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C:\Users\Owner\Documents\Just Saying That\Consulting\GCO\Program Sources\State Tax\"/>
    </mc:Choice>
  </mc:AlternateContent>
  <xr:revisionPtr revIDLastSave="0" documentId="13_ncr:1_{8D6120B8-F038-4293-A54F-BFA3663C610C}" xr6:coauthVersionLast="47" xr6:coauthVersionMax="47" xr10:uidLastSave="{00000000-0000-0000-0000-000000000000}"/>
  <bookViews>
    <workbookView xWindow="120" yWindow="130" windowWidth="17220" windowHeight="10160" activeTab="2" xr2:uid="{F8692DEC-D903-4656-9C2B-29915EF3148C}"/>
  </bookViews>
  <sheets>
    <sheet name="Sources" sheetId="6" r:id="rId1"/>
    <sheet name="Final Results" sheetId="12" r:id="rId2"/>
    <sheet name="Calc" sheetId="1" r:id="rId3"/>
    <sheet name="Weights" sheetId="8" r:id="rId4"/>
    <sheet name="fTax" sheetId="2" r:id="rId5"/>
    <sheet name="CTC" sheetId="3" r:id="rId6"/>
    <sheet name="EITC" sheetId="5" r:id="rId7"/>
    <sheet name="StateIncomeData" sheetId="4" r:id="rId8"/>
    <sheet name="State calcs" sheetId="7" r:id="rId9"/>
    <sheet name="CA" sheetId="9" r:id="rId10"/>
    <sheet name="MN" sheetId="10" r:id="rId11"/>
    <sheet name="States w Y taxes" sheetId="13" r:id="rId12"/>
    <sheet name="TaxFoundationTable" sheetId="14" r:id="rId13"/>
  </sheets>
  <externalReferences>
    <externalReference r:id="rId14"/>
    <externalReference r:id="rId15"/>
    <externalReference r:id="rId16"/>
  </externalReferences>
  <definedNames>
    <definedName name="ACTC" localSheetId="6">'[1]State Comparison Data'!#REF!</definedName>
    <definedName name="ACTC">#REF!</definedName>
    <definedName name="ActiveState" localSheetId="6">[1]Calc1!$D$3</definedName>
    <definedName name="ActiveState">#REF!</definedName>
    <definedName name="Adjusted_Gross_Income" localSheetId="9">#REF!:INDEX(#REF!,COUNTIF(#REF!,”&lt;&gt;”&amp;””))</definedName>
    <definedName name="Adjusted_Gross_Income" localSheetId="5">#REF!:INDEX(#REF!,COUNTIF(#REF!,”&lt;&gt;”&amp;””))</definedName>
    <definedName name="Adjusted_Gross_Income" localSheetId="6">[1]Calc1!$R$58:INDEX([1]Calc1!$R$58:$HJ$58,COUNTIF([1]Calc1!$R$58:$HJ$58,”&lt;&gt;”&amp;””))</definedName>
    <definedName name="Adjusted_Gross_Income" localSheetId="1">#REF!:INDEX(#REF!,COUNTIF(#REF!,”&lt;&gt;”&amp;””))</definedName>
    <definedName name="Adjusted_Gross_Income" localSheetId="3">#REF!:INDEX(#REF!,COUNTIF(#REF!,”&lt;&gt;”&amp;””))</definedName>
    <definedName name="Adjusted_Gross_Income">#REF!:INDEX(#REF!,COUNTIF(#REF!,”&lt;&gt;”&amp;””))</definedName>
    <definedName name="AgeAdult" localSheetId="9">#REF!</definedName>
    <definedName name="AgeAdult" localSheetId="6">[1]Lists!$F$10:$F$59</definedName>
    <definedName name="AgeAdult" localSheetId="3">#REF!</definedName>
    <definedName name="AgeAdult">#REF!</definedName>
    <definedName name="AgeChild" localSheetId="9">#REF!</definedName>
    <definedName name="AgeChild" localSheetId="6">[1]Lists!$H$10:$H$33</definedName>
    <definedName name="AgeChild" localSheetId="3">#REF!</definedName>
    <definedName name="AgeChild">#REF!</definedName>
    <definedName name="Apply" localSheetId="6">[1]MarriagePenalties!$B$30</definedName>
    <definedName name="Apply">#REF!</definedName>
    <definedName name="CalculatorNewHours" localSheetId="6">[1]Inputs!$R$7</definedName>
    <definedName name="CalculatorNewHours">#REF!</definedName>
    <definedName name="CalculatorNewWage" localSheetId="6">[1]Inputs!$Q$7</definedName>
    <definedName name="CalculatorNewWage">#REF!</definedName>
    <definedName name="CCA_RateCategoryEntireCol" localSheetId="9">INDEX(#REF!,,CA!CCA_RateCategoryStateColNum)</definedName>
    <definedName name="CCA_RateCategoryEntireCol" localSheetId="5">INDEX(#REF!,,CTC!CCA_RateCategoryStateColNum)</definedName>
    <definedName name="CCA_RateCategoryEntireCol" localSheetId="6">INDEX([1]!CCA_RateCategoryStates[#Data],,EITC!CCA_RateCategoryStateColNum)</definedName>
    <definedName name="CCA_RateCategoryEntireCol" localSheetId="3">INDEX(#REF!,,Weights!CCA_RateCategoryStateColNum)</definedName>
    <definedName name="CCA_RateCategoryEntireCol">INDEX(#REF!,,CCA_RateCategoryStateColNum)</definedName>
    <definedName name="CCA_RateCategoryLookup" localSheetId="9">INDEX(#REF!,1,CA!CCA_RateCategoryStateColNum):INDEX(#REF!,COUNTA(CA!CCA_RateCategoryEntireCol),CA!CCA_RateCategoryStateColNum)</definedName>
    <definedName name="CCA_RateCategoryLookup" localSheetId="5">INDEX(#REF!,1,CTC!CCA_RateCategoryStateColNum):INDEX(#REF!,COUNTA(CTC!CCA_RateCategoryEntireCol),CTC!CCA_RateCategoryStateColNum)</definedName>
    <definedName name="CCA_RateCategoryLookup" localSheetId="6">INDEX([1]!CCA_RateCategoryStates[#Data],1,EITC!CCA_RateCategoryStateColNum):INDEX([1]!CCA_RateCategoryStates[#Data],COUNTA(EITC!CCA_RateCategoryEntireCol),EITC!CCA_RateCategoryStateColNum)</definedName>
    <definedName name="CCA_RateCategoryLookup" localSheetId="3">INDEX(#REF!,1,Weights!CCA_RateCategoryStateColNum):INDEX(#REF!,COUNTA(Weights!CCA_RateCategoryEntireCol),Weights!CCA_RateCategoryStateColNum)</definedName>
    <definedName name="CCA_RateCategoryLookup">INDEX(#REF!,1,CCA_RateCategoryStateColNum):INDEX(#REF!,COUNTA(CCA_RateCategoryEntireCol),CCA_RateCategoryStateColNum)</definedName>
    <definedName name="CCA_RateCategoryStateColNum" localSheetId="9">MATCH(CA!InputStateName,#REF!,0)</definedName>
    <definedName name="CCA_RateCategoryStateColNum" localSheetId="5">MATCH(InputStateName,#REF!,0)</definedName>
    <definedName name="CCA_RateCategoryStateColNum" localSheetId="6">MATCH(EITC!InputStateName,[1]!CCA_RateCategoryStates[#Headers],0)</definedName>
    <definedName name="CCA_RateCategoryStateColNum" localSheetId="3">MATCH(Weights!InputStateName,#REF!,0)</definedName>
    <definedName name="CCA_RateCategoryStateColNum">MATCH(InputStateName,#REF!,0)</definedName>
    <definedName name="CCA_RateCategoryStatesEntireCol" localSheetId="5">INDEX(#REF!,,CTC!CCA_RateCategoryStatesStateColNum)</definedName>
    <definedName name="CCA_RateCategoryStatesEntireCol" localSheetId="6">INDEX([1]!CCA_RateCategoryStates[#Data],,EITC!CCA_RateCategoryStatesStateColNum)</definedName>
    <definedName name="CCA_RateCategoryStatesEntireCol">INDEX(#REF!,,CCA_RateCategoryStatesStateColNum)</definedName>
    <definedName name="CCA_RateCategoryStatesLookup" localSheetId="6">OFFSET(INDEX([1]!CCA_RateCategoryStates[Rate Category],MATCH(1,([1]!CCA_RateCategoryStates[State]=[1]Inputs!$C$6)*([1]!CCA_RateCategoryStates[Year]=[1]Inputs!$C$5),0)),0,0,COUNTIFS([1]!CCA_RateCategoryStates[State],[1]Inputs!$C$6,[1]!CCA_RateCategoryStates[Year],[1]Inputs!$C$5,[1]!CCA_RateCategoryStates[Setting],[1]Inputs!$J1))</definedName>
    <definedName name="CCA_RateCategoryStatesLookup">OFFSET(INDEX(#REF!,MATCH(1,(#REF!=#REF!)*(#REF!=#REF!),0)),0,0,COUNTIFS(#REF!,#REF!,#REF!,#REF!,#REF!,#REF!))</definedName>
    <definedName name="CCA_RateCategoryStatesStateColNum" localSheetId="5">MATCH(InputStateName,#REF!,0)</definedName>
    <definedName name="CCA_RateCategoryStatesStateColNum" localSheetId="6">MATCH(EITC!InputStateName,[1]!CCA_RateCategoryStates[#Headers],0)</definedName>
    <definedName name="CCA_RateCategoryStatesStateColNum">MATCH(InputStateName,#REF!,0)</definedName>
    <definedName name="CCA_SettingsEntireCol" localSheetId="9">INDEX(#REF!,,CA!CCA_SettingsStateColNum)</definedName>
    <definedName name="CCA_SettingsEntireCol" localSheetId="5">INDEX(#REF!,,CTC!CCA_SettingsStateColNum)</definedName>
    <definedName name="CCA_SettingsEntireCol" localSheetId="6">INDEX([1]!CCA_SettingsStates[#Data],,EITC!CCA_SettingsStateColNum)</definedName>
    <definedName name="CCA_SettingsEntireCol" localSheetId="3">INDEX(#REF!,,Weights!CCA_SettingsStateColNum)</definedName>
    <definedName name="CCA_SettingsEntireCol">INDEX(#REF!,,CCA_SettingsStateColNum)</definedName>
    <definedName name="CCA_SettingsLookup" localSheetId="9">INDEX(#REF!,1,CA!CCA_SettingsStateColNum):INDEX(#REF!,COUNTA(CA!CCA_SettingsEntireCol),CA!CCA_SettingsStateColNum)</definedName>
    <definedName name="CCA_SettingsLookup" localSheetId="5">INDEX(#REF!,1,CTC!CCA_SettingsStateColNum):INDEX(#REF!,COUNTA(CTC!CCA_SettingsEntireCol),CTC!CCA_SettingsStateColNum)</definedName>
    <definedName name="CCA_SettingsLookup" localSheetId="6">INDEX([1]!CCA_SettingsStates[#Data],1,EITC!CCA_SettingsStateColNum):INDEX([1]!CCA_SettingsStates[#Data],COUNTA(EITC!CCA_SettingsEntireCol),EITC!CCA_SettingsStateColNum)</definedName>
    <definedName name="CCA_SettingsLookup" localSheetId="3">INDEX(#REF!,1,Weights!CCA_SettingsStateColNum):INDEX(#REF!,COUNTA(Weights!CCA_SettingsEntireCol),Weights!CCA_SettingsStateColNum)</definedName>
    <definedName name="CCA_SettingsLookup">INDEX(#REF!,1,CCA_SettingsStateColNum):INDEX(#REF!,COUNTA(CCA_SettingsEntireCol),CCA_SettingsStateColNum)</definedName>
    <definedName name="CCA_SettingsStateColNum" localSheetId="9">MATCH(CA!InputStateName,#REF!,0)</definedName>
    <definedName name="CCA_SettingsStateColNum" localSheetId="5">MATCH(InputStateName,#REF!,0)</definedName>
    <definedName name="CCA_SettingsStateColNum" localSheetId="6">MATCH(EITC!InputStateName,[1]!CCA_SettingsStates[#Headers],0)</definedName>
    <definedName name="CCA_SettingsStateColNum" localSheetId="3">MATCH(Weights!InputStateName,#REF!,0)</definedName>
    <definedName name="CCA_SettingsStateColNum">MATCH(InputStateName,#REF!,0)</definedName>
    <definedName name="CCA_SettingsStatesEntireCol" localSheetId="5">INDEX(#REF!,,CTC!CCA_SettingsStatesStateColNum)</definedName>
    <definedName name="CCA_SettingsStatesEntireCol" localSheetId="6">INDEX([1]!CCA_SettingsStates[#Data],,EITC!CCA_SettingsStatesStateColNum)</definedName>
    <definedName name="CCA_SettingsStatesEntireCol">INDEX(#REF!,,CCA_SettingsStatesStateColNum)</definedName>
    <definedName name="CCA_SettingsStatesLookup" localSheetId="5">INDEX(#REF!,1,CTC!CCA_SettingsStatesStateColNum):INDEX(#REF!,COUNTA(CTC!CCA_SettingsStatesEntireCol),CTC!CCA_SettingsStatesStateColNum)</definedName>
    <definedName name="CCA_SettingsStatesLookup" localSheetId="6">INDEX([1]!CCA_SettingsStates[#Data],1,EITC!CCA_SettingsStatesStateColNum):INDEX([1]!CCA_SettingsStates[#Data],COUNTA(EITC!CCA_SettingsStatesEntireCol),EITC!CCA_SettingsStatesStateColNum)</definedName>
    <definedName name="CCA_SettingsStatesLookup">INDEX(#REF!,1,CCA_SettingsStatesStateColNum):INDEX(#REF!,COUNTA(CCA_SettingsStatesEntireCol),CCA_SettingsStatesStateColNum)</definedName>
    <definedName name="CCA_SettingsStatesStateColNum" localSheetId="5">MATCH(InputStateName,#REF!,0)</definedName>
    <definedName name="CCA_SettingsStatesStateColNum" localSheetId="6">MATCH(EITC!InputStateName,[1]!CCA_SettingsStates[#Headers],0)</definedName>
    <definedName name="CCA_SettingsStatesStateColNum">MATCH(InputStateName,#REF!,0)</definedName>
    <definedName name="CCAP" localSheetId="6">[1]MarriagePenalties!$B$20</definedName>
    <definedName name="CCAP">#REF!</definedName>
    <definedName name="Child_Care_Subsidy" localSheetId="6">'[1]State Comparison Data'!#REF!</definedName>
    <definedName name="Child_Care_Subsidy">#REF!</definedName>
    <definedName name="ChildCare_Specific" localSheetId="6">[1]MarriagePenalties!$B$37</definedName>
    <definedName name="ChildCare_Specific">#REF!</definedName>
    <definedName name="CHIP" localSheetId="6">'[1]State Comparison Data'!#REF!</definedName>
    <definedName name="CHIP">#REF!</definedName>
    <definedName name="CHIP_GroupLookup1" localSheetId="9">#REF!</definedName>
    <definedName name="CHIP_GroupLookup1">#REF!</definedName>
    <definedName name="CHIP_Specific" localSheetId="6">[1]MarriagePenalties!$B$35</definedName>
    <definedName name="CHIP_Specific">#REF!</definedName>
    <definedName name="CompareAlabamaAdjusted_Gross_Income" localSheetId="9">#REF!:INDEX(#REF!,COUNTIF(#REF!,”&lt;&gt;”&amp;””))</definedName>
    <definedName name="CompareAlabamaAdjusted_Gross_Income" localSheetId="1">#REF!:INDEX(#REF!,COUNTIF(#REF!,”&lt;&gt;”&amp;””))</definedName>
    <definedName name="CompareAlabamaAdjusted_Gross_Income">#REF!:INDEX(#REF!,COUNTIF(#REF!,”&lt;&gt;”&amp;””))</definedName>
    <definedName name="CompareAlabamaHousehold_Annual_Earned_Income" localSheetId="9">#REF!:INDEX(#REF!,COUNTIF(#REF!,”&lt;&gt;”&amp;””))</definedName>
    <definedName name="CompareAlabamaHousehold_Annual_Earned_Income" localSheetId="1">#REF!:INDEX(#REF!,COUNTIF(#REF!,”&lt;&gt;”&amp;””))</definedName>
    <definedName name="CompareAlabamaHousehold_Annual_Earned_Income">#REF!:INDEX(#REF!,COUNTIF(#REF!,”&lt;&gt;”&amp;””))</definedName>
    <definedName name="CompareAlabamaHousehold_Annual_Income" localSheetId="9">#REF!:INDEX(#REF!,COUNTIF(#REF!,”&lt;&gt;”&amp;””))</definedName>
    <definedName name="CompareAlabamaHousehold_Annual_Income" localSheetId="1">#REF!:INDEX(#REF!,COUNTIF(#REF!,”&lt;&gt;”&amp;””))</definedName>
    <definedName name="CompareAlabamaHousehold_Annual_Income">#REF!:INDEX(#REF!,COUNTIF(#REF!,”&lt;&gt;”&amp;””))</definedName>
    <definedName name="CompareAlabamaHousehold_Annual_Unearned_Income" localSheetId="9">#REF!:INDEX(#REF!,COUNTIF(#REF!,”&lt;&gt;”&amp;””))</definedName>
    <definedName name="CompareAlabamaHousehold_Annual_Unearned_Income" localSheetId="1">#REF!:INDEX(#REF!,COUNTIF(#REF!,”&lt;&gt;”&amp;””))</definedName>
    <definedName name="CompareAlabamaHousehold_Annual_Unearned_Income">#REF!:INDEX(#REF!,COUNTIF(#REF!,”&lt;&gt;”&amp;””))</definedName>
    <definedName name="CompareAlabamaHousehold_Monthly_Earned_Income" localSheetId="9">#REF!:INDEX(#REF!,COUNTIF(#REF!,”&lt;&gt;”&amp;””))</definedName>
    <definedName name="CompareAlabamaHousehold_Monthly_Earned_Income" localSheetId="1">#REF!:INDEX(#REF!,COUNTIF(#REF!,”&lt;&gt;”&amp;””))</definedName>
    <definedName name="CompareAlabamaHousehold_Monthly_Earned_Income">#REF!:INDEX(#REF!,COUNTIF(#REF!,”&lt;&gt;”&amp;””))</definedName>
    <definedName name="CompareAlabamaHousehold_Monthly_Income" localSheetId="9">#REF!:INDEX(#REF!,COUNTIF(#REF!,”&lt;&gt;”&amp;””))</definedName>
    <definedName name="CompareAlabamaHousehold_Monthly_Income" localSheetId="1">#REF!:INDEX(#REF!,COUNTIF(#REF!,”&lt;&gt;”&amp;””))</definedName>
    <definedName name="CompareAlabamaHousehold_Monthly_Income">#REF!:INDEX(#REF!,COUNTIF(#REF!,”&lt;&gt;”&amp;””))</definedName>
    <definedName name="CompareAlabamaHousehold_Monthly_Unearned_Income" localSheetId="9">#REF!:INDEX(#REF!,COUNTIF(#REF!,”&lt;&gt;”&amp;””))</definedName>
    <definedName name="CompareAlabamaHousehold_Monthly_Unearned_Income" localSheetId="1">#REF!:INDEX(#REF!,COUNTIF(#REF!,”&lt;&gt;”&amp;””))</definedName>
    <definedName name="CompareAlabamaHousehold_Monthly_Unearned_Income">#REF!:INDEX(#REF!,COUNTIF(#REF!,”&lt;&gt;”&amp;””))</definedName>
    <definedName name="CompareAlabamaOutputACTC" localSheetId="9">#REF!</definedName>
    <definedName name="CompareAlabamaOutputACTC">#REF!</definedName>
    <definedName name="CompareAlabamaOutputChildCareSubsidyFinal" localSheetId="9">#REF!</definedName>
    <definedName name="CompareAlabamaOutputChildCareSubsidyFinal">#REF!</definedName>
    <definedName name="CompareAlabamaOutputCHIP" localSheetId="9">#REF!</definedName>
    <definedName name="CompareAlabamaOutputCHIP">#REF!</definedName>
    <definedName name="CompareAlabamaOutputComboCashAssistance" localSheetId="9">CA!CompareAlabamaOutputTANF + CA!CompareAlabamaOutputSSI +CA!CompareAlabamaOutputLIHEAP</definedName>
    <definedName name="CompareAlabamaOutputComboCashAssistance">CompareAlabamaOutputTANF + CompareAlabamaOutputSSI +CompareAlabamaOutputLIHEAP</definedName>
    <definedName name="CompareAlabamaOutputComboFoodAssistance" localSheetId="9">CA!CompareAlabamaOutputSNAP + CA!CompareAlabamaOutputWIC + CA!CompareAlabamaOutputSubsidizedSchoolMeals</definedName>
    <definedName name="CompareAlabamaOutputComboFoodAssistance">CompareAlabamaOutputSNAP + CompareAlabamaOutputWIC + CompareAlabamaOutputSubsidizedSchoolMeals</definedName>
    <definedName name="CompareAlabamaOutputComboMedicalAssistance" localSheetId="9">CA!CompareAlabamaOutputMedicaid + CA!CompareAlabamaOutputCHIP + CA!CompareAlabamaOutputHIXPTC</definedName>
    <definedName name="CompareAlabamaOutputComboMedicalAssistance">CompareAlabamaOutputMedicaid + CompareAlabamaOutputCHIP + CompareAlabamaOutputHIXPTC</definedName>
    <definedName name="CompareAlabamaOutputComboNetEarnings" localSheetId="9">CA!CompareAlabamaAdjusted_Gross_Income - CA!CompareAlabamaOutputFICA - CA!CompareAlabamaOutputFedTax - CA!CompareAlabamaOutputStateTax</definedName>
    <definedName name="CompareAlabamaOutputComboNetEarnings" localSheetId="1">'Final Results'!CompareAlabamaAdjusted_Gross_Income - [0]!CompareAlabamaOutputFICA - [0]!CompareAlabamaOutputFedTax - [0]!CompareAlabamaOutputStateTax</definedName>
    <definedName name="CompareAlabamaOutputComboNetEarnings">CompareAlabamaAdjusted_Gross_Income - CompareAlabamaOutputFICA - CompareAlabamaOutputFedTax - CompareAlabamaOutputStateTax</definedName>
    <definedName name="CompareAlabamaOutputComboRefundableTaxCredits" localSheetId="9">CA!CompareAlabamaOutputEITC + CA!CompareAlabamaOutputACTC + CA!CompareAlabamaOutputStateEITC + CA!CompareAlabamaOutputCTC</definedName>
    <definedName name="CompareAlabamaOutputComboRefundableTaxCredits">CompareAlabamaOutputEITC + CompareAlabamaOutputACTC + CompareAlabamaOutputStateEITC + CompareAlabamaOutputCTC</definedName>
    <definedName name="CompareAlabamaOutputCTC" localSheetId="9">#REF!</definedName>
    <definedName name="CompareAlabamaOutputCTC">#REF!</definedName>
    <definedName name="CompareAlabamaOutputEITC" localSheetId="9">#REF!</definedName>
    <definedName name="CompareAlabamaOutputEITC">#REF!</definedName>
    <definedName name="CompareAlabamaOutputFedTax" localSheetId="9">#REF!</definedName>
    <definedName name="CompareAlabamaOutputFedTax">#REF!</definedName>
    <definedName name="CompareAlabamaOutputFICA" localSheetId="9">#REF!</definedName>
    <definedName name="CompareAlabamaOutputFICA">#REF!</definedName>
    <definedName name="CompareAlabamaOutputHIXPTC" localSheetId="9">#REF!</definedName>
    <definedName name="CompareAlabamaOutputHIXPTC">#REF!</definedName>
    <definedName name="CompareAlabamaOutputInterval" localSheetId="9">#REF!</definedName>
    <definedName name="CompareAlabamaOutputInterval">#REF!</definedName>
    <definedName name="CompareAlabamaOutputLIHEAP" localSheetId="9">#REF!</definedName>
    <definedName name="CompareAlabamaOutputLIHEAP">#REF!</definedName>
    <definedName name="CompareAlabamaOutputMedicaid" localSheetId="9">#REF!</definedName>
    <definedName name="CompareAlabamaOutputMedicaid">#REF!</definedName>
    <definedName name="CompareAlabamaOutputMedicaidAndCHIP" localSheetId="9">CA!CompareAlabamaOutputMedicaid + CA!CompareAlabamaOutputCHIP</definedName>
    <definedName name="CompareAlabamaOutputMedicaidAndCHIP">CompareAlabamaOutputMedicaid + CompareAlabamaOutputCHIP</definedName>
    <definedName name="CompareAlabamaOutputMomHourlyWage" localSheetId="9">#REF!</definedName>
    <definedName name="CompareAlabamaOutputMomHourlyWage">#REF!</definedName>
    <definedName name="CompareAlabamaOutputMomWeeklyHours" localSheetId="9">#REF!</definedName>
    <definedName name="CompareAlabamaOutputMomWeeklyHours">#REF!</definedName>
    <definedName name="CompareAlabamaOutputSec8Entry" localSheetId="9">#REF!</definedName>
    <definedName name="CompareAlabamaOutputSec8Entry">#REF!</definedName>
    <definedName name="CompareAlabamaOutputSec8Extended" localSheetId="9">#REF!</definedName>
    <definedName name="CompareAlabamaOutputSec8Extended">#REF!</definedName>
    <definedName name="CompareAlabamaOutputSec8Final" localSheetId="9">#REF!</definedName>
    <definedName name="CompareAlabamaOutputSec8Final">#REF!</definedName>
    <definedName name="CompareAlabamaOutputSNAP" localSheetId="9">#REF!</definedName>
    <definedName name="CompareAlabamaOutputSNAP">#REF!</definedName>
    <definedName name="CompareAlabamaOutputSSI" localSheetId="9">#REF!</definedName>
    <definedName name="CompareAlabamaOutputSSI">#REF!</definedName>
    <definedName name="CompareAlabamaOutputStackPlusCashAssistance" localSheetId="9">CA!CompareAlabamaOutputStackPlusRefundableTaxCredits + CA!CompareAlabamaOutputComboCashAssistance</definedName>
    <definedName name="CompareAlabamaOutputStackPlusCashAssistance" localSheetId="1">'Final Results'!CompareAlabamaOutputStackPlusRefundableTaxCredits + [0]!CompareAlabamaOutputComboCashAssistance</definedName>
    <definedName name="CompareAlabamaOutputStackPlusCashAssistance">CompareAlabamaOutputStackPlusRefundableTaxCredits + CompareAlabamaOutputComboCashAssistance</definedName>
    <definedName name="CompareAlabamaOutputStackPlusChildCareFinal" localSheetId="9">CA!CompareAlabamaOutputStackPlusMedicalAssistance + CA!CompareAlabamaOutputChildCareSubsidyFinal</definedName>
    <definedName name="CompareAlabamaOutputStackPlusChildCareFinal" localSheetId="1">'Final Results'!CompareAlabamaOutputStackPlusMedicalAssistance + [0]!CompareAlabamaOutputChildCareSubsidyFinal</definedName>
    <definedName name="CompareAlabamaOutputStackPlusChildCareFinal">CompareAlabamaOutputStackPlusMedicalAssistance + CompareAlabamaOutputChildCareSubsidyFinal</definedName>
    <definedName name="CompareAlabamaOutputStackPlusFoodAssistance" localSheetId="9">CA!CompareAlabamaOutputStackPlusCashAssistance + CA!CompareAlabamaOutputComboFoodAssistance</definedName>
    <definedName name="CompareAlabamaOutputStackPlusFoodAssistance" localSheetId="1">'Final Results'!CompareAlabamaOutputStackPlusCashAssistance + [0]!CompareAlabamaOutputComboFoodAssistance</definedName>
    <definedName name="CompareAlabamaOutputStackPlusFoodAssistance">CompareAlabamaOutputStackPlusCashAssistance + CompareAlabamaOutputComboFoodAssistance</definedName>
    <definedName name="CompareAlabamaOutputStackPlusHIXPTC" localSheetId="9">CA!CompareAlabamaOutputStackPlusMedicaidAndCHIP + CA!CompareAlabamaOutputHIXPTC</definedName>
    <definedName name="CompareAlabamaOutputStackPlusHIXPTC" localSheetId="1">'Final Results'!CompareAlabamaOutputStackPlusMedicaidAndCHIP + [0]!CompareAlabamaOutputHIXPTC</definedName>
    <definedName name="CompareAlabamaOutputStackPlusHIXPTC">CompareAlabamaOutputStackPlusMedicaidAndCHIP + CompareAlabamaOutputHIXPTC</definedName>
    <definedName name="CompareAlabamaOutputStackPlusMedicaidAndCHIP" localSheetId="9">CA!CompareAlabamaOutputStackPlusFoodAssistance + CA!CompareAlabamaOutputMedicaid + CA!CompareAlabamaOutputCHIP</definedName>
    <definedName name="CompareAlabamaOutputStackPlusMedicaidAndCHIP" localSheetId="1">'Final Results'!CompareAlabamaOutputStackPlusFoodAssistance + [0]!CompareAlabamaOutputMedicaid + [0]!CompareAlabamaOutputCHIP</definedName>
    <definedName name="CompareAlabamaOutputStackPlusMedicaidAndCHIP">CompareAlabamaOutputStackPlusFoodAssistance + CompareAlabamaOutputMedicaid + CompareAlabamaOutputCHIP</definedName>
    <definedName name="CompareAlabamaOutputStackPlusMedicalAssistance" localSheetId="9">CA!CompareAlabamaOutputStackPlusFoodAssistance + CA!CompareAlabamaOutputComboMedicalAssistance</definedName>
    <definedName name="CompareAlabamaOutputStackPlusMedicalAssistance" localSheetId="1">'Final Results'!CompareAlabamaOutputStackPlusFoodAssistance + [0]!CompareAlabamaOutputComboMedicalAssistance</definedName>
    <definedName name="CompareAlabamaOutputStackPlusMedicalAssistance">CompareAlabamaOutputStackPlusFoodAssistance + CompareAlabamaOutputComboMedicalAssistance</definedName>
    <definedName name="CompareAlabamaOutputStackPlusRefundableTaxCredits" localSheetId="9">CA!CompareAlabamaOutputComboNetEarnings+CA!CompareAlabamaOutputComboRefundableTaxCredits</definedName>
    <definedName name="CompareAlabamaOutputStackPlusRefundableTaxCredits" localSheetId="1">'Final Results'!CompareAlabamaOutputComboNetEarnings+[0]!CompareAlabamaOutputComboRefundableTaxCredits</definedName>
    <definedName name="CompareAlabamaOutputStackPlusRefundableTaxCredits">CompareAlabamaOutputComboNetEarnings+CompareAlabamaOutputComboRefundableTaxCredits</definedName>
    <definedName name="CompareAlabamaOutputStackPlusSec8Entry" localSheetId="9">CA!CompareAlabamaOutputStackPlusChildCareFinal + CA!CompareAlabamaOutputSec8Entry</definedName>
    <definedName name="CompareAlabamaOutputStackPlusSec8Entry" localSheetId="1">'Final Results'!CompareAlabamaOutputStackPlusChildCareFinal + [0]!CompareAlabamaOutputSec8Entry</definedName>
    <definedName name="CompareAlabamaOutputStackPlusSec8Entry">CompareAlabamaOutputStackPlusChildCareFinal + CompareAlabamaOutputSec8Entry</definedName>
    <definedName name="CompareAlabamaOutputStackPlusSec8Entry_Graph" localSheetId="9">CA!CompareAlabamaOutputStackPlusChildCareFinal + CA!CompareAlabamaOutputSec8Final</definedName>
    <definedName name="CompareAlabamaOutputStackPlusSec8Entry_Graph" localSheetId="1">'Final Results'!CompareAlabamaOutputStackPlusChildCareFinal + [0]!CompareAlabamaOutputSec8Final</definedName>
    <definedName name="CompareAlabamaOutputStackPlusSec8Entry_Graph">CompareAlabamaOutputStackPlusChildCareFinal + CompareAlabamaOutputSec8Final</definedName>
    <definedName name="CompareAlabamaOutputStackPlusSec8Extended" localSheetId="9">CA!CompareAlabamaOutputStackPlusSec8Entry + CA!CompareAlabamaOutputSec8Extended</definedName>
    <definedName name="CompareAlabamaOutputStackPlusSec8Extended" localSheetId="1">'Final Results'!CompareAlabamaOutputStackPlusSec8Entry + [0]!CompareAlabamaOutputSec8Extended</definedName>
    <definedName name="CompareAlabamaOutputStackPlusSec8Extended">CompareAlabamaOutputStackPlusSec8Entry + CompareAlabamaOutputSec8Extended</definedName>
    <definedName name="CompareAlabamaOutputStateEITC" localSheetId="9">#REF!</definedName>
    <definedName name="CompareAlabamaOutputStateEITC">#REF!</definedName>
    <definedName name="CompareAlabamaOutputStateTax" localSheetId="9">#REF!</definedName>
    <definedName name="CompareAlabamaOutputStateTax">#REF!</definedName>
    <definedName name="CompareAlabamaOutputSubsidizedSchoolMeals" localSheetId="9">#REF!</definedName>
    <definedName name="CompareAlabamaOutputSubsidizedSchoolMeals">#REF!</definedName>
    <definedName name="CompareAlabamaOutputTANF" localSheetId="9">#REF!</definedName>
    <definedName name="CompareAlabamaOutputTANF">#REF!</definedName>
    <definedName name="CompareAlabamaOutputWIC" localSheetId="9">#REF!</definedName>
    <definedName name="CompareAlabamaOutputWIC">#REF!</definedName>
    <definedName name="CompareFloridaAdjusted_Gross_Income" localSheetId="9">#REF!:INDEX(#REF!,COUNTIF(#REF!,”&lt;&gt;”&amp;””))</definedName>
    <definedName name="CompareFloridaAdjusted_Gross_Income" localSheetId="1">#REF!:INDEX(#REF!,COUNTIF(#REF!,”&lt;&gt;”&amp;””))</definedName>
    <definedName name="CompareFloridaAdjusted_Gross_Income">#REF!:INDEX(#REF!,COUNTIF(#REF!,”&lt;&gt;”&amp;””))</definedName>
    <definedName name="CompareFloridaHousehold_Annual_Earned_Income" localSheetId="9">#REF!:INDEX(#REF!,COUNTIF(#REF!,”&lt;&gt;”&amp;””))</definedName>
    <definedName name="CompareFloridaHousehold_Annual_Earned_Income" localSheetId="1">#REF!:INDEX(#REF!,COUNTIF(#REF!,”&lt;&gt;”&amp;””))</definedName>
    <definedName name="CompareFloridaHousehold_Annual_Earned_Income">#REF!:INDEX(#REF!,COUNTIF(#REF!,”&lt;&gt;”&amp;””))</definedName>
    <definedName name="CompareFloridaHousehold_Annual_Income" localSheetId="9">#REF!:INDEX(#REF!,COUNTIF(#REF!,”&lt;&gt;”&amp;””))</definedName>
    <definedName name="CompareFloridaHousehold_Annual_Income" localSheetId="1">#REF!:INDEX(#REF!,COUNTIF(#REF!,”&lt;&gt;”&amp;””))</definedName>
    <definedName name="CompareFloridaHousehold_Annual_Income">#REF!:INDEX(#REF!,COUNTIF(#REF!,”&lt;&gt;”&amp;””))</definedName>
    <definedName name="CompareFloridaHousehold_Annual_Unearned_Income" localSheetId="9">#REF!:INDEX(#REF!,COUNTIF(#REF!,”&lt;&gt;”&amp;””))</definedName>
    <definedName name="CompareFloridaHousehold_Annual_Unearned_Income" localSheetId="1">#REF!:INDEX(#REF!,COUNTIF(#REF!,”&lt;&gt;”&amp;””))</definedName>
    <definedName name="CompareFloridaHousehold_Annual_Unearned_Income">#REF!:INDEX(#REF!,COUNTIF(#REF!,”&lt;&gt;”&amp;””))</definedName>
    <definedName name="CompareFloridaHousehold_Monthly_Earned_Income" localSheetId="9">#REF!:INDEX(#REF!,COUNTIF(#REF!,”&lt;&gt;”&amp;””))</definedName>
    <definedName name="CompareFloridaHousehold_Monthly_Earned_Income" localSheetId="1">#REF!:INDEX(#REF!,COUNTIF(#REF!,”&lt;&gt;”&amp;””))</definedName>
    <definedName name="CompareFloridaHousehold_Monthly_Earned_Income">#REF!:INDEX(#REF!,COUNTIF(#REF!,”&lt;&gt;”&amp;””))</definedName>
    <definedName name="CompareFloridaHousehold_Monthly_Income" localSheetId="9">#REF!:INDEX(#REF!,COUNTIF(#REF!,”&lt;&gt;”&amp;””))</definedName>
    <definedName name="CompareFloridaHousehold_Monthly_Income" localSheetId="1">#REF!:INDEX(#REF!,COUNTIF(#REF!,”&lt;&gt;”&amp;””))</definedName>
    <definedName name="CompareFloridaHousehold_Monthly_Income">#REF!:INDEX(#REF!,COUNTIF(#REF!,”&lt;&gt;”&amp;””))</definedName>
    <definedName name="CompareFloridaHousehold_Monthly_Unearned_Income" localSheetId="9">#REF!:INDEX(#REF!,COUNTIF(#REF!,”&lt;&gt;”&amp;””))</definedName>
    <definedName name="CompareFloridaHousehold_Monthly_Unearned_Income" localSheetId="1">#REF!:INDEX(#REF!,COUNTIF(#REF!,”&lt;&gt;”&amp;””))</definedName>
    <definedName name="CompareFloridaHousehold_Monthly_Unearned_Income">#REF!:INDEX(#REF!,COUNTIF(#REF!,”&lt;&gt;”&amp;””))</definedName>
    <definedName name="CompareFloridaOutputACTC" localSheetId="9">#REF!</definedName>
    <definedName name="CompareFloridaOutputACTC">#REF!</definedName>
    <definedName name="CompareFloridaOutputChildCareSubsidyFinal" localSheetId="9">#REF!</definedName>
    <definedName name="CompareFloridaOutputChildCareSubsidyFinal">#REF!</definedName>
    <definedName name="CompareFloridaOutputCHIP" localSheetId="9">#REF!</definedName>
    <definedName name="CompareFloridaOutputCHIP">#REF!</definedName>
    <definedName name="CompareFloridaOutputComboCashAssistance" localSheetId="9">CA!CompareFloridaOutputTANF + CA!CompareFloridaOutputSSI +CA!CompareFloridaOutputLIHEAP</definedName>
    <definedName name="CompareFloridaOutputComboCashAssistance">CompareFloridaOutputTANF + CompareFloridaOutputSSI +CompareFloridaOutputLIHEAP</definedName>
    <definedName name="CompareFloridaOutputComboFoodAssistance" localSheetId="9">CA!CompareFloridaOutputSNAP + CA!CompareFloridaOutputWIC + CA!CompareFloridaOutputSubsidizedSchoolMeals</definedName>
    <definedName name="CompareFloridaOutputComboFoodAssistance">CompareFloridaOutputSNAP + CompareFloridaOutputWIC + CompareFloridaOutputSubsidizedSchoolMeals</definedName>
    <definedName name="CompareFloridaOutputComboMedicalAssistance" localSheetId="9">CA!CompareFloridaOutputMedicaid + CA!CompareFloridaOutputCHIP + CA!CompareFloridaOutputHIXPTC</definedName>
    <definedName name="CompareFloridaOutputComboMedicalAssistance">CompareFloridaOutputMedicaid + CompareFloridaOutputCHIP + CompareFloridaOutputHIXPTC</definedName>
    <definedName name="CompareFloridaOutputComboNetEarnings" localSheetId="9">CA!CompareFloridaAdjusted_Gross_Income - CA!CompareFloridaOutputFICA - CA!CompareFloridaOutputFedTax - CA!CompareFloridaOutputStateTax</definedName>
    <definedName name="CompareFloridaOutputComboNetEarnings" localSheetId="1">'Final Results'!CompareFloridaAdjusted_Gross_Income - [0]!CompareFloridaOutputFICA - [0]!CompareFloridaOutputFedTax - [0]!CompareFloridaOutputStateTax</definedName>
    <definedName name="CompareFloridaOutputComboNetEarnings">CompareFloridaAdjusted_Gross_Income - CompareFloridaOutputFICA - CompareFloridaOutputFedTax - CompareFloridaOutputStateTax</definedName>
    <definedName name="CompareFloridaOutputComboRefundableTaxCredits" localSheetId="9">CA!CompareFloridaOutputEITC + CA!CompareFloridaOutputACTC + CA!CompareFloridaOutputStateEITC + CA!CompareFloridaOutputCTC</definedName>
    <definedName name="CompareFloridaOutputComboRefundableTaxCredits">CompareFloridaOutputEITC + CompareFloridaOutputACTC + CompareFloridaOutputStateEITC + CompareFloridaOutputCTC</definedName>
    <definedName name="CompareFloridaOutputCTC" localSheetId="9">#REF!</definedName>
    <definedName name="CompareFloridaOutputCTC">#REF!</definedName>
    <definedName name="CompareFloridaOutputEITC" localSheetId="9">#REF!</definedName>
    <definedName name="CompareFloridaOutputEITC">#REF!</definedName>
    <definedName name="CompareFloridaOutputFedTax" localSheetId="9">#REF!</definedName>
    <definedName name="CompareFloridaOutputFedTax">#REF!</definedName>
    <definedName name="CompareFloridaOutputFICA" localSheetId="9">#REF!</definedName>
    <definedName name="CompareFloridaOutputFICA">#REF!</definedName>
    <definedName name="CompareFloridaOutputHIXPTC" localSheetId="9">#REF!</definedName>
    <definedName name="CompareFloridaOutputHIXPTC">#REF!</definedName>
    <definedName name="CompareFloridaOutputInterval" localSheetId="9">#REF!</definedName>
    <definedName name="CompareFloridaOutputInterval">#REF!</definedName>
    <definedName name="CompareFloridaOutputLIHEAP" localSheetId="9">#REF!</definedName>
    <definedName name="CompareFloridaOutputLIHEAP">#REF!</definedName>
    <definedName name="CompareFloridaOutputMedicaid" localSheetId="9">#REF!</definedName>
    <definedName name="CompareFloridaOutputMedicaid">#REF!</definedName>
    <definedName name="CompareFloridaOutputMedicaidAndCHIP" localSheetId="9">CA!CompareFloridaOutputMedicaid + CA!CompareFloridaOutputCHIP</definedName>
    <definedName name="CompareFloridaOutputMedicaidAndCHIP">CompareFloridaOutputMedicaid + CompareFloridaOutputCHIP</definedName>
    <definedName name="CompareFloridaOutputMomHourlyWage" localSheetId="9">#REF!</definedName>
    <definedName name="CompareFloridaOutputMomHourlyWage">#REF!</definedName>
    <definedName name="CompareFloridaOutputMomWeeklyHours" localSheetId="9">#REF!</definedName>
    <definedName name="CompareFloridaOutputMomWeeklyHours">#REF!</definedName>
    <definedName name="CompareFloridaOutputSec8Entry" localSheetId="9">#REF!</definedName>
    <definedName name="CompareFloridaOutputSec8Entry">#REF!</definedName>
    <definedName name="CompareFloridaOutputSec8Extended" localSheetId="9">#REF!</definedName>
    <definedName name="CompareFloridaOutputSec8Extended">#REF!</definedName>
    <definedName name="CompareFloridaOutputSec8Final" localSheetId="9">#REF!</definedName>
    <definedName name="CompareFloridaOutputSec8Final">#REF!</definedName>
    <definedName name="CompareFloridaOutputSNAP" localSheetId="9">#REF!</definedName>
    <definedName name="CompareFloridaOutputSNAP">#REF!</definedName>
    <definedName name="CompareFloridaOutputSSI" localSheetId="9">#REF!</definedName>
    <definedName name="CompareFloridaOutputSSI">#REF!</definedName>
    <definedName name="CompareFloridaOutputStackPlusCashAssistance" localSheetId="9">CA!CompareFloridaOutputStackPlusRefundableTaxCredits + CA!CompareFloridaOutputComboCashAssistance</definedName>
    <definedName name="CompareFloridaOutputStackPlusCashAssistance" localSheetId="1">'Final Results'!CompareFloridaOutputStackPlusRefundableTaxCredits + [0]!CompareFloridaOutputComboCashAssistance</definedName>
    <definedName name="CompareFloridaOutputStackPlusCashAssistance">CompareFloridaOutputStackPlusRefundableTaxCredits + CompareFloridaOutputComboCashAssistance</definedName>
    <definedName name="CompareFloridaOutputStackPlusChildCareFinal" localSheetId="9">CA!CompareFloridaOutputStackPlusMedicalAssistance + CA!CompareFloridaOutputChildCareSubsidyFinal</definedName>
    <definedName name="CompareFloridaOutputStackPlusChildCareFinal" localSheetId="1">'Final Results'!CompareFloridaOutputStackPlusMedicalAssistance + [0]!CompareFloridaOutputChildCareSubsidyFinal</definedName>
    <definedName name="CompareFloridaOutputStackPlusChildCareFinal">CompareFloridaOutputStackPlusMedicalAssistance + CompareFloridaOutputChildCareSubsidyFinal</definedName>
    <definedName name="CompareFloridaOutputStackPlusFoodAssistance" localSheetId="9">CA!CompareFloridaOutputStackPlusCashAssistance + CA!CompareFloridaOutputComboFoodAssistance</definedName>
    <definedName name="CompareFloridaOutputStackPlusFoodAssistance" localSheetId="1">'Final Results'!CompareFloridaOutputStackPlusCashAssistance + [0]!CompareFloridaOutputComboFoodAssistance</definedName>
    <definedName name="CompareFloridaOutputStackPlusFoodAssistance">CompareFloridaOutputStackPlusCashAssistance + CompareFloridaOutputComboFoodAssistance</definedName>
    <definedName name="CompareFloridaOutputStackPlusHIXPTC" localSheetId="9">CA!CompareFloridaOutputStackPlusMedicaidAndCHIP + CA!CompareFloridaOutputHIXPTC</definedName>
    <definedName name="CompareFloridaOutputStackPlusHIXPTC" localSheetId="1">'Final Results'!CompareFloridaOutputStackPlusMedicaidAndCHIP + [0]!CompareFloridaOutputHIXPTC</definedName>
    <definedName name="CompareFloridaOutputStackPlusHIXPTC">CompareFloridaOutputStackPlusMedicaidAndCHIP + CompareFloridaOutputHIXPTC</definedName>
    <definedName name="CompareFloridaOutputStackPlusMedicaidAndCHIP" localSheetId="9">CA!CompareFloridaOutputStackPlusFoodAssistance + CA!CompareFloridaOutputMedicaid + CA!CompareFloridaOutputCHIP</definedName>
    <definedName name="CompareFloridaOutputStackPlusMedicaidAndCHIP" localSheetId="1">'Final Results'!CompareFloridaOutputStackPlusFoodAssistance + [0]!CompareFloridaOutputMedicaid + [0]!CompareFloridaOutputCHIP</definedName>
    <definedName name="CompareFloridaOutputStackPlusMedicaidAndCHIP">CompareFloridaOutputStackPlusFoodAssistance + CompareFloridaOutputMedicaid + CompareFloridaOutputCHIP</definedName>
    <definedName name="CompareFloridaOutputStackPlusMedicalAssistance" localSheetId="9">CA!CompareFloridaOutputStackPlusFoodAssistance + CA!CompareFloridaOutputComboMedicalAssistance</definedName>
    <definedName name="CompareFloridaOutputStackPlusMedicalAssistance" localSheetId="1">'Final Results'!CompareFloridaOutputStackPlusFoodAssistance + [0]!CompareFloridaOutputComboMedicalAssistance</definedName>
    <definedName name="CompareFloridaOutputStackPlusMedicalAssistance">CompareFloridaOutputStackPlusFoodAssistance + CompareFloridaOutputComboMedicalAssistance</definedName>
    <definedName name="CompareFloridaOutputStackPlusRefundableTaxCredits" localSheetId="9">CA!CompareFloridaOutputComboNetEarnings+CA!CompareFloridaOutputComboRefundableTaxCredits</definedName>
    <definedName name="CompareFloridaOutputStackPlusRefundableTaxCredits" localSheetId="1">'Final Results'!CompareFloridaOutputComboNetEarnings+[0]!CompareFloridaOutputComboRefundableTaxCredits</definedName>
    <definedName name="CompareFloridaOutputStackPlusRefundableTaxCredits">CompareFloridaOutputComboNetEarnings+CompareFloridaOutputComboRefundableTaxCredits</definedName>
    <definedName name="CompareFloridaOutputStackPlusSec8Entry" localSheetId="9">CA!CompareFloridaOutputStackPlusChildCareFinal + CA!CompareFloridaOutputSec8Entry</definedName>
    <definedName name="CompareFloridaOutputStackPlusSec8Entry" localSheetId="1">'Final Results'!CompareFloridaOutputStackPlusChildCareFinal + [0]!CompareFloridaOutputSec8Entry</definedName>
    <definedName name="CompareFloridaOutputStackPlusSec8Entry">CompareFloridaOutputStackPlusChildCareFinal + CompareFloridaOutputSec8Entry</definedName>
    <definedName name="CompareFloridaOutputStackPlusSec8Entry_Graph" localSheetId="9">CA!CompareFloridaOutputStackPlusChildCareFinal + CA!CompareFloridaOutputSec8Final</definedName>
    <definedName name="CompareFloridaOutputStackPlusSec8Entry_Graph" localSheetId="1">'Final Results'!CompareFloridaOutputStackPlusChildCareFinal + [0]!CompareFloridaOutputSec8Final</definedName>
    <definedName name="CompareFloridaOutputStackPlusSec8Entry_Graph">CompareFloridaOutputStackPlusChildCareFinal + CompareFloridaOutputSec8Final</definedName>
    <definedName name="CompareFloridaOutputStackPlusSec8Extended" localSheetId="9">CA!CompareFloridaOutputStackPlusSec8Entry + CA!CompareFloridaOutputSec8Extended</definedName>
    <definedName name="CompareFloridaOutputStackPlusSec8Extended" localSheetId="1">'Final Results'!CompareFloridaOutputStackPlusSec8Entry + [0]!CompareFloridaOutputSec8Extended</definedName>
    <definedName name="CompareFloridaOutputStackPlusSec8Extended">CompareFloridaOutputStackPlusSec8Entry + CompareFloridaOutputSec8Extended</definedName>
    <definedName name="CompareFloridaOutputStateEITC" localSheetId="9">#REF!</definedName>
    <definedName name="CompareFloridaOutputStateEITC">#REF!</definedName>
    <definedName name="CompareFloridaOutputStateTax" localSheetId="9">#REF!</definedName>
    <definedName name="CompareFloridaOutputStateTax">#REF!</definedName>
    <definedName name="CompareFloridaOutputSubsidizedSchoolMeals" localSheetId="9">#REF!</definedName>
    <definedName name="CompareFloridaOutputSubsidizedSchoolMeals">#REF!</definedName>
    <definedName name="CompareFloridaOutputTANF" localSheetId="9">#REF!</definedName>
    <definedName name="CompareFloridaOutputTANF">#REF!</definedName>
    <definedName name="CompareFloridaOutputWIC" localSheetId="9">#REF!</definedName>
    <definedName name="CompareFloridaOutputWIC">#REF!</definedName>
    <definedName name="CompareGeorgiaAdjusted_Gross_Income" localSheetId="9">#REF!:INDEX(#REF!,COUNTIF(#REF!,”&lt;&gt;”&amp;””))</definedName>
    <definedName name="CompareGeorgiaAdjusted_Gross_Income" localSheetId="1">#REF!:INDEX(#REF!,COUNTIF(#REF!,”&lt;&gt;”&amp;””))</definedName>
    <definedName name="CompareGeorgiaAdjusted_Gross_Income">#REF!:INDEX(#REF!,COUNTIF(#REF!,”&lt;&gt;”&amp;””))</definedName>
    <definedName name="CompareGeorgiaHousehold_Annual_Earned_Income" localSheetId="9">#REF!:INDEX(#REF!,COUNTIF(#REF!,”&lt;&gt;”&amp;””))</definedName>
    <definedName name="CompareGeorgiaHousehold_Annual_Earned_Income" localSheetId="1">#REF!:INDEX(#REF!,COUNTIF(#REF!,”&lt;&gt;”&amp;””))</definedName>
    <definedName name="CompareGeorgiaHousehold_Annual_Earned_Income">#REF!:INDEX(#REF!,COUNTIF(#REF!,”&lt;&gt;”&amp;””))</definedName>
    <definedName name="CompareGeorgiaHousehold_Annual_Income" localSheetId="9">#REF!:INDEX(#REF!,COUNTIF(#REF!,”&lt;&gt;”&amp;””))</definedName>
    <definedName name="CompareGeorgiaHousehold_Annual_Income" localSheetId="1">#REF!:INDEX(#REF!,COUNTIF(#REF!,”&lt;&gt;”&amp;””))</definedName>
    <definedName name="CompareGeorgiaHousehold_Annual_Income">#REF!:INDEX(#REF!,COUNTIF(#REF!,”&lt;&gt;”&amp;””))</definedName>
    <definedName name="CompareGeorgiaHousehold_Annual_Unearned_Income" localSheetId="9">#REF!:INDEX(#REF!,COUNTIF(#REF!,”&lt;&gt;”&amp;””))</definedName>
    <definedName name="CompareGeorgiaHousehold_Annual_Unearned_Income" localSheetId="1">#REF!:INDEX(#REF!,COUNTIF(#REF!,”&lt;&gt;”&amp;””))</definedName>
    <definedName name="CompareGeorgiaHousehold_Annual_Unearned_Income">#REF!:INDEX(#REF!,COUNTIF(#REF!,”&lt;&gt;”&amp;””))</definedName>
    <definedName name="CompareGeorgiaHousehold_Monthly_Earned_Income" localSheetId="9">#REF!:INDEX(#REF!,COUNTIF(#REF!,”&lt;&gt;”&amp;””))</definedName>
    <definedName name="CompareGeorgiaHousehold_Monthly_Earned_Income" localSheetId="1">#REF!:INDEX(#REF!,COUNTIF(#REF!,”&lt;&gt;”&amp;””))</definedName>
    <definedName name="CompareGeorgiaHousehold_Monthly_Earned_Income">#REF!:INDEX(#REF!,COUNTIF(#REF!,”&lt;&gt;”&amp;””))</definedName>
    <definedName name="CompareGeorgiaHousehold_Monthly_Income" localSheetId="9">#REF!:INDEX(#REF!,COUNTIF(#REF!,”&lt;&gt;”&amp;””))</definedName>
    <definedName name="CompareGeorgiaHousehold_Monthly_Income" localSheetId="1">#REF!:INDEX(#REF!,COUNTIF(#REF!,”&lt;&gt;”&amp;””))</definedName>
    <definedName name="CompareGeorgiaHousehold_Monthly_Income">#REF!:INDEX(#REF!,COUNTIF(#REF!,”&lt;&gt;”&amp;””))</definedName>
    <definedName name="CompareGeorgiaHousehold_Monthly_Unearned_Income" localSheetId="9">#REF!:INDEX(#REF!,COUNTIF(#REF!,”&lt;&gt;”&amp;””))</definedName>
    <definedName name="CompareGeorgiaHousehold_Monthly_Unearned_Income" localSheetId="1">#REF!:INDEX(#REF!,COUNTIF(#REF!,”&lt;&gt;”&amp;””))</definedName>
    <definedName name="CompareGeorgiaHousehold_Monthly_Unearned_Income">#REF!:INDEX(#REF!,COUNTIF(#REF!,”&lt;&gt;”&amp;””))</definedName>
    <definedName name="CompareGeorgiaOutputACTC" localSheetId="9">#REF!</definedName>
    <definedName name="CompareGeorgiaOutputACTC">#REF!</definedName>
    <definedName name="CompareGeorgiaOutputChildCareSubsidyFinal" localSheetId="9">#REF!</definedName>
    <definedName name="CompareGeorgiaOutputChildCareSubsidyFinal">#REF!</definedName>
    <definedName name="CompareGeorgiaOutputCHIP" localSheetId="9">#REF!</definedName>
    <definedName name="CompareGeorgiaOutputCHIP">#REF!</definedName>
    <definedName name="CompareGeorgiaOutputComboCashAssistance" localSheetId="9">CA!CompareGeorgiaOutputTANF + CA!CompareGeorgiaOutputSSI +CA!CompareGeorgiaOutputLIHEAP</definedName>
    <definedName name="CompareGeorgiaOutputComboCashAssistance">CompareGeorgiaOutputTANF + CompareGeorgiaOutputSSI +CompareGeorgiaOutputLIHEAP</definedName>
    <definedName name="CompareGeorgiaOutputComboFoodAssistance" localSheetId="9">CA!CompareGeorgiaOutputSNAP + CA!CompareGeorgiaOutputWIC + CA!CompareGeorgiaOutputSubsidizedSchoolMeals</definedName>
    <definedName name="CompareGeorgiaOutputComboFoodAssistance">CompareGeorgiaOutputSNAP + CompareGeorgiaOutputWIC + CompareGeorgiaOutputSubsidizedSchoolMeals</definedName>
    <definedName name="CompareGeorgiaOutputComboMedicalAssistance" localSheetId="9">CA!CompareGeorgiaOutputMedicaid + CA!CompareGeorgiaOutputCHIP + CA!CompareGeorgiaOutputHIXPTC</definedName>
    <definedName name="CompareGeorgiaOutputComboMedicalAssistance">CompareGeorgiaOutputMedicaid + CompareGeorgiaOutputCHIP + CompareGeorgiaOutputHIXPTC</definedName>
    <definedName name="CompareGeorgiaOutputComboNetEarnings" localSheetId="9">CA!CompareGeorgiaAdjusted_Gross_Income - CA!CompareGeorgiaOutputFICA - CA!CompareGeorgiaOutputFedTax - CA!CompareGeorgiaOutputStateTax</definedName>
    <definedName name="CompareGeorgiaOutputComboNetEarnings" localSheetId="1">'Final Results'!CompareGeorgiaAdjusted_Gross_Income - [0]!CompareGeorgiaOutputFICA - [0]!CompareGeorgiaOutputFedTax - [0]!CompareGeorgiaOutputStateTax</definedName>
    <definedName name="CompareGeorgiaOutputComboNetEarnings">CompareGeorgiaAdjusted_Gross_Income - CompareGeorgiaOutputFICA - CompareGeorgiaOutputFedTax - CompareGeorgiaOutputStateTax</definedName>
    <definedName name="CompareGeorgiaOutputComboRefundableTaxCredits" localSheetId="9">CA!CompareGeorgiaOutputEITC + CA!CompareGeorgiaOutputACTC + CA!CompareGeorgiaOutputStateEITC + CA!CompareGeorgiaOutputCTC</definedName>
    <definedName name="CompareGeorgiaOutputComboRefundableTaxCredits">CompareGeorgiaOutputEITC + CompareGeorgiaOutputACTC + CompareGeorgiaOutputStateEITC + CompareGeorgiaOutputCTC</definedName>
    <definedName name="CompareGeorgiaOutputCTC" localSheetId="9">#REF!</definedName>
    <definedName name="CompareGeorgiaOutputCTC">#REF!</definedName>
    <definedName name="CompareGeorgiaOutputEITC" localSheetId="9">#REF!</definedName>
    <definedName name="CompareGeorgiaOutputEITC">#REF!</definedName>
    <definedName name="CompareGeorgiaOutputFedTax" localSheetId="9">#REF!</definedName>
    <definedName name="CompareGeorgiaOutputFedTax">#REF!</definedName>
    <definedName name="CompareGeorgiaOutputFICA" localSheetId="9">#REF!</definedName>
    <definedName name="CompareGeorgiaOutputFICA">#REF!</definedName>
    <definedName name="CompareGeorgiaOutputHIXPTC" localSheetId="9">#REF!</definedName>
    <definedName name="CompareGeorgiaOutputHIXPTC">#REF!</definedName>
    <definedName name="CompareGeorgiaOutputInterval" localSheetId="9">#REF!</definedName>
    <definedName name="CompareGeorgiaOutputInterval">#REF!</definedName>
    <definedName name="CompareGeorgiaOutputLIHEAP" localSheetId="9">#REF!</definedName>
    <definedName name="CompareGeorgiaOutputLIHEAP">#REF!</definedName>
    <definedName name="CompareGeorgiaOutputMedicaid" localSheetId="9">#REF!</definedName>
    <definedName name="CompareGeorgiaOutputMedicaid">#REF!</definedName>
    <definedName name="CompareGeorgiaOutputMedicaidAndCHIP" localSheetId="9">CA!CompareGeorgiaOutputMedicaid + CA!CompareGeorgiaOutputCHIP</definedName>
    <definedName name="CompareGeorgiaOutputMedicaidAndCHIP">CompareGeorgiaOutputMedicaid + CompareGeorgiaOutputCHIP</definedName>
    <definedName name="CompareGeorgiaOutputMomHourlyWage" localSheetId="9">#REF!</definedName>
    <definedName name="CompareGeorgiaOutputMomHourlyWage">#REF!</definedName>
    <definedName name="CompareGeorgiaOutputMomWeeklyHours" localSheetId="9">#REF!</definedName>
    <definedName name="CompareGeorgiaOutputMomWeeklyHours">#REF!</definedName>
    <definedName name="CompareGeorgiaOutputSec8Entry" localSheetId="9">#REF!</definedName>
    <definedName name="CompareGeorgiaOutputSec8Entry">#REF!</definedName>
    <definedName name="CompareGeorgiaOutputSec8Extended" localSheetId="9">#REF!</definedName>
    <definedName name="CompareGeorgiaOutputSec8Extended">#REF!</definedName>
    <definedName name="CompareGeorgiaOutputSec8Final" localSheetId="9">#REF!</definedName>
    <definedName name="CompareGeorgiaOutputSec8Final">#REF!</definedName>
    <definedName name="CompareGeorgiaOutputSNAP" localSheetId="9">#REF!</definedName>
    <definedName name="CompareGeorgiaOutputSNAP">#REF!</definedName>
    <definedName name="CompareGeorgiaOutputSSI" localSheetId="9">#REF!</definedName>
    <definedName name="CompareGeorgiaOutputSSI">#REF!</definedName>
    <definedName name="CompareGeorgiaOutputStackPlusCashAssistance" localSheetId="9">CA!CompareGeorgiaOutputStackPlusRefundableTaxCredits + CA!CompareGeorgiaOutputComboCashAssistance</definedName>
    <definedName name="CompareGeorgiaOutputStackPlusCashAssistance" localSheetId="1">'Final Results'!CompareGeorgiaOutputStackPlusRefundableTaxCredits + [0]!CompareGeorgiaOutputComboCashAssistance</definedName>
    <definedName name="CompareGeorgiaOutputStackPlusCashAssistance">CompareGeorgiaOutputStackPlusRefundableTaxCredits + CompareGeorgiaOutputComboCashAssistance</definedName>
    <definedName name="CompareGeorgiaOutputStackPlusChildCareFinal" localSheetId="9">CA!CompareGeorgiaOutputStackPlusMedicalAssistance + CA!CompareGeorgiaOutputChildCareSubsidyFinal</definedName>
    <definedName name="CompareGeorgiaOutputStackPlusChildCareFinal" localSheetId="1">'Final Results'!CompareGeorgiaOutputStackPlusMedicalAssistance + [0]!CompareGeorgiaOutputChildCareSubsidyFinal</definedName>
    <definedName name="CompareGeorgiaOutputStackPlusChildCareFinal">CompareGeorgiaOutputStackPlusMedicalAssistance + CompareGeorgiaOutputChildCareSubsidyFinal</definedName>
    <definedName name="CompareGeorgiaOutputStackPlusFoodAssistance" localSheetId="9">CA!CompareGeorgiaOutputStackPlusCashAssistance + CA!CompareGeorgiaOutputComboFoodAssistance</definedName>
    <definedName name="CompareGeorgiaOutputStackPlusFoodAssistance" localSheetId="1">'Final Results'!CompareGeorgiaOutputStackPlusCashAssistance + [0]!CompareGeorgiaOutputComboFoodAssistance</definedName>
    <definedName name="CompareGeorgiaOutputStackPlusFoodAssistance">CompareGeorgiaOutputStackPlusCashAssistance + CompareGeorgiaOutputComboFoodAssistance</definedName>
    <definedName name="CompareGeorgiaOutputStackPlusHIXPTC" localSheetId="9">CA!CompareGeorgiaOutputStackPlusMedicaidAndCHIP + CA!CompareGeorgiaOutputHIXPTC</definedName>
    <definedName name="CompareGeorgiaOutputStackPlusHIXPTC" localSheetId="1">'Final Results'!CompareGeorgiaOutputStackPlusMedicaidAndCHIP + [0]!CompareGeorgiaOutputHIXPTC</definedName>
    <definedName name="CompareGeorgiaOutputStackPlusHIXPTC">CompareGeorgiaOutputStackPlusMedicaidAndCHIP + CompareGeorgiaOutputHIXPTC</definedName>
    <definedName name="CompareGeorgiaOutputStackPlusMedicaidAndCHIP" localSheetId="9">CA!CompareGeorgiaOutputStackPlusFoodAssistance + CA!CompareGeorgiaOutputMedicaid + CA!CompareGeorgiaOutputCHIP</definedName>
    <definedName name="CompareGeorgiaOutputStackPlusMedicaidAndCHIP" localSheetId="1">'Final Results'!CompareGeorgiaOutputStackPlusFoodAssistance + [0]!CompareGeorgiaOutputMedicaid + [0]!CompareGeorgiaOutputCHIP</definedName>
    <definedName name="CompareGeorgiaOutputStackPlusMedicaidAndCHIP">CompareGeorgiaOutputStackPlusFoodAssistance + CompareGeorgiaOutputMedicaid + CompareGeorgiaOutputCHIP</definedName>
    <definedName name="CompareGeorgiaOutputStackPlusMedicalAssistance" localSheetId="9">CA!CompareGeorgiaOutputStackPlusFoodAssistance + CA!CompareGeorgiaOutputComboMedicalAssistance</definedName>
    <definedName name="CompareGeorgiaOutputStackPlusMedicalAssistance" localSheetId="1">'Final Results'!CompareGeorgiaOutputStackPlusFoodAssistance + [0]!CompareGeorgiaOutputComboMedicalAssistance</definedName>
    <definedName name="CompareGeorgiaOutputStackPlusMedicalAssistance">CompareGeorgiaOutputStackPlusFoodAssistance + CompareGeorgiaOutputComboMedicalAssistance</definedName>
    <definedName name="CompareGeorgiaOutputStackPlusRefundableTaxCredits" localSheetId="9">CA!CompareGeorgiaOutputComboNetEarnings+CA!CompareGeorgiaOutputComboRefundableTaxCredits</definedName>
    <definedName name="CompareGeorgiaOutputStackPlusRefundableTaxCredits" localSheetId="1">'Final Results'!CompareGeorgiaOutputComboNetEarnings+[0]!CompareGeorgiaOutputComboRefundableTaxCredits</definedName>
    <definedName name="CompareGeorgiaOutputStackPlusRefundableTaxCredits">CompareGeorgiaOutputComboNetEarnings+CompareGeorgiaOutputComboRefundableTaxCredits</definedName>
    <definedName name="CompareGeorgiaOutputStackPlusSec8Entry" localSheetId="9">CA!CompareGeorgiaOutputStackPlusChildCareFinal + CA!CompareGeorgiaOutputSec8Entry</definedName>
    <definedName name="CompareGeorgiaOutputStackPlusSec8Entry" localSheetId="1">'Final Results'!CompareGeorgiaOutputStackPlusChildCareFinal + [0]!CompareGeorgiaOutputSec8Entry</definedName>
    <definedName name="CompareGeorgiaOutputStackPlusSec8Entry">CompareGeorgiaOutputStackPlusChildCareFinal + CompareGeorgiaOutputSec8Entry</definedName>
    <definedName name="CompareGeorgiaOutputStackPlusSec8Entry_Graph" localSheetId="9">CA!CompareGeorgiaOutputStackPlusChildCareFinal + CA!CompareGeorgiaOutputSec8Final</definedName>
    <definedName name="CompareGeorgiaOutputStackPlusSec8Entry_Graph" localSheetId="1">'Final Results'!CompareGeorgiaOutputStackPlusChildCareFinal + [0]!CompareGeorgiaOutputSec8Final</definedName>
    <definedName name="CompareGeorgiaOutputStackPlusSec8Entry_Graph">CompareGeorgiaOutputStackPlusChildCareFinal + CompareGeorgiaOutputSec8Final</definedName>
    <definedName name="CompareGeorgiaOutputStackPlusSec8Extended" localSheetId="9">CA!CompareGeorgiaOutputStackPlusSec8Entry + CA!CompareGeorgiaOutputSec8Extended</definedName>
    <definedName name="CompareGeorgiaOutputStackPlusSec8Extended" localSheetId="1">'Final Results'!CompareGeorgiaOutputStackPlusSec8Entry + [0]!CompareGeorgiaOutputSec8Extended</definedName>
    <definedName name="CompareGeorgiaOutputStackPlusSec8Extended">CompareGeorgiaOutputStackPlusSec8Entry + CompareGeorgiaOutputSec8Extended</definedName>
    <definedName name="CompareGeorgiaOutputStateEITC" localSheetId="9">#REF!</definedName>
    <definedName name="CompareGeorgiaOutputStateEITC">#REF!</definedName>
    <definedName name="CompareGeorgiaOutputStateTax" localSheetId="9">#REF!</definedName>
    <definedName name="CompareGeorgiaOutputStateTax">#REF!</definedName>
    <definedName name="CompareGeorgiaOutputSubsidizedSchoolMeals" localSheetId="9">#REF!</definedName>
    <definedName name="CompareGeorgiaOutputSubsidizedSchoolMeals">#REF!</definedName>
    <definedName name="CompareGeorgiaOutputTANF" localSheetId="9">#REF!</definedName>
    <definedName name="CompareGeorgiaOutputTANF">#REF!</definedName>
    <definedName name="CompareGeorgiaOutputWIC" localSheetId="9">#REF!</definedName>
    <definedName name="CompareGeorgiaOutputWIC">#REF!</definedName>
    <definedName name="CompareLouisianaAdjusted_Gross_Income" localSheetId="9">#REF!:INDEX(#REF!,COUNTIF(#REF!,”&lt;&gt;”&amp;””))</definedName>
    <definedName name="CompareLouisianaAdjusted_Gross_Income" localSheetId="1">#REF!:INDEX(#REF!,COUNTIF(#REF!,”&lt;&gt;”&amp;””))</definedName>
    <definedName name="CompareLouisianaAdjusted_Gross_Income">#REF!:INDEX(#REF!,COUNTIF(#REF!,”&lt;&gt;”&amp;””))</definedName>
    <definedName name="CompareLouisianaHousehold_Annual_Earned_Income" localSheetId="9">#REF!:INDEX(#REF!,COUNTIF(#REF!,”&lt;&gt;”&amp;””))</definedName>
    <definedName name="CompareLouisianaHousehold_Annual_Earned_Income" localSheetId="1">#REF!:INDEX(#REF!,COUNTIF(#REF!,”&lt;&gt;”&amp;””))</definedName>
    <definedName name="CompareLouisianaHousehold_Annual_Earned_Income">#REF!:INDEX(#REF!,COUNTIF(#REF!,”&lt;&gt;”&amp;””))</definedName>
    <definedName name="CompareLouisianaHousehold_Annual_Income" localSheetId="9">#REF!:INDEX(#REF!,COUNTIF(#REF!,”&lt;&gt;”&amp;””))</definedName>
    <definedName name="CompareLouisianaHousehold_Annual_Income" localSheetId="1">#REF!:INDEX(#REF!,COUNTIF(#REF!,”&lt;&gt;”&amp;””))</definedName>
    <definedName name="CompareLouisianaHousehold_Annual_Income">#REF!:INDEX(#REF!,COUNTIF(#REF!,”&lt;&gt;”&amp;””))</definedName>
    <definedName name="CompareLouisianaHousehold_Annual_Unearned_Income" localSheetId="9">#REF!:INDEX(#REF!,COUNTIF(#REF!,”&lt;&gt;”&amp;””))</definedName>
    <definedName name="CompareLouisianaHousehold_Annual_Unearned_Income" localSheetId="1">#REF!:INDEX(#REF!,COUNTIF(#REF!,”&lt;&gt;”&amp;””))</definedName>
    <definedName name="CompareLouisianaHousehold_Annual_Unearned_Income">#REF!:INDEX(#REF!,COUNTIF(#REF!,”&lt;&gt;”&amp;””))</definedName>
    <definedName name="CompareLouisianaHousehold_Monthly_Earned_Income" localSheetId="9">#REF!:INDEX(#REF!,COUNTIF(#REF!,”&lt;&gt;”&amp;””))</definedName>
    <definedName name="CompareLouisianaHousehold_Monthly_Earned_Income" localSheetId="1">#REF!:INDEX(#REF!,COUNTIF(#REF!,”&lt;&gt;”&amp;””))</definedName>
    <definedName name="CompareLouisianaHousehold_Monthly_Earned_Income">#REF!:INDEX(#REF!,COUNTIF(#REF!,”&lt;&gt;”&amp;””))</definedName>
    <definedName name="CompareLouisianaHousehold_Monthly_Income" localSheetId="9">#REF!:INDEX(#REF!,COUNTIF(#REF!,”&lt;&gt;”&amp;””))</definedName>
    <definedName name="CompareLouisianaHousehold_Monthly_Income" localSheetId="1">#REF!:INDEX(#REF!,COUNTIF(#REF!,”&lt;&gt;”&amp;””))</definedName>
    <definedName name="CompareLouisianaHousehold_Monthly_Income">#REF!:INDEX(#REF!,COUNTIF(#REF!,”&lt;&gt;”&amp;””))</definedName>
    <definedName name="CompareLouisianaHousehold_Monthly_Unearned_Income" localSheetId="9">#REF!:INDEX(#REF!,COUNTIF(#REF!,”&lt;&gt;”&amp;””))</definedName>
    <definedName name="CompareLouisianaHousehold_Monthly_Unearned_Income" localSheetId="1">#REF!:INDEX(#REF!,COUNTIF(#REF!,”&lt;&gt;”&amp;””))</definedName>
    <definedName name="CompareLouisianaHousehold_Monthly_Unearned_Income">#REF!:INDEX(#REF!,COUNTIF(#REF!,”&lt;&gt;”&amp;””))</definedName>
    <definedName name="CompareLouisianaOutputACTC" localSheetId="9">#REF!</definedName>
    <definedName name="CompareLouisianaOutputACTC">#REF!</definedName>
    <definedName name="CompareLouisianaOutputChildCareSubsidyFinal" localSheetId="9">#REF!</definedName>
    <definedName name="CompareLouisianaOutputChildCareSubsidyFinal">#REF!</definedName>
    <definedName name="CompareLouisianaOutputCHIP" localSheetId="9">#REF!</definedName>
    <definedName name="CompareLouisianaOutputCHIP">#REF!</definedName>
    <definedName name="CompareLouisianaOutputComboCashAssistance" localSheetId="9">CA!CompareLouisianaOutputTANF + CA!CompareLouisianaOutputSSI + CA!CompareLouisianaOutputLIHEAP</definedName>
    <definedName name="CompareLouisianaOutputComboCashAssistance">CompareLouisianaOutputTANF + CompareLouisianaOutputSSI + CompareLouisianaOutputLIHEAP</definedName>
    <definedName name="CompareLouisianaOutputComboFoodAssistance" localSheetId="9">CA!CompareLouisianaOutputSNAP + CA!CompareLouisianaOutputWIC + CA!CompareLouisianaOutputSubsidizedSchoolMeals</definedName>
    <definedName name="CompareLouisianaOutputComboFoodAssistance">CompareLouisianaOutputSNAP + CompareLouisianaOutputWIC + CompareLouisianaOutputSubsidizedSchoolMeals</definedName>
    <definedName name="CompareLouisianaOutputComboMedicalAssistance" localSheetId="9">CA!CompareLouisianaOutputMedicaid + CA!CompareLouisianaOutputCHIP + CA!CompareLouisianaOutputHIXPTC</definedName>
    <definedName name="CompareLouisianaOutputComboMedicalAssistance">CompareLouisianaOutputMedicaid + CompareLouisianaOutputCHIP + CompareLouisianaOutputHIXPTC</definedName>
    <definedName name="CompareLouisianaOutputComboNetEarnings" localSheetId="9">CA!CompareLouisianaAdjusted_Gross_Income - CA!CompareLouisianaOutputFICA - CA!CompareLouisianaOutputFedTax - CA!CompareLouisianaOutputStateTax</definedName>
    <definedName name="CompareLouisianaOutputComboNetEarnings" localSheetId="1">'Final Results'!CompareLouisianaAdjusted_Gross_Income - [0]!CompareLouisianaOutputFICA - [0]!CompareLouisianaOutputFedTax - [0]!CompareLouisianaOutputStateTax</definedName>
    <definedName name="CompareLouisianaOutputComboNetEarnings">CompareLouisianaAdjusted_Gross_Income - CompareLouisianaOutputFICA - CompareLouisianaOutputFedTax - CompareLouisianaOutputStateTax</definedName>
    <definedName name="CompareLouisianaOutputComboRefundableTaxCredits" localSheetId="9">CA!CompareLouisianaOutputEITC + CA!CompareLouisianaOutputACTC + CA!CompareLouisianaOutputStateEITC + CA!CompareLouisianaOutputCTC</definedName>
    <definedName name="CompareLouisianaOutputComboRefundableTaxCredits">CompareLouisianaOutputEITC + CompareLouisianaOutputACTC + CompareLouisianaOutputStateEITC + CompareLouisianaOutputCTC</definedName>
    <definedName name="CompareLouisianaOutputCTC" localSheetId="9">#REF!</definedName>
    <definedName name="CompareLouisianaOutputCTC">#REF!</definedName>
    <definedName name="CompareLouisianaOutputEITC" localSheetId="9">#REF!</definedName>
    <definedName name="CompareLouisianaOutputEITC">#REF!</definedName>
    <definedName name="CompareLouisianaOutputFedTax" localSheetId="9">#REF!</definedName>
    <definedName name="CompareLouisianaOutputFedTax">#REF!</definedName>
    <definedName name="CompareLouisianaOutputFICA" localSheetId="9">#REF!</definedName>
    <definedName name="CompareLouisianaOutputFICA">#REF!</definedName>
    <definedName name="CompareLouisianaOutputHIXPTC" localSheetId="9">#REF!</definedName>
    <definedName name="CompareLouisianaOutputHIXPTC">#REF!</definedName>
    <definedName name="CompareLouisianaOutputInterval" localSheetId="9">#REF!</definedName>
    <definedName name="CompareLouisianaOutputInterval">#REF!</definedName>
    <definedName name="CompareLouisianaOutputLIHEAP" localSheetId="9">#REF!</definedName>
    <definedName name="CompareLouisianaOutputLIHEAP">#REF!</definedName>
    <definedName name="CompareLouisianaOutputMedicaid" localSheetId="9">#REF!</definedName>
    <definedName name="CompareLouisianaOutputMedicaid">#REF!</definedName>
    <definedName name="CompareLouisianaOutputMedicaidAndCHIP" localSheetId="9">CA!CompareLouisianaOutputMedicaid + CA!CompareLouisianaOutputCHIP</definedName>
    <definedName name="CompareLouisianaOutputMedicaidAndCHIP">CompareLouisianaOutputMedicaid + CompareLouisianaOutputCHIP</definedName>
    <definedName name="CompareLouisianaOutputMomHourlyWage" localSheetId="9">#REF!</definedName>
    <definedName name="CompareLouisianaOutputMomHourlyWage">#REF!</definedName>
    <definedName name="CompareLouisianaOutputMomWeeklyHours" localSheetId="9">#REF!</definedName>
    <definedName name="CompareLouisianaOutputMomWeeklyHours">#REF!</definedName>
    <definedName name="CompareLouisianaOutputSec8Entry" localSheetId="9">#REF!</definedName>
    <definedName name="CompareLouisianaOutputSec8Entry">#REF!</definedName>
    <definedName name="CompareLouisianaOutputSec8Extended" localSheetId="9">#REF!</definedName>
    <definedName name="CompareLouisianaOutputSec8Extended">#REF!</definedName>
    <definedName name="CompareLouisianaOutputSec8Final" localSheetId="9">#REF!</definedName>
    <definedName name="CompareLouisianaOutputSec8Final">#REF!</definedName>
    <definedName name="CompareLouisianaOutputSNAP" localSheetId="9">#REF!</definedName>
    <definedName name="CompareLouisianaOutputSNAP">#REF!</definedName>
    <definedName name="CompareLouisianaOutputSSI" localSheetId="9">#REF!</definedName>
    <definedName name="CompareLouisianaOutputSSI">#REF!</definedName>
    <definedName name="CompareLouisianaOutputStackPlusCashAssistance" localSheetId="9">CA!CompareLouisianaOutputStackPlusRefundableTaxCredits + CA!CompareLouisianaOutputComboCashAssistance</definedName>
    <definedName name="CompareLouisianaOutputStackPlusCashAssistance" localSheetId="1">'Final Results'!CompareLouisianaOutputStackPlusRefundableTaxCredits + [0]!CompareLouisianaOutputComboCashAssistance</definedName>
    <definedName name="CompareLouisianaOutputStackPlusCashAssistance">CompareLouisianaOutputStackPlusRefundableTaxCredits + CompareLouisianaOutputComboCashAssistance</definedName>
    <definedName name="CompareLouisianaOutputStackPlusChildCareFinal" localSheetId="9">CA!CompareLouisianaOutputStackPlusMedicalAssistance + CA!CompareLouisianaOutputChildCareSubsidyFinal</definedName>
    <definedName name="CompareLouisianaOutputStackPlusChildCareFinal" localSheetId="1">'Final Results'!CompareLouisianaOutputStackPlusMedicalAssistance + [0]!CompareLouisianaOutputChildCareSubsidyFinal</definedName>
    <definedName name="CompareLouisianaOutputStackPlusChildCareFinal">CompareLouisianaOutputStackPlusMedicalAssistance + CompareLouisianaOutputChildCareSubsidyFinal</definedName>
    <definedName name="CompareLouisianaOutputStackPlusFoodAssistance" localSheetId="9">CA!CompareLouisianaOutputStackPlusCashAssistance + CA!CompareLouisianaOutputComboFoodAssistance</definedName>
    <definedName name="CompareLouisianaOutputStackPlusFoodAssistance" localSheetId="1">'Final Results'!CompareLouisianaOutputStackPlusCashAssistance + [0]!CompareLouisianaOutputComboFoodAssistance</definedName>
    <definedName name="CompareLouisianaOutputStackPlusFoodAssistance">CompareLouisianaOutputStackPlusCashAssistance + CompareLouisianaOutputComboFoodAssistance</definedName>
    <definedName name="CompareLouisianaOutputStackPlusHIXPTC" localSheetId="9">CA!CompareLouisianaOutputStackPlusMedicaidAndCHIP + CA!CompareLouisianaOutputHIXPTC</definedName>
    <definedName name="CompareLouisianaOutputStackPlusHIXPTC" localSheetId="1">'Final Results'!CompareLouisianaOutputStackPlusMedicaidAndCHIP + [0]!CompareLouisianaOutputHIXPTC</definedName>
    <definedName name="CompareLouisianaOutputStackPlusHIXPTC">CompareLouisianaOutputStackPlusMedicaidAndCHIP + CompareLouisianaOutputHIXPTC</definedName>
    <definedName name="CompareLouisianaOutputStackPlusMedicaidAndCHIP" localSheetId="9">CA!CompareLouisianaOutputStackPlusFoodAssistance + CA!CompareLouisianaOutputMedicaid + CA!CompareLouisianaOutputCHIP</definedName>
    <definedName name="CompareLouisianaOutputStackPlusMedicaidAndCHIP" localSheetId="1">'Final Results'!CompareLouisianaOutputStackPlusFoodAssistance + [0]!CompareLouisianaOutputMedicaid + [0]!CompareLouisianaOutputCHIP</definedName>
    <definedName name="CompareLouisianaOutputStackPlusMedicaidAndCHIP">CompareLouisianaOutputStackPlusFoodAssistance + CompareLouisianaOutputMedicaid + CompareLouisianaOutputCHIP</definedName>
    <definedName name="CompareLouisianaOutputStackPlusMedicalAssistance" localSheetId="9">CA!CompareLouisianaOutputStackPlusFoodAssistance + CA!CompareLouisianaOutputComboMedicalAssistance</definedName>
    <definedName name="CompareLouisianaOutputStackPlusMedicalAssistance" localSheetId="1">'Final Results'!CompareLouisianaOutputStackPlusFoodAssistance + [0]!CompareLouisianaOutputComboMedicalAssistance</definedName>
    <definedName name="CompareLouisianaOutputStackPlusMedicalAssistance">CompareLouisianaOutputStackPlusFoodAssistance + CompareLouisianaOutputComboMedicalAssistance</definedName>
    <definedName name="CompareLouisianaOutputStackPlusRefundableTaxCredits" localSheetId="9">CA!CompareLouisianaOutputComboNetEarnings+CA!CompareLouisianaOutputComboRefundableTaxCredits</definedName>
    <definedName name="CompareLouisianaOutputStackPlusRefundableTaxCredits" localSheetId="1">'Final Results'!CompareLouisianaOutputComboNetEarnings+[0]!CompareLouisianaOutputComboRefundableTaxCredits</definedName>
    <definedName name="CompareLouisianaOutputStackPlusRefundableTaxCredits">CompareLouisianaOutputComboNetEarnings+CompareLouisianaOutputComboRefundableTaxCredits</definedName>
    <definedName name="CompareLouisianaOutputStackPlusSec8Entry" localSheetId="9">CA!CompareLouisianaOutputStackPlusChildCareFinal + CA!CompareLouisianaOutputSec8Entry</definedName>
    <definedName name="CompareLouisianaOutputStackPlusSec8Entry" localSheetId="1">'Final Results'!CompareLouisianaOutputStackPlusChildCareFinal + [0]!CompareLouisianaOutputSec8Entry</definedName>
    <definedName name="CompareLouisianaOutputStackPlusSec8Entry">CompareLouisianaOutputStackPlusChildCareFinal + CompareLouisianaOutputSec8Entry</definedName>
    <definedName name="CompareLouisianaOutputStackPlusSec8Entry_Graph" localSheetId="9">CA!CompareLouisianaOutputStackPlusChildCareFinal + CA!CompareLouisianaOutputSec8Final</definedName>
    <definedName name="CompareLouisianaOutputStackPlusSec8Entry_Graph" localSheetId="1">'Final Results'!CompareLouisianaOutputStackPlusChildCareFinal + [0]!CompareLouisianaOutputSec8Final</definedName>
    <definedName name="CompareLouisianaOutputStackPlusSec8Entry_Graph">CompareLouisianaOutputStackPlusChildCareFinal + CompareLouisianaOutputSec8Final</definedName>
    <definedName name="CompareLouisianaOutputStackPlusSec8Extended" localSheetId="9">CA!CompareLouisianaOutputStackPlusSec8Entry + CA!CompareLouisianaOutputSec8Extended</definedName>
    <definedName name="CompareLouisianaOutputStackPlusSec8Extended" localSheetId="1">'Final Results'!CompareLouisianaOutputStackPlusSec8Entry + [0]!CompareLouisianaOutputSec8Extended</definedName>
    <definedName name="CompareLouisianaOutputStackPlusSec8Extended">CompareLouisianaOutputStackPlusSec8Entry + CompareLouisianaOutputSec8Extended</definedName>
    <definedName name="CompareLouisianaOutputStateEITC" localSheetId="9">#REF!</definedName>
    <definedName name="CompareLouisianaOutputStateEITC">#REF!</definedName>
    <definedName name="CompareLouisianaOutputStateTax" localSheetId="9">#REF!</definedName>
    <definedName name="CompareLouisianaOutputStateTax">#REF!</definedName>
    <definedName name="CompareLouisianaOutputSubsidizedSchoolMeals" localSheetId="9">#REF!</definedName>
    <definedName name="CompareLouisianaOutputSubsidizedSchoolMeals">#REF!</definedName>
    <definedName name="CompareLouisianaOutputTANF" localSheetId="9">#REF!</definedName>
    <definedName name="CompareLouisianaOutputTANF">#REF!</definedName>
    <definedName name="CompareLouisianaOutputWIC" localSheetId="9">#REF!</definedName>
    <definedName name="CompareLouisianaOutputWIC">#REF!</definedName>
    <definedName name="CompareMississippiAdjusted_Gross_Income" localSheetId="9">#REF!:INDEX(#REF!,COUNTIF(#REF!,”&lt;&gt;”&amp;””))</definedName>
    <definedName name="CompareMississippiAdjusted_Gross_Income" localSheetId="1">#REF!:INDEX(#REF!,COUNTIF(#REF!,”&lt;&gt;”&amp;””))</definedName>
    <definedName name="CompareMississippiAdjusted_Gross_Income">#REF!:INDEX(#REF!,COUNTIF(#REF!,”&lt;&gt;”&amp;””))</definedName>
    <definedName name="CompareMississippiHousehold_Annual_Earned_Income" localSheetId="9">#REF!:INDEX(#REF!,COUNTIF(#REF!,”&lt;&gt;”&amp;””))</definedName>
    <definedName name="CompareMississippiHousehold_Annual_Earned_Income" localSheetId="1">#REF!:INDEX(#REF!,COUNTIF(#REF!,”&lt;&gt;”&amp;””))</definedName>
    <definedName name="CompareMississippiHousehold_Annual_Earned_Income">#REF!:INDEX(#REF!,COUNTIF(#REF!,”&lt;&gt;”&amp;””))</definedName>
    <definedName name="CompareMississippiHousehold_Annual_Income" localSheetId="9">#REF!:INDEX(#REF!,COUNTIF(#REF!,”&lt;&gt;”&amp;””))</definedName>
    <definedName name="CompareMississippiHousehold_Annual_Income" localSheetId="1">#REF!:INDEX(#REF!,COUNTIF(#REF!,”&lt;&gt;”&amp;””))</definedName>
    <definedName name="CompareMississippiHousehold_Annual_Income">#REF!:INDEX(#REF!,COUNTIF(#REF!,”&lt;&gt;”&amp;””))</definedName>
    <definedName name="CompareMississippiHousehold_Annual_Unearned_Income" localSheetId="9">#REF!:INDEX(#REF!,COUNTIF(#REF!,”&lt;&gt;”&amp;””))</definedName>
    <definedName name="CompareMississippiHousehold_Annual_Unearned_Income" localSheetId="1">#REF!:INDEX(#REF!,COUNTIF(#REF!,”&lt;&gt;”&amp;””))</definedName>
    <definedName name="CompareMississippiHousehold_Annual_Unearned_Income">#REF!:INDEX(#REF!,COUNTIF(#REF!,”&lt;&gt;”&amp;””))</definedName>
    <definedName name="CompareMississippiHousehold_Monthly_Earned_Income" localSheetId="9">#REF!:INDEX(#REF!,COUNTIF(#REF!,”&lt;&gt;”&amp;””))</definedName>
    <definedName name="CompareMississippiHousehold_Monthly_Earned_Income" localSheetId="1">#REF!:INDEX(#REF!,COUNTIF(#REF!,”&lt;&gt;”&amp;””))</definedName>
    <definedName name="CompareMississippiHousehold_Monthly_Earned_Income">#REF!:INDEX(#REF!,COUNTIF(#REF!,”&lt;&gt;”&amp;””))</definedName>
    <definedName name="CompareMississippiHousehold_Monthly_Income" localSheetId="9">#REF!:INDEX(#REF!,COUNTIF(#REF!,”&lt;&gt;”&amp;””))</definedName>
    <definedName name="CompareMississippiHousehold_Monthly_Income" localSheetId="1">#REF!:INDEX(#REF!,COUNTIF(#REF!,”&lt;&gt;”&amp;””))</definedName>
    <definedName name="CompareMississippiHousehold_Monthly_Income">#REF!:INDEX(#REF!,COUNTIF(#REF!,”&lt;&gt;”&amp;””))</definedName>
    <definedName name="CompareMississippiHousehold_Monthly_Unearned_Income" localSheetId="9">#REF!:INDEX(#REF!,COUNTIF(#REF!,”&lt;&gt;”&amp;””))</definedName>
    <definedName name="CompareMississippiHousehold_Monthly_Unearned_Income" localSheetId="1">#REF!:INDEX(#REF!,COUNTIF(#REF!,”&lt;&gt;”&amp;””))</definedName>
    <definedName name="CompareMississippiHousehold_Monthly_Unearned_Income">#REF!:INDEX(#REF!,COUNTIF(#REF!,”&lt;&gt;”&amp;””))</definedName>
    <definedName name="CompareMississippiOutputACTC" localSheetId="9">#REF!</definedName>
    <definedName name="CompareMississippiOutputACTC">#REF!</definedName>
    <definedName name="CompareMississippiOutputChildCareSubsidyFinal" localSheetId="9">#REF!</definedName>
    <definedName name="CompareMississippiOutputChildCareSubsidyFinal">#REF!</definedName>
    <definedName name="CompareMississippiOutputCHIP" localSheetId="9">#REF!</definedName>
    <definedName name="CompareMississippiOutputCHIP">#REF!</definedName>
    <definedName name="CompareMississippiOutputComboCashAssistance" localSheetId="9">CA!CompareMississippiOutputTANF + CA!CompareMississippiOutputSSI + CA!CompareMississippiOutputLIHEAP</definedName>
    <definedName name="CompareMississippiOutputComboCashAssistance">CompareMississippiOutputTANF + CompareMississippiOutputSSI + CompareMississippiOutputLIHEAP</definedName>
    <definedName name="CompareMississippiOutputComboFoodAssistance" localSheetId="9">CA!CompareMississippiOutputSNAP + CA!CompareMississippiOutputWIC + CA!CompareMississippiOutputSubsidizedSchoolMeals</definedName>
    <definedName name="CompareMississippiOutputComboFoodAssistance">CompareMississippiOutputSNAP + CompareMississippiOutputWIC + CompareMississippiOutputSubsidizedSchoolMeals</definedName>
    <definedName name="CompareMississippiOutputComboMedicalAssistance" localSheetId="9">CA!CompareMississippiOutputMedicaid + CA!CompareMississippiOutputCHIP + CA!CompareMississippiOutputHIXPTC</definedName>
    <definedName name="CompareMississippiOutputComboMedicalAssistance">CompareMississippiOutputMedicaid + CompareMississippiOutputCHIP + CompareMississippiOutputHIXPTC</definedName>
    <definedName name="CompareMississippiOutputComboNetEarnings" localSheetId="9">CA!CompareMississippiAdjusted_Gross_Income - CA!CompareMississippiOutputFICA - CA!CompareMississippiOutputFedTax - CA!CompareMississippiOutputStateTax</definedName>
    <definedName name="CompareMississippiOutputComboNetEarnings" localSheetId="1">'Final Results'!CompareMississippiAdjusted_Gross_Income - [0]!CompareMississippiOutputFICA - [0]!CompareMississippiOutputFedTax - [0]!CompareMississippiOutputStateTax</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 localSheetId="9">CA!CompareMississippiOutputEITC + CA!CompareMississippiOutputACTC + CA!CompareMississippiOutputStateEITC + CA!CompareMississippiOutputCTC</definedName>
    <definedName name="CompareMississippiOutputComboRefundableTaxCredits">CompareMississippiOutputEITC + CompareMississippiOutputACTC + CompareMississippiOutputStateEITC + CompareMississippiOutputCTC</definedName>
    <definedName name="CompareMississippiOutputCTC" localSheetId="9">#REF!</definedName>
    <definedName name="CompareMississippiOutputCTC">#REF!</definedName>
    <definedName name="CompareMississippiOutputEITC" localSheetId="9">#REF!</definedName>
    <definedName name="CompareMississippiOutputEITC">#REF!</definedName>
    <definedName name="CompareMississippiOutputFedTax" localSheetId="9">#REF!</definedName>
    <definedName name="CompareMississippiOutputFedTax">#REF!</definedName>
    <definedName name="CompareMississippiOutputFICA" localSheetId="9">#REF!</definedName>
    <definedName name="CompareMississippiOutputFICA">#REF!</definedName>
    <definedName name="CompareMississippiOutputHIXPTC" localSheetId="9">#REF!</definedName>
    <definedName name="CompareMississippiOutputHIXPTC">#REF!</definedName>
    <definedName name="CompareMississippiOutputInterval" localSheetId="9">#REF!</definedName>
    <definedName name="CompareMississippiOutputInterval">#REF!</definedName>
    <definedName name="CompareMississippiOutputLIHEAP" localSheetId="9">#REF!</definedName>
    <definedName name="CompareMississippiOutputLIHEAP">#REF!</definedName>
    <definedName name="CompareMississippiOutputMedicaid" localSheetId="9">#REF!</definedName>
    <definedName name="CompareMississippiOutputMedicaid">#REF!</definedName>
    <definedName name="CompareMississippiOutputMedicaidAndCHIP" localSheetId="9">CA!CompareMississippiOutputMedicaid + CA!CompareMississippiOutputCHIP</definedName>
    <definedName name="CompareMississippiOutputMedicaidAndCHIP">CompareMississippiOutputMedicaid + CompareMississippiOutputCHIP</definedName>
    <definedName name="CompareMississippiOutputMomHourlyWage" localSheetId="9">#REF!</definedName>
    <definedName name="CompareMississippiOutputMomHourlyWage">#REF!</definedName>
    <definedName name="CompareMississippiOutputMomWeeklyHours" localSheetId="9">#REF!</definedName>
    <definedName name="CompareMississippiOutputMomWeeklyHours">#REF!</definedName>
    <definedName name="CompareMississippiOutputSec8Entry" localSheetId="9">#REF!</definedName>
    <definedName name="CompareMississippiOutputSec8Entry">#REF!</definedName>
    <definedName name="CompareMississippiOutputSec8Extended" localSheetId="9">#REF!</definedName>
    <definedName name="CompareMississippiOutputSec8Extended">#REF!</definedName>
    <definedName name="CompareMississippiOutputSec8Final" localSheetId="9">#REF!</definedName>
    <definedName name="CompareMississippiOutputSec8Final">#REF!</definedName>
    <definedName name="CompareMississippiOutputSNAP" localSheetId="9">#REF!</definedName>
    <definedName name="CompareMississippiOutputSNAP">#REF!</definedName>
    <definedName name="CompareMississippiOutputSSI" localSheetId="9">#REF!</definedName>
    <definedName name="CompareMississippiOutputSSI">#REF!</definedName>
    <definedName name="CompareMississippiOutputStackPlusCashAssistance" localSheetId="9">CA!CompareMississippiOutputStackPlusRefundableTaxCredits + CA!CompareMississippiOutputComboCashAssistance</definedName>
    <definedName name="CompareMississippiOutputStackPlusCashAssistance" localSheetId="1">'Final Results'!CompareMississippiOutputStackPlusRefundableTaxCredits + [0]!CompareMississippiOutputComboCashAssistance</definedName>
    <definedName name="CompareMississippiOutputStackPlusCashAssistance">CompareMississippiOutputStackPlusRefundableTaxCredits + CompareMississippiOutputComboCashAssistance</definedName>
    <definedName name="CompareMississippiOutputStackPlusChildCareFinal" localSheetId="9">CA!CompareMississippiOutputStackPlusMedicalAssistance + CA!CompareMississippiOutputChildCareSubsidyFinal</definedName>
    <definedName name="CompareMississippiOutputStackPlusChildCareFinal" localSheetId="1">'Final Results'!CompareMississippiOutputStackPlusMedicalAssistance + [0]!CompareMississippiOutputChildCareSubsidyFinal</definedName>
    <definedName name="CompareMississippiOutputStackPlusChildCareFinal">CompareMississippiOutputStackPlusMedicalAssistance + CompareMississippiOutputChildCareSubsidyFinal</definedName>
    <definedName name="CompareMississippiOutputStackPlusFoodAssistance" localSheetId="9">CA!CompareMississippiOutputStackPlusCashAssistance + CA!CompareMississippiOutputComboFoodAssistance</definedName>
    <definedName name="CompareMississippiOutputStackPlusFoodAssistance" localSheetId="1">'Final Results'!CompareMississippiOutputStackPlusCashAssistance + [0]!CompareMississippiOutputComboFoodAssistance</definedName>
    <definedName name="CompareMississippiOutputStackPlusFoodAssistance">CompareMississippiOutputStackPlusCashAssistance + CompareMississippiOutputComboFoodAssistance</definedName>
    <definedName name="CompareMississippiOutputStackPlusHIXPTC" localSheetId="9">CA!CompareMississippiOutputStackPlusMedicaidAndCHIP + CA!CompareMississippiOutputHIXPTC</definedName>
    <definedName name="CompareMississippiOutputStackPlusHIXPTC" localSheetId="1">'Final Results'!CompareMississippiOutputStackPlusMedicaidAndCHIP + [0]!CompareMississippiOutputHIXPTC</definedName>
    <definedName name="CompareMississippiOutputStackPlusHIXPTC">CompareMississippiOutputStackPlusMedicaidAndCHIP + CompareMississippiOutputHIXPTC</definedName>
    <definedName name="CompareMississippiOutputStackPlusMedicaidAndCHIP" localSheetId="9">CA!CompareMississippiOutputStackPlusFoodAssistance + CA!CompareMississippiOutputMedicaid + CA!CompareMississippiOutputCHIP</definedName>
    <definedName name="CompareMississippiOutputStackPlusMedicaidAndCHIP" localSheetId="1">'Final Results'!CompareMississippiOutputStackPlusFoodAssistance + [0]!CompareMississippiOutputMedicaid + [0]!CompareMississippiOutputCHIP</definedName>
    <definedName name="CompareMississippiOutputStackPlusMedicaidAndCHIP">CompareMississippiOutputStackPlusFoodAssistance + CompareMississippiOutputMedicaid + CompareMississippiOutputCHIP</definedName>
    <definedName name="CompareMississippiOutputStackPlusMedicalAssistance" localSheetId="9">CA!CompareMississippiOutputStackPlusFoodAssistance + CA!CompareMississippiOutputComboMedicalAssistance</definedName>
    <definedName name="CompareMississippiOutputStackPlusMedicalAssistance" localSheetId="1">'Final Results'!CompareMississippiOutputStackPlusFoodAssistance + [0]!CompareMississippiOutputComboMedicalAssistance</definedName>
    <definedName name="CompareMississippiOutputStackPlusMedicalAssistance">CompareMississippiOutputStackPlusFoodAssistance + CompareMississippiOutputComboMedicalAssistance</definedName>
    <definedName name="CompareMississippiOutputStackPlusRefundableTaxCredits" localSheetId="9">CA!CompareMississippiOutputComboNetEarnings+CA!CompareMississippiOutputComboRefundableTaxCredits</definedName>
    <definedName name="CompareMississippiOutputStackPlusRefundableTaxCredits" localSheetId="1">'Final Results'!CompareMississippiOutputComboNetEarnings+[0]!CompareMississippiOutputComboRefundableTaxCredits</definedName>
    <definedName name="CompareMississippiOutputStackPlusRefundableTaxCredits">CompareMississippiOutputComboNetEarnings+CompareMississippiOutputComboRefundableTaxCredits</definedName>
    <definedName name="CompareMississippiOutputStackPlusSec8Entry" localSheetId="9">CA!CompareMississippiOutputStackPlusChildCareFinal + CA!CompareMississippiOutputSec8Entry</definedName>
    <definedName name="CompareMississippiOutputStackPlusSec8Entry" localSheetId="1">'Final Results'!CompareMississippiOutputStackPlusChildCareFinal + [0]!CompareMississippiOutputSec8Entry</definedName>
    <definedName name="CompareMississippiOutputStackPlusSec8Entry">CompareMississippiOutputStackPlusChildCareFinal + CompareMississippiOutputSec8Entry</definedName>
    <definedName name="CompareMississippiOutputStackPlusSec8Entry_Graph" localSheetId="9">CA!CompareMississippiOutputStackPlusChildCareFinal + CA!CompareMississippiOutputSec8Final</definedName>
    <definedName name="CompareMississippiOutputStackPlusSec8Entry_Graph" localSheetId="1">'Final Results'!CompareMississippiOutputStackPlusChildCareFinal + [0]!CompareMississippiOutputSec8Final</definedName>
    <definedName name="CompareMississippiOutputStackPlusSec8Entry_Graph">CompareMississippiOutputStackPlusChildCareFinal + CompareMississippiOutputSec8Final</definedName>
    <definedName name="CompareMississippiOutputStackPlusSec8Extended" localSheetId="9">CA!CompareMississippiOutputStackPlusSec8Entry + CA!CompareMississippiOutputSec8Extended</definedName>
    <definedName name="CompareMississippiOutputStackPlusSec8Extended" localSheetId="1">'Final Results'!CompareMississippiOutputStackPlusSec8Entry + [0]!CompareMississippiOutputSec8Extended</definedName>
    <definedName name="CompareMississippiOutputStackPlusSec8Extended">CompareMississippiOutputStackPlusSec8Entry + CompareMississippiOutputSec8Extended</definedName>
    <definedName name="CompareMississippiOutputStateEITC" localSheetId="9">#REF!</definedName>
    <definedName name="CompareMississippiOutputStateEITC">#REF!</definedName>
    <definedName name="CompareMississippiOutputStateTax" localSheetId="9">#REF!</definedName>
    <definedName name="CompareMississippiOutputStateTax">#REF!</definedName>
    <definedName name="CompareMississippiOutputSubsidizedSchoolMeals" localSheetId="9">#REF!</definedName>
    <definedName name="CompareMississippiOutputSubsidizedSchoolMeals">#REF!</definedName>
    <definedName name="CompareMississippiOutputTANF" localSheetId="9">#REF!</definedName>
    <definedName name="CompareMississippiOutputTANF">#REF!</definedName>
    <definedName name="CompareMississippiOutputWIC" localSheetId="9">#REF!</definedName>
    <definedName name="CompareMississippiOutputWIC">#REF!</definedName>
    <definedName name="CompareNorthCarolinaAdjusted_Gross_Income" localSheetId="9">#REF!:INDEX(#REF!,COUNTIF(#REF!,”&lt;&gt;”&amp;””))</definedName>
    <definedName name="CompareNorthCarolinaAdjusted_Gross_Income" localSheetId="1">#REF!:INDEX(#REF!,COUNTIF(#REF!,”&lt;&gt;”&amp;””))</definedName>
    <definedName name="CompareNorthCarolinaAdjusted_Gross_Income">#REF!:INDEX(#REF!,COUNTIF(#REF!,”&lt;&gt;”&amp;””))</definedName>
    <definedName name="CompareNorthCarolinaHousehold_Annual_Earned_Income" localSheetId="9">#REF!:INDEX(#REF!,COUNTIF(#REF!,”&lt;&gt;”&amp;””))</definedName>
    <definedName name="CompareNorthCarolinaHousehold_Annual_Earned_Income" localSheetId="1">#REF!:INDEX(#REF!,COUNTIF(#REF!,”&lt;&gt;”&amp;””))</definedName>
    <definedName name="CompareNorthCarolinaHousehold_Annual_Earned_Income">#REF!:INDEX(#REF!,COUNTIF(#REF!,”&lt;&gt;”&amp;””))</definedName>
    <definedName name="CompareNorthCarolinaHousehold_Annual_Income" localSheetId="9">#REF!:INDEX(#REF!,COUNTIF(#REF!,”&lt;&gt;”&amp;””))</definedName>
    <definedName name="CompareNorthCarolinaHousehold_Annual_Income" localSheetId="1">#REF!:INDEX(#REF!,COUNTIF(#REF!,”&lt;&gt;”&amp;””))</definedName>
    <definedName name="CompareNorthCarolinaHousehold_Annual_Income">#REF!:INDEX(#REF!,COUNTIF(#REF!,”&lt;&gt;”&amp;””))</definedName>
    <definedName name="CompareNorthCarolinaHousehold_Annual_Unearned_Income" localSheetId="9">#REF!:INDEX(#REF!,COUNTIF(#REF!,”&lt;&gt;”&amp;””))</definedName>
    <definedName name="CompareNorthCarolinaHousehold_Annual_Unearned_Income" localSheetId="1">#REF!:INDEX(#REF!,COUNTIF(#REF!,”&lt;&gt;”&amp;””))</definedName>
    <definedName name="CompareNorthCarolinaHousehold_Annual_Unearned_Income">#REF!:INDEX(#REF!,COUNTIF(#REF!,”&lt;&gt;”&amp;””))</definedName>
    <definedName name="CompareNorthCarolinaHousehold_Monthly_Earned_Income" localSheetId="9">#REF!:INDEX(#REF!,COUNTIF(#REF!,”&lt;&gt;”&amp;””))</definedName>
    <definedName name="CompareNorthCarolinaHousehold_Monthly_Earned_Income" localSheetId="1">#REF!:INDEX(#REF!,COUNTIF(#REF!,”&lt;&gt;”&amp;””))</definedName>
    <definedName name="CompareNorthCarolinaHousehold_Monthly_Earned_Income">#REF!:INDEX(#REF!,COUNTIF(#REF!,”&lt;&gt;”&amp;””))</definedName>
    <definedName name="CompareNorthCarolinaHousehold_Monthly_Income" localSheetId="9">#REF!:INDEX(#REF!,COUNTIF(#REF!,”&lt;&gt;”&amp;””))</definedName>
    <definedName name="CompareNorthCarolinaHousehold_Monthly_Income" localSheetId="1">#REF!:INDEX(#REF!,COUNTIF(#REF!,”&lt;&gt;”&amp;””))</definedName>
    <definedName name="CompareNorthCarolinaHousehold_Monthly_Income">#REF!:INDEX(#REF!,COUNTIF(#REF!,”&lt;&gt;”&amp;””))</definedName>
    <definedName name="CompareNorthCarolinaHousehold_Monthly_Unearned_Income" localSheetId="9">#REF!:INDEX(#REF!,COUNTIF(#REF!,”&lt;&gt;”&amp;””))</definedName>
    <definedName name="CompareNorthCarolinaHousehold_Monthly_Unearned_Income" localSheetId="1">#REF!:INDEX(#REF!,COUNTIF(#REF!,”&lt;&gt;”&amp;””))</definedName>
    <definedName name="CompareNorthCarolinaHousehold_Monthly_Unearned_Income">#REF!:INDEX(#REF!,COUNTIF(#REF!,”&lt;&gt;”&amp;””))</definedName>
    <definedName name="CompareNorthCarolinaOutputACTC" localSheetId="9">#REF!</definedName>
    <definedName name="CompareNorthCarolinaOutputACTC">#REF!</definedName>
    <definedName name="CompareNorthCarolinaOutputChildCareSubsidyFinal" localSheetId="9">#REF!</definedName>
    <definedName name="CompareNorthCarolinaOutputChildCareSubsidyFinal">#REF!</definedName>
    <definedName name="CompareNorthCarolinaOutputCHIP" localSheetId="9">#REF!</definedName>
    <definedName name="CompareNorthCarolinaOutputCHIP">#REF!</definedName>
    <definedName name="CompareNorthCarolinaOutputComboCashAssistance" localSheetId="9">CA!CompareNorthCarolinaOutputTANF + CA!CompareNorthCarolinaOutputSSI +CA!CompareNorthCarolinaOutputLIHEAP</definedName>
    <definedName name="CompareNorthCarolinaOutputComboCashAssistance">CompareNorthCarolinaOutputTANF + CompareNorthCarolinaOutputSSI +CompareNorthCarolinaOutputLIHEAP</definedName>
    <definedName name="CompareNorthCarolinaOutputComboFoodAssistance" localSheetId="9">CA!CompareNorthCarolinaOutputSNAP + CA!CompareNorthCarolinaOutputWIC + CA!CompareNorthCarolinaOutputSubsidizedSchoolMeals</definedName>
    <definedName name="CompareNorthCarolinaOutputComboFoodAssistance">CompareNorthCarolinaOutputSNAP + CompareNorthCarolinaOutputWIC + CompareNorthCarolinaOutputSubsidizedSchoolMeals</definedName>
    <definedName name="CompareNorthCarolinaOutputComboMedicalAssistance" localSheetId="9">CA!CompareNorthCarolinaOutputMedicaid + CA!CompareNorthCarolinaOutputCHIP + CA!CompareNorthCarolinaOutputHIXPTC</definedName>
    <definedName name="CompareNorthCarolinaOutputComboMedicalAssistance">CompareNorthCarolinaOutputMedicaid + CompareNorthCarolinaOutputCHIP + CompareNorthCarolinaOutputHIXPTC</definedName>
    <definedName name="CompareNorthCarolinaOutputComboNetEarnings" localSheetId="9">CA!CompareNorthCarolinaAdjusted_Gross_Income - CA!CompareNorthCarolinaOutputFICA - CA!CompareNorthCarolinaOutputFedTax - CA!CompareNorthCarolinaOutputStateTax</definedName>
    <definedName name="CompareNorthCarolinaOutputComboNetEarnings" localSheetId="1">'Final Results'!CompareNorthCarolinaAdjusted_Gross_Income - [0]!CompareNorthCarolinaOutputFICA - [0]!CompareNorthCarolinaOutputFedTax - [0]!CompareNorthCarolinaOutputStateTax</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 localSheetId="9">CA!CompareNorthCarolinaOutputEITC + CA!CompareNorthCarolinaOutputACTC + CA!CompareNorthCarolinaOutputStateEITC + CA!CompareNorthCarolinaOutputCTC</definedName>
    <definedName name="CompareNorthCarolinaOutputComboRefundableTaxCredits">CompareNorthCarolinaOutputEITC + CompareNorthCarolinaOutputACTC + CompareNorthCarolinaOutputStateEITC + CompareNorthCarolinaOutputCTC</definedName>
    <definedName name="CompareNorthCarolinaOutputCTC" localSheetId="9">#REF!</definedName>
    <definedName name="CompareNorthCarolinaOutputCTC">#REF!</definedName>
    <definedName name="CompareNorthCarolinaOutputEITC" localSheetId="9">#REF!</definedName>
    <definedName name="CompareNorthCarolinaOutputEITC">#REF!</definedName>
    <definedName name="CompareNorthCarolinaOutputFedTax" localSheetId="9">#REF!</definedName>
    <definedName name="CompareNorthCarolinaOutputFedTax">#REF!</definedName>
    <definedName name="CompareNorthCarolinaOutputFICA" localSheetId="9">#REF!</definedName>
    <definedName name="CompareNorthCarolinaOutputFICA">#REF!</definedName>
    <definedName name="CompareNorthCarolinaOutputHIXPTC" localSheetId="9">#REF!</definedName>
    <definedName name="CompareNorthCarolinaOutputHIXPTC">#REF!</definedName>
    <definedName name="CompareNorthCarolinaOutputInterval" localSheetId="9">#REF!</definedName>
    <definedName name="CompareNorthCarolinaOutputInterval">#REF!</definedName>
    <definedName name="CompareNorthCarolinaOutputLIHEAP" localSheetId="9">#REF!</definedName>
    <definedName name="CompareNorthCarolinaOutputLIHEAP">#REF!</definedName>
    <definedName name="CompareNorthCarolinaOutputMedicaid" localSheetId="9">#REF!</definedName>
    <definedName name="CompareNorthCarolinaOutputMedicaid">#REF!</definedName>
    <definedName name="CompareNorthCarolinaOutputMedicaidAndCHIP" localSheetId="9">CA!CompareNorthCarolinaOutputMedicaid + CA!CompareNorthCarolinaOutputCHIP</definedName>
    <definedName name="CompareNorthCarolinaOutputMedicaidAndCHIP">CompareNorthCarolinaOutputMedicaid + CompareNorthCarolinaOutputCHIP</definedName>
    <definedName name="CompareNorthCarolinaOutputMomHourlyWage" localSheetId="9">#REF!</definedName>
    <definedName name="CompareNorthCarolinaOutputMomHourlyWage">#REF!</definedName>
    <definedName name="CompareNorthCarolinaOutputMomWeeklyHours" localSheetId="9">#REF!</definedName>
    <definedName name="CompareNorthCarolinaOutputMomWeeklyHours">#REF!</definedName>
    <definedName name="CompareNorthCarolinaOutputSec8Entry" localSheetId="9">#REF!</definedName>
    <definedName name="CompareNorthCarolinaOutputSec8Entry">#REF!</definedName>
    <definedName name="CompareNorthCarolinaOutputSec8Extended" localSheetId="9">#REF!</definedName>
    <definedName name="CompareNorthCarolinaOutputSec8Extended">#REF!</definedName>
    <definedName name="CompareNorthCarolinaOutputSec8Final" localSheetId="9">#REF!</definedName>
    <definedName name="CompareNorthCarolinaOutputSec8Final">#REF!</definedName>
    <definedName name="CompareNorthCarolinaOutputSNAP" localSheetId="9">#REF!</definedName>
    <definedName name="CompareNorthCarolinaOutputSNAP">#REF!</definedName>
    <definedName name="CompareNorthCarolinaOutputSSI" localSheetId="9">#REF!</definedName>
    <definedName name="CompareNorthCarolinaOutputSSI">#REF!</definedName>
    <definedName name="CompareNorthCarolinaOutputStackPlusCashAssistance" localSheetId="9">CA!CompareNorthCarolinaOutputStackPlusRefundableTaxCredits + CA!CompareNorthCarolinaOutputComboCashAssistance</definedName>
    <definedName name="CompareNorthCarolinaOutputStackPlusCashAssistance" localSheetId="1">'Final Results'!CompareNorthCarolinaOutputStackPlusRefundableTaxCredits + [0]!CompareNorthCarolinaOutputComboCashAssistance</definedName>
    <definedName name="CompareNorthCarolinaOutputStackPlusCashAssistance">CompareNorthCarolinaOutputStackPlusRefundableTaxCredits + CompareNorthCarolinaOutputComboCashAssistance</definedName>
    <definedName name="CompareNorthCarolinaOutputStackPlusChildCareFinal" localSheetId="9">CA!CompareNorthCarolinaOutputStackPlusMedicalAssistance + CA!CompareNorthCarolinaOutputChildCareSubsidyFinal</definedName>
    <definedName name="CompareNorthCarolinaOutputStackPlusChildCareFinal" localSheetId="1">'Final Results'!CompareNorthCarolinaOutputStackPlusMedicalAssistance + [0]!CompareNorthCarolinaOutputChildCareSubsidyFinal</definedName>
    <definedName name="CompareNorthCarolinaOutputStackPlusChildCareFinal">CompareNorthCarolinaOutputStackPlusMedicalAssistance + CompareNorthCarolinaOutputChildCareSubsidyFinal</definedName>
    <definedName name="CompareNorthCarolinaOutputStackPlusFoodAssistance" localSheetId="9">CA!CompareNorthCarolinaOutputStackPlusCashAssistance + CA!CompareNorthCarolinaOutputComboFoodAssistance</definedName>
    <definedName name="CompareNorthCarolinaOutputStackPlusFoodAssistance" localSheetId="1">'Final Results'!CompareNorthCarolinaOutputStackPlusCashAssistance + [0]!CompareNorthCarolinaOutputComboFoodAssistance</definedName>
    <definedName name="CompareNorthCarolinaOutputStackPlusFoodAssistance">CompareNorthCarolinaOutputStackPlusCashAssistance + CompareNorthCarolinaOutputComboFoodAssistance</definedName>
    <definedName name="CompareNorthCarolinaOutputStackPlusHIXPTC" localSheetId="9">CA!CompareNorthCarolinaOutputStackPlusMedicaidAndCHIP + CA!CompareNorthCarolinaOutputHIXPTC</definedName>
    <definedName name="CompareNorthCarolinaOutputStackPlusHIXPTC" localSheetId="1">'Final Results'!CompareNorthCarolinaOutputStackPlusMedicaidAndCHIP + [0]!CompareNorthCarolinaOutputHIXPTC</definedName>
    <definedName name="CompareNorthCarolinaOutputStackPlusHIXPTC">CompareNorthCarolinaOutputStackPlusMedicaidAndCHIP + CompareNorthCarolinaOutputHIXPTC</definedName>
    <definedName name="CompareNorthCarolinaOutputStackPlusMedicaidAndCHIP" localSheetId="9">CA!CompareNorthCarolinaOutputStackPlusFoodAssistance + CA!CompareNorthCarolinaOutputMedicaid + CA!CompareNorthCarolinaOutputCHIP</definedName>
    <definedName name="CompareNorthCarolinaOutputStackPlusMedicaidAndCHIP" localSheetId="1">'Final Results'!CompareNorthCarolinaOutputStackPlusFoodAssistance + [0]!CompareNorthCarolinaOutputMedicaid + [0]!CompareNorthCarolinaOutputCHIP</definedName>
    <definedName name="CompareNorthCarolinaOutputStackPlusMedicaidAndCHIP">CompareNorthCarolinaOutputStackPlusFoodAssistance + CompareNorthCarolinaOutputMedicaid + CompareNorthCarolinaOutputCHIP</definedName>
    <definedName name="CompareNorthCarolinaOutputStackPlusMedicalAssistance" localSheetId="9">CA!CompareNorthCarolinaOutputStackPlusFoodAssistance + CA!CompareNorthCarolinaOutputComboMedicalAssistance</definedName>
    <definedName name="CompareNorthCarolinaOutputStackPlusMedicalAssistance" localSheetId="1">'Final Results'!CompareNorthCarolinaOutputStackPlusFoodAssistance + [0]!CompareNorthCarolinaOutputComboMedicalAssistance</definedName>
    <definedName name="CompareNorthCarolinaOutputStackPlusMedicalAssistance">CompareNorthCarolinaOutputStackPlusFoodAssistance + CompareNorthCarolinaOutputComboMedicalAssistance</definedName>
    <definedName name="CompareNorthCarolinaOutputStackPlusRefundableTaxCredits" localSheetId="9">CA!CompareNorthCarolinaOutputComboNetEarnings+CA!CompareNorthCarolinaOutputComboRefundableTaxCredits</definedName>
    <definedName name="CompareNorthCarolinaOutputStackPlusRefundableTaxCredits" localSheetId="1">'Final Results'!CompareNorthCarolinaOutputComboNetEarnings+[0]!CompareNorthCarolinaOutputComboRefundableTaxCredits</definedName>
    <definedName name="CompareNorthCarolinaOutputStackPlusRefundableTaxCredits">CompareNorthCarolinaOutputComboNetEarnings+CompareNorthCarolinaOutputComboRefundableTaxCredits</definedName>
    <definedName name="CompareNorthCarolinaOutputStackPlusSec8Entry" localSheetId="9">CA!CompareNorthCarolinaOutputStackPlusChildCareFinal + CA!CompareNorthCarolinaOutputSec8Entry</definedName>
    <definedName name="CompareNorthCarolinaOutputStackPlusSec8Entry" localSheetId="1">'Final Results'!CompareNorthCarolinaOutputStackPlusChildCareFinal + [0]!CompareNorthCarolinaOutputSec8Entry</definedName>
    <definedName name="CompareNorthCarolinaOutputStackPlusSec8Entry">CompareNorthCarolinaOutputStackPlusChildCareFinal + CompareNorthCarolinaOutputSec8Entry</definedName>
    <definedName name="CompareNorthCarolinaOutputStackPlusSec8Entry_Graph" localSheetId="9">CA!CompareNorthCarolinaOutputStackPlusChildCareFinal + CA!CompareNorthCarolinaOutputSec8Final</definedName>
    <definedName name="CompareNorthCarolinaOutputStackPlusSec8Entry_Graph" localSheetId="1">'Final Results'!CompareNorthCarolinaOutputStackPlusChildCareFinal + [0]!CompareNorthCarolinaOutputSec8Final</definedName>
    <definedName name="CompareNorthCarolinaOutputStackPlusSec8Entry_Graph">CompareNorthCarolinaOutputStackPlusChildCareFinal + CompareNorthCarolinaOutputSec8Final</definedName>
    <definedName name="CompareNorthCarolinaOutputStackPlusSec8Extended" localSheetId="9">CA!CompareNorthCarolinaOutputStackPlusSec8Entry + CA!CompareNorthCarolinaOutputSec8Extended</definedName>
    <definedName name="CompareNorthCarolinaOutputStackPlusSec8Extended" localSheetId="1">'Final Results'!CompareNorthCarolinaOutputStackPlusSec8Entry + [0]!CompareNorthCarolinaOutputSec8Extended</definedName>
    <definedName name="CompareNorthCarolinaOutputStackPlusSec8Extended">CompareNorthCarolinaOutputStackPlusSec8Entry + CompareNorthCarolinaOutputSec8Extended</definedName>
    <definedName name="CompareNorthCarolinaOutputStateEITC" localSheetId="9">#REF!</definedName>
    <definedName name="CompareNorthCarolinaOutputStateEITC">#REF!</definedName>
    <definedName name="CompareNorthCarolinaOutputStateTax" localSheetId="9">#REF!</definedName>
    <definedName name="CompareNorthCarolinaOutputStateTax">#REF!</definedName>
    <definedName name="CompareNorthCarolinaOutputSubsidizedSchoolMeals" localSheetId="9">#REF!</definedName>
    <definedName name="CompareNorthCarolinaOutputSubsidizedSchoolMeals">#REF!</definedName>
    <definedName name="CompareNorthCarolinaOutputTANF" localSheetId="9">#REF!</definedName>
    <definedName name="CompareNorthCarolinaOutputTANF">#REF!</definedName>
    <definedName name="CompareNorthCarolinaOutputWIC" localSheetId="9">#REF!</definedName>
    <definedName name="CompareNorthCarolinaOutputWIC">#REF!</definedName>
    <definedName name="CompareOriginalIncomeAdjusted_Gross_Income" localSheetId="9">#REF!:INDEX(#REF!,COUNTIF(#REF!,”&lt;&gt;”&amp;””))</definedName>
    <definedName name="CompareOriginalIncomeAdjusted_Gross_Income" localSheetId="1">#REF!:INDEX(#REF!,COUNTIF(#REF!,”&lt;&gt;”&amp;””))</definedName>
    <definedName name="CompareOriginalIncomeAdjusted_Gross_Income">#REF!:INDEX(#REF!,COUNTIF(#REF!,”&lt;&gt;”&amp;””))</definedName>
    <definedName name="CompareOriginalIncomeHousehold_Annual_Earned_Income" localSheetId="9">#REF!:INDEX(#REF!,COUNTIF(#REF!,”&lt;&gt;”&amp;””))</definedName>
    <definedName name="CompareOriginalIncomeHousehold_Annual_Earned_Income" localSheetId="1">#REF!:INDEX(#REF!,COUNTIF(#REF!,”&lt;&gt;”&amp;””))</definedName>
    <definedName name="CompareOriginalIncomeHousehold_Annual_Earned_Income">#REF!:INDEX(#REF!,COUNTIF(#REF!,”&lt;&gt;”&amp;””))</definedName>
    <definedName name="CompareOriginalIncomeHousehold_Annual_Income" localSheetId="9">#REF!:INDEX(#REF!,COUNTIF(#REF!,”&lt;&gt;”&amp;””))</definedName>
    <definedName name="CompareOriginalIncomeHousehold_Annual_Income" localSheetId="1">#REF!:INDEX(#REF!,COUNTIF(#REF!,”&lt;&gt;”&amp;””))</definedName>
    <definedName name="CompareOriginalIncomeHousehold_Annual_Income">#REF!:INDEX(#REF!,COUNTIF(#REF!,”&lt;&gt;”&amp;””))</definedName>
    <definedName name="CompareOriginalIncomeHousehold_Annual_Unearned_Income" localSheetId="9">#REF!:INDEX(#REF!,COUNTIF(#REF!,”&lt;&gt;”&amp;””))</definedName>
    <definedName name="CompareOriginalIncomeHousehold_Annual_Unearned_Income" localSheetId="1">#REF!:INDEX(#REF!,COUNTIF(#REF!,”&lt;&gt;”&amp;””))</definedName>
    <definedName name="CompareOriginalIncomeHousehold_Annual_Unearned_Income">#REF!:INDEX(#REF!,COUNTIF(#REF!,”&lt;&gt;”&amp;””))</definedName>
    <definedName name="CompareOriginalIncomeHousehold_Monthly_Earned_Income" localSheetId="9">#REF!:INDEX(#REF!,COUNTIF(#REF!,”&lt;&gt;”&amp;””))</definedName>
    <definedName name="CompareOriginalIncomeHousehold_Monthly_Earned_Income" localSheetId="1">#REF!:INDEX(#REF!,COUNTIF(#REF!,”&lt;&gt;”&amp;””))</definedName>
    <definedName name="CompareOriginalIncomeHousehold_Monthly_Earned_Income">#REF!:INDEX(#REF!,COUNTIF(#REF!,”&lt;&gt;”&amp;””))</definedName>
    <definedName name="CompareOriginalIncomeHousehold_Monthly_Income" localSheetId="9">#REF!:INDEX(#REF!,COUNTIF(#REF!,”&lt;&gt;”&amp;””))</definedName>
    <definedName name="CompareOriginalIncomeHousehold_Monthly_Income" localSheetId="1">#REF!:INDEX(#REF!,COUNTIF(#REF!,”&lt;&gt;”&amp;””))</definedName>
    <definedName name="CompareOriginalIncomeHousehold_Monthly_Income">#REF!:INDEX(#REF!,COUNTIF(#REF!,”&lt;&gt;”&amp;””))</definedName>
    <definedName name="CompareOriginalIncomeHousehold_Monthly_Unearned_Income" localSheetId="9">#REF!:INDEX(#REF!,COUNTIF(#REF!,”&lt;&gt;”&amp;””))</definedName>
    <definedName name="CompareOriginalIncomeHousehold_Monthly_Unearned_Income" localSheetId="1">#REF!:INDEX(#REF!,COUNTIF(#REF!,”&lt;&gt;”&amp;””))</definedName>
    <definedName name="CompareOriginalIncomeHousehold_Monthly_Unearned_Income">#REF!:INDEX(#REF!,COUNTIF(#REF!,”&lt;&gt;”&amp;””))</definedName>
    <definedName name="CompareOriginalIncomeOutputACTC" localSheetId="9">#REF!</definedName>
    <definedName name="CompareOriginalIncomeOutputACTC">#REF!</definedName>
    <definedName name="CompareOriginalIncomeOutputChildCareSubsidyFinal" localSheetId="9">#REF!</definedName>
    <definedName name="CompareOriginalIncomeOutputChildCareSubsidyFinal">#REF!</definedName>
    <definedName name="CompareOriginalIncomeOutputCHIP" localSheetId="9">#REF!</definedName>
    <definedName name="CompareOriginalIncomeOutputCHIP">#REF!</definedName>
    <definedName name="CompareOriginalIncomeOutputComboCashAssistance" localSheetId="9">CA!CompareOriginalIncomeOutputTANF + CA!CompareOriginalIncomeOutputSSI + CA!CompareOriginalIncomeOutputLIHEAP</definedName>
    <definedName name="CompareOriginalIncomeOutputComboCashAssistance">CompareOriginalIncomeOutputTANF + CompareOriginalIncomeOutputSSI + CompareOriginalIncomeOutputLIHEAP</definedName>
    <definedName name="CompareOriginalIncomeOutputComboFoodAssistance" localSheetId="9">CA!CompareOriginalIncomeOutputSNAP + CA!CompareOriginalIncomeOutputWIC + CA!CompareOriginalIncomeOutputSubsidizedSchoolMeals</definedName>
    <definedName name="CompareOriginalIncomeOutputComboFoodAssistance">CompareOriginalIncomeOutputSNAP + CompareOriginalIncomeOutputWIC + CompareOriginalIncomeOutputSubsidizedSchoolMeals</definedName>
    <definedName name="CompareOriginalIncomeOutputComboMedicalAssistance" localSheetId="9">CA!CompareOriginalIncomeOutputMedicaid + CA!CompareOriginalIncomeOutputCHIP + CA!CompareOriginalIncomeOutputHIXPTC</definedName>
    <definedName name="CompareOriginalIncomeOutputComboMedicalAssistance">CompareOriginalIncomeOutputMedicaid + CompareOriginalIncomeOutputCHIP + CompareOriginalIncomeOutputHIXPTC</definedName>
    <definedName name="CompareOriginalIncomeOutputComboNetEarnings" localSheetId="9">CA!CompareOriginalIncomeAdjusted_Gross_Income - CA!CompareOriginalIncomeOutputFICA - CA!CompareOriginalIncomeOutputFedTax - CA!CompareOriginalIncomeOutputStateTax</definedName>
    <definedName name="CompareOriginalIncomeOutputComboNetEarnings" localSheetId="1">'Final Results'!CompareOriginalIncomeAdjusted_Gross_Income - [0]!CompareOriginalIncomeOutputFICA - [0]!CompareOriginalIncomeOutputFedTax - [0]!CompareOriginalIncomeOutputStateTax</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 localSheetId="9">CA!CompareOriginalIncomeOutputEITC + CA!CompareOriginalIncomeOutputACTC + CA!CompareOriginalIncomeOutputStateEITC + CA!CompareOriginalIncomeOutputCTC</definedName>
    <definedName name="CompareOriginalIncomeOutputComboRefundableTaxCredits">CompareOriginalIncomeOutputEITC + CompareOriginalIncomeOutputACTC + CompareOriginalIncomeOutputStateEITC + CompareOriginalIncomeOutputCTC</definedName>
    <definedName name="CompareOriginalIncomeOutputCTC" localSheetId="9">#REF!</definedName>
    <definedName name="CompareOriginalIncomeOutputCTC">#REF!</definedName>
    <definedName name="CompareOriginalIncomeOutputEITC" localSheetId="9">#REF!</definedName>
    <definedName name="CompareOriginalIncomeOutputEITC">#REF!</definedName>
    <definedName name="CompareOriginalIncomeOutputFedTax" localSheetId="9">#REF!</definedName>
    <definedName name="CompareOriginalIncomeOutputFedTax">#REF!</definedName>
    <definedName name="CompareOriginalIncomeOutputFICA" localSheetId="9">#REF!</definedName>
    <definedName name="CompareOriginalIncomeOutputFICA">#REF!</definedName>
    <definedName name="CompareOriginalIncomeOutputHIXPTC" localSheetId="9">#REF!</definedName>
    <definedName name="CompareOriginalIncomeOutputHIXPTC">#REF!</definedName>
    <definedName name="CompareOriginalIncomeOutputInterval" localSheetId="9">#REF!</definedName>
    <definedName name="CompareOriginalIncomeOutputInterval">#REF!</definedName>
    <definedName name="CompareOriginalIncomeOutputLIHEAP" localSheetId="9">#REF!</definedName>
    <definedName name="CompareOriginalIncomeOutputLIHEAP">#REF!</definedName>
    <definedName name="CompareOriginalIncomeOutputMedicaid" localSheetId="9">#REF!</definedName>
    <definedName name="CompareOriginalIncomeOutputMedicaid">#REF!</definedName>
    <definedName name="CompareOriginalIncomeOutputMedicaidAndCHIP" localSheetId="9">CA!CompareOriginalIncomeOutputMedicaid + CA!CompareOriginalIncomeOutputCHIP</definedName>
    <definedName name="CompareOriginalIncomeOutputMedicaidAndCHIP">CompareOriginalIncomeOutputMedicaid + CompareOriginalIncomeOutputCHIP</definedName>
    <definedName name="CompareOriginalIncomeOutputMomHourlyWage" localSheetId="9">#REF!</definedName>
    <definedName name="CompareOriginalIncomeOutputMomHourlyWage">#REF!</definedName>
    <definedName name="CompareOriginalIncomeOutputMomWeeklyHours" localSheetId="9">#REF!</definedName>
    <definedName name="CompareOriginalIncomeOutputMomWeeklyHours">#REF!</definedName>
    <definedName name="CompareOriginalIncomeOutputSec8Entry" localSheetId="9">#REF!</definedName>
    <definedName name="CompareOriginalIncomeOutputSec8Entry">#REF!</definedName>
    <definedName name="CompareOriginalIncomeOutputSec8Extended" localSheetId="9">#REF!</definedName>
    <definedName name="CompareOriginalIncomeOutputSec8Extended">#REF!</definedName>
    <definedName name="CompareOriginalIncomeOutputSec8Final" localSheetId="9">#REF!</definedName>
    <definedName name="CompareOriginalIncomeOutputSec8Final">#REF!</definedName>
    <definedName name="CompareOriginalIncomeOutputSNAP" localSheetId="9">#REF!</definedName>
    <definedName name="CompareOriginalIncomeOutputSNAP">#REF!</definedName>
    <definedName name="CompareOriginalIncomeOutputSSI" localSheetId="9">#REF!</definedName>
    <definedName name="CompareOriginalIncomeOutputSSI">#REF!</definedName>
    <definedName name="CompareOriginalIncomeOutputStackPlusCashAssistance" localSheetId="9">CA!CompareOriginalIncomeOutputStackPlusRefundableTaxCredits + CA!CompareOriginalIncomeOutputComboCashAssistance</definedName>
    <definedName name="CompareOriginalIncomeOutputStackPlusCashAssistance" localSheetId="1">'Final Results'!CompareOriginalIncomeOutputStackPlusRefundableTaxCredits + [0]!CompareOriginalIncomeOutputComboCashAssistance</definedName>
    <definedName name="CompareOriginalIncomeOutputStackPlusCashAssistance">CompareOriginalIncomeOutputStackPlusRefundableTaxCredits + CompareOriginalIncomeOutputComboCashAssistance</definedName>
    <definedName name="CompareOriginalIncomeOutputStackPlusChildCareFinal" localSheetId="9">CA!CompareOriginalIncomeOutputStackPlusMedicalAssistance + CA!CompareOriginalIncomeOutputChildCareSubsidyFinal</definedName>
    <definedName name="CompareOriginalIncomeOutputStackPlusChildCareFinal" localSheetId="1">'Final Results'!CompareOriginalIncomeOutputStackPlusMedicalAssistance + [0]!CompareOriginalIncomeOutputChildCareSubsidyFinal</definedName>
    <definedName name="CompareOriginalIncomeOutputStackPlusChildCareFinal">CompareOriginalIncomeOutputStackPlusMedicalAssistance + CompareOriginalIncomeOutputChildCareSubsidyFinal</definedName>
    <definedName name="CompareOriginalIncomeOutputStackPlusFoodAssistance" localSheetId="9">CA!CompareOriginalIncomeOutputStackPlusCashAssistance + CA!CompareOriginalIncomeOutputComboFoodAssistance</definedName>
    <definedName name="CompareOriginalIncomeOutputStackPlusFoodAssistance" localSheetId="1">'Final Results'!CompareOriginalIncomeOutputStackPlusCashAssistance + [0]!CompareOriginalIncomeOutputComboFoodAssistance</definedName>
    <definedName name="CompareOriginalIncomeOutputStackPlusFoodAssistance">CompareOriginalIncomeOutputStackPlusCashAssistance + CompareOriginalIncomeOutputComboFoodAssistance</definedName>
    <definedName name="CompareOriginalIncomeOutputStackPlusHIXPTC" localSheetId="9">CA!CompareOriginalIncomeOutputStackPlusMedicaidAndCHIP + CA!CompareOriginalIncomeOutputHIXPTC</definedName>
    <definedName name="CompareOriginalIncomeOutputStackPlusHIXPTC" localSheetId="1">'Final Results'!CompareOriginalIncomeOutputStackPlusMedicaidAndCHIP + [0]!CompareOriginalIncomeOutputHIXPTC</definedName>
    <definedName name="CompareOriginalIncomeOutputStackPlusHIXPTC">CompareOriginalIncomeOutputStackPlusMedicaidAndCHIP + CompareOriginalIncomeOutputHIXPTC</definedName>
    <definedName name="CompareOriginalIncomeOutputStackPlusMedicaidAndCHIP" localSheetId="9">CA!CompareOriginalIncomeOutputStackPlusFoodAssistance + CA!CompareOriginalIncomeOutputMedicaid + CA!CompareOriginalIncomeOutputCHIP</definedName>
    <definedName name="CompareOriginalIncomeOutputStackPlusMedicaidAndCHIP" localSheetId="1">'Final Results'!CompareOriginalIncomeOutputStackPlusFoodAssistance + [0]!CompareOriginalIncomeOutputMedicaid + [0]!CompareOriginalIncomeOutputCHIP</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 localSheetId="9">CA!CompareOriginalIncomeOutputStackPlusFoodAssistance + CA!CompareOriginalIncomeOutputComboMedicalAssistance</definedName>
    <definedName name="CompareOriginalIncomeOutputStackPlusMedicalAssistance" localSheetId="1">'Final Results'!CompareOriginalIncomeOutputStackPlusFoodAssistance + [0]!CompareOriginalIncomeOutputComboMedicalAssistance</definedName>
    <definedName name="CompareOriginalIncomeOutputStackPlusMedicalAssistance">CompareOriginalIncomeOutputStackPlusFoodAssistance + CompareOriginalIncomeOutputComboMedicalAssistance</definedName>
    <definedName name="CompareOriginalIncomeOutputStackPlusRefundableTaxCredits" localSheetId="9">CA!CompareOriginalIncomeOutputComboNetEarnings+CA!CompareOriginalIncomeOutputComboRefundableTaxCredits</definedName>
    <definedName name="CompareOriginalIncomeOutputStackPlusRefundableTaxCredits" localSheetId="1">'Final Results'!CompareOriginalIncomeOutputComboNetEarnings+[0]!CompareOriginalIncomeOutputComboRefundableTaxCredits</definedName>
    <definedName name="CompareOriginalIncomeOutputStackPlusRefundableTaxCredits">CompareOriginalIncomeOutputComboNetEarnings+CompareOriginalIncomeOutputComboRefundableTaxCredits</definedName>
    <definedName name="CompareOriginalIncomeOutputStackPlusSec8Entry" localSheetId="9">CA!CompareOriginalIncomeOutputStackPlusChildCareFinal + CA!CompareOriginalIncomeOutputSec8Entry</definedName>
    <definedName name="CompareOriginalIncomeOutputStackPlusSec8Entry" localSheetId="1">'Final Results'!CompareOriginalIncomeOutputStackPlusChildCareFinal + [0]!CompareOriginalIncomeOutputSec8Entry</definedName>
    <definedName name="CompareOriginalIncomeOutputStackPlusSec8Entry">CompareOriginalIncomeOutputStackPlusChildCareFinal + CompareOriginalIncomeOutputSec8Entry</definedName>
    <definedName name="CompareOriginalIncomeOutputStackPlusSec8Entry_Graph" localSheetId="9">CA!CompareOriginalIncomeOutputStackPlusChildCareFinal + CA!CompareOriginalIncomeOutputSec8Final</definedName>
    <definedName name="CompareOriginalIncomeOutputStackPlusSec8Entry_Graph" localSheetId="1">'Final Results'!CompareOriginalIncomeOutputStackPlusChildCareFinal + [0]!CompareOriginalIncomeOutputSec8Final</definedName>
    <definedName name="CompareOriginalIncomeOutputStackPlusSec8Entry_Graph">CompareOriginalIncomeOutputStackPlusChildCareFinal + CompareOriginalIncomeOutputSec8Final</definedName>
    <definedName name="CompareOriginalIncomeOutputStackPlusSec8Extended" localSheetId="9">CA!CompareOriginalIncomeOutputStackPlusSec8Entry + CA!CompareOriginalIncomeOutputSec8Extended</definedName>
    <definedName name="CompareOriginalIncomeOutputStackPlusSec8Extended" localSheetId="1">'Final Results'!CompareOriginalIncomeOutputStackPlusSec8Entry + [0]!CompareOriginalIncomeOutputSec8Extended</definedName>
    <definedName name="CompareOriginalIncomeOutputStackPlusSec8Extended">CompareOriginalIncomeOutputStackPlusSec8Entry + CompareOriginalIncomeOutputSec8Extended</definedName>
    <definedName name="CompareOriginalIncomeOutputStateEITC" localSheetId="9">#REF!</definedName>
    <definedName name="CompareOriginalIncomeOutputStateEITC">#REF!</definedName>
    <definedName name="CompareOriginalIncomeOutputStateTax" localSheetId="9">#REF!</definedName>
    <definedName name="CompareOriginalIncomeOutputStateTax">#REF!</definedName>
    <definedName name="CompareOriginalIncomeOutputSubsidizedSchoolMeals" localSheetId="9">#REF!</definedName>
    <definedName name="CompareOriginalIncomeOutputSubsidizedSchoolMeals">#REF!</definedName>
    <definedName name="CompareOriginalIncomeOutputTANF" localSheetId="9">#REF!</definedName>
    <definedName name="CompareOriginalIncomeOutputTANF">#REF!</definedName>
    <definedName name="CompareOriginalIncomeOutputWIC" localSheetId="9">#REF!</definedName>
    <definedName name="CompareOriginalIncomeOutputWIC">#REF!</definedName>
    <definedName name="CompareProspectiveIncomeAdjusted_Gross_Income" localSheetId="9">#REF!:INDEX(#REF!,COUNTIF(#REF!,”&lt;&gt;”&amp;””))</definedName>
    <definedName name="CompareProspectiveIncomeAdjusted_Gross_Income" localSheetId="1">#REF!:INDEX(#REF!,COUNTIF(#REF!,”&lt;&gt;”&amp;””))</definedName>
    <definedName name="CompareProspectiveIncomeAdjusted_Gross_Income">#REF!:INDEX(#REF!,COUNTIF(#REF!,”&lt;&gt;”&amp;””))</definedName>
    <definedName name="CompareProspectiveIncomeHousehold_Annual_Earned_Income" localSheetId="9">#REF!:INDEX(#REF!,COUNTIF(#REF!,”&lt;&gt;”&amp;””))</definedName>
    <definedName name="CompareProspectiveIncomeHousehold_Annual_Earned_Income" localSheetId="1">#REF!:INDEX(#REF!,COUNTIF(#REF!,”&lt;&gt;”&amp;””))</definedName>
    <definedName name="CompareProspectiveIncomeHousehold_Annual_Earned_Income">#REF!:INDEX(#REF!,COUNTIF(#REF!,”&lt;&gt;”&amp;””))</definedName>
    <definedName name="CompareProspectiveIncomeHousehold_Annual_Income" localSheetId="9">#REF!:INDEX(#REF!,COUNTIF(#REF!,”&lt;&gt;”&amp;””))</definedName>
    <definedName name="CompareProspectiveIncomeHousehold_Annual_Income" localSheetId="1">#REF!:INDEX(#REF!,COUNTIF(#REF!,”&lt;&gt;”&amp;””))</definedName>
    <definedName name="CompareProspectiveIncomeHousehold_Annual_Income">#REF!:INDEX(#REF!,COUNTIF(#REF!,”&lt;&gt;”&amp;””))</definedName>
    <definedName name="CompareProspectiveIncomeHousehold_Annual_Unearned_Income" localSheetId="9">#REF!:INDEX(#REF!,COUNTIF(#REF!,”&lt;&gt;”&amp;””))</definedName>
    <definedName name="CompareProspectiveIncomeHousehold_Annual_Unearned_Income" localSheetId="1">#REF!:INDEX(#REF!,COUNTIF(#REF!,”&lt;&gt;”&amp;””))</definedName>
    <definedName name="CompareProspectiveIncomeHousehold_Annual_Unearned_Income">#REF!:INDEX(#REF!,COUNTIF(#REF!,”&lt;&gt;”&amp;””))</definedName>
    <definedName name="CompareProspectiveIncomeHousehold_Monthly_Earned_Income" localSheetId="9">#REF!:INDEX(#REF!,COUNTIF(#REF!,”&lt;&gt;”&amp;””))</definedName>
    <definedName name="CompareProspectiveIncomeHousehold_Monthly_Earned_Income" localSheetId="1">#REF!:INDEX(#REF!,COUNTIF(#REF!,”&lt;&gt;”&amp;””))</definedName>
    <definedName name="CompareProspectiveIncomeHousehold_Monthly_Earned_Income">#REF!:INDEX(#REF!,COUNTIF(#REF!,”&lt;&gt;”&amp;””))</definedName>
    <definedName name="CompareProspectiveIncomeHousehold_Monthly_Income" localSheetId="9">#REF!:INDEX(#REF!,COUNTIF(#REF!,”&lt;&gt;”&amp;””))</definedName>
    <definedName name="CompareProspectiveIncomeHousehold_Monthly_Income" localSheetId="1">#REF!:INDEX(#REF!,COUNTIF(#REF!,”&lt;&gt;”&amp;””))</definedName>
    <definedName name="CompareProspectiveIncomeHousehold_Monthly_Income">#REF!:INDEX(#REF!,COUNTIF(#REF!,”&lt;&gt;”&amp;””))</definedName>
    <definedName name="CompareProspectiveIncomeHousehold_Monthly_Unearned_Income" localSheetId="9">#REF!:INDEX(#REF!,COUNTIF(#REF!,”&lt;&gt;”&amp;””))</definedName>
    <definedName name="CompareProspectiveIncomeHousehold_Monthly_Unearned_Income" localSheetId="1">#REF!:INDEX(#REF!,COUNTIF(#REF!,”&lt;&gt;”&amp;””))</definedName>
    <definedName name="CompareProspectiveIncomeHousehold_Monthly_Unearned_Income">#REF!:INDEX(#REF!,COUNTIF(#REF!,”&lt;&gt;”&amp;””))</definedName>
    <definedName name="CompareProspectiveIncomeOutputACTC" localSheetId="9">#REF!</definedName>
    <definedName name="CompareProspectiveIncomeOutputACTC">#REF!</definedName>
    <definedName name="CompareProspectiveIncomeOutputChildCareSubsidyFinal" localSheetId="9">#REF!</definedName>
    <definedName name="CompareProspectiveIncomeOutputChildCareSubsidyFinal">#REF!</definedName>
    <definedName name="CompareProspectiveIncomeOutputCHIP" localSheetId="9">#REF!</definedName>
    <definedName name="CompareProspectiveIncomeOutputCHIP">#REF!</definedName>
    <definedName name="CompareProspectiveIncomeOutputComboCashAssistance" localSheetId="9">CA!CompareProspectiveIncomeOutputTANF + CA!CompareProspectiveIncomeOutputSSI + CA!CompareProspectiveIncomeOutputLIHEAP</definedName>
    <definedName name="CompareProspectiveIncomeOutputComboCashAssistance">CompareProspectiveIncomeOutputTANF + CompareProspectiveIncomeOutputSSI + CompareProspectiveIncomeOutputLIHEAP</definedName>
    <definedName name="CompareProspectiveIncomeOutputComboFoodAssistance" localSheetId="9">CA!CompareProspectiveIncomeOutputSNAP + CA!CompareProspectiveIncomeOutputWIC + CA!CompareProspectiveIncomeOutputSubsidizedSchoolMeals</definedName>
    <definedName name="CompareProspectiveIncomeOutputComboFoodAssistance">CompareProspectiveIncomeOutputSNAP + CompareProspectiveIncomeOutputWIC + CompareProspectiveIncomeOutputSubsidizedSchoolMeals</definedName>
    <definedName name="CompareProspectiveIncomeOutputComboMedicalAssistance" localSheetId="9">CA!CompareProspectiveIncomeOutputMedicaid + CA!CompareProspectiveIncomeOutputCHIP + CA!CompareProspectiveIncomeOutputHIXPTC</definedName>
    <definedName name="CompareProspectiveIncomeOutputComboMedicalAssistance">CompareProspectiveIncomeOutputMedicaid + CompareProspectiveIncomeOutputCHIP + CompareProspectiveIncomeOutputHIXPTC</definedName>
    <definedName name="CompareProspectiveIncomeOutputComboNetEarnings" localSheetId="9">CA!CompareProspectiveIncomeAdjusted_Gross_Income - CA!CompareProspectiveIncomeOutputFICA - CA!CompareProspectiveIncomeOutputFedTax - CA!CompareProspectiveIncomeOutputStateTax</definedName>
    <definedName name="CompareProspectiveIncomeOutputComboNetEarnings" localSheetId="1">'Final Results'!CompareProspectiveIncomeAdjusted_Gross_Income - [0]!CompareProspectiveIncomeOutputFICA - [0]!CompareProspectiveIncomeOutputFedTax - [0]!CompareProspectiveIncomeOutputStateTax</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 localSheetId="9">CA!CompareProspectiveIncomeOutputEITC + CA!CompareProspectiveIncomeOutputACTC + CA!CompareProspectiveIncomeOutputStateEITC</definedName>
    <definedName name="CompareProspectiveIncomeOutputComboRefundableTaxCredits">CompareProspectiveIncomeOutputEITC + CompareProspectiveIncomeOutputACTC + CompareProspectiveIncomeOutputStateEITC</definedName>
    <definedName name="CompareProspectiveIncomeOutputCTC" localSheetId="9">#REF!</definedName>
    <definedName name="CompareProspectiveIncomeOutputCTC">#REF!</definedName>
    <definedName name="CompareProspectiveIncomeOutputEITC" localSheetId="9">#REF!</definedName>
    <definedName name="CompareProspectiveIncomeOutputEITC">#REF!</definedName>
    <definedName name="CompareProspectiveIncomeOutputFedTax" localSheetId="9">#REF!</definedName>
    <definedName name="CompareProspectiveIncomeOutputFedTax">#REF!</definedName>
    <definedName name="CompareProspectiveIncomeOutputFICA" localSheetId="9">#REF!</definedName>
    <definedName name="CompareProspectiveIncomeOutputFICA">#REF!</definedName>
    <definedName name="CompareProspectiveIncomeOutputHIXPTC" localSheetId="9">#REF!</definedName>
    <definedName name="CompareProspectiveIncomeOutputHIXPTC">#REF!</definedName>
    <definedName name="CompareProspectiveIncomeOutputInterval" localSheetId="9">#REF!</definedName>
    <definedName name="CompareProspectiveIncomeOutputInterval">#REF!</definedName>
    <definedName name="CompareProspectiveIncomeOutputLIHEAP" localSheetId="9">#REF!</definedName>
    <definedName name="CompareProspectiveIncomeOutputLIHEAP">#REF!</definedName>
    <definedName name="CompareProspectiveIncomeOutputMedicaid" localSheetId="9">#REF!</definedName>
    <definedName name="CompareProspectiveIncomeOutputMedicaid">#REF!</definedName>
    <definedName name="CompareProspectiveIncomeOutputMedicaidAndCHIP" localSheetId="9">CA!CompareProspectiveIncomeOutputMedicaid + CA!CompareProspectiveIncomeOutputCHIP</definedName>
    <definedName name="CompareProspectiveIncomeOutputMedicaidAndCHIP">CompareProspectiveIncomeOutputMedicaid + CompareProspectiveIncomeOutputCHIP</definedName>
    <definedName name="CompareProspectiveIncomeOutputMomHourlyWage" localSheetId="9">#REF!</definedName>
    <definedName name="CompareProspectiveIncomeOutputMomHourlyWage">#REF!</definedName>
    <definedName name="CompareProspectiveIncomeOutputMomWeeklyHours" localSheetId="9">#REF!</definedName>
    <definedName name="CompareProspectiveIncomeOutputMomWeeklyHours">#REF!</definedName>
    <definedName name="CompareProspectiveIncomeOutputSec8Entry" localSheetId="9">#REF!</definedName>
    <definedName name="CompareProspectiveIncomeOutputSec8Entry">#REF!</definedName>
    <definedName name="CompareProspectiveIncomeOutputSec8Extended" localSheetId="9">#REF!</definedName>
    <definedName name="CompareProspectiveIncomeOutputSec8Extended">#REF!</definedName>
    <definedName name="CompareProspectiveIncomeOutputSec8Final" localSheetId="9">#REF!</definedName>
    <definedName name="CompareProspectiveIncomeOutputSec8Final">#REF!</definedName>
    <definedName name="CompareProspectiveIncomeOutputSNAP" localSheetId="9">#REF!</definedName>
    <definedName name="CompareProspectiveIncomeOutputSNAP">#REF!</definedName>
    <definedName name="CompareProspectiveIncomeOutputSSI" localSheetId="9">#REF!</definedName>
    <definedName name="CompareProspectiveIncomeOutputSSI">#REF!</definedName>
    <definedName name="CompareProspectiveIncomeOutputStackPlusCashAssistance" localSheetId="9">CA!CompareProspectiveIncomeOutputStackPlusRefundableTaxCredits + CA!CompareProspectiveIncomeOutputComboCashAssistance</definedName>
    <definedName name="CompareProspectiveIncomeOutputStackPlusCashAssistance" localSheetId="1">'Final Results'!CompareProspectiveIncomeOutputStackPlusRefundableTaxCredits + [0]!CompareProspectiveIncomeOutputComboCashAssistance</definedName>
    <definedName name="CompareProspectiveIncomeOutputStackPlusCashAssistance">CompareProspectiveIncomeOutputStackPlusRefundableTaxCredits + CompareProspectiveIncomeOutputComboCashAssistance</definedName>
    <definedName name="CompareProspectiveIncomeOutputStackPlusChildCareFinal" localSheetId="9">CA!CompareProspectiveIncomeOutputStackPlusMedicalAssistance + CA!CompareProspectiveIncomeOutputChildCareSubsidyFinal</definedName>
    <definedName name="CompareProspectiveIncomeOutputStackPlusChildCareFinal" localSheetId="1">'Final Results'!CompareProspectiveIncomeOutputStackPlusMedicalAssistance + [0]!CompareProspectiveIncomeOutputChildCareSubsidyFinal</definedName>
    <definedName name="CompareProspectiveIncomeOutputStackPlusChildCareFinal">CompareProspectiveIncomeOutputStackPlusMedicalAssistance + CompareProspectiveIncomeOutputChildCareSubsidyFinal</definedName>
    <definedName name="CompareProspectiveIncomeOutputStackPlusFoodAssistance" localSheetId="9">CA!CompareProspectiveIncomeOutputStackPlusCashAssistance + CA!CompareProspectiveIncomeOutputComboFoodAssistance</definedName>
    <definedName name="CompareProspectiveIncomeOutputStackPlusFoodAssistance" localSheetId="1">'Final Results'!CompareProspectiveIncomeOutputStackPlusCashAssistance + [0]!CompareProspectiveIncomeOutputComboFoodAssistance</definedName>
    <definedName name="CompareProspectiveIncomeOutputStackPlusFoodAssistance">CompareProspectiveIncomeOutputStackPlusCashAssistance + CompareProspectiveIncomeOutputComboFoodAssistance</definedName>
    <definedName name="CompareProspectiveIncomeOutputStackPlusHIXPTC" localSheetId="9">CA!CompareProspectiveIncomeOutputStackPlusMedicaidAndCHIP + CA!CompareProspectiveIncomeOutputHIXPTC</definedName>
    <definedName name="CompareProspectiveIncomeOutputStackPlusHIXPTC" localSheetId="1">'Final Results'!CompareProspectiveIncomeOutputStackPlusMedicaidAndCHIP + [0]!CompareProspectiveIncomeOutputHIXPTC</definedName>
    <definedName name="CompareProspectiveIncomeOutputStackPlusHIXPTC">CompareProspectiveIncomeOutputStackPlusMedicaidAndCHIP + CompareProspectiveIncomeOutputHIXPTC</definedName>
    <definedName name="CompareProspectiveIncomeOutputStackPlusMedicaidAndCHIP" localSheetId="9">CA!CompareProspectiveIncomeOutputStackPlusFoodAssistance + CA!CompareProspectiveIncomeOutputMedicaid + CA!CompareProspectiveIncomeOutputCHIP</definedName>
    <definedName name="CompareProspectiveIncomeOutputStackPlusMedicaidAndCHIP" localSheetId="1">'Final Results'!CompareProspectiveIncomeOutputStackPlusFoodAssistance + [0]!CompareProspectiveIncomeOutputMedicaid + [0]!CompareProspectiveIncomeOutputCHIP</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 localSheetId="9">CA!CompareProspectiveIncomeOutputStackPlusFoodAssistance + CA!CompareProspectiveIncomeOutputComboMedicalAssistance</definedName>
    <definedName name="CompareProspectiveIncomeOutputStackPlusMedicalAssistance" localSheetId="1">'Final Results'!CompareProspectiveIncomeOutputStackPlusFoodAssistance + [0]!CompareProspectiveIncomeOutputComboMedicalAssistance</definedName>
    <definedName name="CompareProspectiveIncomeOutputStackPlusMedicalAssistance">CompareProspectiveIncomeOutputStackPlusFoodAssistance + CompareProspectiveIncomeOutputComboMedicalAssistance</definedName>
    <definedName name="CompareProspectiveIncomeOutputStackPlusRefundableTaxCredits" localSheetId="9">CA!CompareProspectiveIncomeOutputComboNetEarnings+CA!CompareProspectiveIncomeOutputComboRefundableTaxCredits</definedName>
    <definedName name="CompareProspectiveIncomeOutputStackPlusRefundableTaxCredits" localSheetId="1">'Final Results'!CompareProspectiveIncomeOutputComboNetEarnings+[0]!CompareProspectiveIncomeOutputComboRefundableTaxCredits</definedName>
    <definedName name="CompareProspectiveIncomeOutputStackPlusRefundableTaxCredits">CompareProspectiveIncomeOutputComboNetEarnings+CompareProspectiveIncomeOutputComboRefundableTaxCredits</definedName>
    <definedName name="CompareProspectiveIncomeOutputStackPlusSec8Entry" localSheetId="9">CA!CompareProspectiveIncomeOutputStackPlusChildCareFinal + CA!CompareProspectiveIncomeOutputSec8Entry</definedName>
    <definedName name="CompareProspectiveIncomeOutputStackPlusSec8Entry" localSheetId="1">'Final Results'!CompareProspectiveIncomeOutputStackPlusChildCareFinal + [0]!CompareProspectiveIncomeOutputSec8Entry</definedName>
    <definedName name="CompareProspectiveIncomeOutputStackPlusSec8Entry">CompareProspectiveIncomeOutputStackPlusChildCareFinal + CompareProspectiveIncomeOutputSec8Entry</definedName>
    <definedName name="CompareProspectiveIncomeOutputStackPlusSec8Entry_Graph" localSheetId="9">CA!CompareProspectiveIncomeOutputStackPlusChildCareFinal + CA!CompareProspectiveIncomeOutputSec8Final</definedName>
    <definedName name="CompareProspectiveIncomeOutputStackPlusSec8Entry_Graph" localSheetId="1">'Final Results'!CompareProspectiveIncomeOutputStackPlusChildCareFinal + [0]!CompareProspectiveIncomeOutputSec8Final</definedName>
    <definedName name="CompareProspectiveIncomeOutputStackPlusSec8Entry_Graph">CompareProspectiveIncomeOutputStackPlusChildCareFinal + CompareProspectiveIncomeOutputSec8Final</definedName>
    <definedName name="CompareProspectiveIncomeOutputStackPlusSec8Extended" localSheetId="9">CA!CompareProspectiveIncomeOutputStackPlusSec8Entry + CA!CompareProspectiveIncomeOutputSec8Extended</definedName>
    <definedName name="CompareProspectiveIncomeOutputStackPlusSec8Extended" localSheetId="1">'Final Results'!CompareProspectiveIncomeOutputStackPlusSec8Entry + [0]!CompareProspectiveIncomeOutputSec8Extended</definedName>
    <definedName name="CompareProspectiveIncomeOutputStackPlusSec8Extended">CompareProspectiveIncomeOutputStackPlusSec8Entry + CompareProspectiveIncomeOutputSec8Extended</definedName>
    <definedName name="CompareProspectiveIncomeOutputStateEITC" localSheetId="9">#REF!</definedName>
    <definedName name="CompareProspectiveIncomeOutputStateEITC">#REF!</definedName>
    <definedName name="CompareProspectiveIncomeOutputStateTax" localSheetId="9">#REF!</definedName>
    <definedName name="CompareProspectiveIncomeOutputStateTax">#REF!</definedName>
    <definedName name="CompareProspectiveIncomeOutputSubsidizedSchoolMeals" localSheetId="9">#REF!</definedName>
    <definedName name="CompareProspectiveIncomeOutputSubsidizedSchoolMeals">#REF!</definedName>
    <definedName name="CompareProspectiveIncomeOutputTANF" localSheetId="9">#REF!</definedName>
    <definedName name="CompareProspectiveIncomeOutputTANF">#REF!</definedName>
    <definedName name="CompareProspectiveIncomeOutputWIC" localSheetId="9">#REF!</definedName>
    <definedName name="CompareProspectiveIncomeOutputWIC">#REF!</definedName>
    <definedName name="CompareSouthCarolinaAdjusted_Gross_Income" localSheetId="9">#REF!:INDEX(#REF!,COUNTIF(#REF!,”&lt;&gt;”&amp;””))</definedName>
    <definedName name="CompareSouthCarolinaAdjusted_Gross_Income" localSheetId="1">#REF!:INDEX(#REF!,COUNTIF(#REF!,”&lt;&gt;”&amp;””))</definedName>
    <definedName name="CompareSouthCarolinaAdjusted_Gross_Income">#REF!:INDEX(#REF!,COUNTIF(#REF!,”&lt;&gt;”&amp;””))</definedName>
    <definedName name="CompareSouthCarolinaHousehold_Annual_Earned_Income" localSheetId="9">#REF!:INDEX(#REF!,COUNTIF(#REF!,”&lt;&gt;”&amp;””))</definedName>
    <definedName name="CompareSouthCarolinaHousehold_Annual_Earned_Income" localSheetId="1">#REF!:INDEX(#REF!,COUNTIF(#REF!,”&lt;&gt;”&amp;””))</definedName>
    <definedName name="CompareSouthCarolinaHousehold_Annual_Earned_Income">#REF!:INDEX(#REF!,COUNTIF(#REF!,”&lt;&gt;”&amp;””))</definedName>
    <definedName name="CompareSouthCarolinaHousehold_Annual_Income" localSheetId="9">#REF!:INDEX(#REF!,COUNTIF(#REF!,”&lt;&gt;”&amp;””))</definedName>
    <definedName name="CompareSouthCarolinaHousehold_Annual_Income" localSheetId="1">#REF!:INDEX(#REF!,COUNTIF(#REF!,”&lt;&gt;”&amp;””))</definedName>
    <definedName name="CompareSouthCarolinaHousehold_Annual_Income">#REF!:INDEX(#REF!,COUNTIF(#REF!,”&lt;&gt;”&amp;””))</definedName>
    <definedName name="CompareSouthCarolinaHousehold_Annual_Unearned_Income" localSheetId="9">#REF!:INDEX(#REF!,COUNTIF(#REF!,”&lt;&gt;”&amp;””))</definedName>
    <definedName name="CompareSouthCarolinaHousehold_Annual_Unearned_Income" localSheetId="1">#REF!:INDEX(#REF!,COUNTIF(#REF!,”&lt;&gt;”&amp;””))</definedName>
    <definedName name="CompareSouthCarolinaHousehold_Annual_Unearned_Income">#REF!:INDEX(#REF!,COUNTIF(#REF!,”&lt;&gt;”&amp;””))</definedName>
    <definedName name="CompareSouthCarolinaHousehold_Monthly_Earned_Income" localSheetId="9">#REF!:INDEX(#REF!,COUNTIF(#REF!,”&lt;&gt;”&amp;””))</definedName>
    <definedName name="CompareSouthCarolinaHousehold_Monthly_Earned_Income" localSheetId="1">#REF!:INDEX(#REF!,COUNTIF(#REF!,”&lt;&gt;”&amp;””))</definedName>
    <definedName name="CompareSouthCarolinaHousehold_Monthly_Earned_Income">#REF!:INDEX(#REF!,COUNTIF(#REF!,”&lt;&gt;”&amp;””))</definedName>
    <definedName name="CompareSouthCarolinaHousehold_Monthly_Income" localSheetId="9">#REF!:INDEX(#REF!,COUNTIF(#REF!,”&lt;&gt;”&amp;””))</definedName>
    <definedName name="CompareSouthCarolinaHousehold_Monthly_Income" localSheetId="1">#REF!:INDEX(#REF!,COUNTIF(#REF!,”&lt;&gt;”&amp;””))</definedName>
    <definedName name="CompareSouthCarolinaHousehold_Monthly_Income">#REF!:INDEX(#REF!,COUNTIF(#REF!,”&lt;&gt;”&amp;””))</definedName>
    <definedName name="CompareSouthCarolinaHousehold_Monthly_Unearned_Income" localSheetId="9">#REF!:INDEX(#REF!,COUNTIF(#REF!,”&lt;&gt;”&amp;””))</definedName>
    <definedName name="CompareSouthCarolinaHousehold_Monthly_Unearned_Income" localSheetId="1">#REF!:INDEX(#REF!,COUNTIF(#REF!,”&lt;&gt;”&amp;””))</definedName>
    <definedName name="CompareSouthCarolinaHousehold_Monthly_Unearned_Income">#REF!:INDEX(#REF!,COUNTIF(#REF!,”&lt;&gt;”&amp;””))</definedName>
    <definedName name="CompareSouthCarolinaOutputACTC" localSheetId="9">#REF!</definedName>
    <definedName name="CompareSouthCarolinaOutputACTC">#REF!</definedName>
    <definedName name="CompareSouthCarolinaOutputChildCareSubsidyFinal" localSheetId="9">#REF!</definedName>
    <definedName name="CompareSouthCarolinaOutputChildCareSubsidyFinal">#REF!</definedName>
    <definedName name="CompareSouthCarolinaOutputCHIP" localSheetId="9">#REF!</definedName>
    <definedName name="CompareSouthCarolinaOutputCHIP">#REF!</definedName>
    <definedName name="CompareSouthCarolinaOutputComboCashAssistance" localSheetId="9">CA!CompareSouthCarolinaOutputTANF + CA!CompareSouthCarolinaOutputSSI + CA!CompareSouthCarolinaOutputLIHEAP</definedName>
    <definedName name="CompareSouthCarolinaOutputComboCashAssistance">CompareSouthCarolinaOutputTANF + CompareSouthCarolinaOutputSSI + CompareSouthCarolinaOutputLIHEAP</definedName>
    <definedName name="CompareSouthCarolinaOutputComboFoodAssistance" localSheetId="9">CA!CompareSouthCarolinaOutputSNAP + CA!CompareSouthCarolinaOutputWIC + CA!CompareSouthCarolinaOutputSubsidizedSchoolMeals</definedName>
    <definedName name="CompareSouthCarolinaOutputComboFoodAssistance">CompareSouthCarolinaOutputSNAP + CompareSouthCarolinaOutputWIC + CompareSouthCarolinaOutputSubsidizedSchoolMeals</definedName>
    <definedName name="CompareSouthCarolinaOutputComboMedicalAssistance" localSheetId="9">CA!CompareSouthCarolinaOutputMedicaid + CA!CompareSouthCarolinaOutputCHIP + CA!CompareSouthCarolinaOutputHIXPTC</definedName>
    <definedName name="CompareSouthCarolinaOutputComboMedicalAssistance">CompareSouthCarolinaOutputMedicaid + CompareSouthCarolinaOutputCHIP + CompareSouthCarolinaOutputHIXPTC</definedName>
    <definedName name="CompareSouthCarolinaOutputComboNetEarnings" localSheetId="9">CA!CompareSouthCarolinaAdjusted_Gross_Income - CA!CompareSouthCarolinaOutputFICA - CA!CompareSouthCarolinaOutputFedTax - CA!CompareSouthCarolinaOutputStateTax</definedName>
    <definedName name="CompareSouthCarolinaOutputComboNetEarnings" localSheetId="1">'Final Results'!CompareSouthCarolinaAdjusted_Gross_Income - [0]!CompareSouthCarolinaOutputFICA - [0]!CompareSouthCarolinaOutputFedTax - [0]!CompareSouthCarolinaOutputStateTax</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 localSheetId="9">CA!CompareSouthCarolinaOutputEITC + CA!CompareSouthCarolinaOutputACTC + CA!CompareSouthCarolinaOutputStateEITC + CA!CompareSouthCarolinaOutputCTC</definedName>
    <definedName name="CompareSouthCarolinaOutputComboRefundableTaxCredits">CompareSouthCarolinaOutputEITC + CompareSouthCarolinaOutputACTC + CompareSouthCarolinaOutputStateEITC + CompareSouthCarolinaOutputCTC</definedName>
    <definedName name="CompareSouthCarolinaOutputCTC" localSheetId="9">#REF!</definedName>
    <definedName name="CompareSouthCarolinaOutputCTC">#REF!</definedName>
    <definedName name="CompareSouthCarolinaOutputEITC" localSheetId="9">#REF!</definedName>
    <definedName name="CompareSouthCarolinaOutputEITC">#REF!</definedName>
    <definedName name="CompareSouthCarolinaOutputFedTax" localSheetId="9">#REF!</definedName>
    <definedName name="CompareSouthCarolinaOutputFedTax">#REF!</definedName>
    <definedName name="CompareSouthCarolinaOutputFICA" localSheetId="9">#REF!</definedName>
    <definedName name="CompareSouthCarolinaOutputFICA">#REF!</definedName>
    <definedName name="CompareSouthCarolinaOutputHIXPTC" localSheetId="9">#REF!</definedName>
    <definedName name="CompareSouthCarolinaOutputHIXPTC">#REF!</definedName>
    <definedName name="CompareSouthCarolinaOutputInterval" localSheetId="9">#REF!</definedName>
    <definedName name="CompareSouthCarolinaOutputInterval">#REF!</definedName>
    <definedName name="CompareSouthCarolinaOutputLIHEAP" localSheetId="9">#REF!</definedName>
    <definedName name="CompareSouthCarolinaOutputLIHEAP">#REF!</definedName>
    <definedName name="CompareSouthCarolinaOutputMedicaid" localSheetId="9">#REF!</definedName>
    <definedName name="CompareSouthCarolinaOutputMedicaid">#REF!</definedName>
    <definedName name="CompareSouthCarolinaOutputMedicaidAndCHIP" localSheetId="9">CA!CompareSouthCarolinaOutputMedicaid + CA!CompareSouthCarolinaOutputCHIP</definedName>
    <definedName name="CompareSouthCarolinaOutputMedicaidAndCHIP">CompareSouthCarolinaOutputMedicaid + CompareSouthCarolinaOutputCHIP</definedName>
    <definedName name="CompareSouthCarolinaOutputMomHourlyWage" localSheetId="9">#REF!</definedName>
    <definedName name="CompareSouthCarolinaOutputMomHourlyWage">#REF!</definedName>
    <definedName name="CompareSouthCarolinaOutputMomWeeklyHours" localSheetId="9">#REF!</definedName>
    <definedName name="CompareSouthCarolinaOutputMomWeeklyHours">#REF!</definedName>
    <definedName name="CompareSouthCarolinaOutputSec8Entry" localSheetId="9">#REF!</definedName>
    <definedName name="CompareSouthCarolinaOutputSec8Entry">#REF!</definedName>
    <definedName name="CompareSouthCarolinaOutputSec8Extended" localSheetId="9">#REF!</definedName>
    <definedName name="CompareSouthCarolinaOutputSec8Extended">#REF!</definedName>
    <definedName name="CompareSouthCarolinaOutputSec8Final" localSheetId="9">#REF!</definedName>
    <definedName name="CompareSouthCarolinaOutputSec8Final">#REF!</definedName>
    <definedName name="CompareSouthCarolinaOutputSNAP" localSheetId="9">#REF!</definedName>
    <definedName name="CompareSouthCarolinaOutputSNAP">#REF!</definedName>
    <definedName name="CompareSouthCarolinaOutputSSI" localSheetId="9">#REF!</definedName>
    <definedName name="CompareSouthCarolinaOutputSSI">#REF!</definedName>
    <definedName name="CompareSouthCarolinaOutputStackPlusCashAssistance" localSheetId="9">CA!CompareSouthCarolinaOutputStackPlusRefundableTaxCredits + CA!CompareSouthCarolinaOutputComboCashAssistance</definedName>
    <definedName name="CompareSouthCarolinaOutputStackPlusCashAssistance" localSheetId="1">'Final Results'!CompareSouthCarolinaOutputStackPlusRefundableTaxCredits + [0]!CompareSouthCarolinaOutputComboCashAssistance</definedName>
    <definedName name="CompareSouthCarolinaOutputStackPlusCashAssistance">CompareSouthCarolinaOutputStackPlusRefundableTaxCredits + CompareSouthCarolinaOutputComboCashAssistance</definedName>
    <definedName name="CompareSouthCarolinaOutputStackPlusChildCareFinal" localSheetId="9">CA!CompareSouthCarolinaOutputStackPlusMedicalAssistance + CA!CompareSouthCarolinaOutputChildCareSubsidyFinal</definedName>
    <definedName name="CompareSouthCarolinaOutputStackPlusChildCareFinal" localSheetId="1">'Final Results'!CompareSouthCarolinaOutputStackPlusMedicalAssistance + [0]!CompareSouthCarolinaOutputChildCareSubsidyFinal</definedName>
    <definedName name="CompareSouthCarolinaOutputStackPlusChildCareFinal">CompareSouthCarolinaOutputStackPlusMedicalAssistance + CompareSouthCarolinaOutputChildCareSubsidyFinal</definedName>
    <definedName name="CompareSouthCarolinaOutputStackPlusFoodAssistance" localSheetId="9">CA!CompareSouthCarolinaOutputStackPlusCashAssistance + CA!CompareSouthCarolinaOutputComboFoodAssistance</definedName>
    <definedName name="CompareSouthCarolinaOutputStackPlusFoodAssistance" localSheetId="1">'Final Results'!CompareSouthCarolinaOutputStackPlusCashAssistance + [0]!CompareSouthCarolinaOutputComboFoodAssistance</definedName>
    <definedName name="CompareSouthCarolinaOutputStackPlusFoodAssistance">CompareSouthCarolinaOutputStackPlusCashAssistance + CompareSouthCarolinaOutputComboFoodAssistance</definedName>
    <definedName name="CompareSouthCarolinaOutputStackPlusHIXPTC" localSheetId="9">CA!CompareSouthCarolinaOutputStackPlusMedicaidAndCHIP + CA!CompareSouthCarolinaOutputHIXPTC</definedName>
    <definedName name="CompareSouthCarolinaOutputStackPlusHIXPTC" localSheetId="1">'Final Results'!CompareSouthCarolinaOutputStackPlusMedicaidAndCHIP + [0]!CompareSouthCarolinaOutputHIXPTC</definedName>
    <definedName name="CompareSouthCarolinaOutputStackPlusHIXPTC">CompareSouthCarolinaOutputStackPlusMedicaidAndCHIP + CompareSouthCarolinaOutputHIXPTC</definedName>
    <definedName name="CompareSouthCarolinaOutputStackPlusMedicaidAndCHIP" localSheetId="9">CA!CompareSouthCarolinaOutputStackPlusFoodAssistance + CA!CompareSouthCarolinaOutputMedicaid + CA!CompareSouthCarolinaOutputCHIP</definedName>
    <definedName name="CompareSouthCarolinaOutputStackPlusMedicaidAndCHIP" localSheetId="1">'Final Results'!CompareSouthCarolinaOutputStackPlusFoodAssistance + [0]!CompareSouthCarolinaOutputMedicaid + [0]!CompareSouthCarolinaOutputCHIP</definedName>
    <definedName name="CompareSouthCarolinaOutputStackPlusMedicaidAndCHIP">CompareSouthCarolinaOutputStackPlusFoodAssistance + CompareSouthCarolinaOutputMedicaid + CompareSouthCarolinaOutputCHIP</definedName>
    <definedName name="CompareSouthCarolinaOutputStackPlusMedicalAssistance" localSheetId="9">CA!CompareSouthCarolinaOutputStackPlusFoodAssistance + CA!CompareSouthCarolinaOutputComboMedicalAssistance</definedName>
    <definedName name="CompareSouthCarolinaOutputStackPlusMedicalAssistance" localSheetId="1">'Final Results'!CompareSouthCarolinaOutputStackPlusFoodAssistance + [0]!CompareSouthCarolinaOutputComboMedicalAssistance</definedName>
    <definedName name="CompareSouthCarolinaOutputStackPlusMedicalAssistance">CompareSouthCarolinaOutputStackPlusFoodAssistance + CompareSouthCarolinaOutputComboMedicalAssistance</definedName>
    <definedName name="CompareSouthCarolinaOutputStackPlusRefundableTaxCredits" localSheetId="9">CA!CompareSouthCarolinaOutputComboNetEarnings+CA!CompareSouthCarolinaOutputComboRefundableTaxCredits</definedName>
    <definedName name="CompareSouthCarolinaOutputStackPlusRefundableTaxCredits" localSheetId="1">'Final Results'!CompareSouthCarolinaOutputComboNetEarnings+[0]!CompareSouthCarolinaOutputComboRefundableTaxCredits</definedName>
    <definedName name="CompareSouthCarolinaOutputStackPlusRefundableTaxCredits">CompareSouthCarolinaOutputComboNetEarnings+CompareSouthCarolinaOutputComboRefundableTaxCredits</definedName>
    <definedName name="CompareSouthCarolinaOutputStackPlusSec8Entry" localSheetId="9">CA!CompareSouthCarolinaOutputStackPlusChildCareFinal + CA!CompareSouthCarolinaOutputSec8Entry</definedName>
    <definedName name="CompareSouthCarolinaOutputStackPlusSec8Entry" localSheetId="1">'Final Results'!CompareSouthCarolinaOutputStackPlusChildCareFinal + [0]!CompareSouthCarolinaOutputSec8Entry</definedName>
    <definedName name="CompareSouthCarolinaOutputStackPlusSec8Entry">CompareSouthCarolinaOutputStackPlusChildCareFinal + CompareSouthCarolinaOutputSec8Entry</definedName>
    <definedName name="CompareSouthCarolinaOutputStackPlusSec8Entry_Graph" localSheetId="9">CA!CompareSouthCarolinaOutputStackPlusChildCareFinal + CA!CompareSouthCarolinaOutputSec8Final</definedName>
    <definedName name="CompareSouthCarolinaOutputStackPlusSec8Entry_Graph" localSheetId="1">'Final Results'!CompareSouthCarolinaOutputStackPlusChildCareFinal + [0]!CompareSouthCarolinaOutputSec8Final</definedName>
    <definedName name="CompareSouthCarolinaOutputStackPlusSec8Entry_Graph">CompareSouthCarolinaOutputStackPlusChildCareFinal + CompareSouthCarolinaOutputSec8Final</definedName>
    <definedName name="CompareSouthCarolinaOutputStackPlusSec8Extended" localSheetId="9">CA!CompareSouthCarolinaOutputStackPlusSec8Entry + CA!CompareSouthCarolinaOutputSec8Extended</definedName>
    <definedName name="CompareSouthCarolinaOutputStackPlusSec8Extended" localSheetId="1">'Final Results'!CompareSouthCarolinaOutputStackPlusSec8Entry + [0]!CompareSouthCarolinaOutputSec8Extended</definedName>
    <definedName name="CompareSouthCarolinaOutputStackPlusSec8Extended">CompareSouthCarolinaOutputStackPlusSec8Entry + CompareSouthCarolinaOutputSec8Extended</definedName>
    <definedName name="CompareSouthCarolinaOutputStateEITC" localSheetId="9">#REF!</definedName>
    <definedName name="CompareSouthCarolinaOutputStateEITC">#REF!</definedName>
    <definedName name="CompareSouthCarolinaOutputStateTax" localSheetId="9">#REF!</definedName>
    <definedName name="CompareSouthCarolinaOutputStateTax">#REF!</definedName>
    <definedName name="CompareSouthCarolinaOutputSubsidizedSchoolMeals" localSheetId="9">#REF!</definedName>
    <definedName name="CompareSouthCarolinaOutputSubsidizedSchoolMeals">#REF!</definedName>
    <definedName name="CompareSouthCarolinaOutputTANF" localSheetId="9">#REF!</definedName>
    <definedName name="CompareSouthCarolinaOutputTANF">#REF!</definedName>
    <definedName name="CompareSouthCarolinaOutputWIC" localSheetId="9">#REF!</definedName>
    <definedName name="CompareSouthCarolinaOutputWIC">#REF!</definedName>
    <definedName name="CompareTennesseeAdjusted_Gross_Income" localSheetId="9">#REF!:INDEX(#REF!,COUNTIF(#REF!,”&lt;&gt;”&amp;””))</definedName>
    <definedName name="CompareTennesseeAdjusted_Gross_Income" localSheetId="1">#REF!:INDEX(#REF!,COUNTIF(#REF!,”&lt;&gt;”&amp;””))</definedName>
    <definedName name="CompareTennesseeAdjusted_Gross_Income">#REF!:INDEX(#REF!,COUNTIF(#REF!,”&lt;&gt;”&amp;””))</definedName>
    <definedName name="CompareTennesseeHousehold_Annual_Earned_Income" localSheetId="9">#REF!:INDEX(#REF!,COUNTIF(#REF!,”&lt;&gt;”&amp;””))</definedName>
    <definedName name="CompareTennesseeHousehold_Annual_Earned_Income" localSheetId="1">#REF!:INDEX(#REF!,COUNTIF(#REF!,”&lt;&gt;”&amp;””))</definedName>
    <definedName name="CompareTennesseeHousehold_Annual_Earned_Income">#REF!:INDEX(#REF!,COUNTIF(#REF!,”&lt;&gt;”&amp;””))</definedName>
    <definedName name="CompareTennesseeHousehold_Annual_Income" localSheetId="9">#REF!:INDEX(#REF!,COUNTIF(#REF!,”&lt;&gt;”&amp;””))</definedName>
    <definedName name="CompareTennesseeHousehold_Annual_Income" localSheetId="1">#REF!:INDEX(#REF!,COUNTIF(#REF!,”&lt;&gt;”&amp;””))</definedName>
    <definedName name="CompareTennesseeHousehold_Annual_Income">#REF!:INDEX(#REF!,COUNTIF(#REF!,”&lt;&gt;”&amp;””))</definedName>
    <definedName name="CompareTennesseeHousehold_Annual_Unearned_Income" localSheetId="9">#REF!:INDEX(#REF!,COUNTIF(#REF!,”&lt;&gt;”&amp;””))</definedName>
    <definedName name="CompareTennesseeHousehold_Annual_Unearned_Income" localSheetId="1">#REF!:INDEX(#REF!,COUNTIF(#REF!,”&lt;&gt;”&amp;””))</definedName>
    <definedName name="CompareTennesseeHousehold_Annual_Unearned_Income">#REF!:INDEX(#REF!,COUNTIF(#REF!,”&lt;&gt;”&amp;””))</definedName>
    <definedName name="CompareTennesseeHousehold_Monthly_Earned_Income" localSheetId="9">#REF!:INDEX(#REF!,COUNTIF(#REF!,”&lt;&gt;”&amp;””))</definedName>
    <definedName name="CompareTennesseeHousehold_Monthly_Earned_Income" localSheetId="1">#REF!:INDEX(#REF!,COUNTIF(#REF!,”&lt;&gt;”&amp;””))</definedName>
    <definedName name="CompareTennesseeHousehold_Monthly_Earned_Income">#REF!:INDEX(#REF!,COUNTIF(#REF!,”&lt;&gt;”&amp;””))</definedName>
    <definedName name="CompareTennesseeHousehold_Monthly_Income" localSheetId="9">#REF!:INDEX(#REF!,COUNTIF(#REF!,”&lt;&gt;”&amp;””))</definedName>
    <definedName name="CompareTennesseeHousehold_Monthly_Income" localSheetId="1">#REF!:INDEX(#REF!,COUNTIF(#REF!,”&lt;&gt;”&amp;””))</definedName>
    <definedName name="CompareTennesseeHousehold_Monthly_Income">#REF!:INDEX(#REF!,COUNTIF(#REF!,”&lt;&gt;”&amp;””))</definedName>
    <definedName name="CompareTennesseeHousehold_Monthly_Unearned_Income" localSheetId="9">#REF!:INDEX(#REF!,COUNTIF(#REF!,”&lt;&gt;”&amp;””))</definedName>
    <definedName name="CompareTennesseeHousehold_Monthly_Unearned_Income" localSheetId="1">#REF!:INDEX(#REF!,COUNTIF(#REF!,”&lt;&gt;”&amp;””))</definedName>
    <definedName name="CompareTennesseeHousehold_Monthly_Unearned_Income">#REF!:INDEX(#REF!,COUNTIF(#REF!,”&lt;&gt;”&amp;””))</definedName>
    <definedName name="CompareTennesseeOutputACTC" localSheetId="9">#REF!</definedName>
    <definedName name="CompareTennesseeOutputACTC">#REF!</definedName>
    <definedName name="CompareTennesseeOutputChildCareSubsidyFinal" localSheetId="9">#REF!</definedName>
    <definedName name="CompareTennesseeOutputChildCareSubsidyFinal">#REF!</definedName>
    <definedName name="CompareTennesseeOutputCHIP" localSheetId="9">#REF!</definedName>
    <definedName name="CompareTennesseeOutputCHIP">#REF!</definedName>
    <definedName name="CompareTennesseeOutputComboCashAssistance" localSheetId="9">CA!CompareTennesseeOutputTANF + CA!CompareTennesseeOutputSSI + CA!CompareTennesseeOutputLIHEAP</definedName>
    <definedName name="CompareTennesseeOutputComboCashAssistance">CompareTennesseeOutputTANF + CompareTennesseeOutputSSI + CompareTennesseeOutputLIHEAP</definedName>
    <definedName name="CompareTennesseeOutputComboFoodAssistance" localSheetId="9">CA!CompareTennesseeOutputSNAP + CA!CompareTennesseeOutputWIC + CA!CompareTennesseeOutputSubsidizedSchoolMeals</definedName>
    <definedName name="CompareTennesseeOutputComboFoodAssistance">CompareTennesseeOutputSNAP + CompareTennesseeOutputWIC + CompareTennesseeOutputSubsidizedSchoolMeals</definedName>
    <definedName name="CompareTennesseeOutputComboMedicalAssistance" localSheetId="9">CA!CompareTennesseeOutputMedicaid + CA!CompareTennesseeOutputCHIP + CA!CompareTennesseeOutputHIXPTC</definedName>
    <definedName name="CompareTennesseeOutputComboMedicalAssistance">CompareTennesseeOutputMedicaid + CompareTennesseeOutputCHIP + CompareTennesseeOutputHIXPTC</definedName>
    <definedName name="CompareTennesseeOutputComboNetEarnings" localSheetId="9">CA!CompareTennesseeAdjusted_Gross_Income - CA!CompareTennesseeOutputFICA - CA!CompareTennesseeOutputFedTax - CA!CompareTennesseeOutputStateTax</definedName>
    <definedName name="CompareTennesseeOutputComboNetEarnings" localSheetId="1">'Final Results'!CompareTennesseeAdjusted_Gross_Income - [0]!CompareTennesseeOutputFICA - [0]!CompareTennesseeOutputFedTax - [0]!CompareTennesseeOutputStateTax</definedName>
    <definedName name="CompareTennesseeOutputComboNetEarnings">CompareTennesseeAdjusted_Gross_Income - CompareTennesseeOutputFICA - CompareTennesseeOutputFedTax - CompareTennesseeOutputStateTax</definedName>
    <definedName name="CompareTennesseeOutputComboRefundableTaxCredits" localSheetId="9">CA!CompareTennesseeOutputEITC + CA!CompareTennesseeOutputACTC + CA!CompareTennesseeOutputStateEITC + CA!CompareTennesseeOutputCTC</definedName>
    <definedName name="CompareTennesseeOutputComboRefundableTaxCredits">CompareTennesseeOutputEITC + CompareTennesseeOutputACTC + CompareTennesseeOutputStateEITC + CompareTennesseeOutputCTC</definedName>
    <definedName name="CompareTennesseeOutputCTC" localSheetId="9">#REF!</definedName>
    <definedName name="CompareTennesseeOutputCTC">#REF!</definedName>
    <definedName name="CompareTennesseeOutputEITC" localSheetId="9">#REF!</definedName>
    <definedName name="CompareTennesseeOutputEITC">#REF!</definedName>
    <definedName name="CompareTennesseeOutputFedTax" localSheetId="9">#REF!</definedName>
    <definedName name="CompareTennesseeOutputFedTax">#REF!</definedName>
    <definedName name="CompareTennesseeOutputFICA" localSheetId="9">#REF!</definedName>
    <definedName name="CompareTennesseeOutputFICA">#REF!</definedName>
    <definedName name="CompareTennesseeOutputHIXPTC" localSheetId="9">#REF!</definedName>
    <definedName name="CompareTennesseeOutputHIXPTC">#REF!</definedName>
    <definedName name="CompareTennesseeOutputInterval" localSheetId="9">#REF!</definedName>
    <definedName name="CompareTennesseeOutputInterval">#REF!</definedName>
    <definedName name="CompareTennesseeOutputLIHEAP" localSheetId="9">#REF!</definedName>
    <definedName name="CompareTennesseeOutputLIHEAP">#REF!</definedName>
    <definedName name="CompareTennesseeOutputMedicaid" localSheetId="9">#REF!</definedName>
    <definedName name="CompareTennesseeOutputMedicaid">#REF!</definedName>
    <definedName name="CompareTennesseeOutputMedicaidAndCHIP" localSheetId="9">CA!CompareTennesseeOutputMedicaid + CA!CompareTennesseeOutputCHIP</definedName>
    <definedName name="CompareTennesseeOutputMedicaidAndCHIP">CompareTennesseeOutputMedicaid + CompareTennesseeOutputCHIP</definedName>
    <definedName name="CompareTennesseeOutputMomHourlyWage" localSheetId="9">#REF!</definedName>
    <definedName name="CompareTennesseeOutputMomHourlyWage">#REF!</definedName>
    <definedName name="CompareTennesseeOutputMomWeeklyHours" localSheetId="9">#REF!</definedName>
    <definedName name="CompareTennesseeOutputMomWeeklyHours">#REF!</definedName>
    <definedName name="CompareTennesseeOutputSec8Entry" localSheetId="9">#REF!</definedName>
    <definedName name="CompareTennesseeOutputSec8Entry">#REF!</definedName>
    <definedName name="CompareTennesseeOutputSec8Extended" localSheetId="9">#REF!</definedName>
    <definedName name="CompareTennesseeOutputSec8Extended">#REF!</definedName>
    <definedName name="CompareTennesseeOutputSec8Final" localSheetId="9">#REF!</definedName>
    <definedName name="CompareTennesseeOutputSec8Final">#REF!</definedName>
    <definedName name="CompareTennesseeOutputSNAP" localSheetId="9">#REF!</definedName>
    <definedName name="CompareTennesseeOutputSNAP">#REF!</definedName>
    <definedName name="CompareTennesseeOutputSSI" localSheetId="9">#REF!</definedName>
    <definedName name="CompareTennesseeOutputSSI">#REF!</definedName>
    <definedName name="CompareTennesseeOutputStackPlusCashAssistance" localSheetId="9">CA!CompareTennesseeOutputStackPlusRefundableTaxCredits + CA!CompareTennesseeOutputComboCashAssistance</definedName>
    <definedName name="CompareTennesseeOutputStackPlusCashAssistance" localSheetId="1">'Final Results'!CompareTennesseeOutputStackPlusRefundableTaxCredits + [0]!CompareTennesseeOutputComboCashAssistance</definedName>
    <definedName name="CompareTennesseeOutputStackPlusCashAssistance">CompareTennesseeOutputStackPlusRefundableTaxCredits + CompareTennesseeOutputComboCashAssistance</definedName>
    <definedName name="CompareTennesseeOutputStackPlusChildCareFinal" localSheetId="9">CA!CompareTennesseeOutputStackPlusMedicalAssistance + CA!CompareTennesseeOutputChildCareSubsidyFinal</definedName>
    <definedName name="CompareTennesseeOutputStackPlusChildCareFinal" localSheetId="1">'Final Results'!CompareTennesseeOutputStackPlusMedicalAssistance + [0]!CompareTennesseeOutputChildCareSubsidyFinal</definedName>
    <definedName name="CompareTennesseeOutputStackPlusChildCareFinal">CompareTennesseeOutputStackPlusMedicalAssistance + CompareTennesseeOutputChildCareSubsidyFinal</definedName>
    <definedName name="CompareTennesseeOutputStackPlusFoodAssistance" localSheetId="9">CA!CompareTennesseeOutputStackPlusCashAssistance + CA!CompareTennesseeOutputComboFoodAssistance</definedName>
    <definedName name="CompareTennesseeOutputStackPlusFoodAssistance" localSheetId="1">'Final Results'!CompareTennesseeOutputStackPlusCashAssistance + [0]!CompareTennesseeOutputComboFoodAssistance</definedName>
    <definedName name="CompareTennesseeOutputStackPlusFoodAssistance">CompareTennesseeOutputStackPlusCashAssistance + CompareTennesseeOutputComboFoodAssistance</definedName>
    <definedName name="CompareTennesseeOutputStackPlusHIXPTC" localSheetId="9">CA!CompareTennesseeOutputStackPlusMedicaidAndCHIP + CA!CompareTennesseeOutputHIXPTC</definedName>
    <definedName name="CompareTennesseeOutputStackPlusHIXPTC" localSheetId="1">'Final Results'!CompareTennesseeOutputStackPlusMedicaidAndCHIP + [0]!CompareTennesseeOutputHIXPTC</definedName>
    <definedName name="CompareTennesseeOutputStackPlusHIXPTC">CompareTennesseeOutputStackPlusMedicaidAndCHIP + CompareTennesseeOutputHIXPTC</definedName>
    <definedName name="CompareTennesseeOutputStackPlusMedicaidAndCHIP" localSheetId="9">CA!CompareTennesseeOutputStackPlusFoodAssistance + CA!CompareTennesseeOutputMedicaid + CA!CompareTennesseeOutputCHIP</definedName>
    <definedName name="CompareTennesseeOutputStackPlusMedicaidAndCHIP" localSheetId="1">'Final Results'!CompareTennesseeOutputStackPlusFoodAssistance + [0]!CompareTennesseeOutputMedicaid + [0]!CompareTennesseeOutputCHIP</definedName>
    <definedName name="CompareTennesseeOutputStackPlusMedicaidAndCHIP">CompareTennesseeOutputStackPlusFoodAssistance + CompareTennesseeOutputMedicaid + CompareTennesseeOutputCHIP</definedName>
    <definedName name="CompareTennesseeOutputStackPlusMedicalAssistance" localSheetId="9">CA!CompareTennesseeOutputStackPlusFoodAssistance + CA!CompareTennesseeOutputComboMedicalAssistance</definedName>
    <definedName name="CompareTennesseeOutputStackPlusMedicalAssistance" localSheetId="1">'Final Results'!CompareTennesseeOutputStackPlusFoodAssistance + [0]!CompareTennesseeOutputComboMedicalAssistance</definedName>
    <definedName name="CompareTennesseeOutputStackPlusMedicalAssistance">CompareTennesseeOutputStackPlusFoodAssistance + CompareTennesseeOutputComboMedicalAssistance</definedName>
    <definedName name="CompareTennesseeOutputStackPlusRefundableTaxCredits" localSheetId="9">CA!CompareTennesseeOutputComboNetEarnings+CA!CompareTennesseeOutputComboRefundableTaxCredits</definedName>
    <definedName name="CompareTennesseeOutputStackPlusRefundableTaxCredits" localSheetId="1">'Final Results'!CompareTennesseeOutputComboNetEarnings+[0]!CompareTennesseeOutputComboRefundableTaxCredits</definedName>
    <definedName name="CompareTennesseeOutputStackPlusRefundableTaxCredits">CompareTennesseeOutputComboNetEarnings+CompareTennesseeOutputComboRefundableTaxCredits</definedName>
    <definedName name="CompareTennesseeOutputStackPlusSec8Entry" localSheetId="9">CA!CompareTennesseeOutputStackPlusChildCareFinal + CA!CompareTennesseeOutputSec8Entry</definedName>
    <definedName name="CompareTennesseeOutputStackPlusSec8Entry" localSheetId="1">'Final Results'!CompareTennesseeOutputStackPlusChildCareFinal + [0]!CompareTennesseeOutputSec8Entry</definedName>
    <definedName name="CompareTennesseeOutputStackPlusSec8Entry">CompareTennesseeOutputStackPlusChildCareFinal + CompareTennesseeOutputSec8Entry</definedName>
    <definedName name="CompareTennesseeOutputStackPlusSec8Entry_Graph" localSheetId="9">CA!CompareTennesseeOutputStackPlusChildCareFinal + CA!CompareTennesseeOutputSec8Final</definedName>
    <definedName name="CompareTennesseeOutputStackPlusSec8Entry_Graph" localSheetId="1">'Final Results'!CompareTennesseeOutputStackPlusChildCareFinal + [0]!CompareTennesseeOutputSec8Final</definedName>
    <definedName name="CompareTennesseeOutputStackPlusSec8Entry_Graph">CompareTennesseeOutputStackPlusChildCareFinal + CompareTennesseeOutputSec8Final</definedName>
    <definedName name="CompareTennesseeOutputStackPlusSec8Extended" localSheetId="9">CA!CompareTennesseeOutputStackPlusSec8Entry + CA!CompareTennesseeOutputSec8Extended</definedName>
    <definedName name="CompareTennesseeOutputStackPlusSec8Extended" localSheetId="1">'Final Results'!CompareTennesseeOutputStackPlusSec8Entry + [0]!CompareTennesseeOutputSec8Extended</definedName>
    <definedName name="CompareTennesseeOutputStackPlusSec8Extended">CompareTennesseeOutputStackPlusSec8Entry + CompareTennesseeOutputSec8Extended</definedName>
    <definedName name="CompareTennesseeOutputStateEITC" localSheetId="9">#REF!</definedName>
    <definedName name="CompareTennesseeOutputStateEITC">#REF!</definedName>
    <definedName name="CompareTennesseeOutputStateTax" localSheetId="9">#REF!</definedName>
    <definedName name="CompareTennesseeOutputStateTax">#REF!</definedName>
    <definedName name="CompareTennesseeOutputSubsidizedSchoolMeals" localSheetId="9">#REF!</definedName>
    <definedName name="CompareTennesseeOutputSubsidizedSchoolMeals">#REF!</definedName>
    <definedName name="CompareTennesseeOutputTANF" localSheetId="9">#REF!</definedName>
    <definedName name="CompareTennesseeOutputTANF">#REF!</definedName>
    <definedName name="CompareTennesseeOutputWIC" localSheetId="9">#REF!</definedName>
    <definedName name="CompareTennesseeOutputWIC">#REF!</definedName>
    <definedName name="CompareTexasAdjusted_Gross_Income" localSheetId="9">#REF!:INDEX(#REF!,COUNTIF(#REF!,”&lt;&gt;”&amp;””))</definedName>
    <definedName name="CompareTexasAdjusted_Gross_Income" localSheetId="1">#REF!:INDEX(#REF!,COUNTIF(#REF!,”&lt;&gt;”&amp;””))</definedName>
    <definedName name="CompareTexasAdjusted_Gross_Income">#REF!:INDEX(#REF!,COUNTIF(#REF!,”&lt;&gt;”&amp;””))</definedName>
    <definedName name="CompareTexasHousehold_Annual_Earned_Income" localSheetId="9">#REF!:INDEX(#REF!,COUNTIF(#REF!,”&lt;&gt;”&amp;””))</definedName>
    <definedName name="CompareTexasHousehold_Annual_Earned_Income" localSheetId="1">#REF!:INDEX(#REF!,COUNTIF(#REF!,”&lt;&gt;”&amp;””))</definedName>
    <definedName name="CompareTexasHousehold_Annual_Earned_Income">#REF!:INDEX(#REF!,COUNTIF(#REF!,”&lt;&gt;”&amp;””))</definedName>
    <definedName name="CompareTexasHousehold_Annual_Income" localSheetId="9">#REF!:INDEX(#REF!,COUNTIF(#REF!,”&lt;&gt;”&amp;””))</definedName>
    <definedName name="CompareTexasHousehold_Annual_Income" localSheetId="1">#REF!:INDEX(#REF!,COUNTIF(#REF!,”&lt;&gt;”&amp;””))</definedName>
    <definedName name="CompareTexasHousehold_Annual_Income">#REF!:INDEX(#REF!,COUNTIF(#REF!,”&lt;&gt;”&amp;””))</definedName>
    <definedName name="CompareTexasHousehold_Annual_Unearned_Income" localSheetId="9">#REF!:INDEX(#REF!,COUNTIF(#REF!,”&lt;&gt;”&amp;””))</definedName>
    <definedName name="CompareTexasHousehold_Annual_Unearned_Income" localSheetId="1">#REF!:INDEX(#REF!,COUNTIF(#REF!,”&lt;&gt;”&amp;””))</definedName>
    <definedName name="CompareTexasHousehold_Annual_Unearned_Income">#REF!:INDEX(#REF!,COUNTIF(#REF!,”&lt;&gt;”&amp;””))</definedName>
    <definedName name="CompareTexasHousehold_Monthly_Earned_Income" localSheetId="9">#REF!:INDEX(#REF!,COUNTIF(#REF!,”&lt;&gt;”&amp;””))</definedName>
    <definedName name="CompareTexasHousehold_Monthly_Earned_Income" localSheetId="1">#REF!:INDEX(#REF!,COUNTIF(#REF!,”&lt;&gt;”&amp;””))</definedName>
    <definedName name="CompareTexasHousehold_Monthly_Earned_Income">#REF!:INDEX(#REF!,COUNTIF(#REF!,”&lt;&gt;”&amp;””))</definedName>
    <definedName name="CompareTexasHousehold_Monthly_Income" localSheetId="9">#REF!:INDEX(#REF!,COUNTIF(#REF!,”&lt;&gt;”&amp;””))</definedName>
    <definedName name="CompareTexasHousehold_Monthly_Income" localSheetId="1">#REF!:INDEX(#REF!,COUNTIF(#REF!,”&lt;&gt;”&amp;””))</definedName>
    <definedName name="CompareTexasHousehold_Monthly_Income">#REF!:INDEX(#REF!,COUNTIF(#REF!,”&lt;&gt;”&amp;””))</definedName>
    <definedName name="CompareTexasHousehold_Monthly_Unearned_Income" localSheetId="9">#REF!:INDEX(#REF!,COUNTIF(#REF!,”&lt;&gt;”&amp;””))</definedName>
    <definedName name="CompareTexasHousehold_Monthly_Unearned_Income" localSheetId="1">#REF!:INDEX(#REF!,COUNTIF(#REF!,”&lt;&gt;”&amp;””))</definedName>
    <definedName name="CompareTexasHousehold_Monthly_Unearned_Income">#REF!:INDEX(#REF!,COUNTIF(#REF!,”&lt;&gt;”&amp;””))</definedName>
    <definedName name="CompareTexasOutputACTC" localSheetId="9">#REF!</definedName>
    <definedName name="CompareTexasOutputACTC">#REF!</definedName>
    <definedName name="CompareTexasOutputChildCareSubsidyFinal" localSheetId="9">#REF!</definedName>
    <definedName name="CompareTexasOutputChildCareSubsidyFinal">#REF!</definedName>
    <definedName name="CompareTexasOutputCHIP" localSheetId="9">#REF!</definedName>
    <definedName name="CompareTexasOutputCHIP">#REF!</definedName>
    <definedName name="CompareTexasOutputComboCashAssistance" localSheetId="9">CA!CompareTexasOutputTANF + CA!CompareTexasOutputSSI + CA!CompareTexasOutputLIHEAP</definedName>
    <definedName name="CompareTexasOutputComboCashAssistance">CompareTexasOutputTANF + CompareTexasOutputSSI + CompareTexasOutputLIHEAP</definedName>
    <definedName name="CompareTexasOutputComboFoodAssistance" localSheetId="9">CA!CompareTexasOutputSNAP + CA!CompareTexasOutputWIC + CA!CompareTexasOutputSubsidizedSchoolMeals</definedName>
    <definedName name="CompareTexasOutputComboFoodAssistance">CompareTexasOutputSNAP + CompareTexasOutputWIC + CompareTexasOutputSubsidizedSchoolMeals</definedName>
    <definedName name="CompareTexasOutputComboMedicalAssistance" localSheetId="9">CA!CompareTexasOutputMedicaid + CA!CompareTexasOutputCHIP + CA!CompareTexasOutputHIXPTC</definedName>
    <definedName name="CompareTexasOutputComboMedicalAssistance">CompareTexasOutputMedicaid + CompareTexasOutputCHIP + CompareTexasOutputHIXPTC</definedName>
    <definedName name="CompareTexasOutputComboNetEarnings" localSheetId="9">CA!CompareTexasAdjusted_Gross_Income - CA!CompareTexasOutputFICA - CA!CompareTexasOutputFedTax - CA!CompareTexasOutputStateTax</definedName>
    <definedName name="CompareTexasOutputComboNetEarnings" localSheetId="1">'Final Results'!CompareTexasAdjusted_Gross_Income - [0]!CompareTexasOutputFICA - [0]!CompareTexasOutputFedTax - [0]!CompareTexasOutputStateTax</definedName>
    <definedName name="CompareTexasOutputComboNetEarnings">CompareTexasAdjusted_Gross_Income - CompareTexasOutputFICA - CompareTexasOutputFedTax - CompareTexasOutputStateTax</definedName>
    <definedName name="CompareTexasOutputComboRefundableTaxCredits" localSheetId="9">CA!CompareTexasOutputEITC + CA!CompareTexasOutputACTC + CA!CompareTexasOutputStateEITC + CA!CompareTexasOutputCTC</definedName>
    <definedName name="CompareTexasOutputComboRefundableTaxCredits">CompareTexasOutputEITC + CompareTexasOutputACTC + CompareTexasOutputStateEITC + CompareTexasOutputCTC</definedName>
    <definedName name="CompareTexasOutputCTC" localSheetId="9">#REF!</definedName>
    <definedName name="CompareTexasOutputCTC">#REF!</definedName>
    <definedName name="CompareTexasOutputEITC" localSheetId="9">#REF!</definedName>
    <definedName name="CompareTexasOutputEITC">#REF!</definedName>
    <definedName name="CompareTexasOutputFedTax" localSheetId="9">#REF!</definedName>
    <definedName name="CompareTexasOutputFedTax">#REF!</definedName>
    <definedName name="CompareTexasOutputFICA" localSheetId="9">#REF!</definedName>
    <definedName name="CompareTexasOutputFICA">#REF!</definedName>
    <definedName name="CompareTexasOutputHIXPTC" localSheetId="9">#REF!</definedName>
    <definedName name="CompareTexasOutputHIXPTC">#REF!</definedName>
    <definedName name="CompareTexasOutputInterval" localSheetId="9">#REF!</definedName>
    <definedName name="CompareTexasOutputInterval">#REF!</definedName>
    <definedName name="CompareTexasOutputLIHEAP" localSheetId="9">#REF!</definedName>
    <definedName name="CompareTexasOutputLIHEAP">#REF!</definedName>
    <definedName name="CompareTexasOutputMedicaid" localSheetId="9">#REF!</definedName>
    <definedName name="CompareTexasOutputMedicaid">#REF!</definedName>
    <definedName name="CompareTexasOutputMedicaidAndCHIP" localSheetId="9">CA!CompareTexasOutputMedicaid + CA!CompareTexasOutputCHIP</definedName>
    <definedName name="CompareTexasOutputMedicaidAndCHIP">CompareTexasOutputMedicaid + CompareTexasOutputCHIP</definedName>
    <definedName name="CompareTexasOutputMomHourlyWage" localSheetId="9">#REF!</definedName>
    <definedName name="CompareTexasOutputMomHourlyWage">#REF!</definedName>
    <definedName name="CompareTexasOutputMomWeeklyHours" localSheetId="9">#REF!</definedName>
    <definedName name="CompareTexasOutputMomWeeklyHours">#REF!</definedName>
    <definedName name="CompareTexasOutputSec8Entry" localSheetId="9">#REF!</definedName>
    <definedName name="CompareTexasOutputSec8Entry">#REF!</definedName>
    <definedName name="CompareTexasOutputSec8Extended" localSheetId="9">#REF!</definedName>
    <definedName name="CompareTexasOutputSec8Extended">#REF!</definedName>
    <definedName name="CompareTexasOutputSec8Final" localSheetId="9">#REF!</definedName>
    <definedName name="CompareTexasOutputSec8Final">#REF!</definedName>
    <definedName name="CompareTexasOutputSNAP" localSheetId="9">#REF!</definedName>
    <definedName name="CompareTexasOutputSNAP">#REF!</definedName>
    <definedName name="CompareTexasOutputSSI" localSheetId="9">#REF!</definedName>
    <definedName name="CompareTexasOutputSSI">#REF!</definedName>
    <definedName name="CompareTexasOutputStackPlusCashAssistance" localSheetId="9">CA!CompareTexasOutputStackPlusRefundableTaxCredits + CA!CompareTexasOutputComboCashAssistance</definedName>
    <definedName name="CompareTexasOutputStackPlusCashAssistance" localSheetId="1">'Final Results'!CompareTexasOutputStackPlusRefundableTaxCredits + [0]!CompareTexasOutputComboCashAssistance</definedName>
    <definedName name="CompareTexasOutputStackPlusCashAssistance">CompareTexasOutputStackPlusRefundableTaxCredits + CompareTexasOutputComboCashAssistance</definedName>
    <definedName name="CompareTexasOutputStackPlusChildCareFinal" localSheetId="9">CA!CompareTexasOutputStackPlusMedicalAssistance + CA!CompareTexasOutputChildCareSubsidyFinal</definedName>
    <definedName name="CompareTexasOutputStackPlusChildCareFinal" localSheetId="1">'Final Results'!CompareTexasOutputStackPlusMedicalAssistance + [0]!CompareTexasOutputChildCareSubsidyFinal</definedName>
    <definedName name="CompareTexasOutputStackPlusChildCareFinal">CompareTexasOutputStackPlusMedicalAssistance + CompareTexasOutputChildCareSubsidyFinal</definedName>
    <definedName name="CompareTexasOutputStackPlusFoodAssistance" localSheetId="9">CA!CompareTexasOutputStackPlusCashAssistance + CA!CompareTexasOutputComboFoodAssistance</definedName>
    <definedName name="CompareTexasOutputStackPlusFoodAssistance" localSheetId="1">'Final Results'!CompareTexasOutputStackPlusCashAssistance + [0]!CompareTexasOutputComboFoodAssistance</definedName>
    <definedName name="CompareTexasOutputStackPlusFoodAssistance">CompareTexasOutputStackPlusCashAssistance + CompareTexasOutputComboFoodAssistance</definedName>
    <definedName name="CompareTexasOutputStackPlusHIXPTC" localSheetId="9">CA!CompareTexasOutputStackPlusMedicaidAndCHIP + CA!CompareTexasOutputHIXPTC</definedName>
    <definedName name="CompareTexasOutputStackPlusHIXPTC" localSheetId="1">'Final Results'!CompareTexasOutputStackPlusMedicaidAndCHIP + [0]!CompareTexasOutputHIXPTC</definedName>
    <definedName name="CompareTexasOutputStackPlusHIXPTC">CompareTexasOutputStackPlusMedicaidAndCHIP + CompareTexasOutputHIXPTC</definedName>
    <definedName name="CompareTexasOutputStackPlusMedicaidAndCHIP" localSheetId="9">CA!CompareTexasOutputStackPlusFoodAssistance + CA!CompareTexasOutputMedicaid + CA!CompareTexasOutputCHIP</definedName>
    <definedName name="CompareTexasOutputStackPlusMedicaidAndCHIP" localSheetId="1">'Final Results'!CompareTexasOutputStackPlusFoodAssistance + [0]!CompareTexasOutputMedicaid + [0]!CompareTexasOutputCHIP</definedName>
    <definedName name="CompareTexasOutputStackPlusMedicaidAndCHIP">CompareTexasOutputStackPlusFoodAssistance + CompareTexasOutputMedicaid + CompareTexasOutputCHIP</definedName>
    <definedName name="CompareTexasOutputStackPlusMedicalAssistance" localSheetId="9">CA!CompareTexasOutputStackPlusFoodAssistance + CA!CompareTexasOutputComboMedicalAssistance</definedName>
    <definedName name="CompareTexasOutputStackPlusMedicalAssistance" localSheetId="1">'Final Results'!CompareTexasOutputStackPlusFoodAssistance + [0]!CompareTexasOutputComboMedicalAssistance</definedName>
    <definedName name="CompareTexasOutputStackPlusMedicalAssistance">CompareTexasOutputStackPlusFoodAssistance + CompareTexasOutputComboMedicalAssistance</definedName>
    <definedName name="CompareTexasOutputStackPlusRefundableTaxCredits" localSheetId="9">CA!CompareTexasOutputComboNetEarnings+CA!CompareTexasOutputComboRefundableTaxCredits</definedName>
    <definedName name="CompareTexasOutputStackPlusRefundableTaxCredits" localSheetId="1">'Final Results'!CompareTexasOutputComboNetEarnings+[0]!CompareTexasOutputComboRefundableTaxCredits</definedName>
    <definedName name="CompareTexasOutputStackPlusRefundableTaxCredits">CompareTexasOutputComboNetEarnings+CompareTexasOutputComboRefundableTaxCredits</definedName>
    <definedName name="CompareTexasOutputStackPlusSec8Entry" localSheetId="9">CA!CompareTexasOutputStackPlusChildCareFinal + CA!CompareTexasOutputSec8Entry</definedName>
    <definedName name="CompareTexasOutputStackPlusSec8Entry" localSheetId="1">'Final Results'!CompareTexasOutputStackPlusChildCareFinal + [0]!CompareTexasOutputSec8Entry</definedName>
    <definedName name="CompareTexasOutputStackPlusSec8Entry">CompareTexasOutputStackPlusChildCareFinal + CompareTexasOutputSec8Entry</definedName>
    <definedName name="CompareTexasOutputStackPlusSec8Entry_Graph" localSheetId="9">CA!CompareTexasOutputStackPlusChildCareFinal + CA!CompareTexasOutputSec8Final</definedName>
    <definedName name="CompareTexasOutputStackPlusSec8Entry_Graph" localSheetId="1">'Final Results'!CompareTexasOutputStackPlusChildCareFinal + [0]!CompareTexasOutputSec8Final</definedName>
    <definedName name="CompareTexasOutputStackPlusSec8Entry_Graph">CompareTexasOutputStackPlusChildCareFinal + CompareTexasOutputSec8Final</definedName>
    <definedName name="CompareTexasOutputStackPlusSec8Extended" localSheetId="9">CA!CompareTexasOutputStackPlusSec8Entry + CA!CompareTexasOutputSec8Extended</definedName>
    <definedName name="CompareTexasOutputStackPlusSec8Extended" localSheetId="1">'Final Results'!CompareTexasOutputStackPlusSec8Entry + [0]!CompareTexasOutputSec8Extended</definedName>
    <definedName name="CompareTexasOutputStackPlusSec8Extended">CompareTexasOutputStackPlusSec8Entry + CompareTexasOutputSec8Extended</definedName>
    <definedName name="CompareTexasOutputStateEITC" localSheetId="9">#REF!</definedName>
    <definedName name="CompareTexasOutputStateEITC">#REF!</definedName>
    <definedName name="CompareTexasOutputStateTax" localSheetId="9">#REF!</definedName>
    <definedName name="CompareTexasOutputStateTax">#REF!</definedName>
    <definedName name="CompareTexasOutputSubsidizedSchoolMeals" localSheetId="9">#REF!</definedName>
    <definedName name="CompareTexasOutputSubsidizedSchoolMeals">#REF!</definedName>
    <definedName name="CompareTexasOutputTANF" localSheetId="9">#REF!</definedName>
    <definedName name="CompareTexasOutputTANF">#REF!</definedName>
    <definedName name="CompareTexasOutputWIC" localSheetId="9">#REF!</definedName>
    <definedName name="CompareTexasOutputWIC">#REF!</definedName>
    <definedName name="CountAdults" localSheetId="6">COUNTA([1]Inputs!$B$11:$B$14)</definedName>
    <definedName name="CountAdults">COUNTA(#REF!)</definedName>
    <definedName name="CountChildren" localSheetId="6">COUNTIF([1]Inputs!$C$18:$C$23,"Yes")</definedName>
    <definedName name="CountChildren">COUNTIF(#REF!,"Yes")</definedName>
    <definedName name="CTC" localSheetId="6">'[1]State Comparison Data'!#REF!</definedName>
    <definedName name="CTC">#REF!</definedName>
    <definedName name="CTCr" localSheetId="6">[1]MarriagePenalties!$B$10</definedName>
    <definedName name="CTCr">#REF!</definedName>
    <definedName name="EITC" localSheetId="6">[1]MarriagePenalties!$B$8</definedName>
    <definedName name="EITC">#REF!</definedName>
    <definedName name="FedFilingStatusHeadofHousehold" localSheetId="5">#REF!</definedName>
    <definedName name="FedFilingStatusHeadofHousehold" localSheetId="6">[1]fTax!$C$8</definedName>
    <definedName name="FedFilingStatusHeadofHousehold">fTax!$C$8</definedName>
    <definedName name="FedFilingStatusMarriedFilingJointly" localSheetId="5">#REF!</definedName>
    <definedName name="FedFilingStatusMarriedFilingJointly" localSheetId="6">[1]fTax!$C$7</definedName>
    <definedName name="FedFilingStatusMarriedFilingJointly">fTax!$C$7</definedName>
    <definedName name="FedFilingStatusMarriedFilingSeparately" localSheetId="5">#REF!</definedName>
    <definedName name="FedFilingStatusMarriedFilingSeparately" localSheetId="6">[1]fTax!$C$6</definedName>
    <definedName name="FedFilingStatusMarriedFilingSeparately">fTax!$C$6</definedName>
    <definedName name="FedFilingStatusSingle" localSheetId="5">#REF!</definedName>
    <definedName name="FedFilingStatusSingle" localSheetId="6">[1]fTax!$C$5</definedName>
    <definedName name="FedFilingStatusSingle">fTax!$C$5</definedName>
    <definedName name="FedTax" localSheetId="6">'[1]State Comparison Data'!#REF!</definedName>
    <definedName name="FedTax">#REF!</definedName>
    <definedName name="FedTaxes" localSheetId="6">[1]MarriagePenalties!$B$6</definedName>
    <definedName name="FedTaxes">#REF!</definedName>
    <definedName name="FICA" localSheetId="6">[1]MarriagePenalties!$B$5</definedName>
    <definedName name="FICA">#REF!</definedName>
    <definedName name="FICAlist" localSheetId="9">#REF!</definedName>
    <definedName name="FICAlist" localSheetId="6">[1]!FICAtbl[#Headers]</definedName>
    <definedName name="FICAlist" localSheetId="3">#REF!</definedName>
    <definedName name="FICAlist">#REF!</definedName>
    <definedName name="Flip" localSheetId="6">[1]MarriagePenalties!$B$26</definedName>
    <definedName name="Flip">#REF!</definedName>
    <definedName name="GeorgiaLowIncomeTaxCredit" localSheetId="9">#REF!</definedName>
    <definedName name="GeorgiaLowIncomeTaxCredit" localSheetId="6">[2]GAIncTax!$B$71:$J$76</definedName>
    <definedName name="GeorgiaLowIncomeTaxCredit" localSheetId="3">#REF!</definedName>
    <definedName name="GeorgiaLowIncomeTaxCredit">#REF!</definedName>
    <definedName name="GrossY" localSheetId="6">[1]MarriagePenalties!$B$4</definedName>
    <definedName name="GrossY">#REF!</definedName>
    <definedName name="HIeX" localSheetId="6">[1]MarriagePenalties!$B$19</definedName>
    <definedName name="HIeX">#REF!</definedName>
    <definedName name="HIX_PTC" localSheetId="6">'[1]State Comparison Data'!#REF!</definedName>
    <definedName name="HIX_PTC">#REF!</definedName>
    <definedName name="HIX_Specific" localSheetId="6">[1]MarriagePenalties!$B$36</definedName>
    <definedName name="HIX_Specific">#REF!</definedName>
    <definedName name="HOUS" localSheetId="6">[1]MarriagePenalties!$B$21</definedName>
    <definedName name="HOUS">#REF!</definedName>
    <definedName name="Household_Annual_Earned_Income" localSheetId="9">#REF!:INDEX(#REF!,COUNTIF(#REF!,”&lt;&gt;”&amp;””))</definedName>
    <definedName name="Household_Annual_Earned_Income" localSheetId="5">#REF!:INDEX(#REF!,COUNTIF(#REF!,”&lt;&gt;”&amp;””))</definedName>
    <definedName name="Household_Annual_Earned_Income" localSheetId="6">[1]Calc1!$R$11:INDEX([1]Calc1!$R$11:$HJ$11,COUNTIF([1]Calc1!$R$11:$HJ$11,”&lt;&gt;”&amp;””))</definedName>
    <definedName name="Household_Annual_Earned_Income" localSheetId="1">#REF!:INDEX(#REF!,COUNTIF(#REF!,”&lt;&gt;”&amp;””))</definedName>
    <definedName name="Household_Annual_Earned_Income" localSheetId="3">#REF!:INDEX(#REF!,COUNTIF(#REF!,”&lt;&gt;”&amp;””))</definedName>
    <definedName name="Household_Annual_Earned_Income">#REF!:INDEX(#REF!,COUNTIF(#REF!,”&lt;&gt;”&amp;””))</definedName>
    <definedName name="Household_Annual_Income" localSheetId="9">#REF!:INDEX(#REF!,COUNTIF(#REF!,”&lt;&gt;”&amp;””))</definedName>
    <definedName name="Household_Annual_Income" localSheetId="5">#REF!:INDEX(#REF!,COUNTIF(#REF!,”&lt;&gt;”&amp;””))</definedName>
    <definedName name="Household_Annual_Income" localSheetId="6">[1]Calc1!$R$45:INDEX([1]Calc1!$R$45:$HJ$45,COUNTIF([1]Calc1!$R$45:$HJ$45,”&lt;&gt;”&amp;””))</definedName>
    <definedName name="Household_Annual_Income" localSheetId="1">#REF!:INDEX(#REF!,COUNTIF(#REF!,”&lt;&gt;”&amp;””))</definedName>
    <definedName name="Household_Annual_Income" localSheetId="3">#REF!:INDEX(#REF!,COUNTIF(#REF!,”&lt;&gt;”&amp;””))</definedName>
    <definedName name="Household_Annual_Income">#REF!:INDEX(#REF!,COUNTIF(#REF!,”&lt;&gt;”&amp;””))</definedName>
    <definedName name="Household_Annual_Unearned_Income" localSheetId="9">#REF!:INDEX(#REF!,COUNTIF(#REF!,”&lt;&gt;”&amp;””))</definedName>
    <definedName name="Household_Annual_Unearned_Income" localSheetId="5">#REF!:INDEX(#REF!,COUNTIF(#REF!,”&lt;&gt;”&amp;””))</definedName>
    <definedName name="Household_Annual_Unearned_Income" localSheetId="6">[1]Calc1!$R$41:INDEX([1]Calc1!$R$41:$HJ$41,COUNTIF([1]Calc1!$R$41:$HJ$41,”&lt;&gt;”&amp;””))</definedName>
    <definedName name="Household_Annual_Unearned_Income" localSheetId="1">#REF!:INDEX(#REF!,COUNTIF(#REF!,”&lt;&gt;”&amp;””))</definedName>
    <definedName name="Household_Annual_Unearned_Income" localSheetId="3">#REF!:INDEX(#REF!,COUNTIF(#REF!,”&lt;&gt;”&amp;””))</definedName>
    <definedName name="Household_Annual_Unearned_Income">#REF!:INDEX(#REF!,COUNTIF(#REF!,”&lt;&gt;”&amp;””))</definedName>
    <definedName name="Household_Monthly_Earned_Income" localSheetId="9">#REF!:INDEX(#REF!,COUNTIF(#REF!,”&lt;&gt;”&amp;””))</definedName>
    <definedName name="Household_Monthly_Earned_Income" localSheetId="5">#REF!:INDEX(#REF!,COUNTIF(#REF!,”&lt;&gt;”&amp;””))</definedName>
    <definedName name="Household_Monthly_Earned_Income" localSheetId="6">[1]Calc1!$R$10:INDEX([1]Calc1!$R$10:$HJ$10,COUNTIF([1]Calc1!$R$10:$HJ$10,”&lt;&gt;”&amp;””))</definedName>
    <definedName name="Household_Monthly_Earned_Income" localSheetId="1">#REF!:INDEX(#REF!,COUNTIF(#REF!,”&lt;&gt;”&amp;””))</definedName>
    <definedName name="Household_Monthly_Earned_Income" localSheetId="3">#REF!:INDEX(#REF!,COUNTIF(#REF!,”&lt;&gt;”&amp;””))</definedName>
    <definedName name="Household_Monthly_Earned_Income">#REF!:INDEX(#REF!,COUNTIF(#REF!,”&lt;&gt;”&amp;””))</definedName>
    <definedName name="Household_Monthly_Income" localSheetId="9">#REF!:INDEX(#REF!,COUNTIF(#REF!,”&lt;&gt;”&amp;””))</definedName>
    <definedName name="Household_Monthly_Income" localSheetId="5">#REF!:INDEX(#REF!,COUNTIF(#REF!,”&lt;&gt;”&amp;””))</definedName>
    <definedName name="Household_Monthly_Income" localSheetId="6">[1]Calc1!$R$44:INDEX([1]Calc1!$R$44:$HJ$44,COUNTIF([1]Calc1!$R$44:$HJ$44,”&lt;&gt;”&amp;””))</definedName>
    <definedName name="Household_Monthly_Income" localSheetId="1">#REF!:INDEX(#REF!,COUNTIF(#REF!,”&lt;&gt;”&amp;””))</definedName>
    <definedName name="Household_Monthly_Income" localSheetId="3">#REF!:INDEX(#REF!,COUNTIF(#REF!,”&lt;&gt;”&amp;””))</definedName>
    <definedName name="Household_Monthly_Income">#REF!:INDEX(#REF!,COUNTIF(#REF!,”&lt;&gt;”&amp;””))</definedName>
    <definedName name="Household_Monthly_Unearned_Income" localSheetId="9">#REF!:INDEX(#REF!,COUNTIF(#REF!,”&lt;&gt;”&amp;””))</definedName>
    <definedName name="Household_Monthly_Unearned_Income" localSheetId="5">#REF!:INDEX(#REF!,COUNTIF(#REF!,”&lt;&gt;”&amp;””))</definedName>
    <definedName name="Household_Monthly_Unearned_Income" localSheetId="6">[1]Calc1!$R$40:INDEX([1]Calc1!$R$40:$HJ$40,COUNTIF([1]Calc1!$R$40:$HJ$40,”&lt;&gt;”&amp;””))</definedName>
    <definedName name="Household_Monthly_Unearned_Income" localSheetId="1">#REF!:INDEX(#REF!,COUNTIF(#REF!,”&lt;&gt;”&amp;””))</definedName>
    <definedName name="Household_Monthly_Unearned_Income" localSheetId="3">#REF!:INDEX(#REF!,COUNTIF(#REF!,”&lt;&gt;”&amp;””))</definedName>
    <definedName name="Household_Monthly_Unearned_Income">#REF!:INDEX(#REF!,COUNTIF(#REF!,”&lt;&gt;”&amp;””))</definedName>
    <definedName name="HouseholdMember1AnnualIncome" localSheetId="9">#REF!</definedName>
    <definedName name="HouseholdMember1AnnualIncome">#REF!</definedName>
    <definedName name="HouseholdMember2AnnualIncome" localSheetId="9">#REF!</definedName>
    <definedName name="HouseholdMember2AnnualIncome">#REF!</definedName>
    <definedName name="Income_Exclusions" localSheetId="9">#REF!</definedName>
    <definedName name="Income_Exclusions" localSheetId="5">#REF!</definedName>
    <definedName name="Income_Exclusions" localSheetId="6">[1]!fTaxIncomeExclusions[#All]</definedName>
    <definedName name="Income_Exclusions" localSheetId="1">fTaxIncomeExclusions[#All]</definedName>
    <definedName name="Income_Exclusions" localSheetId="3">#REF!</definedName>
    <definedName name="Income_Exclusions">fTaxIncomeExclusions[#All]</definedName>
    <definedName name="InputAdult1" localSheetId="6">[1]Inputs!$B$11</definedName>
    <definedName name="InputAdult1">#REF!</definedName>
    <definedName name="InputAdult1Age" localSheetId="6">[1]Inputs!$E$11</definedName>
    <definedName name="InputAdult1Age">#REF!</definedName>
    <definedName name="InputAdult1AgeDisabilityIncome" localSheetId="6">[1]Inputs!$L$11</definedName>
    <definedName name="InputAdult1AgeDisabilityIncome">#REF!</definedName>
    <definedName name="InputAdult1AgeDisabilityType" localSheetId="6">[1]Inputs!$K$11</definedName>
    <definedName name="InputAdult1AgeDisabilityType">#REF!</definedName>
    <definedName name="InputAdult1Disabled" localSheetId="6">[1]Inputs!$J$11</definedName>
    <definedName name="InputAdult1Disabled">#REF!</definedName>
    <definedName name="InputAdult2Age" localSheetId="6">[1]Inputs!$E$12</definedName>
    <definedName name="InputAdult2Age">#REF!</definedName>
    <definedName name="InputAdult2AgeDisabilityIncome" localSheetId="6">[1]Inputs!$L$12</definedName>
    <definedName name="InputAdult2AgeDisabilityIncome">#REF!</definedName>
    <definedName name="InputAdult2AgeDisabilityType" localSheetId="6">[1]Inputs!$K$12</definedName>
    <definedName name="InputAdult2AgeDisabilityType">#REF!</definedName>
    <definedName name="InputAdult2Disabled" localSheetId="6">[1]Inputs!$J$12</definedName>
    <definedName name="InputAdult2Disabled">#REF!</definedName>
    <definedName name="InputAdult3AgeDisabilityIncome" localSheetId="6">[1]Inputs!$L$13</definedName>
    <definedName name="InputAdult3AgeDisabilityIncome">#REF!</definedName>
    <definedName name="InputAdult3AgeDisabilityType" localSheetId="6">[1]Inputs!$K$13</definedName>
    <definedName name="InputAdult3AgeDisabilityType">#REF!</definedName>
    <definedName name="InputAdult4AgeDisabilityIncome" localSheetId="6">[1]Inputs!$L$14</definedName>
    <definedName name="InputAdult4AgeDisabilityIncome">#REF!</definedName>
    <definedName name="InputAdult4AgeDisabilityType" localSheetId="6">[1]Inputs!$K$14</definedName>
    <definedName name="InputAdult4AgeDisabilityType">#REF!</definedName>
    <definedName name="InputChild1Age" localSheetId="6">[1]Inputs!$D$18</definedName>
    <definedName name="InputChild1Age">#REF!</definedName>
    <definedName name="InputChild1CCRateCat" localSheetId="6">[1]Inputs!$M$18</definedName>
    <definedName name="InputChild1CCRateCat">#REF!</definedName>
    <definedName name="InputChild1CCSetting" localSheetId="6">[1]Inputs!$J$18</definedName>
    <definedName name="InputChild1CCSetting">#REF!</definedName>
    <definedName name="InputChild1Disabled" localSheetId="6">[1]Inputs!$H$18</definedName>
    <definedName name="InputChild1Disabled">#REF!</definedName>
    <definedName name="InputChild1Include" localSheetId="6">[1]Inputs!$C$18</definedName>
    <definedName name="InputChild1Include">#REF!</definedName>
    <definedName name="InputChild1School" localSheetId="6">[1]Inputs!$I$18</definedName>
    <definedName name="InputChild1School">#REF!</definedName>
    <definedName name="InputChild1Sex" localSheetId="6">[1]Inputs!$E$18</definedName>
    <definedName name="InputChild1Sex">#REF!</definedName>
    <definedName name="InputChild2Age" localSheetId="6">[1]Inputs!$D$19</definedName>
    <definedName name="InputChild2Age">#REF!</definedName>
    <definedName name="InputChild2CCRateCat" localSheetId="6">[1]Inputs!$M$19</definedName>
    <definedName name="InputChild2CCRateCat">#REF!</definedName>
    <definedName name="InputChild2CCSetting" localSheetId="6">[1]Inputs!$J$19</definedName>
    <definedName name="InputChild2CCSetting">#REF!</definedName>
    <definedName name="InputChild2Disabled" localSheetId="6">[1]Inputs!$H$19</definedName>
    <definedName name="InputChild2Disabled">#REF!</definedName>
    <definedName name="InputChild2Include" localSheetId="6">[1]Inputs!$C$19</definedName>
    <definedName name="InputChild2Include">#REF!</definedName>
    <definedName name="InputChild2School" localSheetId="6">[1]Inputs!$I$19</definedName>
    <definedName name="InputChild2School">#REF!</definedName>
    <definedName name="InputChild2Sex" localSheetId="6">[1]Inputs!$E$19</definedName>
    <definedName name="InputChild2Sex">#REF!</definedName>
    <definedName name="InputChild3Age" localSheetId="6">[1]Inputs!$D$20</definedName>
    <definedName name="InputChild3Age">#REF!</definedName>
    <definedName name="InputChild3CCRateCat" localSheetId="6">[1]Inputs!$M$20</definedName>
    <definedName name="InputChild3CCRateCat">#REF!</definedName>
    <definedName name="InputChild3CCSetting" localSheetId="6">[1]Inputs!$J$20</definedName>
    <definedName name="InputChild3CCSetting">#REF!</definedName>
    <definedName name="InputChild3Disabled" localSheetId="6">[1]Inputs!$H$20</definedName>
    <definedName name="InputChild3Disabled">#REF!</definedName>
    <definedName name="InputChild3Include" localSheetId="6">[1]Inputs!$C$20</definedName>
    <definedName name="InputChild3Include">#REF!</definedName>
    <definedName name="InputChild3School" localSheetId="6">[1]Inputs!$I$20</definedName>
    <definedName name="InputChild3School">#REF!</definedName>
    <definedName name="InputChild3Sex" localSheetId="6">[1]Inputs!$E$20</definedName>
    <definedName name="InputChild3Sex">#REF!</definedName>
    <definedName name="InputChild4Age" localSheetId="6">[1]Inputs!$D$21</definedName>
    <definedName name="InputChild4Age">#REF!</definedName>
    <definedName name="InputChild4CCRateCat" localSheetId="6">[1]Inputs!$M$21</definedName>
    <definedName name="InputChild4CCRateCat">#REF!</definedName>
    <definedName name="InputChild4CCSetting" localSheetId="6">[1]Inputs!$J$21</definedName>
    <definedName name="InputChild4CCSetting">#REF!</definedName>
    <definedName name="InputChild4Disabled" localSheetId="6">[1]Inputs!$H$21</definedName>
    <definedName name="InputChild4Disabled">#REF!</definedName>
    <definedName name="InputChild4Include" localSheetId="6">[1]Inputs!$C$21</definedName>
    <definedName name="InputChild4Include">#REF!</definedName>
    <definedName name="InputChild4School" localSheetId="6">[1]Inputs!$I$21</definedName>
    <definedName name="InputChild4School">#REF!</definedName>
    <definedName name="InputChild4Sex" localSheetId="6">[1]Inputs!$E$21</definedName>
    <definedName name="InputChild4Sex">#REF!</definedName>
    <definedName name="InputChild5Age" localSheetId="6">[1]Inputs!$D$22</definedName>
    <definedName name="InputChild5Age">#REF!</definedName>
    <definedName name="InputChild5CCRateCat" localSheetId="6">[1]Inputs!$M$22</definedName>
    <definedName name="InputChild5CCRateCat">#REF!</definedName>
    <definedName name="InputChild5CCSetting" localSheetId="6">[1]Inputs!$J$22</definedName>
    <definedName name="InputChild5CCSetting">#REF!</definedName>
    <definedName name="InputChild5Disabled" localSheetId="6">[1]Inputs!$H$22</definedName>
    <definedName name="InputChild5Disabled">#REF!</definedName>
    <definedName name="InputChild5Include" localSheetId="6">[1]Inputs!$C$22</definedName>
    <definedName name="InputChild5Include">#REF!</definedName>
    <definedName name="InputChild5School" localSheetId="6">[1]Inputs!$I$22</definedName>
    <definedName name="InputChild5School">#REF!</definedName>
    <definedName name="InputChild5Sex" localSheetId="6">[1]Inputs!$E$22</definedName>
    <definedName name="InputChild5Sex">#REF!</definedName>
    <definedName name="InputChild6Age" localSheetId="6">[1]Inputs!$D$23</definedName>
    <definedName name="InputChild6Age">#REF!</definedName>
    <definedName name="InputChild6CCRateCat" localSheetId="6">[1]Inputs!$M$23</definedName>
    <definedName name="InputChild6CCRateCat">#REF!</definedName>
    <definedName name="InputChild6CCSetting" localSheetId="6">[1]Inputs!$J$23</definedName>
    <definedName name="InputChild6CCSetting">#REF!</definedName>
    <definedName name="InputChild6Disabled" localSheetId="6">[1]Inputs!$H$23</definedName>
    <definedName name="InputChild6Disabled">#REF!</definedName>
    <definedName name="InputChild6Include" localSheetId="6">[1]Inputs!$C$23</definedName>
    <definedName name="InputChild6Include">#REF!</definedName>
    <definedName name="InputChild6School" localSheetId="6">[1]Inputs!$I$23</definedName>
    <definedName name="InputChild6School">#REF!</definedName>
    <definedName name="InputChild6Sex" localSheetId="6">[1]Inputs!$E$23</definedName>
    <definedName name="InputChild6Sex">#REF!</definedName>
    <definedName name="InputDad" localSheetId="6">[1]Inputs!$D$12</definedName>
    <definedName name="InputDad">#REF!</definedName>
    <definedName name="InputDadAge" localSheetId="9">#REF!</definedName>
    <definedName name="InputDadAge" localSheetId="6">[1]Inputs!$E$12</definedName>
    <definedName name="InputDadAge" localSheetId="3">#REF!</definedName>
    <definedName name="InputDadAge">#REF!</definedName>
    <definedName name="InputDadDisabled" localSheetId="6">[1]Inputs!$J$12</definedName>
    <definedName name="InputDadDisabled">#REF!</definedName>
    <definedName name="InputHeatCoolType" localSheetId="6">[1]Inputs!$C$8</definedName>
    <definedName name="InputHeatCoolType">#REF!</definedName>
    <definedName name="InputMarried" localSheetId="9">#REF!</definedName>
    <definedName name="InputMarried" localSheetId="6">[1]Inputs!$H$11</definedName>
    <definedName name="InputMarried" localSheetId="3">#REF!</definedName>
    <definedName name="InputMarried">#REF!</definedName>
    <definedName name="InputMom" localSheetId="9">#REF!</definedName>
    <definedName name="InputMom" localSheetId="6">[1]Inputs!$D$11</definedName>
    <definedName name="InputMom" localSheetId="3">#REF!</definedName>
    <definedName name="InputMom">#REF!</definedName>
    <definedName name="InputMomAge" localSheetId="9">#REF!</definedName>
    <definedName name="InputMomAge" localSheetId="6">[1]Inputs!$E$11</definedName>
    <definedName name="InputMomAge" localSheetId="3">#REF!</definedName>
    <definedName name="InputMomAge">#REF!</definedName>
    <definedName name="InputMomDisabled" localSheetId="6">[1]Inputs!$J$11</definedName>
    <definedName name="InputMomDisabled">#REF!</definedName>
    <definedName name="InputMomPregnant" localSheetId="9">#REF!</definedName>
    <definedName name="InputMomPregnant" localSheetId="6">[1]Inputs!$G$11</definedName>
    <definedName name="InputMomPregnant" localSheetId="3">#REF!</definedName>
    <definedName name="InputMomPregnant">#REF!</definedName>
    <definedName name="InputStateName" localSheetId="9">#REF!</definedName>
    <definedName name="InputStateName" localSheetId="6">[1]Inputs!$C$6</definedName>
    <definedName name="InputStateName" localSheetId="3">#REF!</definedName>
    <definedName name="InputStateName">#REF!</definedName>
    <definedName name="InputSubdivisionName" localSheetId="6">[1]Inputs!$C$7</definedName>
    <definedName name="InputSubdivisionName">#REF!</definedName>
    <definedName name="InputYear" localSheetId="9">#REF!</definedName>
    <definedName name="InputYear" localSheetId="6">[1]Inputs!$C$5</definedName>
    <definedName name="InputYear" localSheetId="3">#REF!</definedName>
    <definedName name="InputYear">#REF!</definedName>
    <definedName name="LIEAP_Fuel_Type" localSheetId="9">#REF!</definedName>
    <definedName name="LIEAP_Fuel_Type" localSheetId="6">[1]!LIHEAPFuelType[LIHEAP Fuel Type]</definedName>
    <definedName name="LIEAP_Fuel_Type" localSheetId="3">#REF!</definedName>
    <definedName name="LIEAP_Fuel_Type">#REF!</definedName>
    <definedName name="LIHEAP" localSheetId="6">[1]MarriagePenalties!$B$13</definedName>
    <definedName name="LIHEAP">#REF!</definedName>
    <definedName name="Medi" localSheetId="6">[1]MarriagePenalties!$B$17</definedName>
    <definedName name="Medi">#REF!</definedName>
    <definedName name="Medicaid" localSheetId="6">'[1]State Comparison Data'!#REF!</definedName>
    <definedName name="Medicaid">#REF!</definedName>
    <definedName name="Medicaid_Specific" localSheetId="6">[1]MarriagePenalties!$B$34</definedName>
    <definedName name="Medicaid_Specific">#REF!</definedName>
    <definedName name="MP_HH1EITC" localSheetId="6">[1]MarriagePenalties!$EP$214:$EP$414</definedName>
    <definedName name="MP_HH1EITC">#REF!</definedName>
    <definedName name="MP_HH1SNAP" localSheetId="6">[1]MarriagePenalties!$EV$214:$EV$414</definedName>
    <definedName name="MP_HH1SNAP">#REF!</definedName>
    <definedName name="MP_HH2SNAP" localSheetId="6">[1]MarriagePenalties!$FU$214:$FU$414</definedName>
    <definedName name="MP_HH2SNAP">#REF!</definedName>
    <definedName name="MP_MarriedEITC" localSheetId="6">[1]MarriagePenalties!$DQ$214:$DQ$414</definedName>
    <definedName name="MP_MarriedEITC">#REF!</definedName>
    <definedName name="MP_MarriedSNAP" localSheetId="6">[1]MarriagePenalties!$DW$214:$DW$414</definedName>
    <definedName name="MP_MarriedSNAP">#REF!</definedName>
    <definedName name="MP_SolutionEITC" localSheetId="6">[1]MarriagePenalties!$D$8</definedName>
    <definedName name="MP_SolutionEITC">#REF!</definedName>
    <definedName name="MP_SolutionHH1EITC" localSheetId="6">'[1]MP Solutions'!$P$8:$P$208</definedName>
    <definedName name="MP_SolutionHH1EITC">#REF!</definedName>
    <definedName name="MP_SolutionHH1SNAP" localSheetId="6">'[1]MP Solutions'!$S$8:$S$208</definedName>
    <definedName name="MP_SolutionHH1SNAP">#REF!</definedName>
    <definedName name="MP_SolutionHH2SNAP" localSheetId="6">'[1]MP Solutions'!$T$8:$T$208</definedName>
    <definedName name="MP_SolutionHH2SNAP">#REF!</definedName>
    <definedName name="MP_SolutionMarriedEITC" localSheetId="6">'[1]MP Solutions'!$O$8:$O$208</definedName>
    <definedName name="MP_SolutionMarriedEITC">#REF!</definedName>
    <definedName name="MP_SolutionMarriedSNAP" localSheetId="6">'[1]MP Solutions'!$R$8:$R$208</definedName>
    <definedName name="MP_SolutionMarriedSNAP">#REF!</definedName>
    <definedName name="MP_SolutionSNAP" localSheetId="6">[1]MarriagePenalties!$D$14</definedName>
    <definedName name="MP_SolutionSNAP">#REF!</definedName>
    <definedName name="NSLP" localSheetId="6">[1]MarriagePenalties!$B$16</definedName>
    <definedName name="NSLP">#REF!</definedName>
    <definedName name="NSLP_Specific" localSheetId="6">[1]MarriagePenalties!$B$33</definedName>
    <definedName name="NSLP_Specific">#REF!</definedName>
    <definedName name="OnACTC" localSheetId="9">#REF!</definedName>
    <definedName name="OnACTC" localSheetId="6">[1]Inputs!$D$33</definedName>
    <definedName name="OnACTC" localSheetId="3">#REF!</definedName>
    <definedName name="OnACTC">#REF!</definedName>
    <definedName name="OnCHIP" localSheetId="9">#REF!</definedName>
    <definedName name="OnCHIP" localSheetId="6">[1]Inputs!$D$40</definedName>
    <definedName name="OnCHIP" localSheetId="3">#REF!</definedName>
    <definedName name="OnCHIP">#REF!</definedName>
    <definedName name="OnCTC" localSheetId="9">#REF!</definedName>
    <definedName name="OnCTC" localSheetId="6">[1]Inputs!$D$32</definedName>
    <definedName name="OnCTC" localSheetId="3">#REF!</definedName>
    <definedName name="OnCTC">#REF!</definedName>
    <definedName name="OnEITC" localSheetId="9">#REF!</definedName>
    <definedName name="OnEITC" localSheetId="6">[1]Inputs!$D$30</definedName>
    <definedName name="OnEITC" localSheetId="3">#REF!</definedName>
    <definedName name="OnEITC">#REF!</definedName>
    <definedName name="OnFedTax" localSheetId="9">#REF!</definedName>
    <definedName name="OnFedTax" localSheetId="6">[1]Inputs!$D$28</definedName>
    <definedName name="OnFedTax" localSheetId="3">#REF!</definedName>
    <definedName name="OnFedTax">#REF!</definedName>
    <definedName name="OnFICA" localSheetId="9">#REF!</definedName>
    <definedName name="OnFICA" localSheetId="6">[1]Inputs!$D$27</definedName>
    <definedName name="OnFICA" localSheetId="3">#REF!</definedName>
    <definedName name="OnFICA">#REF!</definedName>
    <definedName name="OnHIX_PTC" localSheetId="9">#REF!</definedName>
    <definedName name="OnHIX_PTC" localSheetId="6">[1]Inputs!$D$41</definedName>
    <definedName name="OnHIX_PTC" localSheetId="3">#REF!</definedName>
    <definedName name="OnHIX_PTC">#REF!</definedName>
    <definedName name="OnLIHEAP" localSheetId="9">#REF!</definedName>
    <definedName name="OnLIHEAP" localSheetId="6">[1]Inputs!$D$44</definedName>
    <definedName name="OnLIHEAP" localSheetId="3">#REF!</definedName>
    <definedName name="OnLIHEAP">#REF!</definedName>
    <definedName name="OnMedicaid" localSheetId="9">#REF!</definedName>
    <definedName name="OnMedicaid" localSheetId="6">[1]Inputs!$D$39</definedName>
    <definedName name="OnMedicaid" localSheetId="3">#REF!</definedName>
    <definedName name="OnMedicaid">#REF!</definedName>
    <definedName name="OnPandemic" localSheetId="9">#REF!</definedName>
    <definedName name="OnPandemic" localSheetId="6">[1]Inputs!$D$26</definedName>
    <definedName name="OnPandemic" localSheetId="3">#REF!</definedName>
    <definedName name="OnPandemic">#REF!</definedName>
    <definedName name="OnSchoolMealsSubsidy" localSheetId="9">#REF!</definedName>
    <definedName name="OnSchoolMealsSubsidy" localSheetId="6">[1]Inputs!$D$37</definedName>
    <definedName name="OnSchoolMealsSubsidy" localSheetId="3">#REF!</definedName>
    <definedName name="OnSchoolMealsSubsidy">#REF!</definedName>
    <definedName name="OnSec8_Housing" localSheetId="9">#REF!</definedName>
    <definedName name="OnSec8_Housing" localSheetId="6">[1]Inputs!$D$43</definedName>
    <definedName name="OnSec8_Housing" localSheetId="3">#REF!</definedName>
    <definedName name="OnSec8_Housing">#REF!</definedName>
    <definedName name="OnSNAP" localSheetId="9">#REF!</definedName>
    <definedName name="OnSNAP" localSheetId="6">[1]Inputs!$D$36</definedName>
    <definedName name="OnSNAP" localSheetId="3">#REF!</definedName>
    <definedName name="OnSNAP">#REF!</definedName>
    <definedName name="OnSSI" localSheetId="9">#REF!</definedName>
    <definedName name="OnSSI" localSheetId="6">[1]Inputs!$D$35</definedName>
    <definedName name="OnSSI" localSheetId="3">#REF!</definedName>
    <definedName name="OnSSI">#REF!</definedName>
    <definedName name="OnstateEITC" localSheetId="9">#REF!</definedName>
    <definedName name="OnstateEITC" localSheetId="6">[1]Inputs!$D$31</definedName>
    <definedName name="OnstateEITC" localSheetId="3">#REF!</definedName>
    <definedName name="OnstateEITC">#REF!</definedName>
    <definedName name="OnStateTax" localSheetId="9">#REF!</definedName>
    <definedName name="OnStateTax" localSheetId="6">[1]Inputs!$D$29</definedName>
    <definedName name="OnStateTax" localSheetId="3">#REF!</definedName>
    <definedName name="OnStateTax">#REF!</definedName>
    <definedName name="OnSubsidizedChildcare" localSheetId="9">#REF!</definedName>
    <definedName name="OnSubsidizedChildcare" localSheetId="6">[1]Inputs!$D$42</definedName>
    <definedName name="OnSubsidizedChildcare" localSheetId="3">#REF!</definedName>
    <definedName name="OnSubsidizedChildcare">#REF!</definedName>
    <definedName name="OnTANF" localSheetId="9">#REF!</definedName>
    <definedName name="OnTANF" localSheetId="6">[1]Inputs!$D$34</definedName>
    <definedName name="OnTANF" localSheetId="3">#REF!</definedName>
    <definedName name="OnTANF">#REF!</definedName>
    <definedName name="OnWIC" localSheetId="9">#REF!</definedName>
    <definedName name="OnWIC" localSheetId="6">[1]Inputs!$D$38</definedName>
    <definedName name="OnWIC" localSheetId="3">#REF!</definedName>
    <definedName name="OnWIC">#REF!</definedName>
    <definedName name="Output_Adjusted_Gross_Income" localSheetId="5">#REF!:INDEX(#REF!,COUNTIF(#REF!,”&lt;&gt;”&amp;””))</definedName>
    <definedName name="Output_Adjusted_Gross_Income" localSheetId="6">[1]Calc1!$R$58:INDEX([1]Calc1!$R$58:$HJ$58,COUNTIF([1]Calc1!$R$58:$HJ$58,”&lt;&gt;”&amp;””))</definedName>
    <definedName name="Output_Adjusted_Gross_Income" localSheetId="1">#REF!:INDEX(#REF!,COUNTIF(#REF!,”&lt;&gt;”&amp;””))</definedName>
    <definedName name="Output_Adjusted_Gross_Income">#REF!:INDEX(#REF!,COUNTIF(#REF!,”&lt;&gt;”&amp;””))</definedName>
    <definedName name="Output_Household_Annual_Earned_Income" localSheetId="5">#REF!:INDEX(#REF!,COUNTIF(#REF!,”&lt;&gt;”&amp;””))</definedName>
    <definedName name="Output_Household_Annual_Earned_Income" localSheetId="6">[1]Calc1!$R$11:INDEX([1]Calc1!$R$11:$HJ$11,COUNTIF([1]Calc1!$R$11:$HJ$11,”&lt;&gt;”&amp;””))</definedName>
    <definedName name="Output_Household_Annual_Earned_Income" localSheetId="1">#REF!:INDEX(#REF!,COUNTIF(#REF!,”&lt;&gt;”&amp;””))</definedName>
    <definedName name="Output_Household_Annual_Earned_Income">#REF!:INDEX(#REF!,COUNTIF(#REF!,”&lt;&gt;”&amp;””))</definedName>
    <definedName name="Output_Household_Annual_Unearned_Income" localSheetId="5">#REF!:INDEX(#REF!,COUNTIF(#REF!,”&lt;&gt;”&amp;””))</definedName>
    <definedName name="Output_Household_Annual_Unearned_Income" localSheetId="6">[1]Calc1!$R$41:INDEX([1]Calc1!$R$41:$HJ$41,COUNTIF([1]Calc1!$R$41:$HJ$41,”&lt;&gt;”&amp;””))</definedName>
    <definedName name="Output_Household_Annual_Unearned_Income" localSheetId="1">#REF!:INDEX(#REF!,COUNTIF(#REF!,”&lt;&gt;”&amp;””))</definedName>
    <definedName name="Output_Household_Annual_Unearned_Income">#REF!:INDEX(#REF!,COUNTIF(#REF!,”&lt;&gt;”&amp;””))</definedName>
    <definedName name="Output_Total_Annual_Income" localSheetId="5">#REF!:INDEX(#REF!,COUNTIF(#REF!,”&lt;&gt;”&amp;””))</definedName>
    <definedName name="Output_Total_Annual_Income" localSheetId="6">[1]Calc1!$R$45:INDEX([1]Calc1!$R$45:$HJ$45,COUNTIF([1]Calc1!$R$45:$HJ$45,”&lt;&gt;”&amp;””))</definedName>
    <definedName name="Output_Total_Annual_Income" localSheetId="1">#REF!:INDEX(#REF!,COUNTIF(#REF!,”&lt;&gt;”&amp;””))</definedName>
    <definedName name="Output_Total_Annual_Income">#REF!:INDEX(#REF!,COUNTIF(#REF!,”&lt;&gt;”&amp;””))</definedName>
    <definedName name="OutputACTC" localSheetId="9">#REF!</definedName>
    <definedName name="OutputACTC" localSheetId="6">[1]Calc1!$R$134:$HJ$134</definedName>
    <definedName name="OutputACTC" localSheetId="3">#REF!</definedName>
    <definedName name="OutputACTC">#REF!</definedName>
    <definedName name="OutputAverageHourlyWage" localSheetId="5">#REF!:INDEX(#REF!,COUNTIF(#REF!,”&lt;&gt;”&amp;””))</definedName>
    <definedName name="OutputAverageHourlyWage" localSheetId="6">[1]Calc1!$R$9:INDEX([1]Calc1!$R$9:$HJ$9,COUNTIF([1]Calc1!$R$9:$HJ$9,”&lt;&gt;”&amp;””))</definedName>
    <definedName name="OutputAverageHourlyWage" localSheetId="1">#REF!:INDEX(#REF!,COUNTIF(#REF!,”&lt;&gt;”&amp;””))</definedName>
    <definedName name="OutputAverageHourlyWage">#REF!:INDEX(#REF!,COUNTIF(#REF!,”&lt;&gt;”&amp;””))</definedName>
    <definedName name="OutputAverageWeeklyHours" localSheetId="5">#REF!:INDEX(#REF!,COUNTIF(#REF!,”&lt;&gt;”&amp;””))</definedName>
    <definedName name="OutputAverageWeeklyHours" localSheetId="6">[1]Calc1!$R$4:INDEX([1]Calc1!$R$4:$HJ$4,COUNTIF([1]Calc1!$R$4:$HJ$4,”&lt;&gt;”&amp;””))</definedName>
    <definedName name="OutputAverageWeeklyHours" localSheetId="1">#REF!:INDEX(#REF!,COUNTIF(#REF!,”&lt;&gt;”&amp;””))</definedName>
    <definedName name="OutputAverageWeeklyHours">#REF!:INDEX(#REF!,COUNTIF(#REF!,”&lt;&gt;”&amp;””))</definedName>
    <definedName name="OutputChildCareSubsidyFinal" localSheetId="9">#REF!</definedName>
    <definedName name="OutputChildCareSubsidyFinal" localSheetId="6">[1]Calc1!$R$309:$HJ$309</definedName>
    <definedName name="OutputChildCareSubsidyFinal" localSheetId="3">#REF!</definedName>
    <definedName name="OutputChildCareSubsidyFinal">#REF!</definedName>
    <definedName name="OutputCHIP" localSheetId="9">#REF!</definedName>
    <definedName name="OutputCHIP" localSheetId="6">[1]Calc1!$R$299:$HJ$299</definedName>
    <definedName name="OutputCHIP" localSheetId="3">#REF!</definedName>
    <definedName name="OutputCHIP">#REF!</definedName>
    <definedName name="OutputComboCashAssistance" localSheetId="9">CA!OutputTANF + CA!OutputSSI + CA!OutputLIHEAP</definedName>
    <definedName name="OutputComboCashAssistance" localSheetId="5">OutputTANF + OutputSSI + OutputLIHEAP</definedName>
    <definedName name="OutputComboCashAssistance" localSheetId="6">EITC!OutputTANF + EITC!OutputSSI + EITC!OutputLIHEAP</definedName>
    <definedName name="OutputComboCashAssistance" localSheetId="3">Weights!OutputTANF + Weights!OutputSSI + Weights!OutputLIHEAP</definedName>
    <definedName name="OutputComboCashAssistance">OutputTANF + OutputSSI + OutputLIHEAP</definedName>
    <definedName name="OutputComboChildTaxCredit" localSheetId="5">#N/A</definedName>
    <definedName name="OutputComboChildTaxCredit" localSheetId="6">#N/A</definedName>
    <definedName name="OutputComboChildTaxCredit">#N/A</definedName>
    <definedName name="OutputComboFoodAssistance" localSheetId="9">CA!OutputSNAP + CA!OutputWIC + CA!OutputSubsidizedSchoolMeals</definedName>
    <definedName name="OutputComboFoodAssistance" localSheetId="5">OutputSNAP + OutputWIC + OutputSubsidizedSchoolMeals</definedName>
    <definedName name="OutputComboFoodAssistance" localSheetId="6">EITC!OutputSNAP + EITC!OutputWIC + EITC!OutputSubsidizedSchoolMeals</definedName>
    <definedName name="OutputComboFoodAssistance" localSheetId="3">Weights!OutputSNAP + Weights!OutputWIC + Weights!OutputSubsidizedSchoolMeals</definedName>
    <definedName name="OutputComboFoodAssistance">OutputSNAP + OutputWIC + OutputSubsidizedSchoolMeals</definedName>
    <definedName name="OutputComboMedicalAssistance" localSheetId="9">CA!OutputMedicaid + CA!OutputCHIP + CA!OutputHIXPTC</definedName>
    <definedName name="OutputComboMedicalAssistance" localSheetId="5">OutputMedicaid + OutputCHIP + OutputHIXPTC</definedName>
    <definedName name="OutputComboMedicalAssistance" localSheetId="6">EITC!OutputMedicaid + EITC!OutputCHIP + EITC!OutputHIXPTC</definedName>
    <definedName name="OutputComboMedicalAssistance" localSheetId="3">Weights!OutputMedicaid + Weights!OutputCHIP + Weights!OutputHIXPTC</definedName>
    <definedName name="OutputComboMedicalAssistance">OutputMedicaid + OutputCHIP + OutputHIXPTC</definedName>
    <definedName name="OutputComboNetEarnings" localSheetId="9">CA!Adjusted_Gross_Income - CA!OutputFICA - CA!OutputFedTax - CA!OutputStateTax</definedName>
    <definedName name="OutputComboNetEarnings" localSheetId="5">CTC!Output_Adjusted_Gross_Income - OutputFICA - OutputFedTax - OutputStateTax</definedName>
    <definedName name="OutputComboNetEarnings" localSheetId="6">EITC!Output_Adjusted_Gross_Income - EITC!OutputFICA - EITC!OutputFedTax - EITC!OutputStateTax</definedName>
    <definedName name="OutputComboNetEarnings" localSheetId="1">'Final Results'!Output_Adjusted_Gross_Income - [0]!OutputFICA - [0]!OutputFedTax - [0]!OutputStateTax</definedName>
    <definedName name="OutputComboNetEarnings" localSheetId="3">Weights!Adjusted_Gross_Income - Weights!OutputFICA - Weights!OutputFedTax - Weights!OutputStateTax</definedName>
    <definedName name="OutputComboNetEarnings">Output_Adjusted_Gross_Income - OutputFICA - OutputFedTax - OutputStateTax</definedName>
    <definedName name="OutputComboRefundableTaxCredits" localSheetId="9">CA!OutputEITC + CA!OutputACTC + CA!OutputStateEITC + CA!OutputCTC</definedName>
    <definedName name="OutputComboRefundableTaxCredits" localSheetId="5">OutputEITC +  OutputACTC + OutputStateEITC</definedName>
    <definedName name="OutputComboRefundableTaxCredits" localSheetId="6">EITC!OutputEITC +  EITC!OutputACTC + EITC!OutputStateEITC</definedName>
    <definedName name="OutputComboRefundableTaxCredits" localSheetId="3">Weights!OutputEITC + Weights!OutputACTC + Weights!OutputStateEITC + Weights!OutputCTC</definedName>
    <definedName name="OutputComboRefundableTaxCredits">OutputEITC +  OutputACTC + OutputStateEITC</definedName>
    <definedName name="OutputComboUnearnedIncome" localSheetId="5">CTC!Household_Annual_Unearned_Income</definedName>
    <definedName name="OutputComboUnearnedIncome" localSheetId="6">EITC!Household_Annual_Unearned_Income</definedName>
    <definedName name="OutputComboUnearnedIncome" localSheetId="1">'Final Results'!Household_Annual_Unearned_Income</definedName>
    <definedName name="OutputComboUnearnedIncome">Household_Annual_Unearned_Income</definedName>
    <definedName name="OutputCTC" localSheetId="9">#REF!</definedName>
    <definedName name="OutputCTC" localSheetId="6">[1]Calc1!$R$100:$HJ$100</definedName>
    <definedName name="OutputCTC" localSheetId="3">#REF!</definedName>
    <definedName name="OutputCTC">#REF!</definedName>
    <definedName name="OutputCurrentWages" localSheetId="6">[1]Calc1!$HL$11</definedName>
    <definedName name="OutputCurrentWages">#REF!</definedName>
    <definedName name="OutputDynamicXAxis" localSheetId="6">OFFSET([1]Output!$A$6, 1, 0, COUNTA([1]Output!$A1048564:$A188)-1, 1)</definedName>
    <definedName name="OutputDynamicXAxis">OFFSET(#REF!, 1, 0, COUNTA(#REF!)-1, 1)</definedName>
    <definedName name="OutputEarnings" localSheetId="9">#REF!</definedName>
    <definedName name="OutputEarnings">#REF!</definedName>
    <definedName name="OutputEITC" localSheetId="9">#REF!</definedName>
    <definedName name="OutputEITC" localSheetId="6">[1]Calc1!$R$115:$HJ$115</definedName>
    <definedName name="OutputEITC" localSheetId="3">#REF!</definedName>
    <definedName name="OutputEITC">#REF!</definedName>
    <definedName name="OutputEMTR" localSheetId="6">[1]Calc1!$R$358:$HJ$358</definedName>
    <definedName name="OutputEMTR">#REF!</definedName>
    <definedName name="OutputEMTRnonRefTaxOnly" localSheetId="6">[1]Calc1!$R$352:$HJ$352</definedName>
    <definedName name="OutputEMTRnonRefTaxOnly">#REF!</definedName>
    <definedName name="OutputFedTax" localSheetId="9">#REF!</definedName>
    <definedName name="OutputFedTax" localSheetId="6">[1]Calc1!$R$94:$HJ$94</definedName>
    <definedName name="OutputFedTax" localSheetId="3">#REF!</definedName>
    <definedName name="OutputFedTax">#REF!</definedName>
    <definedName name="OutputFICA" localSheetId="9">#REF!</definedName>
    <definedName name="OutputFICA" localSheetId="6">[1]Calc1!$R$49:$HJ$49</definedName>
    <definedName name="OutputFICA" localSheetId="3">#REF!</definedName>
    <definedName name="OutputFICA">#REF!</definedName>
    <definedName name="OutputHIXPTC" localSheetId="9">#REF!</definedName>
    <definedName name="OutputHIXPTC" localSheetId="6">[1]Calc1!$R$305:$HJ$305</definedName>
    <definedName name="OutputHIXPTC" localSheetId="3">#REF!</definedName>
    <definedName name="OutputHIXPTC">#REF!</definedName>
    <definedName name="OutputInterval" localSheetId="9">#REF!</definedName>
    <definedName name="OutputInterval" localSheetId="6">[1]Calc1!$R$2:$HJ$2</definedName>
    <definedName name="OutputInterval" localSheetId="3">#REF!</definedName>
    <definedName name="OutputInterval">#REF!</definedName>
    <definedName name="OutputLIHEAP" localSheetId="9">#REF!</definedName>
    <definedName name="OutputLIHEAP" localSheetId="6">[1]Calc1!$R$325:$HJ$325</definedName>
    <definedName name="OutputLIHEAP" localSheetId="3">#REF!</definedName>
    <definedName name="OutputLIHEAP">#REF!</definedName>
    <definedName name="OutputMedicaid" localSheetId="9">#REF!</definedName>
    <definedName name="OutputMedicaid" localSheetId="6">[1]Calc1!$R$256:$HJ$256</definedName>
    <definedName name="OutputMedicaid" localSheetId="3">#REF!</definedName>
    <definedName name="OutputMedicaid">#REF!</definedName>
    <definedName name="OutputMedicaidAndCHIP" localSheetId="9">CA!OutputMedicaid + CA!OutputCHIP</definedName>
    <definedName name="OutputMedicaidAndCHIP" localSheetId="5">OutputMedicaid + OutputCHIP</definedName>
    <definedName name="OutputMedicaidAndCHIP" localSheetId="6">EITC!OutputMedicaid + EITC!OutputCHIP</definedName>
    <definedName name="OutputMedicaidAndCHIP" localSheetId="3">Weights!OutputMedicaid + Weights!OutputCHIP</definedName>
    <definedName name="OutputMedicaidAndCHIP">OutputMedicaid + OutputCHIP</definedName>
    <definedName name="OutputMomHourlyWage" localSheetId="9">#REF!</definedName>
    <definedName name="OutputMomHourlyWage">#REF!</definedName>
    <definedName name="OutputMomWeeklyHours" localSheetId="9">#REF!</definedName>
    <definedName name="OutputMomWeeklyHours">#REF!</definedName>
    <definedName name="OutputMPSolutionSNAP" localSheetId="6">[1]Calc1!$R$313:$HJ$313</definedName>
    <definedName name="OutputMPSolutionSNAP">#REF!</definedName>
    <definedName name="OutputNetContribution" localSheetId="6">[1]Calc1!$R$363:$HJ$363</definedName>
    <definedName name="OutputNetContribution">#REF!</definedName>
    <definedName name="OutputProspectiveWages" localSheetId="6">[1]Calc1!$HM$11</definedName>
    <definedName name="OutputProspectiveWages">#REF!</definedName>
    <definedName name="OutputSec8Entry" localSheetId="9">#REF!</definedName>
    <definedName name="OutputSec8Entry" localSheetId="6">[1]Calc1!$R$313:$HJ$313</definedName>
    <definedName name="OutputSec8Entry" localSheetId="3">#REF!</definedName>
    <definedName name="OutputSec8Entry">#REF!</definedName>
    <definedName name="OutputSec8Extended" localSheetId="9">#REF!</definedName>
    <definedName name="OutputSec8Extended" localSheetId="6">[1]Calc1!$R$318:$HJ$318</definedName>
    <definedName name="OutputSec8Extended" localSheetId="3">#REF!</definedName>
    <definedName name="OutputSec8Extended">#REF!</definedName>
    <definedName name="OutputSec8Final" localSheetId="9">#REF!</definedName>
    <definedName name="OutputSec8Final" localSheetId="6">[1]Calc1!$R$316:$HJ$316</definedName>
    <definedName name="OutputSec8Final" localSheetId="3">#REF!</definedName>
    <definedName name="OutputSec8Final">#REF!</definedName>
    <definedName name="OutputSNAP" localSheetId="9">#REF!</definedName>
    <definedName name="OutputSNAP" localSheetId="6">[1]Calc1!$R$194:$HJ$194</definedName>
    <definedName name="OutputSNAP" localSheetId="3">#REF!</definedName>
    <definedName name="OutputSNAP">#REF!</definedName>
    <definedName name="OutputSSI" localSheetId="9">#REF!</definedName>
    <definedName name="OutputSSI" localSheetId="6">[1]Calc1!$R$160:$HJ$160</definedName>
    <definedName name="OutputSSI" localSheetId="3">#REF!</definedName>
    <definedName name="OutputSSI">#REF!</definedName>
    <definedName name="OutputStackPlusCashAssistance" localSheetId="9">CA!OutputStackPlusRefundableTaxCredits + CA!OutputComboCashAssistance</definedName>
    <definedName name="OutputStackPlusCashAssistance" localSheetId="5">CTC!OutputStackPlusRefundableTaxCredits + CTC!OutputComboCashAssistance</definedName>
    <definedName name="OutputStackPlusCashAssistance" localSheetId="6">EITC!OutputStackPlusRefundableTaxCredits + EITC!OutputComboCashAssistance</definedName>
    <definedName name="OutputStackPlusCashAssistance" localSheetId="1">'Final Results'!OutputStackPlusRefundableTaxCredits + [0]!OutputComboCashAssistance</definedName>
    <definedName name="OutputStackPlusCashAssistance" localSheetId="3">Weights!OutputStackPlusRefundableTaxCredits + Weights!OutputComboCashAssistance</definedName>
    <definedName name="OutputStackPlusCashAssistance">OutputStackPlusRefundableTaxCredits + OutputComboCashAssistance</definedName>
    <definedName name="OutputStackPlusChildCareFinal" localSheetId="9">CA!OutputStackPlusMedicalAssistance + CA!OutputChildCareSubsidyFinal</definedName>
    <definedName name="OutputStackPlusChildCareFinal" localSheetId="5">CTC!OutputStackPlusMedicalAssistance + OutputChildCareSubsidyFinal</definedName>
    <definedName name="OutputStackPlusChildCareFinal" localSheetId="6">EITC!OutputStackPlusMedicalAssistance + EITC!OutputChildCareSubsidyFinal</definedName>
    <definedName name="OutputStackPlusChildCareFinal" localSheetId="1">'Final Results'!OutputStackPlusMedicalAssistance + [0]!OutputChildCareSubsidyFinal</definedName>
    <definedName name="OutputStackPlusChildCareFinal" localSheetId="3">Weights!OutputStackPlusMedicalAssistance + Weights!OutputChildCareSubsidyFinal</definedName>
    <definedName name="OutputStackPlusChildCareFinal">OutputStackPlusMedicalAssistance + OutputChildCareSubsidyFinal</definedName>
    <definedName name="OutputStackPlusFoodAssistance" localSheetId="9">CA!OutputStackPlusCashAssistance + CA!OutputComboFoodAssistance</definedName>
    <definedName name="OutputStackPlusFoodAssistance" localSheetId="5">CTC!OutputStackPlusCashAssistance + CTC!OutputComboFoodAssistance</definedName>
    <definedName name="OutputStackPlusFoodAssistance" localSheetId="6">EITC!OutputStackPlusCashAssistance + EITC!OutputComboFoodAssistance</definedName>
    <definedName name="OutputStackPlusFoodAssistance" localSheetId="1">'Final Results'!OutputStackPlusCashAssistance + [0]!OutputComboFoodAssistance</definedName>
    <definedName name="OutputStackPlusFoodAssistance" localSheetId="3">Weights!OutputStackPlusCashAssistance + Weights!OutputComboFoodAssistance</definedName>
    <definedName name="OutputStackPlusFoodAssistance">OutputStackPlusCashAssistance + OutputComboFoodAssistance</definedName>
    <definedName name="OutputStackPlusHIXPTC" localSheetId="9">CA!OutputStackPlusMedicaidAndCHIP + CA!OutputHIXPTC</definedName>
    <definedName name="OutputStackPlusHIXPTC" localSheetId="5">CTC!OutputStackPlusMedicaidAndCHIP + OutputHIXPTC</definedName>
    <definedName name="OutputStackPlusHIXPTC" localSheetId="6">EITC!OutputStackPlusMedicaidAndCHIP + EITC!OutputHIXPTC</definedName>
    <definedName name="OutputStackPlusHIXPTC" localSheetId="1">'Final Results'!OutputStackPlusMedicaidAndCHIP + [0]!OutputHIXPTC</definedName>
    <definedName name="OutputStackPlusHIXPTC" localSheetId="3">Weights!OutputStackPlusMedicaidAndCHIP + Weights!OutputHIXPTC</definedName>
    <definedName name="OutputStackPlusHIXPTC">OutputStackPlusMedicaidAndCHIP + OutputHIXPTC</definedName>
    <definedName name="OutputStackPlusMedicaidAndCHIP" localSheetId="9">CA!OutputStackPlusFoodAssistance + CA!OutputMedicaid + CA!OutputCHIP</definedName>
    <definedName name="OutputStackPlusMedicaidAndCHIP" localSheetId="5">CTC!OutputStackPlusFoodAssistance + OutputMedicaid + OutputCHIP</definedName>
    <definedName name="OutputStackPlusMedicaidAndCHIP" localSheetId="6">EITC!OutputStackPlusFoodAssistance + EITC!OutputMedicaid + EITC!OutputCHIP</definedName>
    <definedName name="OutputStackPlusMedicaidAndCHIP" localSheetId="1">'Final Results'!OutputStackPlusFoodAssistance + [0]!OutputMedicaid + [0]!OutputCHIP</definedName>
    <definedName name="OutputStackPlusMedicaidAndCHIP" localSheetId="3">Weights!OutputStackPlusFoodAssistance + Weights!OutputMedicaid + Weights!OutputCHIP</definedName>
    <definedName name="OutputStackPlusMedicaidAndCHIP">OutputStackPlusFoodAssistance + OutputMedicaid + OutputCHIP</definedName>
    <definedName name="OutputStackPlusMedicalAssistance" localSheetId="9">CA!OutputStackPlusFoodAssistance + CA!OutputComboMedicalAssistance</definedName>
    <definedName name="OutputStackPlusMedicalAssistance" localSheetId="5">CTC!OutputStackPlusFoodAssistance + CTC!OutputComboMedicalAssistance</definedName>
    <definedName name="OutputStackPlusMedicalAssistance" localSheetId="6">EITC!OutputStackPlusFoodAssistance + EITC!OutputComboMedicalAssistance</definedName>
    <definedName name="OutputStackPlusMedicalAssistance" localSheetId="1">'Final Results'!OutputStackPlusFoodAssistance + [0]!OutputComboMedicalAssistance</definedName>
    <definedName name="OutputStackPlusMedicalAssistance" localSheetId="3">Weights!OutputStackPlusFoodAssistance + Weights!OutputComboMedicalAssistance</definedName>
    <definedName name="OutputStackPlusMedicalAssistance">OutputStackPlusFoodAssistance + OutputComboMedicalAssistance</definedName>
    <definedName name="OutputStackPlusNetEarnings" localSheetId="5">CTC!OutputComboUnearnedIncome+CTC!OutputComboNetEarnings</definedName>
    <definedName name="OutputStackPlusNetEarnings" localSheetId="6">EITC!OutputComboUnearnedIncome+EITC!OutputComboNetEarnings</definedName>
    <definedName name="OutputStackPlusNetEarnings" localSheetId="1">'Final Results'!OutputComboUnearnedIncome+'Final Results'!OutputComboNetEarnings</definedName>
    <definedName name="OutputStackPlusNetEarnings">OutputComboUnearnedIncome+OutputComboNetEarnings</definedName>
    <definedName name="OutputStackPlusRefundableTaxCredits" localSheetId="9">CA!OutputComboNetEarnings+CA!OutputComboRefundableTaxCredits</definedName>
    <definedName name="OutputStackPlusRefundableTaxCredits" localSheetId="5">CTC!OutputStackPlusNetEarnings+CTC!OutputComboRefundableTaxCredits</definedName>
    <definedName name="OutputStackPlusRefundableTaxCredits" localSheetId="6">EITC!OutputStackPlusNetEarnings+EITC!OutputComboRefundableTaxCredits</definedName>
    <definedName name="OutputStackPlusRefundableTaxCredits" localSheetId="1">'Final Results'!OutputStackPlusNetEarnings+[0]!OutputComboRefundableTaxCredits</definedName>
    <definedName name="OutputStackPlusRefundableTaxCredits" localSheetId="3">Weights!OutputComboNetEarnings+Weights!OutputComboRefundableTaxCredits</definedName>
    <definedName name="OutputStackPlusRefundableTaxCredits">OutputStackPlusNetEarnings+OutputComboRefundableTaxCredits</definedName>
    <definedName name="OutputStackPlusSec8Entry" localSheetId="9">CA!OutputStackPlusChildCareFinal + CA!OutputSec8Entry</definedName>
    <definedName name="OutputStackPlusSec8Entry" localSheetId="5">CTC!OutputStackPlusChildCareFinal + OutputSec8Entry</definedName>
    <definedName name="OutputStackPlusSec8Entry" localSheetId="6">EITC!OutputStackPlusChildCareFinal + EITC!OutputSec8Entry</definedName>
    <definedName name="OutputStackPlusSec8Entry" localSheetId="1">'Final Results'!OutputStackPlusChildCareFinal + [0]!OutputSec8Entry</definedName>
    <definedName name="OutputStackPlusSec8Entry" localSheetId="3">Weights!OutputStackPlusChildCareFinal + Weights!OutputSec8Entry</definedName>
    <definedName name="OutputStackPlusSec8Entry">OutputStackPlusChildCareFinal + OutputSec8Entry</definedName>
    <definedName name="OutputStackPlusSec8Entry_Graph" localSheetId="9">CA!OutputStackPlusChildCareFinal + CA!OutputSec8Final</definedName>
    <definedName name="OutputStackPlusSec8Entry_Graph" localSheetId="5">CTC!OutputStackPlusChildCareFinal + OutputSec8Final</definedName>
    <definedName name="OutputStackPlusSec8Entry_Graph" localSheetId="6">EITC!OutputStackPlusChildCareFinal + EITC!OutputSec8Final</definedName>
    <definedName name="OutputStackPlusSec8Entry_Graph" localSheetId="1">'Final Results'!OutputStackPlusChildCareFinal + [0]!OutputSec8Final</definedName>
    <definedName name="OutputStackPlusSec8Entry_Graph" localSheetId="3">Weights!OutputStackPlusChildCareFinal + Weights!OutputSec8Final</definedName>
    <definedName name="OutputStackPlusSec8Entry_Graph">OutputStackPlusChildCareFinal + OutputSec8Final</definedName>
    <definedName name="OutputStackPlusSec8Extended" localSheetId="9">CA!OutputStackPlusSec8Entry + CA!OutputSec8Extended</definedName>
    <definedName name="OutputStackPlusSec8Extended" localSheetId="5">CTC!OutputStackPlusSec8Entry + OutputSec8Extended</definedName>
    <definedName name="OutputStackPlusSec8Extended" localSheetId="6">EITC!OutputStackPlusSec8Entry + EITC!OutputSec8Extended</definedName>
    <definedName name="OutputStackPlusSec8Extended" localSheetId="1">'Final Results'!OutputStackPlusSec8Entry + [0]!OutputSec8Extended</definedName>
    <definedName name="OutputStackPlusSec8Extended" localSheetId="3">Weights!OutputStackPlusSec8Entry + Weights!OutputSec8Extended</definedName>
    <definedName name="OutputStackPlusSec8Extended">OutputStackPlusSec8Entry + OutputSec8Extended</definedName>
    <definedName name="OutputStateEITC" localSheetId="9">#REF!</definedName>
    <definedName name="OutputStateEITC" localSheetId="6">[1]Calc1!$R$142:$HJ$142</definedName>
    <definedName name="OutputStateEITC" localSheetId="3">#REF!</definedName>
    <definedName name="OutputStateEITC">#REF!</definedName>
    <definedName name="OutputStateTax" localSheetId="9">#REF!</definedName>
    <definedName name="OutputStateTax" localSheetId="6">[1]Calc1!$R$138:$HJ$138</definedName>
    <definedName name="OutputStateTax" localSheetId="3">#REF!</definedName>
    <definedName name="OutputStateTax">#REF!</definedName>
    <definedName name="OutputSubsidizedSchoolMeals" localSheetId="9">#REF!</definedName>
    <definedName name="OutputSubsidizedSchoolMeals" localSheetId="6">[1]Calc1!$R$227:$HJ$227</definedName>
    <definedName name="OutputSubsidizedSchoolMeals" localSheetId="3">#REF!</definedName>
    <definedName name="OutputSubsidizedSchoolMeals">#REF!</definedName>
    <definedName name="OutputTANF" localSheetId="9">#REF!</definedName>
    <definedName name="OutputTANF" localSheetId="6">[1]Calc1!$R$146:$HJ$146</definedName>
    <definedName name="OutputTANF" localSheetId="3">#REF!</definedName>
    <definedName name="OutputTANF">#REF!</definedName>
    <definedName name="OutputWIC" localSheetId="9">#REF!</definedName>
    <definedName name="OutputWIC" localSheetId="6">[1]Calc1!$R$216:$HJ$216</definedName>
    <definedName name="OutputWIC" localSheetId="3">#REF!</definedName>
    <definedName name="OutputWIC">#REF!</definedName>
    <definedName name="RelationToCaretaker" localSheetId="6">[1]!Relationships[Male]</definedName>
    <definedName name="RelationToCaretaker">#REF!</definedName>
    <definedName name="RelationToChild" localSheetId="6">[1]!Relationships[Relationship to Child]</definedName>
    <definedName name="RelationToChild">#REF!</definedName>
    <definedName name="RelationToHeadOfHoushold" localSheetId="6">[1]!Relationships[Relationship to Head of HH]</definedName>
    <definedName name="RelationToHeadOfHoushold">#REF!</definedName>
    <definedName name="SameSNAPHH" localSheetId="6">[1]MarriagePenalties!$B$24</definedName>
    <definedName name="SameSNAPHH">#REF!</definedName>
    <definedName name="School_Meals" localSheetId="6">'[1]State Comparison Data'!#REF!</definedName>
    <definedName name="School_Meals">#REF!</definedName>
    <definedName name="Sec_8_Housing_Entry" localSheetId="6">'[1]State Comparison Data'!#REF!</definedName>
    <definedName name="Sec_8_Housing_Entry">#REF!</definedName>
    <definedName name="Sec_8_Housing_Final" localSheetId="6">'[1]State Comparison Data'!#REF!</definedName>
    <definedName name="Sec_8_Housing_Final">#REF!</definedName>
    <definedName name="sEITC" localSheetId="6">[1]MarriagePenalties!$B$9</definedName>
    <definedName name="sEITC">#REF!</definedName>
    <definedName name="Sex" localSheetId="9">#REF!</definedName>
    <definedName name="Sex">#REF!</definedName>
    <definedName name="SharedHousing" localSheetId="6">[1]MarriagePenalties!$B$25</definedName>
    <definedName name="SharedHousing">#REF!</definedName>
    <definedName name="SNAP" localSheetId="6">'[1]State Comparison Data'!#REF!</definedName>
    <definedName name="SNAP">#REF!</definedName>
    <definedName name="Social_Security_Income_Deductions" localSheetId="9">#REF!</definedName>
    <definedName name="Social_Security_Income_Deductions" localSheetId="5">#REF!</definedName>
    <definedName name="Social_Security_Income_Deductions" localSheetId="6">[1]!fTaxSocSecIncomeDeductions[#All]</definedName>
    <definedName name="Social_Security_Income_Deductions" localSheetId="1">fTaxSocSecIncomeDeductions[#All]</definedName>
    <definedName name="Social_Security_Income_Deductions" localSheetId="3">#REF!</definedName>
    <definedName name="Social_Security_Income_Deductions">fTaxSocSecIncomeDeductions[#All]</definedName>
    <definedName name="SocialSecurityIncomeDisregardUT" localSheetId="6">[1]UT!$F$55</definedName>
    <definedName name="SocialSecurityIncomeDisregardUT">#REF!</definedName>
    <definedName name="SocialSecurityInitialDeductionUT" localSheetId="6">[1]UT!$F$56</definedName>
    <definedName name="SocialSecurityInitialDeductionUT">#REF!</definedName>
    <definedName name="SocialSecuritySecondDeductionUT" localSheetId="6">[1]UT!$F$57</definedName>
    <definedName name="SocialSecuritySecondDeductionUT">#REF!</definedName>
    <definedName name="SSI" localSheetId="6">'[1]State Comparison Data'!#REF!</definedName>
    <definedName name="SSI">#REF!</definedName>
    <definedName name="SSI_Specific" localSheetId="6">[1]MarriagePenalties!$B$31</definedName>
    <definedName name="SSI_Specific">#REF!</definedName>
    <definedName name="SSIn" localSheetId="6">[1]MarriagePenalties!$B$11</definedName>
    <definedName name="SSIn">#REF!</definedName>
    <definedName name="State_ETIC" localSheetId="6">'[1]State Comparison Data'!#REF!</definedName>
    <definedName name="State_ETIC">#REF!</definedName>
    <definedName name="State_List" localSheetId="9">#REF!</definedName>
    <definedName name="State_List" localSheetId="6">[1]!StateAreasTbl[#Headers]</definedName>
    <definedName name="State_List" localSheetId="3">#REF!</definedName>
    <definedName name="State_List">#REF!</definedName>
    <definedName name="StateColNum" localSheetId="9">MATCH(CA!InputStateName,CA!State_List,0)</definedName>
    <definedName name="StateColNum" localSheetId="5">MATCH(InputStateName,State_List,0)</definedName>
    <definedName name="StateColNum" localSheetId="6">MATCH(EITC!InputStateName,EITC!State_List,0)</definedName>
    <definedName name="StateColNum" localSheetId="3">MATCH(Weights!InputStateName,Weights!State_List,0)</definedName>
    <definedName name="StateColNum">MATCH(InputStateName,State_List,0)</definedName>
    <definedName name="StateEntireCol" localSheetId="9">INDEX(#REF!,,CA!StateColNum)</definedName>
    <definedName name="StateEntireCol" localSheetId="5">INDEX(#REF!,,CTC!StateColNum)</definedName>
    <definedName name="StateEntireCol" localSheetId="6">INDEX([1]!StateAreasTbl[#Data],,EITC!StateColNum)</definedName>
    <definedName name="StateEntireCol" localSheetId="3">INDEX(#REF!,,Weights!StateColNum)</definedName>
    <definedName name="StateEntireCol">INDEX(#REF!,,StateColNum)</definedName>
    <definedName name="StateLookup" localSheetId="5">INDEX(#REF!,1,CTC!StateColNum):INDEX(#REF!,COUNTA(CTC!StateEntireCol),CTC!StateColNum)</definedName>
    <definedName name="StateLookup" localSheetId="6">INDEX([1]!StateAreasTbl[#Data],1,EITC!StateColNum):INDEX([1]!StateAreasTbl[#Data],COUNTA(EITC!StateEntireCol),EITC!StateColNum)</definedName>
    <definedName name="StateLookup">INDEX(#REF!,1,StateColNum):INDEX(#REF!,COUNTA(StateEntireCol),StateColNum)</definedName>
    <definedName name="StateLookup2" localSheetId="9">INDEX(#REF!,1,CA!StateColNum):INDEX(#REF!,COUNTA(CA!StateEntireCol),CA!StateColNum)</definedName>
    <definedName name="StateLookup2" localSheetId="5">INDEX(#REF!,1,CTC!StateColNum):INDEX(#REF!,COUNTA(CTC!StateEntireCol),CTC!StateColNum)</definedName>
    <definedName name="StateLookup2" localSheetId="6">INDEX([1]!StateAreasTbl[#Data],1,EITC!StateColNum):INDEX([1]!StateAreasTbl[#Data],COUNTA(EITC!StateEntireCol),EITC!StateColNum)</definedName>
    <definedName name="StateLookup2" localSheetId="3">INDEX(#REF!,1,Weights!StateColNum):INDEX(#REF!,COUNTA(Weights!StateEntireCol),Weights!StateColNum)</definedName>
    <definedName name="StateLookup2">INDEX(#REF!,1,StateColNum):INDEX(#REF!,COUNTA(StateEntireCol),StateColNum)</definedName>
    <definedName name="StateTax" localSheetId="6">'[1]State Comparison Data'!#REF!</definedName>
    <definedName name="StateTax">#REF!</definedName>
    <definedName name="StateTaxes" localSheetId="6">[1]MarriagePenalties!$B$7</definedName>
    <definedName name="StateTaxes">#REF!</definedName>
    <definedName name="SubdivisionName" localSheetId="9">#REF!</definedName>
    <definedName name="SubdivisionName" localSheetId="6">[1]Inputs!$C$7</definedName>
    <definedName name="SubdivisionName" localSheetId="3">#REF!</definedName>
    <definedName name="SubdivisionName">#REF!</definedName>
    <definedName name="TANF" localSheetId="6">'[1]State Comparison Data'!#REF!</definedName>
    <definedName name="TANF">#REF!</definedName>
    <definedName name="Weights" localSheetId="9">[3]Weights!$I$10:$J$61</definedName>
    <definedName name="Weights">Weights!$I$10:$J$61</definedName>
    <definedName name="WIC" localSheetId="6">'[1]State Comparison Data'!#REF!</definedName>
    <definedName name="WIC">#REF!</definedName>
    <definedName name="WIC_Specific" localSheetId="6">[1]MarriagePenalties!$B$32</definedName>
    <definedName name="WIC_Specific">#REF!</definedName>
    <definedName name="WICh" localSheetId="6">[1]MarriagePenalties!$B$15</definedName>
    <definedName name="WICh">#REF!</definedName>
    <definedName name="YearSelect" localSheetId="6">[1]Lists!$B$11:$B$15</definedName>
    <definedName name="YearSelect">#REF!</definedName>
    <definedName name="YesNo" localSheetId="9">#REF!</definedName>
    <definedName name="YesNo" localSheetId="6">[1]Lists!$D$10:$D$11</definedName>
    <definedName name="YesNo" localSheetId="3">#REF!</definedName>
    <definedName name="YesNo">#REF!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D4" i="1" l="1"/>
  <c r="DD6" i="1"/>
  <c r="DD9" i="1"/>
  <c r="DD3" i="1"/>
  <c r="DD28" i="1"/>
  <c r="DD31" i="1"/>
  <c r="DD32" i="1"/>
  <c r="DD30" i="1"/>
  <c r="DD29" i="1"/>
  <c r="DD27" i="1"/>
  <c r="I334" i="12"/>
  <c r="F334" i="12"/>
  <c r="I333" i="12"/>
  <c r="F333" i="12"/>
  <c r="I332" i="12"/>
  <c r="F332" i="12"/>
  <c r="I331" i="12"/>
  <c r="F331" i="12"/>
  <c r="I330" i="12"/>
  <c r="F330" i="12"/>
  <c r="I329" i="12"/>
  <c r="F329" i="12"/>
  <c r="I328" i="12"/>
  <c r="F328" i="12"/>
  <c r="I327" i="12"/>
  <c r="F327" i="12"/>
  <c r="I326" i="12"/>
  <c r="F326" i="12"/>
  <c r="I325" i="12"/>
  <c r="F325" i="12"/>
  <c r="I324" i="12"/>
  <c r="F324" i="12"/>
  <c r="I323" i="12"/>
  <c r="F323" i="12"/>
  <c r="I322" i="12"/>
  <c r="F322" i="12"/>
  <c r="I321" i="12"/>
  <c r="F321" i="12"/>
  <c r="I320" i="12"/>
  <c r="F320" i="12"/>
  <c r="I319" i="12"/>
  <c r="F319" i="12"/>
  <c r="I318" i="12"/>
  <c r="F318" i="12"/>
  <c r="I317" i="12"/>
  <c r="F317" i="12"/>
  <c r="I316" i="12"/>
  <c r="F316" i="12"/>
  <c r="I315" i="12"/>
  <c r="F315" i="12"/>
  <c r="I314" i="12"/>
  <c r="F314" i="12"/>
  <c r="I313" i="12"/>
  <c r="F313" i="12"/>
  <c r="I312" i="12"/>
  <c r="F312" i="12"/>
  <c r="I311" i="12"/>
  <c r="F311" i="12"/>
  <c r="I310" i="12"/>
  <c r="F310" i="12"/>
  <c r="I309" i="12"/>
  <c r="F309" i="12"/>
  <c r="I308" i="12"/>
  <c r="F308" i="12"/>
  <c r="I307" i="12"/>
  <c r="F307" i="12"/>
  <c r="I306" i="12"/>
  <c r="F306" i="12"/>
  <c r="I305" i="12"/>
  <c r="F305" i="12"/>
  <c r="I304" i="12"/>
  <c r="F304" i="12"/>
  <c r="I303" i="12"/>
  <c r="F303" i="12"/>
  <c r="I302" i="12"/>
  <c r="F302" i="12"/>
  <c r="I301" i="12"/>
  <c r="F301" i="12"/>
  <c r="I300" i="12"/>
  <c r="F300" i="12"/>
  <c r="I299" i="12"/>
  <c r="F299" i="12"/>
  <c r="I298" i="12"/>
  <c r="F298" i="12"/>
  <c r="I297" i="12"/>
  <c r="F297" i="12"/>
  <c r="I296" i="12"/>
  <c r="F296" i="12"/>
  <c r="I295" i="12"/>
  <c r="F295" i="12"/>
  <c r="I294" i="12"/>
  <c r="F294" i="12"/>
  <c r="I293" i="12"/>
  <c r="F293" i="12"/>
  <c r="I292" i="12"/>
  <c r="F292" i="12"/>
  <c r="I291" i="12"/>
  <c r="F291" i="12"/>
  <c r="I290" i="12"/>
  <c r="F290" i="12"/>
  <c r="I289" i="12"/>
  <c r="F289" i="12"/>
  <c r="I288" i="12"/>
  <c r="F288" i="12"/>
  <c r="I287" i="12"/>
  <c r="F287" i="12"/>
  <c r="I286" i="12"/>
  <c r="F286" i="12"/>
  <c r="I285" i="12"/>
  <c r="F285" i="12"/>
  <c r="I284" i="12"/>
  <c r="F284" i="12"/>
  <c r="I283" i="12"/>
  <c r="F283" i="12"/>
  <c r="I282" i="12"/>
  <c r="F282" i="12"/>
  <c r="I281" i="12"/>
  <c r="F281" i="12"/>
  <c r="I280" i="12"/>
  <c r="F280" i="12"/>
  <c r="I279" i="12"/>
  <c r="F279" i="12"/>
  <c r="I278" i="12"/>
  <c r="F278" i="12"/>
  <c r="I277" i="12"/>
  <c r="F277" i="12"/>
  <c r="I276" i="12"/>
  <c r="F276" i="12"/>
  <c r="I275" i="12"/>
  <c r="F275" i="12"/>
  <c r="I274" i="12"/>
  <c r="F274" i="12"/>
  <c r="I273" i="12"/>
  <c r="F273" i="12"/>
  <c r="I272" i="12"/>
  <c r="F272" i="12"/>
  <c r="I271" i="12"/>
  <c r="F271" i="12"/>
  <c r="I270" i="12"/>
  <c r="F270" i="12"/>
  <c r="I269" i="12"/>
  <c r="F269" i="12"/>
  <c r="I268" i="12"/>
  <c r="F268" i="12"/>
  <c r="I267" i="12"/>
  <c r="F267" i="12"/>
  <c r="I266" i="12"/>
  <c r="F266" i="12"/>
  <c r="I265" i="12"/>
  <c r="F265" i="12"/>
  <c r="I264" i="12"/>
  <c r="F264" i="12"/>
  <c r="I263" i="12"/>
  <c r="F263" i="12"/>
  <c r="I262" i="12"/>
  <c r="F262" i="12"/>
  <c r="I261" i="12"/>
  <c r="F261" i="12"/>
  <c r="I260" i="12"/>
  <c r="F260" i="12"/>
  <c r="I259" i="12"/>
  <c r="F259" i="12"/>
  <c r="I258" i="12"/>
  <c r="F258" i="12"/>
  <c r="I257" i="12"/>
  <c r="F257" i="12"/>
  <c r="I256" i="12"/>
  <c r="F256" i="12"/>
  <c r="I255" i="12"/>
  <c r="F255" i="12"/>
  <c r="I254" i="12"/>
  <c r="F254" i="12"/>
  <c r="I253" i="12"/>
  <c r="F253" i="12"/>
  <c r="I252" i="12"/>
  <c r="F252" i="12"/>
  <c r="I251" i="12"/>
  <c r="F251" i="12"/>
  <c r="I250" i="12"/>
  <c r="F250" i="12"/>
  <c r="I249" i="12"/>
  <c r="F249" i="12"/>
  <c r="I248" i="12"/>
  <c r="F248" i="12"/>
  <c r="I247" i="12"/>
  <c r="F247" i="12"/>
  <c r="I246" i="12"/>
  <c r="F246" i="12"/>
  <c r="I245" i="12"/>
  <c r="F245" i="12"/>
  <c r="I244" i="12"/>
  <c r="F244" i="12"/>
  <c r="I243" i="12"/>
  <c r="F243" i="12"/>
  <c r="I242" i="12"/>
  <c r="F242" i="12"/>
  <c r="I241" i="12"/>
  <c r="F241" i="12"/>
  <c r="I240" i="12"/>
  <c r="F240" i="12"/>
  <c r="I239" i="12"/>
  <c r="F239" i="12"/>
  <c r="I238" i="12"/>
  <c r="F238" i="12"/>
  <c r="I237" i="12"/>
  <c r="F237" i="12"/>
  <c r="I236" i="12"/>
  <c r="F236" i="12"/>
  <c r="I235" i="12"/>
  <c r="F235" i="12"/>
  <c r="DO393" i="1"/>
  <c r="DN393" i="1"/>
  <c r="DM393" i="1"/>
  <c r="DL393" i="1"/>
  <c r="DK393" i="1"/>
  <c r="DJ393" i="1"/>
  <c r="DI393" i="1"/>
  <c r="DG393" i="1"/>
  <c r="DF393" i="1"/>
  <c r="DO392" i="1"/>
  <c r="DN392" i="1"/>
  <c r="DM392" i="1"/>
  <c r="DL392" i="1"/>
  <c r="DK392" i="1"/>
  <c r="DJ392" i="1"/>
  <c r="DI392" i="1"/>
  <c r="DG392" i="1"/>
  <c r="DF392" i="1"/>
  <c r="DO391" i="1"/>
  <c r="DN391" i="1"/>
  <c r="DM391" i="1"/>
  <c r="DL391" i="1"/>
  <c r="DK391" i="1"/>
  <c r="DJ391" i="1"/>
  <c r="DI391" i="1"/>
  <c r="DG391" i="1"/>
  <c r="DF391" i="1"/>
  <c r="DO390" i="1"/>
  <c r="DN390" i="1"/>
  <c r="DM390" i="1"/>
  <c r="DL390" i="1"/>
  <c r="DK390" i="1"/>
  <c r="DJ390" i="1"/>
  <c r="DI390" i="1"/>
  <c r="DG390" i="1"/>
  <c r="DF390" i="1"/>
  <c r="DO389" i="1"/>
  <c r="DN389" i="1"/>
  <c r="DM389" i="1"/>
  <c r="DL389" i="1"/>
  <c r="DK389" i="1"/>
  <c r="DJ389" i="1"/>
  <c r="DI389" i="1"/>
  <c r="DG389" i="1"/>
  <c r="DF389" i="1"/>
  <c r="DO388" i="1"/>
  <c r="DN388" i="1"/>
  <c r="DM388" i="1"/>
  <c r="DL388" i="1"/>
  <c r="DK388" i="1"/>
  <c r="DJ388" i="1"/>
  <c r="DI388" i="1"/>
  <c r="DG388" i="1"/>
  <c r="DF388" i="1"/>
  <c r="DO387" i="1"/>
  <c r="DN387" i="1"/>
  <c r="DM387" i="1"/>
  <c r="DL387" i="1"/>
  <c r="DK387" i="1"/>
  <c r="DJ387" i="1"/>
  <c r="DI387" i="1"/>
  <c r="DG387" i="1"/>
  <c r="DF387" i="1"/>
  <c r="DO386" i="1"/>
  <c r="DN386" i="1"/>
  <c r="DM386" i="1"/>
  <c r="DL386" i="1"/>
  <c r="DK386" i="1"/>
  <c r="DJ386" i="1"/>
  <c r="DI386" i="1"/>
  <c r="DG386" i="1"/>
  <c r="DF386" i="1"/>
  <c r="DO385" i="1"/>
  <c r="DN385" i="1"/>
  <c r="DM385" i="1"/>
  <c r="DL385" i="1"/>
  <c r="DK385" i="1"/>
  <c r="DJ385" i="1"/>
  <c r="DI385" i="1"/>
  <c r="DG385" i="1"/>
  <c r="DF385" i="1"/>
  <c r="DO384" i="1"/>
  <c r="DN384" i="1"/>
  <c r="DM384" i="1"/>
  <c r="DL384" i="1"/>
  <c r="DK384" i="1"/>
  <c r="DJ384" i="1"/>
  <c r="DI384" i="1"/>
  <c r="DG384" i="1"/>
  <c r="DF384" i="1"/>
  <c r="DO383" i="1"/>
  <c r="DN383" i="1"/>
  <c r="DM383" i="1"/>
  <c r="DL383" i="1"/>
  <c r="DK383" i="1"/>
  <c r="DJ383" i="1"/>
  <c r="DI383" i="1"/>
  <c r="DG383" i="1"/>
  <c r="DF383" i="1"/>
  <c r="DO382" i="1"/>
  <c r="DN382" i="1"/>
  <c r="DM382" i="1"/>
  <c r="DL382" i="1"/>
  <c r="DK382" i="1"/>
  <c r="DJ382" i="1"/>
  <c r="DI382" i="1"/>
  <c r="DG382" i="1"/>
  <c r="DF382" i="1"/>
  <c r="DO381" i="1"/>
  <c r="DN381" i="1"/>
  <c r="DM381" i="1"/>
  <c r="DL381" i="1"/>
  <c r="DK381" i="1"/>
  <c r="DJ381" i="1"/>
  <c r="DI381" i="1"/>
  <c r="DG381" i="1"/>
  <c r="DF381" i="1"/>
  <c r="DO380" i="1"/>
  <c r="DN380" i="1"/>
  <c r="DM380" i="1"/>
  <c r="DL380" i="1"/>
  <c r="DK380" i="1"/>
  <c r="DJ380" i="1"/>
  <c r="DI380" i="1"/>
  <c r="DG380" i="1"/>
  <c r="DF380" i="1"/>
  <c r="DO379" i="1"/>
  <c r="DN379" i="1"/>
  <c r="DM379" i="1"/>
  <c r="DL379" i="1"/>
  <c r="DK379" i="1"/>
  <c r="DJ379" i="1"/>
  <c r="DI379" i="1"/>
  <c r="DG379" i="1"/>
  <c r="DF379" i="1"/>
  <c r="DO378" i="1"/>
  <c r="DN378" i="1"/>
  <c r="DM378" i="1"/>
  <c r="DL378" i="1"/>
  <c r="DK378" i="1"/>
  <c r="DJ378" i="1"/>
  <c r="DI378" i="1"/>
  <c r="DG378" i="1"/>
  <c r="DF378" i="1"/>
  <c r="DO377" i="1"/>
  <c r="DN377" i="1"/>
  <c r="DM377" i="1"/>
  <c r="DL377" i="1"/>
  <c r="DK377" i="1"/>
  <c r="DJ377" i="1"/>
  <c r="DI377" i="1"/>
  <c r="DG377" i="1"/>
  <c r="DF377" i="1"/>
  <c r="DO376" i="1"/>
  <c r="DN376" i="1"/>
  <c r="DM376" i="1"/>
  <c r="DL376" i="1"/>
  <c r="DK376" i="1"/>
  <c r="DJ376" i="1"/>
  <c r="DI376" i="1"/>
  <c r="DG376" i="1"/>
  <c r="DF376" i="1"/>
  <c r="DO375" i="1"/>
  <c r="DN375" i="1"/>
  <c r="DM375" i="1"/>
  <c r="DL375" i="1"/>
  <c r="DK375" i="1"/>
  <c r="DJ375" i="1"/>
  <c r="DI375" i="1"/>
  <c r="DG375" i="1"/>
  <c r="DF375" i="1"/>
  <c r="DO374" i="1"/>
  <c r="DN374" i="1"/>
  <c r="DM374" i="1"/>
  <c r="DL374" i="1"/>
  <c r="DK374" i="1"/>
  <c r="DJ374" i="1"/>
  <c r="DI374" i="1"/>
  <c r="DG374" i="1"/>
  <c r="DF374" i="1"/>
  <c r="DO373" i="1"/>
  <c r="DN373" i="1"/>
  <c r="DM373" i="1"/>
  <c r="DL373" i="1"/>
  <c r="DK373" i="1"/>
  <c r="DJ373" i="1"/>
  <c r="DI373" i="1"/>
  <c r="DG373" i="1"/>
  <c r="DF373" i="1"/>
  <c r="DO372" i="1"/>
  <c r="DN372" i="1"/>
  <c r="DM372" i="1"/>
  <c r="DL372" i="1"/>
  <c r="DK372" i="1"/>
  <c r="DJ372" i="1"/>
  <c r="DI372" i="1"/>
  <c r="DG372" i="1"/>
  <c r="DF372" i="1"/>
  <c r="DO371" i="1"/>
  <c r="DN371" i="1"/>
  <c r="DM371" i="1"/>
  <c r="DL371" i="1"/>
  <c r="DK371" i="1"/>
  <c r="DJ371" i="1"/>
  <c r="DI371" i="1"/>
  <c r="DG371" i="1"/>
  <c r="DF371" i="1"/>
  <c r="DO370" i="1"/>
  <c r="DN370" i="1"/>
  <c r="DM370" i="1"/>
  <c r="DL370" i="1"/>
  <c r="DK370" i="1"/>
  <c r="DJ370" i="1"/>
  <c r="DI370" i="1"/>
  <c r="DG370" i="1"/>
  <c r="DF370" i="1"/>
  <c r="DO369" i="1"/>
  <c r="DN369" i="1"/>
  <c r="DM369" i="1"/>
  <c r="DL369" i="1"/>
  <c r="DK369" i="1"/>
  <c r="DJ369" i="1"/>
  <c r="DI369" i="1"/>
  <c r="DG369" i="1"/>
  <c r="DF369" i="1"/>
  <c r="DO368" i="1"/>
  <c r="DN368" i="1"/>
  <c r="DM368" i="1"/>
  <c r="DL368" i="1"/>
  <c r="DK368" i="1"/>
  <c r="DJ368" i="1"/>
  <c r="DI368" i="1"/>
  <c r="DG368" i="1"/>
  <c r="DF368" i="1"/>
  <c r="DO367" i="1"/>
  <c r="DN367" i="1"/>
  <c r="DM367" i="1"/>
  <c r="DL367" i="1"/>
  <c r="DK367" i="1"/>
  <c r="DJ367" i="1"/>
  <c r="DI367" i="1"/>
  <c r="DG367" i="1"/>
  <c r="DF367" i="1"/>
  <c r="DO366" i="1"/>
  <c r="DN366" i="1"/>
  <c r="DM366" i="1"/>
  <c r="DL366" i="1"/>
  <c r="DK366" i="1"/>
  <c r="DJ366" i="1"/>
  <c r="DI366" i="1"/>
  <c r="DG366" i="1"/>
  <c r="DF366" i="1"/>
  <c r="DO365" i="1"/>
  <c r="DN365" i="1"/>
  <c r="DM365" i="1"/>
  <c r="DL365" i="1"/>
  <c r="DK365" i="1"/>
  <c r="DJ365" i="1"/>
  <c r="DI365" i="1"/>
  <c r="DG365" i="1"/>
  <c r="DF365" i="1"/>
  <c r="DO364" i="1"/>
  <c r="DN364" i="1"/>
  <c r="DM364" i="1"/>
  <c r="DL364" i="1"/>
  <c r="DK364" i="1"/>
  <c r="DJ364" i="1"/>
  <c r="DI364" i="1"/>
  <c r="DG364" i="1"/>
  <c r="DF364" i="1"/>
  <c r="DO363" i="1"/>
  <c r="DN363" i="1"/>
  <c r="DM363" i="1"/>
  <c r="DL363" i="1"/>
  <c r="DK363" i="1"/>
  <c r="DJ363" i="1"/>
  <c r="DI363" i="1"/>
  <c r="DG363" i="1"/>
  <c r="DF363" i="1"/>
  <c r="DO362" i="1"/>
  <c r="DN362" i="1"/>
  <c r="DM362" i="1"/>
  <c r="DL362" i="1"/>
  <c r="DK362" i="1"/>
  <c r="DJ362" i="1"/>
  <c r="DI362" i="1"/>
  <c r="DG362" i="1"/>
  <c r="DF362" i="1"/>
  <c r="DO361" i="1"/>
  <c r="DN361" i="1"/>
  <c r="DM361" i="1"/>
  <c r="DL361" i="1"/>
  <c r="DK361" i="1"/>
  <c r="DJ361" i="1"/>
  <c r="DI361" i="1"/>
  <c r="DG361" i="1"/>
  <c r="DF361" i="1"/>
  <c r="DO360" i="1"/>
  <c r="DN360" i="1"/>
  <c r="DM360" i="1"/>
  <c r="DL360" i="1"/>
  <c r="DK360" i="1"/>
  <c r="DJ360" i="1"/>
  <c r="DI360" i="1"/>
  <c r="DG360" i="1"/>
  <c r="DF360" i="1"/>
  <c r="DO359" i="1"/>
  <c r="DN359" i="1"/>
  <c r="DM359" i="1"/>
  <c r="DL359" i="1"/>
  <c r="DK359" i="1"/>
  <c r="DJ359" i="1"/>
  <c r="DI359" i="1"/>
  <c r="DG359" i="1"/>
  <c r="DF359" i="1"/>
  <c r="DO358" i="1"/>
  <c r="DN358" i="1"/>
  <c r="DM358" i="1"/>
  <c r="DL358" i="1"/>
  <c r="DK358" i="1"/>
  <c r="DJ358" i="1"/>
  <c r="DI358" i="1"/>
  <c r="DG358" i="1"/>
  <c r="DF358" i="1"/>
  <c r="DO357" i="1"/>
  <c r="DN357" i="1"/>
  <c r="DM357" i="1"/>
  <c r="DL357" i="1"/>
  <c r="DK357" i="1"/>
  <c r="DJ357" i="1"/>
  <c r="DI357" i="1"/>
  <c r="DG357" i="1"/>
  <c r="DF357" i="1"/>
  <c r="DO356" i="1"/>
  <c r="DN356" i="1"/>
  <c r="DM356" i="1"/>
  <c r="DL356" i="1"/>
  <c r="DK356" i="1"/>
  <c r="DJ356" i="1"/>
  <c r="DI356" i="1"/>
  <c r="DG356" i="1"/>
  <c r="DF356" i="1"/>
  <c r="DO355" i="1"/>
  <c r="DN355" i="1"/>
  <c r="DM355" i="1"/>
  <c r="DL355" i="1"/>
  <c r="DK355" i="1"/>
  <c r="DJ355" i="1"/>
  <c r="DI355" i="1"/>
  <c r="DG355" i="1"/>
  <c r="DF355" i="1"/>
  <c r="DO354" i="1"/>
  <c r="DN354" i="1"/>
  <c r="DM354" i="1"/>
  <c r="DL354" i="1"/>
  <c r="DK354" i="1"/>
  <c r="DJ354" i="1"/>
  <c r="DI354" i="1"/>
  <c r="DG354" i="1"/>
  <c r="DF354" i="1"/>
  <c r="DO353" i="1"/>
  <c r="DN353" i="1"/>
  <c r="DM353" i="1"/>
  <c r="DL353" i="1"/>
  <c r="DK353" i="1"/>
  <c r="DJ353" i="1"/>
  <c r="DI353" i="1"/>
  <c r="DG353" i="1"/>
  <c r="DF353" i="1"/>
  <c r="DO352" i="1"/>
  <c r="DN352" i="1"/>
  <c r="DM352" i="1"/>
  <c r="DL352" i="1"/>
  <c r="DK352" i="1"/>
  <c r="DJ352" i="1"/>
  <c r="DI352" i="1"/>
  <c r="DG352" i="1"/>
  <c r="DF352" i="1"/>
  <c r="DO351" i="1"/>
  <c r="DN351" i="1"/>
  <c r="DM351" i="1"/>
  <c r="DL351" i="1"/>
  <c r="DK351" i="1"/>
  <c r="DJ351" i="1"/>
  <c r="DI351" i="1"/>
  <c r="DG351" i="1"/>
  <c r="DF351" i="1"/>
  <c r="DO350" i="1"/>
  <c r="DN350" i="1"/>
  <c r="DM350" i="1"/>
  <c r="DL350" i="1"/>
  <c r="DK350" i="1"/>
  <c r="DJ350" i="1"/>
  <c r="DI350" i="1"/>
  <c r="DG350" i="1"/>
  <c r="DF350" i="1"/>
  <c r="DO349" i="1"/>
  <c r="DN349" i="1"/>
  <c r="DM349" i="1"/>
  <c r="DL349" i="1"/>
  <c r="DK349" i="1"/>
  <c r="DJ349" i="1"/>
  <c r="DI349" i="1"/>
  <c r="DG349" i="1"/>
  <c r="DF349" i="1"/>
  <c r="DO348" i="1"/>
  <c r="DN348" i="1"/>
  <c r="DM348" i="1"/>
  <c r="DL348" i="1"/>
  <c r="DK348" i="1"/>
  <c r="DJ348" i="1"/>
  <c r="DI348" i="1"/>
  <c r="DG348" i="1"/>
  <c r="DF348" i="1"/>
  <c r="DO347" i="1"/>
  <c r="DN347" i="1"/>
  <c r="DM347" i="1"/>
  <c r="DL347" i="1"/>
  <c r="DK347" i="1"/>
  <c r="DJ347" i="1"/>
  <c r="DI347" i="1"/>
  <c r="DG347" i="1"/>
  <c r="DF347" i="1"/>
  <c r="DO346" i="1"/>
  <c r="DN346" i="1"/>
  <c r="DM346" i="1"/>
  <c r="DL346" i="1"/>
  <c r="DK346" i="1"/>
  <c r="DJ346" i="1"/>
  <c r="DI346" i="1"/>
  <c r="DG346" i="1"/>
  <c r="DF346" i="1"/>
  <c r="DO345" i="1"/>
  <c r="DN345" i="1"/>
  <c r="DM345" i="1"/>
  <c r="DL345" i="1"/>
  <c r="DK345" i="1"/>
  <c r="DJ345" i="1"/>
  <c r="DI345" i="1"/>
  <c r="DG345" i="1"/>
  <c r="DF345" i="1"/>
  <c r="DO344" i="1"/>
  <c r="DN344" i="1"/>
  <c r="DM344" i="1"/>
  <c r="DL344" i="1"/>
  <c r="DK344" i="1"/>
  <c r="DJ344" i="1"/>
  <c r="DI344" i="1"/>
  <c r="DG344" i="1"/>
  <c r="DF344" i="1"/>
  <c r="DO343" i="1"/>
  <c r="DN343" i="1"/>
  <c r="DM343" i="1"/>
  <c r="DL343" i="1"/>
  <c r="DK343" i="1"/>
  <c r="DJ343" i="1"/>
  <c r="DI343" i="1"/>
  <c r="DG343" i="1"/>
  <c r="DF343" i="1"/>
  <c r="DO342" i="1"/>
  <c r="DN342" i="1"/>
  <c r="DM342" i="1"/>
  <c r="DL342" i="1"/>
  <c r="DK342" i="1"/>
  <c r="DJ342" i="1"/>
  <c r="DI342" i="1"/>
  <c r="DG342" i="1"/>
  <c r="DF342" i="1"/>
  <c r="DO341" i="1"/>
  <c r="DN341" i="1"/>
  <c r="DM341" i="1"/>
  <c r="DL341" i="1"/>
  <c r="DK341" i="1"/>
  <c r="DJ341" i="1"/>
  <c r="DI341" i="1"/>
  <c r="DG341" i="1"/>
  <c r="DF341" i="1"/>
  <c r="DO340" i="1"/>
  <c r="DN340" i="1"/>
  <c r="DM340" i="1"/>
  <c r="DL340" i="1"/>
  <c r="DK340" i="1"/>
  <c r="DJ340" i="1"/>
  <c r="DI340" i="1"/>
  <c r="DG340" i="1"/>
  <c r="DF340" i="1"/>
  <c r="DO339" i="1"/>
  <c r="DN339" i="1"/>
  <c r="DM339" i="1"/>
  <c r="DL339" i="1"/>
  <c r="DK339" i="1"/>
  <c r="DJ339" i="1"/>
  <c r="DI339" i="1"/>
  <c r="DG339" i="1"/>
  <c r="DF339" i="1"/>
  <c r="DO338" i="1"/>
  <c r="DN338" i="1"/>
  <c r="DM338" i="1"/>
  <c r="DL338" i="1"/>
  <c r="DK338" i="1"/>
  <c r="DJ338" i="1"/>
  <c r="DI338" i="1"/>
  <c r="DG338" i="1"/>
  <c r="DF338" i="1"/>
  <c r="DO337" i="1"/>
  <c r="DN337" i="1"/>
  <c r="DM337" i="1"/>
  <c r="DL337" i="1"/>
  <c r="DK337" i="1"/>
  <c r="DJ337" i="1"/>
  <c r="DI337" i="1"/>
  <c r="DG337" i="1"/>
  <c r="DF337" i="1"/>
  <c r="DO336" i="1"/>
  <c r="DN336" i="1"/>
  <c r="DM336" i="1"/>
  <c r="DL336" i="1"/>
  <c r="DK336" i="1"/>
  <c r="DJ336" i="1"/>
  <c r="DI336" i="1"/>
  <c r="DG336" i="1"/>
  <c r="DF336" i="1"/>
  <c r="DO335" i="1"/>
  <c r="DN335" i="1"/>
  <c r="DM335" i="1"/>
  <c r="DL335" i="1"/>
  <c r="DK335" i="1"/>
  <c r="DJ335" i="1"/>
  <c r="DI335" i="1"/>
  <c r="DG335" i="1"/>
  <c r="DF335" i="1"/>
  <c r="DO334" i="1"/>
  <c r="DN334" i="1"/>
  <c r="DM334" i="1"/>
  <c r="DL334" i="1"/>
  <c r="DK334" i="1"/>
  <c r="DJ334" i="1"/>
  <c r="DI334" i="1"/>
  <c r="DG334" i="1"/>
  <c r="DF334" i="1"/>
  <c r="DO333" i="1"/>
  <c r="DN333" i="1"/>
  <c r="DM333" i="1"/>
  <c r="DL333" i="1"/>
  <c r="DK333" i="1"/>
  <c r="DJ333" i="1"/>
  <c r="DI333" i="1"/>
  <c r="DG333" i="1"/>
  <c r="DF333" i="1"/>
  <c r="DO332" i="1"/>
  <c r="DN332" i="1"/>
  <c r="DM332" i="1"/>
  <c r="DL332" i="1"/>
  <c r="DK332" i="1"/>
  <c r="DJ332" i="1"/>
  <c r="DI332" i="1"/>
  <c r="DG332" i="1"/>
  <c r="DF332" i="1"/>
  <c r="DO331" i="1"/>
  <c r="DN331" i="1"/>
  <c r="DM331" i="1"/>
  <c r="DL331" i="1"/>
  <c r="DK331" i="1"/>
  <c r="DJ331" i="1"/>
  <c r="DI331" i="1"/>
  <c r="DG331" i="1"/>
  <c r="DF331" i="1"/>
  <c r="DO330" i="1"/>
  <c r="DN330" i="1"/>
  <c r="DM330" i="1"/>
  <c r="DL330" i="1"/>
  <c r="DK330" i="1"/>
  <c r="DJ330" i="1"/>
  <c r="DI330" i="1"/>
  <c r="DG330" i="1"/>
  <c r="DF330" i="1"/>
  <c r="DO329" i="1"/>
  <c r="DN329" i="1"/>
  <c r="DM329" i="1"/>
  <c r="DL329" i="1"/>
  <c r="DK329" i="1"/>
  <c r="DJ329" i="1"/>
  <c r="DI329" i="1"/>
  <c r="DG329" i="1"/>
  <c r="DF329" i="1"/>
  <c r="DO328" i="1"/>
  <c r="DN328" i="1"/>
  <c r="DM328" i="1"/>
  <c r="DL328" i="1"/>
  <c r="DK328" i="1"/>
  <c r="DJ328" i="1"/>
  <c r="DI328" i="1"/>
  <c r="DG328" i="1"/>
  <c r="DF328" i="1"/>
  <c r="DO327" i="1"/>
  <c r="DN327" i="1"/>
  <c r="DM327" i="1"/>
  <c r="DL327" i="1"/>
  <c r="DK327" i="1"/>
  <c r="DJ327" i="1"/>
  <c r="DI327" i="1"/>
  <c r="DG327" i="1"/>
  <c r="DF327" i="1"/>
  <c r="DO326" i="1"/>
  <c r="DN326" i="1"/>
  <c r="DM326" i="1"/>
  <c r="DL326" i="1"/>
  <c r="DK326" i="1"/>
  <c r="DJ326" i="1"/>
  <c r="DI326" i="1"/>
  <c r="DG326" i="1"/>
  <c r="DF326" i="1"/>
  <c r="DO325" i="1"/>
  <c r="DN325" i="1"/>
  <c r="DM325" i="1"/>
  <c r="DL325" i="1"/>
  <c r="DK325" i="1"/>
  <c r="DJ325" i="1"/>
  <c r="DI325" i="1"/>
  <c r="DG325" i="1"/>
  <c r="DF325" i="1"/>
  <c r="DO324" i="1"/>
  <c r="DN324" i="1"/>
  <c r="DM324" i="1"/>
  <c r="DL324" i="1"/>
  <c r="DK324" i="1"/>
  <c r="DJ324" i="1"/>
  <c r="DI324" i="1"/>
  <c r="DG324" i="1"/>
  <c r="DF324" i="1"/>
  <c r="DO323" i="1"/>
  <c r="DN323" i="1"/>
  <c r="DM323" i="1"/>
  <c r="DL323" i="1"/>
  <c r="DK323" i="1"/>
  <c r="DJ323" i="1"/>
  <c r="DI323" i="1"/>
  <c r="DG323" i="1"/>
  <c r="DF323" i="1"/>
  <c r="DO322" i="1"/>
  <c r="DN322" i="1"/>
  <c r="DM322" i="1"/>
  <c r="DL322" i="1"/>
  <c r="DK322" i="1"/>
  <c r="DJ322" i="1"/>
  <c r="DI322" i="1"/>
  <c r="DG322" i="1"/>
  <c r="DF322" i="1"/>
  <c r="DO321" i="1"/>
  <c r="DN321" i="1"/>
  <c r="DM321" i="1"/>
  <c r="DL321" i="1"/>
  <c r="DK321" i="1"/>
  <c r="DJ321" i="1"/>
  <c r="DI321" i="1"/>
  <c r="DG321" i="1"/>
  <c r="DF321" i="1"/>
  <c r="DO320" i="1"/>
  <c r="DN320" i="1"/>
  <c r="DM320" i="1"/>
  <c r="DL320" i="1"/>
  <c r="DK320" i="1"/>
  <c r="DJ320" i="1"/>
  <c r="DI320" i="1"/>
  <c r="DG320" i="1"/>
  <c r="DF320" i="1"/>
  <c r="DO319" i="1"/>
  <c r="DN319" i="1"/>
  <c r="DM319" i="1"/>
  <c r="DL319" i="1"/>
  <c r="DK319" i="1"/>
  <c r="DJ319" i="1"/>
  <c r="DI319" i="1"/>
  <c r="DG319" i="1"/>
  <c r="DF319" i="1"/>
  <c r="DO318" i="1"/>
  <c r="DN318" i="1"/>
  <c r="DM318" i="1"/>
  <c r="DL318" i="1"/>
  <c r="DK318" i="1"/>
  <c r="DJ318" i="1"/>
  <c r="DI318" i="1"/>
  <c r="DG318" i="1"/>
  <c r="DF318" i="1"/>
  <c r="DO317" i="1"/>
  <c r="DN317" i="1"/>
  <c r="DM317" i="1"/>
  <c r="DL317" i="1"/>
  <c r="DK317" i="1"/>
  <c r="DJ317" i="1"/>
  <c r="DI317" i="1"/>
  <c r="DG317" i="1"/>
  <c r="DF317" i="1"/>
  <c r="DO316" i="1"/>
  <c r="DN316" i="1"/>
  <c r="DM316" i="1"/>
  <c r="DL316" i="1"/>
  <c r="DK316" i="1"/>
  <c r="DJ316" i="1"/>
  <c r="DI316" i="1"/>
  <c r="DG316" i="1"/>
  <c r="DF316" i="1"/>
  <c r="DO315" i="1"/>
  <c r="DN315" i="1"/>
  <c r="DM315" i="1"/>
  <c r="DL315" i="1"/>
  <c r="DK315" i="1"/>
  <c r="DJ315" i="1"/>
  <c r="DI315" i="1"/>
  <c r="DG315" i="1"/>
  <c r="DF315" i="1"/>
  <c r="DO314" i="1"/>
  <c r="DN314" i="1"/>
  <c r="DM314" i="1"/>
  <c r="DL314" i="1"/>
  <c r="DK314" i="1"/>
  <c r="DJ314" i="1"/>
  <c r="DI314" i="1"/>
  <c r="DG314" i="1"/>
  <c r="DF314" i="1"/>
  <c r="DO313" i="1"/>
  <c r="DN313" i="1"/>
  <c r="DM313" i="1"/>
  <c r="DL313" i="1"/>
  <c r="DK313" i="1"/>
  <c r="DJ313" i="1"/>
  <c r="DI313" i="1"/>
  <c r="DG313" i="1"/>
  <c r="DF313" i="1"/>
  <c r="DO312" i="1"/>
  <c r="DN312" i="1"/>
  <c r="DM312" i="1"/>
  <c r="DL312" i="1"/>
  <c r="DK312" i="1"/>
  <c r="DJ312" i="1"/>
  <c r="DI312" i="1"/>
  <c r="DG312" i="1"/>
  <c r="DF312" i="1"/>
  <c r="DO311" i="1"/>
  <c r="DN311" i="1"/>
  <c r="DM311" i="1"/>
  <c r="DL311" i="1"/>
  <c r="DK311" i="1"/>
  <c r="DJ311" i="1"/>
  <c r="DI311" i="1"/>
  <c r="DG311" i="1"/>
  <c r="DF311" i="1"/>
  <c r="DO310" i="1"/>
  <c r="DN310" i="1"/>
  <c r="DM310" i="1"/>
  <c r="DL310" i="1"/>
  <c r="DK310" i="1"/>
  <c r="DJ310" i="1"/>
  <c r="DI310" i="1"/>
  <c r="DG310" i="1"/>
  <c r="DF310" i="1"/>
  <c r="DO309" i="1"/>
  <c r="DN309" i="1"/>
  <c r="DM309" i="1"/>
  <c r="DL309" i="1"/>
  <c r="DK309" i="1"/>
  <c r="DJ309" i="1"/>
  <c r="DI309" i="1"/>
  <c r="DG309" i="1"/>
  <c r="DF309" i="1"/>
  <c r="DO308" i="1"/>
  <c r="DN308" i="1"/>
  <c r="DM308" i="1"/>
  <c r="DL308" i="1"/>
  <c r="DK308" i="1"/>
  <c r="DJ308" i="1"/>
  <c r="DI308" i="1"/>
  <c r="DG308" i="1"/>
  <c r="DF308" i="1"/>
  <c r="DO307" i="1"/>
  <c r="DN307" i="1"/>
  <c r="DM307" i="1"/>
  <c r="DL307" i="1"/>
  <c r="DK307" i="1"/>
  <c r="DJ307" i="1"/>
  <c r="DI307" i="1"/>
  <c r="DG307" i="1"/>
  <c r="DF307" i="1"/>
  <c r="DO306" i="1"/>
  <c r="DN306" i="1"/>
  <c r="DM306" i="1"/>
  <c r="DL306" i="1"/>
  <c r="DK306" i="1"/>
  <c r="DJ306" i="1"/>
  <c r="DI306" i="1"/>
  <c r="DG306" i="1"/>
  <c r="DF306" i="1"/>
  <c r="DO305" i="1"/>
  <c r="DN305" i="1"/>
  <c r="DM305" i="1"/>
  <c r="DL305" i="1"/>
  <c r="DK305" i="1"/>
  <c r="DJ305" i="1"/>
  <c r="DI305" i="1"/>
  <c r="DG305" i="1"/>
  <c r="DF305" i="1"/>
  <c r="DO304" i="1"/>
  <c r="DN304" i="1"/>
  <c r="DM304" i="1"/>
  <c r="DL304" i="1"/>
  <c r="DK304" i="1"/>
  <c r="DJ304" i="1"/>
  <c r="DI304" i="1"/>
  <c r="DG304" i="1"/>
  <c r="DF304" i="1"/>
  <c r="DO303" i="1"/>
  <c r="DN303" i="1"/>
  <c r="DM303" i="1"/>
  <c r="DL303" i="1"/>
  <c r="DK303" i="1"/>
  <c r="DJ303" i="1"/>
  <c r="DI303" i="1"/>
  <c r="DG303" i="1"/>
  <c r="DF303" i="1"/>
  <c r="DO302" i="1"/>
  <c r="DN302" i="1"/>
  <c r="DM302" i="1"/>
  <c r="DL302" i="1"/>
  <c r="DK302" i="1"/>
  <c r="DJ302" i="1"/>
  <c r="DI302" i="1"/>
  <c r="DG302" i="1"/>
  <c r="DF302" i="1"/>
  <c r="DO301" i="1"/>
  <c r="DN301" i="1"/>
  <c r="DM301" i="1"/>
  <c r="DL301" i="1"/>
  <c r="DK301" i="1"/>
  <c r="DJ301" i="1"/>
  <c r="DI301" i="1"/>
  <c r="DG301" i="1"/>
  <c r="DF301" i="1"/>
  <c r="DO300" i="1"/>
  <c r="DN300" i="1"/>
  <c r="DM300" i="1"/>
  <c r="DL300" i="1"/>
  <c r="DK300" i="1"/>
  <c r="DJ300" i="1"/>
  <c r="DI300" i="1"/>
  <c r="DG300" i="1"/>
  <c r="DF300" i="1"/>
  <c r="DO299" i="1"/>
  <c r="DN299" i="1"/>
  <c r="DM299" i="1"/>
  <c r="DL299" i="1"/>
  <c r="DK299" i="1"/>
  <c r="DJ299" i="1"/>
  <c r="DI299" i="1"/>
  <c r="DG299" i="1"/>
  <c r="DF299" i="1"/>
  <c r="DO298" i="1"/>
  <c r="DN298" i="1"/>
  <c r="DM298" i="1"/>
  <c r="DL298" i="1"/>
  <c r="DK298" i="1"/>
  <c r="DJ298" i="1"/>
  <c r="DI298" i="1"/>
  <c r="DG298" i="1"/>
  <c r="DF298" i="1"/>
  <c r="DO297" i="1"/>
  <c r="DN297" i="1"/>
  <c r="DM297" i="1"/>
  <c r="DL297" i="1"/>
  <c r="DK297" i="1"/>
  <c r="DJ297" i="1"/>
  <c r="DI297" i="1"/>
  <c r="DG297" i="1"/>
  <c r="DF297" i="1"/>
  <c r="DO296" i="1"/>
  <c r="DN296" i="1"/>
  <c r="DM296" i="1"/>
  <c r="DL296" i="1"/>
  <c r="DK296" i="1"/>
  <c r="DJ296" i="1"/>
  <c r="DI296" i="1"/>
  <c r="DG296" i="1"/>
  <c r="DF296" i="1"/>
  <c r="DO295" i="1"/>
  <c r="DN295" i="1"/>
  <c r="DM295" i="1"/>
  <c r="DL295" i="1"/>
  <c r="DK295" i="1"/>
  <c r="DJ295" i="1"/>
  <c r="DI295" i="1"/>
  <c r="DG295" i="1"/>
  <c r="DF295" i="1"/>
  <c r="DO294" i="1"/>
  <c r="DN294" i="1"/>
  <c r="DM294" i="1"/>
  <c r="DL294" i="1"/>
  <c r="DK294" i="1"/>
  <c r="DJ294" i="1"/>
  <c r="DI294" i="1"/>
  <c r="DG294" i="1"/>
  <c r="DF2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C1" i="13" l="1"/>
  <c r="AN27" i="12" l="1"/>
  <c r="AL27" i="12"/>
  <c r="AJ27" i="12"/>
  <c r="AH27" i="12"/>
  <c r="AF27" i="12"/>
  <c r="AD27" i="12"/>
  <c r="AB27" i="12"/>
  <c r="Z27" i="12"/>
  <c r="X27" i="12"/>
  <c r="V27" i="12"/>
  <c r="U26" i="12"/>
  <c r="AM26" i="12"/>
  <c r="AK26" i="12"/>
  <c r="AI26" i="12"/>
  <c r="AG26" i="12"/>
  <c r="AE26" i="12"/>
  <c r="AC26" i="12"/>
  <c r="AA26" i="12"/>
  <c r="Y26" i="12"/>
  <c r="W26" i="12"/>
  <c r="F27" i="10" l="1"/>
  <c r="F29" i="10" s="1"/>
  <c r="F34" i="10" s="1"/>
  <c r="G27" i="10"/>
  <c r="G29" i="10" s="1"/>
  <c r="G34" i="10" s="1"/>
  <c r="H27" i="10"/>
  <c r="H29" i="10" s="1"/>
  <c r="H34" i="10" s="1"/>
  <c r="I27" i="10"/>
  <c r="I29" i="10" s="1"/>
  <c r="I34" i="10" s="1"/>
  <c r="J27" i="10"/>
  <c r="J29" i="10" s="1"/>
  <c r="J34" i="10" s="1"/>
  <c r="F37" i="10"/>
  <c r="G37" i="10"/>
  <c r="H37" i="10"/>
  <c r="I37" i="10"/>
  <c r="J37" i="10"/>
  <c r="F39" i="10"/>
  <c r="F43" i="10" s="1"/>
  <c r="G39" i="10"/>
  <c r="G43" i="10" s="1"/>
  <c r="G48" i="10" s="1"/>
  <c r="H39" i="10"/>
  <c r="H43" i="10" s="1"/>
  <c r="H48" i="10" s="1"/>
  <c r="I39" i="10"/>
  <c r="I43" i="10" s="1"/>
  <c r="I48" i="10" s="1"/>
  <c r="J39" i="10"/>
  <c r="J43" i="10" s="1"/>
  <c r="J48" i="10" s="1"/>
  <c r="F40" i="10"/>
  <c r="G40" i="10"/>
  <c r="H40" i="10"/>
  <c r="I40" i="10"/>
  <c r="J40" i="10"/>
  <c r="B12" i="1"/>
  <c r="B11" i="1"/>
  <c r="B7" i="1"/>
  <c r="B4" i="1"/>
  <c r="I234" i="12"/>
  <c r="F234" i="12"/>
  <c r="I233" i="12"/>
  <c r="F233" i="12"/>
  <c r="I232" i="12"/>
  <c r="F232" i="12"/>
  <c r="I231" i="12"/>
  <c r="F231" i="12"/>
  <c r="I230" i="12"/>
  <c r="F230" i="12"/>
  <c r="I229" i="12"/>
  <c r="F229" i="12"/>
  <c r="I228" i="12"/>
  <c r="F228" i="12"/>
  <c r="I227" i="12"/>
  <c r="F227" i="12"/>
  <c r="I226" i="12"/>
  <c r="F226" i="12"/>
  <c r="I225" i="12"/>
  <c r="F225" i="12"/>
  <c r="I224" i="12"/>
  <c r="F224" i="12"/>
  <c r="I223" i="12"/>
  <c r="F223" i="12"/>
  <c r="I222" i="12"/>
  <c r="F222" i="12"/>
  <c r="I221" i="12"/>
  <c r="F221" i="12"/>
  <c r="I220" i="12"/>
  <c r="F220" i="12"/>
  <c r="I219" i="12"/>
  <c r="F219" i="12"/>
  <c r="I218" i="12"/>
  <c r="F218" i="12"/>
  <c r="I217" i="12"/>
  <c r="F217" i="12"/>
  <c r="I216" i="12"/>
  <c r="F216" i="12"/>
  <c r="I215" i="12"/>
  <c r="F215" i="12"/>
  <c r="I214" i="12"/>
  <c r="F214" i="12"/>
  <c r="I213" i="12"/>
  <c r="F213" i="12"/>
  <c r="I212" i="12"/>
  <c r="F212" i="12"/>
  <c r="I211" i="12"/>
  <c r="F211" i="12"/>
  <c r="I210" i="12"/>
  <c r="F210" i="12"/>
  <c r="I209" i="12"/>
  <c r="F209" i="12"/>
  <c r="I208" i="12"/>
  <c r="F208" i="12"/>
  <c r="I207" i="12"/>
  <c r="F207" i="12"/>
  <c r="I206" i="12"/>
  <c r="F206" i="12"/>
  <c r="I205" i="12"/>
  <c r="F205" i="12"/>
  <c r="I204" i="12"/>
  <c r="F204" i="12"/>
  <c r="I203" i="12"/>
  <c r="F203" i="12"/>
  <c r="I202" i="12"/>
  <c r="F202" i="12"/>
  <c r="I201" i="12"/>
  <c r="F201" i="12"/>
  <c r="I200" i="12"/>
  <c r="F200" i="12"/>
  <c r="I199" i="12"/>
  <c r="F199" i="12"/>
  <c r="I198" i="12"/>
  <c r="F198" i="12"/>
  <c r="I197" i="12"/>
  <c r="F197" i="12"/>
  <c r="I196" i="12"/>
  <c r="F196" i="12"/>
  <c r="I195" i="12"/>
  <c r="F195" i="12"/>
  <c r="I194" i="12"/>
  <c r="F194" i="12"/>
  <c r="I193" i="12"/>
  <c r="F193" i="12"/>
  <c r="I192" i="12"/>
  <c r="F192" i="12"/>
  <c r="I191" i="12"/>
  <c r="F191" i="12"/>
  <c r="I190" i="12"/>
  <c r="F190" i="12"/>
  <c r="I189" i="12"/>
  <c r="F189" i="12"/>
  <c r="I188" i="12"/>
  <c r="F188" i="12"/>
  <c r="I187" i="12"/>
  <c r="F187" i="12"/>
  <c r="I186" i="12"/>
  <c r="F186" i="12"/>
  <c r="I185" i="12"/>
  <c r="F185" i="12"/>
  <c r="I184" i="12"/>
  <c r="F184" i="12"/>
  <c r="I183" i="12"/>
  <c r="F183" i="12"/>
  <c r="I182" i="12"/>
  <c r="F182" i="12"/>
  <c r="I181" i="12"/>
  <c r="F181" i="12"/>
  <c r="I180" i="12"/>
  <c r="F180" i="12"/>
  <c r="I179" i="12"/>
  <c r="F179" i="12"/>
  <c r="I178" i="12"/>
  <c r="F178" i="12"/>
  <c r="I177" i="12"/>
  <c r="F177" i="12"/>
  <c r="I176" i="12"/>
  <c r="F176" i="12"/>
  <c r="I175" i="12"/>
  <c r="F175" i="12"/>
  <c r="I174" i="12"/>
  <c r="F174" i="12"/>
  <c r="I173" i="12"/>
  <c r="F173" i="12"/>
  <c r="I172" i="12"/>
  <c r="F172" i="12"/>
  <c r="I171" i="12"/>
  <c r="F171" i="12"/>
  <c r="I170" i="12"/>
  <c r="F170" i="12"/>
  <c r="I169" i="12"/>
  <c r="F169" i="12"/>
  <c r="I168" i="12"/>
  <c r="F168" i="12"/>
  <c r="I167" i="12"/>
  <c r="F167" i="12"/>
  <c r="I166" i="12"/>
  <c r="F166" i="12"/>
  <c r="I165" i="12"/>
  <c r="F165" i="12"/>
  <c r="I164" i="12"/>
  <c r="F164" i="12"/>
  <c r="I163" i="12"/>
  <c r="F163" i="12"/>
  <c r="I162" i="12"/>
  <c r="F162" i="12"/>
  <c r="I161" i="12"/>
  <c r="F161" i="12"/>
  <c r="I160" i="12"/>
  <c r="F160" i="12"/>
  <c r="I159" i="12"/>
  <c r="F159" i="12"/>
  <c r="I158" i="12"/>
  <c r="F158" i="12"/>
  <c r="I157" i="12"/>
  <c r="F157" i="12"/>
  <c r="I156" i="12"/>
  <c r="F156" i="12"/>
  <c r="I155" i="12"/>
  <c r="F155" i="12"/>
  <c r="I154" i="12"/>
  <c r="F154" i="12"/>
  <c r="I153" i="12"/>
  <c r="F153" i="12"/>
  <c r="I152" i="12"/>
  <c r="F152" i="12"/>
  <c r="I151" i="12"/>
  <c r="F151" i="12"/>
  <c r="I150" i="12"/>
  <c r="F150" i="12"/>
  <c r="I149" i="12"/>
  <c r="F149" i="12"/>
  <c r="I148" i="12"/>
  <c r="F148" i="12"/>
  <c r="I147" i="12"/>
  <c r="F147" i="12"/>
  <c r="I146" i="12"/>
  <c r="F146" i="12"/>
  <c r="I145" i="12"/>
  <c r="F145" i="12"/>
  <c r="I144" i="12"/>
  <c r="F144" i="12"/>
  <c r="I143" i="12"/>
  <c r="F143" i="12"/>
  <c r="I142" i="12"/>
  <c r="F142" i="12"/>
  <c r="I141" i="12"/>
  <c r="F141" i="12"/>
  <c r="I140" i="12"/>
  <c r="F140" i="12"/>
  <c r="I139" i="12"/>
  <c r="F139" i="12"/>
  <c r="I138" i="12"/>
  <c r="F138" i="12"/>
  <c r="I137" i="12"/>
  <c r="F137" i="12"/>
  <c r="I136" i="12"/>
  <c r="F136" i="12"/>
  <c r="I135" i="12"/>
  <c r="F135" i="12"/>
  <c r="I134" i="12"/>
  <c r="F134" i="12"/>
  <c r="I133" i="12"/>
  <c r="F133" i="12"/>
  <c r="I132" i="12"/>
  <c r="F132" i="12"/>
  <c r="I131" i="12"/>
  <c r="F131" i="12"/>
  <c r="I130" i="12"/>
  <c r="F130" i="12"/>
  <c r="I129" i="12"/>
  <c r="F129" i="12"/>
  <c r="I128" i="12"/>
  <c r="F128" i="12"/>
  <c r="I127" i="12"/>
  <c r="F127" i="12"/>
  <c r="I126" i="12"/>
  <c r="F126" i="12"/>
  <c r="I125" i="12"/>
  <c r="F125" i="12"/>
  <c r="I124" i="12"/>
  <c r="F124" i="12"/>
  <c r="I123" i="12"/>
  <c r="F123" i="12"/>
  <c r="I122" i="12"/>
  <c r="F122" i="12"/>
  <c r="I121" i="12"/>
  <c r="F121" i="12"/>
  <c r="I120" i="12"/>
  <c r="F120" i="12"/>
  <c r="I119" i="12"/>
  <c r="F119" i="12"/>
  <c r="I118" i="12"/>
  <c r="F118" i="12"/>
  <c r="I117" i="12"/>
  <c r="F117" i="12"/>
  <c r="I116" i="12"/>
  <c r="F116" i="12"/>
  <c r="I115" i="12"/>
  <c r="F115" i="12"/>
  <c r="I114" i="12"/>
  <c r="F114" i="12"/>
  <c r="I113" i="12"/>
  <c r="F113" i="12"/>
  <c r="I112" i="12"/>
  <c r="F112" i="12"/>
  <c r="I111" i="12"/>
  <c r="F111" i="12"/>
  <c r="I110" i="12"/>
  <c r="F110" i="12"/>
  <c r="I109" i="12"/>
  <c r="F109" i="12"/>
  <c r="I108" i="12"/>
  <c r="F108" i="12"/>
  <c r="I107" i="12"/>
  <c r="F107" i="12"/>
  <c r="I106" i="12"/>
  <c r="F106" i="12"/>
  <c r="I105" i="12"/>
  <c r="F105" i="12"/>
  <c r="I104" i="12"/>
  <c r="F104" i="12"/>
  <c r="I103" i="12"/>
  <c r="F103" i="12"/>
  <c r="I102" i="12"/>
  <c r="F102" i="12"/>
  <c r="I101" i="12"/>
  <c r="F101" i="12"/>
  <c r="I100" i="12"/>
  <c r="F100" i="12"/>
  <c r="I99" i="12"/>
  <c r="F99" i="12"/>
  <c r="I98" i="12"/>
  <c r="F98" i="12"/>
  <c r="I97" i="12"/>
  <c r="F97" i="12"/>
  <c r="I96" i="12"/>
  <c r="F96" i="12"/>
  <c r="I95" i="12"/>
  <c r="F95" i="12"/>
  <c r="I94" i="12"/>
  <c r="F94" i="12"/>
  <c r="I93" i="12"/>
  <c r="F93" i="12"/>
  <c r="I92" i="12"/>
  <c r="F92" i="12"/>
  <c r="I91" i="12"/>
  <c r="F91" i="12"/>
  <c r="I90" i="12"/>
  <c r="F90" i="12"/>
  <c r="I89" i="12"/>
  <c r="F89" i="12"/>
  <c r="I88" i="12"/>
  <c r="F88" i="12"/>
  <c r="I87" i="12"/>
  <c r="F87" i="12"/>
  <c r="I86" i="12"/>
  <c r="F86" i="12"/>
  <c r="I85" i="12"/>
  <c r="F85" i="12"/>
  <c r="I84" i="12"/>
  <c r="F84" i="12"/>
  <c r="I83" i="12"/>
  <c r="F83" i="12"/>
  <c r="I82" i="12"/>
  <c r="F82" i="12"/>
  <c r="I81" i="12"/>
  <c r="F81" i="12"/>
  <c r="I80" i="12"/>
  <c r="F80" i="12"/>
  <c r="I79" i="12"/>
  <c r="F79" i="12"/>
  <c r="I78" i="12"/>
  <c r="F78" i="12"/>
  <c r="I77" i="12"/>
  <c r="F77" i="12"/>
  <c r="I76" i="12"/>
  <c r="F76" i="12"/>
  <c r="I75" i="12"/>
  <c r="F75" i="12"/>
  <c r="I74" i="12"/>
  <c r="F74" i="12"/>
  <c r="I73" i="12"/>
  <c r="F73" i="12"/>
  <c r="I72" i="12"/>
  <c r="F72" i="12"/>
  <c r="I71" i="12"/>
  <c r="F71" i="12"/>
  <c r="I70" i="12"/>
  <c r="F70" i="12"/>
  <c r="I69" i="12"/>
  <c r="F69" i="12"/>
  <c r="I68" i="12"/>
  <c r="F68" i="12"/>
  <c r="I67" i="12"/>
  <c r="F67" i="12"/>
  <c r="I66" i="12"/>
  <c r="F66" i="12"/>
  <c r="I65" i="12"/>
  <c r="F65" i="12"/>
  <c r="I64" i="12"/>
  <c r="F64" i="12"/>
  <c r="I63" i="12"/>
  <c r="F63" i="12"/>
  <c r="I62" i="12"/>
  <c r="F62" i="12"/>
  <c r="I61" i="12"/>
  <c r="F61" i="12"/>
  <c r="I60" i="12"/>
  <c r="F60" i="12"/>
  <c r="I59" i="12"/>
  <c r="F59" i="12"/>
  <c r="I58" i="12"/>
  <c r="F58" i="12"/>
  <c r="I57" i="12"/>
  <c r="F57" i="12"/>
  <c r="I56" i="12"/>
  <c r="F56" i="12"/>
  <c r="I55" i="12"/>
  <c r="F55" i="12"/>
  <c r="I54" i="12"/>
  <c r="F54" i="12"/>
  <c r="I53" i="12"/>
  <c r="F53" i="12"/>
  <c r="I52" i="12"/>
  <c r="F52" i="12"/>
  <c r="I51" i="12"/>
  <c r="F51" i="12"/>
  <c r="I50" i="12"/>
  <c r="F50" i="12"/>
  <c r="I49" i="12"/>
  <c r="F49" i="12"/>
  <c r="I48" i="12"/>
  <c r="F48" i="12"/>
  <c r="I47" i="12"/>
  <c r="F47" i="12"/>
  <c r="I46" i="12"/>
  <c r="F46" i="12"/>
  <c r="I45" i="12"/>
  <c r="F45" i="12"/>
  <c r="I44" i="12"/>
  <c r="F44" i="12"/>
  <c r="I43" i="12"/>
  <c r="F43" i="12"/>
  <c r="I42" i="12"/>
  <c r="F42" i="12"/>
  <c r="I41" i="12"/>
  <c r="F41" i="12"/>
  <c r="I40" i="12"/>
  <c r="F40" i="12"/>
  <c r="I39" i="12"/>
  <c r="F39" i="12"/>
  <c r="I38" i="12"/>
  <c r="F38" i="12"/>
  <c r="I37" i="12"/>
  <c r="F37" i="12"/>
  <c r="I36" i="12"/>
  <c r="F36" i="12"/>
  <c r="I35" i="12"/>
  <c r="F35" i="12"/>
  <c r="I34" i="12"/>
  <c r="F34" i="12"/>
  <c r="I32" i="12"/>
  <c r="F32" i="12"/>
  <c r="I31" i="12"/>
  <c r="F31" i="12"/>
  <c r="G25" i="12" a="1"/>
  <c r="G25" i="12" s="1"/>
  <c r="G24" i="12" a="1"/>
  <c r="G24" i="12" s="1"/>
  <c r="G23" i="12" a="1"/>
  <c r="G23" i="12" s="1"/>
  <c r="G22" i="12" a="1"/>
  <c r="G22" i="12" s="1"/>
  <c r="G20" i="12" a="1"/>
  <c r="G20" i="12" s="1"/>
  <c r="G19" i="12" a="1"/>
  <c r="G19" i="12" s="1"/>
  <c r="G18" i="12" a="1"/>
  <c r="G18" i="12" s="1"/>
  <c r="G17" i="12" a="1"/>
  <c r="G17" i="12" s="1"/>
  <c r="G15" i="12" a="1"/>
  <c r="G15" i="12" s="1"/>
  <c r="G14" i="12" a="1"/>
  <c r="G14" i="12" s="1"/>
  <c r="G13" i="12" a="1"/>
  <c r="G13" i="12" s="1"/>
  <c r="B15" i="12"/>
  <c r="M5" i="12" s="1" a="1"/>
  <c r="M5" i="12" s="1"/>
  <c r="G12" i="12" a="1"/>
  <c r="G12" i="12" s="1"/>
  <c r="B9" i="12"/>
  <c r="G4" i="12" a="1"/>
  <c r="G4" i="12" s="1"/>
  <c r="F15" i="10"/>
  <c r="F13" i="10"/>
  <c r="F12" i="10"/>
  <c r="F10" i="10"/>
  <c r="F5" i="10"/>
  <c r="F6" i="10" s="1"/>
  <c r="F8" i="10" s="1"/>
  <c r="EI82" i="1"/>
  <c r="EI81" i="1"/>
  <c r="FV89" i="1"/>
  <c r="FU89" i="1"/>
  <c r="FT89" i="1"/>
  <c r="FS89" i="1"/>
  <c r="FR89" i="1"/>
  <c r="FQ89" i="1"/>
  <c r="FP89" i="1"/>
  <c r="FO89" i="1"/>
  <c r="FN89" i="1"/>
  <c r="FM89" i="1"/>
  <c r="FL89" i="1"/>
  <c r="FK89" i="1"/>
  <c r="FJ89" i="1"/>
  <c r="FI89" i="1"/>
  <c r="FH89" i="1"/>
  <c r="FG89" i="1"/>
  <c r="FF89" i="1"/>
  <c r="FE89" i="1"/>
  <c r="FD89" i="1"/>
  <c r="FC89" i="1"/>
  <c r="FB89" i="1"/>
  <c r="FA89" i="1"/>
  <c r="EZ89" i="1"/>
  <c r="EY89" i="1"/>
  <c r="EX89" i="1"/>
  <c r="EW89" i="1"/>
  <c r="EV89" i="1"/>
  <c r="EU89" i="1"/>
  <c r="ET89" i="1"/>
  <c r="ES89" i="1"/>
  <c r="ER89" i="1"/>
  <c r="EQ89" i="1"/>
  <c r="EP89" i="1"/>
  <c r="EO89" i="1"/>
  <c r="EN89" i="1"/>
  <c r="EM89" i="1"/>
  <c r="EL89" i="1"/>
  <c r="EK89" i="1"/>
  <c r="EJ89" i="1"/>
  <c r="EI89" i="1"/>
  <c r="EH89" i="1"/>
  <c r="EG89" i="1"/>
  <c r="EF89" i="1"/>
  <c r="EE89" i="1"/>
  <c r="ED89" i="1"/>
  <c r="EC89" i="1"/>
  <c r="C30" i="9" a="1"/>
  <c r="C30" i="9" s="1"/>
  <c r="M648" i="9"/>
  <c r="M647" i="9"/>
  <c r="M646" i="9"/>
  <c r="M645" i="9"/>
  <c r="M644" i="9"/>
  <c r="M643" i="9"/>
  <c r="M642" i="9"/>
  <c r="N642" i="9" s="1"/>
  <c r="AI642" i="9" s="1"/>
  <c r="M641" i="9"/>
  <c r="M640" i="9"/>
  <c r="N640" i="9" s="1"/>
  <c r="M639" i="9"/>
  <c r="N639" i="9" s="1"/>
  <c r="M638" i="9"/>
  <c r="M637" i="9"/>
  <c r="M636" i="9"/>
  <c r="N636" i="9" s="1"/>
  <c r="M635" i="9"/>
  <c r="M634" i="9"/>
  <c r="M633" i="9"/>
  <c r="N633" i="9" s="1"/>
  <c r="M632" i="9"/>
  <c r="M631" i="9"/>
  <c r="M630" i="9"/>
  <c r="N630" i="9" s="1"/>
  <c r="M629" i="9"/>
  <c r="M628" i="9"/>
  <c r="N628" i="9" s="1"/>
  <c r="M627" i="9"/>
  <c r="M626" i="9"/>
  <c r="M625" i="9"/>
  <c r="M624" i="9"/>
  <c r="M623" i="9"/>
  <c r="M622" i="9"/>
  <c r="M621" i="9"/>
  <c r="M620" i="9"/>
  <c r="M619" i="9"/>
  <c r="M618" i="9"/>
  <c r="N618" i="9" s="1"/>
  <c r="AD618" i="9" s="1"/>
  <c r="M617" i="9"/>
  <c r="M616" i="9"/>
  <c r="N616" i="9" s="1"/>
  <c r="M615" i="9"/>
  <c r="N615" i="9" s="1"/>
  <c r="M614" i="9"/>
  <c r="M613" i="9"/>
  <c r="N613" i="9" s="1"/>
  <c r="M612" i="9"/>
  <c r="M611" i="9"/>
  <c r="M610" i="9"/>
  <c r="N610" i="9" s="1"/>
  <c r="M609" i="9"/>
  <c r="M608" i="9"/>
  <c r="N608" i="9" s="1"/>
  <c r="M607" i="9"/>
  <c r="M606" i="9"/>
  <c r="N606" i="9" s="1"/>
  <c r="AD606" i="9" s="1"/>
  <c r="M605" i="9"/>
  <c r="N605" i="9" s="1"/>
  <c r="M604" i="9"/>
  <c r="N604" i="9" s="1"/>
  <c r="M603" i="9"/>
  <c r="N603" i="9" s="1"/>
  <c r="AD603" i="9" s="1"/>
  <c r="M602" i="9"/>
  <c r="N602" i="9" s="1"/>
  <c r="M601" i="9"/>
  <c r="N601" i="9" s="1"/>
  <c r="M600" i="9"/>
  <c r="M599" i="9"/>
  <c r="M598" i="9"/>
  <c r="N598" i="9" s="1"/>
  <c r="AI598" i="9" s="1"/>
  <c r="M597" i="9"/>
  <c r="M596" i="9"/>
  <c r="M595" i="9"/>
  <c r="M594" i="9"/>
  <c r="N594" i="9" s="1"/>
  <c r="M593" i="9"/>
  <c r="N593" i="9" s="1"/>
  <c r="M592" i="9"/>
  <c r="N592" i="9" s="1"/>
  <c r="AD592" i="9" s="1"/>
  <c r="M591" i="9"/>
  <c r="N591" i="9" s="1"/>
  <c r="M590" i="9"/>
  <c r="N590" i="9" s="1"/>
  <c r="M589" i="9"/>
  <c r="M588" i="9"/>
  <c r="M587" i="9"/>
  <c r="M586" i="9"/>
  <c r="N586" i="9" s="1"/>
  <c r="M585" i="9"/>
  <c r="M584" i="9"/>
  <c r="N584" i="9" s="1"/>
  <c r="M583" i="9"/>
  <c r="M582" i="9"/>
  <c r="N582" i="9" s="1"/>
  <c r="M581" i="9"/>
  <c r="M580" i="9"/>
  <c r="N580" i="9" s="1"/>
  <c r="M579" i="9"/>
  <c r="N579" i="9" s="1"/>
  <c r="M578" i="9"/>
  <c r="N578" i="9" s="1"/>
  <c r="M577" i="9"/>
  <c r="M576" i="9"/>
  <c r="N576" i="9" s="1"/>
  <c r="M575" i="9"/>
  <c r="M574" i="9"/>
  <c r="N574" i="9" s="1"/>
  <c r="M573" i="9"/>
  <c r="N573" i="9" s="1"/>
  <c r="M572" i="9"/>
  <c r="M571" i="9"/>
  <c r="M570" i="9"/>
  <c r="N570" i="9" s="1"/>
  <c r="AD570" i="9" s="1"/>
  <c r="M569" i="9"/>
  <c r="N569" i="9" s="1"/>
  <c r="M568" i="9"/>
  <c r="N568" i="9" s="1"/>
  <c r="AD568" i="9" s="1"/>
  <c r="M567" i="9"/>
  <c r="M566" i="9"/>
  <c r="N566" i="9" s="1"/>
  <c r="AI566" i="9" s="1"/>
  <c r="M565" i="9"/>
  <c r="M564" i="9"/>
  <c r="M563" i="9"/>
  <c r="M562" i="9"/>
  <c r="N562" i="9" s="1"/>
  <c r="M561" i="9"/>
  <c r="M560" i="9"/>
  <c r="M559" i="9"/>
  <c r="M558" i="9"/>
  <c r="N558" i="9" s="1"/>
  <c r="M557" i="9"/>
  <c r="N557" i="9" s="1"/>
  <c r="M556" i="9"/>
  <c r="N556" i="9" s="1"/>
  <c r="M555" i="9"/>
  <c r="N555" i="9" s="1"/>
  <c r="M554" i="9"/>
  <c r="M553" i="9"/>
  <c r="M552" i="9"/>
  <c r="N552" i="9" s="1"/>
  <c r="M551" i="9"/>
  <c r="M550" i="9"/>
  <c r="N550" i="9" s="1"/>
  <c r="AI550" i="9" s="1"/>
  <c r="M549" i="9"/>
  <c r="M548" i="9"/>
  <c r="N548" i="9" s="1"/>
  <c r="AI548" i="9" s="1"/>
  <c r="M547" i="9"/>
  <c r="M546" i="9"/>
  <c r="N546" i="9" s="1"/>
  <c r="AI546" i="9" s="1"/>
  <c r="M545" i="9"/>
  <c r="N545" i="9" s="1"/>
  <c r="M544" i="9"/>
  <c r="M543" i="9"/>
  <c r="N543" i="9" s="1"/>
  <c r="M542" i="9"/>
  <c r="N542" i="9" s="1"/>
  <c r="M541" i="9"/>
  <c r="N541" i="9" s="1"/>
  <c r="M540" i="9"/>
  <c r="N540" i="9" s="1"/>
  <c r="M539" i="9"/>
  <c r="M538" i="9"/>
  <c r="M537" i="9"/>
  <c r="N537" i="9" s="1"/>
  <c r="M536" i="9"/>
  <c r="N536" i="9" s="1"/>
  <c r="M535" i="9"/>
  <c r="N535" i="9" s="1"/>
  <c r="AI535" i="9" s="1"/>
  <c r="M534" i="9"/>
  <c r="N534" i="9" s="1"/>
  <c r="AI534" i="9" s="1"/>
  <c r="M533" i="9"/>
  <c r="N533" i="9" s="1"/>
  <c r="M532" i="9"/>
  <c r="N532" i="9" s="1"/>
  <c r="M531" i="9"/>
  <c r="M530" i="9"/>
  <c r="M529" i="9"/>
  <c r="M528" i="9"/>
  <c r="N528" i="9" s="1"/>
  <c r="AD528" i="9" s="1"/>
  <c r="M527" i="9"/>
  <c r="M526" i="9"/>
  <c r="M525" i="9"/>
  <c r="M524" i="9"/>
  <c r="N524" i="9" s="1"/>
  <c r="M523" i="9"/>
  <c r="N523" i="9" s="1"/>
  <c r="AI523" i="9" s="1"/>
  <c r="M522" i="9"/>
  <c r="N522" i="9" s="1"/>
  <c r="AI522" i="9" s="1"/>
  <c r="M521" i="9"/>
  <c r="N521" i="9" s="1"/>
  <c r="M520" i="9"/>
  <c r="M519" i="9"/>
  <c r="N519" i="9" s="1"/>
  <c r="AI519" i="9" s="1"/>
  <c r="M518" i="9"/>
  <c r="M517" i="9"/>
  <c r="M516" i="9"/>
  <c r="M515" i="9"/>
  <c r="M514" i="9"/>
  <c r="N514" i="9" s="1"/>
  <c r="M513" i="9"/>
  <c r="M512" i="9"/>
  <c r="M511" i="9"/>
  <c r="N511" i="9" s="1"/>
  <c r="M510" i="9"/>
  <c r="N510" i="9" s="1"/>
  <c r="M509" i="9"/>
  <c r="M508" i="9"/>
  <c r="M507" i="9"/>
  <c r="M506" i="9"/>
  <c r="N506" i="9" s="1"/>
  <c r="AI506" i="9" s="1"/>
  <c r="M505" i="9"/>
  <c r="N505" i="9" s="1"/>
  <c r="AD505" i="9" s="1"/>
  <c r="M504" i="9"/>
  <c r="M503" i="9"/>
  <c r="N503" i="9" s="1"/>
  <c r="M502" i="9"/>
  <c r="N502" i="9" s="1"/>
  <c r="M501" i="9"/>
  <c r="M500" i="9"/>
  <c r="N500" i="9" s="1"/>
  <c r="M499" i="9"/>
  <c r="N499" i="9" s="1"/>
  <c r="M498" i="9"/>
  <c r="N498" i="9" s="1"/>
  <c r="M497" i="9"/>
  <c r="M496" i="9"/>
  <c r="M495" i="9"/>
  <c r="N495" i="9" s="1"/>
  <c r="AD495" i="9" s="1"/>
  <c r="M494" i="9"/>
  <c r="M493" i="9"/>
  <c r="N493" i="9" s="1"/>
  <c r="M492" i="9"/>
  <c r="N492" i="9" s="1"/>
  <c r="AD492" i="9" s="1"/>
  <c r="M491" i="9"/>
  <c r="N491" i="9" s="1"/>
  <c r="M490" i="9"/>
  <c r="M489" i="9"/>
  <c r="M488" i="9"/>
  <c r="N488" i="9" s="1"/>
  <c r="M487" i="9"/>
  <c r="N487" i="9" s="1"/>
  <c r="M486" i="9"/>
  <c r="M485" i="9"/>
  <c r="M484" i="9"/>
  <c r="N484" i="9" s="1"/>
  <c r="M483" i="9"/>
  <c r="M482" i="9"/>
  <c r="N482" i="9" s="1"/>
  <c r="M481" i="9"/>
  <c r="M480" i="9"/>
  <c r="M479" i="9"/>
  <c r="N479" i="9" s="1"/>
  <c r="M478" i="9"/>
  <c r="N478" i="9" s="1"/>
  <c r="AD478" i="9" s="1"/>
  <c r="M477" i="9"/>
  <c r="M476" i="9"/>
  <c r="N476" i="9" s="1"/>
  <c r="M475" i="9"/>
  <c r="N475" i="9" s="1"/>
  <c r="M474" i="9"/>
  <c r="N474" i="9" s="1"/>
  <c r="M473" i="9"/>
  <c r="M472" i="9"/>
  <c r="N472" i="9" s="1"/>
  <c r="M471" i="9"/>
  <c r="N471" i="9" s="1"/>
  <c r="M470" i="9"/>
  <c r="M469" i="9"/>
  <c r="N469" i="9" s="1"/>
  <c r="M468" i="9"/>
  <c r="M467" i="9"/>
  <c r="N467" i="9" s="1"/>
  <c r="M466" i="9"/>
  <c r="N466" i="9" s="1"/>
  <c r="M465" i="9"/>
  <c r="M464" i="9"/>
  <c r="N464" i="9" s="1"/>
  <c r="AD464" i="9" s="1"/>
  <c r="M463" i="9"/>
  <c r="N463" i="9" s="1"/>
  <c r="M462" i="9"/>
  <c r="M461" i="9"/>
  <c r="N461" i="9" s="1"/>
  <c r="AI461" i="9" s="1"/>
  <c r="M460" i="9"/>
  <c r="N460" i="9" s="1"/>
  <c r="AI460" i="9" s="1"/>
  <c r="M459" i="9"/>
  <c r="N459" i="9" s="1"/>
  <c r="M458" i="9"/>
  <c r="N458" i="9" s="1"/>
  <c r="M457" i="9"/>
  <c r="M456" i="9"/>
  <c r="N456" i="9" s="1"/>
  <c r="M455" i="9"/>
  <c r="N455" i="9" s="1"/>
  <c r="M454" i="9"/>
  <c r="N454" i="9" s="1"/>
  <c r="M453" i="9"/>
  <c r="M452" i="9"/>
  <c r="N452" i="9" s="1"/>
  <c r="M451" i="9"/>
  <c r="M450" i="9"/>
  <c r="N450" i="9" s="1"/>
  <c r="M449" i="9"/>
  <c r="N449" i="9" s="1"/>
  <c r="AD449" i="9" s="1"/>
  <c r="M448" i="9"/>
  <c r="N448" i="9" s="1"/>
  <c r="M447" i="9"/>
  <c r="N447" i="9" s="1"/>
  <c r="M446" i="9"/>
  <c r="N446" i="9" s="1"/>
  <c r="M445" i="9"/>
  <c r="N445" i="9" s="1"/>
  <c r="M444" i="9"/>
  <c r="N444" i="9" s="1"/>
  <c r="M443" i="9"/>
  <c r="M442" i="9"/>
  <c r="N442" i="9" s="1"/>
  <c r="AD442" i="9" s="1"/>
  <c r="M441" i="9"/>
  <c r="N441" i="9" s="1"/>
  <c r="M440" i="9"/>
  <c r="N440" i="9" s="1"/>
  <c r="M439" i="9"/>
  <c r="N439" i="9" s="1"/>
  <c r="M438" i="9"/>
  <c r="M437" i="9"/>
  <c r="M436" i="9"/>
  <c r="N436" i="9" s="1"/>
  <c r="M435" i="9"/>
  <c r="N435" i="9" s="1"/>
  <c r="M434" i="9"/>
  <c r="N434" i="9" s="1"/>
  <c r="AD434" i="9" s="1"/>
  <c r="M433" i="9"/>
  <c r="N433" i="9" s="1"/>
  <c r="AI433" i="9" s="1"/>
  <c r="M432" i="9"/>
  <c r="M431" i="9"/>
  <c r="N431" i="9" s="1"/>
  <c r="M430" i="9"/>
  <c r="M429" i="9"/>
  <c r="N429" i="9" s="1"/>
  <c r="M428" i="9"/>
  <c r="N428" i="9" s="1"/>
  <c r="M427" i="9"/>
  <c r="M426" i="9"/>
  <c r="N426" i="9" s="1"/>
  <c r="M425" i="9"/>
  <c r="N425" i="9" s="1"/>
  <c r="AD425" i="9" s="1"/>
  <c r="M424" i="9"/>
  <c r="N424" i="9" s="1"/>
  <c r="M423" i="9"/>
  <c r="N423" i="9" s="1"/>
  <c r="M422" i="9"/>
  <c r="N422" i="9" s="1"/>
  <c r="AI422" i="9" s="1"/>
  <c r="M421" i="9"/>
  <c r="N421" i="9" s="1"/>
  <c r="AD421" i="9" s="1"/>
  <c r="M420" i="9"/>
  <c r="N420" i="9" s="1"/>
  <c r="M419" i="9"/>
  <c r="N419" i="9" s="1"/>
  <c r="M418" i="9"/>
  <c r="N418" i="9" s="1"/>
  <c r="M417" i="9"/>
  <c r="M416" i="9"/>
  <c r="N416" i="9" s="1"/>
  <c r="M415" i="9"/>
  <c r="N415" i="9" s="1"/>
  <c r="M414" i="9"/>
  <c r="M413" i="9"/>
  <c r="M412" i="9"/>
  <c r="M411" i="9"/>
  <c r="M410" i="9"/>
  <c r="N410" i="9" s="1"/>
  <c r="M409" i="9"/>
  <c r="M408" i="9"/>
  <c r="M407" i="9"/>
  <c r="N407" i="9" s="1"/>
  <c r="AI407" i="9" s="1"/>
  <c r="M406" i="9"/>
  <c r="M405" i="9"/>
  <c r="N405" i="9" s="1"/>
  <c r="AI405" i="9" s="1"/>
  <c r="M404" i="9"/>
  <c r="N404" i="9" s="1"/>
  <c r="AI404" i="9" s="1"/>
  <c r="M403" i="9"/>
  <c r="N403" i="9" s="1"/>
  <c r="AD403" i="9" s="1"/>
  <c r="M402" i="9"/>
  <c r="M401" i="9"/>
  <c r="N401" i="9" s="1"/>
  <c r="M400" i="9"/>
  <c r="M399" i="9"/>
  <c r="N399" i="9" s="1"/>
  <c r="M398" i="9"/>
  <c r="N398" i="9" s="1"/>
  <c r="M397" i="9"/>
  <c r="M396" i="9"/>
  <c r="N396" i="9" s="1"/>
  <c r="M395" i="9"/>
  <c r="N395" i="9" s="1"/>
  <c r="M394" i="9"/>
  <c r="M393" i="9"/>
  <c r="N393" i="9" s="1"/>
  <c r="M392" i="9"/>
  <c r="N392" i="9" s="1"/>
  <c r="AI392" i="9" s="1"/>
  <c r="M391" i="9"/>
  <c r="N391" i="9" s="1"/>
  <c r="AD391" i="9" s="1"/>
  <c r="M390" i="9"/>
  <c r="N390" i="9" s="1"/>
  <c r="M389" i="9"/>
  <c r="N389" i="9" s="1"/>
  <c r="AI389" i="9" s="1"/>
  <c r="M388" i="9"/>
  <c r="N388" i="9" s="1"/>
  <c r="M387" i="9"/>
  <c r="N387" i="9" s="1"/>
  <c r="M386" i="9"/>
  <c r="M385" i="9"/>
  <c r="N385" i="9" s="1"/>
  <c r="M384" i="9"/>
  <c r="N384" i="9" s="1"/>
  <c r="M383" i="9"/>
  <c r="N383" i="9" s="1"/>
  <c r="M382" i="9"/>
  <c r="M381" i="9"/>
  <c r="N381" i="9" s="1"/>
  <c r="M380" i="9"/>
  <c r="N380" i="9" s="1"/>
  <c r="M379" i="9"/>
  <c r="N379" i="9" s="1"/>
  <c r="M378" i="9"/>
  <c r="M377" i="9"/>
  <c r="N377" i="9" s="1"/>
  <c r="M376" i="9"/>
  <c r="N376" i="9" s="1"/>
  <c r="AD376" i="9" s="1"/>
  <c r="M375" i="9"/>
  <c r="N375" i="9" s="1"/>
  <c r="M374" i="9"/>
  <c r="N374" i="9" s="1"/>
  <c r="AD374" i="9" s="1"/>
  <c r="M373" i="9"/>
  <c r="N373" i="9" s="1"/>
  <c r="AI373" i="9" s="1"/>
  <c r="M372" i="9"/>
  <c r="N372" i="9" s="1"/>
  <c r="AI372" i="9" s="1"/>
  <c r="M371" i="9"/>
  <c r="N371" i="9" s="1"/>
  <c r="M370" i="9"/>
  <c r="N370" i="9" s="1"/>
  <c r="M369" i="9"/>
  <c r="N369" i="9" s="1"/>
  <c r="AI369" i="9" s="1"/>
  <c r="M368" i="9"/>
  <c r="M367" i="9"/>
  <c r="N367" i="9" s="1"/>
  <c r="AD367" i="9" s="1"/>
  <c r="M366" i="9"/>
  <c r="N366" i="9" s="1"/>
  <c r="AI366" i="9" s="1"/>
  <c r="M365" i="9"/>
  <c r="N365" i="9" s="1"/>
  <c r="AI365" i="9" s="1"/>
  <c r="M364" i="9"/>
  <c r="M363" i="9"/>
  <c r="N363" i="9" s="1"/>
  <c r="M362" i="9"/>
  <c r="M361" i="9"/>
  <c r="N361" i="9" s="1"/>
  <c r="M360" i="9"/>
  <c r="N360" i="9" s="1"/>
  <c r="M359" i="9"/>
  <c r="N359" i="9" s="1"/>
  <c r="AI359" i="9" s="1"/>
  <c r="M358" i="9"/>
  <c r="N358" i="9" s="1"/>
  <c r="AD358" i="9" s="1"/>
  <c r="M357" i="9"/>
  <c r="M356" i="9"/>
  <c r="N356" i="9" s="1"/>
  <c r="AD356" i="9" s="1"/>
  <c r="M355" i="9"/>
  <c r="M354" i="9"/>
  <c r="N354" i="9" s="1"/>
  <c r="AI354" i="9" s="1"/>
  <c r="M353" i="9"/>
  <c r="N353" i="9" s="1"/>
  <c r="M352" i="9"/>
  <c r="N352" i="9" s="1"/>
  <c r="AI352" i="9" s="1"/>
  <c r="M351" i="9"/>
  <c r="N351" i="9" s="1"/>
  <c r="AD351" i="9" s="1"/>
  <c r="M350" i="9"/>
  <c r="M349" i="9"/>
  <c r="N349" i="9" s="1"/>
  <c r="M348" i="9"/>
  <c r="N348" i="9" s="1"/>
  <c r="AI348" i="9" s="1"/>
  <c r="M347" i="9"/>
  <c r="M346" i="9"/>
  <c r="N346" i="9" s="1"/>
  <c r="M345" i="9"/>
  <c r="N345" i="9" s="1"/>
  <c r="M344" i="9"/>
  <c r="N344" i="9" s="1"/>
  <c r="M343" i="9"/>
  <c r="N343" i="9" s="1"/>
  <c r="AI343" i="9" s="1"/>
  <c r="M342" i="9"/>
  <c r="N342" i="9" s="1"/>
  <c r="M341" i="9"/>
  <c r="N341" i="9" s="1"/>
  <c r="M340" i="9"/>
  <c r="N340" i="9" s="1"/>
  <c r="M339" i="9"/>
  <c r="M338" i="9"/>
  <c r="N338" i="9" s="1"/>
  <c r="AI338" i="9" s="1"/>
  <c r="M337" i="9"/>
  <c r="M336" i="9"/>
  <c r="N336" i="9" s="1"/>
  <c r="AD336" i="9" s="1"/>
  <c r="M335" i="9"/>
  <c r="N335" i="9" s="1"/>
  <c r="M334" i="9"/>
  <c r="M333" i="9"/>
  <c r="N333" i="9" s="1"/>
  <c r="M332" i="9"/>
  <c r="N332" i="9" s="1"/>
  <c r="M331" i="9"/>
  <c r="M330" i="9"/>
  <c r="M329" i="9"/>
  <c r="N329" i="9" s="1"/>
  <c r="M328" i="9"/>
  <c r="M327" i="9"/>
  <c r="M326" i="9"/>
  <c r="N326" i="9" s="1"/>
  <c r="M325" i="9"/>
  <c r="M324" i="9"/>
  <c r="N324" i="9" s="1"/>
  <c r="AD324" i="9" s="1"/>
  <c r="M323" i="9"/>
  <c r="N323" i="9" s="1"/>
  <c r="M322" i="9"/>
  <c r="N322" i="9" s="1"/>
  <c r="AI322" i="9" s="1"/>
  <c r="M321" i="9"/>
  <c r="M320" i="9"/>
  <c r="N320" i="9" s="1"/>
  <c r="AI320" i="9" s="1"/>
  <c r="M319" i="9"/>
  <c r="N319" i="9" s="1"/>
  <c r="M318" i="9"/>
  <c r="M317" i="9"/>
  <c r="N317" i="9" s="1"/>
  <c r="M316" i="9"/>
  <c r="N316" i="9" s="1"/>
  <c r="M315" i="9"/>
  <c r="N315" i="9" s="1"/>
  <c r="M314" i="9"/>
  <c r="N314" i="9" s="1"/>
  <c r="M313" i="9"/>
  <c r="N313" i="9" s="1"/>
  <c r="M312" i="9"/>
  <c r="N312" i="9" s="1"/>
  <c r="M311" i="9"/>
  <c r="N311" i="9" s="1"/>
  <c r="M310" i="9"/>
  <c r="N310" i="9" s="1"/>
  <c r="AI310" i="9" s="1"/>
  <c r="M309" i="9"/>
  <c r="M308" i="9"/>
  <c r="N308" i="9" s="1"/>
  <c r="M307" i="9"/>
  <c r="N307" i="9" s="1"/>
  <c r="AI307" i="9" s="1"/>
  <c r="M306" i="9"/>
  <c r="M305" i="9"/>
  <c r="N305" i="9" s="1"/>
  <c r="AD305" i="9" s="1"/>
  <c r="M304" i="9"/>
  <c r="N304" i="9" s="1"/>
  <c r="AD304" i="9" s="1"/>
  <c r="M303" i="9"/>
  <c r="N303" i="9" s="1"/>
  <c r="AD303" i="9" s="1"/>
  <c r="M302" i="9"/>
  <c r="M301" i="9"/>
  <c r="M300" i="9"/>
  <c r="N300" i="9" s="1"/>
  <c r="M299" i="9"/>
  <c r="N299" i="9" s="1"/>
  <c r="M298" i="9"/>
  <c r="N298" i="9" s="1"/>
  <c r="AI298" i="9" s="1"/>
  <c r="M297" i="9"/>
  <c r="N297" i="9" s="1"/>
  <c r="AI297" i="9" s="1"/>
  <c r="M296" i="9"/>
  <c r="M295" i="9"/>
  <c r="N295" i="9" s="1"/>
  <c r="M294" i="9"/>
  <c r="N294" i="9" s="1"/>
  <c r="M293" i="9"/>
  <c r="N293" i="9" s="1"/>
  <c r="AI293" i="9" s="1"/>
  <c r="M292" i="9"/>
  <c r="N292" i="9" s="1"/>
  <c r="AI292" i="9" s="1"/>
  <c r="M291" i="9"/>
  <c r="M290" i="9"/>
  <c r="N290" i="9" s="1"/>
  <c r="AI290" i="9" s="1"/>
  <c r="M289" i="9"/>
  <c r="N289" i="9" s="1"/>
  <c r="M288" i="9"/>
  <c r="M287" i="9"/>
  <c r="N287" i="9" s="1"/>
  <c r="M286" i="9"/>
  <c r="M285" i="9"/>
  <c r="M284" i="9"/>
  <c r="N284" i="9" s="1"/>
  <c r="AI284" i="9" s="1"/>
  <c r="M283" i="9"/>
  <c r="N283" i="9" s="1"/>
  <c r="M282" i="9"/>
  <c r="M281" i="9"/>
  <c r="N281" i="9" s="1"/>
  <c r="M280" i="9"/>
  <c r="N280" i="9" s="1"/>
  <c r="M279" i="9"/>
  <c r="N279" i="9" s="1"/>
  <c r="AD279" i="9" s="1"/>
  <c r="M278" i="9"/>
  <c r="N278" i="9" s="1"/>
  <c r="M277" i="9"/>
  <c r="N277" i="9" s="1"/>
  <c r="AI277" i="9" s="1"/>
  <c r="M276" i="9"/>
  <c r="N276" i="9" s="1"/>
  <c r="M275" i="9"/>
  <c r="N275" i="9" s="1"/>
  <c r="AD275" i="9" s="1"/>
  <c r="M274" i="9"/>
  <c r="N274" i="9" s="1"/>
  <c r="M273" i="9"/>
  <c r="N273" i="9" s="1"/>
  <c r="M272" i="9"/>
  <c r="N272" i="9" s="1"/>
  <c r="AI272" i="9" s="1"/>
  <c r="M271" i="9"/>
  <c r="M270" i="9"/>
  <c r="N270" i="9" s="1"/>
  <c r="M269" i="9"/>
  <c r="N269" i="9" s="1"/>
  <c r="M268" i="9"/>
  <c r="N268" i="9" s="1"/>
  <c r="M267" i="9"/>
  <c r="N267" i="9" s="1"/>
  <c r="M266" i="9"/>
  <c r="M265" i="9"/>
  <c r="N265" i="9" s="1"/>
  <c r="M264" i="9"/>
  <c r="N264" i="9" s="1"/>
  <c r="M263" i="9"/>
  <c r="N263" i="9" s="1"/>
  <c r="M262" i="9"/>
  <c r="M261" i="9"/>
  <c r="M260" i="9"/>
  <c r="N260" i="9" s="1"/>
  <c r="M259" i="9"/>
  <c r="M258" i="9"/>
  <c r="M257" i="9"/>
  <c r="N257" i="9" s="1"/>
  <c r="M256" i="9"/>
  <c r="N256" i="9" s="1"/>
  <c r="AD256" i="9" s="1"/>
  <c r="M255" i="9"/>
  <c r="N255" i="9" s="1"/>
  <c r="M254" i="9"/>
  <c r="M253" i="9"/>
  <c r="N253" i="9" s="1"/>
  <c r="AI253" i="9" s="1"/>
  <c r="M252" i="9"/>
  <c r="N252" i="9" s="1"/>
  <c r="AI252" i="9" s="1"/>
  <c r="M251" i="9"/>
  <c r="M250" i="9"/>
  <c r="N250" i="9" s="1"/>
  <c r="M249" i="9"/>
  <c r="N249" i="9" s="1"/>
  <c r="M248" i="9"/>
  <c r="N248" i="9" s="1"/>
  <c r="M247" i="9"/>
  <c r="M246" i="9"/>
  <c r="M245" i="9"/>
  <c r="N245" i="9" s="1"/>
  <c r="AI245" i="9" s="1"/>
  <c r="M244" i="9"/>
  <c r="M243" i="9"/>
  <c r="M242" i="9"/>
  <c r="N242" i="9" s="1"/>
  <c r="AD242" i="9" s="1"/>
  <c r="M241" i="9"/>
  <c r="N241" i="9" s="1"/>
  <c r="M240" i="9"/>
  <c r="N240" i="9" s="1"/>
  <c r="M239" i="9"/>
  <c r="N239" i="9" s="1"/>
  <c r="AI239" i="9" s="1"/>
  <c r="M238" i="9"/>
  <c r="N238" i="9" s="1"/>
  <c r="AI238" i="9" s="1"/>
  <c r="M237" i="9"/>
  <c r="N237" i="9" s="1"/>
  <c r="M236" i="9"/>
  <c r="M235" i="9"/>
  <c r="N235" i="9" s="1"/>
  <c r="M234" i="9"/>
  <c r="N234" i="9" s="1"/>
  <c r="M233" i="9"/>
  <c r="N233" i="9" s="1"/>
  <c r="AI233" i="9" s="1"/>
  <c r="M232" i="9"/>
  <c r="N232" i="9" s="1"/>
  <c r="AI232" i="9" s="1"/>
  <c r="M231" i="9"/>
  <c r="M230" i="9"/>
  <c r="M229" i="9"/>
  <c r="M228" i="9"/>
  <c r="N228" i="9" s="1"/>
  <c r="M227" i="9"/>
  <c r="M226" i="9"/>
  <c r="N226" i="9" s="1"/>
  <c r="M225" i="9"/>
  <c r="N225" i="9" s="1"/>
  <c r="AI225" i="9" s="1"/>
  <c r="M224" i="9"/>
  <c r="M223" i="9"/>
  <c r="N223" i="9" s="1"/>
  <c r="AD223" i="9" s="1"/>
  <c r="M222" i="9"/>
  <c r="N222" i="9" s="1"/>
  <c r="AI222" i="9" s="1"/>
  <c r="M221" i="9"/>
  <c r="N221" i="9" s="1"/>
  <c r="M220" i="9"/>
  <c r="N220" i="9" s="1"/>
  <c r="M219" i="9"/>
  <c r="M218" i="9"/>
  <c r="M217" i="9"/>
  <c r="M216" i="9"/>
  <c r="N216" i="9" s="1"/>
  <c r="M215" i="9"/>
  <c r="N215" i="9" s="1"/>
  <c r="M214" i="9"/>
  <c r="AQ214" i="9" s="1"/>
  <c r="M213" i="9"/>
  <c r="AQ213" i="9" s="1"/>
  <c r="M212" i="9"/>
  <c r="N212" i="9" s="1"/>
  <c r="M211" i="9"/>
  <c r="Q211" i="9" s="1"/>
  <c r="W211" i="9" s="1"/>
  <c r="M210" i="9"/>
  <c r="M209" i="9"/>
  <c r="M208" i="9"/>
  <c r="N208" i="9" s="1"/>
  <c r="M207" i="9"/>
  <c r="M206" i="9"/>
  <c r="P206" i="9" s="1"/>
  <c r="M205" i="9"/>
  <c r="M204" i="9"/>
  <c r="Q204" i="9" s="1"/>
  <c r="M203" i="9"/>
  <c r="N203" i="9" s="1"/>
  <c r="M202" i="9"/>
  <c r="AQ202" i="9" s="1"/>
  <c r="M201" i="9"/>
  <c r="N201" i="9" s="1"/>
  <c r="M200" i="9"/>
  <c r="N200" i="9" s="1"/>
  <c r="M199" i="9"/>
  <c r="AQ199" i="9" s="1"/>
  <c r="M198" i="9"/>
  <c r="AP198" i="9" s="1"/>
  <c r="M197" i="9"/>
  <c r="M196" i="9"/>
  <c r="AQ196" i="9" s="1"/>
  <c r="M195" i="9"/>
  <c r="Q195" i="9" s="1"/>
  <c r="M194" i="9"/>
  <c r="AQ194" i="9" s="1"/>
  <c r="M193" i="9"/>
  <c r="P193" i="9" s="1"/>
  <c r="AA193" i="9" s="1"/>
  <c r="M192" i="9"/>
  <c r="P192" i="9" s="1"/>
  <c r="AA192" i="9" s="1"/>
  <c r="M191" i="9"/>
  <c r="M190" i="9"/>
  <c r="N190" i="9" s="1"/>
  <c r="M189" i="9"/>
  <c r="M188" i="9"/>
  <c r="Q188" i="9" s="1"/>
  <c r="M187" i="9"/>
  <c r="M186" i="9"/>
  <c r="Q186" i="9" s="1"/>
  <c r="M185" i="9"/>
  <c r="Q185" i="9" s="1"/>
  <c r="M184" i="9"/>
  <c r="M183" i="9"/>
  <c r="AQ183" i="9" s="1"/>
  <c r="M182" i="9"/>
  <c r="AQ182" i="9" s="1"/>
  <c r="M181" i="9"/>
  <c r="Q181" i="9" s="1"/>
  <c r="M180" i="9"/>
  <c r="P180" i="9" s="1"/>
  <c r="M179" i="9"/>
  <c r="AQ179" i="9" s="1"/>
  <c r="M178" i="9"/>
  <c r="N178" i="9" s="1"/>
  <c r="M177" i="9"/>
  <c r="Q177" i="9" s="1"/>
  <c r="AB177" i="9" s="1"/>
  <c r="M176" i="9"/>
  <c r="M175" i="9"/>
  <c r="Q175" i="9" s="1"/>
  <c r="AB175" i="9" s="1"/>
  <c r="M174" i="9"/>
  <c r="AQ174" i="9" s="1"/>
  <c r="M173" i="9"/>
  <c r="P173" i="9" s="1"/>
  <c r="M172" i="9"/>
  <c r="AQ172" i="9" s="1"/>
  <c r="M171" i="9"/>
  <c r="P171" i="9" s="1"/>
  <c r="M170" i="9"/>
  <c r="AQ170" i="9" s="1"/>
  <c r="M169" i="9"/>
  <c r="Q169" i="9" s="1"/>
  <c r="AB169" i="9" s="1"/>
  <c r="M168" i="9"/>
  <c r="AQ168" i="9" s="1"/>
  <c r="M167" i="9"/>
  <c r="AP167" i="9" s="1"/>
  <c r="M166" i="9"/>
  <c r="AQ166" i="9" s="1"/>
  <c r="M165" i="9"/>
  <c r="AQ165" i="9" s="1"/>
  <c r="M164" i="9"/>
  <c r="AQ164" i="9" s="1"/>
  <c r="M163" i="9"/>
  <c r="Q163" i="9" s="1"/>
  <c r="M162" i="9"/>
  <c r="P162" i="9" s="1"/>
  <c r="AA162" i="9" s="1"/>
  <c r="M161" i="9"/>
  <c r="Q161" i="9" s="1"/>
  <c r="M160" i="9"/>
  <c r="M159" i="9"/>
  <c r="N159" i="9" s="1"/>
  <c r="M158" i="9"/>
  <c r="AO158" i="9" s="1"/>
  <c r="M157" i="9"/>
  <c r="AP157" i="9" s="1"/>
  <c r="M156" i="9"/>
  <c r="AO156" i="9" s="1"/>
  <c r="M155" i="9"/>
  <c r="AO155" i="9" s="1"/>
  <c r="M154" i="9"/>
  <c r="AQ154" i="9" s="1"/>
  <c r="M153" i="9"/>
  <c r="P153" i="9" s="1"/>
  <c r="M152" i="9"/>
  <c r="M151" i="9"/>
  <c r="Q151" i="9" s="1"/>
  <c r="M150" i="9"/>
  <c r="AP150" i="9" s="1"/>
  <c r="M149" i="9"/>
  <c r="N149" i="9" s="1"/>
  <c r="M148" i="9"/>
  <c r="P148" i="9" s="1"/>
  <c r="M147" i="9"/>
  <c r="P147" i="9" s="1"/>
  <c r="M146" i="9"/>
  <c r="AO146" i="9" s="1"/>
  <c r="M145" i="9"/>
  <c r="AQ145" i="9" s="1"/>
  <c r="M144" i="9"/>
  <c r="P144" i="9" s="1"/>
  <c r="M143" i="9"/>
  <c r="N143" i="9" s="1"/>
  <c r="M142" i="9"/>
  <c r="N142" i="9" s="1"/>
  <c r="AD142" i="9" s="1"/>
  <c r="M141" i="9"/>
  <c r="AO141" i="9" s="1"/>
  <c r="M140" i="9"/>
  <c r="O140" i="9" s="1"/>
  <c r="M139" i="9"/>
  <c r="M138" i="9"/>
  <c r="Q138" i="9" s="1"/>
  <c r="M137" i="9"/>
  <c r="O137" i="9" s="1"/>
  <c r="M136" i="9"/>
  <c r="P136" i="9" s="1"/>
  <c r="AA136" i="9" s="1"/>
  <c r="M135" i="9"/>
  <c r="Q135" i="9" s="1"/>
  <c r="M134" i="9"/>
  <c r="AO134" i="9" s="1"/>
  <c r="M133" i="9"/>
  <c r="N133" i="9" s="1"/>
  <c r="M132" i="9"/>
  <c r="O132" i="9" s="1"/>
  <c r="U132" i="9" s="1"/>
  <c r="M131" i="9"/>
  <c r="AQ131" i="9" s="1"/>
  <c r="M130" i="9"/>
  <c r="AO130" i="9" s="1"/>
  <c r="M129" i="9"/>
  <c r="O129" i="9" s="1"/>
  <c r="M128" i="9"/>
  <c r="P128" i="9" s="1"/>
  <c r="M127" i="9"/>
  <c r="AO127" i="9" s="1"/>
  <c r="M126" i="9"/>
  <c r="Q126" i="9" s="1"/>
  <c r="W126" i="9" s="1"/>
  <c r="M125" i="9"/>
  <c r="O125" i="9" s="1"/>
  <c r="M124" i="9"/>
  <c r="AP124" i="9" s="1"/>
  <c r="M123" i="9"/>
  <c r="AP123" i="9" s="1"/>
  <c r="M122" i="9"/>
  <c r="M121" i="9"/>
  <c r="N121" i="9" s="1"/>
  <c r="AI121" i="9" s="1"/>
  <c r="M120" i="9"/>
  <c r="O120" i="9" s="1"/>
  <c r="Z120" i="9" s="1"/>
  <c r="M119" i="9"/>
  <c r="N119" i="9" s="1"/>
  <c r="AX118" i="9"/>
  <c r="M118" i="9"/>
  <c r="N118" i="9" s="1"/>
  <c r="AI118" i="9" s="1"/>
  <c r="M117" i="9"/>
  <c r="AO117" i="9" s="1"/>
  <c r="M116" i="9"/>
  <c r="M115" i="9"/>
  <c r="N115" i="9" s="1"/>
  <c r="M114" i="9"/>
  <c r="Q114" i="9" s="1"/>
  <c r="M113" i="9"/>
  <c r="N113" i="9" s="1"/>
  <c r="M112" i="9"/>
  <c r="N112" i="9" s="1"/>
  <c r="M111" i="9"/>
  <c r="AN111" i="9" s="1"/>
  <c r="M110" i="9"/>
  <c r="N110" i="9" s="1"/>
  <c r="Y110" i="9" s="1"/>
  <c r="M109" i="9"/>
  <c r="N109" i="9" s="1"/>
  <c r="M108" i="9"/>
  <c r="AQ108" i="9" s="1"/>
  <c r="M107" i="9"/>
  <c r="AQ107" i="9" s="1"/>
  <c r="M106" i="9"/>
  <c r="N106" i="9" s="1"/>
  <c r="M105" i="9"/>
  <c r="AQ105" i="9" s="1"/>
  <c r="M104" i="9"/>
  <c r="AO104" i="9" s="1"/>
  <c r="M103" i="9"/>
  <c r="AQ103" i="9" s="1"/>
  <c r="M102" i="9"/>
  <c r="AO102" i="9" s="1"/>
  <c r="M101" i="9"/>
  <c r="AQ101" i="9" s="1"/>
  <c r="M100" i="9"/>
  <c r="AQ100" i="9" s="1"/>
  <c r="M99" i="9"/>
  <c r="O99" i="9" s="1"/>
  <c r="M98" i="9"/>
  <c r="Q98" i="9" s="1"/>
  <c r="M97" i="9"/>
  <c r="M96" i="9"/>
  <c r="AN96" i="9" s="1"/>
  <c r="M95" i="9"/>
  <c r="Q95" i="9" s="1"/>
  <c r="M94" i="9"/>
  <c r="AQ94" i="9" s="1"/>
  <c r="M93" i="9"/>
  <c r="O93" i="9" s="1"/>
  <c r="M92" i="9"/>
  <c r="M91" i="9"/>
  <c r="M90" i="9"/>
  <c r="O90" i="9" s="1"/>
  <c r="M89" i="9"/>
  <c r="AN89" i="9" s="1"/>
  <c r="M88" i="9"/>
  <c r="AO88" i="9" s="1"/>
  <c r="M87" i="9"/>
  <c r="AP87" i="9" s="1"/>
  <c r="M86" i="9"/>
  <c r="AP86" i="9" s="1"/>
  <c r="M85" i="9"/>
  <c r="M84" i="9"/>
  <c r="AP84" i="9" s="1"/>
  <c r="M83" i="9"/>
  <c r="M82" i="9"/>
  <c r="N82" i="9" s="1"/>
  <c r="M81" i="9"/>
  <c r="Q81" i="9" s="1"/>
  <c r="AB81" i="9" s="1"/>
  <c r="M80" i="9"/>
  <c r="AN80" i="9" s="1"/>
  <c r="M79" i="9"/>
  <c r="M78" i="9"/>
  <c r="M77" i="9"/>
  <c r="AO77" i="9" s="1"/>
  <c r="M76" i="9"/>
  <c r="Q76" i="9" s="1"/>
  <c r="M75" i="9"/>
  <c r="M74" i="9"/>
  <c r="AQ74" i="9" s="1"/>
  <c r="M73" i="9"/>
  <c r="AQ73" i="9" s="1"/>
  <c r="M72" i="9"/>
  <c r="AO72" i="9" s="1"/>
  <c r="M71" i="9"/>
  <c r="AN71" i="9" s="1"/>
  <c r="M70" i="9"/>
  <c r="P70" i="9" s="1"/>
  <c r="M69" i="9"/>
  <c r="P69" i="9" s="1"/>
  <c r="V69" i="9" s="1"/>
  <c r="M68" i="9"/>
  <c r="AN68" i="9" s="1"/>
  <c r="M67" i="9"/>
  <c r="M66" i="9"/>
  <c r="N66" i="9" s="1"/>
  <c r="Y66" i="9" s="1"/>
  <c r="M65" i="9"/>
  <c r="Q65" i="9" s="1"/>
  <c r="W65" i="9" s="1"/>
  <c r="M64" i="9"/>
  <c r="AQ64" i="9" s="1"/>
  <c r="M63" i="9"/>
  <c r="AO63" i="9" s="1"/>
  <c r="M62" i="9"/>
  <c r="AQ62" i="9" s="1"/>
  <c r="M61" i="9"/>
  <c r="N61" i="9" s="1"/>
  <c r="M60" i="9"/>
  <c r="AN60" i="9" s="1"/>
  <c r="M59" i="9"/>
  <c r="M58" i="9"/>
  <c r="AO58" i="9" s="1"/>
  <c r="M57" i="9"/>
  <c r="N57" i="9" s="1"/>
  <c r="M56" i="9"/>
  <c r="AN56" i="9" s="1"/>
  <c r="M55" i="9"/>
  <c r="AQ55" i="9" s="1"/>
  <c r="M54" i="9"/>
  <c r="Q54" i="9" s="1"/>
  <c r="M53" i="9"/>
  <c r="M52" i="9"/>
  <c r="Q52" i="9" s="1"/>
  <c r="M51" i="9"/>
  <c r="M50" i="9"/>
  <c r="Q50" i="9" s="1"/>
  <c r="W50" i="9" s="1"/>
  <c r="M49" i="9"/>
  <c r="P49" i="9" s="1"/>
  <c r="M48" i="9"/>
  <c r="P48" i="9" s="1"/>
  <c r="AA48" i="9" s="1"/>
  <c r="M47" i="9"/>
  <c r="Q47" i="9" s="1"/>
  <c r="M46" i="9"/>
  <c r="N46" i="9" s="1"/>
  <c r="T46" i="9" s="1"/>
  <c r="M45" i="9"/>
  <c r="M44" i="9"/>
  <c r="P44" i="9" s="1"/>
  <c r="AA44" i="9" s="1"/>
  <c r="M43" i="9"/>
  <c r="O43" i="9" s="1"/>
  <c r="M42" i="9"/>
  <c r="N42" i="9" s="1"/>
  <c r="M41" i="9"/>
  <c r="M40" i="9"/>
  <c r="N40" i="9" s="1"/>
  <c r="M39" i="9"/>
  <c r="N39" i="9" s="1"/>
  <c r="Y39" i="9" s="1"/>
  <c r="M38" i="9"/>
  <c r="Q38" i="9" s="1"/>
  <c r="AB38" i="9" s="1"/>
  <c r="M37" i="9"/>
  <c r="M36" i="9"/>
  <c r="Q36" i="9" s="1"/>
  <c r="M35" i="9"/>
  <c r="N35" i="9" s="1"/>
  <c r="Y35" i="9" s="1"/>
  <c r="M34" i="9"/>
  <c r="O34" i="9" s="1"/>
  <c r="Z34" i="9" s="1"/>
  <c r="M33" i="9"/>
  <c r="N33" i="9" s="1"/>
  <c r="M32" i="9"/>
  <c r="M31" i="9"/>
  <c r="N31" i="9" s="1"/>
  <c r="T31" i="9" s="1"/>
  <c r="M30" i="9"/>
  <c r="J23" i="9"/>
  <c r="I23" i="9"/>
  <c r="H23" i="9"/>
  <c r="H22" i="9" s="1"/>
  <c r="O7" i="9" s="1"/>
  <c r="G23" i="9"/>
  <c r="T10" i="9"/>
  <c r="V10" i="9" s="1"/>
  <c r="X5" i="1"/>
  <c r="FS383" i="1" l="1"/>
  <c r="EB392" i="1" a="1"/>
  <c r="EB392" i="1" s="1"/>
  <c r="FS393" i="1"/>
  <c r="FS391" i="1"/>
  <c r="FS379" i="1"/>
  <c r="EB378" i="1" a="1"/>
  <c r="EB378" i="1" s="1"/>
  <c r="EB375" i="1" a="1"/>
  <c r="EB375" i="1" s="1"/>
  <c r="FS364" i="1"/>
  <c r="FS388" i="1"/>
  <c r="EB383" i="1" a="1"/>
  <c r="EB383" i="1" s="1"/>
  <c r="EB388" i="1" a="1"/>
  <c r="EB388" i="1" s="1"/>
  <c r="FS385" i="1"/>
  <c r="FS381" i="1"/>
  <c r="EB381" i="1" a="1"/>
  <c r="EB381" i="1" s="1"/>
  <c r="EB384" i="1" a="1"/>
  <c r="EB384" i="1" s="1"/>
  <c r="FS363" i="1"/>
  <c r="EB363" i="1" a="1"/>
  <c r="EB363" i="1" s="1"/>
  <c r="FS366" i="1"/>
  <c r="FS365" i="1"/>
  <c r="FS367" i="1"/>
  <c r="EB364" i="1" a="1"/>
  <c r="EB364" i="1" s="1"/>
  <c r="EB391" i="1" a="1"/>
  <c r="EB391" i="1" s="1"/>
  <c r="EB382" i="1" a="1"/>
  <c r="EB382" i="1" s="1"/>
  <c r="EB374" i="1" a="1"/>
  <c r="EB374" i="1" s="1"/>
  <c r="FS375" i="1"/>
  <c r="EB389" i="1" a="1"/>
  <c r="EB389" i="1" s="1"/>
  <c r="EB393" i="1" a="1"/>
  <c r="EB393" i="1" s="1"/>
  <c r="EB387" i="1" a="1"/>
  <c r="EB387" i="1" s="1"/>
  <c r="EB369" i="1" a="1"/>
  <c r="EB369" i="1" s="1"/>
  <c r="FS370" i="1"/>
  <c r="FS368" i="1"/>
  <c r="EB362" i="1" a="1"/>
  <c r="EB362" i="1" s="1"/>
  <c r="EB373" i="1" a="1"/>
  <c r="EB373" i="1" s="1"/>
  <c r="FS392" i="1"/>
  <c r="FS374" i="1"/>
  <c r="EB367" i="1" a="1"/>
  <c r="EB367" i="1" s="1"/>
  <c r="FS382" i="1"/>
  <c r="FS371" i="1"/>
  <c r="FS389" i="1"/>
  <c r="EB386" i="1" a="1"/>
  <c r="EB386" i="1" s="1"/>
  <c r="EB376" i="1" a="1"/>
  <c r="EB376" i="1" s="1"/>
  <c r="EB356" i="1" a="1"/>
  <c r="EB356" i="1" s="1"/>
  <c r="FS372" i="1"/>
  <c r="FS356" i="1"/>
  <c r="FS346" i="1"/>
  <c r="EB330" i="1" a="1"/>
  <c r="EB330" i="1" s="1"/>
  <c r="EB360" i="1" a="1"/>
  <c r="EB360" i="1" s="1"/>
  <c r="FS335" i="1"/>
  <c r="FS384" i="1"/>
  <c r="FS380" i="1"/>
  <c r="FS378" i="1"/>
  <c r="EB368" i="1" a="1"/>
  <c r="EB368" i="1" s="1"/>
  <c r="EB371" i="1" a="1"/>
  <c r="EB371" i="1" s="1"/>
  <c r="FS377" i="1"/>
  <c r="EB357" i="1" a="1"/>
  <c r="EB357" i="1" s="1"/>
  <c r="EB379" i="1" a="1"/>
  <c r="EB379" i="1" s="1"/>
  <c r="FS376" i="1"/>
  <c r="EB380" i="1" a="1"/>
  <c r="EB380" i="1" s="1"/>
  <c r="EB365" i="1" a="1"/>
  <c r="EB365" i="1" s="1"/>
  <c r="FS373" i="1"/>
  <c r="EB359" i="1" a="1"/>
  <c r="EB359" i="1" s="1"/>
  <c r="FS357" i="1"/>
  <c r="EB385" i="1" a="1"/>
  <c r="EB385" i="1" s="1"/>
  <c r="FS387" i="1"/>
  <c r="EB361" i="1" a="1"/>
  <c r="EB361" i="1" s="1"/>
  <c r="FS386" i="1"/>
  <c r="EB347" i="1" a="1"/>
  <c r="EB347" i="1" s="1"/>
  <c r="FS353" i="1"/>
  <c r="FS341" i="1"/>
  <c r="FS328" i="1"/>
  <c r="EB327" i="1" a="1"/>
  <c r="EB327" i="1" s="1"/>
  <c r="FS369" i="1"/>
  <c r="FS360" i="1"/>
  <c r="EB355" i="1" a="1"/>
  <c r="EB355" i="1" s="1"/>
  <c r="EB390" i="1" a="1"/>
  <c r="EB390" i="1" s="1"/>
  <c r="FS361" i="1"/>
  <c r="FS324" i="1"/>
  <c r="FS323" i="1"/>
  <c r="EB358" i="1" a="1"/>
  <c r="EB358" i="1" s="1"/>
  <c r="EB343" i="1" a="1"/>
  <c r="EB343" i="1" s="1"/>
  <c r="FS362" i="1"/>
  <c r="FS352" i="1"/>
  <c r="FS345" i="1"/>
  <c r="EB341" i="1" a="1"/>
  <c r="EB341" i="1" s="1"/>
  <c r="EB353" i="1" a="1"/>
  <c r="EB353" i="1" s="1"/>
  <c r="EB372" i="1" a="1"/>
  <c r="EB372" i="1" s="1"/>
  <c r="FS358" i="1"/>
  <c r="EB351" i="1" a="1"/>
  <c r="EB351" i="1" s="1"/>
  <c r="EB332" i="1" a="1"/>
  <c r="EB332" i="1" s="1"/>
  <c r="FS340" i="1"/>
  <c r="EB335" i="1" a="1"/>
  <c r="EB335" i="1" s="1"/>
  <c r="EB370" i="1" a="1"/>
  <c r="EB370" i="1" s="1"/>
  <c r="FS347" i="1"/>
  <c r="FS349" i="1"/>
  <c r="EB348" i="1" a="1"/>
  <c r="EB348" i="1" s="1"/>
  <c r="EB344" i="1" a="1"/>
  <c r="EB344" i="1" s="1"/>
  <c r="EB325" i="1" a="1"/>
  <c r="EB325" i="1" s="1"/>
  <c r="FS339" i="1"/>
  <c r="FS325" i="1"/>
  <c r="EB319" i="1" a="1"/>
  <c r="EB319" i="1" s="1"/>
  <c r="EB352" i="1" a="1"/>
  <c r="EB352" i="1" s="1"/>
  <c r="FS331" i="1"/>
  <c r="EB328" i="1" a="1"/>
  <c r="EB328" i="1" s="1"/>
  <c r="FS348" i="1"/>
  <c r="CY332" i="1" a="1"/>
  <c r="CY332" i="1" s="1"/>
  <c r="EB366" i="1" a="1"/>
  <c r="EB366" i="1" s="1"/>
  <c r="FS359" i="1"/>
  <c r="FS354" i="1"/>
  <c r="EB334" i="1" a="1"/>
  <c r="EB334" i="1" s="1"/>
  <c r="FS351" i="1"/>
  <c r="FS350" i="1"/>
  <c r="FS344" i="1"/>
  <c r="EB342" i="1" a="1"/>
  <c r="EB342" i="1" s="1"/>
  <c r="FS355" i="1"/>
  <c r="EB338" i="1" a="1"/>
  <c r="EB338" i="1" s="1"/>
  <c r="FS390" i="1"/>
  <c r="EB354" i="1" a="1"/>
  <c r="EB354" i="1" s="1"/>
  <c r="FS329" i="1"/>
  <c r="EB346" i="1" a="1"/>
  <c r="EB346" i="1" s="1"/>
  <c r="FS318" i="1"/>
  <c r="EB377" i="1" a="1"/>
  <c r="EB377" i="1" s="1"/>
  <c r="EB322" i="1" a="1"/>
  <c r="EB322" i="1" s="1"/>
  <c r="EB345" i="1" a="1"/>
  <c r="EB345" i="1" s="1"/>
  <c r="EB339" i="1" a="1"/>
  <c r="EB339" i="1" s="1"/>
  <c r="EB336" i="1" a="1"/>
  <c r="EB336" i="1" s="1"/>
  <c r="FS343" i="1"/>
  <c r="FS332" i="1"/>
  <c r="FS330" i="1"/>
  <c r="FS320" i="1"/>
  <c r="EB318" i="1" a="1"/>
  <c r="EB318" i="1" s="1"/>
  <c r="FS334" i="1"/>
  <c r="FS327" i="1"/>
  <c r="FS314" i="1"/>
  <c r="FS338" i="1"/>
  <c r="EB326" i="1" a="1"/>
  <c r="EB326" i="1" s="1"/>
  <c r="EB337" i="1" a="1"/>
  <c r="EB337" i="1" s="1"/>
  <c r="EB340" i="1" a="1"/>
  <c r="EB340" i="1" s="1"/>
  <c r="FS336" i="1"/>
  <c r="EB324" i="1" a="1"/>
  <c r="EB324" i="1" s="1"/>
  <c r="FS342" i="1"/>
  <c r="FS333" i="1"/>
  <c r="FS315" i="1"/>
  <c r="EB320" i="1" a="1"/>
  <c r="EB320" i="1" s="1"/>
  <c r="EB331" i="1" a="1"/>
  <c r="EB331" i="1" s="1"/>
  <c r="EB349" i="1" a="1"/>
  <c r="EB349" i="1" s="1"/>
  <c r="EB321" i="1" a="1"/>
  <c r="EB321" i="1" s="1"/>
  <c r="FS311" i="1"/>
  <c r="EB333" i="1" a="1"/>
  <c r="EB333" i="1" s="1"/>
  <c r="EB313" i="1" a="1"/>
  <c r="EB313" i="1" s="1"/>
  <c r="EB314" i="1" a="1"/>
  <c r="EB314" i="1" s="1"/>
  <c r="FS294" i="1"/>
  <c r="EB294" i="1" a="1"/>
  <c r="EB294" i="1" s="1"/>
  <c r="FS312" i="1"/>
  <c r="EB305" i="1" a="1"/>
  <c r="EB305" i="1" s="1"/>
  <c r="EB297" i="1" a="1"/>
  <c r="EB297" i="1" s="1"/>
  <c r="EB307" i="1" a="1"/>
  <c r="EB307" i="1" s="1"/>
  <c r="EB329" i="1" a="1"/>
  <c r="EB329" i="1" s="1"/>
  <c r="FS319" i="1"/>
  <c r="EB316" i="1" a="1"/>
  <c r="EB316" i="1" s="1"/>
  <c r="EB309" i="1" a="1"/>
  <c r="EB309" i="1" s="1"/>
  <c r="EB317" i="1" a="1"/>
  <c r="EB317" i="1" s="1"/>
  <c r="EB323" i="1" a="1"/>
  <c r="EB323" i="1" s="1"/>
  <c r="FS309" i="1"/>
  <c r="FS295" i="1"/>
  <c r="FS316" i="1"/>
  <c r="EB304" i="1" a="1"/>
  <c r="EB304" i="1" s="1"/>
  <c r="EB306" i="1" a="1"/>
  <c r="EB306" i="1" s="1"/>
  <c r="FS337" i="1"/>
  <c r="FS308" i="1"/>
  <c r="FS302" i="1"/>
  <c r="EB350" i="1" a="1"/>
  <c r="EB350" i="1" s="1"/>
  <c r="EB303" i="1" a="1"/>
  <c r="EB303" i="1" s="1"/>
  <c r="EB311" i="1" a="1"/>
  <c r="EB311" i="1" s="1"/>
  <c r="FS307" i="1"/>
  <c r="EB308" i="1" a="1"/>
  <c r="EB308" i="1" s="1"/>
  <c r="EB300" i="1" a="1"/>
  <c r="EB300" i="1" s="1"/>
  <c r="FS322" i="1"/>
  <c r="FS305" i="1"/>
  <c r="FS321" i="1"/>
  <c r="FS299" i="1"/>
  <c r="EB295" i="1" a="1"/>
  <c r="EB295" i="1" s="1"/>
  <c r="EB312" i="1" a="1"/>
  <c r="EB312" i="1" s="1"/>
  <c r="FS317" i="1"/>
  <c r="FS304" i="1"/>
  <c r="FS313" i="1"/>
  <c r="CY308" i="1" a="1"/>
  <c r="CY308" i="1" s="1"/>
  <c r="EB298" i="1" a="1"/>
  <c r="EB298" i="1" s="1"/>
  <c r="EB299" i="1" a="1"/>
  <c r="EB299" i="1" s="1"/>
  <c r="EB301" i="1" a="1"/>
  <c r="EB301" i="1" s="1"/>
  <c r="FS296" i="1"/>
  <c r="EB310" i="1" a="1"/>
  <c r="EB310" i="1" s="1"/>
  <c r="FS326" i="1"/>
  <c r="EB302" i="1" a="1"/>
  <c r="EB302" i="1" s="1"/>
  <c r="FS297" i="1"/>
  <c r="FS301" i="1"/>
  <c r="FS300" i="1"/>
  <c r="FS306" i="1"/>
  <c r="FS303" i="1"/>
  <c r="FS298" i="1"/>
  <c r="EB296" i="1" a="1"/>
  <c r="EB296" i="1" s="1"/>
  <c r="EB315" i="1" a="1"/>
  <c r="EB315" i="1" s="1"/>
  <c r="FS310" i="1"/>
  <c r="AI256" i="9"/>
  <c r="AQ57" i="9"/>
  <c r="AP57" i="9"/>
  <c r="AD232" i="9"/>
  <c r="AI543" i="9"/>
  <c r="AD543" i="9"/>
  <c r="AP146" i="9"/>
  <c r="AP204" i="9"/>
  <c r="Q112" i="9"/>
  <c r="N105" i="9"/>
  <c r="Y105" i="9" s="1"/>
  <c r="AQ88" i="9"/>
  <c r="AN86" i="9"/>
  <c r="AN105" i="9"/>
  <c r="N86" i="9"/>
  <c r="T86" i="9" s="1"/>
  <c r="AO57" i="9"/>
  <c r="P112" i="9"/>
  <c r="V112" i="9" s="1"/>
  <c r="AP105" i="9"/>
  <c r="P214" i="9"/>
  <c r="AA214" i="9" s="1"/>
  <c r="AI552" i="9"/>
  <c r="AD552" i="9"/>
  <c r="AI455" i="9"/>
  <c r="AD455" i="9"/>
  <c r="AQ82" i="9"/>
  <c r="N211" i="9"/>
  <c r="AI211" i="9" s="1"/>
  <c r="P121" i="9"/>
  <c r="V121" i="9" s="1"/>
  <c r="AO136" i="9"/>
  <c r="AB211" i="9"/>
  <c r="AO80" i="9"/>
  <c r="AO66" i="9"/>
  <c r="AP66" i="9"/>
  <c r="AP134" i="9"/>
  <c r="Q121" i="9"/>
  <c r="W121" i="9" s="1"/>
  <c r="AP136" i="9"/>
  <c r="AQ211" i="9"/>
  <c r="AI374" i="9"/>
  <c r="AP192" i="9"/>
  <c r="AP82" i="9"/>
  <c r="Q173" i="9"/>
  <c r="AB173" i="9" s="1"/>
  <c r="P199" i="9"/>
  <c r="AA199" i="9" s="1"/>
  <c r="AI275" i="9"/>
  <c r="AI618" i="9"/>
  <c r="AD534" i="9"/>
  <c r="P33" i="9"/>
  <c r="AA33" i="9" s="1"/>
  <c r="AN73" i="9"/>
  <c r="AO86" i="9"/>
  <c r="AO123" i="9"/>
  <c r="AP199" i="9"/>
  <c r="P213" i="9"/>
  <c r="AA213" i="9" s="1"/>
  <c r="N80" i="9"/>
  <c r="T80" i="9" s="1"/>
  <c r="P134" i="9"/>
  <c r="AA134" i="9" s="1"/>
  <c r="AQ81" i="9"/>
  <c r="AP73" i="9"/>
  <c r="AQ123" i="9"/>
  <c r="AN63" i="9"/>
  <c r="AQ169" i="9"/>
  <c r="N206" i="9"/>
  <c r="AQ150" i="9"/>
  <c r="Q134" i="9"/>
  <c r="AB134" i="9" s="1"/>
  <c r="AQ66" i="9"/>
  <c r="AI464" i="9"/>
  <c r="P169" i="9"/>
  <c r="AA169" i="9" s="1"/>
  <c r="P77" i="9"/>
  <c r="V77" i="9" s="1"/>
  <c r="O112" i="9"/>
  <c r="U112" i="9" s="1"/>
  <c r="P204" i="9"/>
  <c r="AA204" i="9" s="1"/>
  <c r="AP170" i="9"/>
  <c r="N173" i="9"/>
  <c r="AD173" i="9" s="1"/>
  <c r="Q136" i="9"/>
  <c r="AB136" i="9" s="1"/>
  <c r="P211" i="9"/>
  <c r="AA211" i="9" s="1"/>
  <c r="AI383" i="9"/>
  <c r="AD383" i="9"/>
  <c r="AD429" i="9"/>
  <c r="AI429" i="9"/>
  <c r="AI410" i="9"/>
  <c r="AD410" i="9"/>
  <c r="AI456" i="9"/>
  <c r="AD456" i="9"/>
  <c r="AI390" i="9"/>
  <c r="AD390" i="9"/>
  <c r="AD593" i="9"/>
  <c r="AI593" i="9"/>
  <c r="AD591" i="9"/>
  <c r="AI591" i="9"/>
  <c r="AI541" i="9"/>
  <c r="AD541" i="9"/>
  <c r="AI475" i="9"/>
  <c r="AD475" i="9"/>
  <c r="AD393" i="9"/>
  <c r="AI393" i="9"/>
  <c r="AI401" i="9"/>
  <c r="AD401" i="9"/>
  <c r="AD576" i="9"/>
  <c r="AI576" i="9"/>
  <c r="AI431" i="9"/>
  <c r="AD431" i="9"/>
  <c r="AI398" i="9"/>
  <c r="AD398" i="9"/>
  <c r="AI335" i="9"/>
  <c r="AD335" i="9"/>
  <c r="AD221" i="9"/>
  <c r="AI221" i="9"/>
  <c r="V206" i="9"/>
  <c r="AA206" i="9"/>
  <c r="AD315" i="9"/>
  <c r="AI315" i="9"/>
  <c r="AD604" i="9"/>
  <c r="AI604" i="9"/>
  <c r="AQ84" i="9"/>
  <c r="P35" i="9"/>
  <c r="AA35" i="9" s="1"/>
  <c r="P111" i="9"/>
  <c r="AA111" i="9" s="1"/>
  <c r="AI505" i="9"/>
  <c r="N50" i="9"/>
  <c r="T50" i="9" s="1"/>
  <c r="O50" i="9"/>
  <c r="U50" i="9" s="1"/>
  <c r="AQ60" i="9"/>
  <c r="Q69" i="9"/>
  <c r="AB69" i="9" s="1"/>
  <c r="P93" i="9"/>
  <c r="AA93" i="9" s="1"/>
  <c r="AQ102" i="9"/>
  <c r="Q118" i="9"/>
  <c r="AB118" i="9" s="1"/>
  <c r="AP126" i="9"/>
  <c r="AQ175" i="9"/>
  <c r="AI304" i="9"/>
  <c r="AI356" i="9"/>
  <c r="P50" i="9"/>
  <c r="V50" i="9" s="1"/>
  <c r="AA69" i="9"/>
  <c r="AN76" i="9"/>
  <c r="Q111" i="9"/>
  <c r="AB111" i="9" s="1"/>
  <c r="AQ126" i="9"/>
  <c r="Q157" i="9"/>
  <c r="AP166" i="9"/>
  <c r="P185" i="9"/>
  <c r="AP194" i="9"/>
  <c r="AO60" i="9"/>
  <c r="AP165" i="9"/>
  <c r="P165" i="9"/>
  <c r="N76" i="9"/>
  <c r="AO144" i="9"/>
  <c r="Q165" i="9"/>
  <c r="AD522" i="9"/>
  <c r="AD338" i="9"/>
  <c r="P76" i="9"/>
  <c r="AA76" i="9" s="1"/>
  <c r="AQ144" i="9"/>
  <c r="AP76" i="9"/>
  <c r="O38" i="9"/>
  <c r="Q62" i="9"/>
  <c r="AB62" i="9" s="1"/>
  <c r="AP69" i="9"/>
  <c r="AQ76" i="9"/>
  <c r="O96" i="9"/>
  <c r="Z96" i="9" s="1"/>
  <c r="O104" i="9"/>
  <c r="U104" i="9" s="1"/>
  <c r="AQ111" i="9"/>
  <c r="AP118" i="9"/>
  <c r="AO128" i="9"/>
  <c r="O147" i="9"/>
  <c r="Z147" i="9" s="1"/>
  <c r="AP168" i="9"/>
  <c r="AP177" i="9"/>
  <c r="AP186" i="9"/>
  <c r="AI223" i="9"/>
  <c r="AD239" i="9"/>
  <c r="AD290" i="9"/>
  <c r="AI358" i="9"/>
  <c r="AD373" i="9"/>
  <c r="J38" i="10"/>
  <c r="P40" i="10" s="1"/>
  <c r="AQ69" i="9"/>
  <c r="AQ86" i="9"/>
  <c r="P96" i="9"/>
  <c r="V96" i="9" s="1"/>
  <c r="AQ118" i="9"/>
  <c r="AP128" i="9"/>
  <c r="AQ136" i="9"/>
  <c r="AQ177" i="9"/>
  <c r="AQ186" i="9"/>
  <c r="AP211" i="9"/>
  <c r="O49" i="9"/>
  <c r="Z49" i="9" s="1"/>
  <c r="AI336" i="9"/>
  <c r="P34" i="9"/>
  <c r="Q144" i="9"/>
  <c r="AO111" i="9"/>
  <c r="AB50" i="9"/>
  <c r="AO69" i="9"/>
  <c r="N104" i="9"/>
  <c r="Y104" i="9" s="1"/>
  <c r="Q55" i="9"/>
  <c r="AB55" i="9" s="1"/>
  <c r="AN65" i="9"/>
  <c r="Q87" i="9"/>
  <c r="O98" i="9"/>
  <c r="P129" i="9"/>
  <c r="AA129" i="9" s="1"/>
  <c r="Q148" i="9"/>
  <c r="AB148" i="9" s="1"/>
  <c r="Q162" i="9"/>
  <c r="N180" i="9"/>
  <c r="AD180" i="9" s="1"/>
  <c r="P188" i="9"/>
  <c r="AA188" i="9" s="1"/>
  <c r="AI376" i="9"/>
  <c r="AI442" i="9"/>
  <c r="O87" i="9"/>
  <c r="H38" i="10"/>
  <c r="N40" i="10" s="1"/>
  <c r="N111" i="9"/>
  <c r="Y111" i="9" s="1"/>
  <c r="AD225" i="9"/>
  <c r="AP148" i="9"/>
  <c r="G38" i="10"/>
  <c r="G49" i="10" s="1"/>
  <c r="N165" i="9"/>
  <c r="AI165" i="9" s="1"/>
  <c r="N183" i="9"/>
  <c r="AD354" i="9"/>
  <c r="F38" i="10"/>
  <c r="L40" i="10" s="1"/>
  <c r="P100" i="9"/>
  <c r="V100" i="9" s="1"/>
  <c r="Q49" i="9"/>
  <c r="Q174" i="9"/>
  <c r="W174" i="9" s="1"/>
  <c r="O118" i="9"/>
  <c r="AP102" i="9"/>
  <c r="AI434" i="9"/>
  <c r="AO118" i="9"/>
  <c r="N129" i="9"/>
  <c r="AI129" i="9" s="1"/>
  <c r="P87" i="9"/>
  <c r="AA87" i="9" s="1"/>
  <c r="N56" i="9"/>
  <c r="AO87" i="9"/>
  <c r="AP140" i="9"/>
  <c r="N114" i="9"/>
  <c r="Y114" i="9" s="1"/>
  <c r="AP214" i="9"/>
  <c r="Q117" i="9"/>
  <c r="AB117" i="9" s="1"/>
  <c r="P208" i="9"/>
  <c r="AA208" i="9" s="1"/>
  <c r="P118" i="9"/>
  <c r="AA118" i="9" s="1"/>
  <c r="N148" i="9"/>
  <c r="AI148" i="9" s="1"/>
  <c r="Q71" i="9"/>
  <c r="P138" i="9"/>
  <c r="O148" i="9"/>
  <c r="N188" i="9"/>
  <c r="AD188" i="9" s="1"/>
  <c r="AO148" i="9"/>
  <c r="O66" i="9"/>
  <c r="Z66" i="9" s="1"/>
  <c r="AQ113" i="9"/>
  <c r="AN98" i="9"/>
  <c r="O106" i="9"/>
  <c r="U106" i="9" s="1"/>
  <c r="AQ148" i="9"/>
  <c r="N171" i="9"/>
  <c r="AI171" i="9" s="1"/>
  <c r="AO56" i="9"/>
  <c r="AN81" i="9"/>
  <c r="AQ87" i="9"/>
  <c r="P106" i="9"/>
  <c r="AD121" i="9"/>
  <c r="P131" i="9"/>
  <c r="V131" i="9" s="1"/>
  <c r="AQ140" i="9"/>
  <c r="AQ56" i="9"/>
  <c r="AN72" i="9"/>
  <c r="AO81" i="9"/>
  <c r="AP98" i="9"/>
  <c r="Q106" i="9"/>
  <c r="AB106" i="9" s="1"/>
  <c r="P114" i="9"/>
  <c r="AA114" i="9" s="1"/>
  <c r="Q131" i="9"/>
  <c r="W131" i="9" s="1"/>
  <c r="AQ162" i="9"/>
  <c r="N192" i="9"/>
  <c r="AI192" i="9" s="1"/>
  <c r="AN110" i="9"/>
  <c r="N93" i="9"/>
  <c r="Y93" i="9" s="1"/>
  <c r="AP144" i="9"/>
  <c r="AP183" i="9"/>
  <c r="AP60" i="9"/>
  <c r="AP111" i="9"/>
  <c r="N162" i="9"/>
  <c r="AP71" i="9"/>
  <c r="AO140" i="9"/>
  <c r="P66" i="9"/>
  <c r="AQ71" i="9"/>
  <c r="O131" i="9"/>
  <c r="U131" i="9" s="1"/>
  <c r="N181" i="9"/>
  <c r="Q66" i="9"/>
  <c r="AO98" i="9"/>
  <c r="AP162" i="9"/>
  <c r="P181" i="9"/>
  <c r="AA181" i="9" s="1"/>
  <c r="AQ204" i="9"/>
  <c r="AD245" i="9"/>
  <c r="Y46" i="9"/>
  <c r="AP81" i="9"/>
  <c r="AQ98" i="9"/>
  <c r="AO121" i="9"/>
  <c r="P141" i="9"/>
  <c r="V141" i="9" s="1"/>
  <c r="P150" i="9"/>
  <c r="AA150" i="9" s="1"/>
  <c r="N174" i="9"/>
  <c r="AD174" i="9" s="1"/>
  <c r="N84" i="9"/>
  <c r="Y84" i="9" s="1"/>
  <c r="O35" i="9"/>
  <c r="W177" i="9"/>
  <c r="AP100" i="9"/>
  <c r="AQ156" i="9"/>
  <c r="AN69" i="9"/>
  <c r="AO76" i="9"/>
  <c r="P62" i="9"/>
  <c r="AD405" i="9"/>
  <c r="AO71" i="9"/>
  <c r="AP181" i="9"/>
  <c r="AN66" i="9"/>
  <c r="N99" i="9"/>
  <c r="Q108" i="9"/>
  <c r="P164" i="9"/>
  <c r="AA164" i="9" s="1"/>
  <c r="AQ181" i="9"/>
  <c r="AD352" i="9"/>
  <c r="AD519" i="9"/>
  <c r="F11" i="10"/>
  <c r="AD384" i="9"/>
  <c r="AI384" i="9"/>
  <c r="Z90" i="9"/>
  <c r="U90" i="9"/>
  <c r="AI467" i="9"/>
  <c r="AD467" i="9"/>
  <c r="AI250" i="9"/>
  <c r="AD250" i="9"/>
  <c r="AD257" i="9"/>
  <c r="AI257" i="9"/>
  <c r="V70" i="9"/>
  <c r="AA70" i="9"/>
  <c r="AI423" i="9"/>
  <c r="AD423" i="9"/>
  <c r="AI317" i="9"/>
  <c r="AD317" i="9"/>
  <c r="AI329" i="9"/>
  <c r="AD329" i="9"/>
  <c r="V128" i="9"/>
  <c r="AA128" i="9"/>
  <c r="AD360" i="9"/>
  <c r="AI360" i="9"/>
  <c r="AI226" i="9"/>
  <c r="AD226" i="9"/>
  <c r="AI361" i="9"/>
  <c r="AD361" i="9"/>
  <c r="AD532" i="9"/>
  <c r="AI532" i="9"/>
  <c r="AI569" i="9"/>
  <c r="AD569" i="9"/>
  <c r="AI269" i="9"/>
  <c r="AD269" i="9"/>
  <c r="AD215" i="9"/>
  <c r="AI215" i="9"/>
  <c r="AB47" i="9"/>
  <c r="W47" i="9"/>
  <c r="AI216" i="9"/>
  <c r="AD216" i="9"/>
  <c r="AI500" i="9"/>
  <c r="AD500" i="9"/>
  <c r="AD377" i="9"/>
  <c r="AI377" i="9"/>
  <c r="AI249" i="9"/>
  <c r="AD249" i="9"/>
  <c r="AI299" i="9"/>
  <c r="AD299" i="9"/>
  <c r="AQ116" i="9"/>
  <c r="AP116" i="9"/>
  <c r="AN116" i="9"/>
  <c r="AO116" i="9"/>
  <c r="AD387" i="9"/>
  <c r="AI387" i="9"/>
  <c r="N88" i="9"/>
  <c r="AP88" i="9"/>
  <c r="AN88" i="9"/>
  <c r="P88" i="9"/>
  <c r="Q88" i="9"/>
  <c r="N107" i="9"/>
  <c r="AO147" i="9"/>
  <c r="AQ147" i="9"/>
  <c r="AP147" i="9"/>
  <c r="Q147" i="9"/>
  <c r="AB147" i="9" s="1"/>
  <c r="AP155" i="9"/>
  <c r="AP182" i="9"/>
  <c r="AD238" i="9"/>
  <c r="AD267" i="9"/>
  <c r="AI267" i="9"/>
  <c r="AI279" i="9"/>
  <c r="AD399" i="9"/>
  <c r="AI399" i="9"/>
  <c r="AI459" i="9"/>
  <c r="AD459" i="9"/>
  <c r="N36" i="9"/>
  <c r="O70" i="9"/>
  <c r="AO96" i="9"/>
  <c r="AQ96" i="9"/>
  <c r="AP96" i="9"/>
  <c r="N116" i="9"/>
  <c r="O36" i="9"/>
  <c r="O88" i="9"/>
  <c r="N96" i="9"/>
  <c r="O107" i="9"/>
  <c r="O116" i="9"/>
  <c r="AQ129" i="9"/>
  <c r="AO129" i="9"/>
  <c r="Q129" i="9"/>
  <c r="N147" i="9"/>
  <c r="AQ155" i="9"/>
  <c r="AQ176" i="9"/>
  <c r="AP176" i="9"/>
  <c r="Q176" i="9"/>
  <c r="AB176" i="9" s="1"/>
  <c r="N176" i="9"/>
  <c r="P176" i="9"/>
  <c r="AA176" i="9" s="1"/>
  <c r="AI190" i="9"/>
  <c r="AD190" i="9"/>
  <c r="AI492" i="9"/>
  <c r="P36" i="9"/>
  <c r="AA36" i="9" s="1"/>
  <c r="P107" i="9"/>
  <c r="AD556" i="9"/>
  <c r="AI556" i="9"/>
  <c r="AP59" i="9"/>
  <c r="AO59" i="9"/>
  <c r="AN59" i="9"/>
  <c r="O59" i="9"/>
  <c r="Q59" i="9"/>
  <c r="P59" i="9"/>
  <c r="AA59" i="9" s="1"/>
  <c r="Q107" i="9"/>
  <c r="Z129" i="9"/>
  <c r="U129" i="9"/>
  <c r="N135" i="9"/>
  <c r="AQ135" i="9"/>
  <c r="AP135" i="9"/>
  <c r="AO135" i="9"/>
  <c r="AA147" i="9"/>
  <c r="V147" i="9"/>
  <c r="AB163" i="9"/>
  <c r="W163" i="9"/>
  <c r="AI281" i="9"/>
  <c r="AD281" i="9"/>
  <c r="AI294" i="9"/>
  <c r="AD294" i="9"/>
  <c r="AI353" i="9"/>
  <c r="AD353" i="9"/>
  <c r="AI493" i="9"/>
  <c r="AD493" i="9"/>
  <c r="N8" i="9"/>
  <c r="AS617" i="9" s="1"/>
  <c r="G22" i="9"/>
  <c r="N7" i="9" s="1"/>
  <c r="AS144" i="9" s="1"/>
  <c r="N59" i="9"/>
  <c r="N77" i="9"/>
  <c r="T77" i="9" s="1"/>
  <c r="AO84" i="9"/>
  <c r="Q96" i="9"/>
  <c r="O135" i="9"/>
  <c r="N141" i="9"/>
  <c r="P183" i="9"/>
  <c r="V183" i="9" s="1"/>
  <c r="AI208" i="9"/>
  <c r="AD208" i="9"/>
  <c r="AI240" i="9"/>
  <c r="AD240" i="9"/>
  <c r="AD255" i="9"/>
  <c r="AI255" i="9"/>
  <c r="AD418" i="9"/>
  <c r="AI418" i="9"/>
  <c r="AI463" i="9"/>
  <c r="AD463" i="9"/>
  <c r="AI606" i="9"/>
  <c r="AQ59" i="9"/>
  <c r="O77" i="9"/>
  <c r="U77" i="9" s="1"/>
  <c r="AP129" i="9"/>
  <c r="P135" i="9"/>
  <c r="V135" i="9" s="1"/>
  <c r="O141" i="9"/>
  <c r="U141" i="9" s="1"/>
  <c r="N157" i="9"/>
  <c r="AQ171" i="9"/>
  <c r="AP171" i="9"/>
  <c r="Q183" i="9"/>
  <c r="W183" i="9" s="1"/>
  <c r="AI324" i="9"/>
  <c r="AI419" i="9"/>
  <c r="AD419" i="9"/>
  <c r="AI448" i="9"/>
  <c r="AD448" i="9"/>
  <c r="AI478" i="9"/>
  <c r="AD228" i="9"/>
  <c r="AI228" i="9"/>
  <c r="O37" i="9"/>
  <c r="Q37" i="9"/>
  <c r="W37" i="9" s="1"/>
  <c r="N37" i="9"/>
  <c r="P37" i="9"/>
  <c r="AA37" i="9" s="1"/>
  <c r="Q77" i="9"/>
  <c r="W77" i="9" s="1"/>
  <c r="O122" i="9"/>
  <c r="U122" i="9" s="1"/>
  <c r="AO122" i="9"/>
  <c r="O47" i="9"/>
  <c r="N52" i="9"/>
  <c r="AN77" i="9"/>
  <c r="P90" i="9"/>
  <c r="AA90" i="9" s="1"/>
  <c r="AN112" i="9"/>
  <c r="N122" i="9"/>
  <c r="AD122" i="9" s="1"/>
  <c r="O130" i="9"/>
  <c r="Q171" i="9"/>
  <c r="Q179" i="9"/>
  <c r="P201" i="9"/>
  <c r="AA201" i="9" s="1"/>
  <c r="AI311" i="9"/>
  <c r="AD311" i="9"/>
  <c r="AI367" i="9"/>
  <c r="AI391" i="9"/>
  <c r="AI403" i="9"/>
  <c r="AI421" i="9"/>
  <c r="AD450" i="9"/>
  <c r="AI450" i="9"/>
  <c r="AI562" i="9"/>
  <c r="AD562" i="9"/>
  <c r="F48" i="10"/>
  <c r="Q70" i="9"/>
  <c r="AQ70" i="9"/>
  <c r="AP70" i="9"/>
  <c r="AO70" i="9"/>
  <c r="AN70" i="9"/>
  <c r="AI420" i="9"/>
  <c r="AD420" i="9"/>
  <c r="N47" i="9"/>
  <c r="AP85" i="9"/>
  <c r="AN85" i="9"/>
  <c r="AO85" i="9"/>
  <c r="N130" i="9"/>
  <c r="AI130" i="9" s="1"/>
  <c r="AI592" i="9"/>
  <c r="P47" i="9"/>
  <c r="O52" i="9"/>
  <c r="U52" i="9" s="1"/>
  <c r="AP77" i="9"/>
  <c r="Q90" i="9"/>
  <c r="AB90" i="9" s="1"/>
  <c r="AQ110" i="9"/>
  <c r="AO110" i="9"/>
  <c r="AP110" i="9"/>
  <c r="AO112" i="9"/>
  <c r="P130" i="9"/>
  <c r="V130" i="9" s="1"/>
  <c r="V136" i="9"/>
  <c r="Q142" i="9"/>
  <c r="W142" i="9" s="1"/>
  <c r="AO142" i="9"/>
  <c r="AQ142" i="9"/>
  <c r="AP142" i="9"/>
  <c r="AO157" i="9"/>
  <c r="AB185" i="9"/>
  <c r="W185" i="9"/>
  <c r="V193" i="9"/>
  <c r="Q201" i="9"/>
  <c r="AB201" i="9" s="1"/>
  <c r="N271" i="9"/>
  <c r="AD341" i="9"/>
  <c r="AI341" i="9"/>
  <c r="AI379" i="9"/>
  <c r="AD379" i="9"/>
  <c r="AD545" i="9"/>
  <c r="AI545" i="9"/>
  <c r="AD610" i="9"/>
  <c r="AI610" i="9"/>
  <c r="AD433" i="9"/>
  <c r="AI313" i="9"/>
  <c r="AD313" i="9"/>
  <c r="AI342" i="9"/>
  <c r="AD342" i="9"/>
  <c r="AI498" i="9"/>
  <c r="AD498" i="9"/>
  <c r="Q141" i="9"/>
  <c r="W141" i="9" s="1"/>
  <c r="AD310" i="9"/>
  <c r="AQ77" i="9"/>
  <c r="AP112" i="9"/>
  <c r="Q130" i="9"/>
  <c r="AB130" i="9" s="1"/>
  <c r="Y31" i="9"/>
  <c r="W38" i="9"/>
  <c r="Q67" i="9"/>
  <c r="AN67" i="9"/>
  <c r="AQ67" i="9"/>
  <c r="AP67" i="9"/>
  <c r="AO67" i="9"/>
  <c r="AN104" i="9"/>
  <c r="O110" i="9"/>
  <c r="AQ112" i="9"/>
  <c r="O142" i="9"/>
  <c r="U142" i="9" s="1"/>
  <c r="AP179" i="9"/>
  <c r="N194" i="9"/>
  <c r="AI381" i="9"/>
  <c r="AD381" i="9"/>
  <c r="AD392" i="9"/>
  <c r="AD422" i="9"/>
  <c r="AD435" i="9"/>
  <c r="AI435" i="9"/>
  <c r="AI499" i="9"/>
  <c r="AD499" i="9"/>
  <c r="J22" i="9"/>
  <c r="Q7" i="9" s="1"/>
  <c r="Q8" i="9"/>
  <c r="N531" i="9"/>
  <c r="AQ79" i="9"/>
  <c r="O79" i="9"/>
  <c r="Z79" i="9" s="1"/>
  <c r="Q79" i="9"/>
  <c r="AB79" i="9" s="1"/>
  <c r="P79" i="9"/>
  <c r="V79" i="9" s="1"/>
  <c r="AP130" i="9"/>
  <c r="P194" i="9"/>
  <c r="AB204" i="9"/>
  <c r="W204" i="9"/>
  <c r="AI314" i="9"/>
  <c r="AD314" i="9"/>
  <c r="AD369" i="9"/>
  <c r="AI436" i="9"/>
  <c r="AD436" i="9"/>
  <c r="AD454" i="9"/>
  <c r="AI454" i="9"/>
  <c r="W135" i="9"/>
  <c r="AB135" i="9"/>
  <c r="AQ91" i="9"/>
  <c r="AP91" i="9"/>
  <c r="AO91" i="9"/>
  <c r="AN91" i="9"/>
  <c r="P91" i="9"/>
  <c r="AA91" i="9" s="1"/>
  <c r="Q91" i="9"/>
  <c r="AB91" i="9" s="1"/>
  <c r="P110" i="9"/>
  <c r="AA110" i="9" s="1"/>
  <c r="P142" i="9"/>
  <c r="V142" i="9" s="1"/>
  <c r="O33" i="9"/>
  <c r="Q33" i="9"/>
  <c r="O62" i="9"/>
  <c r="U62" i="9" s="1"/>
  <c r="AN87" i="9"/>
  <c r="N87" i="9"/>
  <c r="N91" i="9"/>
  <c r="AO105" i="9"/>
  <c r="Q105" i="9"/>
  <c r="O105" i="9"/>
  <c r="P105" i="9"/>
  <c r="Q110" i="9"/>
  <c r="AD118" i="9"/>
  <c r="U125" i="9"/>
  <c r="Z125" i="9"/>
  <c r="N150" i="9"/>
  <c r="AD150" i="9" s="1"/>
  <c r="N166" i="9"/>
  <c r="AQ180" i="9"/>
  <c r="AP180" i="9"/>
  <c r="Q180" i="9"/>
  <c r="Q194" i="9"/>
  <c r="AI273" i="9"/>
  <c r="AD273" i="9"/>
  <c r="N288" i="9"/>
  <c r="AQ52" i="9"/>
  <c r="AP52" i="9"/>
  <c r="AO52" i="9"/>
  <c r="AN52" i="9"/>
  <c r="V171" i="9"/>
  <c r="AA171" i="9"/>
  <c r="P52" i="9"/>
  <c r="AA52" i="9" s="1"/>
  <c r="Y33" i="9"/>
  <c r="T33" i="9"/>
  <c r="O91" i="9"/>
  <c r="Z91" i="9" s="1"/>
  <c r="T110" i="9"/>
  <c r="O150" i="9"/>
  <c r="P166" i="9"/>
  <c r="V166" i="9" s="1"/>
  <c r="AI300" i="9"/>
  <c r="AD300" i="9"/>
  <c r="U140" i="9"/>
  <c r="Z140" i="9"/>
  <c r="AI469" i="9"/>
  <c r="AD469" i="9"/>
  <c r="AD616" i="9"/>
  <c r="AI616" i="9"/>
  <c r="O39" i="9"/>
  <c r="Z39" i="9" s="1"/>
  <c r="Q150" i="9"/>
  <c r="W150" i="9" s="1"/>
  <c r="P174" i="9"/>
  <c r="AB181" i="9"/>
  <c r="W181" i="9"/>
  <c r="AQ212" i="9"/>
  <c r="AP212" i="9"/>
  <c r="AI332" i="9"/>
  <c r="AD332" i="9"/>
  <c r="AD359" i="9"/>
  <c r="AI371" i="9"/>
  <c r="AD371" i="9"/>
  <c r="AI424" i="9"/>
  <c r="AD424" i="9"/>
  <c r="AI487" i="9"/>
  <c r="AD487" i="9"/>
  <c r="AI568" i="9"/>
  <c r="I22" i="9"/>
  <c r="P7" i="9" s="1"/>
  <c r="P8" i="9"/>
  <c r="AI263" i="9"/>
  <c r="AD263" i="9"/>
  <c r="AI333" i="9"/>
  <c r="AD333" i="9"/>
  <c r="AD395" i="9"/>
  <c r="AI395" i="9"/>
  <c r="AD584" i="9"/>
  <c r="AI584" i="9"/>
  <c r="Q39" i="9"/>
  <c r="AI133" i="9"/>
  <c r="AD133" i="9"/>
  <c r="N137" i="9"/>
  <c r="AD137" i="9" s="1"/>
  <c r="P212" i="9"/>
  <c r="AI396" i="9"/>
  <c r="AD396" i="9"/>
  <c r="AA49" i="9"/>
  <c r="V49" i="9"/>
  <c r="AQ134" i="9"/>
  <c r="O134" i="9"/>
  <c r="V162" i="9"/>
  <c r="AQ206" i="9"/>
  <c r="AP206" i="9"/>
  <c r="Q212" i="9"/>
  <c r="AB212" i="9" s="1"/>
  <c r="AD503" i="9"/>
  <c r="AI503" i="9"/>
  <c r="V153" i="9"/>
  <c r="AA153" i="9"/>
  <c r="AP174" i="9"/>
  <c r="AI586" i="9"/>
  <c r="AD586" i="9"/>
  <c r="P39" i="9"/>
  <c r="V39" i="9" s="1"/>
  <c r="AO137" i="9"/>
  <c r="P137" i="9"/>
  <c r="V137" i="9" s="1"/>
  <c r="AQ137" i="9"/>
  <c r="Q137" i="9"/>
  <c r="W137" i="9" s="1"/>
  <c r="AP137" i="9"/>
  <c r="AI212" i="9"/>
  <c r="AD212" i="9"/>
  <c r="AP94" i="9"/>
  <c r="N146" i="9"/>
  <c r="O153" i="9"/>
  <c r="AD521" i="9"/>
  <c r="AI521" i="9"/>
  <c r="Q35" i="9"/>
  <c r="AB35" i="9" s="1"/>
  <c r="AN57" i="9"/>
  <c r="AO82" i="9"/>
  <c r="AN115" i="9"/>
  <c r="O121" i="9"/>
  <c r="Q199" i="9"/>
  <c r="N199" i="9"/>
  <c r="AD199" i="9" s="1"/>
  <c r="Q206" i="9"/>
  <c r="Q214" i="9"/>
  <c r="N214" i="9"/>
  <c r="AI305" i="9"/>
  <c r="AD319" i="9"/>
  <c r="AI319" i="9"/>
  <c r="EU37" i="1"/>
  <c r="EU257" i="1" s="1"/>
  <c r="B8" i="1"/>
  <c r="CY311" i="1" s="1" a="1"/>
  <c r="CY311" i="1" s="1"/>
  <c r="V48" i="9"/>
  <c r="AO64" i="9"/>
  <c r="AN101" i="9"/>
  <c r="P113" i="9"/>
  <c r="O119" i="9"/>
  <c r="O158" i="9"/>
  <c r="N168" i="9"/>
  <c r="P190" i="9"/>
  <c r="AD598" i="9"/>
  <c r="AI570" i="9"/>
  <c r="AP64" i="9"/>
  <c r="AO101" i="9"/>
  <c r="Q113" i="9"/>
  <c r="P119" i="9"/>
  <c r="V119" i="9" s="1"/>
  <c r="P158" i="9"/>
  <c r="AA158" i="9" s="1"/>
  <c r="P168" i="9"/>
  <c r="N158" i="9"/>
  <c r="AI158" i="9" s="1"/>
  <c r="N196" i="9"/>
  <c r="AD404" i="9"/>
  <c r="N49" i="9"/>
  <c r="T49" i="9" s="1"/>
  <c r="O76" i="9"/>
  <c r="AP101" i="9"/>
  <c r="Q119" i="9"/>
  <c r="Q158" i="9"/>
  <c r="N164" i="9"/>
  <c r="Q168" i="9"/>
  <c r="AP196" i="9"/>
  <c r="N204" i="9"/>
  <c r="AD252" i="9"/>
  <c r="AD272" i="9"/>
  <c r="AD292" i="9"/>
  <c r="AD320" i="9"/>
  <c r="AI449" i="9"/>
  <c r="AI495" i="9"/>
  <c r="AD546" i="9"/>
  <c r="F14" i="10"/>
  <c r="O113" i="9"/>
  <c r="Q34" i="9"/>
  <c r="N38" i="9"/>
  <c r="AB65" i="9"/>
  <c r="N98" i="9"/>
  <c r="N102" i="9"/>
  <c r="O111" i="9"/>
  <c r="Z111" i="9" s="1"/>
  <c r="P117" i="9"/>
  <c r="AA117" i="9" s="1"/>
  <c r="N154" i="9"/>
  <c r="Q164" i="9"/>
  <c r="AB164" i="9" s="1"/>
  <c r="N213" i="9"/>
  <c r="AI213" i="9" s="1"/>
  <c r="AD253" i="9"/>
  <c r="AD372" i="9"/>
  <c r="AD389" i="9"/>
  <c r="AD460" i="9"/>
  <c r="AD506" i="9"/>
  <c r="AD523" i="9"/>
  <c r="AD535" i="9"/>
  <c r="AP158" i="9"/>
  <c r="P46" i="9"/>
  <c r="AO65" i="9"/>
  <c r="N69" i="9"/>
  <c r="Y69" i="9" s="1"/>
  <c r="N71" i="9"/>
  <c r="Y71" i="9" s="1"/>
  <c r="P98" i="9"/>
  <c r="AA98" i="9" s="1"/>
  <c r="N108" i="9"/>
  <c r="Y108" i="9" s="1"/>
  <c r="AN113" i="9"/>
  <c r="AP119" i="9"/>
  <c r="N136" i="9"/>
  <c r="N144" i="9"/>
  <c r="AD144" i="9" s="1"/>
  <c r="AO154" i="9"/>
  <c r="AP164" i="9"/>
  <c r="N177" i="9"/>
  <c r="AI177" i="9" s="1"/>
  <c r="N186" i="9"/>
  <c r="P198" i="9"/>
  <c r="AA198" i="9" s="1"/>
  <c r="Q213" i="9"/>
  <c r="AD233" i="9"/>
  <c r="AD284" i="9"/>
  <c r="AD293" i="9"/>
  <c r="AI303" i="9"/>
  <c r="AD343" i="9"/>
  <c r="AD365" i="9"/>
  <c r="AD407" i="9"/>
  <c r="AD461" i="9"/>
  <c r="AD548" i="9"/>
  <c r="AO119" i="9"/>
  <c r="P38" i="9"/>
  <c r="Q46" i="9"/>
  <c r="AQ65" i="9"/>
  <c r="O69" i="9"/>
  <c r="Z69" i="9" s="1"/>
  <c r="O71" i="9"/>
  <c r="W81" i="9"/>
  <c r="AN102" i="9"/>
  <c r="O108" i="9"/>
  <c r="AO113" i="9"/>
  <c r="AQ119" i="9"/>
  <c r="O136" i="9"/>
  <c r="O144" i="9"/>
  <c r="AP154" i="9"/>
  <c r="P177" i="9"/>
  <c r="P186" i="9"/>
  <c r="V192" i="9"/>
  <c r="Q198" i="9"/>
  <c r="P71" i="9"/>
  <c r="P108" i="9"/>
  <c r="AP113" i="9"/>
  <c r="AP213" i="9"/>
  <c r="AD366" i="9"/>
  <c r="AD550" i="9"/>
  <c r="AI603" i="9"/>
  <c r="I38" i="10"/>
  <c r="O40" i="10" s="1"/>
  <c r="EB293" i="1" a="1"/>
  <c r="EB293" i="1" s="1"/>
  <c r="EB270" i="1" a="1"/>
  <c r="EB270" i="1" s="1"/>
  <c r="EB246" i="1" a="1"/>
  <c r="EB246" i="1" s="1"/>
  <c r="EB222" i="1" a="1"/>
  <c r="EB222" i="1" s="1"/>
  <c r="EB198" i="1" a="1"/>
  <c r="EB198" i="1" s="1"/>
  <c r="EB174" i="1" a="1"/>
  <c r="EB174" i="1" s="1"/>
  <c r="EB150" i="1" a="1"/>
  <c r="EB150" i="1" s="1"/>
  <c r="EB126" i="1" a="1"/>
  <c r="EB126" i="1" s="1"/>
  <c r="EB102" i="1" a="1"/>
  <c r="EB102" i="1" s="1"/>
  <c r="EB119" i="1" a="1"/>
  <c r="EB119" i="1" s="1"/>
  <c r="EB142" i="1" a="1"/>
  <c r="EB142" i="1" s="1"/>
  <c r="EB212" i="1" a="1"/>
  <c r="EB212" i="1" s="1"/>
  <c r="EB283" i="1" a="1"/>
  <c r="EB283" i="1" s="1"/>
  <c r="EB90" i="1" a="1"/>
  <c r="EB90" i="1" s="1"/>
  <c r="EB229" i="1" a="1"/>
  <c r="EB229" i="1" s="1"/>
  <c r="EB132" i="1" a="1"/>
  <c r="EB132" i="1" s="1"/>
  <c r="EB107" i="1" a="1"/>
  <c r="EB107" i="1" s="1"/>
  <c r="EB201" i="1" a="1"/>
  <c r="EB201" i="1" s="1"/>
  <c r="EB175" i="1" a="1"/>
  <c r="EB175" i="1" s="1"/>
  <c r="EB292" i="1" a="1"/>
  <c r="EB292" i="1" s="1"/>
  <c r="EB269" i="1" a="1"/>
  <c r="EB269" i="1" s="1"/>
  <c r="EB245" i="1" a="1"/>
  <c r="EB245" i="1" s="1"/>
  <c r="EB221" i="1" a="1"/>
  <c r="EB221" i="1" s="1"/>
  <c r="EB197" i="1" a="1"/>
  <c r="EB197" i="1" s="1"/>
  <c r="EB173" i="1" a="1"/>
  <c r="EB173" i="1" s="1"/>
  <c r="EB149" i="1" a="1"/>
  <c r="EB149" i="1" s="1"/>
  <c r="EB125" i="1" a="1"/>
  <c r="EB125" i="1" s="1"/>
  <c r="EB101" i="1" a="1"/>
  <c r="EB101" i="1" s="1"/>
  <c r="EB122" i="1" a="1"/>
  <c r="EB122" i="1" s="1"/>
  <c r="EB95" i="1" a="1"/>
  <c r="EB95" i="1" s="1"/>
  <c r="EB94" i="1" a="1"/>
  <c r="EB94" i="1" s="1"/>
  <c r="EB188" i="1" a="1"/>
  <c r="EB188" i="1" s="1"/>
  <c r="EB211" i="1" a="1"/>
  <c r="EB211" i="1" s="1"/>
  <c r="EB158" i="1" a="1"/>
  <c r="EB158" i="1" s="1"/>
  <c r="EB109" i="1" a="1"/>
  <c r="EB109" i="1" s="1"/>
  <c r="EB251" i="1" a="1"/>
  <c r="EB251" i="1" s="1"/>
  <c r="EB106" i="1" a="1"/>
  <c r="EB106" i="1" s="1"/>
  <c r="EB223" i="1" a="1"/>
  <c r="EB223" i="1" s="1"/>
  <c r="EB291" i="1" a="1"/>
  <c r="EB291" i="1" s="1"/>
  <c r="EB268" i="1" a="1"/>
  <c r="EB268" i="1" s="1"/>
  <c r="EB244" i="1" a="1"/>
  <c r="EB244" i="1" s="1"/>
  <c r="EB220" i="1" a="1"/>
  <c r="EB220" i="1" s="1"/>
  <c r="EB196" i="1" a="1"/>
  <c r="EB196" i="1" s="1"/>
  <c r="EB172" i="1" a="1"/>
  <c r="EB172" i="1" s="1"/>
  <c r="EB148" i="1" a="1"/>
  <c r="EB148" i="1" s="1"/>
  <c r="EB124" i="1" a="1"/>
  <c r="EB124" i="1" s="1"/>
  <c r="EB100" i="1" a="1"/>
  <c r="EB100" i="1" s="1"/>
  <c r="EB170" i="1" a="1"/>
  <c r="EB170" i="1" s="1"/>
  <c r="EB98" i="1" a="1"/>
  <c r="EB98" i="1" s="1"/>
  <c r="EB143" i="1" a="1"/>
  <c r="EB143" i="1" s="1"/>
  <c r="EB118" i="1" a="1"/>
  <c r="EB118" i="1" s="1"/>
  <c r="EB236" i="1" a="1"/>
  <c r="EB236" i="1" s="1"/>
  <c r="EB259" i="1" a="1"/>
  <c r="EB259" i="1" s="1"/>
  <c r="EB159" i="1" a="1"/>
  <c r="EB159" i="1" s="1"/>
  <c r="EB205" i="1" a="1"/>
  <c r="EB205" i="1" s="1"/>
  <c r="EB156" i="1" a="1"/>
  <c r="EB156" i="1" s="1"/>
  <c r="EB131" i="1" a="1"/>
  <c r="EB131" i="1" s="1"/>
  <c r="EB225" i="1" a="1"/>
  <c r="EB225" i="1" s="1"/>
  <c r="EB151" i="1" a="1"/>
  <c r="EB151" i="1" s="1"/>
  <c r="EB290" i="1" a="1"/>
  <c r="EB290" i="1" s="1"/>
  <c r="EB267" i="1" a="1"/>
  <c r="EB267" i="1" s="1"/>
  <c r="EB243" i="1" a="1"/>
  <c r="EB243" i="1" s="1"/>
  <c r="EB219" i="1" a="1"/>
  <c r="EB219" i="1" s="1"/>
  <c r="EB195" i="1" a="1"/>
  <c r="EB195" i="1" s="1"/>
  <c r="EB171" i="1" a="1"/>
  <c r="EB171" i="1" s="1"/>
  <c r="EB147" i="1" a="1"/>
  <c r="EB147" i="1" s="1"/>
  <c r="EB123" i="1" a="1"/>
  <c r="EB123" i="1" s="1"/>
  <c r="EB99" i="1" a="1"/>
  <c r="EB99" i="1" s="1"/>
  <c r="EB146" i="1" a="1"/>
  <c r="EB146" i="1" s="1"/>
  <c r="EB168" i="1" a="1"/>
  <c r="EB168" i="1" s="1"/>
  <c r="EB190" i="1" a="1"/>
  <c r="EB190" i="1" s="1"/>
  <c r="EB117" i="1" a="1"/>
  <c r="EB117" i="1" s="1"/>
  <c r="EB140" i="1" a="1"/>
  <c r="EB140" i="1" s="1"/>
  <c r="EB163" i="1" a="1"/>
  <c r="EB163" i="1" s="1"/>
  <c r="EB134" i="1" a="1"/>
  <c r="EB134" i="1" s="1"/>
  <c r="EB276" i="1" a="1"/>
  <c r="EB276" i="1" s="1"/>
  <c r="EB227" i="1" a="1"/>
  <c r="EB227" i="1" s="1"/>
  <c r="EB154" i="1" a="1"/>
  <c r="EB154" i="1" s="1"/>
  <c r="EB153" i="1" a="1"/>
  <c r="EB153" i="1" s="1"/>
  <c r="EB289" i="1" a="1"/>
  <c r="EB289" i="1" s="1"/>
  <c r="EB266" i="1" a="1"/>
  <c r="EB266" i="1" s="1"/>
  <c r="EB242" i="1" a="1"/>
  <c r="EB242" i="1" s="1"/>
  <c r="EB218" i="1" a="1"/>
  <c r="EB218" i="1" s="1"/>
  <c r="EB194" i="1" a="1"/>
  <c r="EB194" i="1" s="1"/>
  <c r="EB144" i="1" a="1"/>
  <c r="EB144" i="1" s="1"/>
  <c r="EB141" i="1" a="1"/>
  <c r="EB141" i="1" s="1"/>
  <c r="EB187" i="1" a="1"/>
  <c r="EB187" i="1" s="1"/>
  <c r="EB133" i="1" a="1"/>
  <c r="EB133" i="1" s="1"/>
  <c r="EB274" i="1" a="1"/>
  <c r="EB274" i="1" s="1"/>
  <c r="EB127" i="1" a="1"/>
  <c r="EB127" i="1" s="1"/>
  <c r="EB288" i="1" a="1"/>
  <c r="EB288" i="1" s="1"/>
  <c r="EB265" i="1" a="1"/>
  <c r="EB265" i="1" s="1"/>
  <c r="EB241" i="1" a="1"/>
  <c r="EB241" i="1" s="1"/>
  <c r="EB217" i="1" a="1"/>
  <c r="EB217" i="1" s="1"/>
  <c r="EB193" i="1" a="1"/>
  <c r="EB193" i="1" s="1"/>
  <c r="EB169" i="1" a="1"/>
  <c r="EB169" i="1" s="1"/>
  <c r="EB145" i="1" a="1"/>
  <c r="EB145" i="1" s="1"/>
  <c r="EB121" i="1" a="1"/>
  <c r="EB121" i="1" s="1"/>
  <c r="EB97" i="1" a="1"/>
  <c r="EB97" i="1" s="1"/>
  <c r="EB216" i="1" a="1"/>
  <c r="EB216" i="1" s="1"/>
  <c r="EB192" i="1" a="1"/>
  <c r="EB192" i="1" s="1"/>
  <c r="EB96" i="1" a="1"/>
  <c r="EB96" i="1" s="1"/>
  <c r="EB166" i="1" a="1"/>
  <c r="EB166" i="1" s="1"/>
  <c r="EB260" i="1" a="1"/>
  <c r="EB260" i="1" s="1"/>
  <c r="EB91" i="1" a="1"/>
  <c r="EB91" i="1" s="1"/>
  <c r="EB115" i="1" a="1"/>
  <c r="EB115" i="1" s="1"/>
  <c r="EB253" i="1" a="1"/>
  <c r="EB253" i="1" s="1"/>
  <c r="EB180" i="1" a="1"/>
  <c r="EB180" i="1" s="1"/>
  <c r="EB155" i="1" a="1"/>
  <c r="EB155" i="1" s="1"/>
  <c r="EB273" i="1" a="1"/>
  <c r="EB273" i="1" s="1"/>
  <c r="EB199" i="1" a="1"/>
  <c r="EB199" i="1" s="1"/>
  <c r="EB264" i="1" a="1"/>
  <c r="EB264" i="1" s="1"/>
  <c r="EB240" i="1" a="1"/>
  <c r="EB240" i="1" s="1"/>
  <c r="EB120" i="1" a="1"/>
  <c r="EB120" i="1" s="1"/>
  <c r="EB93" i="1" a="1"/>
  <c r="EB93" i="1" s="1"/>
  <c r="EB235" i="1" a="1"/>
  <c r="EB235" i="1" s="1"/>
  <c r="EB181" i="1" a="1"/>
  <c r="EB181" i="1" s="1"/>
  <c r="EB250" i="1" a="1"/>
  <c r="EB250" i="1" s="1"/>
  <c r="EB103" i="1" a="1"/>
  <c r="EB103" i="1" s="1"/>
  <c r="EB287" i="1" a="1"/>
  <c r="EB287" i="1" s="1"/>
  <c r="EB263" i="1" a="1"/>
  <c r="EB263" i="1" s="1"/>
  <c r="EB239" i="1" a="1"/>
  <c r="EB239" i="1" s="1"/>
  <c r="EB215" i="1" a="1"/>
  <c r="EB215" i="1" s="1"/>
  <c r="EB191" i="1" a="1"/>
  <c r="EB191" i="1" s="1"/>
  <c r="EB167" i="1" a="1"/>
  <c r="EB167" i="1" s="1"/>
  <c r="EB214" i="1" a="1"/>
  <c r="EB214" i="1" s="1"/>
  <c r="EB164" i="1" a="1"/>
  <c r="EB164" i="1" s="1"/>
  <c r="EB135" i="1" a="1"/>
  <c r="EB135" i="1" s="1"/>
  <c r="EB108" i="1" a="1"/>
  <c r="EB108" i="1" s="1"/>
  <c r="EB249" i="1" a="1"/>
  <c r="EB249" i="1" s="1"/>
  <c r="EB286" i="1" a="1"/>
  <c r="EB286" i="1" s="1"/>
  <c r="EB262" i="1" a="1"/>
  <c r="EB262" i="1" s="1"/>
  <c r="EB238" i="1" a="1"/>
  <c r="EB238" i="1" s="1"/>
  <c r="EB284" i="1" a="1"/>
  <c r="EB284" i="1" s="1"/>
  <c r="EB139" i="1" a="1"/>
  <c r="EB139" i="1" s="1"/>
  <c r="EB252" i="1" a="1"/>
  <c r="EB252" i="1" s="1"/>
  <c r="EB202" i="1" a="1"/>
  <c r="EB202" i="1" s="1"/>
  <c r="EB285" i="1" a="1"/>
  <c r="EB285" i="1" s="1"/>
  <c r="EB261" i="1" a="1"/>
  <c r="EB261" i="1" s="1"/>
  <c r="EB237" i="1" a="1"/>
  <c r="EB237" i="1" s="1"/>
  <c r="EB213" i="1" a="1"/>
  <c r="EB213" i="1" s="1"/>
  <c r="EB189" i="1" a="1"/>
  <c r="EB189" i="1" s="1"/>
  <c r="EB165" i="1" a="1"/>
  <c r="EB165" i="1" s="1"/>
  <c r="EB116" i="1" a="1"/>
  <c r="EB116" i="1" s="1"/>
  <c r="EB277" i="1" a="1"/>
  <c r="EB277" i="1" s="1"/>
  <c r="EB179" i="1" a="1"/>
  <c r="EB179" i="1" s="1"/>
  <c r="EB105" i="1" a="1"/>
  <c r="EB105" i="1" s="1"/>
  <c r="EB282" i="1" a="1"/>
  <c r="EB282" i="1" s="1"/>
  <c r="EB258" i="1" a="1"/>
  <c r="EB258" i="1" s="1"/>
  <c r="EB234" i="1" a="1"/>
  <c r="EB234" i="1" s="1"/>
  <c r="EB210" i="1" a="1"/>
  <c r="EB210" i="1" s="1"/>
  <c r="EB186" i="1" a="1"/>
  <c r="EB186" i="1" s="1"/>
  <c r="EB162" i="1" a="1"/>
  <c r="EB162" i="1" s="1"/>
  <c r="EB138" i="1" a="1"/>
  <c r="EB138" i="1" s="1"/>
  <c r="EB114" i="1" a="1"/>
  <c r="EB114" i="1" s="1"/>
  <c r="EB113" i="1" a="1"/>
  <c r="EB113" i="1" s="1"/>
  <c r="EB256" i="1" a="1"/>
  <c r="EB256" i="1" s="1"/>
  <c r="EB208" i="1" a="1"/>
  <c r="EB208" i="1" s="1"/>
  <c r="EB160" i="1" a="1"/>
  <c r="EB160" i="1" s="1"/>
  <c r="EB112" i="1" a="1"/>
  <c r="EB112" i="1" s="1"/>
  <c r="EB255" i="1" a="1"/>
  <c r="EB255" i="1" s="1"/>
  <c r="EB207" i="1" a="1"/>
  <c r="EB207" i="1" s="1"/>
  <c r="EB111" i="1" a="1"/>
  <c r="EB111" i="1" s="1"/>
  <c r="EB157" i="1" a="1"/>
  <c r="EB157" i="1" s="1"/>
  <c r="EB275" i="1" a="1"/>
  <c r="EB275" i="1" s="1"/>
  <c r="EB226" i="1" a="1"/>
  <c r="EB226" i="1" s="1"/>
  <c r="EB177" i="1" a="1"/>
  <c r="EB177" i="1" s="1"/>
  <c r="EB281" i="1" a="1"/>
  <c r="EB281" i="1" s="1"/>
  <c r="EB257" i="1" a="1"/>
  <c r="EB257" i="1" s="1"/>
  <c r="EB233" i="1" a="1"/>
  <c r="EB233" i="1" s="1"/>
  <c r="EB209" i="1" a="1"/>
  <c r="EB209" i="1" s="1"/>
  <c r="EB185" i="1" a="1"/>
  <c r="EB185" i="1" s="1"/>
  <c r="EB161" i="1" a="1"/>
  <c r="EB161" i="1" s="1"/>
  <c r="EB137" i="1" a="1"/>
  <c r="EB137" i="1" s="1"/>
  <c r="EB280" i="1" a="1"/>
  <c r="EB280" i="1" s="1"/>
  <c r="EB232" i="1" a="1"/>
  <c r="EB232" i="1" s="1"/>
  <c r="EB184" i="1" a="1"/>
  <c r="EB184" i="1" s="1"/>
  <c r="EB136" i="1" a="1"/>
  <c r="EB136" i="1" s="1"/>
  <c r="EB279" i="1" a="1"/>
  <c r="EB279" i="1" s="1"/>
  <c r="EB231" i="1" a="1"/>
  <c r="EB231" i="1" s="1"/>
  <c r="EB183" i="1" a="1"/>
  <c r="EB183" i="1" s="1"/>
  <c r="EB110" i="1" a="1"/>
  <c r="EB110" i="1" s="1"/>
  <c r="EB204" i="1" a="1"/>
  <c r="EB204" i="1" s="1"/>
  <c r="EB203" i="1" a="1"/>
  <c r="EB203" i="1" s="1"/>
  <c r="EB130" i="1" a="1"/>
  <c r="EB130" i="1" s="1"/>
  <c r="EB129" i="1" a="1"/>
  <c r="EB129" i="1" s="1"/>
  <c r="EB278" i="1" a="1"/>
  <c r="EB278" i="1" s="1"/>
  <c r="EB254" i="1" a="1"/>
  <c r="EB254" i="1" s="1"/>
  <c r="EB230" i="1" a="1"/>
  <c r="EB230" i="1" s="1"/>
  <c r="EB206" i="1" a="1"/>
  <c r="EB206" i="1" s="1"/>
  <c r="EB182" i="1" a="1"/>
  <c r="EB182" i="1" s="1"/>
  <c r="EB228" i="1" a="1"/>
  <c r="EB228" i="1" s="1"/>
  <c r="EB178" i="1" a="1"/>
  <c r="EB178" i="1" s="1"/>
  <c r="EB272" i="1" a="1"/>
  <c r="EB272" i="1" s="1"/>
  <c r="EB248" i="1" a="1"/>
  <c r="EB248" i="1" s="1"/>
  <c r="EB224" i="1" a="1"/>
  <c r="EB224" i="1" s="1"/>
  <c r="EB200" i="1" a="1"/>
  <c r="EB200" i="1" s="1"/>
  <c r="EB176" i="1" a="1"/>
  <c r="EB176" i="1" s="1"/>
  <c r="EB152" i="1" a="1"/>
  <c r="EB152" i="1" s="1"/>
  <c r="EB128" i="1" a="1"/>
  <c r="EB128" i="1" s="1"/>
  <c r="EB104" i="1" a="1"/>
  <c r="EB104" i="1" s="1"/>
  <c r="EB271" i="1" a="1"/>
  <c r="EB271" i="1" s="1"/>
  <c r="EB247" i="1" a="1"/>
  <c r="EB247" i="1" s="1"/>
  <c r="FS215" i="1"/>
  <c r="DZ87" i="1"/>
  <c r="FS152" i="1"/>
  <c r="FS154" i="1"/>
  <c r="FS159" i="1"/>
  <c r="FS212" i="1"/>
  <c r="FS167" i="1"/>
  <c r="FS218" i="1"/>
  <c r="FS226" i="1"/>
  <c r="FS248" i="1"/>
  <c r="FS222" i="1"/>
  <c r="FS101" i="1"/>
  <c r="FS119" i="1"/>
  <c r="FS123" i="1"/>
  <c r="FS126" i="1"/>
  <c r="FS135" i="1"/>
  <c r="FS149" i="1"/>
  <c r="FS150" i="1"/>
  <c r="FS151" i="1"/>
  <c r="F16" i="10"/>
  <c r="I49" i="10"/>
  <c r="FS164" i="1"/>
  <c r="FS213" i="1"/>
  <c r="FS216" i="1"/>
  <c r="FS256" i="1"/>
  <c r="FS258" i="1"/>
  <c r="FS281" i="1"/>
  <c r="FS211" i="1"/>
  <c r="FS90" i="1"/>
  <c r="FS272" i="1"/>
  <c r="M4" i="12" a="1"/>
  <c r="M4" i="12" s="1"/>
  <c r="M7" i="12" a="1"/>
  <c r="M7" i="12" s="1"/>
  <c r="FS221" i="1"/>
  <c r="FS96" i="1"/>
  <c r="FS243" i="1"/>
  <c r="FS100" i="1"/>
  <c r="FS247" i="1"/>
  <c r="FS102" i="1"/>
  <c r="FS250" i="1"/>
  <c r="FS153" i="1"/>
  <c r="FS255" i="1"/>
  <c r="FS160" i="1"/>
  <c r="FS270" i="1"/>
  <c r="FS162" i="1"/>
  <c r="FS271" i="1"/>
  <c r="FS166" i="1"/>
  <c r="FS274" i="1"/>
  <c r="FS91" i="1"/>
  <c r="FS186" i="1"/>
  <c r="FS285" i="1"/>
  <c r="FS93" i="1"/>
  <c r="FS191" i="1"/>
  <c r="FS94" i="1"/>
  <c r="FS192" i="1"/>
  <c r="FS95" i="1"/>
  <c r="FS196" i="1"/>
  <c r="FS98" i="1"/>
  <c r="FS183" i="1"/>
  <c r="FS259" i="1"/>
  <c r="FS105" i="1"/>
  <c r="FS194" i="1"/>
  <c r="FS273" i="1"/>
  <c r="FS120" i="1"/>
  <c r="FS197" i="1"/>
  <c r="FS280" i="1"/>
  <c r="FS137" i="1"/>
  <c r="FS214" i="1"/>
  <c r="FS138" i="1"/>
  <c r="EU203" i="1"/>
  <c r="FS104" i="1"/>
  <c r="FS163" i="1"/>
  <c r="FS219" i="1"/>
  <c r="FS279" i="1"/>
  <c r="FS223" i="1"/>
  <c r="FS283" i="1"/>
  <c r="FS122" i="1"/>
  <c r="FS178" i="1"/>
  <c r="FS225" i="1"/>
  <c r="FS284" i="1"/>
  <c r="FS124" i="1"/>
  <c r="FS184" i="1"/>
  <c r="FS240" i="1"/>
  <c r="FS287" i="1"/>
  <c r="FS125" i="1"/>
  <c r="FS185" i="1"/>
  <c r="FS242" i="1"/>
  <c r="FS288" i="1"/>
  <c r="FS127" i="1"/>
  <c r="FS187" i="1"/>
  <c r="FS244" i="1"/>
  <c r="FS129" i="1"/>
  <c r="FS188" i="1"/>
  <c r="FS245" i="1"/>
  <c r="FS130" i="1"/>
  <c r="FS189" i="1"/>
  <c r="FS246" i="1"/>
  <c r="FS99" i="1"/>
  <c r="FS128" i="1"/>
  <c r="FS161" i="1"/>
  <c r="FS190" i="1"/>
  <c r="FS220" i="1"/>
  <c r="FS249" i="1"/>
  <c r="FS282" i="1"/>
  <c r="FS103" i="1"/>
  <c r="FS136" i="1"/>
  <c r="FS165" i="1"/>
  <c r="FS195" i="1"/>
  <c r="FS224" i="1"/>
  <c r="FS257" i="1"/>
  <c r="FS286" i="1"/>
  <c r="FS106" i="1"/>
  <c r="FS139" i="1"/>
  <c r="FS168" i="1"/>
  <c r="FS198" i="1"/>
  <c r="FS231" i="1"/>
  <c r="FS260" i="1"/>
  <c r="FS290" i="1"/>
  <c r="FS111" i="1"/>
  <c r="FS140" i="1"/>
  <c r="FS170" i="1"/>
  <c r="FS199" i="1"/>
  <c r="FS232" i="1"/>
  <c r="FS261" i="1"/>
  <c r="FS291" i="1"/>
  <c r="FS112" i="1"/>
  <c r="FS141" i="1"/>
  <c r="FS171" i="1"/>
  <c r="FS200" i="1"/>
  <c r="FS233" i="1"/>
  <c r="FS262" i="1"/>
  <c r="FS292" i="1"/>
  <c r="FS113" i="1"/>
  <c r="FS142" i="1"/>
  <c r="FS172" i="1"/>
  <c r="FS201" i="1"/>
  <c r="FS234" i="1"/>
  <c r="FS263" i="1"/>
  <c r="FS293" i="1"/>
  <c r="FS114" i="1"/>
  <c r="FS143" i="1"/>
  <c r="FS173" i="1"/>
  <c r="FS202" i="1"/>
  <c r="FS235" i="1"/>
  <c r="FS264" i="1"/>
  <c r="FS115" i="1"/>
  <c r="FS144" i="1"/>
  <c r="FS174" i="1"/>
  <c r="FS207" i="1"/>
  <c r="FS236" i="1"/>
  <c r="FS266" i="1"/>
  <c r="FS116" i="1"/>
  <c r="FS146" i="1"/>
  <c r="FS175" i="1"/>
  <c r="FS208" i="1"/>
  <c r="FS237" i="1"/>
  <c r="FS267" i="1"/>
  <c r="FS117" i="1"/>
  <c r="FS147" i="1"/>
  <c r="FS176" i="1"/>
  <c r="FS209" i="1"/>
  <c r="FS238" i="1"/>
  <c r="FS268" i="1"/>
  <c r="FS118" i="1"/>
  <c r="FS148" i="1"/>
  <c r="FS177" i="1"/>
  <c r="FS210" i="1"/>
  <c r="FS239" i="1"/>
  <c r="FS269" i="1"/>
  <c r="EU116" i="1"/>
  <c r="FS97" i="1"/>
  <c r="FS121" i="1"/>
  <c r="FS145" i="1"/>
  <c r="FS169" i="1"/>
  <c r="FS193" i="1"/>
  <c r="FS217" i="1"/>
  <c r="FS241" i="1"/>
  <c r="FS265" i="1"/>
  <c r="FS289" i="1"/>
  <c r="FS107" i="1"/>
  <c r="FS131" i="1"/>
  <c r="FS155" i="1"/>
  <c r="FS179" i="1"/>
  <c r="FS203" i="1"/>
  <c r="FS227" i="1"/>
  <c r="FS251" i="1"/>
  <c r="FS275" i="1"/>
  <c r="FS108" i="1"/>
  <c r="FS132" i="1"/>
  <c r="FS156" i="1"/>
  <c r="FS180" i="1"/>
  <c r="FS204" i="1"/>
  <c r="FS228" i="1"/>
  <c r="FS252" i="1"/>
  <c r="FS276" i="1"/>
  <c r="FS109" i="1"/>
  <c r="FS133" i="1"/>
  <c r="FS157" i="1"/>
  <c r="FS181" i="1"/>
  <c r="FS205" i="1"/>
  <c r="FS229" i="1"/>
  <c r="FS253" i="1"/>
  <c r="FS277" i="1"/>
  <c r="FS110" i="1"/>
  <c r="FS134" i="1"/>
  <c r="FS158" i="1"/>
  <c r="FS182" i="1"/>
  <c r="FS206" i="1"/>
  <c r="FS230" i="1"/>
  <c r="FS254" i="1"/>
  <c r="FS278" i="1"/>
  <c r="EU126" i="1"/>
  <c r="K7" i="12" a="1"/>
  <c r="K7" i="12" s="1"/>
  <c r="K6" i="12" a="1"/>
  <c r="K6" i="12" s="1"/>
  <c r="K8" i="12" a="1"/>
  <c r="K8" i="12" s="1"/>
  <c r="M6" i="12" a="1"/>
  <c r="M6" i="12" s="1"/>
  <c r="M8" i="12" a="1"/>
  <c r="M8" i="12" s="1"/>
  <c r="G27" i="12"/>
  <c r="M9" i="12" a="1"/>
  <c r="M9" i="12" s="1"/>
  <c r="EU115" i="1"/>
  <c r="EU285" i="1"/>
  <c r="EU138" i="1"/>
  <c r="EU269" i="1"/>
  <c r="EU244" i="1"/>
  <c r="EU177" i="1"/>
  <c r="EU118" i="1"/>
  <c r="EU261" i="1"/>
  <c r="EU204" i="1"/>
  <c r="EU176" i="1"/>
  <c r="EU254" i="1"/>
  <c r="AD149" i="9"/>
  <c r="AI149" i="9"/>
  <c r="AD200" i="9"/>
  <c r="AI200" i="9"/>
  <c r="AB76" i="9"/>
  <c r="W76" i="9"/>
  <c r="Q99" i="9"/>
  <c r="AQ99" i="9"/>
  <c r="P99" i="9"/>
  <c r="AP99" i="9"/>
  <c r="AN99" i="9"/>
  <c r="AO99" i="9"/>
  <c r="T109" i="9"/>
  <c r="Y109" i="9"/>
  <c r="AB114" i="9"/>
  <c r="W114" i="9"/>
  <c r="W151" i="9"/>
  <c r="AB151" i="9"/>
  <c r="Q30" i="9"/>
  <c r="O30" i="9"/>
  <c r="N30" i="9"/>
  <c r="AB52" i="9"/>
  <c r="W52" i="9"/>
  <c r="T99" i="9"/>
  <c r="Y99" i="9"/>
  <c r="T106" i="9"/>
  <c r="Y106" i="9"/>
  <c r="Q152" i="9"/>
  <c r="AO152" i="9"/>
  <c r="P152" i="9"/>
  <c r="O152" i="9"/>
  <c r="AP152" i="9"/>
  <c r="AQ152" i="9"/>
  <c r="AB213" i="9"/>
  <c r="W213" i="9"/>
  <c r="AD613" i="9"/>
  <c r="AI613" i="9"/>
  <c r="P30" i="9"/>
  <c r="V62" i="9"/>
  <c r="AA62" i="9"/>
  <c r="U99" i="9"/>
  <c r="Z99" i="9"/>
  <c r="AA138" i="9"/>
  <c r="V138" i="9"/>
  <c r="N152" i="9"/>
  <c r="V106" i="9"/>
  <c r="AA106" i="9"/>
  <c r="AB138" i="9"/>
  <c r="W138" i="9"/>
  <c r="AO143" i="9"/>
  <c r="Q143" i="9"/>
  <c r="P143" i="9"/>
  <c r="O143" i="9"/>
  <c r="AP143" i="9"/>
  <c r="AQ143" i="9"/>
  <c r="V173" i="9"/>
  <c r="AA173" i="9"/>
  <c r="Q189" i="9"/>
  <c r="P189" i="9"/>
  <c r="AQ189" i="9"/>
  <c r="AP189" i="9"/>
  <c r="N189" i="9"/>
  <c r="N565" i="9"/>
  <c r="AD143" i="9"/>
  <c r="AI143" i="9"/>
  <c r="AB195" i="9"/>
  <c r="W195" i="9"/>
  <c r="AB46" i="9"/>
  <c r="W46" i="9"/>
  <c r="N230" i="9"/>
  <c r="AB36" i="9"/>
  <c r="W36" i="9"/>
  <c r="AN53" i="9"/>
  <c r="AP53" i="9"/>
  <c r="AO53" i="9"/>
  <c r="Q53" i="9"/>
  <c r="O53" i="9"/>
  <c r="P53" i="9"/>
  <c r="N53" i="9"/>
  <c r="AQ53" i="9"/>
  <c r="AQ97" i="9"/>
  <c r="AP97" i="9"/>
  <c r="Q97" i="9"/>
  <c r="AO97" i="9"/>
  <c r="AN97" i="9"/>
  <c r="P97" i="9"/>
  <c r="N246" i="9"/>
  <c r="AP54" i="9"/>
  <c r="AO54" i="9"/>
  <c r="AN54" i="9"/>
  <c r="N54" i="9"/>
  <c r="AQ54" i="9"/>
  <c r="N97" i="9"/>
  <c r="AD178" i="9"/>
  <c r="AI178" i="9"/>
  <c r="Q40" i="9"/>
  <c r="O40" i="9"/>
  <c r="P40" i="9"/>
  <c r="O54" i="9"/>
  <c r="O97" i="9"/>
  <c r="N394" i="9"/>
  <c r="T40" i="9"/>
  <c r="Y40" i="9"/>
  <c r="P54" i="9"/>
  <c r="T82" i="9"/>
  <c r="Y82" i="9"/>
  <c r="Q92" i="9"/>
  <c r="AP92" i="9"/>
  <c r="AO92" i="9"/>
  <c r="O92" i="9"/>
  <c r="AQ92" i="9"/>
  <c r="AN92" i="9"/>
  <c r="N92" i="9"/>
  <c r="P92" i="9"/>
  <c r="Y115" i="9"/>
  <c r="T115" i="9"/>
  <c r="Z93" i="9"/>
  <c r="U93" i="9"/>
  <c r="V98" i="9"/>
  <c r="AI268" i="9"/>
  <c r="AD268" i="9"/>
  <c r="AD346" i="9"/>
  <c r="AI346" i="9"/>
  <c r="AB37" i="9"/>
  <c r="Q42" i="9"/>
  <c r="O42" i="9"/>
  <c r="P42" i="9"/>
  <c r="AO83" i="9"/>
  <c r="AN83" i="9"/>
  <c r="Q83" i="9"/>
  <c r="P83" i="9"/>
  <c r="O83" i="9"/>
  <c r="N83" i="9"/>
  <c r="AQ83" i="9"/>
  <c r="AP83" i="9"/>
  <c r="W98" i="9"/>
  <c r="AB98" i="9"/>
  <c r="U111" i="9"/>
  <c r="AQ200" i="9"/>
  <c r="AP200" i="9"/>
  <c r="Q200" i="9"/>
  <c r="P200" i="9"/>
  <c r="AP78" i="9"/>
  <c r="AO78" i="9"/>
  <c r="AN78" i="9"/>
  <c r="N78" i="9"/>
  <c r="AQ78" i="9"/>
  <c r="P78" i="9"/>
  <c r="O78" i="9"/>
  <c r="Q78" i="9"/>
  <c r="O160" i="9"/>
  <c r="N160" i="9"/>
  <c r="Q160" i="9"/>
  <c r="AO160" i="9"/>
  <c r="AQ160" i="9"/>
  <c r="AP160" i="9"/>
  <c r="U43" i="9"/>
  <c r="Z43" i="9"/>
  <c r="P160" i="9"/>
  <c r="V198" i="9"/>
  <c r="Q207" i="9"/>
  <c r="P207" i="9"/>
  <c r="N207" i="9"/>
  <c r="AQ207" i="9"/>
  <c r="AP207" i="9"/>
  <c r="N465" i="9"/>
  <c r="Z37" i="9"/>
  <c r="U37" i="9"/>
  <c r="AS648" i="9"/>
  <c r="AS521" i="9"/>
  <c r="AS509" i="9"/>
  <c r="AS550" i="9"/>
  <c r="AS491" i="9"/>
  <c r="AS484" i="9"/>
  <c r="AS470" i="9"/>
  <c r="AS458" i="9"/>
  <c r="AS446" i="9"/>
  <c r="AS435" i="9"/>
  <c r="AS630" i="9"/>
  <c r="AS591" i="9"/>
  <c r="AS580" i="9"/>
  <c r="AS613" i="9"/>
  <c r="AS583" i="9"/>
  <c r="AS547" i="9"/>
  <c r="AS539" i="9"/>
  <c r="AS374" i="9"/>
  <c r="AS372" i="9"/>
  <c r="AS364" i="9"/>
  <c r="AS640" i="9"/>
  <c r="AS368" i="9"/>
  <c r="AS360" i="9"/>
  <c r="AS289" i="9"/>
  <c r="AS285" i="9"/>
  <c r="AS269" i="9"/>
  <c r="AS267" i="9"/>
  <c r="AS254" i="9"/>
  <c r="AS203" i="9"/>
  <c r="AS306" i="9"/>
  <c r="AS288" i="9"/>
  <c r="AS276" i="9"/>
  <c r="AS250" i="9"/>
  <c r="AS535" i="9"/>
  <c r="AS357" i="9"/>
  <c r="AS313" i="9"/>
  <c r="AS222" i="9"/>
  <c r="AS274" i="9"/>
  <c r="AS268" i="9"/>
  <c r="AS244" i="9"/>
  <c r="AS227" i="9"/>
  <c r="AS207" i="9"/>
  <c r="AS205" i="9"/>
  <c r="AS190" i="9"/>
  <c r="AS179" i="9"/>
  <c r="AS237" i="9"/>
  <c r="AS225" i="9"/>
  <c r="AS214" i="9"/>
  <c r="AS200" i="9"/>
  <c r="AS317" i="9"/>
  <c r="AS132" i="9"/>
  <c r="AS642" i="9"/>
  <c r="AS635" i="9"/>
  <c r="AS316" i="9"/>
  <c r="AS303" i="9"/>
  <c r="AS295" i="9"/>
  <c r="AS262" i="9"/>
  <c r="AS174" i="9"/>
  <c r="AS131" i="9"/>
  <c r="AS425" i="9"/>
  <c r="AS327" i="9"/>
  <c r="AS437" i="9"/>
  <c r="AS495" i="9"/>
  <c r="AS350" i="9"/>
  <c r="AS208" i="9"/>
  <c r="AS177" i="9"/>
  <c r="AS158" i="9"/>
  <c r="AS125" i="9"/>
  <c r="AS472" i="9"/>
  <c r="AQ51" i="9"/>
  <c r="AP51" i="9"/>
  <c r="Q51" i="9"/>
  <c r="P51" i="9"/>
  <c r="N51" i="9"/>
  <c r="O51" i="9"/>
  <c r="AO51" i="9"/>
  <c r="AN51" i="9"/>
  <c r="Z137" i="9"/>
  <c r="U137" i="9"/>
  <c r="AB161" i="9"/>
  <c r="W161" i="9"/>
  <c r="AP139" i="9"/>
  <c r="AO139" i="9"/>
  <c r="O139" i="9"/>
  <c r="Q139" i="9"/>
  <c r="P139" i="9"/>
  <c r="N139" i="9"/>
  <c r="AQ139" i="9"/>
  <c r="AI237" i="9"/>
  <c r="AD237" i="9"/>
  <c r="AB54" i="9"/>
  <c r="W54" i="9"/>
  <c r="AD283" i="9"/>
  <c r="AI283" i="9"/>
  <c r="W33" i="9"/>
  <c r="AB33" i="9"/>
  <c r="N489" i="9"/>
  <c r="W111" i="9"/>
  <c r="AB95" i="9"/>
  <c r="W95" i="9"/>
  <c r="AA137" i="9"/>
  <c r="AI340" i="9"/>
  <c r="AD340" i="9"/>
  <c r="W130" i="9"/>
  <c r="T42" i="9"/>
  <c r="Y42" i="9"/>
  <c r="Q74" i="9"/>
  <c r="AO74" i="9"/>
  <c r="O74" i="9"/>
  <c r="AN74" i="9"/>
  <c r="N74" i="9"/>
  <c r="P74" i="9"/>
  <c r="AP74" i="9"/>
  <c r="AI260" i="9"/>
  <c r="AD260" i="9"/>
  <c r="AQ61" i="9"/>
  <c r="AP61" i="9"/>
  <c r="AO61" i="9"/>
  <c r="AN61" i="9"/>
  <c r="O61" i="9"/>
  <c r="P61" i="9"/>
  <c r="Q61" i="9"/>
  <c r="AB137" i="9"/>
  <c r="AS139" i="9"/>
  <c r="W173" i="9"/>
  <c r="T93" i="9"/>
  <c r="AP149" i="9"/>
  <c r="Q149" i="9"/>
  <c r="P149" i="9"/>
  <c r="O149" i="9"/>
  <c r="AQ149" i="9"/>
  <c r="AO149" i="9"/>
  <c r="T84" i="9"/>
  <c r="AQ75" i="9"/>
  <c r="AP75" i="9"/>
  <c r="Q75" i="9"/>
  <c r="P75" i="9"/>
  <c r="O75" i="9"/>
  <c r="AO75" i="9"/>
  <c r="N75" i="9"/>
  <c r="AN75" i="9"/>
  <c r="AI241" i="9"/>
  <c r="AD241" i="9"/>
  <c r="Z52" i="9"/>
  <c r="Y57" i="9"/>
  <c r="T57" i="9"/>
  <c r="Y61" i="9"/>
  <c r="T61" i="9"/>
  <c r="Q109" i="9"/>
  <c r="P109" i="9"/>
  <c r="AQ109" i="9"/>
  <c r="O109" i="9"/>
  <c r="AP109" i="9"/>
  <c r="AN109" i="9"/>
  <c r="AO109" i="9"/>
  <c r="AD278" i="9"/>
  <c r="AI278" i="9"/>
  <c r="N517" i="9"/>
  <c r="Q63" i="9"/>
  <c r="P63" i="9"/>
  <c r="AQ63" i="9"/>
  <c r="N63" i="9"/>
  <c r="O63" i="9"/>
  <c r="Q80" i="9"/>
  <c r="P80" i="9"/>
  <c r="O80" i="9"/>
  <c r="AP80" i="9"/>
  <c r="AQ106" i="9"/>
  <c r="AP106" i="9"/>
  <c r="AO106" i="9"/>
  <c r="AN106" i="9"/>
  <c r="Q122" i="9"/>
  <c r="P122" i="9"/>
  <c r="AI137" i="9"/>
  <c r="AI173" i="9"/>
  <c r="AI234" i="9"/>
  <c r="AD234" i="9"/>
  <c r="AD416" i="9"/>
  <c r="AI416" i="9"/>
  <c r="AP63" i="9"/>
  <c r="AQ68" i="9"/>
  <c r="AP68" i="9"/>
  <c r="AO68" i="9"/>
  <c r="P68" i="9"/>
  <c r="Q68" i="9"/>
  <c r="AQ80" i="9"/>
  <c r="P120" i="9"/>
  <c r="AP122" i="9"/>
  <c r="P126" i="9"/>
  <c r="O126" i="9"/>
  <c r="N126" i="9"/>
  <c r="AP159" i="9"/>
  <c r="AO159" i="9"/>
  <c r="Q159" i="9"/>
  <c r="AB165" i="9"/>
  <c r="W165" i="9"/>
  <c r="Q120" i="9"/>
  <c r="AI159" i="9"/>
  <c r="AD159" i="9"/>
  <c r="AD165" i="9"/>
  <c r="AB186" i="9"/>
  <c r="W186" i="9"/>
  <c r="AI312" i="9"/>
  <c r="AD312" i="9"/>
  <c r="AD348" i="9"/>
  <c r="N430" i="9"/>
  <c r="AD444" i="9"/>
  <c r="AI444" i="9"/>
  <c r="AD482" i="9"/>
  <c r="AI482" i="9"/>
  <c r="N282" i="9"/>
  <c r="P95" i="9"/>
  <c r="O95" i="9"/>
  <c r="N95" i="9"/>
  <c r="AO95" i="9"/>
  <c r="AN95" i="9"/>
  <c r="AQ95" i="9"/>
  <c r="AP95" i="9"/>
  <c r="N120" i="9"/>
  <c r="AD322" i="9"/>
  <c r="N490" i="9"/>
  <c r="AN64" i="9"/>
  <c r="P64" i="9"/>
  <c r="O64" i="9"/>
  <c r="N68" i="9"/>
  <c r="N72" i="9"/>
  <c r="AQ122" i="9"/>
  <c r="N64" i="9"/>
  <c r="O72" i="9"/>
  <c r="U120" i="9"/>
  <c r="O159" i="9"/>
  <c r="V174" i="9"/>
  <c r="AA174" i="9"/>
  <c r="N231" i="9"/>
  <c r="N251" i="9"/>
  <c r="AI445" i="9"/>
  <c r="AD445" i="9"/>
  <c r="Q31" i="9"/>
  <c r="P31" i="9"/>
  <c r="T39" i="9"/>
  <c r="N55" i="9"/>
  <c r="Q64" i="9"/>
  <c r="T66" i="9"/>
  <c r="P72" i="9"/>
  <c r="O81" i="9"/>
  <c r="V90" i="9"/>
  <c r="AO100" i="9"/>
  <c r="AN100" i="9"/>
  <c r="Q100" i="9"/>
  <c r="Y112" i="9"/>
  <c r="T112" i="9"/>
  <c r="AO120" i="9"/>
  <c r="Q123" i="9"/>
  <c r="P123" i="9"/>
  <c r="N123" i="9"/>
  <c r="O123" i="9"/>
  <c r="AB126" i="9"/>
  <c r="AQ138" i="9"/>
  <c r="AP138" i="9"/>
  <c r="AO138" i="9"/>
  <c r="U144" i="9"/>
  <c r="Z144" i="9"/>
  <c r="P159" i="9"/>
  <c r="N218" i="9"/>
  <c r="AD222" i="9"/>
  <c r="N306" i="9"/>
  <c r="N453" i="9"/>
  <c r="O48" i="9"/>
  <c r="N48" i="9"/>
  <c r="O68" i="9"/>
  <c r="N81" i="9"/>
  <c r="U34" i="9"/>
  <c r="Q43" i="9"/>
  <c r="P43" i="9"/>
  <c r="Q48" i="9"/>
  <c r="Y50" i="9"/>
  <c r="O55" i="9"/>
  <c r="Q72" i="9"/>
  <c r="P81" i="9"/>
  <c r="W90" i="9"/>
  <c r="N100" i="9"/>
  <c r="AP120" i="9"/>
  <c r="N138" i="9"/>
  <c r="AA144" i="9"/>
  <c r="V144" i="9"/>
  <c r="W147" i="9"/>
  <c r="AQ159" i="9"/>
  <c r="AA177" i="9"/>
  <c r="V177" i="9"/>
  <c r="AA183" i="9"/>
  <c r="V201" i="9"/>
  <c r="Q205" i="9"/>
  <c r="P205" i="9"/>
  <c r="AQ205" i="9"/>
  <c r="AP205" i="9"/>
  <c r="N227" i="9"/>
  <c r="N236" i="9"/>
  <c r="AD277" i="9"/>
  <c r="AD446" i="9"/>
  <c r="AI446" i="9"/>
  <c r="N507" i="9"/>
  <c r="Q57" i="9"/>
  <c r="P57" i="9"/>
  <c r="N217" i="9"/>
  <c r="N402" i="9"/>
  <c r="O57" i="9"/>
  <c r="Q156" i="9"/>
  <c r="P156" i="9"/>
  <c r="O156" i="9"/>
  <c r="N156" i="9"/>
  <c r="AA180" i="9"/>
  <c r="V180" i="9"/>
  <c r="O8" i="9"/>
  <c r="O11" i="9" s="1"/>
  <c r="O23" i="9" s="1"/>
  <c r="O230" i="9" s="1"/>
  <c r="O31" i="9"/>
  <c r="AA39" i="9"/>
  <c r="N43" i="9"/>
  <c r="P55" i="9"/>
  <c r="N62" i="9"/>
  <c r="N79" i="9"/>
  <c r="AN84" i="9"/>
  <c r="O84" i="9"/>
  <c r="Q84" i="9"/>
  <c r="P84" i="9"/>
  <c r="AN93" i="9"/>
  <c r="Q93" i="9"/>
  <c r="AQ93" i="9"/>
  <c r="AP93" i="9"/>
  <c r="AO93" i="9"/>
  <c r="O100" i="9"/>
  <c r="AQ120" i="9"/>
  <c r="AO126" i="9"/>
  <c r="O138" i="9"/>
  <c r="AB144" i="9"/>
  <c r="W144" i="9"/>
  <c r="Z150" i="9"/>
  <c r="U150" i="9"/>
  <c r="AP156" i="9"/>
  <c r="W194" i="9"/>
  <c r="AB194" i="9"/>
  <c r="AQ198" i="9"/>
  <c r="N198" i="9"/>
  <c r="N205" i="9"/>
  <c r="N520" i="9"/>
  <c r="N607" i="9"/>
  <c r="O44" i="9"/>
  <c r="AO55" i="9"/>
  <c r="P60" i="9"/>
  <c r="T69" i="9"/>
  <c r="AQ72" i="9"/>
  <c r="Q85" i="9"/>
  <c r="P85" i="9"/>
  <c r="AQ85" i="9"/>
  <c r="O85" i="9"/>
  <c r="U91" i="9"/>
  <c r="Q94" i="9"/>
  <c r="P94" i="9"/>
  <c r="O94" i="9"/>
  <c r="N94" i="9"/>
  <c r="AO94" i="9"/>
  <c r="AN94" i="9"/>
  <c r="O101" i="9"/>
  <c r="V117" i="9"/>
  <c r="Z148" i="9"/>
  <c r="U148" i="9"/>
  <c r="O161" i="9"/>
  <c r="AP184" i="9"/>
  <c r="AI264" i="9"/>
  <c r="AD264" i="9"/>
  <c r="AI630" i="9"/>
  <c r="AD630" i="9"/>
  <c r="AB110" i="9"/>
  <c r="W110" i="9"/>
  <c r="Q127" i="9"/>
  <c r="P127" i="9"/>
  <c r="O127" i="9"/>
  <c r="N127" i="9"/>
  <c r="AP151" i="9"/>
  <c r="AO151" i="9"/>
  <c r="AQ209" i="9"/>
  <c r="Q209" i="9"/>
  <c r="P209" i="9"/>
  <c r="N209" i="9"/>
  <c r="AP209" i="9"/>
  <c r="N60" i="9"/>
  <c r="AP127" i="9"/>
  <c r="N364" i="9"/>
  <c r="AP72" i="9"/>
  <c r="Q82" i="9"/>
  <c r="P82" i="9"/>
  <c r="O82" i="9"/>
  <c r="AQ115" i="9"/>
  <c r="AP115" i="9"/>
  <c r="AO115" i="9"/>
  <c r="P115" i="9"/>
  <c r="O115" i="9"/>
  <c r="AQ127" i="9"/>
  <c r="P151" i="9"/>
  <c r="AI425" i="9"/>
  <c r="T35" i="9"/>
  <c r="Q41" i="9"/>
  <c r="P41" i="9"/>
  <c r="Q44" i="9"/>
  <c r="AP55" i="9"/>
  <c r="Q60" i="9"/>
  <c r="AN62" i="9"/>
  <c r="N67" i="9"/>
  <c r="Q73" i="9"/>
  <c r="P73" i="9"/>
  <c r="O73" i="9"/>
  <c r="N73" i="9"/>
  <c r="AO73" i="9"/>
  <c r="AN79" i="9"/>
  <c r="N85" i="9"/>
  <c r="Q89" i="9"/>
  <c r="P89" i="9"/>
  <c r="O89" i="9"/>
  <c r="AQ89" i="9"/>
  <c r="AO89" i="9"/>
  <c r="AP89" i="9"/>
  <c r="P101" i="9"/>
  <c r="Q115" i="9"/>
  <c r="AQ128" i="9"/>
  <c r="Q128" i="9"/>
  <c r="Z132" i="9"/>
  <c r="V148" i="9"/>
  <c r="AA148" i="9"/>
  <c r="P161" i="9"/>
  <c r="W175" i="9"/>
  <c r="P195" i="9"/>
  <c r="AD203" i="9"/>
  <c r="AI203" i="9"/>
  <c r="N224" i="9"/>
  <c r="N254" i="9"/>
  <c r="N259" i="9"/>
  <c r="N414" i="9"/>
  <c r="Q32" i="9"/>
  <c r="P32" i="9"/>
  <c r="O32" i="9"/>
  <c r="Q184" i="9"/>
  <c r="P184" i="9"/>
  <c r="AQ184" i="9"/>
  <c r="AO124" i="9"/>
  <c r="Q124" i="9"/>
  <c r="P124" i="9"/>
  <c r="O124" i="9"/>
  <c r="N124" i="9"/>
  <c r="O151" i="9"/>
  <c r="N184" i="9"/>
  <c r="AI248" i="9"/>
  <c r="AD248" i="9"/>
  <c r="AD476" i="9"/>
  <c r="AI476" i="9"/>
  <c r="AN55" i="9"/>
  <c r="O60" i="9"/>
  <c r="N195" i="9"/>
  <c r="N413" i="9"/>
  <c r="N41" i="9"/>
  <c r="AO62" i="9"/>
  <c r="O67" i="9"/>
  <c r="Z77" i="9"/>
  <c r="AO79" i="9"/>
  <c r="N89" i="9"/>
  <c r="W91" i="9"/>
  <c r="Q101" i="9"/>
  <c r="AQ104" i="9"/>
  <c r="AP104" i="9"/>
  <c r="Q104" i="9"/>
  <c r="P104" i="9"/>
  <c r="Y113" i="9"/>
  <c r="T113" i="9"/>
  <c r="W119" i="9"/>
  <c r="AB119" i="9"/>
  <c r="AQ124" i="9"/>
  <c r="N128" i="9"/>
  <c r="AI142" i="9"/>
  <c r="W169" i="9"/>
  <c r="N411" i="9"/>
  <c r="N318" i="9"/>
  <c r="N337" i="9"/>
  <c r="N368" i="9"/>
  <c r="N438" i="9"/>
  <c r="P145" i="9"/>
  <c r="Q145" i="9"/>
  <c r="O145" i="9"/>
  <c r="AP145" i="9"/>
  <c r="AO145" i="9"/>
  <c r="N151" i="9"/>
  <c r="AI308" i="9"/>
  <c r="AD308" i="9"/>
  <c r="N32" i="9"/>
  <c r="N145" i="9"/>
  <c r="P178" i="9"/>
  <c r="Q178" i="9"/>
  <c r="AQ178" i="9"/>
  <c r="AP178" i="9"/>
  <c r="AQ191" i="9"/>
  <c r="AP191" i="9"/>
  <c r="Q191" i="9"/>
  <c r="P191" i="9"/>
  <c r="N191" i="9"/>
  <c r="AQ195" i="9"/>
  <c r="AP195" i="9"/>
  <c r="N486" i="9"/>
  <c r="N561" i="9"/>
  <c r="N44" i="9"/>
  <c r="N101" i="9"/>
  <c r="AI119" i="9"/>
  <c r="AD119" i="9"/>
  <c r="AQ161" i="9"/>
  <c r="AP161" i="9"/>
  <c r="N161" i="9"/>
  <c r="AO161" i="9"/>
  <c r="AI242" i="9"/>
  <c r="AD440" i="9"/>
  <c r="AI440" i="9"/>
  <c r="AD580" i="9"/>
  <c r="AI580" i="9"/>
  <c r="O41" i="9"/>
  <c r="Q56" i="9"/>
  <c r="P56" i="9"/>
  <c r="O56" i="9"/>
  <c r="AP56" i="9"/>
  <c r="AP62" i="9"/>
  <c r="P67" i="9"/>
  <c r="AA77" i="9"/>
  <c r="AP79" i="9"/>
  <c r="V87" i="9"/>
  <c r="W108" i="9"/>
  <c r="AB108" i="9"/>
  <c r="O128" i="9"/>
  <c r="AD158" i="9"/>
  <c r="AD213" i="9"/>
  <c r="AD297" i="9"/>
  <c r="N327" i="9"/>
  <c r="AD370" i="9"/>
  <c r="AI370" i="9"/>
  <c r="AD601" i="9"/>
  <c r="AI601" i="9"/>
  <c r="AQ58" i="9"/>
  <c r="Q58" i="9"/>
  <c r="P58" i="9"/>
  <c r="N58" i="9"/>
  <c r="O58" i="9"/>
  <c r="AP58" i="9"/>
  <c r="N247" i="9"/>
  <c r="V44" i="9"/>
  <c r="T56" i="9"/>
  <c r="Y56" i="9"/>
  <c r="AN58" i="9"/>
  <c r="T71" i="9"/>
  <c r="AN82" i="9"/>
  <c r="T108" i="9"/>
  <c r="AQ125" i="9"/>
  <c r="AP125" i="9"/>
  <c r="AO125" i="9"/>
  <c r="N125" i="9"/>
  <c r="P125" i="9"/>
  <c r="Q125" i="9"/>
  <c r="AA135" i="9"/>
  <c r="AQ151" i="9"/>
  <c r="AQ173" i="9"/>
  <c r="AP173" i="9"/>
  <c r="N243" i="9"/>
  <c r="AI265" i="9"/>
  <c r="AD265" i="9"/>
  <c r="N427" i="9"/>
  <c r="N339" i="9"/>
  <c r="N378" i="9"/>
  <c r="AI323" i="9"/>
  <c r="AD323" i="9"/>
  <c r="AI344" i="9"/>
  <c r="AD344" i="9"/>
  <c r="AN117" i="9"/>
  <c r="AQ117" i="9"/>
  <c r="O117" i="9"/>
  <c r="N163" i="9"/>
  <c r="AP163" i="9"/>
  <c r="AQ163" i="9"/>
  <c r="Q193" i="9"/>
  <c r="AQ193" i="9"/>
  <c r="AP193" i="9"/>
  <c r="N362" i="9"/>
  <c r="AD375" i="9"/>
  <c r="AI375" i="9"/>
  <c r="N481" i="9"/>
  <c r="N632" i="9"/>
  <c r="O46" i="9"/>
  <c r="AP65" i="9"/>
  <c r="N117" i="9"/>
  <c r="N134" i="9"/>
  <c r="Q154" i="9"/>
  <c r="P154" i="9"/>
  <c r="O154" i="9"/>
  <c r="P163" i="9"/>
  <c r="Q170" i="9"/>
  <c r="P170" i="9"/>
  <c r="N170" i="9"/>
  <c r="Q190" i="9"/>
  <c r="AQ190" i="9"/>
  <c r="AP190" i="9"/>
  <c r="N193" i="9"/>
  <c r="AI289" i="9"/>
  <c r="AD289" i="9"/>
  <c r="N302" i="9"/>
  <c r="N328" i="9"/>
  <c r="AI349" i="9"/>
  <c r="AD349" i="9"/>
  <c r="AI488" i="9"/>
  <c r="AD488" i="9"/>
  <c r="AD574" i="9"/>
  <c r="AI574" i="9"/>
  <c r="AI582" i="9"/>
  <c r="AD582" i="9"/>
  <c r="Q132" i="9"/>
  <c r="P132" i="9"/>
  <c r="AP175" i="9"/>
  <c r="P175" i="9"/>
  <c r="Q182" i="9"/>
  <c r="P182" i="9"/>
  <c r="Q187" i="9"/>
  <c r="N187" i="9"/>
  <c r="AQ187" i="9"/>
  <c r="AP187" i="9"/>
  <c r="Q202" i="9"/>
  <c r="P202" i="9"/>
  <c r="AP202" i="9"/>
  <c r="N432" i="9"/>
  <c r="AI528" i="9"/>
  <c r="AD537" i="9"/>
  <c r="AI537" i="9"/>
  <c r="AI615" i="9"/>
  <c r="AD615" i="9"/>
  <c r="AD633" i="9"/>
  <c r="AI633" i="9"/>
  <c r="N132" i="9"/>
  <c r="N175" i="9"/>
  <c r="N182" i="9"/>
  <c r="N185" i="9"/>
  <c r="P187" i="9"/>
  <c r="N202" i="9"/>
  <c r="Q210" i="9"/>
  <c r="P210" i="9"/>
  <c r="N210" i="9"/>
  <c r="AQ210" i="9"/>
  <c r="AP210" i="9"/>
  <c r="N261" i="9"/>
  <c r="N285" i="9"/>
  <c r="AD298" i="9"/>
  <c r="AD307" i="9"/>
  <c r="AD363" i="9"/>
  <c r="AI363" i="9"/>
  <c r="AI380" i="9"/>
  <c r="AD380" i="9"/>
  <c r="N544" i="9"/>
  <c r="AI558" i="9"/>
  <c r="AD558" i="9"/>
  <c r="AI270" i="9"/>
  <c r="AD270" i="9"/>
  <c r="N585" i="9"/>
  <c r="AP103" i="9"/>
  <c r="AO103" i="9"/>
  <c r="AN103" i="9"/>
  <c r="AO132" i="9"/>
  <c r="N155" i="9"/>
  <c r="O155" i="9"/>
  <c r="N325" i="9"/>
  <c r="N65" i="9"/>
  <c r="Q86" i="9"/>
  <c r="P86" i="9"/>
  <c r="O86" i="9"/>
  <c r="N103" i="9"/>
  <c r="AN108" i="9"/>
  <c r="AQ114" i="9"/>
  <c r="AP114" i="9"/>
  <c r="AO114" i="9"/>
  <c r="AN114" i="9"/>
  <c r="AP132" i="9"/>
  <c r="P155" i="9"/>
  <c r="AQ185" i="9"/>
  <c r="AI351" i="9"/>
  <c r="N400" i="9"/>
  <c r="N409" i="9"/>
  <c r="AD415" i="9"/>
  <c r="AI415" i="9"/>
  <c r="N262" i="9"/>
  <c r="AD484" i="9"/>
  <c r="AI484" i="9"/>
  <c r="AP117" i="9"/>
  <c r="AQ197" i="9"/>
  <c r="Q197" i="9"/>
  <c r="AP197" i="9"/>
  <c r="N197" i="9"/>
  <c r="AQ203" i="9"/>
  <c r="AP203" i="9"/>
  <c r="Q203" i="9"/>
  <c r="P203" i="9"/>
  <c r="N258" i="9"/>
  <c r="AI295" i="9"/>
  <c r="AD295" i="9"/>
  <c r="AD491" i="9"/>
  <c r="AI491" i="9"/>
  <c r="O65" i="9"/>
  <c r="O103" i="9"/>
  <c r="AO108" i="9"/>
  <c r="AP131" i="9"/>
  <c r="AO131" i="9"/>
  <c r="AQ132" i="9"/>
  <c r="W148" i="9"/>
  <c r="AB150" i="9"/>
  <c r="Q155" i="9"/>
  <c r="AB188" i="9"/>
  <c r="W188" i="9"/>
  <c r="P197" i="9"/>
  <c r="AD287" i="9"/>
  <c r="AI287" i="9"/>
  <c r="N518" i="9"/>
  <c r="AQ130" i="9"/>
  <c r="AP185" i="9"/>
  <c r="P65" i="9"/>
  <c r="N70" i="9"/>
  <c r="AQ90" i="9"/>
  <c r="AP90" i="9"/>
  <c r="AO90" i="9"/>
  <c r="AN90" i="9"/>
  <c r="N90" i="9"/>
  <c r="P103" i="9"/>
  <c r="AP107" i="9"/>
  <c r="AO107" i="9"/>
  <c r="AN107" i="9"/>
  <c r="AP108" i="9"/>
  <c r="O114" i="9"/>
  <c r="Q116" i="9"/>
  <c r="P116" i="9"/>
  <c r="N131" i="9"/>
  <c r="Q133" i="9"/>
  <c r="P133" i="9"/>
  <c r="O133" i="9"/>
  <c r="AQ133" i="9"/>
  <c r="AP133" i="9"/>
  <c r="AO133" i="9"/>
  <c r="AQ153" i="9"/>
  <c r="AP153" i="9"/>
  <c r="AO153" i="9"/>
  <c r="N153" i="9"/>
  <c r="Q153" i="9"/>
  <c r="N244" i="9"/>
  <c r="N296" i="9"/>
  <c r="N309" i="9"/>
  <c r="N321" i="9"/>
  <c r="AD452" i="9"/>
  <c r="AI452" i="9"/>
  <c r="N525" i="9"/>
  <c r="N638" i="9"/>
  <c r="Q45" i="9"/>
  <c r="P45" i="9"/>
  <c r="O45" i="9"/>
  <c r="N45" i="9"/>
  <c r="U49" i="9"/>
  <c r="Q103" i="9"/>
  <c r="T116" i="9"/>
  <c r="Y116" i="9"/>
  <c r="AP169" i="9"/>
  <c r="N169" i="9"/>
  <c r="AQ192" i="9"/>
  <c r="Q192" i="9"/>
  <c r="AI220" i="9"/>
  <c r="AD220" i="9"/>
  <c r="AD326" i="9"/>
  <c r="AI326" i="9"/>
  <c r="N330" i="9"/>
  <c r="AD502" i="9"/>
  <c r="AI502" i="9"/>
  <c r="AD510" i="9"/>
  <c r="AI510" i="9"/>
  <c r="N619" i="9"/>
  <c r="N494" i="9"/>
  <c r="AD608" i="9"/>
  <c r="AI608" i="9"/>
  <c r="Q146" i="9"/>
  <c r="P146" i="9"/>
  <c r="O146" i="9"/>
  <c r="AQ158" i="9"/>
  <c r="AQ167" i="9"/>
  <c r="Q167" i="9"/>
  <c r="P167" i="9"/>
  <c r="N167" i="9"/>
  <c r="AI274" i="9"/>
  <c r="AD274" i="9"/>
  <c r="AI479" i="9"/>
  <c r="AD479" i="9"/>
  <c r="N509" i="9"/>
  <c r="N621" i="9"/>
  <c r="N355" i="9"/>
  <c r="AD388" i="9"/>
  <c r="AI388" i="9"/>
  <c r="AI533" i="9"/>
  <c r="AD533" i="9"/>
  <c r="N596" i="9"/>
  <c r="AD636" i="9"/>
  <c r="AI636" i="9"/>
  <c r="AD458" i="9"/>
  <c r="AI458" i="9"/>
  <c r="AI590" i="9"/>
  <c r="AD590" i="9"/>
  <c r="N644" i="9"/>
  <c r="N547" i="9"/>
  <c r="AD579" i="9"/>
  <c r="AI579" i="9"/>
  <c r="AI639" i="9"/>
  <c r="AD639" i="9"/>
  <c r="Q140" i="9"/>
  <c r="P140" i="9"/>
  <c r="AP141" i="9"/>
  <c r="AQ146" i="9"/>
  <c r="AI345" i="9"/>
  <c r="AD345" i="9"/>
  <c r="N382" i="9"/>
  <c r="AI441" i="9"/>
  <c r="AD441" i="9"/>
  <c r="AI542" i="9"/>
  <c r="AD542" i="9"/>
  <c r="N34" i="9"/>
  <c r="Q102" i="9"/>
  <c r="P102" i="9"/>
  <c r="O102" i="9"/>
  <c r="AQ121" i="9"/>
  <c r="AP121" i="9"/>
  <c r="N140" i="9"/>
  <c r="AQ141" i="9"/>
  <c r="AP172" i="9"/>
  <c r="Q172" i="9"/>
  <c r="P172" i="9"/>
  <c r="N172" i="9"/>
  <c r="Q196" i="9"/>
  <c r="P196" i="9"/>
  <c r="AI276" i="9"/>
  <c r="AD276" i="9"/>
  <c r="N331" i="9"/>
  <c r="N386" i="9"/>
  <c r="N397" i="9"/>
  <c r="N412" i="9"/>
  <c r="N417" i="9"/>
  <c r="AI472" i="9"/>
  <c r="AD472" i="9"/>
  <c r="N477" i="9"/>
  <c r="N512" i="9"/>
  <c r="AI147" i="9"/>
  <c r="AD147" i="9"/>
  <c r="Q166" i="9"/>
  <c r="AQ201" i="9"/>
  <c r="AP201" i="9"/>
  <c r="N468" i="9"/>
  <c r="N567" i="9"/>
  <c r="AD573" i="9"/>
  <c r="AI573" i="9"/>
  <c r="N625" i="9"/>
  <c r="AD640" i="9"/>
  <c r="AI640" i="9"/>
  <c r="AI201" i="9"/>
  <c r="AD201" i="9"/>
  <c r="N229" i="9"/>
  <c r="N266" i="9"/>
  <c r="AD280" i="9"/>
  <c r="AI280" i="9"/>
  <c r="N291" i="9"/>
  <c r="AD316" i="9"/>
  <c r="AI316" i="9"/>
  <c r="N437" i="9"/>
  <c r="N560" i="9"/>
  <c r="P179" i="9"/>
  <c r="N513" i="9"/>
  <c r="AI594" i="9"/>
  <c r="AD594" i="9"/>
  <c r="AD628" i="9"/>
  <c r="AI628" i="9"/>
  <c r="AQ157" i="9"/>
  <c r="P157" i="9"/>
  <c r="O157" i="9"/>
  <c r="N179" i="9"/>
  <c r="Q208" i="9"/>
  <c r="AQ208" i="9"/>
  <c r="AP208" i="9"/>
  <c r="N301" i="9"/>
  <c r="N357" i="9"/>
  <c r="AD428" i="9"/>
  <c r="AI428" i="9"/>
  <c r="N443" i="9"/>
  <c r="AI466" i="9"/>
  <c r="AD466" i="9"/>
  <c r="N470" i="9"/>
  <c r="N529" i="9"/>
  <c r="AI605" i="9"/>
  <c r="AD605" i="9"/>
  <c r="AO150" i="9"/>
  <c r="AI439" i="9"/>
  <c r="AD439" i="9"/>
  <c r="AD474" i="9"/>
  <c r="AI474" i="9"/>
  <c r="AD514" i="9"/>
  <c r="AI514" i="9"/>
  <c r="AD555" i="9"/>
  <c r="AI555" i="9"/>
  <c r="N571" i="9"/>
  <c r="N577" i="9"/>
  <c r="N600" i="9"/>
  <c r="AQ188" i="9"/>
  <c r="AP188" i="9"/>
  <c r="AI214" i="9"/>
  <c r="AD214" i="9"/>
  <c r="AI235" i="9"/>
  <c r="AD235" i="9"/>
  <c r="AD566" i="9"/>
  <c r="N408" i="9"/>
  <c r="AD471" i="9"/>
  <c r="AI471" i="9"/>
  <c r="N496" i="9"/>
  <c r="AD447" i="9"/>
  <c r="AI447" i="9"/>
  <c r="N350" i="9"/>
  <c r="N473" i="9"/>
  <c r="N572" i="9"/>
  <c r="N347" i="9"/>
  <c r="AI385" i="9"/>
  <c r="AD385" i="9"/>
  <c r="AI602" i="9"/>
  <c r="AD602" i="9"/>
  <c r="N627" i="9"/>
  <c r="N480" i="9"/>
  <c r="N554" i="9"/>
  <c r="N583" i="9"/>
  <c r="AD642" i="9"/>
  <c r="AI536" i="9"/>
  <c r="AD536" i="9"/>
  <c r="N595" i="9"/>
  <c r="N624" i="9"/>
  <c r="N637" i="9"/>
  <c r="AI511" i="9"/>
  <c r="AD511" i="9"/>
  <c r="N530" i="9"/>
  <c r="N538" i="9"/>
  <c r="N553" i="9"/>
  <c r="N597" i="9"/>
  <c r="N609" i="9"/>
  <c r="N626" i="9"/>
  <c r="N643" i="9"/>
  <c r="N219" i="9"/>
  <c r="N406" i="9"/>
  <c r="N504" i="9"/>
  <c r="N526" i="9"/>
  <c r="AD557" i="9"/>
  <c r="AI557" i="9"/>
  <c r="N501" i="9"/>
  <c r="N589" i="9"/>
  <c r="AD426" i="9"/>
  <c r="AI426" i="9"/>
  <c r="N483" i="9"/>
  <c r="AI540" i="9"/>
  <c r="AD540" i="9"/>
  <c r="N549" i="9"/>
  <c r="N620" i="9"/>
  <c r="N286" i="9"/>
  <c r="N334" i="9"/>
  <c r="N451" i="9"/>
  <c r="N462" i="9"/>
  <c r="N564" i="9"/>
  <c r="N497" i="9"/>
  <c r="N617" i="9"/>
  <c r="N645" i="9"/>
  <c r="N457" i="9"/>
  <c r="N516" i="9"/>
  <c r="N614" i="9"/>
  <c r="AI524" i="9"/>
  <c r="AD524" i="9"/>
  <c r="AI578" i="9"/>
  <c r="AD578" i="9"/>
  <c r="N631" i="9"/>
  <c r="N648" i="9"/>
  <c r="N508" i="9"/>
  <c r="N559" i="9"/>
  <c r="N581" i="9"/>
  <c r="N588" i="9"/>
  <c r="N612" i="9"/>
  <c r="N634" i="9"/>
  <c r="N641" i="9"/>
  <c r="N485" i="9"/>
  <c r="N622" i="9"/>
  <c r="N629" i="9"/>
  <c r="N646" i="9"/>
  <c r="N515" i="9"/>
  <c r="N527" i="9"/>
  <c r="N539" i="9"/>
  <c r="N551" i="9"/>
  <c r="N563" i="9"/>
  <c r="N575" i="9"/>
  <c r="N587" i="9"/>
  <c r="N599" i="9"/>
  <c r="N611" i="9"/>
  <c r="N623" i="9"/>
  <c r="N635" i="9"/>
  <c r="N647" i="9"/>
  <c r="W134" i="9" l="1"/>
  <c r="AB142" i="9"/>
  <c r="V52" i="9"/>
  <c r="V59" i="9"/>
  <c r="Y77" i="9"/>
  <c r="AS232" i="9"/>
  <c r="AS181" i="9"/>
  <c r="AS365" i="9"/>
  <c r="AS436" i="9"/>
  <c r="AS307" i="9"/>
  <c r="AS610" i="9"/>
  <c r="AS387" i="9"/>
  <c r="AS370" i="9"/>
  <c r="AS616" i="9"/>
  <c r="AS490" i="9"/>
  <c r="AS533" i="9"/>
  <c r="W176" i="9"/>
  <c r="AD130" i="9"/>
  <c r="AI144" i="9"/>
  <c r="V211" i="9"/>
  <c r="V76" i="9"/>
  <c r="AS625" i="9"/>
  <c r="AS587" i="9"/>
  <c r="AS184" i="9"/>
  <c r="AS324" i="9"/>
  <c r="AS414" i="9"/>
  <c r="AS463" i="9"/>
  <c r="AS334" i="9"/>
  <c r="AS328" i="9"/>
  <c r="AS615" i="9"/>
  <c r="AS363" i="9"/>
  <c r="AS380" i="9"/>
  <c r="AS384" i="9"/>
  <c r="AS263" i="9"/>
  <c r="AS492" i="9"/>
  <c r="AS602" i="9"/>
  <c r="AS545" i="9"/>
  <c r="Z62" i="9"/>
  <c r="W79" i="9"/>
  <c r="AS176" i="9"/>
  <c r="AS186" i="9"/>
  <c r="AS133" i="9"/>
  <c r="AS397" i="9"/>
  <c r="AS465" i="9"/>
  <c r="AS382" i="9"/>
  <c r="AS275" i="9"/>
  <c r="AS604" i="9"/>
  <c r="AS477" i="9"/>
  <c r="AS211" i="9"/>
  <c r="AS336" i="9"/>
  <c r="AS376" i="9"/>
  <c r="AS578" i="9"/>
  <c r="AS194" i="9"/>
  <c r="AS399" i="9"/>
  <c r="AS340" i="9"/>
  <c r="AS146" i="9"/>
  <c r="AS427" i="9"/>
  <c r="AS386" i="9"/>
  <c r="AS609" i="9"/>
  <c r="V176" i="9"/>
  <c r="AA142" i="9"/>
  <c r="W201" i="9"/>
  <c r="AI150" i="9"/>
  <c r="V111" i="9"/>
  <c r="U79" i="9"/>
  <c r="AA79" i="9"/>
  <c r="AS182" i="9"/>
  <c r="AS202" i="9"/>
  <c r="AS124" i="9"/>
  <c r="AS201" i="9"/>
  <c r="AS408" i="9"/>
  <c r="AS428" i="9"/>
  <c r="AS212" i="9"/>
  <c r="AS356" i="9"/>
  <c r="AS168" i="9"/>
  <c r="AS167" i="9"/>
  <c r="AS503" i="9"/>
  <c r="AS560" i="9"/>
  <c r="AS392" i="9"/>
  <c r="AS388" i="9"/>
  <c r="AS287" i="9"/>
  <c r="AS621" i="9"/>
  <c r="AS566" i="9"/>
  <c r="AS569" i="9"/>
  <c r="W136" i="9"/>
  <c r="EU174" i="1"/>
  <c r="CY359" i="1" a="1"/>
  <c r="CY359" i="1" s="1"/>
  <c r="AB183" i="9"/>
  <c r="Z141" i="9"/>
  <c r="AS127" i="9"/>
  <c r="AS352" i="9"/>
  <c r="AS557" i="9"/>
  <c r="V164" i="9"/>
  <c r="AS193" i="9"/>
  <c r="AS332" i="9"/>
  <c r="AS145" i="9"/>
  <c r="AS493" i="9"/>
  <c r="AS282" i="9"/>
  <c r="AS476" i="9"/>
  <c r="AS217" i="9"/>
  <c r="AS438" i="9"/>
  <c r="AS191" i="9"/>
  <c r="AS443" i="9"/>
  <c r="AS525" i="9"/>
  <c r="AS442" i="9"/>
  <c r="AS394" i="9"/>
  <c r="AS396" i="9"/>
  <c r="AS523" i="9"/>
  <c r="AS628" i="9"/>
  <c r="AS573" i="9"/>
  <c r="AS581" i="9"/>
  <c r="AA166" i="9"/>
  <c r="EU200" i="1"/>
  <c r="EU175" i="1"/>
  <c r="AS607" i="9"/>
  <c r="AS413" i="9"/>
  <c r="V169" i="9"/>
  <c r="U69" i="9"/>
  <c r="V33" i="9"/>
  <c r="AS216" i="9"/>
  <c r="AS246" i="9"/>
  <c r="AS233" i="9"/>
  <c r="AS134" i="9"/>
  <c r="AS508" i="9"/>
  <c r="AS163" i="9"/>
  <c r="AS367" i="9"/>
  <c r="AS473" i="9"/>
  <c r="AS175" i="9"/>
  <c r="AS483" i="9"/>
  <c r="AS596" i="9"/>
  <c r="AS481" i="9"/>
  <c r="AS419" i="9"/>
  <c r="AS510" i="9"/>
  <c r="AS555" i="9"/>
  <c r="AS422" i="9"/>
  <c r="AS631" i="9"/>
  <c r="AS605" i="9"/>
  <c r="V93" i="9"/>
  <c r="W55" i="9"/>
  <c r="EU288" i="1"/>
  <c r="EU106" i="1"/>
  <c r="EU167" i="1"/>
  <c r="J49" i="10"/>
  <c r="EU341" i="1"/>
  <c r="AI122" i="9"/>
  <c r="AS537" i="9"/>
  <c r="AS644" i="9"/>
  <c r="AS215" i="9"/>
  <c r="AS129" i="9"/>
  <c r="AS439" i="9"/>
  <c r="AS611" i="9"/>
  <c r="AS258" i="9"/>
  <c r="AS469" i="9"/>
  <c r="AS197" i="9"/>
  <c r="AS466" i="9"/>
  <c r="AS529" i="9"/>
  <c r="AS474" i="9"/>
  <c r="AS417" i="9"/>
  <c r="AS398" i="9"/>
  <c r="AS531" i="9"/>
  <c r="AS410" i="9"/>
  <c r="AS626" i="9"/>
  <c r="AS593" i="9"/>
  <c r="AA100" i="9"/>
  <c r="Z106" i="9"/>
  <c r="AA96" i="9"/>
  <c r="Z50" i="9"/>
  <c r="AS401" i="9"/>
  <c r="AS454" i="9"/>
  <c r="AS238" i="9"/>
  <c r="AS243" i="9"/>
  <c r="AS532" i="9"/>
  <c r="AS165" i="9"/>
  <c r="AS632" i="9"/>
  <c r="AS498" i="9"/>
  <c r="AS210" i="9"/>
  <c r="AS553" i="9"/>
  <c r="AS198" i="9"/>
  <c r="AS563" i="9"/>
  <c r="AS421" i="9"/>
  <c r="AS515" i="9"/>
  <c r="AS577" i="9"/>
  <c r="AS434" i="9"/>
  <c r="AS479" i="9"/>
  <c r="EU190" i="1"/>
  <c r="EU152" i="1"/>
  <c r="EU158" i="1"/>
  <c r="CY300" i="1" a="1"/>
  <c r="CY300" i="1" s="1"/>
  <c r="CY339" i="1" a="1"/>
  <c r="CY339" i="1" s="1"/>
  <c r="CY346" i="1" a="1"/>
  <c r="CY346" i="1" s="1"/>
  <c r="CY344" i="1" a="1"/>
  <c r="CY344" i="1" s="1"/>
  <c r="W164" i="9"/>
  <c r="EU309" i="1"/>
  <c r="EU355" i="1"/>
  <c r="V35" i="9"/>
  <c r="V181" i="9"/>
  <c r="EU303" i="1"/>
  <c r="AI141" i="9"/>
  <c r="AD141" i="9"/>
  <c r="AA165" i="9"/>
  <c r="V165" i="9"/>
  <c r="AB87" i="9"/>
  <c r="W87" i="9"/>
  <c r="AI146" i="9"/>
  <c r="AD146" i="9"/>
  <c r="W96" i="9"/>
  <c r="AB96" i="9"/>
  <c r="AB59" i="9"/>
  <c r="W59" i="9"/>
  <c r="AB112" i="9"/>
  <c r="W112" i="9"/>
  <c r="AB198" i="9"/>
  <c r="W198" i="9"/>
  <c r="AS597" i="9"/>
  <c r="AS518" i="9"/>
  <c r="AS496" i="9"/>
  <c r="AS536" i="9"/>
  <c r="AS339" i="9"/>
  <c r="AS353" i="9"/>
  <c r="AS405" i="9"/>
  <c r="AS379" i="9"/>
  <c r="AS623" i="9"/>
  <c r="AS187" i="9"/>
  <c r="AS185" i="9"/>
  <c r="AS407" i="9"/>
  <c r="AS195" i="9"/>
  <c r="AS247" i="9"/>
  <c r="AS130" i="9"/>
  <c r="AS189" i="9"/>
  <c r="AS338" i="9"/>
  <c r="AS159" i="9"/>
  <c r="AS574" i="9"/>
  <c r="AS624" i="9"/>
  <c r="AS620" i="9"/>
  <c r="AS575" i="9"/>
  <c r="AS494" i="9"/>
  <c r="AS460" i="9"/>
  <c r="AS487" i="9"/>
  <c r="AS312" i="9"/>
  <c r="AS351" i="9"/>
  <c r="AS273" i="9"/>
  <c r="AS598" i="9"/>
  <c r="AS180" i="9"/>
  <c r="AS156" i="9"/>
  <c r="AS348" i="9"/>
  <c r="AS171" i="9"/>
  <c r="AS229" i="9"/>
  <c r="AS286" i="9"/>
  <c r="AS248" i="9"/>
  <c r="AS330" i="9"/>
  <c r="AS429" i="9"/>
  <c r="AS588" i="9"/>
  <c r="AS565" i="9"/>
  <c r="AS499" i="9"/>
  <c r="AS526" i="9"/>
  <c r="AS409" i="9"/>
  <c r="AS646" i="9"/>
  <c r="AS432" i="9"/>
  <c r="AS251" i="9"/>
  <c r="AS455" i="9"/>
  <c r="AS280" i="9"/>
  <c r="AS582" i="9"/>
  <c r="AS524" i="9"/>
  <c r="AS121" i="9"/>
  <c r="AS475" i="9"/>
  <c r="AS290" i="9"/>
  <c r="AS385" i="9"/>
  <c r="AS138" i="9"/>
  <c r="AS349" i="9"/>
  <c r="AS594" i="9"/>
  <c r="AS147" i="9"/>
  <c r="AS122" i="9"/>
  <c r="AS170" i="9"/>
  <c r="AS544" i="9"/>
  <c r="AS572" i="9"/>
  <c r="AS298" i="9"/>
  <c r="AS315" i="9"/>
  <c r="AS345" i="9"/>
  <c r="AS641" i="9"/>
  <c r="AS389" i="9"/>
  <c r="AS272" i="9"/>
  <c r="AS549" i="9"/>
  <c r="AS355" i="9"/>
  <c r="AS169" i="9"/>
  <c r="AS600" i="9"/>
  <c r="AS584" i="9"/>
  <c r="AS501" i="9"/>
  <c r="AS497" i="9"/>
  <c r="AS420" i="9"/>
  <c r="AS433" i="9"/>
  <c r="AS457" i="9"/>
  <c r="AS264" i="9"/>
  <c r="AS541" i="9"/>
  <c r="AS325" i="9"/>
  <c r="AS199" i="9"/>
  <c r="AS538" i="9"/>
  <c r="AS161" i="9"/>
  <c r="AS480" i="9"/>
  <c r="AS309" i="9"/>
  <c r="AS411" i="9"/>
  <c r="AS150" i="9"/>
  <c r="AS358" i="9"/>
  <c r="AS300" i="9"/>
  <c r="AS500" i="9"/>
  <c r="AS137" i="9"/>
  <c r="AS230" i="9"/>
  <c r="AS568" i="9"/>
  <c r="AS426" i="9"/>
  <c r="AS643" i="9"/>
  <c r="AS151" i="9"/>
  <c r="AS612" i="9"/>
  <c r="AS601" i="9"/>
  <c r="AS512" i="9"/>
  <c r="AS551" i="9"/>
  <c r="AS462" i="9"/>
  <c r="AS456" i="9"/>
  <c r="AS459" i="9"/>
  <c r="AS291" i="9"/>
  <c r="AS634" i="9"/>
  <c r="AS344" i="9"/>
  <c r="AS259" i="9"/>
  <c r="AS579" i="9"/>
  <c r="AS173" i="9"/>
  <c r="AS135" i="9"/>
  <c r="AS319" i="9"/>
  <c r="AS120" i="9"/>
  <c r="AS166" i="9"/>
  <c r="AS590" i="9"/>
  <c r="AS153" i="9"/>
  <c r="AS257" i="9"/>
  <c r="AS196" i="9"/>
  <c r="AS377" i="9"/>
  <c r="AS564" i="9"/>
  <c r="AS546" i="9"/>
  <c r="AS638" i="9"/>
  <c r="AS383" i="9"/>
  <c r="AS543" i="9"/>
  <c r="AS314" i="9"/>
  <c r="AS619" i="9"/>
  <c r="AS252" i="9"/>
  <c r="AS406" i="9"/>
  <c r="AS265" i="9"/>
  <c r="AS502" i="9"/>
  <c r="AS329" i="9"/>
  <c r="AS511" i="9"/>
  <c r="AS618" i="9"/>
  <c r="AS221" i="9"/>
  <c r="AS485" i="9"/>
  <c r="N11" i="9"/>
  <c r="AS143" i="9"/>
  <c r="AS416" i="9"/>
  <c r="AS335" i="9"/>
  <c r="AS234" i="9"/>
  <c r="AS178" i="9"/>
  <c r="AS148" i="9"/>
  <c r="AS622" i="9"/>
  <c r="AS505" i="9"/>
  <c r="AS647" i="9"/>
  <c r="AS311" i="9"/>
  <c r="AS448" i="9"/>
  <c r="AS468" i="9"/>
  <c r="AS337" i="9"/>
  <c r="AS447" i="9"/>
  <c r="AS283" i="9"/>
  <c r="AS277" i="9"/>
  <c r="AS128" i="9"/>
  <c r="AS240" i="9"/>
  <c r="AS595" i="9"/>
  <c r="AS219" i="9"/>
  <c r="AS241" i="9"/>
  <c r="AS440" i="9"/>
  <c r="AS149" i="9"/>
  <c r="AS461" i="9"/>
  <c r="AS576" i="9"/>
  <c r="AS548" i="9"/>
  <c r="AS645" i="9"/>
  <c r="AS488" i="9"/>
  <c r="AS395" i="9"/>
  <c r="AS562" i="9"/>
  <c r="AS362" i="9"/>
  <c r="AS239" i="9"/>
  <c r="AS342" i="9"/>
  <c r="AS256" i="9"/>
  <c r="AS513" i="9"/>
  <c r="AS322" i="9"/>
  <c r="AS599" i="9"/>
  <c r="AS453" i="9"/>
  <c r="AS157" i="9"/>
  <c r="AS571" i="9"/>
  <c r="AS627" i="9"/>
  <c r="AS224" i="9"/>
  <c r="AS519" i="9"/>
  <c r="AS123" i="9"/>
  <c r="AS506" i="9"/>
  <c r="AS155" i="9"/>
  <c r="AS464" i="9"/>
  <c r="AS310" i="9"/>
  <c r="AS141" i="9"/>
  <c r="AS418" i="9"/>
  <c r="AS331" i="9"/>
  <c r="AS478" i="9"/>
  <c r="AS441" i="9"/>
  <c r="AS451" i="9"/>
  <c r="AS119" i="9"/>
  <c r="AS552" i="9"/>
  <c r="AS639" i="9"/>
  <c r="AS614" i="9"/>
  <c r="AS424" i="9"/>
  <c r="AS371" i="9"/>
  <c r="AS530" i="9"/>
  <c r="AS266" i="9"/>
  <c r="AS482" i="9"/>
  <c r="AS297" i="9"/>
  <c r="AS231" i="9"/>
  <c r="AS346" i="9"/>
  <c r="AS431" i="9"/>
  <c r="AS403" i="9"/>
  <c r="AS320" i="9"/>
  <c r="AS136" i="9"/>
  <c r="AS471" i="9"/>
  <c r="AS445" i="9"/>
  <c r="AS172" i="9"/>
  <c r="AS296" i="9"/>
  <c r="AS369" i="9"/>
  <c r="AS261" i="9"/>
  <c r="AS449" i="9"/>
  <c r="AS540" i="9"/>
  <c r="AS592" i="9"/>
  <c r="AS402" i="9"/>
  <c r="AS359" i="9"/>
  <c r="AS522" i="9"/>
  <c r="AS633" i="9"/>
  <c r="AS278" i="9"/>
  <c r="AS218" i="9"/>
  <c r="AS341" i="9"/>
  <c r="AS305" i="9"/>
  <c r="AS559" i="9"/>
  <c r="AS270" i="9"/>
  <c r="AS160" i="9"/>
  <c r="AS326" i="9"/>
  <c r="AS235" i="9"/>
  <c r="AS393" i="9"/>
  <c r="AS516" i="9"/>
  <c r="AS378" i="9"/>
  <c r="AS520" i="9"/>
  <c r="AS140" i="9"/>
  <c r="AS304" i="9"/>
  <c r="AS253" i="9"/>
  <c r="AS284" i="9"/>
  <c r="AS204" i="9"/>
  <c r="AS603" i="9"/>
  <c r="AS381" i="9"/>
  <c r="AS206" i="9"/>
  <c r="AS528" i="9"/>
  <c r="AS567" i="9"/>
  <c r="AS585" i="9"/>
  <c r="AS390" i="9"/>
  <c r="AS347" i="9"/>
  <c r="AS514" i="9"/>
  <c r="AS558" i="9"/>
  <c r="AS450" i="9"/>
  <c r="AS220" i="9"/>
  <c r="AS570" i="9"/>
  <c r="AS318" i="9"/>
  <c r="AS249" i="9"/>
  <c r="AS281" i="9"/>
  <c r="AS467" i="9"/>
  <c r="AS608" i="9"/>
  <c r="AS444" i="9"/>
  <c r="AS375" i="9"/>
  <c r="AS415" i="9"/>
  <c r="AS302" i="9"/>
  <c r="AS226" i="9"/>
  <c r="AS154" i="9"/>
  <c r="AS504" i="9"/>
  <c r="AS542" i="9"/>
  <c r="AS561" i="9"/>
  <c r="AS366" i="9"/>
  <c r="AS323" i="9"/>
  <c r="AS517" i="9"/>
  <c r="AS507" i="9"/>
  <c r="AS404" i="9"/>
  <c r="AS430" i="9"/>
  <c r="AS354" i="9"/>
  <c r="AS293" i="9"/>
  <c r="AS301" i="9"/>
  <c r="AS213" i="9"/>
  <c r="AS245" i="9"/>
  <c r="AS279" i="9"/>
  <c r="AS391" i="9"/>
  <c r="AS308" i="9"/>
  <c r="AS260" i="9"/>
  <c r="AS606" i="9"/>
  <c r="AS223" i="9"/>
  <c r="AS452" i="9"/>
  <c r="AS164" i="9"/>
  <c r="AS343" i="9"/>
  <c r="AS192" i="9"/>
  <c r="AS629" i="9"/>
  <c r="AS586" i="9"/>
  <c r="AS486" i="9"/>
  <c r="AS534" i="9"/>
  <c r="AS299" i="9"/>
  <c r="AS400" i="9"/>
  <c r="AS423" i="9"/>
  <c r="AS333" i="9"/>
  <c r="AS373" i="9"/>
  <c r="AS412" i="9"/>
  <c r="AS183" i="9"/>
  <c r="AS271" i="9"/>
  <c r="AS554" i="9"/>
  <c r="AS228" i="9"/>
  <c r="AS255" i="9"/>
  <c r="AS589" i="9"/>
  <c r="AS152" i="9"/>
  <c r="AS209" i="9"/>
  <c r="AS242" i="9"/>
  <c r="AS118" i="9"/>
  <c r="AS527" i="9"/>
  <c r="AS294" i="9"/>
  <c r="Z35" i="9"/>
  <c r="U35" i="9"/>
  <c r="AB157" i="9"/>
  <c r="W157" i="9"/>
  <c r="AS636" i="9"/>
  <c r="CY316" i="1" a="1"/>
  <c r="CY316" i="1" s="1"/>
  <c r="CY334" i="1" a="1"/>
  <c r="CY334" i="1" s="1"/>
  <c r="CY327" i="1" a="1"/>
  <c r="CY327" i="1" s="1"/>
  <c r="U39" i="9"/>
  <c r="CY314" i="1" a="1"/>
  <c r="CY314" i="1" s="1"/>
  <c r="CY306" i="1" a="1"/>
  <c r="CY306" i="1" s="1"/>
  <c r="CY322" i="1" a="1"/>
  <c r="CY322" i="1" s="1"/>
  <c r="CY333" i="1" a="1"/>
  <c r="CY333" i="1" s="1"/>
  <c r="V110" i="9"/>
  <c r="F49" i="10"/>
  <c r="CY296" i="1" a="1"/>
  <c r="CY296" i="1" s="1"/>
  <c r="CY373" i="1" a="1"/>
  <c r="CY373" i="1" s="1"/>
  <c r="V91" i="9"/>
  <c r="Y49" i="9"/>
  <c r="CY303" i="1" a="1"/>
  <c r="CY303" i="1" s="1"/>
  <c r="CY370" i="1" a="1"/>
  <c r="CY370" i="1" s="1"/>
  <c r="AI188" i="9"/>
  <c r="V150" i="9"/>
  <c r="CY368" i="1" a="1"/>
  <c r="CY368" i="1" s="1"/>
  <c r="CY299" i="1" a="1"/>
  <c r="CY299" i="1" s="1"/>
  <c r="EU298" i="1"/>
  <c r="AD177" i="9"/>
  <c r="U96" i="9"/>
  <c r="EU226" i="1"/>
  <c r="CY312" i="1" a="1"/>
  <c r="CY312" i="1" s="1"/>
  <c r="EU96" i="1"/>
  <c r="AS556" i="9"/>
  <c r="AS637" i="9"/>
  <c r="EU187" i="1"/>
  <c r="EU295" i="1"/>
  <c r="CY360" i="1" a="1"/>
  <c r="CY360" i="1" s="1"/>
  <c r="EU233" i="1"/>
  <c r="EU228" i="1"/>
  <c r="CY361" i="1" a="1"/>
  <c r="CY361" i="1" s="1"/>
  <c r="CY389" i="1" a="1"/>
  <c r="CY389" i="1" s="1"/>
  <c r="CY355" i="1" a="1"/>
  <c r="CY355" i="1" s="1"/>
  <c r="EU359" i="1"/>
  <c r="EU392" i="1"/>
  <c r="EU262" i="1"/>
  <c r="EU199" i="1"/>
  <c r="CY379" i="1" a="1"/>
  <c r="CY379" i="1" s="1"/>
  <c r="CY353" i="1" a="1"/>
  <c r="CY353" i="1" s="1"/>
  <c r="CY326" i="1" a="1"/>
  <c r="CY326" i="1" s="1"/>
  <c r="CY310" i="1" a="1"/>
  <c r="CY310" i="1" s="1"/>
  <c r="EU326" i="1"/>
  <c r="CY372" i="1" a="1"/>
  <c r="CY372" i="1" s="1"/>
  <c r="EU284" i="1"/>
  <c r="EU195" i="1"/>
  <c r="EU278" i="1"/>
  <c r="EU219" i="1"/>
  <c r="EU114" i="1"/>
  <c r="CY297" i="1" a="1"/>
  <c r="CY297" i="1" s="1"/>
  <c r="CY304" i="1" a="1"/>
  <c r="CY304" i="1" s="1"/>
  <c r="EU330" i="1"/>
  <c r="EU362" i="1"/>
  <c r="EU280" i="1"/>
  <c r="CY302" i="1" a="1"/>
  <c r="CY302" i="1" s="1"/>
  <c r="EU220" i="1"/>
  <c r="EU201" i="1"/>
  <c r="EU297" i="1"/>
  <c r="EU324" i="1"/>
  <c r="CY371" i="1" a="1"/>
  <c r="CY371" i="1" s="1"/>
  <c r="CY381" i="1" a="1"/>
  <c r="CY381" i="1" s="1"/>
  <c r="CY309" i="1" a="1"/>
  <c r="CY309" i="1" s="1"/>
  <c r="CY325" i="1" a="1"/>
  <c r="CY325" i="1" s="1"/>
  <c r="EU334" i="1"/>
  <c r="EU292" i="1"/>
  <c r="EU139" i="1"/>
  <c r="CY317" i="1" a="1"/>
  <c r="CY317" i="1" s="1"/>
  <c r="EU221" i="1"/>
  <c r="EU270" i="1"/>
  <c r="CY294" i="1" a="1"/>
  <c r="CY294" i="1" s="1"/>
  <c r="EU319" i="1"/>
  <c r="EU320" i="1"/>
  <c r="CY324" i="1" a="1"/>
  <c r="CY324" i="1" s="1"/>
  <c r="CY366" i="1" a="1"/>
  <c r="CY366" i="1" s="1"/>
  <c r="CY393" i="1" a="1"/>
  <c r="CY393" i="1" s="1"/>
  <c r="CY385" i="1" a="1"/>
  <c r="CY385" i="1" s="1"/>
  <c r="EU236" i="1"/>
  <c r="EU251" i="1"/>
  <c r="CY298" i="1" a="1"/>
  <c r="CY298" i="1" s="1"/>
  <c r="CY295" i="1" a="1"/>
  <c r="CY295" i="1" s="1"/>
  <c r="CY336" i="1" a="1"/>
  <c r="CY336" i="1" s="1"/>
  <c r="CY352" i="1" a="1"/>
  <c r="CY352" i="1" s="1"/>
  <c r="EU391" i="1"/>
  <c r="EU107" i="1"/>
  <c r="EU169" i="1"/>
  <c r="CY337" i="1" a="1"/>
  <c r="CY337" i="1" s="1"/>
  <c r="CY335" i="1" a="1"/>
  <c r="CY335" i="1" s="1"/>
  <c r="CY307" i="1" a="1"/>
  <c r="CY307" i="1" s="1"/>
  <c r="EU348" i="1"/>
  <c r="CY305" i="1" a="1"/>
  <c r="CY305" i="1" s="1"/>
  <c r="EU109" i="1"/>
  <c r="EU134" i="1"/>
  <c r="EU181" i="1"/>
  <c r="EU259" i="1"/>
  <c r="EU316" i="1"/>
  <c r="CY319" i="1" a="1"/>
  <c r="CY319" i="1" s="1"/>
  <c r="CY363" i="1" a="1"/>
  <c r="CY363" i="1" s="1"/>
  <c r="CY338" i="1" a="1"/>
  <c r="CY338" i="1" s="1"/>
  <c r="CY350" i="1" a="1"/>
  <c r="CY350" i="1" s="1"/>
  <c r="CY321" i="1" a="1"/>
  <c r="CY321" i="1" s="1"/>
  <c r="CY330" i="1" a="1"/>
  <c r="CY330" i="1" s="1"/>
  <c r="EU161" i="1"/>
  <c r="EU263" i="1"/>
  <c r="EU310" i="1"/>
  <c r="CY347" i="1" a="1"/>
  <c r="CY347" i="1" s="1"/>
  <c r="EU369" i="1"/>
  <c r="CY362" i="1" a="1"/>
  <c r="CY362" i="1" s="1"/>
  <c r="EU376" i="1"/>
  <c r="CY391" i="1" a="1"/>
  <c r="CY391" i="1" s="1"/>
  <c r="EU162" i="1"/>
  <c r="EU94" i="1"/>
  <c r="EU168" i="1"/>
  <c r="CY340" i="1" a="1"/>
  <c r="CY340" i="1" s="1"/>
  <c r="CY329" i="1" a="1"/>
  <c r="CY329" i="1" s="1"/>
  <c r="CY357" i="1" a="1"/>
  <c r="CY357" i="1" s="1"/>
  <c r="CY342" i="1" a="1"/>
  <c r="CY342" i="1" s="1"/>
  <c r="CY364" i="1" a="1"/>
  <c r="CY364" i="1" s="1"/>
  <c r="EU346" i="1"/>
  <c r="EU361" i="1"/>
  <c r="EU384" i="1"/>
  <c r="EU143" i="1"/>
  <c r="EU289" i="1"/>
  <c r="EU245" i="1"/>
  <c r="EU182" i="1"/>
  <c r="EU156" i="1"/>
  <c r="EU159" i="1"/>
  <c r="EU294" i="1"/>
  <c r="EU305" i="1"/>
  <c r="CY323" i="1" a="1"/>
  <c r="CY323" i="1" s="1"/>
  <c r="EU332" i="1"/>
  <c r="EU338" i="1"/>
  <c r="CY388" i="1" a="1"/>
  <c r="CY388" i="1" s="1"/>
  <c r="EU342" i="1"/>
  <c r="EU386" i="1"/>
  <c r="CY351" i="1" a="1"/>
  <c r="CY351" i="1" s="1"/>
  <c r="CY386" i="1" a="1"/>
  <c r="CY386" i="1" s="1"/>
  <c r="CY345" i="1" a="1"/>
  <c r="CY345" i="1" s="1"/>
  <c r="EU296" i="1"/>
  <c r="EU312" i="1"/>
  <c r="EU306" i="1"/>
  <c r="EU366" i="1"/>
  <c r="EU333" i="1"/>
  <c r="EU215" i="1"/>
  <c r="EU146" i="1"/>
  <c r="EU293" i="1"/>
  <c r="EU266" i="1"/>
  <c r="EU241" i="1"/>
  <c r="EU119" i="1"/>
  <c r="EU315" i="1"/>
  <c r="CY348" i="1" a="1"/>
  <c r="CY348" i="1" s="1"/>
  <c r="EU360" i="1"/>
  <c r="EU356" i="1"/>
  <c r="EU354" i="1"/>
  <c r="EU364" i="1"/>
  <c r="EU351" i="1"/>
  <c r="EU344" i="1"/>
  <c r="EU363" i="1"/>
  <c r="EU104" i="1"/>
  <c r="EU290" i="1"/>
  <c r="EU213" i="1"/>
  <c r="EU271" i="1"/>
  <c r="EU183" i="1"/>
  <c r="CY301" i="1" a="1"/>
  <c r="CY301" i="1" s="1"/>
  <c r="EU321" i="1"/>
  <c r="CY318" i="1" a="1"/>
  <c r="CY318" i="1" s="1"/>
  <c r="EU339" i="1"/>
  <c r="EU350" i="1"/>
  <c r="EU377" i="1"/>
  <c r="EU372" i="1"/>
  <c r="EU132" i="1"/>
  <c r="EU136" i="1"/>
  <c r="EU91" i="1"/>
  <c r="EU141" i="1"/>
  <c r="EU227" i="1"/>
  <c r="EU318" i="1"/>
  <c r="CY315" i="1" a="1"/>
  <c r="CY315" i="1" s="1"/>
  <c r="CY328" i="1" a="1"/>
  <c r="CY328" i="1" s="1"/>
  <c r="CY343" i="1" a="1"/>
  <c r="CY343" i="1" s="1"/>
  <c r="EU368" i="1"/>
  <c r="EU367" i="1"/>
  <c r="EU393" i="1"/>
  <c r="EU370" i="1"/>
  <c r="CY349" i="1" a="1"/>
  <c r="CY349" i="1" s="1"/>
  <c r="CY365" i="1" a="1"/>
  <c r="CY365" i="1" s="1"/>
  <c r="CY376" i="1" a="1"/>
  <c r="CY376" i="1" s="1"/>
  <c r="EU299" i="1"/>
  <c r="CY358" i="1" a="1"/>
  <c r="CY358" i="1" s="1"/>
  <c r="CY392" i="1" a="1"/>
  <c r="CY392" i="1" s="1"/>
  <c r="EU380" i="1"/>
  <c r="EU349" i="1"/>
  <c r="EU365" i="1"/>
  <c r="CY378" i="1" a="1"/>
  <c r="CY378" i="1" s="1"/>
  <c r="EU189" i="1"/>
  <c r="EU99" i="1"/>
  <c r="EU178" i="1"/>
  <c r="EU230" i="1"/>
  <c r="EU102" i="1"/>
  <c r="EU302" i="1"/>
  <c r="EU217" i="1"/>
  <c r="EU123" i="1"/>
  <c r="EU223" i="1"/>
  <c r="EU274" i="1"/>
  <c r="EU192" i="1"/>
  <c r="CY356" i="1" a="1"/>
  <c r="CY356" i="1" s="1"/>
  <c r="EU373" i="1"/>
  <c r="CY367" i="1" a="1"/>
  <c r="CY367" i="1" s="1"/>
  <c r="EU358" i="1"/>
  <c r="EU300" i="1"/>
  <c r="EU248" i="1"/>
  <c r="EU147" i="1"/>
  <c r="EU264" i="1"/>
  <c r="EU150" i="1"/>
  <c r="EU194" i="1"/>
  <c r="EU250" i="1"/>
  <c r="EU325" i="1"/>
  <c r="CY313" i="1" a="1"/>
  <c r="CY313" i="1" s="1"/>
  <c r="CY375" i="1" a="1"/>
  <c r="CY375" i="1" s="1"/>
  <c r="EU276" i="1"/>
  <c r="EU171" i="1"/>
  <c r="EU212" i="1"/>
  <c r="EU275" i="1"/>
  <c r="EU238" i="1"/>
  <c r="EU314" i="1"/>
  <c r="EU331" i="1"/>
  <c r="EU313" i="1"/>
  <c r="EU328" i="1"/>
  <c r="CY382" i="1" a="1"/>
  <c r="CY382" i="1" s="1"/>
  <c r="CY369" i="1" a="1"/>
  <c r="CY369" i="1" s="1"/>
  <c r="EU371" i="1"/>
  <c r="EU307" i="1"/>
  <c r="CY331" i="1" a="1"/>
  <c r="CY331" i="1" s="1"/>
  <c r="EU337" i="1"/>
  <c r="CY341" i="1" a="1"/>
  <c r="CY341" i="1" s="1"/>
  <c r="EU382" i="1"/>
  <c r="EU388" i="1"/>
  <c r="CY354" i="1" a="1"/>
  <c r="CY354" i="1" s="1"/>
  <c r="EU385" i="1"/>
  <c r="EU387" i="1"/>
  <c r="CY374" i="1" a="1"/>
  <c r="CY374" i="1" s="1"/>
  <c r="CY390" i="1" a="1"/>
  <c r="CY390" i="1" s="1"/>
  <c r="EU286" i="1"/>
  <c r="EU249" i="1"/>
  <c r="EU222" i="1"/>
  <c r="EU237" i="1"/>
  <c r="G327" i="12"/>
  <c r="K327" i="12" s="1"/>
  <c r="L327" i="12" s="1"/>
  <c r="G320" i="12"/>
  <c r="K320" i="12" s="1"/>
  <c r="L320" i="12" s="1"/>
  <c r="G306" i="12"/>
  <c r="K306" i="12" s="1"/>
  <c r="L306" i="12" s="1"/>
  <c r="G278" i="12"/>
  <c r="K278" i="12" s="1"/>
  <c r="L278" i="12" s="1"/>
  <c r="G264" i="12"/>
  <c r="K264" i="12" s="1"/>
  <c r="L264" i="12" s="1"/>
  <c r="G257" i="12"/>
  <c r="K257" i="12" s="1"/>
  <c r="L257" i="12" s="1"/>
  <c r="G250" i="12"/>
  <c r="K250" i="12" s="1"/>
  <c r="L250" i="12" s="1"/>
  <c r="G269" i="12"/>
  <c r="K269" i="12" s="1"/>
  <c r="L269" i="12" s="1"/>
  <c r="G313" i="12"/>
  <c r="K313" i="12" s="1"/>
  <c r="L313" i="12" s="1"/>
  <c r="G299" i="12"/>
  <c r="K299" i="12" s="1"/>
  <c r="L299" i="12" s="1"/>
  <c r="G285" i="12"/>
  <c r="K285" i="12" s="1"/>
  <c r="L285" i="12" s="1"/>
  <c r="G255" i="12"/>
  <c r="K255" i="12" s="1"/>
  <c r="L255" i="12" s="1"/>
  <c r="G334" i="12"/>
  <c r="K334" i="12" s="1"/>
  <c r="L334" i="12" s="1"/>
  <c r="G242" i="12"/>
  <c r="K242" i="12" s="1"/>
  <c r="L242" i="12" s="1"/>
  <c r="G235" i="12"/>
  <c r="K235" i="12" s="1"/>
  <c r="L235" i="12" s="1"/>
  <c r="G241" i="12"/>
  <c r="K241" i="12" s="1"/>
  <c r="L241" i="12" s="1"/>
  <c r="G319" i="12"/>
  <c r="K319" i="12" s="1"/>
  <c r="L319" i="12" s="1"/>
  <c r="G291" i="12"/>
  <c r="K291" i="12" s="1"/>
  <c r="L291" i="12" s="1"/>
  <c r="G270" i="12"/>
  <c r="K270" i="12" s="1"/>
  <c r="L270" i="12" s="1"/>
  <c r="G256" i="12"/>
  <c r="K256" i="12" s="1"/>
  <c r="L256" i="12" s="1"/>
  <c r="G249" i="12"/>
  <c r="K249" i="12" s="1"/>
  <c r="L249" i="12" s="1"/>
  <c r="G326" i="12"/>
  <c r="K326" i="12" s="1"/>
  <c r="L326" i="12" s="1"/>
  <c r="G312" i="12"/>
  <c r="K312" i="12" s="1"/>
  <c r="L312" i="12" s="1"/>
  <c r="G305" i="12"/>
  <c r="K305" i="12" s="1"/>
  <c r="L305" i="12" s="1"/>
  <c r="G298" i="12"/>
  <c r="K298" i="12" s="1"/>
  <c r="L298" i="12" s="1"/>
  <c r="G284" i="12"/>
  <c r="K284" i="12" s="1"/>
  <c r="L284" i="12" s="1"/>
  <c r="G277" i="12"/>
  <c r="K277" i="12" s="1"/>
  <c r="L277" i="12" s="1"/>
  <c r="G263" i="12"/>
  <c r="K263" i="12" s="1"/>
  <c r="L263" i="12" s="1"/>
  <c r="G248" i="12"/>
  <c r="K248" i="12" s="1"/>
  <c r="L248" i="12" s="1"/>
  <c r="G333" i="12"/>
  <c r="K333" i="12" s="1"/>
  <c r="L333" i="12" s="1"/>
  <c r="G324" i="12"/>
  <c r="K324" i="12" s="1"/>
  <c r="L324" i="12" s="1"/>
  <c r="G310" i="12"/>
  <c r="K310" i="12" s="1"/>
  <c r="L310" i="12" s="1"/>
  <c r="G246" i="12"/>
  <c r="K246" i="12" s="1"/>
  <c r="L246" i="12" s="1"/>
  <c r="G316" i="12"/>
  <c r="K316" i="12" s="1"/>
  <c r="L316" i="12" s="1"/>
  <c r="G295" i="12"/>
  <c r="K295" i="12" s="1"/>
  <c r="L295" i="12" s="1"/>
  <c r="G267" i="12"/>
  <c r="K267" i="12" s="1"/>
  <c r="L267" i="12" s="1"/>
  <c r="G239" i="12"/>
  <c r="K239" i="12" s="1"/>
  <c r="L239" i="12" s="1"/>
  <c r="G330" i="12"/>
  <c r="K330" i="12" s="1"/>
  <c r="L330" i="12" s="1"/>
  <c r="G302" i="12"/>
  <c r="K302" i="12" s="1"/>
  <c r="L302" i="12" s="1"/>
  <c r="G288" i="12"/>
  <c r="K288" i="12" s="1"/>
  <c r="L288" i="12" s="1"/>
  <c r="G281" i="12"/>
  <c r="K281" i="12" s="1"/>
  <c r="L281" i="12" s="1"/>
  <c r="G274" i="12"/>
  <c r="K274" i="12" s="1"/>
  <c r="L274" i="12" s="1"/>
  <c r="G260" i="12"/>
  <c r="K260" i="12" s="1"/>
  <c r="L260" i="12" s="1"/>
  <c r="G253" i="12"/>
  <c r="K253" i="12" s="1"/>
  <c r="L253" i="12" s="1"/>
  <c r="G325" i="12"/>
  <c r="K325" i="12" s="1"/>
  <c r="L325" i="12" s="1"/>
  <c r="G300" i="12"/>
  <c r="K300" i="12" s="1"/>
  <c r="L300" i="12" s="1"/>
  <c r="G283" i="12"/>
  <c r="K283" i="12" s="1"/>
  <c r="L283" i="12" s="1"/>
  <c r="G308" i="12"/>
  <c r="K308" i="12" s="1"/>
  <c r="L308" i="12" s="1"/>
  <c r="G262" i="12"/>
  <c r="K262" i="12" s="1"/>
  <c r="L262" i="12" s="1"/>
  <c r="G244" i="12"/>
  <c r="K244" i="12" s="1"/>
  <c r="L244" i="12" s="1"/>
  <c r="G247" i="12"/>
  <c r="K247" i="12" s="1"/>
  <c r="L247" i="12" s="1"/>
  <c r="G272" i="12"/>
  <c r="K272" i="12" s="1"/>
  <c r="L272" i="12" s="1"/>
  <c r="G297" i="12"/>
  <c r="K297" i="12" s="1"/>
  <c r="L297" i="12" s="1"/>
  <c r="G237" i="12"/>
  <c r="K237" i="12" s="1"/>
  <c r="L237" i="12" s="1"/>
  <c r="G331" i="12"/>
  <c r="K331" i="12" s="1"/>
  <c r="L331" i="12" s="1"/>
  <c r="G314" i="12"/>
  <c r="K314" i="12" s="1"/>
  <c r="L314" i="12" s="1"/>
  <c r="G280" i="12"/>
  <c r="K280" i="12" s="1"/>
  <c r="L280" i="12" s="1"/>
  <c r="G254" i="12"/>
  <c r="K254" i="12" s="1"/>
  <c r="L254" i="12" s="1"/>
  <c r="G271" i="12"/>
  <c r="K271" i="12" s="1"/>
  <c r="L271" i="12" s="1"/>
  <c r="G236" i="12"/>
  <c r="K236" i="12" s="1"/>
  <c r="L236" i="12" s="1"/>
  <c r="G290" i="12"/>
  <c r="K290" i="12" s="1"/>
  <c r="L290" i="12" s="1"/>
  <c r="G282" i="12"/>
  <c r="K282" i="12" s="1"/>
  <c r="L282" i="12" s="1"/>
  <c r="G273" i="12"/>
  <c r="K273" i="12" s="1"/>
  <c r="L273" i="12" s="1"/>
  <c r="G265" i="12"/>
  <c r="K265" i="12" s="1"/>
  <c r="L265" i="12" s="1"/>
  <c r="G315" i="12"/>
  <c r="K315" i="12" s="1"/>
  <c r="L315" i="12" s="1"/>
  <c r="G307" i="12"/>
  <c r="K307" i="12" s="1"/>
  <c r="L307" i="12" s="1"/>
  <c r="G238" i="12"/>
  <c r="K238" i="12" s="1"/>
  <c r="L238" i="12" s="1"/>
  <c r="G332" i="12"/>
  <c r="K332" i="12" s="1"/>
  <c r="L332" i="12" s="1"/>
  <c r="G323" i="12"/>
  <c r="K323" i="12" s="1"/>
  <c r="L323" i="12" s="1"/>
  <c r="G289" i="12"/>
  <c r="K289" i="12" s="1"/>
  <c r="L289" i="12" s="1"/>
  <c r="G245" i="12"/>
  <c r="K245" i="12" s="1"/>
  <c r="L245" i="12" s="1"/>
  <c r="G322" i="12"/>
  <c r="K322" i="12" s="1"/>
  <c r="L322" i="12" s="1"/>
  <c r="G296" i="12"/>
  <c r="K296" i="12" s="1"/>
  <c r="L296" i="12" s="1"/>
  <c r="G321" i="12"/>
  <c r="K321" i="12" s="1"/>
  <c r="L321" i="12" s="1"/>
  <c r="G287" i="12"/>
  <c r="K287" i="12" s="1"/>
  <c r="L287" i="12" s="1"/>
  <c r="G261" i="12"/>
  <c r="K261" i="12" s="1"/>
  <c r="L261" i="12" s="1"/>
  <c r="G329" i="12"/>
  <c r="K329" i="12" s="1"/>
  <c r="L329" i="12" s="1"/>
  <c r="G303" i="12"/>
  <c r="K303" i="12" s="1"/>
  <c r="L303" i="12" s="1"/>
  <c r="G252" i="12"/>
  <c r="K252" i="12" s="1"/>
  <c r="L252" i="12" s="1"/>
  <c r="G243" i="12"/>
  <c r="K243" i="12" s="1"/>
  <c r="L243" i="12" s="1"/>
  <c r="G311" i="12"/>
  <c r="K311" i="12" s="1"/>
  <c r="L311" i="12" s="1"/>
  <c r="G294" i="12"/>
  <c r="K294" i="12" s="1"/>
  <c r="L294" i="12" s="1"/>
  <c r="G268" i="12"/>
  <c r="K268" i="12" s="1"/>
  <c r="L268" i="12" s="1"/>
  <c r="G258" i="12"/>
  <c r="K258" i="12" s="1"/>
  <c r="L258" i="12" s="1"/>
  <c r="G309" i="12"/>
  <c r="K309" i="12" s="1"/>
  <c r="L309" i="12" s="1"/>
  <c r="G318" i="12"/>
  <c r="K318" i="12" s="1"/>
  <c r="L318" i="12" s="1"/>
  <c r="G276" i="12"/>
  <c r="K276" i="12" s="1"/>
  <c r="L276" i="12" s="1"/>
  <c r="G251" i="12"/>
  <c r="K251" i="12" s="1"/>
  <c r="L251" i="12" s="1"/>
  <c r="G301" i="12"/>
  <c r="K301" i="12" s="1"/>
  <c r="L301" i="12" s="1"/>
  <c r="G259" i="12"/>
  <c r="K259" i="12" s="1"/>
  <c r="L259" i="12" s="1"/>
  <c r="G279" i="12"/>
  <c r="K279" i="12" s="1"/>
  <c r="L279" i="12" s="1"/>
  <c r="G266" i="12"/>
  <c r="K266" i="12" s="1"/>
  <c r="L266" i="12" s="1"/>
  <c r="G292" i="12"/>
  <c r="K292" i="12" s="1"/>
  <c r="L292" i="12" s="1"/>
  <c r="G293" i="12"/>
  <c r="K293" i="12" s="1"/>
  <c r="L293" i="12" s="1"/>
  <c r="G240" i="12"/>
  <c r="K240" i="12" s="1"/>
  <c r="L240" i="12" s="1"/>
  <c r="G328" i="12"/>
  <c r="K328" i="12" s="1"/>
  <c r="L328" i="12" s="1"/>
  <c r="G317" i="12"/>
  <c r="K317" i="12" s="1"/>
  <c r="L317" i="12" s="1"/>
  <c r="G286" i="12"/>
  <c r="K286" i="12" s="1"/>
  <c r="L286" i="12" s="1"/>
  <c r="G275" i="12"/>
  <c r="K275" i="12" s="1"/>
  <c r="L275" i="12" s="1"/>
  <c r="G304" i="12"/>
  <c r="K304" i="12" s="1"/>
  <c r="L304" i="12" s="1"/>
  <c r="EU247" i="1"/>
  <c r="EU308" i="1"/>
  <c r="EU374" i="1"/>
  <c r="CY377" i="1" a="1"/>
  <c r="CY377" i="1" s="1"/>
  <c r="EU381" i="1"/>
  <c r="EU243" i="1"/>
  <c r="EU357" i="1"/>
  <c r="EU164" i="1"/>
  <c r="EU281" i="1"/>
  <c r="EU100" i="1"/>
  <c r="EU130" i="1"/>
  <c r="EU154" i="1"/>
  <c r="EU120" i="1"/>
  <c r="CY320" i="1" a="1"/>
  <c r="CY320" i="1" s="1"/>
  <c r="EU317" i="1"/>
  <c r="CY383" i="1" a="1"/>
  <c r="CY383" i="1" s="1"/>
  <c r="EU329" i="1"/>
  <c r="EU335" i="1"/>
  <c r="EU255" i="1"/>
  <c r="EU327" i="1"/>
  <c r="EU304" i="1"/>
  <c r="EU336" i="1"/>
  <c r="EU352" i="1"/>
  <c r="EU343" i="1"/>
  <c r="EU206" i="1"/>
  <c r="EU252" i="1"/>
  <c r="EU291" i="1"/>
  <c r="EU258" i="1"/>
  <c r="EU111" i="1"/>
  <c r="EU207" i="1"/>
  <c r="EU311" i="1"/>
  <c r="EU347" i="1"/>
  <c r="EU378" i="1"/>
  <c r="CY380" i="1" a="1"/>
  <c r="CY380" i="1" s="1"/>
  <c r="EU375" i="1"/>
  <c r="CY384" i="1" a="1"/>
  <c r="CY384" i="1" s="1"/>
  <c r="CY387" i="1" a="1"/>
  <c r="CY387" i="1" s="1"/>
  <c r="EU246" i="1"/>
  <c r="EU224" i="1"/>
  <c r="EU267" i="1"/>
  <c r="EU128" i="1"/>
  <c r="EU279" i="1"/>
  <c r="EU345" i="1"/>
  <c r="EU121" i="1"/>
  <c r="EU117" i="1"/>
  <c r="EU124" i="1"/>
  <c r="EU216" i="1"/>
  <c r="EU239" i="1"/>
  <c r="EU323" i="1"/>
  <c r="EU90" i="1"/>
  <c r="EU145" i="1"/>
  <c r="EU148" i="1"/>
  <c r="EU260" i="1"/>
  <c r="EU155" i="1"/>
  <c r="EU301" i="1"/>
  <c r="EU322" i="1"/>
  <c r="EU353" i="1"/>
  <c r="EU340" i="1"/>
  <c r="EU383" i="1"/>
  <c r="EU379" i="1"/>
  <c r="EU390" i="1"/>
  <c r="EU389" i="1"/>
  <c r="M313" i="12"/>
  <c r="M254" i="12"/>
  <c r="M315" i="12"/>
  <c r="M304" i="12"/>
  <c r="M289" i="12"/>
  <c r="N289" i="12" s="1"/>
  <c r="O289" i="12" s="1"/>
  <c r="M274" i="12"/>
  <c r="M326" i="12"/>
  <c r="M300" i="12"/>
  <c r="M292" i="12"/>
  <c r="M322" i="12"/>
  <c r="M263" i="12"/>
  <c r="M291" i="12"/>
  <c r="M298" i="12"/>
  <c r="M287" i="12"/>
  <c r="M312" i="12"/>
  <c r="M244" i="12"/>
  <c r="M265" i="12"/>
  <c r="M252" i="12"/>
  <c r="M240" i="12"/>
  <c r="M273" i="12"/>
  <c r="M256" i="12"/>
  <c r="M324" i="12"/>
  <c r="M302" i="12"/>
  <c r="M268" i="12"/>
  <c r="M243" i="12"/>
  <c r="M328" i="12"/>
  <c r="M239" i="12"/>
  <c r="M288" i="12"/>
  <c r="M267" i="12"/>
  <c r="M316" i="12"/>
  <c r="M311" i="12"/>
  <c r="M241" i="12"/>
  <c r="M280" i="12"/>
  <c r="M321" i="12"/>
  <c r="M278" i="12"/>
  <c r="M249" i="12"/>
  <c r="M276" i="12"/>
  <c r="M264" i="12"/>
  <c r="M297" i="12"/>
  <c r="M250" i="12"/>
  <c r="M245" i="12"/>
  <c r="M253" i="12"/>
  <c r="M332" i="12"/>
  <c r="M295" i="12"/>
  <c r="N295" i="12" s="1"/>
  <c r="O295" i="12" s="1"/>
  <c r="M310" i="12"/>
  <c r="M299" i="12"/>
  <c r="N299" i="12" s="1"/>
  <c r="O299" i="12" s="1"/>
  <c r="M236" i="12"/>
  <c r="M251" i="12"/>
  <c r="M281" i="12"/>
  <c r="M303" i="12"/>
  <c r="M296" i="12"/>
  <c r="M290" i="12"/>
  <c r="M320" i="12"/>
  <c r="M294" i="12"/>
  <c r="M307" i="12"/>
  <c r="M282" i="12"/>
  <c r="M309" i="12"/>
  <c r="M333" i="12"/>
  <c r="M285" i="12"/>
  <c r="M317" i="12"/>
  <c r="M272" i="12"/>
  <c r="M261" i="12"/>
  <c r="N261" i="12" s="1"/>
  <c r="O261" i="12" s="1"/>
  <c r="M248" i="12"/>
  <c r="M255" i="12"/>
  <c r="M270" i="12"/>
  <c r="M330" i="12"/>
  <c r="M331" i="12"/>
  <c r="M329" i="12"/>
  <c r="M277" i="12"/>
  <c r="N277" i="12" s="1"/>
  <c r="O277" i="12" s="1"/>
  <c r="M308" i="12"/>
  <c r="M258" i="12"/>
  <c r="M318" i="12"/>
  <c r="M242" i="12"/>
  <c r="M319" i="12"/>
  <c r="M284" i="12"/>
  <c r="M279" i="12"/>
  <c r="M323" i="12"/>
  <c r="M269" i="12"/>
  <c r="M235" i="12"/>
  <c r="M325" i="12"/>
  <c r="M334" i="12"/>
  <c r="M237" i="12"/>
  <c r="M286" i="12"/>
  <c r="M314" i="12"/>
  <c r="M247" i="12"/>
  <c r="M305" i="12"/>
  <c r="M301" i="12"/>
  <c r="M238" i="12"/>
  <c r="M293" i="12"/>
  <c r="M271" i="12"/>
  <c r="M306" i="12"/>
  <c r="N306" i="12" s="1"/>
  <c r="O306" i="12" s="1"/>
  <c r="M266" i="12"/>
  <c r="M260" i="12"/>
  <c r="M275" i="12"/>
  <c r="N275" i="12" s="1"/>
  <c r="O275" i="12" s="1"/>
  <c r="M283" i="12"/>
  <c r="M257" i="12"/>
  <c r="M246" i="12"/>
  <c r="M262" i="12"/>
  <c r="M259" i="12"/>
  <c r="M327" i="12"/>
  <c r="T105" i="9"/>
  <c r="O339" i="9"/>
  <c r="AE339" i="9" s="1"/>
  <c r="AA119" i="9"/>
  <c r="W118" i="9"/>
  <c r="V158" i="9"/>
  <c r="W62" i="9"/>
  <c r="H49" i="10"/>
  <c r="O349" i="9"/>
  <c r="AJ349" i="9" s="1"/>
  <c r="O417" i="9"/>
  <c r="AJ417" i="9" s="1"/>
  <c r="Z122" i="9"/>
  <c r="O551" i="9"/>
  <c r="AE551" i="9" s="1"/>
  <c r="O539" i="9"/>
  <c r="O454" i="9"/>
  <c r="AE454" i="9" s="1"/>
  <c r="O307" i="9"/>
  <c r="AE307" i="9" s="1"/>
  <c r="O298" i="9"/>
  <c r="AJ298" i="9" s="1"/>
  <c r="O284" i="9"/>
  <c r="AJ284" i="9" s="1"/>
  <c r="O187" i="9"/>
  <c r="AJ187" i="9" s="1"/>
  <c r="O210" i="9"/>
  <c r="AJ210" i="9" s="1"/>
  <c r="O249" i="9"/>
  <c r="AE249" i="9" s="1"/>
  <c r="O392" i="9"/>
  <c r="AE392" i="9" s="1"/>
  <c r="O530" i="9"/>
  <c r="AJ530" i="9" s="1"/>
  <c r="EU198" i="1"/>
  <c r="EU188" i="1"/>
  <c r="EU166" i="1"/>
  <c r="EU127" i="1"/>
  <c r="EU105" i="1"/>
  <c r="EU205" i="1"/>
  <c r="EU172" i="1"/>
  <c r="EU129" i="1"/>
  <c r="EU140" i="1"/>
  <c r="EU283" i="1"/>
  <c r="EU110" i="1"/>
  <c r="EU95" i="1"/>
  <c r="EU163" i="1"/>
  <c r="EU133" i="1"/>
  <c r="EU234" i="1"/>
  <c r="EU196" i="1"/>
  <c r="EU170" i="1"/>
  <c r="EU185" i="1"/>
  <c r="EU113" i="1"/>
  <c r="EU153" i="1"/>
  <c r="EU272" i="1"/>
  <c r="EU218" i="1"/>
  <c r="EU112" i="1"/>
  <c r="EU268" i="1"/>
  <c r="EU131" i="1"/>
  <c r="EU97" i="1"/>
  <c r="EU240" i="1"/>
  <c r="EU282" i="1"/>
  <c r="EU142" i="1"/>
  <c r="EU277" i="1"/>
  <c r="EU160" i="1"/>
  <c r="EU101" i="1"/>
  <c r="EU93" i="1"/>
  <c r="EU186" i="1"/>
  <c r="EU231" i="1"/>
  <c r="EU157" i="1"/>
  <c r="EU180" i="1"/>
  <c r="EU108" i="1"/>
  <c r="EU184" i="1"/>
  <c r="EU125" i="1"/>
  <c r="EU135" i="1"/>
  <c r="EU229" i="1"/>
  <c r="EU103" i="1"/>
  <c r="EU202" i="1"/>
  <c r="EU214" i="1"/>
  <c r="EU137" i="1"/>
  <c r="EU208" i="1"/>
  <c r="EU149" i="1"/>
  <c r="EU179" i="1"/>
  <c r="EU273" i="1"/>
  <c r="EU151" i="1"/>
  <c r="EU242" i="1"/>
  <c r="EU210" i="1"/>
  <c r="EU253" i="1"/>
  <c r="EU165" i="1"/>
  <c r="EU232" i="1"/>
  <c r="EU173" i="1"/>
  <c r="EU225" i="1"/>
  <c r="EU98" i="1"/>
  <c r="EU191" i="1"/>
  <c r="EU211" i="1"/>
  <c r="EU122" i="1"/>
  <c r="EU209" i="1"/>
  <c r="EU287" i="1"/>
  <c r="EU193" i="1"/>
  <c r="EU256" i="1"/>
  <c r="EU197" i="1"/>
  <c r="EU265" i="1"/>
  <c r="EU144" i="1"/>
  <c r="EU235" i="1"/>
  <c r="AI199" i="9"/>
  <c r="T104" i="9"/>
  <c r="V36" i="9"/>
  <c r="AB141" i="9"/>
  <c r="Y86" i="9"/>
  <c r="Z142" i="9"/>
  <c r="W106" i="9"/>
  <c r="V37" i="9"/>
  <c r="O457" i="9"/>
  <c r="AE457" i="9" s="1"/>
  <c r="O385" i="9"/>
  <c r="AJ385" i="9" s="1"/>
  <c r="V114" i="9"/>
  <c r="V208" i="9"/>
  <c r="W35" i="9"/>
  <c r="AD148" i="9"/>
  <c r="W212" i="9"/>
  <c r="T111" i="9"/>
  <c r="AA131" i="9"/>
  <c r="AB121" i="9"/>
  <c r="F17" i="10"/>
  <c r="O515" i="9"/>
  <c r="AJ515" i="9" s="1"/>
  <c r="AB77" i="9"/>
  <c r="AA121" i="9"/>
  <c r="AA130" i="9"/>
  <c r="Y80" i="9"/>
  <c r="O359" i="9"/>
  <c r="AJ359" i="9" s="1"/>
  <c r="O445" i="9"/>
  <c r="AJ445" i="9" s="1"/>
  <c r="U66" i="9"/>
  <c r="V188" i="9"/>
  <c r="V214" i="9"/>
  <c r="O527" i="9"/>
  <c r="AE527" i="9" s="1"/>
  <c r="O502" i="9"/>
  <c r="AJ502" i="9" s="1"/>
  <c r="Z131" i="9"/>
  <c r="O614" i="9"/>
  <c r="AJ614" i="9" s="1"/>
  <c r="T114" i="9"/>
  <c r="AB131" i="9"/>
  <c r="M40" i="10"/>
  <c r="Z112" i="9"/>
  <c r="Z104" i="9"/>
  <c r="AA50" i="9"/>
  <c r="O645" i="9"/>
  <c r="AE645" i="9" s="1"/>
  <c r="O397" i="9"/>
  <c r="AE397" i="9" s="1"/>
  <c r="O518" i="9"/>
  <c r="AA112" i="9"/>
  <c r="AI180" i="9"/>
  <c r="V213" i="9"/>
  <c r="AI206" i="9"/>
  <c r="AD206" i="9"/>
  <c r="AB174" i="9"/>
  <c r="V204" i="9"/>
  <c r="V134" i="9"/>
  <c r="W117" i="9"/>
  <c r="AD211" i="9"/>
  <c r="V199" i="9"/>
  <c r="W69" i="9"/>
  <c r="AI181" i="9"/>
  <c r="AD181" i="9"/>
  <c r="O172" i="9"/>
  <c r="AJ172" i="9" s="1"/>
  <c r="O587" i="9"/>
  <c r="AJ587" i="9" s="1"/>
  <c r="O644" i="9"/>
  <c r="AJ644" i="9" s="1"/>
  <c r="O202" i="9"/>
  <c r="AE202" i="9" s="1"/>
  <c r="O191" i="9"/>
  <c r="AJ191" i="9" s="1"/>
  <c r="O575" i="9"/>
  <c r="AE575" i="9" s="1"/>
  <c r="O620" i="9"/>
  <c r="AE620" i="9" s="1"/>
  <c r="O347" i="9"/>
  <c r="AE347" i="9" s="1"/>
  <c r="O332" i="9"/>
  <c r="AE332" i="9" s="1"/>
  <c r="O174" i="9"/>
  <c r="AE174" i="9" s="1"/>
  <c r="O186" i="9"/>
  <c r="AJ186" i="9" s="1"/>
  <c r="O547" i="9"/>
  <c r="AJ547" i="9" s="1"/>
  <c r="O563" i="9"/>
  <c r="AJ563" i="9" s="1"/>
  <c r="O648" i="9"/>
  <c r="AJ648" i="9" s="1"/>
  <c r="O250" i="9"/>
  <c r="AJ250" i="9" s="1"/>
  <c r="O375" i="9"/>
  <c r="AE375" i="9" s="1"/>
  <c r="O560" i="9"/>
  <c r="AJ560" i="9" s="1"/>
  <c r="W162" i="9"/>
  <c r="AB162" i="9"/>
  <c r="AA66" i="9"/>
  <c r="V66" i="9"/>
  <c r="AI162" i="9"/>
  <c r="AD162" i="9"/>
  <c r="Z98" i="9"/>
  <c r="U98" i="9"/>
  <c r="Y76" i="9"/>
  <c r="T76" i="9"/>
  <c r="U147" i="9"/>
  <c r="Z118" i="9"/>
  <c r="U118" i="9"/>
  <c r="O310" i="9"/>
  <c r="AJ310" i="9" s="1"/>
  <c r="O196" i="9"/>
  <c r="AE196" i="9" s="1"/>
  <c r="O185" i="9"/>
  <c r="AJ185" i="9" s="1"/>
  <c r="O322" i="9"/>
  <c r="AJ322" i="9" s="1"/>
  <c r="O162" i="9"/>
  <c r="AE162" i="9" s="1"/>
  <c r="O538" i="9"/>
  <c r="AE538" i="9" s="1"/>
  <c r="O505" i="9"/>
  <c r="AJ505" i="9" s="1"/>
  <c r="O330" i="9"/>
  <c r="AE330" i="9" s="1"/>
  <c r="O318" i="9"/>
  <c r="AJ318" i="9" s="1"/>
  <c r="AD129" i="9"/>
  <c r="W49" i="9"/>
  <c r="AB49" i="9"/>
  <c r="O612" i="9"/>
  <c r="AJ612" i="9" s="1"/>
  <c r="O600" i="9"/>
  <c r="AJ600" i="9" s="1"/>
  <c r="O226" i="9"/>
  <c r="AJ226" i="9" s="1"/>
  <c r="O183" i="9"/>
  <c r="AE183" i="9" s="1"/>
  <c r="AD171" i="9"/>
  <c r="AA185" i="9"/>
  <c r="V185" i="9"/>
  <c r="O167" i="9"/>
  <c r="AJ167" i="9" s="1"/>
  <c r="O237" i="9"/>
  <c r="AJ237" i="9" s="1"/>
  <c r="O506" i="9"/>
  <c r="AE506" i="9" s="1"/>
  <c r="AD183" i="9"/>
  <c r="AI183" i="9"/>
  <c r="O413" i="9"/>
  <c r="AE413" i="9" s="1"/>
  <c r="O272" i="9"/>
  <c r="AE272" i="9" s="1"/>
  <c r="O399" i="9"/>
  <c r="AJ399" i="9" s="1"/>
  <c r="O444" i="9"/>
  <c r="AE444" i="9" s="1"/>
  <c r="O301" i="9"/>
  <c r="AJ301" i="9" s="1"/>
  <c r="O414" i="9"/>
  <c r="AJ414" i="9" s="1"/>
  <c r="O209" i="9"/>
  <c r="AJ209" i="9" s="1"/>
  <c r="AD192" i="9"/>
  <c r="O634" i="9"/>
  <c r="AJ634" i="9" s="1"/>
  <c r="O331" i="9"/>
  <c r="AJ331" i="9" s="1"/>
  <c r="O246" i="9"/>
  <c r="AJ246" i="9" s="1"/>
  <c r="O571" i="9"/>
  <c r="AJ571" i="9" s="1"/>
  <c r="O166" i="9"/>
  <c r="AE166" i="9" s="1"/>
  <c r="O221" i="9"/>
  <c r="AE221" i="9" s="1"/>
  <c r="O266" i="9"/>
  <c r="AJ266" i="9" s="1"/>
  <c r="O163" i="9"/>
  <c r="AE163" i="9" s="1"/>
  <c r="AA34" i="9"/>
  <c r="V34" i="9"/>
  <c r="O286" i="9"/>
  <c r="AJ286" i="9" s="1"/>
  <c r="O419" i="9"/>
  <c r="AJ419" i="9" s="1"/>
  <c r="O212" i="9"/>
  <c r="AJ212" i="9" s="1"/>
  <c r="O179" i="9"/>
  <c r="AJ179" i="9" s="1"/>
  <c r="O170" i="9"/>
  <c r="AE170" i="9" s="1"/>
  <c r="O607" i="9"/>
  <c r="AE607" i="9" s="1"/>
  <c r="O453" i="9"/>
  <c r="AJ453" i="9" s="1"/>
  <c r="AB71" i="9"/>
  <c r="W71" i="9"/>
  <c r="O177" i="9"/>
  <c r="AE177" i="9" s="1"/>
  <c r="AI174" i="9"/>
  <c r="O325" i="9"/>
  <c r="AJ325" i="9" s="1"/>
  <c r="V129" i="9"/>
  <c r="O496" i="9"/>
  <c r="AJ496" i="9" s="1"/>
  <c r="O478" i="9"/>
  <c r="AJ478" i="9" s="1"/>
  <c r="O637" i="9"/>
  <c r="AJ637" i="9" s="1"/>
  <c r="O357" i="9"/>
  <c r="AE357" i="9" s="1"/>
  <c r="O621" i="9"/>
  <c r="AE621" i="9" s="1"/>
  <c r="AA141" i="9"/>
  <c r="O483" i="9"/>
  <c r="AE483" i="9" s="1"/>
  <c r="O441" i="9"/>
  <c r="AJ441" i="9" s="1"/>
  <c r="O549" i="9"/>
  <c r="AE549" i="9" s="1"/>
  <c r="O438" i="9"/>
  <c r="AE438" i="9" s="1"/>
  <c r="O628" i="9"/>
  <c r="AE628" i="9" s="1"/>
  <c r="O616" i="9"/>
  <c r="AE616" i="9" s="1"/>
  <c r="O597" i="9"/>
  <c r="AE597" i="9" s="1"/>
  <c r="O624" i="9"/>
  <c r="AJ624" i="9" s="1"/>
  <c r="O432" i="9"/>
  <c r="AJ432" i="9" s="1"/>
  <c r="U87" i="9"/>
  <c r="Z87" i="9"/>
  <c r="O334" i="9"/>
  <c r="AJ334" i="9" s="1"/>
  <c r="O287" i="9"/>
  <c r="AE287" i="9" s="1"/>
  <c r="O386" i="9"/>
  <c r="AE386" i="9" s="1"/>
  <c r="O604" i="9"/>
  <c r="AJ604" i="9" s="1"/>
  <c r="O567" i="9"/>
  <c r="AE567" i="9" s="1"/>
  <c r="O494" i="9"/>
  <c r="AJ494" i="9" s="1"/>
  <c r="O262" i="9"/>
  <c r="AJ262" i="9" s="1"/>
  <c r="O481" i="9"/>
  <c r="AJ481" i="9" s="1"/>
  <c r="O425" i="9"/>
  <c r="AE425" i="9" s="1"/>
  <c r="Q11" i="9"/>
  <c r="Q23" i="9" s="1"/>
  <c r="Q531" i="9" s="1"/>
  <c r="V118" i="9"/>
  <c r="Z38" i="9"/>
  <c r="U38" i="9"/>
  <c r="O480" i="9"/>
  <c r="AE480" i="9" s="1"/>
  <c r="O627" i="9"/>
  <c r="AE627" i="9" s="1"/>
  <c r="O640" i="9"/>
  <c r="AE640" i="9" s="1"/>
  <c r="O421" i="9"/>
  <c r="AJ421" i="9" s="1"/>
  <c r="O503" i="9"/>
  <c r="AJ503" i="9" s="1"/>
  <c r="O647" i="9"/>
  <c r="AE647" i="9" s="1"/>
  <c r="O592" i="9"/>
  <c r="AJ592" i="9" s="1"/>
  <c r="O617" i="9"/>
  <c r="AJ617" i="9" s="1"/>
  <c r="O509" i="9"/>
  <c r="AE509" i="9" s="1"/>
  <c r="O638" i="9"/>
  <c r="AJ638" i="9" s="1"/>
  <c r="O233" i="9"/>
  <c r="AE233" i="9" s="1"/>
  <c r="AB66" i="9"/>
  <c r="W66" i="9"/>
  <c r="AI164" i="9"/>
  <c r="AD164" i="9"/>
  <c r="AI271" i="9"/>
  <c r="AD271" i="9"/>
  <c r="W171" i="9"/>
  <c r="AB171" i="9"/>
  <c r="AD176" i="9"/>
  <c r="AI176" i="9"/>
  <c r="U136" i="9"/>
  <c r="Z136" i="9"/>
  <c r="AI186" i="9"/>
  <c r="AD186" i="9"/>
  <c r="AB158" i="9"/>
  <c r="W158" i="9"/>
  <c r="W180" i="9"/>
  <c r="AB180" i="9"/>
  <c r="Y47" i="9"/>
  <c r="T47" i="9"/>
  <c r="AI135" i="9"/>
  <c r="AD135" i="9"/>
  <c r="U130" i="9"/>
  <c r="Z130" i="9"/>
  <c r="AD154" i="9"/>
  <c r="AI154" i="9"/>
  <c r="Z76" i="9"/>
  <c r="U76" i="9"/>
  <c r="AI166" i="9"/>
  <c r="AD166" i="9"/>
  <c r="AD157" i="9"/>
  <c r="AI157" i="9"/>
  <c r="AB107" i="9"/>
  <c r="W107" i="9"/>
  <c r="U108" i="9"/>
  <c r="Z108" i="9"/>
  <c r="V212" i="9"/>
  <c r="AA212" i="9"/>
  <c r="Y59" i="9"/>
  <c r="T59" i="9"/>
  <c r="AI136" i="9"/>
  <c r="AD136" i="9"/>
  <c r="T102" i="9"/>
  <c r="Y102" i="9"/>
  <c r="AB129" i="9"/>
  <c r="W129" i="9"/>
  <c r="Y98" i="9"/>
  <c r="T98" i="9"/>
  <c r="AI196" i="9"/>
  <c r="AD196" i="9"/>
  <c r="W214" i="9"/>
  <c r="AB214" i="9"/>
  <c r="Z59" i="9"/>
  <c r="U59" i="9"/>
  <c r="Z71" i="9"/>
  <c r="U71" i="9"/>
  <c r="W206" i="9"/>
  <c r="AB206" i="9"/>
  <c r="AB70" i="9"/>
  <c r="W70" i="9"/>
  <c r="T52" i="9"/>
  <c r="Y52" i="9"/>
  <c r="AS489" i="9"/>
  <c r="AS321" i="9"/>
  <c r="AS292" i="9"/>
  <c r="AS142" i="9"/>
  <c r="AS361" i="9"/>
  <c r="AS236" i="9"/>
  <c r="AS126" i="9"/>
  <c r="AS188" i="9"/>
  <c r="AS162" i="9"/>
  <c r="AA168" i="9"/>
  <c r="V168" i="9"/>
  <c r="Z47" i="9"/>
  <c r="U47" i="9"/>
  <c r="U116" i="9"/>
  <c r="Z116" i="9"/>
  <c r="Y38" i="9"/>
  <c r="T38" i="9"/>
  <c r="W199" i="9"/>
  <c r="AB199" i="9"/>
  <c r="AA105" i="9"/>
  <c r="V105" i="9"/>
  <c r="Z107" i="9"/>
  <c r="U107" i="9"/>
  <c r="AB34" i="9"/>
  <c r="W34" i="9"/>
  <c r="Z121" i="9"/>
  <c r="U121" i="9"/>
  <c r="W39" i="9"/>
  <c r="AB39" i="9"/>
  <c r="U105" i="9"/>
  <c r="Z105" i="9"/>
  <c r="AI194" i="9"/>
  <c r="AD194" i="9"/>
  <c r="Y96" i="9"/>
  <c r="T96" i="9"/>
  <c r="Y107" i="9"/>
  <c r="T107" i="9"/>
  <c r="V38" i="9"/>
  <c r="AA38" i="9"/>
  <c r="Z113" i="9"/>
  <c r="U113" i="9"/>
  <c r="W113" i="9"/>
  <c r="AB113" i="9"/>
  <c r="AB105" i="9"/>
  <c r="W105" i="9"/>
  <c r="Z88" i="9"/>
  <c r="U88" i="9"/>
  <c r="W88" i="9"/>
  <c r="AB88" i="9"/>
  <c r="Z36" i="9"/>
  <c r="U36" i="9"/>
  <c r="AA88" i="9"/>
  <c r="V88" i="9"/>
  <c r="Y91" i="9"/>
  <c r="T91" i="9"/>
  <c r="Y37" i="9"/>
  <c r="T37" i="9"/>
  <c r="AA46" i="9"/>
  <c r="V46" i="9"/>
  <c r="T87" i="9"/>
  <c r="Y87" i="9"/>
  <c r="Z110" i="9"/>
  <c r="U110" i="9"/>
  <c r="V108" i="9"/>
  <c r="AA108" i="9"/>
  <c r="V194" i="9"/>
  <c r="AA194" i="9"/>
  <c r="Y88" i="9"/>
  <c r="T88" i="9"/>
  <c r="AA71" i="9"/>
  <c r="V71" i="9"/>
  <c r="AA190" i="9"/>
  <c r="V190" i="9"/>
  <c r="AA107" i="9"/>
  <c r="V107" i="9"/>
  <c r="AI168" i="9"/>
  <c r="AD168" i="9"/>
  <c r="Z153" i="9"/>
  <c r="U153" i="9"/>
  <c r="U70" i="9"/>
  <c r="Z70" i="9"/>
  <c r="U158" i="9"/>
  <c r="Z158" i="9"/>
  <c r="Z33" i="9"/>
  <c r="U33" i="9"/>
  <c r="AA47" i="9"/>
  <c r="V47" i="9"/>
  <c r="Y36" i="9"/>
  <c r="T36" i="9"/>
  <c r="Z119" i="9"/>
  <c r="U119" i="9"/>
  <c r="P11" i="9"/>
  <c r="P23" i="9" s="1"/>
  <c r="AA186" i="9"/>
  <c r="V186" i="9"/>
  <c r="AI204" i="9"/>
  <c r="AD204" i="9"/>
  <c r="V113" i="9"/>
  <c r="AA113" i="9"/>
  <c r="U134" i="9"/>
  <c r="Z134" i="9"/>
  <c r="AI288" i="9"/>
  <c r="AD288" i="9"/>
  <c r="W67" i="9"/>
  <c r="AB67" i="9"/>
  <c r="AB168" i="9"/>
  <c r="W168" i="9"/>
  <c r="AD531" i="9"/>
  <c r="AI531" i="9"/>
  <c r="AB179" i="9"/>
  <c r="W179" i="9"/>
  <c r="Z135" i="9"/>
  <c r="U135" i="9"/>
  <c r="M213" i="12"/>
  <c r="M182" i="12"/>
  <c r="M221" i="12"/>
  <c r="M226" i="12"/>
  <c r="M233" i="12"/>
  <c r="M188" i="12"/>
  <c r="M139" i="12"/>
  <c r="M162" i="12"/>
  <c r="M174" i="12"/>
  <c r="M114" i="12"/>
  <c r="M122" i="12"/>
  <c r="M75" i="12"/>
  <c r="M61" i="12"/>
  <c r="M107" i="12"/>
  <c r="M176" i="12"/>
  <c r="M60" i="12"/>
  <c r="M125" i="12"/>
  <c r="M128" i="12"/>
  <c r="M161" i="12"/>
  <c r="M210" i="12"/>
  <c r="M73" i="12"/>
  <c r="M79" i="12"/>
  <c r="M41" i="12"/>
  <c r="M39" i="12"/>
  <c r="M40" i="12"/>
  <c r="M48" i="12"/>
  <c r="M100" i="12"/>
  <c r="M146" i="12"/>
  <c r="M196" i="12"/>
  <c r="M47" i="12"/>
  <c r="M120" i="12"/>
  <c r="M153" i="12"/>
  <c r="M202" i="12"/>
  <c r="M218" i="12"/>
  <c r="M177" i="12"/>
  <c r="M133" i="12"/>
  <c r="M110" i="12"/>
  <c r="M92" i="12"/>
  <c r="M111" i="12"/>
  <c r="M204" i="12"/>
  <c r="M229" i="12"/>
  <c r="M192" i="12"/>
  <c r="M163" i="12"/>
  <c r="M124" i="12"/>
  <c r="M96" i="12"/>
  <c r="M81" i="12"/>
  <c r="M101" i="12"/>
  <c r="M156" i="12"/>
  <c r="M203" i="12"/>
  <c r="M50" i="12"/>
  <c r="M113" i="12"/>
  <c r="M184" i="12"/>
  <c r="M205" i="12"/>
  <c r="M211" i="12"/>
  <c r="M143" i="12"/>
  <c r="M115" i="12"/>
  <c r="M88" i="12"/>
  <c r="M42" i="12"/>
  <c r="M49" i="12"/>
  <c r="M71" i="12"/>
  <c r="M105" i="12"/>
  <c r="M171" i="12"/>
  <c r="M198" i="12"/>
  <c r="G233" i="12"/>
  <c r="G234" i="12"/>
  <c r="G232" i="12"/>
  <c r="G228" i="12"/>
  <c r="G220" i="12"/>
  <c r="G206" i="12"/>
  <c r="G231" i="12"/>
  <c r="G225" i="12"/>
  <c r="G222" i="12"/>
  <c r="G230" i="12"/>
  <c r="G215" i="12"/>
  <c r="G209" i="12"/>
  <c r="G200" i="12"/>
  <c r="G224" i="12"/>
  <c r="G218" i="12"/>
  <c r="G223" i="12"/>
  <c r="G219" i="12"/>
  <c r="G207" i="12"/>
  <c r="G203" i="12"/>
  <c r="G208" i="12"/>
  <c r="G214" i="12"/>
  <c r="G217" i="12"/>
  <c r="G204" i="12"/>
  <c r="G229" i="12"/>
  <c r="G221" i="12"/>
  <c r="G190" i="12"/>
  <c r="G212" i="12"/>
  <c r="G213" i="12"/>
  <c r="G198" i="12"/>
  <c r="G191" i="12"/>
  <c r="G210" i="12"/>
  <c r="G196" i="12"/>
  <c r="G216" i="12"/>
  <c r="G195" i="12"/>
  <c r="G205" i="12"/>
  <c r="G183" i="12"/>
  <c r="G179" i="12"/>
  <c r="G227" i="12"/>
  <c r="G226" i="12"/>
  <c r="G201" i="12"/>
  <c r="G189" i="12"/>
  <c r="G192" i="12"/>
  <c r="G199" i="12"/>
  <c r="G172" i="12"/>
  <c r="G187" i="12"/>
  <c r="G184" i="12"/>
  <c r="G211" i="12"/>
  <c r="G188" i="12"/>
  <c r="G185" i="12"/>
  <c r="G186" i="12"/>
  <c r="G182" i="12"/>
  <c r="G181" i="12"/>
  <c r="G180" i="12"/>
  <c r="G178" i="12"/>
  <c r="G170" i="12"/>
  <c r="G194" i="12"/>
  <c r="G176" i="12"/>
  <c r="G202" i="12"/>
  <c r="G171" i="12"/>
  <c r="G166" i="12"/>
  <c r="G169" i="12"/>
  <c r="G175" i="12"/>
  <c r="G168" i="12"/>
  <c r="G177" i="12"/>
  <c r="G193" i="12"/>
  <c r="G162" i="12"/>
  <c r="G153" i="12"/>
  <c r="G149" i="12"/>
  <c r="G174" i="12"/>
  <c r="G160" i="12"/>
  <c r="G150" i="12"/>
  <c r="G157" i="12"/>
  <c r="G152" i="12"/>
  <c r="G197" i="12"/>
  <c r="G173" i="12"/>
  <c r="G155" i="12"/>
  <c r="G148" i="12"/>
  <c r="G154" i="12"/>
  <c r="G165" i="12"/>
  <c r="G163" i="12"/>
  <c r="G159" i="12"/>
  <c r="G145" i="12"/>
  <c r="G161" i="12"/>
  <c r="G139" i="12"/>
  <c r="G147" i="12"/>
  <c r="G164" i="12"/>
  <c r="G144" i="12"/>
  <c r="G137" i="12"/>
  <c r="G136" i="12"/>
  <c r="G135" i="12"/>
  <c r="G158" i="12"/>
  <c r="G138" i="12"/>
  <c r="G146" i="12"/>
  <c r="G156" i="12"/>
  <c r="G151" i="12"/>
  <c r="G167" i="12"/>
  <c r="G132" i="12"/>
  <c r="G142" i="12"/>
  <c r="G125" i="12"/>
  <c r="G134" i="12"/>
  <c r="G128" i="12"/>
  <c r="G133" i="12"/>
  <c r="G141" i="12"/>
  <c r="G143" i="12"/>
  <c r="G140" i="12"/>
  <c r="G129" i="12"/>
  <c r="G119" i="12"/>
  <c r="G121" i="12"/>
  <c r="G131" i="12"/>
  <c r="G122" i="12"/>
  <c r="G116" i="12"/>
  <c r="G90" i="12"/>
  <c r="G111" i="12"/>
  <c r="G105" i="12"/>
  <c r="G126" i="12"/>
  <c r="G109" i="12"/>
  <c r="G120" i="12"/>
  <c r="G70" i="12"/>
  <c r="G118" i="12"/>
  <c r="G100" i="12"/>
  <c r="G130" i="12"/>
  <c r="G94" i="12"/>
  <c r="G113" i="12"/>
  <c r="G107" i="12"/>
  <c r="G123" i="12"/>
  <c r="G108" i="12"/>
  <c r="G92" i="12"/>
  <c r="G89" i="12"/>
  <c r="G69" i="12"/>
  <c r="G115" i="12"/>
  <c r="G79" i="12"/>
  <c r="G74" i="12"/>
  <c r="G117" i="12"/>
  <c r="G114" i="12"/>
  <c r="G84" i="12"/>
  <c r="G93" i="12"/>
  <c r="G55" i="12"/>
  <c r="G112" i="12"/>
  <c r="G127" i="12"/>
  <c r="G101" i="12"/>
  <c r="G59" i="12"/>
  <c r="G87" i="12"/>
  <c r="G77" i="12"/>
  <c r="G95" i="12"/>
  <c r="G124" i="12"/>
  <c r="G73" i="12"/>
  <c r="G86" i="12"/>
  <c r="G96" i="12"/>
  <c r="G91" i="12"/>
  <c r="G81" i="12"/>
  <c r="G99" i="12"/>
  <c r="G71" i="12"/>
  <c r="G75" i="12"/>
  <c r="G106" i="12"/>
  <c r="G85" i="12"/>
  <c r="G80" i="12"/>
  <c r="G98" i="12"/>
  <c r="G65" i="12"/>
  <c r="G102" i="12"/>
  <c r="G63" i="12"/>
  <c r="G44" i="12"/>
  <c r="G104" i="12"/>
  <c r="G56" i="12"/>
  <c r="G82" i="12"/>
  <c r="G64" i="12"/>
  <c r="G66" i="12"/>
  <c r="G46" i="12"/>
  <c r="G110" i="12"/>
  <c r="G72" i="12"/>
  <c r="G49" i="12"/>
  <c r="G97" i="12"/>
  <c r="G54" i="12"/>
  <c r="G53" i="12"/>
  <c r="G68" i="12"/>
  <c r="G78" i="12"/>
  <c r="G88" i="12"/>
  <c r="G76" i="12"/>
  <c r="G47" i="12"/>
  <c r="G60" i="12"/>
  <c r="G52" i="12"/>
  <c r="G43" i="12"/>
  <c r="G67" i="12"/>
  <c r="G58" i="12"/>
  <c r="G42" i="12"/>
  <c r="G41" i="12"/>
  <c r="G40" i="12"/>
  <c r="G50" i="12"/>
  <c r="G31" i="12"/>
  <c r="G62" i="12"/>
  <c r="G57" i="12"/>
  <c r="G48" i="12"/>
  <c r="G36" i="12"/>
  <c r="G83" i="12"/>
  <c r="G103" i="12"/>
  <c r="G38" i="12"/>
  <c r="G61" i="12"/>
  <c r="G32" i="12"/>
  <c r="G39" i="12"/>
  <c r="G45" i="12"/>
  <c r="G51" i="12"/>
  <c r="G37" i="12"/>
  <c r="G34" i="12"/>
  <c r="G35" i="12"/>
  <c r="M95" i="12"/>
  <c r="M206" i="12"/>
  <c r="M145" i="12"/>
  <c r="M117" i="12"/>
  <c r="M68" i="12"/>
  <c r="M64" i="12"/>
  <c r="M118" i="12"/>
  <c r="M159" i="12"/>
  <c r="M212" i="12"/>
  <c r="M200" i="12"/>
  <c r="M158" i="12"/>
  <c r="M121" i="12"/>
  <c r="M34" i="12"/>
  <c r="M52" i="12"/>
  <c r="M77" i="12"/>
  <c r="M93" i="12"/>
  <c r="M170" i="12"/>
  <c r="M230" i="12"/>
  <c r="M37" i="12"/>
  <c r="M32" i="12"/>
  <c r="M173" i="12"/>
  <c r="M160" i="12"/>
  <c r="M97" i="12"/>
  <c r="M72" i="12"/>
  <c r="M35" i="12"/>
  <c r="M58" i="12"/>
  <c r="M99" i="12"/>
  <c r="M172" i="12"/>
  <c r="M224" i="12"/>
  <c r="M116" i="12"/>
  <c r="M214" i="12"/>
  <c r="M140" i="12"/>
  <c r="M102" i="12"/>
  <c r="M51" i="12"/>
  <c r="M86" i="12"/>
  <c r="M108" i="12"/>
  <c r="M195" i="12"/>
  <c r="M227" i="12"/>
  <c r="M36" i="12"/>
  <c r="M55" i="12"/>
  <c r="M136" i="12"/>
  <c r="M179" i="12"/>
  <c r="M234" i="12"/>
  <c r="M59" i="12"/>
  <c r="M129" i="12"/>
  <c r="M185" i="12"/>
  <c r="M215" i="12"/>
  <c r="M199" i="12"/>
  <c r="M168" i="12"/>
  <c r="M155" i="12"/>
  <c r="M126" i="12"/>
  <c r="M63" i="12"/>
  <c r="M135" i="12"/>
  <c r="M189" i="12"/>
  <c r="M225" i="12"/>
  <c r="M66" i="12"/>
  <c r="M131" i="12"/>
  <c r="M207" i="12"/>
  <c r="M223" i="12"/>
  <c r="M54" i="12"/>
  <c r="M44" i="12"/>
  <c r="M70" i="12"/>
  <c r="M216" i="12"/>
  <c r="M165" i="12"/>
  <c r="M127" i="12"/>
  <c r="M82" i="12"/>
  <c r="M89" i="12"/>
  <c r="M130" i="12"/>
  <c r="M183" i="12"/>
  <c r="M232" i="12"/>
  <c r="M119" i="12"/>
  <c r="M132" i="12"/>
  <c r="M208" i="12"/>
  <c r="M228" i="12"/>
  <c r="M186" i="12"/>
  <c r="M147" i="12"/>
  <c r="M98" i="12"/>
  <c r="M103" i="12"/>
  <c r="M83" i="12"/>
  <c r="M137" i="12"/>
  <c r="M194" i="12"/>
  <c r="M219" i="12"/>
  <c r="M181" i="12"/>
  <c r="M80" i="12"/>
  <c r="M43" i="12"/>
  <c r="M78" i="12"/>
  <c r="M217" i="12"/>
  <c r="M220" i="12"/>
  <c r="M178" i="12"/>
  <c r="M149" i="12"/>
  <c r="M46" i="12"/>
  <c r="M209" i="12"/>
  <c r="M166" i="12"/>
  <c r="M104" i="12"/>
  <c r="M56" i="12"/>
  <c r="M187" i="12"/>
  <c r="M142" i="12"/>
  <c r="M90" i="12"/>
  <c r="M38" i="12"/>
  <c r="M175" i="12"/>
  <c r="M167" i="12"/>
  <c r="M91" i="12"/>
  <c r="M65" i="12"/>
  <c r="M84" i="12"/>
  <c r="M141" i="12"/>
  <c r="M190" i="12"/>
  <c r="M62" i="12"/>
  <c r="M74" i="12"/>
  <c r="M193" i="12"/>
  <c r="M151" i="12"/>
  <c r="M123" i="12"/>
  <c r="M31" i="12"/>
  <c r="M94" i="12"/>
  <c r="M150" i="12"/>
  <c r="M222" i="12"/>
  <c r="M57" i="12"/>
  <c r="M69" i="12"/>
  <c r="M154" i="12"/>
  <c r="M201" i="12"/>
  <c r="M157" i="12"/>
  <c r="M197" i="12"/>
  <c r="M164" i="12"/>
  <c r="M112" i="12"/>
  <c r="M106" i="12"/>
  <c r="M134" i="12"/>
  <c r="M191" i="12"/>
  <c r="M148" i="12"/>
  <c r="M109" i="12"/>
  <c r="M67" i="12"/>
  <c r="M231" i="12"/>
  <c r="M169" i="12"/>
  <c r="M138" i="12"/>
  <c r="M76" i="12"/>
  <c r="M53" i="12"/>
  <c r="M85" i="12"/>
  <c r="M152" i="12"/>
  <c r="M180" i="12"/>
  <c r="M45" i="12"/>
  <c r="M87" i="12"/>
  <c r="M144" i="12"/>
  <c r="AD621" i="9"/>
  <c r="AI621" i="9"/>
  <c r="W155" i="9"/>
  <c r="AB155" i="9"/>
  <c r="AD432" i="9"/>
  <c r="AI432" i="9"/>
  <c r="Z56" i="9"/>
  <c r="U56" i="9"/>
  <c r="AB145" i="9"/>
  <c r="W145" i="9"/>
  <c r="AI184" i="9"/>
  <c r="AD184" i="9"/>
  <c r="AA195" i="9"/>
  <c r="V195" i="9"/>
  <c r="T85" i="9"/>
  <c r="Y85" i="9"/>
  <c r="U31" i="9"/>
  <c r="Z31" i="9"/>
  <c r="V123" i="9"/>
  <c r="AA123" i="9"/>
  <c r="AD231" i="9"/>
  <c r="AI231" i="9"/>
  <c r="AA126" i="9"/>
  <c r="V126" i="9"/>
  <c r="T75" i="9"/>
  <c r="Y75" i="9"/>
  <c r="AN49" i="9"/>
  <c r="U152" i="9"/>
  <c r="Z152" i="9"/>
  <c r="AD515" i="9"/>
  <c r="AI515" i="9"/>
  <c r="AI622" i="9"/>
  <c r="AD622" i="9"/>
  <c r="AD457" i="9"/>
  <c r="AI457" i="9"/>
  <c r="AI530" i="9"/>
  <c r="AD530" i="9"/>
  <c r="AD347" i="9"/>
  <c r="AI347" i="9"/>
  <c r="AD167" i="9"/>
  <c r="AI167" i="9"/>
  <c r="AI125" i="9"/>
  <c r="AD125" i="9"/>
  <c r="V56" i="9"/>
  <c r="AA56" i="9"/>
  <c r="V145" i="9"/>
  <c r="AA145" i="9"/>
  <c r="U151" i="9"/>
  <c r="Z151" i="9"/>
  <c r="U82" i="9"/>
  <c r="Z82" i="9"/>
  <c r="AI607" i="9"/>
  <c r="AD607" i="9"/>
  <c r="O642" i="9"/>
  <c r="O606" i="9"/>
  <c r="O570" i="9"/>
  <c r="O605" i="9"/>
  <c r="O598" i="9"/>
  <c r="O576" i="9"/>
  <c r="O552" i="9"/>
  <c r="O543" i="9"/>
  <c r="O559" i="9"/>
  <c r="O536" i="9"/>
  <c r="O476" i="9"/>
  <c r="O464" i="9"/>
  <c r="O452" i="9"/>
  <c r="O440" i="9"/>
  <c r="O545" i="9"/>
  <c r="O522" i="9"/>
  <c r="O584" i="9"/>
  <c r="O548" i="9"/>
  <c r="O540" i="9"/>
  <c r="O516" i="9"/>
  <c r="O511" i="9"/>
  <c r="O461" i="9"/>
  <c r="O434" i="9"/>
  <c r="O459" i="9"/>
  <c r="O341" i="9"/>
  <c r="O329" i="9"/>
  <c r="O257" i="9"/>
  <c r="O524" i="9"/>
  <c r="O493" i="9"/>
  <c r="O462" i="9"/>
  <c r="O451" i="9"/>
  <c r="O442" i="9"/>
  <c r="O405" i="9"/>
  <c r="O586" i="9"/>
  <c r="O546" i="9"/>
  <c r="O336" i="9"/>
  <c r="O288" i="9"/>
  <c r="O569" i="9"/>
  <c r="O495" i="9"/>
  <c r="O591" i="9"/>
  <c r="O557" i="9"/>
  <c r="O526" i="9"/>
  <c r="O466" i="9"/>
  <c r="O406" i="9"/>
  <c r="O356" i="9"/>
  <c r="O345" i="9"/>
  <c r="O326" i="9"/>
  <c r="O450" i="9"/>
  <c r="O383" i="9"/>
  <c r="O593" i="9"/>
  <c r="O498" i="9"/>
  <c r="O492" i="9"/>
  <c r="O423" i="9"/>
  <c r="O300" i="9"/>
  <c r="O639" i="9"/>
  <c r="O519" i="9"/>
  <c r="O447" i="9"/>
  <c r="O367" i="9"/>
  <c r="O555" i="9"/>
  <c r="O528" i="9"/>
  <c r="O384" i="9"/>
  <c r="O602" i="9"/>
  <c r="O523" i="9"/>
  <c r="O410" i="9"/>
  <c r="O396" i="9"/>
  <c r="O361" i="9"/>
  <c r="O314" i="9"/>
  <c r="O267" i="9"/>
  <c r="O253" i="9"/>
  <c r="O473" i="9"/>
  <c r="O431" i="9"/>
  <c r="O366" i="9"/>
  <c r="O304" i="9"/>
  <c r="O255" i="9"/>
  <c r="O240" i="9"/>
  <c r="O225" i="9"/>
  <c r="O541" i="9"/>
  <c r="O460" i="9"/>
  <c r="O324" i="9"/>
  <c r="O279" i="9"/>
  <c r="O558" i="9"/>
  <c r="O491" i="9"/>
  <c r="O463" i="9"/>
  <c r="O424" i="9"/>
  <c r="O416" i="9"/>
  <c r="O374" i="9"/>
  <c r="O534" i="9"/>
  <c r="O449" i="9"/>
  <c r="O535" i="9"/>
  <c r="O514" i="9"/>
  <c r="O474" i="9"/>
  <c r="O448" i="9"/>
  <c r="O439" i="9"/>
  <c r="O335" i="9"/>
  <c r="O208" i="9"/>
  <c r="O206" i="9"/>
  <c r="O204" i="9"/>
  <c r="O550" i="9"/>
  <c r="O487" i="9"/>
  <c r="O470" i="9"/>
  <c r="O443" i="9"/>
  <c r="O428" i="9"/>
  <c r="O379" i="9"/>
  <c r="O360" i="9"/>
  <c r="O594" i="9"/>
  <c r="O583" i="9"/>
  <c r="O566" i="9"/>
  <c r="O216" i="9"/>
  <c r="O482" i="9"/>
  <c r="O372" i="9"/>
  <c r="O363" i="9"/>
  <c r="O295" i="9"/>
  <c r="O608" i="9"/>
  <c r="O603" i="9"/>
  <c r="O537" i="9"/>
  <c r="O294" i="9"/>
  <c r="O273" i="9"/>
  <c r="O270" i="9"/>
  <c r="O211" i="9"/>
  <c r="O531" i="9"/>
  <c r="O456" i="9"/>
  <c r="O429" i="9"/>
  <c r="O232" i="9"/>
  <c r="O477" i="9"/>
  <c r="O472" i="9"/>
  <c r="O390" i="9"/>
  <c r="O371" i="9"/>
  <c r="O338" i="9"/>
  <c r="O313" i="9"/>
  <c r="O276" i="9"/>
  <c r="O393" i="9"/>
  <c r="O542" i="9"/>
  <c r="O223" i="9"/>
  <c r="O579" i="9"/>
  <c r="O646" i="9"/>
  <c r="O618" i="9"/>
  <c r="O500" i="9"/>
  <c r="O446" i="9"/>
  <c r="O436" i="9"/>
  <c r="O636" i="9"/>
  <c r="O533" i="9"/>
  <c r="O475" i="9"/>
  <c r="O373" i="9"/>
  <c r="O351" i="9"/>
  <c r="O479" i="9"/>
  <c r="O582" i="9"/>
  <c r="O521" i="9"/>
  <c r="O610" i="9"/>
  <c r="O578" i="9"/>
  <c r="O369" i="9"/>
  <c r="O321" i="9"/>
  <c r="O296" i="9"/>
  <c r="O244" i="9"/>
  <c r="O181" i="9"/>
  <c r="O467" i="9"/>
  <c r="O292" i="9"/>
  <c r="O554" i="9"/>
  <c r="O420" i="9"/>
  <c r="O415" i="9"/>
  <c r="O188" i="9"/>
  <c r="O601" i="9"/>
  <c r="O391" i="9"/>
  <c r="O342" i="9"/>
  <c r="O176" i="9"/>
  <c r="O484" i="9"/>
  <c r="O471" i="9"/>
  <c r="O562" i="9"/>
  <c r="O615" i="9"/>
  <c r="O215" i="9"/>
  <c r="O190" i="9"/>
  <c r="O574" i="9"/>
  <c r="O488" i="9"/>
  <c r="O422" i="9"/>
  <c r="O398" i="9"/>
  <c r="O235" i="9"/>
  <c r="O228" i="9"/>
  <c r="O199" i="9"/>
  <c r="O193" i="9"/>
  <c r="O590" i="9"/>
  <c r="O354" i="9"/>
  <c r="O418" i="9"/>
  <c r="O344" i="9"/>
  <c r="O323" i="9"/>
  <c r="O340" i="9"/>
  <c r="O280" i="9"/>
  <c r="O348" i="9"/>
  <c r="O303" i="9"/>
  <c r="O213" i="9"/>
  <c r="O333" i="9"/>
  <c r="O169" i="9"/>
  <c r="O320" i="9"/>
  <c r="O275" i="9"/>
  <c r="O192" i="9"/>
  <c r="O319" i="9"/>
  <c r="O510" i="9"/>
  <c r="O343" i="9"/>
  <c r="O264" i="9"/>
  <c r="O164" i="9"/>
  <c r="O387" i="9"/>
  <c r="O308" i="9"/>
  <c r="O175" i="9"/>
  <c r="O630" i="9"/>
  <c r="O380" i="9"/>
  <c r="O619" i="9"/>
  <c r="O381" i="9"/>
  <c r="O220" i="9"/>
  <c r="O290" i="9"/>
  <c r="O395" i="9"/>
  <c r="O430" i="9"/>
  <c r="O403" i="9"/>
  <c r="O312" i="9"/>
  <c r="O256" i="9"/>
  <c r="O277" i="9"/>
  <c r="O201" i="9"/>
  <c r="O222" i="9"/>
  <c r="O214" i="9"/>
  <c r="O427" i="9"/>
  <c r="O265" i="9"/>
  <c r="O239" i="9"/>
  <c r="O458" i="9"/>
  <c r="O252" i="9"/>
  <c r="O234" i="9"/>
  <c r="O219" i="9"/>
  <c r="O260" i="9"/>
  <c r="O268" i="9"/>
  <c r="O299" i="9"/>
  <c r="O205" i="9"/>
  <c r="O271" i="9"/>
  <c r="W123" i="9"/>
  <c r="AB123" i="9"/>
  <c r="AD430" i="9"/>
  <c r="AI430" i="9"/>
  <c r="AA122" i="9"/>
  <c r="V122" i="9"/>
  <c r="AO49" i="9"/>
  <c r="O241" i="9"/>
  <c r="AB160" i="9"/>
  <c r="W160" i="9"/>
  <c r="AA54" i="9"/>
  <c r="V54" i="9"/>
  <c r="AD246" i="9"/>
  <c r="AI246" i="9"/>
  <c r="V152" i="9"/>
  <c r="AA152" i="9"/>
  <c r="AD645" i="9"/>
  <c r="AI645" i="9"/>
  <c r="AD504" i="9"/>
  <c r="AI504" i="9"/>
  <c r="V179" i="9"/>
  <c r="AA179" i="9"/>
  <c r="AB166" i="9"/>
  <c r="W166" i="9"/>
  <c r="W196" i="9"/>
  <c r="AB196" i="9"/>
  <c r="AB167" i="9"/>
  <c r="W167" i="9"/>
  <c r="V133" i="9"/>
  <c r="AA133" i="9"/>
  <c r="AE518" i="9"/>
  <c r="AJ518" i="9"/>
  <c r="AD544" i="9"/>
  <c r="AI544" i="9"/>
  <c r="AA210" i="9"/>
  <c r="V210" i="9"/>
  <c r="AI170" i="9"/>
  <c r="AD170" i="9"/>
  <c r="AI191" i="9"/>
  <c r="AD191" i="9"/>
  <c r="Y89" i="9"/>
  <c r="T89" i="9"/>
  <c r="V124" i="9"/>
  <c r="AA124" i="9"/>
  <c r="AA161" i="9"/>
  <c r="V161" i="9"/>
  <c r="Y73" i="9"/>
  <c r="T73" i="9"/>
  <c r="AI156" i="9"/>
  <c r="AD156" i="9"/>
  <c r="O306" i="9"/>
  <c r="AI120" i="9"/>
  <c r="AD120" i="9"/>
  <c r="W68" i="9"/>
  <c r="AB68" i="9"/>
  <c r="AB75" i="9"/>
  <c r="W75" i="9"/>
  <c r="V51" i="9"/>
  <c r="AA51" i="9"/>
  <c r="AB78" i="9"/>
  <c r="W78" i="9"/>
  <c r="V97" i="9"/>
  <c r="AA97" i="9"/>
  <c r="AD230" i="9"/>
  <c r="AI230" i="9"/>
  <c r="Z78" i="9"/>
  <c r="U78" i="9"/>
  <c r="AE230" i="9"/>
  <c r="AJ230" i="9"/>
  <c r="AI189" i="9"/>
  <c r="AD189" i="9"/>
  <c r="AB51" i="9"/>
  <c r="W51" i="9"/>
  <c r="AI131" i="9"/>
  <c r="AD131" i="9"/>
  <c r="AI138" i="9"/>
  <c r="AD138" i="9"/>
  <c r="U159" i="9"/>
  <c r="Z159" i="9"/>
  <c r="Z109" i="9"/>
  <c r="U109" i="9"/>
  <c r="AP49" i="9"/>
  <c r="AD207" i="9"/>
  <c r="AI207" i="9"/>
  <c r="AA78" i="9"/>
  <c r="V78" i="9"/>
  <c r="V99" i="9"/>
  <c r="AA99" i="9"/>
  <c r="AI210" i="9"/>
  <c r="AD210" i="9"/>
  <c r="U75" i="9"/>
  <c r="Z75" i="9"/>
  <c r="W152" i="9"/>
  <c r="AB152" i="9"/>
  <c r="AD617" i="9"/>
  <c r="AI617" i="9"/>
  <c r="AD382" i="9"/>
  <c r="AI382" i="9"/>
  <c r="AB133" i="9"/>
  <c r="W133" i="9"/>
  <c r="AD520" i="9"/>
  <c r="AI520" i="9"/>
  <c r="Y103" i="9"/>
  <c r="T103" i="9"/>
  <c r="AA191" i="9"/>
  <c r="V191" i="9"/>
  <c r="O327" i="9"/>
  <c r="AA73" i="9"/>
  <c r="V73" i="9"/>
  <c r="O297" i="9"/>
  <c r="T94" i="9"/>
  <c r="Y94" i="9"/>
  <c r="O507" i="9"/>
  <c r="AA156" i="9"/>
  <c r="V156" i="9"/>
  <c r="O580" i="9"/>
  <c r="O485" i="9"/>
  <c r="O433" i="9"/>
  <c r="O501" i="9"/>
  <c r="O365" i="9"/>
  <c r="AI595" i="9"/>
  <c r="AD595" i="9"/>
  <c r="AI179" i="9"/>
  <c r="AD179" i="9"/>
  <c r="O625" i="9"/>
  <c r="V172" i="9"/>
  <c r="AA172" i="9"/>
  <c r="Z146" i="9"/>
  <c r="U146" i="9"/>
  <c r="O352" i="9"/>
  <c r="V116" i="9"/>
  <c r="AA116" i="9"/>
  <c r="O400" i="9"/>
  <c r="Z103" i="9"/>
  <c r="U103" i="9"/>
  <c r="Z86" i="9"/>
  <c r="U86" i="9"/>
  <c r="O376" i="9"/>
  <c r="AA187" i="9"/>
  <c r="V187" i="9"/>
  <c r="W202" i="9"/>
  <c r="AB202" i="9"/>
  <c r="AB170" i="9"/>
  <c r="W170" i="9"/>
  <c r="Z117" i="9"/>
  <c r="U117" i="9"/>
  <c r="AB191" i="9"/>
  <c r="W191" i="9"/>
  <c r="AI368" i="9"/>
  <c r="AD368" i="9"/>
  <c r="Z67" i="9"/>
  <c r="U67" i="9"/>
  <c r="O588" i="9"/>
  <c r="W73" i="9"/>
  <c r="AB73" i="9"/>
  <c r="U94" i="9"/>
  <c r="Z94" i="9"/>
  <c r="O350" i="9"/>
  <c r="AB156" i="9"/>
  <c r="W156" i="9"/>
  <c r="AD236" i="9"/>
  <c r="AI236" i="9"/>
  <c r="O231" i="9"/>
  <c r="AQ49" i="9"/>
  <c r="O207" i="9"/>
  <c r="AD394" i="9"/>
  <c r="AI394" i="9"/>
  <c r="AB97" i="9"/>
  <c r="W97" i="9"/>
  <c r="AJ196" i="9"/>
  <c r="W56" i="9"/>
  <c r="AB56" i="9"/>
  <c r="AA167" i="9"/>
  <c r="V167" i="9"/>
  <c r="AE284" i="9"/>
  <c r="AI163" i="9"/>
  <c r="AD163" i="9"/>
  <c r="O568" i="9"/>
  <c r="O315" i="9"/>
  <c r="O595" i="9"/>
  <c r="AD572" i="9"/>
  <c r="AI572" i="9"/>
  <c r="AI408" i="9"/>
  <c r="AD408" i="9"/>
  <c r="AD529" i="9"/>
  <c r="AI529" i="9"/>
  <c r="Z157" i="9"/>
  <c r="U157" i="9"/>
  <c r="AB172" i="9"/>
  <c r="W172" i="9"/>
  <c r="AA146" i="9"/>
  <c r="V146" i="9"/>
  <c r="AI321" i="9"/>
  <c r="AD321" i="9"/>
  <c r="W116" i="9"/>
  <c r="AB116" i="9"/>
  <c r="U65" i="9"/>
  <c r="Z65" i="9"/>
  <c r="AA86" i="9"/>
  <c r="V86" i="9"/>
  <c r="AD185" i="9"/>
  <c r="AI185" i="9"/>
  <c r="V163" i="9"/>
  <c r="AA163" i="9"/>
  <c r="AI337" i="9"/>
  <c r="AD337" i="9"/>
  <c r="AI364" i="9"/>
  <c r="AD364" i="9"/>
  <c r="V94" i="9"/>
  <c r="AA94" i="9"/>
  <c r="O278" i="9"/>
  <c r="U100" i="9"/>
  <c r="Z100" i="9"/>
  <c r="Z57" i="9"/>
  <c r="U57" i="9"/>
  <c r="Y100" i="9"/>
  <c r="T100" i="9"/>
  <c r="AI218" i="9"/>
  <c r="AD218" i="9"/>
  <c r="Z80" i="9"/>
  <c r="U80" i="9"/>
  <c r="AA109" i="9"/>
  <c r="V109" i="9"/>
  <c r="AA207" i="9"/>
  <c r="V207" i="9"/>
  <c r="Y78" i="9"/>
  <c r="T78" i="9"/>
  <c r="T83" i="9"/>
  <c r="Y83" i="9"/>
  <c r="O394" i="9"/>
  <c r="O189" i="9"/>
  <c r="AB99" i="9"/>
  <c r="W99" i="9"/>
  <c r="W193" i="9"/>
  <c r="AB193" i="9"/>
  <c r="AI496" i="9"/>
  <c r="AD496" i="9"/>
  <c r="AI518" i="9"/>
  <c r="AD518" i="9"/>
  <c r="W82" i="9"/>
  <c r="AB82" i="9"/>
  <c r="AI152" i="9"/>
  <c r="AD152" i="9"/>
  <c r="AD483" i="9"/>
  <c r="AI483" i="9"/>
  <c r="AD600" i="9"/>
  <c r="AI600" i="9"/>
  <c r="AI172" i="9"/>
  <c r="AD172" i="9"/>
  <c r="Z73" i="9"/>
  <c r="U73" i="9"/>
  <c r="AI485" i="9"/>
  <c r="AD485" i="9"/>
  <c r="V202" i="9"/>
  <c r="AA202" i="9"/>
  <c r="AD427" i="9"/>
  <c r="AI427" i="9"/>
  <c r="O556" i="9"/>
  <c r="AD634" i="9"/>
  <c r="AI634" i="9"/>
  <c r="O504" i="9"/>
  <c r="O274" i="9"/>
  <c r="AI473" i="9"/>
  <c r="AD473" i="9"/>
  <c r="O408" i="9"/>
  <c r="AD577" i="9"/>
  <c r="AI577" i="9"/>
  <c r="O513" i="9"/>
  <c r="AA157" i="9"/>
  <c r="V157" i="9"/>
  <c r="AD291" i="9"/>
  <c r="AI291" i="9"/>
  <c r="O512" i="9"/>
  <c r="AI596" i="9"/>
  <c r="AD596" i="9"/>
  <c r="AB146" i="9"/>
  <c r="W146" i="9"/>
  <c r="AD309" i="9"/>
  <c r="AI309" i="9"/>
  <c r="Z114" i="9"/>
  <c r="U114" i="9"/>
  <c r="AB86" i="9"/>
  <c r="W86" i="9"/>
  <c r="AI182" i="9"/>
  <c r="AD182" i="9"/>
  <c r="AD328" i="9"/>
  <c r="AI328" i="9"/>
  <c r="U154" i="9"/>
  <c r="Z154" i="9"/>
  <c r="AD243" i="9"/>
  <c r="AI243" i="9"/>
  <c r="AI318" i="9"/>
  <c r="AD318" i="9"/>
  <c r="T41" i="9"/>
  <c r="Y41" i="9"/>
  <c r="V184" i="9"/>
  <c r="AA184" i="9"/>
  <c r="Y67" i="9"/>
  <c r="T67" i="9"/>
  <c r="O259" i="9"/>
  <c r="AB94" i="9"/>
  <c r="W94" i="9"/>
  <c r="AI402" i="9"/>
  <c r="AD402" i="9"/>
  <c r="AI227" i="9"/>
  <c r="AD227" i="9"/>
  <c r="O218" i="9"/>
  <c r="Z81" i="9"/>
  <c r="U81" i="9"/>
  <c r="Y95" i="9"/>
  <c r="T95" i="9"/>
  <c r="AA80" i="9"/>
  <c r="V80" i="9"/>
  <c r="AB109" i="9"/>
  <c r="W109" i="9"/>
  <c r="AA74" i="9"/>
  <c r="V74" i="9"/>
  <c r="W207" i="9"/>
  <c r="AB207" i="9"/>
  <c r="U83" i="9"/>
  <c r="Z83" i="9"/>
  <c r="V189" i="9"/>
  <c r="AA189" i="9"/>
  <c r="AI331" i="9"/>
  <c r="AD331" i="9"/>
  <c r="V155" i="9"/>
  <c r="AA155" i="9"/>
  <c r="W125" i="9"/>
  <c r="AB125" i="9"/>
  <c r="AJ539" i="9"/>
  <c r="AE539" i="9"/>
  <c r="Z133" i="9"/>
  <c r="U133" i="9"/>
  <c r="AI509" i="9"/>
  <c r="AD509" i="9"/>
  <c r="AB210" i="9"/>
  <c r="W210" i="9"/>
  <c r="Z156" i="9"/>
  <c r="U156" i="9"/>
  <c r="AB100" i="9"/>
  <c r="W100" i="9"/>
  <c r="V68" i="9"/>
  <c r="AA68" i="9"/>
  <c r="AI647" i="9"/>
  <c r="AD647" i="9"/>
  <c r="AD501" i="9"/>
  <c r="AI501" i="9"/>
  <c r="AI202" i="9"/>
  <c r="AD202" i="9"/>
  <c r="V170" i="9"/>
  <c r="AA170" i="9"/>
  <c r="AI635" i="9"/>
  <c r="AD635" i="9"/>
  <c r="AI641" i="9"/>
  <c r="AD641" i="9"/>
  <c r="AI623" i="9"/>
  <c r="AD623" i="9"/>
  <c r="O631" i="9"/>
  <c r="AD219" i="9"/>
  <c r="AI219" i="9"/>
  <c r="O404" i="9"/>
  <c r="AI571" i="9"/>
  <c r="AD571" i="9"/>
  <c r="O499" i="9"/>
  <c r="O291" i="9"/>
  <c r="V140" i="9"/>
  <c r="AA140" i="9"/>
  <c r="O596" i="9"/>
  <c r="AB192" i="9"/>
  <c r="W192" i="9"/>
  <c r="O309" i="9"/>
  <c r="O317" i="9"/>
  <c r="Y65" i="9"/>
  <c r="T65" i="9"/>
  <c r="O180" i="9"/>
  <c r="AI187" i="9"/>
  <c r="AD187" i="9"/>
  <c r="O328" i="9"/>
  <c r="V154" i="9"/>
  <c r="AA154" i="9"/>
  <c r="O243" i="9"/>
  <c r="AI161" i="9"/>
  <c r="AD161" i="9"/>
  <c r="O247" i="9"/>
  <c r="O254" i="9"/>
  <c r="AB184" i="9"/>
  <c r="W184" i="9"/>
  <c r="W128" i="9"/>
  <c r="AB128" i="9"/>
  <c r="Y60" i="9"/>
  <c r="T60" i="9"/>
  <c r="O402" i="9"/>
  <c r="O227" i="9"/>
  <c r="AA81" i="9"/>
  <c r="V81" i="9"/>
  <c r="V72" i="9"/>
  <c r="AA72" i="9"/>
  <c r="Z72" i="9"/>
  <c r="U72" i="9"/>
  <c r="Z95" i="9"/>
  <c r="U95" i="9"/>
  <c r="W80" i="9"/>
  <c r="AB80" i="9"/>
  <c r="Y74" i="9"/>
  <c r="T74" i="9"/>
  <c r="AI139" i="9"/>
  <c r="AD139" i="9"/>
  <c r="V83" i="9"/>
  <c r="AA83" i="9"/>
  <c r="AB189" i="9"/>
  <c r="W189" i="9"/>
  <c r="AI539" i="9"/>
  <c r="AD539" i="9"/>
  <c r="W197" i="9"/>
  <c r="AB197" i="9"/>
  <c r="AD549" i="9"/>
  <c r="AI549" i="9"/>
  <c r="AD625" i="9"/>
  <c r="AI625" i="9"/>
  <c r="V82" i="9"/>
  <c r="AA82" i="9"/>
  <c r="AB122" i="9"/>
  <c r="W122" i="9"/>
  <c r="AD567" i="9"/>
  <c r="AI567" i="9"/>
  <c r="AI497" i="9"/>
  <c r="AD497" i="9"/>
  <c r="AI175" i="9"/>
  <c r="AD175" i="9"/>
  <c r="Z126" i="9"/>
  <c r="U126" i="9"/>
  <c r="AI301" i="9"/>
  <c r="AD301" i="9"/>
  <c r="Z101" i="9"/>
  <c r="U101" i="9"/>
  <c r="AI526" i="9"/>
  <c r="AD526" i="9"/>
  <c r="U124" i="9"/>
  <c r="Z124" i="9"/>
  <c r="V75" i="9"/>
  <c r="AA75" i="9"/>
  <c r="W208" i="9"/>
  <c r="AB208" i="9"/>
  <c r="AD612" i="9"/>
  <c r="AI612" i="9"/>
  <c r="AI468" i="9"/>
  <c r="AD468" i="9"/>
  <c r="AI140" i="9"/>
  <c r="AD140" i="9"/>
  <c r="AB140" i="9"/>
  <c r="W140" i="9"/>
  <c r="AD409" i="9"/>
  <c r="AI409" i="9"/>
  <c r="AI325" i="9"/>
  <c r="AD325" i="9"/>
  <c r="W154" i="9"/>
  <c r="AB154" i="9"/>
  <c r="AI413" i="9"/>
  <c r="AD413" i="9"/>
  <c r="U32" i="9"/>
  <c r="Z32" i="9"/>
  <c r="W60" i="9"/>
  <c r="AB60" i="9"/>
  <c r="U85" i="9"/>
  <c r="Z85" i="9"/>
  <c r="O236" i="9"/>
  <c r="AB72" i="9"/>
  <c r="W72" i="9"/>
  <c r="T64" i="9"/>
  <c r="Y64" i="9"/>
  <c r="AA95" i="9"/>
  <c r="V95" i="9"/>
  <c r="U63" i="9"/>
  <c r="Z63" i="9"/>
  <c r="Z149" i="9"/>
  <c r="U149" i="9"/>
  <c r="V139" i="9"/>
  <c r="AA139" i="9"/>
  <c r="W83" i="9"/>
  <c r="AB83" i="9"/>
  <c r="O364" i="9"/>
  <c r="AI611" i="9"/>
  <c r="AD611" i="9"/>
  <c r="AI588" i="9"/>
  <c r="AD588" i="9"/>
  <c r="O497" i="9"/>
  <c r="O194" i="9"/>
  <c r="O281" i="9"/>
  <c r="AD627" i="9"/>
  <c r="AI627" i="9"/>
  <c r="O370" i="9"/>
  <c r="O168" i="9"/>
  <c r="O412" i="9"/>
  <c r="AD512" i="9"/>
  <c r="AI512" i="9"/>
  <c r="AD169" i="9"/>
  <c r="AI169" i="9"/>
  <c r="AI296" i="9"/>
  <c r="AD296" i="9"/>
  <c r="O409" i="9"/>
  <c r="AD132" i="9"/>
  <c r="AI132" i="9"/>
  <c r="W187" i="9"/>
  <c r="AB187" i="9"/>
  <c r="AD134" i="9"/>
  <c r="AI134" i="9"/>
  <c r="O362" i="9"/>
  <c r="AB178" i="9"/>
  <c r="W178" i="9"/>
  <c r="AA32" i="9"/>
  <c r="V32" i="9"/>
  <c r="AI209" i="9"/>
  <c r="AD209" i="9"/>
  <c r="AB93" i="9"/>
  <c r="W93" i="9"/>
  <c r="Z55" i="9"/>
  <c r="U55" i="9"/>
  <c r="O197" i="9"/>
  <c r="AB64" i="9"/>
  <c r="W64" i="9"/>
  <c r="O490" i="9"/>
  <c r="O171" i="9"/>
  <c r="O346" i="9"/>
  <c r="T63" i="9"/>
  <c r="Y63" i="9"/>
  <c r="AA149" i="9"/>
  <c r="V149" i="9"/>
  <c r="Z74" i="9"/>
  <c r="U74" i="9"/>
  <c r="AB139" i="9"/>
  <c r="W139" i="9"/>
  <c r="V160" i="9"/>
  <c r="AA160" i="9"/>
  <c r="U97" i="9"/>
  <c r="Z97" i="9"/>
  <c r="V30" i="9"/>
  <c r="AA30" i="9"/>
  <c r="AD516" i="9"/>
  <c r="AI516" i="9"/>
  <c r="AI124" i="9"/>
  <c r="AD124" i="9"/>
  <c r="AI217" i="9"/>
  <c r="AD217" i="9"/>
  <c r="O305" i="9"/>
  <c r="Z139" i="9"/>
  <c r="U139" i="9"/>
  <c r="Z54" i="9"/>
  <c r="U54" i="9"/>
  <c r="T53" i="9"/>
  <c r="Y53" i="9"/>
  <c r="AI637" i="9"/>
  <c r="AD637" i="9"/>
  <c r="AD525" i="9"/>
  <c r="AI525" i="9"/>
  <c r="W89" i="9"/>
  <c r="AB89" i="9"/>
  <c r="AD480" i="9"/>
  <c r="AI480" i="9"/>
  <c r="V196" i="9"/>
  <c r="AA196" i="9"/>
  <c r="W190" i="9"/>
  <c r="AB190" i="9"/>
  <c r="AD507" i="9"/>
  <c r="AI507" i="9"/>
  <c r="AD406" i="9"/>
  <c r="AI406" i="9"/>
  <c r="AI614" i="9"/>
  <c r="AD614" i="9"/>
  <c r="AJ287" i="9"/>
  <c r="Y117" i="9"/>
  <c r="T117" i="9"/>
  <c r="AI195" i="9"/>
  <c r="AD195" i="9"/>
  <c r="AB44" i="9"/>
  <c r="W44" i="9"/>
  <c r="AD205" i="9"/>
  <c r="AI205" i="9"/>
  <c r="W149" i="9"/>
  <c r="AB149" i="9"/>
  <c r="AI626" i="9"/>
  <c r="AD626" i="9"/>
  <c r="O358" i="9"/>
  <c r="AI470" i="9"/>
  <c r="AD470" i="9"/>
  <c r="AI560" i="9"/>
  <c r="AD560" i="9"/>
  <c r="AD477" i="9"/>
  <c r="AI477" i="9"/>
  <c r="U102" i="9"/>
  <c r="Z102" i="9"/>
  <c r="O388" i="9"/>
  <c r="AD494" i="9"/>
  <c r="AI494" i="9"/>
  <c r="AD244" i="9"/>
  <c r="AI244" i="9"/>
  <c r="AA103" i="9"/>
  <c r="V103" i="9"/>
  <c r="O263" i="9"/>
  <c r="Z155" i="9"/>
  <c r="U155" i="9"/>
  <c r="AD285" i="9"/>
  <c r="AI285" i="9"/>
  <c r="O182" i="9"/>
  <c r="AI145" i="9"/>
  <c r="AD145" i="9"/>
  <c r="O455" i="9"/>
  <c r="W115" i="9"/>
  <c r="AB115" i="9"/>
  <c r="V41" i="9"/>
  <c r="AA41" i="9"/>
  <c r="AA209" i="9"/>
  <c r="V209" i="9"/>
  <c r="W85" i="9"/>
  <c r="AB85" i="9"/>
  <c r="AA84" i="9"/>
  <c r="V84" i="9"/>
  <c r="O217" i="9"/>
  <c r="AA205" i="9"/>
  <c r="V205" i="9"/>
  <c r="AB48" i="9"/>
  <c r="W48" i="9"/>
  <c r="Y55" i="9"/>
  <c r="T55" i="9"/>
  <c r="Y72" i="9"/>
  <c r="T72" i="9"/>
  <c r="V63" i="9"/>
  <c r="AA63" i="9"/>
  <c r="W74" i="9"/>
  <c r="AB74" i="9"/>
  <c r="V42" i="9"/>
  <c r="AA42" i="9"/>
  <c r="V40" i="9"/>
  <c r="AA40" i="9"/>
  <c r="V53" i="9"/>
  <c r="AA53" i="9"/>
  <c r="T30" i="9"/>
  <c r="Y30" i="9"/>
  <c r="W104" i="9"/>
  <c r="AB104" i="9"/>
  <c r="Z138" i="9"/>
  <c r="U138" i="9"/>
  <c r="AD581" i="9"/>
  <c r="AI581" i="9"/>
  <c r="AI643" i="9"/>
  <c r="AD643" i="9"/>
  <c r="AA178" i="9"/>
  <c r="V178" i="9"/>
  <c r="W32" i="9"/>
  <c r="AB32" i="9"/>
  <c r="V85" i="9"/>
  <c r="AA85" i="9"/>
  <c r="AD599" i="9"/>
  <c r="AI599" i="9"/>
  <c r="O469" i="9"/>
  <c r="O316" i="9"/>
  <c r="AI559" i="9"/>
  <c r="AD559" i="9"/>
  <c r="O581" i="9"/>
  <c r="O311" i="9"/>
  <c r="AD609" i="9"/>
  <c r="AI609" i="9"/>
  <c r="O389" i="9"/>
  <c r="O529" i="9"/>
  <c r="AI266" i="9"/>
  <c r="AD266" i="9"/>
  <c r="V102" i="9"/>
  <c r="AA102" i="9"/>
  <c r="Y90" i="9"/>
  <c r="T90" i="9"/>
  <c r="AI400" i="9"/>
  <c r="AD400" i="9"/>
  <c r="AI155" i="9"/>
  <c r="AD155" i="9"/>
  <c r="O285" i="9"/>
  <c r="V182" i="9"/>
  <c r="AA182" i="9"/>
  <c r="Z46" i="9"/>
  <c r="U46" i="9"/>
  <c r="O173" i="9"/>
  <c r="AD247" i="9"/>
  <c r="AI247" i="9"/>
  <c r="Z128" i="9"/>
  <c r="U128" i="9"/>
  <c r="T101" i="9"/>
  <c r="Y101" i="9"/>
  <c r="T32" i="9"/>
  <c r="Y32" i="9"/>
  <c r="AI411" i="9"/>
  <c r="AD411" i="9"/>
  <c r="AD414" i="9"/>
  <c r="AI414" i="9"/>
  <c r="V101" i="9"/>
  <c r="AA101" i="9"/>
  <c r="W41" i="9"/>
  <c r="AB41" i="9"/>
  <c r="W209" i="9"/>
  <c r="AB209" i="9"/>
  <c r="O224" i="9"/>
  <c r="AI198" i="9"/>
  <c r="AD198" i="9"/>
  <c r="AB84" i="9"/>
  <c r="W84" i="9"/>
  <c r="W205" i="9"/>
  <c r="AB205" i="9"/>
  <c r="AA43" i="9"/>
  <c r="V43" i="9"/>
  <c r="AA159" i="9"/>
  <c r="V159" i="9"/>
  <c r="T68" i="9"/>
  <c r="Y68" i="9"/>
  <c r="W63" i="9"/>
  <c r="AB63" i="9"/>
  <c r="Z42" i="9"/>
  <c r="U42" i="9"/>
  <c r="AA92" i="9"/>
  <c r="V92" i="9"/>
  <c r="U40" i="9"/>
  <c r="Z40" i="9"/>
  <c r="U53" i="9"/>
  <c r="Z53" i="9"/>
  <c r="Z143" i="9"/>
  <c r="U143" i="9"/>
  <c r="U30" i="9"/>
  <c r="Z30" i="9"/>
  <c r="Y44" i="9"/>
  <c r="T44" i="9"/>
  <c r="W42" i="9"/>
  <c r="AB42" i="9"/>
  <c r="T92" i="9"/>
  <c r="Y92" i="9"/>
  <c r="W40" i="9"/>
  <c r="AB40" i="9"/>
  <c r="W53" i="9"/>
  <c r="AB53" i="9"/>
  <c r="AA143" i="9"/>
  <c r="V143" i="9"/>
  <c r="AB30" i="9"/>
  <c r="W30" i="9"/>
  <c r="Z145" i="9"/>
  <c r="U145" i="9"/>
  <c r="AD527" i="9"/>
  <c r="AI527" i="9"/>
  <c r="AI538" i="9"/>
  <c r="AD538" i="9"/>
  <c r="AD648" i="9"/>
  <c r="AI648" i="9"/>
  <c r="AA120" i="9"/>
  <c r="V120" i="9"/>
  <c r="AD306" i="9"/>
  <c r="AI306" i="9"/>
  <c r="AI587" i="9"/>
  <c r="AD587" i="9"/>
  <c r="AD646" i="9"/>
  <c r="AI646" i="9"/>
  <c r="AD508" i="9"/>
  <c r="AI508" i="9"/>
  <c r="AJ645" i="9"/>
  <c r="AE298" i="9"/>
  <c r="AD597" i="9"/>
  <c r="AI597" i="9"/>
  <c r="AB102" i="9"/>
  <c r="W102" i="9"/>
  <c r="AI547" i="9"/>
  <c r="AD547" i="9"/>
  <c r="AB103" i="9"/>
  <c r="W103" i="9"/>
  <c r="AI258" i="9"/>
  <c r="AD258" i="9"/>
  <c r="W182" i="9"/>
  <c r="AB182" i="9"/>
  <c r="AD302" i="9"/>
  <c r="AI302" i="9"/>
  <c r="AD632" i="9"/>
  <c r="AI632" i="9"/>
  <c r="O411" i="9"/>
  <c r="AD128" i="9"/>
  <c r="AI128" i="9"/>
  <c r="U60" i="9"/>
  <c r="Z60" i="9"/>
  <c r="O195" i="9"/>
  <c r="O198" i="9"/>
  <c r="Z84" i="9"/>
  <c r="U84" i="9"/>
  <c r="AA57" i="9"/>
  <c r="V57" i="9"/>
  <c r="AB43" i="9"/>
  <c r="W43" i="9"/>
  <c r="V31" i="9"/>
  <c r="AA31" i="9"/>
  <c r="Z64" i="9"/>
  <c r="U64" i="9"/>
  <c r="AI282" i="9"/>
  <c r="AD282" i="9"/>
  <c r="W120" i="9"/>
  <c r="AB120" i="9"/>
  <c r="AI517" i="9"/>
  <c r="AD517" i="9"/>
  <c r="AD489" i="9"/>
  <c r="AI489" i="9"/>
  <c r="O629" i="9"/>
  <c r="AD462" i="9"/>
  <c r="AI462" i="9"/>
  <c r="O609" i="9"/>
  <c r="AI583" i="9"/>
  <c r="AD583" i="9"/>
  <c r="AI350" i="9"/>
  <c r="AD350" i="9"/>
  <c r="O577" i="9"/>
  <c r="AI443" i="9"/>
  <c r="AD443" i="9"/>
  <c r="O468" i="9"/>
  <c r="Y34" i="9"/>
  <c r="T34" i="9"/>
  <c r="O377" i="9"/>
  <c r="O203" i="9"/>
  <c r="AA203" i="9"/>
  <c r="V203" i="9"/>
  <c r="O544" i="9"/>
  <c r="AA175" i="9"/>
  <c r="V175" i="9"/>
  <c r="O302" i="9"/>
  <c r="O632" i="9"/>
  <c r="U58" i="9"/>
  <c r="Z58" i="9"/>
  <c r="AD561" i="9"/>
  <c r="AI561" i="9"/>
  <c r="O337" i="9"/>
  <c r="V60" i="9"/>
  <c r="AA60" i="9"/>
  <c r="AB57" i="9"/>
  <c r="W57" i="9"/>
  <c r="W31" i="9"/>
  <c r="AB31" i="9"/>
  <c r="AA64" i="9"/>
  <c r="V64" i="9"/>
  <c r="O282" i="9"/>
  <c r="O489" i="9"/>
  <c r="O165" i="9"/>
  <c r="O465" i="9"/>
  <c r="O200" i="9"/>
  <c r="AB143" i="9"/>
  <c r="W143" i="9"/>
  <c r="AI465" i="9"/>
  <c r="AD465" i="9"/>
  <c r="AJ597" i="9"/>
  <c r="Y79" i="9"/>
  <c r="T79" i="9"/>
  <c r="O517" i="9"/>
  <c r="V200" i="9"/>
  <c r="AA200" i="9"/>
  <c r="T58" i="9"/>
  <c r="Y58" i="9"/>
  <c r="AD513" i="9"/>
  <c r="AI513" i="9"/>
  <c r="V132" i="9"/>
  <c r="AA132" i="9"/>
  <c r="AA58" i="9"/>
  <c r="V58" i="9"/>
  <c r="O561" i="9"/>
  <c r="AI254" i="9"/>
  <c r="AD254" i="9"/>
  <c r="AD127" i="9"/>
  <c r="AI127" i="9"/>
  <c r="Z161" i="9"/>
  <c r="U161" i="9"/>
  <c r="Z44" i="9"/>
  <c r="U44" i="9"/>
  <c r="Y62" i="9"/>
  <c r="T62" i="9"/>
  <c r="Y81" i="9"/>
  <c r="T81" i="9"/>
  <c r="AI490" i="9"/>
  <c r="AD490" i="9"/>
  <c r="AB159" i="9"/>
  <c r="W159" i="9"/>
  <c r="AB200" i="9"/>
  <c r="W200" i="9"/>
  <c r="U92" i="9"/>
  <c r="Z92" i="9"/>
  <c r="T97" i="9"/>
  <c r="Y97" i="9"/>
  <c r="AI565" i="9"/>
  <c r="AD565" i="9"/>
  <c r="AD123" i="9"/>
  <c r="AI123" i="9"/>
  <c r="AD629" i="9"/>
  <c r="AI629" i="9"/>
  <c r="AI193" i="9"/>
  <c r="AD193" i="9"/>
  <c r="AD327" i="9"/>
  <c r="AI327" i="9"/>
  <c r="AD417" i="9"/>
  <c r="AI417" i="9"/>
  <c r="AI619" i="9"/>
  <c r="AD619" i="9"/>
  <c r="AB203" i="9"/>
  <c r="W203" i="9"/>
  <c r="O378" i="9"/>
  <c r="O613" i="9"/>
  <c r="O635" i="9"/>
  <c r="O532" i="9"/>
  <c r="AI229" i="9"/>
  <c r="AD229" i="9"/>
  <c r="O261" i="9"/>
  <c r="O623" i="9"/>
  <c r="AD563" i="9"/>
  <c r="AI563" i="9"/>
  <c r="O508" i="9"/>
  <c r="O564" i="9"/>
  <c r="AI334" i="9"/>
  <c r="AD334" i="9"/>
  <c r="AD589" i="9"/>
  <c r="AI589" i="9"/>
  <c r="O643" i="9"/>
  <c r="AD553" i="9"/>
  <c r="AI553" i="9"/>
  <c r="O572" i="9"/>
  <c r="O245" i="9"/>
  <c r="O229" i="9"/>
  <c r="O238" i="9"/>
  <c r="AI397" i="9"/>
  <c r="AD397" i="9"/>
  <c r="O289" i="9"/>
  <c r="AA45" i="9"/>
  <c r="V45" i="9"/>
  <c r="AD153" i="9"/>
  <c r="AI153" i="9"/>
  <c r="T70" i="9"/>
  <c r="Y70" i="9"/>
  <c r="AD585" i="9"/>
  <c r="AI585" i="9"/>
  <c r="AB132" i="9"/>
  <c r="W132" i="9"/>
  <c r="AI481" i="9"/>
  <c r="AD481" i="9"/>
  <c r="AB58" i="9"/>
  <c r="W58" i="9"/>
  <c r="AI151" i="9"/>
  <c r="AD151" i="9"/>
  <c r="U115" i="9"/>
  <c r="Z115" i="9"/>
  <c r="Z127" i="9"/>
  <c r="U127" i="9"/>
  <c r="V55" i="9"/>
  <c r="AA55" i="9"/>
  <c r="U68" i="9"/>
  <c r="Z68" i="9"/>
  <c r="O565" i="9"/>
  <c r="V125" i="9"/>
  <c r="AA125" i="9"/>
  <c r="U51" i="9"/>
  <c r="Z51" i="9"/>
  <c r="AI631" i="9"/>
  <c r="AD631" i="9"/>
  <c r="AD624" i="9"/>
  <c r="AI624" i="9"/>
  <c r="AD330" i="9"/>
  <c r="AI330" i="9"/>
  <c r="U41" i="9"/>
  <c r="Z41" i="9"/>
  <c r="T51" i="9"/>
  <c r="Y51" i="9"/>
  <c r="U160" i="9"/>
  <c r="Z160" i="9"/>
  <c r="AD262" i="9"/>
  <c r="AI262" i="9"/>
  <c r="AI575" i="9"/>
  <c r="AD575" i="9"/>
  <c r="AD355" i="9"/>
  <c r="AI355" i="9"/>
  <c r="Y45" i="9"/>
  <c r="T45" i="9"/>
  <c r="AI261" i="9"/>
  <c r="AD261" i="9"/>
  <c r="AD259" i="9"/>
  <c r="AI259" i="9"/>
  <c r="AA151" i="9"/>
  <c r="V151" i="9"/>
  <c r="AD564" i="9"/>
  <c r="AI564" i="9"/>
  <c r="O437" i="9"/>
  <c r="AI412" i="9"/>
  <c r="AD412" i="9"/>
  <c r="O355" i="9"/>
  <c r="Z45" i="9"/>
  <c r="U45" i="9"/>
  <c r="AI378" i="9"/>
  <c r="AD378" i="9"/>
  <c r="O611" i="9"/>
  <c r="AI286" i="9"/>
  <c r="AD286" i="9"/>
  <c r="O589" i="9"/>
  <c r="O626" i="9"/>
  <c r="O553" i="9"/>
  <c r="AI554" i="9"/>
  <c r="AD554" i="9"/>
  <c r="O407" i="9"/>
  <c r="O401" i="9"/>
  <c r="AD386" i="9"/>
  <c r="AI386" i="9"/>
  <c r="O525" i="9"/>
  <c r="W45" i="9"/>
  <c r="AB45" i="9"/>
  <c r="V65" i="9"/>
  <c r="AA65" i="9"/>
  <c r="AI197" i="9"/>
  <c r="AD197" i="9"/>
  <c r="O258" i="9"/>
  <c r="O242" i="9"/>
  <c r="O633" i="9"/>
  <c r="V67" i="9"/>
  <c r="AA67" i="9"/>
  <c r="AD486" i="9"/>
  <c r="AI486" i="9"/>
  <c r="O368" i="9"/>
  <c r="AI224" i="9"/>
  <c r="AD224" i="9"/>
  <c r="Z89" i="9"/>
  <c r="U89" i="9"/>
  <c r="V115" i="9"/>
  <c r="AA115" i="9"/>
  <c r="AA127" i="9"/>
  <c r="V127" i="9"/>
  <c r="Y48" i="9"/>
  <c r="T48" i="9"/>
  <c r="AI251" i="9"/>
  <c r="AD251" i="9"/>
  <c r="O283" i="9"/>
  <c r="W61" i="9"/>
  <c r="AB61" i="9"/>
  <c r="Y54" i="9"/>
  <c r="T54" i="9"/>
  <c r="O184" i="9"/>
  <c r="AI362" i="9"/>
  <c r="AD362" i="9"/>
  <c r="AD453" i="9"/>
  <c r="AI453" i="9"/>
  <c r="Z61" i="9"/>
  <c r="U61" i="9"/>
  <c r="W101" i="9"/>
  <c r="AB101" i="9"/>
  <c r="AI160" i="9"/>
  <c r="AD160" i="9"/>
  <c r="AD438" i="9"/>
  <c r="AI438" i="9"/>
  <c r="W124" i="9"/>
  <c r="AB124" i="9"/>
  <c r="AD451" i="9"/>
  <c r="AI451" i="9"/>
  <c r="AI437" i="9"/>
  <c r="AD437" i="9"/>
  <c r="V197" i="9"/>
  <c r="AA197" i="9"/>
  <c r="O178" i="9"/>
  <c r="O426" i="9"/>
  <c r="O573" i="9"/>
  <c r="O269" i="9"/>
  <c r="O382" i="9"/>
  <c r="O293" i="9"/>
  <c r="W153" i="9"/>
  <c r="AB153" i="9"/>
  <c r="O599" i="9"/>
  <c r="AD551" i="9"/>
  <c r="AI551" i="9"/>
  <c r="O641" i="9"/>
  <c r="AD620" i="9"/>
  <c r="AI620" i="9"/>
  <c r="O622" i="9"/>
  <c r="AD357" i="9"/>
  <c r="AI357" i="9"/>
  <c r="O435" i="9"/>
  <c r="O353" i="9"/>
  <c r="AD644" i="9"/>
  <c r="AI644" i="9"/>
  <c r="AI638" i="9"/>
  <c r="AD638" i="9"/>
  <c r="O585" i="9"/>
  <c r="AD339" i="9"/>
  <c r="AI339" i="9"/>
  <c r="O486" i="9"/>
  <c r="AA104" i="9"/>
  <c r="V104" i="9"/>
  <c r="V89" i="9"/>
  <c r="AA89" i="9"/>
  <c r="AB127" i="9"/>
  <c r="W127" i="9"/>
  <c r="O248" i="9"/>
  <c r="T43" i="9"/>
  <c r="Y43" i="9"/>
  <c r="O520" i="9"/>
  <c r="Z48" i="9"/>
  <c r="U48" i="9"/>
  <c r="U123" i="9"/>
  <c r="Z123" i="9"/>
  <c r="O251" i="9"/>
  <c r="AD126" i="9"/>
  <c r="AI126" i="9"/>
  <c r="V61" i="9"/>
  <c r="AA61" i="9"/>
  <c r="W92" i="9"/>
  <c r="AB92" i="9"/>
  <c r="N260" i="12" l="1"/>
  <c r="O260" i="12" s="1"/>
  <c r="N310" i="12"/>
  <c r="O310" i="12" s="1"/>
  <c r="AE349" i="9"/>
  <c r="AE417" i="9"/>
  <c r="N331" i="12"/>
  <c r="O331" i="12" s="1"/>
  <c r="AJ233" i="9"/>
  <c r="N307" i="12"/>
  <c r="O307" i="12" s="1"/>
  <c r="AJ249" i="9"/>
  <c r="N324" i="12"/>
  <c r="O324" i="12" s="1"/>
  <c r="N274" i="12"/>
  <c r="O274" i="12" s="1"/>
  <c r="AJ307" i="9"/>
  <c r="AJ551" i="9"/>
  <c r="AJ567" i="9"/>
  <c r="AJ620" i="9"/>
  <c r="AE419" i="9"/>
  <c r="AE250" i="9"/>
  <c r="AJ425" i="9"/>
  <c r="AE617" i="9"/>
  <c r="N264" i="12"/>
  <c r="O264" i="12" s="1"/>
  <c r="N287" i="12"/>
  <c r="O287" i="12" s="1"/>
  <c r="AE385" i="9"/>
  <c r="N247" i="12"/>
  <c r="O247" i="12" s="1"/>
  <c r="N329" i="12"/>
  <c r="O329" i="12" s="1"/>
  <c r="N291" i="12"/>
  <c r="O291" i="12" s="1"/>
  <c r="AE587" i="9"/>
  <c r="AJ413" i="9"/>
  <c r="N259" i="12"/>
  <c r="O259" i="12" s="1"/>
  <c r="N284" i="12"/>
  <c r="O284" i="12" s="1"/>
  <c r="N296" i="12"/>
  <c r="O296" i="12" s="1"/>
  <c r="AE634" i="9"/>
  <c r="AE210" i="9"/>
  <c r="AE318" i="9"/>
  <c r="N266" i="12"/>
  <c r="O266" i="12" s="1"/>
  <c r="N332" i="12"/>
  <c r="O332" i="12" s="1"/>
  <c r="AE187" i="9"/>
  <c r="AE322" i="9"/>
  <c r="N298" i="12"/>
  <c r="O298" i="12" s="1"/>
  <c r="AE478" i="9"/>
  <c r="N317" i="12"/>
  <c r="O317" i="12" s="1"/>
  <c r="AE359" i="9"/>
  <c r="AJ397" i="9"/>
  <c r="AE186" i="9"/>
  <c r="N244" i="12"/>
  <c r="O244" i="12" s="1"/>
  <c r="N262" i="12"/>
  <c r="O262" i="12" s="1"/>
  <c r="N256" i="12"/>
  <c r="O256" i="12" s="1"/>
  <c r="AE334" i="9"/>
  <c r="AJ454" i="9"/>
  <c r="AE310" i="9"/>
  <c r="AE530" i="9"/>
  <c r="N258" i="12"/>
  <c r="O258" i="12" s="1"/>
  <c r="N236" i="12"/>
  <c r="O236" i="12" s="1"/>
  <c r="N302" i="12"/>
  <c r="O302" i="12" s="1"/>
  <c r="N246" i="12"/>
  <c r="O246" i="12" s="1"/>
  <c r="N313" i="12"/>
  <c r="O313" i="12" s="1"/>
  <c r="N328" i="12"/>
  <c r="O328" i="12" s="1"/>
  <c r="N283" i="12"/>
  <c r="O283" i="12" s="1"/>
  <c r="N312" i="12"/>
  <c r="O312" i="12" s="1"/>
  <c r="N308" i="12"/>
  <c r="O308" i="12" s="1"/>
  <c r="N272" i="12"/>
  <c r="O272" i="12" s="1"/>
  <c r="N293" i="12"/>
  <c r="O293" i="12" s="1"/>
  <c r="N245" i="12"/>
  <c r="O245" i="12" s="1"/>
  <c r="N305" i="12"/>
  <c r="O305" i="12" s="1"/>
  <c r="N300" i="12"/>
  <c r="O300" i="12" s="1"/>
  <c r="N240" i="12"/>
  <c r="O240" i="12" s="1"/>
  <c r="N322" i="12"/>
  <c r="O322" i="12" s="1"/>
  <c r="N326" i="12"/>
  <c r="O326" i="12" s="1"/>
  <c r="N238" i="12"/>
  <c r="O238" i="12" s="1"/>
  <c r="N257" i="12"/>
  <c r="O257" i="12" s="1"/>
  <c r="N250" i="12"/>
  <c r="O250" i="12" s="1"/>
  <c r="N248" i="12"/>
  <c r="O248" i="12" s="1"/>
  <c r="N297" i="12"/>
  <c r="O297" i="12" s="1"/>
  <c r="N323" i="12"/>
  <c r="O323" i="12" s="1"/>
  <c r="N320" i="12"/>
  <c r="O320" i="12" s="1"/>
  <c r="N327" i="12"/>
  <c r="O327" i="12" s="1"/>
  <c r="N279" i="12"/>
  <c r="O279" i="12" s="1"/>
  <c r="N304" i="12"/>
  <c r="O304" i="12" s="1"/>
  <c r="N242" i="12"/>
  <c r="O242" i="12" s="1"/>
  <c r="N281" i="12"/>
  <c r="O281" i="12" s="1"/>
  <c r="N243" i="12"/>
  <c r="O243" i="12" s="1"/>
  <c r="N318" i="12"/>
  <c r="O318" i="12" s="1"/>
  <c r="N251" i="12"/>
  <c r="O251" i="12" s="1"/>
  <c r="N268" i="12"/>
  <c r="O268" i="12" s="1"/>
  <c r="N271" i="12"/>
  <c r="O271" i="12" s="1"/>
  <c r="N330" i="12"/>
  <c r="O330" i="12" s="1"/>
  <c r="N253" i="12"/>
  <c r="O253" i="12" s="1"/>
  <c r="N252" i="12"/>
  <c r="O252" i="12" s="1"/>
  <c r="N270" i="12"/>
  <c r="O270" i="12" s="1"/>
  <c r="N265" i="12"/>
  <c r="O265" i="12" s="1"/>
  <c r="N301" i="12"/>
  <c r="O301" i="12" s="1"/>
  <c r="N273" i="12"/>
  <c r="O273" i="12" s="1"/>
  <c r="N314" i="12"/>
  <c r="O314" i="12" s="1"/>
  <c r="N249" i="12"/>
  <c r="O249" i="12" s="1"/>
  <c r="N286" i="12"/>
  <c r="O286" i="12" s="1"/>
  <c r="N285" i="12"/>
  <c r="O285" i="12" s="1"/>
  <c r="N278" i="12"/>
  <c r="O278" i="12" s="1"/>
  <c r="N263" i="12"/>
  <c r="O263" i="12" s="1"/>
  <c r="N333" i="12"/>
  <c r="O333" i="12" s="1"/>
  <c r="N276" i="12"/>
  <c r="O276" i="12" s="1"/>
  <c r="N334" i="12"/>
  <c r="O334" i="12" s="1"/>
  <c r="N309" i="12"/>
  <c r="O309" i="12" s="1"/>
  <c r="N280" i="12"/>
  <c r="O280" i="12" s="1"/>
  <c r="N292" i="12"/>
  <c r="O292" i="12" s="1"/>
  <c r="N325" i="12"/>
  <c r="O325" i="12" s="1"/>
  <c r="N282" i="12"/>
  <c r="O282" i="12" s="1"/>
  <c r="N241" i="12"/>
  <c r="O241" i="12" s="1"/>
  <c r="N235" i="12"/>
  <c r="O235" i="12" s="1"/>
  <c r="N311" i="12"/>
  <c r="O311" i="12" s="1"/>
  <c r="N237" i="12"/>
  <c r="O237" i="12" s="1"/>
  <c r="N321" i="12"/>
  <c r="O321" i="12" s="1"/>
  <c r="N269" i="12"/>
  <c r="O269" i="12" s="1"/>
  <c r="N294" i="12"/>
  <c r="O294" i="12" s="1"/>
  <c r="N316" i="12"/>
  <c r="O316" i="12" s="1"/>
  <c r="N255" i="12"/>
  <c r="O255" i="12" s="1"/>
  <c r="N267" i="12"/>
  <c r="O267" i="12" s="1"/>
  <c r="N239" i="12"/>
  <c r="O239" i="12" s="1"/>
  <c r="N315" i="12"/>
  <c r="O315" i="12" s="1"/>
  <c r="N290" i="12"/>
  <c r="O290" i="12" s="1"/>
  <c r="N288" i="12"/>
  <c r="O288" i="12" s="1"/>
  <c r="N319" i="12"/>
  <c r="O319" i="12" s="1"/>
  <c r="N303" i="12"/>
  <c r="O303" i="12" s="1"/>
  <c r="N254" i="12"/>
  <c r="O254" i="12" s="1"/>
  <c r="AJ339" i="9"/>
  <c r="AE421" i="9"/>
  <c r="AE637" i="9"/>
  <c r="AE502" i="9"/>
  <c r="AJ163" i="9"/>
  <c r="AJ640" i="9"/>
  <c r="AJ527" i="9"/>
  <c r="AJ183" i="9"/>
  <c r="AJ616" i="9"/>
  <c r="AE172" i="9"/>
  <c r="AJ202" i="9"/>
  <c r="AJ457" i="9"/>
  <c r="AE286" i="9"/>
  <c r="AJ647" i="9"/>
  <c r="AJ375" i="9"/>
  <c r="AE614" i="9"/>
  <c r="AE331" i="9"/>
  <c r="AJ506" i="9"/>
  <c r="AJ392" i="9"/>
  <c r="AJ509" i="9"/>
  <c r="AJ330" i="9"/>
  <c r="AE638" i="9"/>
  <c r="AE644" i="9"/>
  <c r="AE624" i="9"/>
  <c r="AJ347" i="9"/>
  <c r="AJ272" i="9"/>
  <c r="AE237" i="9"/>
  <c r="AJ438" i="9"/>
  <c r="AJ575" i="9"/>
  <c r="AJ549" i="9"/>
  <c r="AJ607" i="9"/>
  <c r="AE212" i="9"/>
  <c r="AE453" i="9"/>
  <c r="AE262" i="9"/>
  <c r="AJ444" i="9"/>
  <c r="AE432" i="9"/>
  <c r="AE515" i="9"/>
  <c r="AE604" i="9"/>
  <c r="AJ174" i="9"/>
  <c r="AE179" i="9"/>
  <c r="AE505" i="9"/>
  <c r="AJ162" i="9"/>
  <c r="AE503" i="9"/>
  <c r="AE592" i="9"/>
  <c r="AJ628" i="9"/>
  <c r="AE209" i="9"/>
  <c r="AE167" i="9"/>
  <c r="AE191" i="9"/>
  <c r="AJ221" i="9"/>
  <c r="AE445" i="9"/>
  <c r="AJ177" i="9"/>
  <c r="AJ170" i="9"/>
  <c r="AE563" i="9"/>
  <c r="AE266" i="9"/>
  <c r="AJ627" i="9"/>
  <c r="AJ480" i="9"/>
  <c r="AE560" i="9"/>
  <c r="AJ483" i="9"/>
  <c r="AJ357" i="9"/>
  <c r="AE441" i="9"/>
  <c r="Q271" i="9"/>
  <c r="AG271" i="9" s="1"/>
  <c r="AE496" i="9"/>
  <c r="AE226" i="9"/>
  <c r="AE481" i="9"/>
  <c r="AE648" i="9"/>
  <c r="AE246" i="9"/>
  <c r="AE325" i="9"/>
  <c r="AE185" i="9"/>
  <c r="AE494" i="9"/>
  <c r="AE547" i="9"/>
  <c r="AJ538" i="9"/>
  <c r="AJ386" i="9"/>
  <c r="AE399" i="9"/>
  <c r="AJ332" i="9"/>
  <c r="AJ166" i="9"/>
  <c r="AD26" i="9"/>
  <c r="Q606" i="9"/>
  <c r="Q543" i="9"/>
  <c r="Q391" i="9"/>
  <c r="Q487" i="9"/>
  <c r="Q319" i="9"/>
  <c r="Q384" i="9"/>
  <c r="Q429" i="9"/>
  <c r="Q496" i="9"/>
  <c r="Q284" i="9"/>
  <c r="Q242" i="9"/>
  <c r="Q262" i="9"/>
  <c r="Q351" i="9"/>
  <c r="Q612" i="9"/>
  <c r="Q621" i="9"/>
  <c r="Q465" i="9"/>
  <c r="Q545" i="9"/>
  <c r="Q269" i="9"/>
  <c r="Q395" i="9"/>
  <c r="Q282" i="9"/>
  <c r="Q306" i="9"/>
  <c r="Q486" i="9"/>
  <c r="Q481" i="9"/>
  <c r="Q567" i="9"/>
  <c r="Q637" i="9"/>
  <c r="Q469" i="9"/>
  <c r="Q515" i="9"/>
  <c r="Q404" i="9"/>
  <c r="Q510" i="9"/>
  <c r="Q392" i="9"/>
  <c r="Q234" i="9"/>
  <c r="Q490" i="9"/>
  <c r="Q625" i="9"/>
  <c r="Q626" i="9"/>
  <c r="Q579" i="9"/>
  <c r="Q466" i="9"/>
  <c r="Q562" i="9"/>
  <c r="Q645" i="9"/>
  <c r="Q264" i="9"/>
  <c r="Q265" i="9"/>
  <c r="Q526" i="9"/>
  <c r="Q587" i="9"/>
  <c r="Q511" i="9"/>
  <c r="Q563" i="9"/>
  <c r="Q440" i="9"/>
  <c r="Q260" i="9"/>
  <c r="Q359" i="9"/>
  <c r="Q365" i="9"/>
  <c r="Q333" i="9"/>
  <c r="Q615" i="9"/>
  <c r="Q218" i="9"/>
  <c r="Q432" i="9"/>
  <c r="Q382" i="9"/>
  <c r="Q370" i="9"/>
  <c r="Q624" i="9"/>
  <c r="Q597" i="9"/>
  <c r="Q608" i="9"/>
  <c r="Q473" i="9"/>
  <c r="Q303" i="9"/>
  <c r="Q549" i="9"/>
  <c r="Q576" i="9"/>
  <c r="Q356" i="9"/>
  <c r="Q443" i="9"/>
  <c r="Q488" i="9"/>
  <c r="Q600" i="9"/>
  <c r="Q458" i="9"/>
  <c r="Q410" i="9"/>
  <c r="Q280" i="9"/>
  <c r="Q373" i="9"/>
  <c r="Q411" i="9"/>
  <c r="Q342" i="9"/>
  <c r="Q388" i="9"/>
  <c r="Q377" i="9"/>
  <c r="Q503" i="9"/>
  <c r="Q632" i="9"/>
  <c r="Q493" i="9"/>
  <c r="Q570" i="9"/>
  <c r="Q618" i="9"/>
  <c r="Q541" i="9"/>
  <c r="Q371" i="9"/>
  <c r="Q223" i="9"/>
  <c r="Q343" i="9"/>
  <c r="Q338" i="9"/>
  <c r="Q281" i="9"/>
  <c r="Q261" i="9"/>
  <c r="Q507" i="9"/>
  <c r="Q248" i="9"/>
  <c r="Q438" i="9"/>
  <c r="Q285" i="9"/>
  <c r="Q533" i="9"/>
  <c r="Q547" i="9"/>
  <c r="Q477" i="9"/>
  <c r="Q215" i="9"/>
  <c r="Q408" i="9"/>
  <c r="Q583" i="9"/>
  <c r="Q426" i="9"/>
  <c r="Q535" i="9"/>
  <c r="Q455" i="9"/>
  <c r="Q270" i="9"/>
  <c r="Q275" i="9"/>
  <c r="Q227" i="9"/>
  <c r="Q460" i="9"/>
  <c r="Q484" i="9"/>
  <c r="Q277" i="9"/>
  <c r="Q278" i="9"/>
  <c r="Q628" i="9"/>
  <c r="Q357" i="9"/>
  <c r="Q598" i="9"/>
  <c r="Q452" i="9"/>
  <c r="Q575" i="9"/>
  <c r="Q627" i="9"/>
  <c r="Q589" i="9"/>
  <c r="Q524" i="9"/>
  <c r="Q314" i="9"/>
  <c r="Q340" i="9"/>
  <c r="Q572" i="9"/>
  <c r="Q436" i="9"/>
  <c r="Q321" i="9"/>
  <c r="Q344" i="9"/>
  <c r="Q551" i="9"/>
  <c r="Q276" i="9"/>
  <c r="Q422" i="9"/>
  <c r="Q294" i="9"/>
  <c r="Q520" i="9"/>
  <c r="Q425" i="9"/>
  <c r="Q362" i="9"/>
  <c r="Q463" i="9"/>
  <c r="Q407" i="9"/>
  <c r="Q229" i="9"/>
  <c r="Q613" i="9"/>
  <c r="Q441" i="9"/>
  <c r="Q584" i="9"/>
  <c r="Q499" i="9"/>
  <c r="Q522" i="9"/>
  <c r="Q364" i="9"/>
  <c r="Q235" i="9"/>
  <c r="Q480" i="9"/>
  <c r="Q569" i="9"/>
  <c r="Q461" i="9"/>
  <c r="Q518" i="9"/>
  <c r="Q512" i="9"/>
  <c r="Q414" i="9"/>
  <c r="Q581" i="9"/>
  <c r="Q498" i="9"/>
  <c r="Q324" i="9"/>
  <c r="Q381" i="9"/>
  <c r="Q506" i="9"/>
  <c r="Q420" i="9"/>
  <c r="Q514" i="9"/>
  <c r="Q468" i="9"/>
  <c r="Q222" i="9"/>
  <c r="Q252" i="9"/>
  <c r="Q453" i="9"/>
  <c r="Q607" i="9"/>
  <c r="Q561" i="9"/>
  <c r="Q636" i="9"/>
  <c r="Q483" i="9"/>
  <c r="Q497" i="9"/>
  <c r="Q492" i="9"/>
  <c r="Q647" i="9"/>
  <c r="Q290" i="9"/>
  <c r="Q472" i="9"/>
  <c r="Q415" i="9"/>
  <c r="Q475" i="9"/>
  <c r="Q292" i="9"/>
  <c r="Q299" i="9"/>
  <c r="Q258" i="9"/>
  <c r="Q544" i="9"/>
  <c r="Q355" i="9"/>
  <c r="Q266" i="9"/>
  <c r="Q315" i="9"/>
  <c r="Q616" i="9"/>
  <c r="Q521" i="9"/>
  <c r="Q532" i="9"/>
  <c r="Q629" i="9"/>
  <c r="Q556" i="9"/>
  <c r="Q439" i="9"/>
  <c r="Q538" i="9"/>
  <c r="Q578" i="9"/>
  <c r="Q289" i="9"/>
  <c r="Q366" i="9"/>
  <c r="Q339" i="9"/>
  <c r="Q448" i="9"/>
  <c r="Q445" i="9"/>
  <c r="Q228" i="9"/>
  <c r="Q307" i="9"/>
  <c r="Q530" i="9"/>
  <c r="Q239" i="9"/>
  <c r="Q634" i="9"/>
  <c r="Q423" i="9"/>
  <c r="Q611" i="9"/>
  <c r="Q470" i="9"/>
  <c r="Q442" i="9"/>
  <c r="Q313" i="9"/>
  <c r="Q354" i="9"/>
  <c r="Q405" i="9"/>
  <c r="Q390" i="9"/>
  <c r="Q402" i="9"/>
  <c r="Q297" i="9"/>
  <c r="Q633" i="9"/>
  <c r="Q376" i="9"/>
  <c r="Q571" i="9"/>
  <c r="Q590" i="9"/>
  <c r="Q274" i="9"/>
  <c r="Q399" i="9"/>
  <c r="Q286" i="9"/>
  <c r="Q363" i="9"/>
  <c r="Q220" i="9"/>
  <c r="Q301" i="9"/>
  <c r="Q444" i="9"/>
  <c r="Q255" i="9"/>
  <c r="Q537" i="9"/>
  <c r="Q331" i="9"/>
  <c r="Q539" i="9"/>
  <c r="Q221" i="9"/>
  <c r="Q528" i="9"/>
  <c r="Q447" i="9"/>
  <c r="Q631" i="9"/>
  <c r="Q241" i="9"/>
  <c r="Q446" i="9"/>
  <c r="Q330" i="9"/>
  <c r="Q577" i="9"/>
  <c r="Q360" i="9"/>
  <c r="Q552" i="9"/>
  <c r="Q273" i="9"/>
  <c r="Q283" i="9"/>
  <c r="Q428" i="9"/>
  <c r="Q505" i="9"/>
  <c r="Q396" i="9"/>
  <c r="Q378" i="9"/>
  <c r="Q648" i="9"/>
  <c r="Q230" i="9"/>
  <c r="Q603" i="9"/>
  <c r="Q300" i="9"/>
  <c r="Q558" i="9"/>
  <c r="Q401" i="9"/>
  <c r="Q379" i="9"/>
  <c r="Q309" i="9"/>
  <c r="Q336" i="9"/>
  <c r="Q398" i="9"/>
  <c r="Q348" i="9"/>
  <c r="Q479" i="9"/>
  <c r="Q327" i="9"/>
  <c r="Q243" i="9"/>
  <c r="Q246" i="9"/>
  <c r="Q641" i="9"/>
  <c r="Q639" i="9"/>
  <c r="Q536" i="9"/>
  <c r="Q311" i="9"/>
  <c r="Q253" i="9"/>
  <c r="Q323" i="9"/>
  <c r="Q352" i="9"/>
  <c r="Q341" i="9"/>
  <c r="Q517" i="9"/>
  <c r="Q609" i="9"/>
  <c r="Q334" i="9"/>
  <c r="Q566" i="9"/>
  <c r="Q592" i="9"/>
  <c r="Q416" i="9"/>
  <c r="Q485" i="9"/>
  <c r="Q519" i="9"/>
  <c r="Q586" i="9"/>
  <c r="Q588" i="9"/>
  <c r="Q593" i="9"/>
  <c r="Q464" i="9"/>
  <c r="Q413" i="9"/>
  <c r="Q249" i="9"/>
  <c r="Q424" i="9"/>
  <c r="Q259" i="9"/>
  <c r="Q434" i="9"/>
  <c r="Q302" i="9"/>
  <c r="Q610" i="9"/>
  <c r="Q540" i="9"/>
  <c r="Q367" i="9"/>
  <c r="Q374" i="9"/>
  <c r="Q594" i="9"/>
  <c r="Q433" i="9"/>
  <c r="Q240" i="9"/>
  <c r="Q550" i="9"/>
  <c r="Q268" i="9"/>
  <c r="Q225" i="9"/>
  <c r="Q346" i="9"/>
  <c r="Q318" i="9"/>
  <c r="Q244" i="9"/>
  <c r="Q596" i="9"/>
  <c r="Q267" i="9"/>
  <c r="Q219" i="9"/>
  <c r="Q602" i="9"/>
  <c r="Q317" i="9"/>
  <c r="Q635" i="9"/>
  <c r="Q375" i="9"/>
  <c r="Q250" i="9"/>
  <c r="Q542" i="9"/>
  <c r="Q478" i="9"/>
  <c r="Q605" i="9"/>
  <c r="Q329" i="9"/>
  <c r="Q482" i="9"/>
  <c r="Q345" i="9"/>
  <c r="Q546" i="9"/>
  <c r="Q389" i="9"/>
  <c r="Q326" i="9"/>
  <c r="Q322" i="9"/>
  <c r="Q238" i="9"/>
  <c r="Q310" i="9"/>
  <c r="Q529" i="9"/>
  <c r="Q474" i="9"/>
  <c r="Q406" i="9"/>
  <c r="Q451" i="9"/>
  <c r="Q564" i="9"/>
  <c r="Q534" i="9"/>
  <c r="Q337" i="9"/>
  <c r="Q412" i="9"/>
  <c r="Q256" i="9"/>
  <c r="Q358" i="9"/>
  <c r="Q504" i="9"/>
  <c r="Q462" i="9"/>
  <c r="Q279" i="9"/>
  <c r="Q557" i="9"/>
  <c r="Q454" i="9"/>
  <c r="Q217" i="9"/>
  <c r="Q495" i="9"/>
  <c r="Q491" i="9"/>
  <c r="Q435" i="9"/>
  <c r="Q500" i="9"/>
  <c r="Q320" i="9"/>
  <c r="Q293" i="9"/>
  <c r="Q380" i="9"/>
  <c r="Q231" i="9"/>
  <c r="Q224" i="9"/>
  <c r="Q287" i="9"/>
  <c r="Q387" i="9"/>
  <c r="Q554" i="9"/>
  <c r="Q430" i="9"/>
  <c r="Q449" i="9"/>
  <c r="Q489" i="9"/>
  <c r="Q353" i="9"/>
  <c r="Q369" i="9"/>
  <c r="Q233" i="9"/>
  <c r="Q459" i="9"/>
  <c r="Q476" i="9"/>
  <c r="Q308" i="9"/>
  <c r="Q383" i="9"/>
  <c r="Q467" i="9"/>
  <c r="Q247" i="9"/>
  <c r="Q328" i="9"/>
  <c r="Q619" i="9"/>
  <c r="Q347" i="9"/>
  <c r="Q574" i="9"/>
  <c r="Q620" i="9"/>
  <c r="Q516" i="9"/>
  <c r="Q568" i="9"/>
  <c r="Q257" i="9"/>
  <c r="Q456" i="9"/>
  <c r="Q638" i="9"/>
  <c r="Q509" i="9"/>
  <c r="Q640" i="9"/>
  <c r="Q555" i="9"/>
  <c r="Q216" i="9"/>
  <c r="Q513" i="9"/>
  <c r="Q254" i="9"/>
  <c r="Q417" i="9"/>
  <c r="Q573" i="9"/>
  <c r="Q393" i="9"/>
  <c r="Q298" i="9"/>
  <c r="Q263" i="9"/>
  <c r="Q232" i="9"/>
  <c r="Q565" i="9"/>
  <c r="Q394" i="9"/>
  <c r="Q642" i="9"/>
  <c r="Q305" i="9"/>
  <c r="Q332" i="9"/>
  <c r="Q582" i="9"/>
  <c r="Q421" i="9"/>
  <c r="Q622" i="9"/>
  <c r="Q601" i="9"/>
  <c r="Q361" i="9"/>
  <c r="Q403" i="9"/>
  <c r="Q427" i="9"/>
  <c r="Q580" i="9"/>
  <c r="Q525" i="9"/>
  <c r="Q644" i="9"/>
  <c r="Q437" i="9"/>
  <c r="Q450" i="9"/>
  <c r="Q614" i="9"/>
  <c r="Q508" i="9"/>
  <c r="Q604" i="9"/>
  <c r="Q623" i="9"/>
  <c r="Q245" i="9"/>
  <c r="Q527" i="9"/>
  <c r="Q431" i="9"/>
  <c r="Q335" i="9"/>
  <c r="Q312" i="9"/>
  <c r="Q595" i="9"/>
  <c r="Q501" i="9"/>
  <c r="Q617" i="9"/>
  <c r="Q304" i="9"/>
  <c r="Q226" i="9"/>
  <c r="Q591" i="9"/>
  <c r="Q272" i="9"/>
  <c r="Q368" i="9"/>
  <c r="Q296" i="9"/>
  <c r="Q385" i="9"/>
  <c r="Q599" i="9"/>
  <c r="Q251" i="9"/>
  <c r="Q316" i="9"/>
  <c r="Q646" i="9"/>
  <c r="Q400" i="9"/>
  <c r="Q349" i="9"/>
  <c r="Q457" i="9"/>
  <c r="Q471" i="9"/>
  <c r="Q502" i="9"/>
  <c r="Q397" i="9"/>
  <c r="Q418" i="9"/>
  <c r="Q494" i="9"/>
  <c r="Q553" i="9"/>
  <c r="Q559" i="9"/>
  <c r="Q237" i="9"/>
  <c r="Q419" i="9"/>
  <c r="Q291" i="9"/>
  <c r="Q643" i="9"/>
  <c r="Q372" i="9"/>
  <c r="Q585" i="9"/>
  <c r="Q295" i="9"/>
  <c r="Q325" i="9"/>
  <c r="Q523" i="9"/>
  <c r="Q630" i="9"/>
  <c r="Q386" i="9"/>
  <c r="Q548" i="9"/>
  <c r="Q409" i="9"/>
  <c r="Q560" i="9"/>
  <c r="AE571" i="9"/>
  <c r="Q288" i="9"/>
  <c r="AL288" i="9" s="1"/>
  <c r="AJ621" i="9"/>
  <c r="AE414" i="9"/>
  <c r="AE612" i="9"/>
  <c r="AE301" i="9"/>
  <c r="Q236" i="9"/>
  <c r="AG236" i="9" s="1"/>
  <c r="Q350" i="9"/>
  <c r="AG350" i="9" s="1"/>
  <c r="AE600" i="9"/>
  <c r="AD22" i="9"/>
  <c r="P244" i="9"/>
  <c r="P290" i="9"/>
  <c r="P271" i="9"/>
  <c r="P603" i="9"/>
  <c r="P436" i="9"/>
  <c r="P491" i="9"/>
  <c r="P343" i="9"/>
  <c r="P614" i="9"/>
  <c r="P503" i="9"/>
  <c r="P562" i="9"/>
  <c r="P610" i="9"/>
  <c r="P284" i="9"/>
  <c r="P430" i="9"/>
  <c r="P251" i="9"/>
  <c r="P278" i="9"/>
  <c r="P630" i="9"/>
  <c r="P542" i="9"/>
  <c r="P375" i="9"/>
  <c r="P443" i="9"/>
  <c r="P496" i="9"/>
  <c r="P597" i="9"/>
  <c r="P360" i="9"/>
  <c r="P586" i="9"/>
  <c r="P450" i="9"/>
  <c r="P462" i="9"/>
  <c r="P555" i="9"/>
  <c r="P380" i="9"/>
  <c r="P449" i="9"/>
  <c r="P456" i="9"/>
  <c r="P225" i="9"/>
  <c r="P361" i="9"/>
  <c r="P283" i="9"/>
  <c r="P362" i="9"/>
  <c r="P585" i="9"/>
  <c r="P647" i="9"/>
  <c r="P287" i="9"/>
  <c r="P509" i="9"/>
  <c r="P529" i="9"/>
  <c r="P546" i="9"/>
  <c r="P399" i="9"/>
  <c r="P424" i="9"/>
  <c r="P550" i="9"/>
  <c r="P342" i="9"/>
  <c r="P410" i="9"/>
  <c r="P270" i="9"/>
  <c r="P320" i="9"/>
  <c r="P294" i="9"/>
  <c r="P411" i="9"/>
  <c r="P243" i="9"/>
  <c r="P437" i="9"/>
  <c r="P571" i="9"/>
  <c r="P626" i="9"/>
  <c r="P433" i="9"/>
  <c r="P347" i="9"/>
  <c r="P359" i="9"/>
  <c r="P435" i="9"/>
  <c r="P392" i="9"/>
  <c r="P431" i="9"/>
  <c r="P487" i="9"/>
  <c r="P336" i="9"/>
  <c r="P439" i="9"/>
  <c r="P308" i="9"/>
  <c r="P275" i="9"/>
  <c r="P277" i="9"/>
  <c r="P402" i="9"/>
  <c r="P607" i="9"/>
  <c r="P432" i="9"/>
  <c r="P412" i="9"/>
  <c r="P229" i="9"/>
  <c r="P470" i="9"/>
  <c r="P484" i="9"/>
  <c r="P635" i="9"/>
  <c r="P451" i="9"/>
  <c r="P407" i="9"/>
  <c r="P315" i="9"/>
  <c r="P350" i="9"/>
  <c r="P379" i="9"/>
  <c r="P548" i="9"/>
  <c r="P384" i="9"/>
  <c r="P574" i="9"/>
  <c r="P314" i="9"/>
  <c r="P335" i="9"/>
  <c r="P242" i="9"/>
  <c r="P309" i="9"/>
  <c r="P417" i="9"/>
  <c r="P512" i="9"/>
  <c r="P474" i="9"/>
  <c r="P483" i="9"/>
  <c r="P642" i="9"/>
  <c r="P281" i="9"/>
  <c r="P524" i="9"/>
  <c r="P488" i="9"/>
  <c r="P266" i="9"/>
  <c r="P304" i="9"/>
  <c r="P427" i="9"/>
  <c r="P606" i="9"/>
  <c r="P576" i="9"/>
  <c r="P593" i="9"/>
  <c r="P255" i="9"/>
  <c r="P341" i="9"/>
  <c r="P390" i="9"/>
  <c r="P582" i="9"/>
  <c r="P422" i="9"/>
  <c r="P448" i="9"/>
  <c r="P245" i="9"/>
  <c r="P288" i="9"/>
  <c r="P282" i="9"/>
  <c r="P227" i="9"/>
  <c r="P297" i="9"/>
  <c r="P247" i="9"/>
  <c r="P249" i="9"/>
  <c r="P409" i="9"/>
  <c r="P644" i="9"/>
  <c r="P238" i="9"/>
  <c r="P577" i="9"/>
  <c r="P600" i="9"/>
  <c r="P575" i="9"/>
  <c r="P497" i="9"/>
  <c r="P508" i="9"/>
  <c r="P612" i="9"/>
  <c r="P230" i="9"/>
  <c r="P570" i="9"/>
  <c r="P511" i="9"/>
  <c r="P541" i="9"/>
  <c r="P240" i="9"/>
  <c r="P386" i="9"/>
  <c r="P398" i="9"/>
  <c r="P215" i="9"/>
  <c r="P445" i="9"/>
  <c r="P569" i="9"/>
  <c r="P526" i="9"/>
  <c r="P222" i="9"/>
  <c r="P241" i="9"/>
  <c r="P321" i="9"/>
  <c r="P322" i="9"/>
  <c r="P621" i="9"/>
  <c r="P515" i="9"/>
  <c r="P604" i="9"/>
  <c r="P337" i="9"/>
  <c r="P531" i="9"/>
  <c r="P588" i="9"/>
  <c r="P540" i="9"/>
  <c r="P498" i="9"/>
  <c r="P460" i="9"/>
  <c r="P566" i="9"/>
  <c r="P371" i="9"/>
  <c r="P521" i="9"/>
  <c r="P235" i="9"/>
  <c r="P533" i="9"/>
  <c r="P397" i="9"/>
  <c r="P236" i="9"/>
  <c r="P254" i="9"/>
  <c r="P285" i="9"/>
  <c r="P400" i="9"/>
  <c r="P330" i="9"/>
  <c r="P404" i="9"/>
  <c r="P573" i="9"/>
  <c r="P608" i="9"/>
  <c r="P599" i="9"/>
  <c r="P551" i="9"/>
  <c r="P581" i="9"/>
  <c r="P495" i="9"/>
  <c r="P492" i="9"/>
  <c r="P324" i="9"/>
  <c r="P311" i="9"/>
  <c r="P338" i="9"/>
  <c r="P467" i="9"/>
  <c r="P590" i="9"/>
  <c r="P523" i="9"/>
  <c r="P517" i="9"/>
  <c r="P218" i="9"/>
  <c r="P325" i="9"/>
  <c r="P303" i="9"/>
  <c r="P643" i="9"/>
  <c r="P587" i="9"/>
  <c r="P616" i="9"/>
  <c r="P471" i="9"/>
  <c r="P463" i="9"/>
  <c r="P276" i="9"/>
  <c r="P354" i="9"/>
  <c r="P248" i="9"/>
  <c r="P438" i="9"/>
  <c r="P262" i="9"/>
  <c r="P355" i="9"/>
  <c r="P250" i="9"/>
  <c r="P306" i="9"/>
  <c r="P472" i="9"/>
  <c r="P634" i="9"/>
  <c r="P640" i="9"/>
  <c r="P252" i="9"/>
  <c r="P530" i="9"/>
  <c r="P446" i="9"/>
  <c r="P549" i="9"/>
  <c r="P333" i="9"/>
  <c r="P641" i="9"/>
  <c r="P280" i="9"/>
  <c r="P246" i="9"/>
  <c r="P545" i="9"/>
  <c r="P639" i="9"/>
  <c r="P482" i="9"/>
  <c r="P352" i="9"/>
  <c r="P510" i="9"/>
  <c r="P219" i="9"/>
  <c r="P547" i="9"/>
  <c r="P504" i="9"/>
  <c r="P327" i="9"/>
  <c r="P578" i="9"/>
  <c r="P468" i="9"/>
  <c r="P493" i="9"/>
  <c r="P476" i="9"/>
  <c r="P617" i="9"/>
  <c r="P559" i="9"/>
  <c r="P464" i="9"/>
  <c r="P423" i="9"/>
  <c r="P279" i="9"/>
  <c r="P221" i="9"/>
  <c r="P331" i="9"/>
  <c r="P405" i="9"/>
  <c r="P514" i="9"/>
  <c r="P381" i="9"/>
  <c r="P490" i="9"/>
  <c r="P224" i="9"/>
  <c r="P544" i="9"/>
  <c r="P518" i="9"/>
  <c r="P636" i="9"/>
  <c r="P382" i="9"/>
  <c r="P583" i="9"/>
  <c r="P478" i="9"/>
  <c r="P532" i="9"/>
  <c r="P623" i="9"/>
  <c r="P589" i="9"/>
  <c r="P527" i="9"/>
  <c r="P312" i="9"/>
  <c r="P368" i="9"/>
  <c r="P622" i="9"/>
  <c r="P239" i="9"/>
  <c r="P480" i="9"/>
  <c r="P568" i="9"/>
  <c r="P394" i="9"/>
  <c r="P258" i="9"/>
  <c r="P477" i="9"/>
  <c r="P648" i="9"/>
  <c r="P501" i="9"/>
  <c r="P536" i="9"/>
  <c r="P552" i="9"/>
  <c r="P300" i="9"/>
  <c r="P558" i="9"/>
  <c r="P216" i="9"/>
  <c r="P313" i="9"/>
  <c r="P373" i="9"/>
  <c r="P475" i="9"/>
  <c r="P220" i="9"/>
  <c r="P339" i="9"/>
  <c r="P429" i="9"/>
  <c r="P316" i="9"/>
  <c r="P291" i="9"/>
  <c r="P441" i="9"/>
  <c r="P473" i="9"/>
  <c r="P620" i="9"/>
  <c r="P564" i="9"/>
  <c r="P628" i="9"/>
  <c r="P502" i="9"/>
  <c r="P302" i="9"/>
  <c r="P310" i="9"/>
  <c r="P228" i="9"/>
  <c r="P223" i="9"/>
  <c r="P298" i="9"/>
  <c r="P226" i="9"/>
  <c r="P425" i="9"/>
  <c r="P633" i="9"/>
  <c r="P261" i="9"/>
  <c r="P265" i="9"/>
  <c r="P572" i="9"/>
  <c r="P627" i="9"/>
  <c r="P567" i="9"/>
  <c r="P274" i="9"/>
  <c r="P494" i="9"/>
  <c r="P370" i="9"/>
  <c r="P256" i="9"/>
  <c r="P513" i="9"/>
  <c r="P556" i="9"/>
  <c r="P522" i="9"/>
  <c r="P428" i="9"/>
  <c r="P519" i="9"/>
  <c r="P434" i="9"/>
  <c r="P372" i="9"/>
  <c r="P442" i="9"/>
  <c r="P292" i="9"/>
  <c r="P323" i="9"/>
  <c r="P296" i="9"/>
  <c r="P535" i="9"/>
  <c r="P234" i="9"/>
  <c r="P346" i="9"/>
  <c r="P563" i="9"/>
  <c r="P357" i="9"/>
  <c r="P595" i="9"/>
  <c r="P631" i="9"/>
  <c r="P591" i="9"/>
  <c r="P408" i="9"/>
  <c r="P499" i="9"/>
  <c r="P353" i="9"/>
  <c r="P447" i="9"/>
  <c r="P374" i="9"/>
  <c r="P363" i="9"/>
  <c r="P253" i="9"/>
  <c r="P267" i="9"/>
  <c r="P557" i="9"/>
  <c r="P543" i="9"/>
  <c r="P388" i="9"/>
  <c r="P286" i="9"/>
  <c r="P299" i="9"/>
  <c r="P489" i="9"/>
  <c r="P459" i="9"/>
  <c r="P305" i="9"/>
  <c r="P367" i="9"/>
  <c r="P329" i="9"/>
  <c r="P295" i="9"/>
  <c r="P579" i="9"/>
  <c r="P420" i="9"/>
  <c r="P528" i="9"/>
  <c r="P440" i="9"/>
  <c r="P507" i="9"/>
  <c r="P259" i="9"/>
  <c r="P378" i="9"/>
  <c r="P632" i="9"/>
  <c r="P376" i="9"/>
  <c r="P289" i="9"/>
  <c r="P455" i="9"/>
  <c r="P605" i="9"/>
  <c r="P466" i="9"/>
  <c r="P345" i="9"/>
  <c r="P415" i="9"/>
  <c r="P387" i="9"/>
  <c r="P465" i="9"/>
  <c r="P237" i="9"/>
  <c r="P486" i="9"/>
  <c r="P609" i="9"/>
  <c r="P217" i="9"/>
  <c r="P637" i="9"/>
  <c r="P257" i="9"/>
  <c r="P263" i="9"/>
  <c r="P505" i="9"/>
  <c r="P453" i="9"/>
  <c r="P560" i="9"/>
  <c r="P358" i="9"/>
  <c r="P457" i="9"/>
  <c r="P364" i="9"/>
  <c r="P426" i="9"/>
  <c r="P264" i="9"/>
  <c r="P538" i="9"/>
  <c r="P565" i="9"/>
  <c r="P419" i="9"/>
  <c r="P615" i="9"/>
  <c r="P534" i="9"/>
  <c r="P393" i="9"/>
  <c r="P418" i="9"/>
  <c r="P269" i="9"/>
  <c r="P395" i="9"/>
  <c r="P340" i="9"/>
  <c r="P273" i="9"/>
  <c r="P231" i="9"/>
  <c r="P520" i="9"/>
  <c r="P413" i="9"/>
  <c r="P307" i="9"/>
  <c r="P619" i="9"/>
  <c r="P301" i="9"/>
  <c r="P479" i="9"/>
  <c r="P611" i="9"/>
  <c r="P348" i="9"/>
  <c r="P537" i="9"/>
  <c r="P580" i="9"/>
  <c r="P554" i="9"/>
  <c r="P401" i="9"/>
  <c r="P598" i="9"/>
  <c r="P458" i="9"/>
  <c r="P344" i="9"/>
  <c r="P369" i="9"/>
  <c r="P646" i="9"/>
  <c r="P485" i="9"/>
  <c r="P332" i="9"/>
  <c r="P232" i="9"/>
  <c r="P525" i="9"/>
  <c r="P539" i="9"/>
  <c r="P645" i="9"/>
  <c r="P602" i="9"/>
  <c r="P481" i="9"/>
  <c r="P584" i="9"/>
  <c r="P389" i="9"/>
  <c r="P594" i="9"/>
  <c r="P416" i="9"/>
  <c r="P233" i="9"/>
  <c r="P319" i="9"/>
  <c r="P618" i="9"/>
  <c r="P391" i="9"/>
  <c r="P293" i="9"/>
  <c r="P403" i="9"/>
  <c r="P318" i="9"/>
  <c r="P561" i="9"/>
  <c r="P638" i="9"/>
  <c r="P349" i="9"/>
  <c r="P351" i="9"/>
  <c r="P385" i="9"/>
  <c r="P624" i="9"/>
  <c r="P469" i="9"/>
  <c r="P377" i="9"/>
  <c r="P516" i="9"/>
  <c r="P317" i="9"/>
  <c r="P260" i="9"/>
  <c r="P500" i="9"/>
  <c r="P356" i="9"/>
  <c r="P396" i="9"/>
  <c r="P414" i="9"/>
  <c r="P328" i="9"/>
  <c r="P454" i="9"/>
  <c r="P444" i="9"/>
  <c r="P506" i="9"/>
  <c r="P383" i="9"/>
  <c r="P406" i="9"/>
  <c r="P421" i="9"/>
  <c r="P592" i="9"/>
  <c r="P629" i="9"/>
  <c r="P272" i="9"/>
  <c r="P613" i="9"/>
  <c r="P596" i="9"/>
  <c r="P625" i="9"/>
  <c r="P366" i="9"/>
  <c r="P326" i="9"/>
  <c r="P365" i="9"/>
  <c r="P461" i="9"/>
  <c r="P452" i="9"/>
  <c r="P601" i="9"/>
  <c r="P334" i="9"/>
  <c r="P268" i="9"/>
  <c r="P553" i="9"/>
  <c r="AG531" i="9"/>
  <c r="AL531" i="9"/>
  <c r="AD27" i="9"/>
  <c r="K83" i="12"/>
  <c r="L83" i="12" s="1"/>
  <c r="K72" i="12"/>
  <c r="L72" i="12" s="1"/>
  <c r="K124" i="12"/>
  <c r="L124" i="12" s="1"/>
  <c r="K130" i="12"/>
  <c r="L130" i="12" s="1"/>
  <c r="K132" i="12"/>
  <c r="L132" i="12" s="1"/>
  <c r="N132" i="12" s="1"/>
  <c r="O132" i="12" s="1"/>
  <c r="K152" i="12"/>
  <c r="K185" i="12"/>
  <c r="L185" i="12" s="1"/>
  <c r="K221" i="12"/>
  <c r="K103" i="12"/>
  <c r="L103" i="12" s="1"/>
  <c r="K73" i="12"/>
  <c r="L73" i="12" s="1"/>
  <c r="K49" i="12"/>
  <c r="L49" i="12" s="1"/>
  <c r="K36" i="12"/>
  <c r="L36" i="12" s="1"/>
  <c r="K110" i="12"/>
  <c r="L110" i="12" s="1"/>
  <c r="K95" i="12"/>
  <c r="L95" i="12" s="1"/>
  <c r="K100" i="12"/>
  <c r="L100" i="12" s="1"/>
  <c r="K167" i="12"/>
  <c r="L167" i="12" s="1"/>
  <c r="K157" i="12"/>
  <c r="K188" i="12"/>
  <c r="K229" i="12"/>
  <c r="L229" i="12" s="1"/>
  <c r="K48" i="12"/>
  <c r="L48" i="12" s="1"/>
  <c r="K46" i="12"/>
  <c r="L46" i="12" s="1"/>
  <c r="K77" i="12"/>
  <c r="L77" i="12" s="1"/>
  <c r="K118" i="12"/>
  <c r="L118" i="12" s="1"/>
  <c r="K151" i="12"/>
  <c r="L151" i="12" s="1"/>
  <c r="K150" i="12"/>
  <c r="L150" i="12" s="1"/>
  <c r="K211" i="12"/>
  <c r="K204" i="12"/>
  <c r="K40" i="12"/>
  <c r="L40" i="12" s="1"/>
  <c r="K104" i="12"/>
  <c r="L104" i="12" s="1"/>
  <c r="K112" i="12"/>
  <c r="L112" i="12" s="1"/>
  <c r="K105" i="12"/>
  <c r="L105" i="12" s="1"/>
  <c r="K135" i="12"/>
  <c r="L135" i="12" s="1"/>
  <c r="K162" i="12"/>
  <c r="L162" i="12" s="1"/>
  <c r="K192" i="12"/>
  <c r="L192" i="12" s="1"/>
  <c r="K207" i="12"/>
  <c r="K42" i="12"/>
  <c r="L42" i="12" s="1"/>
  <c r="K63" i="12"/>
  <c r="L63" i="12" s="1"/>
  <c r="K93" i="12"/>
  <c r="L93" i="12" s="1"/>
  <c r="K90" i="12"/>
  <c r="L90" i="12" s="1"/>
  <c r="N90" i="12" s="1"/>
  <c r="O90" i="12" s="1"/>
  <c r="K137" i="12"/>
  <c r="L137" i="12" s="1"/>
  <c r="K177" i="12"/>
  <c r="L177" i="12" s="1"/>
  <c r="K201" i="12"/>
  <c r="K223" i="12"/>
  <c r="L223" i="12" s="1"/>
  <c r="K58" i="12"/>
  <c r="L58" i="12" s="1"/>
  <c r="K102" i="12"/>
  <c r="L102" i="12" s="1"/>
  <c r="K84" i="12"/>
  <c r="L84" i="12" s="1"/>
  <c r="K67" i="12"/>
  <c r="L67" i="12" s="1"/>
  <c r="K65" i="12"/>
  <c r="L65" i="12" s="1"/>
  <c r="K114" i="12"/>
  <c r="L114" i="12" s="1"/>
  <c r="K122" i="12"/>
  <c r="L122" i="12" s="1"/>
  <c r="K164" i="12"/>
  <c r="L164" i="12" s="1"/>
  <c r="K175" i="12"/>
  <c r="L175" i="12" s="1"/>
  <c r="K227" i="12"/>
  <c r="L227" i="12" s="1"/>
  <c r="K224" i="12"/>
  <c r="L224" i="12" s="1"/>
  <c r="K43" i="12"/>
  <c r="L43" i="12" s="1"/>
  <c r="K98" i="12"/>
  <c r="L98" i="12" s="1"/>
  <c r="K117" i="12"/>
  <c r="K131" i="12"/>
  <c r="L131" i="12" s="1"/>
  <c r="K147" i="12"/>
  <c r="L147" i="12" s="1"/>
  <c r="K169" i="12"/>
  <c r="L169" i="12" s="1"/>
  <c r="K179" i="12"/>
  <c r="L179" i="12" s="1"/>
  <c r="K200" i="12"/>
  <c r="L200" i="12" s="1"/>
  <c r="K52" i="12"/>
  <c r="L52" i="12" s="1"/>
  <c r="N52" i="12" s="1"/>
  <c r="O52" i="12" s="1"/>
  <c r="K80" i="12"/>
  <c r="L80" i="12" s="1"/>
  <c r="K74" i="12"/>
  <c r="K35" i="12"/>
  <c r="K60" i="12"/>
  <c r="L60" i="12" s="1"/>
  <c r="K85" i="12"/>
  <c r="L85" i="12" s="1"/>
  <c r="K79" i="12"/>
  <c r="L79" i="12" s="1"/>
  <c r="K119" i="12"/>
  <c r="L119" i="12" s="1"/>
  <c r="K161" i="12"/>
  <c r="K171" i="12"/>
  <c r="K205" i="12"/>
  <c r="L205" i="12" s="1"/>
  <c r="K215" i="12"/>
  <c r="L215" i="12" s="1"/>
  <c r="K34" i="12"/>
  <c r="K47" i="12"/>
  <c r="L47" i="12" s="1"/>
  <c r="K106" i="12"/>
  <c r="L106" i="12" s="1"/>
  <c r="K115" i="12"/>
  <c r="K129" i="12"/>
  <c r="L129" i="12" s="1"/>
  <c r="K145" i="12"/>
  <c r="L145" i="12" s="1"/>
  <c r="K202" i="12"/>
  <c r="L202" i="12" s="1"/>
  <c r="K195" i="12"/>
  <c r="L195" i="12" s="1"/>
  <c r="K230" i="12"/>
  <c r="K37" i="12"/>
  <c r="L37" i="12" s="1"/>
  <c r="K76" i="12"/>
  <c r="L76" i="12" s="1"/>
  <c r="K75" i="12"/>
  <c r="K69" i="12"/>
  <c r="K51" i="12"/>
  <c r="L51" i="12" s="1"/>
  <c r="K88" i="12"/>
  <c r="L88" i="12" s="1"/>
  <c r="K71" i="12"/>
  <c r="L71" i="12" s="1"/>
  <c r="K89" i="12"/>
  <c r="L89" i="12" s="1"/>
  <c r="K45" i="12"/>
  <c r="L45" i="12" s="1"/>
  <c r="K78" i="12"/>
  <c r="L78" i="12" s="1"/>
  <c r="K99" i="12"/>
  <c r="L99" i="12" s="1"/>
  <c r="K92" i="12"/>
  <c r="L92" i="12" s="1"/>
  <c r="K141" i="12"/>
  <c r="L141" i="12" s="1"/>
  <c r="K165" i="12"/>
  <c r="L165" i="12" s="1"/>
  <c r="K170" i="12"/>
  <c r="L170" i="12" s="1"/>
  <c r="K210" i="12"/>
  <c r="L210" i="12" s="1"/>
  <c r="K231" i="12"/>
  <c r="L231" i="12" s="1"/>
  <c r="K39" i="12"/>
  <c r="L39" i="12" s="1"/>
  <c r="K68" i="12"/>
  <c r="K81" i="12"/>
  <c r="L81" i="12" s="1"/>
  <c r="K108" i="12"/>
  <c r="L108" i="12" s="1"/>
  <c r="K133" i="12"/>
  <c r="L133" i="12" s="1"/>
  <c r="K154" i="12"/>
  <c r="L154" i="12" s="1"/>
  <c r="K178" i="12"/>
  <c r="L178" i="12" s="1"/>
  <c r="K191" i="12"/>
  <c r="L191" i="12" s="1"/>
  <c r="K206" i="12"/>
  <c r="L206" i="12" s="1"/>
  <c r="K61" i="12"/>
  <c r="L61" i="12" s="1"/>
  <c r="K54" i="12"/>
  <c r="L54" i="12" s="1"/>
  <c r="K96" i="12"/>
  <c r="L96" i="12" s="1"/>
  <c r="K38" i="12"/>
  <c r="L38" i="12" s="1"/>
  <c r="K97" i="12"/>
  <c r="L97" i="12" s="1"/>
  <c r="K86" i="12"/>
  <c r="K113" i="12"/>
  <c r="L113" i="12" s="1"/>
  <c r="K125" i="12"/>
  <c r="K173" i="12"/>
  <c r="L173" i="12" s="1"/>
  <c r="K182" i="12"/>
  <c r="L182" i="12" s="1"/>
  <c r="K212" i="12"/>
  <c r="L212" i="12" s="1"/>
  <c r="K121" i="12"/>
  <c r="L121" i="12" s="1"/>
  <c r="K139" i="12"/>
  <c r="K166" i="12"/>
  <c r="L166" i="12" s="1"/>
  <c r="K183" i="12"/>
  <c r="L183" i="12" s="1"/>
  <c r="K209" i="12"/>
  <c r="L209" i="12" s="1"/>
  <c r="K140" i="12"/>
  <c r="L140" i="12" s="1"/>
  <c r="K159" i="12"/>
  <c r="L159" i="12" s="1"/>
  <c r="K176" i="12"/>
  <c r="L176" i="12" s="1"/>
  <c r="K216" i="12"/>
  <c r="L216" i="12" s="1"/>
  <c r="K222" i="12"/>
  <c r="L222" i="12" s="1"/>
  <c r="K143" i="12"/>
  <c r="L143" i="12" s="1"/>
  <c r="K163" i="12"/>
  <c r="L163" i="12" s="1"/>
  <c r="K194" i="12"/>
  <c r="K196" i="12"/>
  <c r="L196" i="12" s="1"/>
  <c r="K225" i="12"/>
  <c r="L225" i="12" s="1"/>
  <c r="K32" i="12"/>
  <c r="L32" i="12" s="1"/>
  <c r="K53" i="12"/>
  <c r="L53" i="12" s="1"/>
  <c r="K91" i="12"/>
  <c r="L91" i="12" s="1"/>
  <c r="K123" i="12"/>
  <c r="L123" i="12" s="1"/>
  <c r="K128" i="12"/>
  <c r="L128" i="12" s="1"/>
  <c r="K148" i="12"/>
  <c r="L148" i="12" s="1"/>
  <c r="K180" i="12"/>
  <c r="L180" i="12" s="1"/>
  <c r="K198" i="12"/>
  <c r="L198" i="12" s="1"/>
  <c r="K220" i="12"/>
  <c r="L220" i="12" s="1"/>
  <c r="K107" i="12"/>
  <c r="L107" i="12" s="1"/>
  <c r="K134" i="12"/>
  <c r="K155" i="12"/>
  <c r="L155" i="12" s="1"/>
  <c r="K181" i="12"/>
  <c r="L181" i="12" s="1"/>
  <c r="K213" i="12"/>
  <c r="L213" i="12" s="1"/>
  <c r="K228" i="12"/>
  <c r="L228" i="12" s="1"/>
  <c r="K232" i="12"/>
  <c r="L232" i="12" s="1"/>
  <c r="K94" i="12"/>
  <c r="L94" i="12" s="1"/>
  <c r="N94" i="12" s="1"/>
  <c r="O94" i="12" s="1"/>
  <c r="K142" i="12"/>
  <c r="L142" i="12" s="1"/>
  <c r="K197" i="12"/>
  <c r="L197" i="12" s="1"/>
  <c r="K186" i="12"/>
  <c r="L186" i="12" s="1"/>
  <c r="K190" i="12"/>
  <c r="L190" i="12" s="1"/>
  <c r="K234" i="12"/>
  <c r="L234" i="12" s="1"/>
  <c r="K233" i="12"/>
  <c r="L233" i="12" s="1"/>
  <c r="K57" i="12"/>
  <c r="L57" i="12" s="1"/>
  <c r="K66" i="12"/>
  <c r="L66" i="12" s="1"/>
  <c r="K87" i="12"/>
  <c r="L87" i="12" s="1"/>
  <c r="K70" i="12"/>
  <c r="K156" i="12"/>
  <c r="K160" i="12"/>
  <c r="L160" i="12" s="1"/>
  <c r="K184" i="12"/>
  <c r="L184" i="12" s="1"/>
  <c r="K217" i="12"/>
  <c r="L217" i="12" s="1"/>
  <c r="K62" i="12"/>
  <c r="L62" i="12" s="1"/>
  <c r="K64" i="12"/>
  <c r="L64" i="12" s="1"/>
  <c r="K59" i="12"/>
  <c r="L59" i="12" s="1"/>
  <c r="N59" i="12" s="1"/>
  <c r="O59" i="12" s="1"/>
  <c r="K120" i="12"/>
  <c r="L120" i="12" s="1"/>
  <c r="K146" i="12"/>
  <c r="K174" i="12"/>
  <c r="L174" i="12" s="1"/>
  <c r="N174" i="12" s="1"/>
  <c r="O174" i="12" s="1"/>
  <c r="K187" i="12"/>
  <c r="L187" i="12" s="1"/>
  <c r="K214" i="12"/>
  <c r="L214" i="12" s="1"/>
  <c r="K31" i="12"/>
  <c r="L31" i="12" s="1"/>
  <c r="K82" i="12"/>
  <c r="L82" i="12" s="1"/>
  <c r="K101" i="12"/>
  <c r="L101" i="12" s="1"/>
  <c r="K109" i="12"/>
  <c r="L109" i="12" s="1"/>
  <c r="K138" i="12"/>
  <c r="L138" i="12" s="1"/>
  <c r="K149" i="12"/>
  <c r="L149" i="12" s="1"/>
  <c r="N149" i="12" s="1"/>
  <c r="O149" i="12" s="1"/>
  <c r="K172" i="12"/>
  <c r="L172" i="12" s="1"/>
  <c r="K208" i="12"/>
  <c r="L208" i="12" s="1"/>
  <c r="K50" i="12"/>
  <c r="L50" i="12" s="1"/>
  <c r="K56" i="12"/>
  <c r="L56" i="12" s="1"/>
  <c r="K127" i="12"/>
  <c r="L127" i="12" s="1"/>
  <c r="K126" i="12"/>
  <c r="K158" i="12"/>
  <c r="L158" i="12" s="1"/>
  <c r="K153" i="12"/>
  <c r="L153" i="12" s="1"/>
  <c r="K199" i="12"/>
  <c r="L199" i="12" s="1"/>
  <c r="K203" i="12"/>
  <c r="L203" i="12" s="1"/>
  <c r="K41" i="12"/>
  <c r="L41" i="12" s="1"/>
  <c r="K44" i="12"/>
  <c r="L44" i="12" s="1"/>
  <c r="K55" i="12"/>
  <c r="L55" i="12" s="1"/>
  <c r="K111" i="12"/>
  <c r="L111" i="12" s="1"/>
  <c r="K136" i="12"/>
  <c r="L136" i="12" s="1"/>
  <c r="K193" i="12"/>
  <c r="L193" i="12" s="1"/>
  <c r="K189" i="12"/>
  <c r="L189" i="12" s="1"/>
  <c r="K219" i="12"/>
  <c r="L219" i="12" s="1"/>
  <c r="K116" i="12"/>
  <c r="L116" i="12" s="1"/>
  <c r="K144" i="12"/>
  <c r="L144" i="12" s="1"/>
  <c r="K168" i="12"/>
  <c r="L168" i="12" s="1"/>
  <c r="K226" i="12"/>
  <c r="L226" i="12" s="1"/>
  <c r="K218" i="12"/>
  <c r="L218" i="12" s="1"/>
  <c r="AJ594" i="9"/>
  <c r="AE594" i="9"/>
  <c r="AE251" i="9"/>
  <c r="AJ251" i="9"/>
  <c r="AE368" i="9"/>
  <c r="AJ368" i="9"/>
  <c r="AJ218" i="9"/>
  <c r="AE218" i="9"/>
  <c r="AJ619" i="9"/>
  <c r="AE619" i="9"/>
  <c r="AJ292" i="9"/>
  <c r="AE292" i="9"/>
  <c r="AE542" i="9"/>
  <c r="AJ542" i="9"/>
  <c r="AJ424" i="9"/>
  <c r="AE424" i="9"/>
  <c r="AJ336" i="9"/>
  <c r="AE336" i="9"/>
  <c r="AJ622" i="9"/>
  <c r="AE622" i="9"/>
  <c r="AE573" i="9"/>
  <c r="AJ573" i="9"/>
  <c r="AJ411" i="9"/>
  <c r="AE411" i="9"/>
  <c r="AJ556" i="9"/>
  <c r="AE556" i="9"/>
  <c r="AE297" i="9"/>
  <c r="AJ297" i="9"/>
  <c r="AE205" i="9"/>
  <c r="AJ205" i="9"/>
  <c r="AE380" i="9"/>
  <c r="AJ380" i="9"/>
  <c r="AE590" i="9"/>
  <c r="AJ590" i="9"/>
  <c r="AE467" i="9"/>
  <c r="AJ467" i="9"/>
  <c r="AE393" i="9"/>
  <c r="AJ393" i="9"/>
  <c r="AE566" i="9"/>
  <c r="AJ566" i="9"/>
  <c r="AE463" i="9"/>
  <c r="AJ463" i="9"/>
  <c r="AE555" i="9"/>
  <c r="AJ555" i="9"/>
  <c r="AJ546" i="9"/>
  <c r="AE546" i="9"/>
  <c r="AE476" i="9"/>
  <c r="AJ476" i="9"/>
  <c r="AJ558" i="9"/>
  <c r="AE558" i="9"/>
  <c r="AE585" i="9"/>
  <c r="AJ585" i="9"/>
  <c r="AE269" i="9"/>
  <c r="AJ269" i="9"/>
  <c r="AJ469" i="9"/>
  <c r="AE469" i="9"/>
  <c r="AE263" i="9"/>
  <c r="AJ263" i="9"/>
  <c r="AJ271" i="9"/>
  <c r="AE271" i="9"/>
  <c r="AJ354" i="9"/>
  <c r="AE354" i="9"/>
  <c r="AJ216" i="9"/>
  <c r="AE216" i="9"/>
  <c r="AJ528" i="9"/>
  <c r="AE528" i="9"/>
  <c r="AJ464" i="9"/>
  <c r="AE464" i="9"/>
  <c r="AJ200" i="9"/>
  <c r="AE200" i="9"/>
  <c r="AJ282" i="9"/>
  <c r="AE282" i="9"/>
  <c r="AJ544" i="9"/>
  <c r="AE544" i="9"/>
  <c r="AJ577" i="9"/>
  <c r="AE577" i="9"/>
  <c r="AJ370" i="9"/>
  <c r="AE370" i="9"/>
  <c r="AE243" i="9"/>
  <c r="AJ243" i="9"/>
  <c r="AE291" i="9"/>
  <c r="AJ291" i="9"/>
  <c r="AJ588" i="9"/>
  <c r="AE588" i="9"/>
  <c r="AE299" i="9"/>
  <c r="AJ299" i="9"/>
  <c r="AE630" i="9"/>
  <c r="AJ630" i="9"/>
  <c r="AJ193" i="9"/>
  <c r="AE193" i="9"/>
  <c r="AE181" i="9"/>
  <c r="AJ181" i="9"/>
  <c r="AE276" i="9"/>
  <c r="AJ276" i="9"/>
  <c r="AJ583" i="9"/>
  <c r="AE583" i="9"/>
  <c r="AJ491" i="9"/>
  <c r="AE491" i="9"/>
  <c r="AJ367" i="9"/>
  <c r="AE367" i="9"/>
  <c r="AE586" i="9"/>
  <c r="AJ586" i="9"/>
  <c r="AJ536" i="9"/>
  <c r="AE536" i="9"/>
  <c r="AE447" i="9"/>
  <c r="AJ447" i="9"/>
  <c r="AE389" i="9"/>
  <c r="AJ389" i="9"/>
  <c r="AJ400" i="9"/>
  <c r="AE400" i="9"/>
  <c r="AE327" i="9"/>
  <c r="AJ327" i="9"/>
  <c r="AE260" i="9"/>
  <c r="AJ260" i="9"/>
  <c r="AE308" i="9"/>
  <c r="AJ308" i="9"/>
  <c r="AJ228" i="9"/>
  <c r="AE228" i="9"/>
  <c r="AE296" i="9"/>
  <c r="AJ296" i="9"/>
  <c r="AJ338" i="9"/>
  <c r="AE338" i="9"/>
  <c r="AE360" i="9"/>
  <c r="AJ360" i="9"/>
  <c r="AE279" i="9"/>
  <c r="AJ279" i="9"/>
  <c r="AJ519" i="9"/>
  <c r="AE519" i="9"/>
  <c r="AE442" i="9"/>
  <c r="AJ442" i="9"/>
  <c r="AE543" i="9"/>
  <c r="AJ543" i="9"/>
  <c r="AJ520" i="9"/>
  <c r="AE520" i="9"/>
  <c r="AJ643" i="9"/>
  <c r="AE643" i="9"/>
  <c r="AE489" i="9"/>
  <c r="AJ489" i="9"/>
  <c r="AJ409" i="9"/>
  <c r="AE409" i="9"/>
  <c r="AE236" i="9"/>
  <c r="AJ236" i="9"/>
  <c r="AJ499" i="9"/>
  <c r="AE499" i="9"/>
  <c r="AE219" i="9"/>
  <c r="AJ219" i="9"/>
  <c r="AE387" i="9"/>
  <c r="AJ387" i="9"/>
  <c r="AJ235" i="9"/>
  <c r="AE235" i="9"/>
  <c r="AJ321" i="9"/>
  <c r="AE321" i="9"/>
  <c r="AE371" i="9"/>
  <c r="AJ371" i="9"/>
  <c r="AJ379" i="9"/>
  <c r="AE379" i="9"/>
  <c r="AE324" i="9"/>
  <c r="AJ324" i="9"/>
  <c r="AJ639" i="9"/>
  <c r="AE639" i="9"/>
  <c r="AE451" i="9"/>
  <c r="AJ451" i="9"/>
  <c r="AJ552" i="9"/>
  <c r="AE552" i="9"/>
  <c r="AE633" i="9"/>
  <c r="AJ633" i="9"/>
  <c r="AJ203" i="9"/>
  <c r="AE203" i="9"/>
  <c r="AE609" i="9"/>
  <c r="AJ609" i="9"/>
  <c r="AJ388" i="9"/>
  <c r="AE388" i="9"/>
  <c r="AE281" i="9"/>
  <c r="AJ281" i="9"/>
  <c r="AE328" i="9"/>
  <c r="AJ328" i="9"/>
  <c r="AJ352" i="9"/>
  <c r="AE352" i="9"/>
  <c r="AE252" i="9"/>
  <c r="AJ252" i="9"/>
  <c r="AE264" i="9"/>
  <c r="AJ264" i="9"/>
  <c r="AJ422" i="9"/>
  <c r="AE422" i="9"/>
  <c r="AE578" i="9"/>
  <c r="AJ578" i="9"/>
  <c r="AJ472" i="9"/>
  <c r="AE472" i="9"/>
  <c r="AE443" i="9"/>
  <c r="AJ443" i="9"/>
  <c r="AJ541" i="9"/>
  <c r="AE541" i="9"/>
  <c r="AJ423" i="9"/>
  <c r="AE423" i="9"/>
  <c r="AJ493" i="9"/>
  <c r="AE493" i="9"/>
  <c r="AJ598" i="9"/>
  <c r="AE598" i="9"/>
  <c r="AE248" i="9"/>
  <c r="AJ248" i="9"/>
  <c r="AE242" i="9"/>
  <c r="AJ242" i="9"/>
  <c r="AJ532" i="9"/>
  <c r="AE532" i="9"/>
  <c r="W27" i="9"/>
  <c r="W26" i="9"/>
  <c r="AJ194" i="9"/>
  <c r="AE194" i="9"/>
  <c r="AE458" i="9"/>
  <c r="AJ458" i="9"/>
  <c r="AJ343" i="9"/>
  <c r="AE343" i="9"/>
  <c r="AJ488" i="9"/>
  <c r="AE488" i="9"/>
  <c r="AE610" i="9"/>
  <c r="AJ610" i="9"/>
  <c r="AJ477" i="9"/>
  <c r="AE477" i="9"/>
  <c r="AJ470" i="9"/>
  <c r="AE470" i="9"/>
  <c r="AE225" i="9"/>
  <c r="AJ225" i="9"/>
  <c r="AE492" i="9"/>
  <c r="AJ492" i="9"/>
  <c r="AE524" i="9"/>
  <c r="AJ524" i="9"/>
  <c r="AJ605" i="9"/>
  <c r="AE605" i="9"/>
  <c r="AE353" i="9"/>
  <c r="AJ353" i="9"/>
  <c r="AE178" i="9"/>
  <c r="AJ178" i="9"/>
  <c r="AJ283" i="9"/>
  <c r="AE283" i="9"/>
  <c r="AJ635" i="9"/>
  <c r="AE635" i="9"/>
  <c r="W22" i="9"/>
  <c r="W21" i="9"/>
  <c r="W23" i="9"/>
  <c r="AJ311" i="9"/>
  <c r="AE311" i="9"/>
  <c r="T22" i="9"/>
  <c r="T21" i="9"/>
  <c r="T23" i="9"/>
  <c r="AE259" i="9"/>
  <c r="AJ259" i="9"/>
  <c r="AJ274" i="9"/>
  <c r="AE274" i="9"/>
  <c r="AE365" i="9"/>
  <c r="AJ365" i="9"/>
  <c r="AJ239" i="9"/>
  <c r="AE239" i="9"/>
  <c r="AE510" i="9"/>
  <c r="AJ510" i="9"/>
  <c r="AE574" i="9"/>
  <c r="AJ574" i="9"/>
  <c r="AE521" i="9"/>
  <c r="AJ521" i="9"/>
  <c r="AJ232" i="9"/>
  <c r="AE232" i="9"/>
  <c r="AJ487" i="9"/>
  <c r="AE487" i="9"/>
  <c r="AE240" i="9"/>
  <c r="AJ240" i="9"/>
  <c r="AJ498" i="9"/>
  <c r="AE498" i="9"/>
  <c r="AE257" i="9"/>
  <c r="AJ257" i="9"/>
  <c r="AJ570" i="9"/>
  <c r="AE570" i="9"/>
  <c r="AJ631" i="9"/>
  <c r="AE631" i="9"/>
  <c r="AJ268" i="9"/>
  <c r="AE268" i="9"/>
  <c r="AE244" i="9"/>
  <c r="AJ244" i="9"/>
  <c r="AJ313" i="9"/>
  <c r="AE313" i="9"/>
  <c r="AJ289" i="9"/>
  <c r="AE289" i="9"/>
  <c r="AE408" i="9"/>
  <c r="AJ408" i="9"/>
  <c r="AJ234" i="9"/>
  <c r="AE234" i="9"/>
  <c r="AJ164" i="9"/>
  <c r="AE164" i="9"/>
  <c r="AJ398" i="9"/>
  <c r="AE398" i="9"/>
  <c r="AE369" i="9"/>
  <c r="AJ369" i="9"/>
  <c r="AJ390" i="9"/>
  <c r="AE390" i="9"/>
  <c r="AE428" i="9"/>
  <c r="AJ428" i="9"/>
  <c r="AJ460" i="9"/>
  <c r="AE460" i="9"/>
  <c r="AJ300" i="9"/>
  <c r="AE300" i="9"/>
  <c r="AE462" i="9"/>
  <c r="AJ462" i="9"/>
  <c r="AJ576" i="9"/>
  <c r="AE576" i="9"/>
  <c r="AJ564" i="9"/>
  <c r="AE564" i="9"/>
  <c r="AE377" i="9"/>
  <c r="AJ377" i="9"/>
  <c r="T27" i="9"/>
  <c r="T26" i="9"/>
  <c r="AE455" i="9"/>
  <c r="AJ455" i="9"/>
  <c r="AJ227" i="9"/>
  <c r="AE227" i="9"/>
  <c r="AJ180" i="9"/>
  <c r="AE180" i="9"/>
  <c r="AJ404" i="9"/>
  <c r="AE404" i="9"/>
  <c r="AE278" i="9"/>
  <c r="AJ278" i="9"/>
  <c r="AE501" i="9"/>
  <c r="AJ501" i="9"/>
  <c r="AJ265" i="9"/>
  <c r="AE265" i="9"/>
  <c r="AE319" i="9"/>
  <c r="AJ319" i="9"/>
  <c r="AJ190" i="9"/>
  <c r="AE190" i="9"/>
  <c r="AJ582" i="9"/>
  <c r="AE582" i="9"/>
  <c r="AJ429" i="9"/>
  <c r="AE429" i="9"/>
  <c r="AE550" i="9"/>
  <c r="AJ550" i="9"/>
  <c r="AE255" i="9"/>
  <c r="AJ255" i="9"/>
  <c r="AJ593" i="9"/>
  <c r="AE593" i="9"/>
  <c r="AJ329" i="9"/>
  <c r="AE329" i="9"/>
  <c r="AE606" i="9"/>
  <c r="AJ606" i="9"/>
  <c r="AJ258" i="9"/>
  <c r="AE258" i="9"/>
  <c r="AJ402" i="9"/>
  <c r="AE402" i="9"/>
  <c r="AE427" i="9"/>
  <c r="AJ427" i="9"/>
  <c r="AE192" i="9"/>
  <c r="AJ192" i="9"/>
  <c r="AE215" i="9"/>
  <c r="AJ215" i="9"/>
  <c r="AJ479" i="9"/>
  <c r="AE479" i="9"/>
  <c r="AJ456" i="9"/>
  <c r="AE456" i="9"/>
  <c r="AJ204" i="9"/>
  <c r="AE204" i="9"/>
  <c r="AE304" i="9"/>
  <c r="AJ304" i="9"/>
  <c r="AJ383" i="9"/>
  <c r="AE383" i="9"/>
  <c r="AJ341" i="9"/>
  <c r="AE341" i="9"/>
  <c r="AE642" i="9"/>
  <c r="AJ642" i="9"/>
  <c r="AE450" i="9"/>
  <c r="AJ450" i="9"/>
  <c r="AJ238" i="9"/>
  <c r="AE238" i="9"/>
  <c r="AJ173" i="9"/>
  <c r="AE173" i="9"/>
  <c r="AD21" i="9"/>
  <c r="AE305" i="9"/>
  <c r="AJ305" i="9"/>
  <c r="V27" i="9"/>
  <c r="V26" i="9"/>
  <c r="AJ497" i="9"/>
  <c r="AE497" i="9"/>
  <c r="AE317" i="9"/>
  <c r="AJ317" i="9"/>
  <c r="AJ595" i="9"/>
  <c r="AE595" i="9"/>
  <c r="AE433" i="9"/>
  <c r="AJ433" i="9"/>
  <c r="AJ222" i="9"/>
  <c r="AE222" i="9"/>
  <c r="AE320" i="9"/>
  <c r="AJ320" i="9"/>
  <c r="AE562" i="9"/>
  <c r="AJ562" i="9"/>
  <c r="AJ373" i="9"/>
  <c r="AE373" i="9"/>
  <c r="AJ211" i="9"/>
  <c r="AE211" i="9"/>
  <c r="AJ208" i="9"/>
  <c r="AE208" i="9"/>
  <c r="AE431" i="9"/>
  <c r="AJ431" i="9"/>
  <c r="AE326" i="9"/>
  <c r="AJ326" i="9"/>
  <c r="AE434" i="9"/>
  <c r="AJ434" i="9"/>
  <c r="AJ199" i="9"/>
  <c r="AE199" i="9"/>
  <c r="AJ641" i="9"/>
  <c r="AE641" i="9"/>
  <c r="AE184" i="9"/>
  <c r="AJ184" i="9"/>
  <c r="AE611" i="9"/>
  <c r="AJ611" i="9"/>
  <c r="AE613" i="9"/>
  <c r="AJ613" i="9"/>
  <c r="AE561" i="9"/>
  <c r="AJ561" i="9"/>
  <c r="V22" i="9"/>
  <c r="V21" i="9"/>
  <c r="V23" i="9"/>
  <c r="AJ504" i="9"/>
  <c r="AE504" i="9"/>
  <c r="AE214" i="9"/>
  <c r="AJ214" i="9"/>
  <c r="AJ275" i="9"/>
  <c r="AE275" i="9"/>
  <c r="AE615" i="9"/>
  <c r="AJ615" i="9"/>
  <c r="AE351" i="9"/>
  <c r="AJ351" i="9"/>
  <c r="AE531" i="9"/>
  <c r="AJ531" i="9"/>
  <c r="AJ206" i="9"/>
  <c r="AE206" i="9"/>
  <c r="AJ366" i="9"/>
  <c r="AE366" i="9"/>
  <c r="AE459" i="9"/>
  <c r="AJ459" i="9"/>
  <c r="AE401" i="9"/>
  <c r="AJ401" i="9"/>
  <c r="AE508" i="9"/>
  <c r="AJ508" i="9"/>
  <c r="AJ435" i="9"/>
  <c r="AE435" i="9"/>
  <c r="AJ229" i="9"/>
  <c r="AE229" i="9"/>
  <c r="AJ346" i="9"/>
  <c r="AE346" i="9"/>
  <c r="AE309" i="9"/>
  <c r="AJ309" i="9"/>
  <c r="AE231" i="9"/>
  <c r="AJ231" i="9"/>
  <c r="AJ625" i="9"/>
  <c r="AE625" i="9"/>
  <c r="AJ201" i="9"/>
  <c r="AE201" i="9"/>
  <c r="AE169" i="9"/>
  <c r="AJ169" i="9"/>
  <c r="AE471" i="9"/>
  <c r="AJ471" i="9"/>
  <c r="AJ475" i="9"/>
  <c r="AE475" i="9"/>
  <c r="AJ270" i="9"/>
  <c r="AE270" i="9"/>
  <c r="AE335" i="9"/>
  <c r="AJ335" i="9"/>
  <c r="AE473" i="9"/>
  <c r="AJ473" i="9"/>
  <c r="AE345" i="9"/>
  <c r="AJ345" i="9"/>
  <c r="AJ461" i="9"/>
  <c r="AE461" i="9"/>
  <c r="AE513" i="9"/>
  <c r="AJ513" i="9"/>
  <c r="AJ426" i="9"/>
  <c r="AE426" i="9"/>
  <c r="AJ337" i="9"/>
  <c r="AE337" i="9"/>
  <c r="AJ277" i="9"/>
  <c r="AE277" i="9"/>
  <c r="AE333" i="9"/>
  <c r="AJ333" i="9"/>
  <c r="AE484" i="9"/>
  <c r="AJ484" i="9"/>
  <c r="AJ533" i="9"/>
  <c r="AE533" i="9"/>
  <c r="AJ273" i="9"/>
  <c r="AE273" i="9"/>
  <c r="AJ439" i="9"/>
  <c r="AE439" i="9"/>
  <c r="AJ253" i="9"/>
  <c r="AE253" i="9"/>
  <c r="AE356" i="9"/>
  <c r="AJ356" i="9"/>
  <c r="AJ511" i="9"/>
  <c r="AE511" i="9"/>
  <c r="AE407" i="9"/>
  <c r="AJ407" i="9"/>
  <c r="AJ581" i="9"/>
  <c r="AE581" i="9"/>
  <c r="AJ490" i="9"/>
  <c r="AE490" i="9"/>
  <c r="AE315" i="9"/>
  <c r="AJ315" i="9"/>
  <c r="AJ485" i="9"/>
  <c r="AE485" i="9"/>
  <c r="AJ241" i="9"/>
  <c r="AE241" i="9"/>
  <c r="AE256" i="9"/>
  <c r="AJ256" i="9"/>
  <c r="AJ213" i="9"/>
  <c r="AE213" i="9"/>
  <c r="AE176" i="9"/>
  <c r="AJ176" i="9"/>
  <c r="AJ636" i="9"/>
  <c r="AE636" i="9"/>
  <c r="AJ294" i="9"/>
  <c r="AE294" i="9"/>
  <c r="AJ448" i="9"/>
  <c r="AE448" i="9"/>
  <c r="AE267" i="9"/>
  <c r="AJ267" i="9"/>
  <c r="AE406" i="9"/>
  <c r="AJ406" i="9"/>
  <c r="AJ516" i="9"/>
  <c r="AE516" i="9"/>
  <c r="AJ486" i="9"/>
  <c r="AE486" i="9"/>
  <c r="AE355" i="9"/>
  <c r="AJ355" i="9"/>
  <c r="AE517" i="9"/>
  <c r="AJ517" i="9"/>
  <c r="AE198" i="9"/>
  <c r="AJ198" i="9"/>
  <c r="AJ182" i="9"/>
  <c r="AE182" i="9"/>
  <c r="AJ580" i="9"/>
  <c r="AE580" i="9"/>
  <c r="AJ312" i="9"/>
  <c r="AE312" i="9"/>
  <c r="AE303" i="9"/>
  <c r="AJ303" i="9"/>
  <c r="AJ342" i="9"/>
  <c r="AE342" i="9"/>
  <c r="AJ436" i="9"/>
  <c r="AE436" i="9"/>
  <c r="AE537" i="9"/>
  <c r="AJ537" i="9"/>
  <c r="AE474" i="9"/>
  <c r="AJ474" i="9"/>
  <c r="AJ314" i="9"/>
  <c r="AE314" i="9"/>
  <c r="AJ466" i="9"/>
  <c r="AE466" i="9"/>
  <c r="AJ540" i="9"/>
  <c r="AE540" i="9"/>
  <c r="AJ559" i="9"/>
  <c r="AE559" i="9"/>
  <c r="AJ599" i="9"/>
  <c r="AE599" i="9"/>
  <c r="AJ378" i="9"/>
  <c r="AE378" i="9"/>
  <c r="AJ195" i="9"/>
  <c r="AE195" i="9"/>
  <c r="AJ412" i="9"/>
  <c r="AE412" i="9"/>
  <c r="AJ403" i="9"/>
  <c r="AE403" i="9"/>
  <c r="AE446" i="9"/>
  <c r="AJ446" i="9"/>
  <c r="AJ526" i="9"/>
  <c r="AE526" i="9"/>
  <c r="AJ565" i="9"/>
  <c r="AE565" i="9"/>
  <c r="AE245" i="9"/>
  <c r="AJ245" i="9"/>
  <c r="AJ197" i="9"/>
  <c r="AE197" i="9"/>
  <c r="AE596" i="9"/>
  <c r="AJ596" i="9"/>
  <c r="AJ568" i="9"/>
  <c r="AE568" i="9"/>
  <c r="AE350" i="9"/>
  <c r="AJ350" i="9"/>
  <c r="AE430" i="9"/>
  <c r="AJ430" i="9"/>
  <c r="AE280" i="9"/>
  <c r="AJ280" i="9"/>
  <c r="AJ601" i="9"/>
  <c r="AE601" i="9"/>
  <c r="AJ500" i="9"/>
  <c r="AE500" i="9"/>
  <c r="AJ608" i="9"/>
  <c r="AE608" i="9"/>
  <c r="AJ535" i="9"/>
  <c r="AE535" i="9"/>
  <c r="AJ396" i="9"/>
  <c r="AE396" i="9"/>
  <c r="AJ557" i="9"/>
  <c r="AE557" i="9"/>
  <c r="AJ584" i="9"/>
  <c r="AE584" i="9"/>
  <c r="AJ165" i="9"/>
  <c r="AE165" i="9"/>
  <c r="AE525" i="9"/>
  <c r="AJ525" i="9"/>
  <c r="AJ623" i="9"/>
  <c r="AE623" i="9"/>
  <c r="AE358" i="9"/>
  <c r="AJ358" i="9"/>
  <c r="AE207" i="9"/>
  <c r="AJ207" i="9"/>
  <c r="AE391" i="9"/>
  <c r="AJ391" i="9"/>
  <c r="AJ548" i="9"/>
  <c r="AE548" i="9"/>
  <c r="AJ293" i="9"/>
  <c r="AE293" i="9"/>
  <c r="AJ437" i="9"/>
  <c r="AE437" i="9"/>
  <c r="AE285" i="9"/>
  <c r="AJ285" i="9"/>
  <c r="AE512" i="9"/>
  <c r="AJ512" i="9"/>
  <c r="AE395" i="9"/>
  <c r="AJ395" i="9"/>
  <c r="AJ340" i="9"/>
  <c r="AE340" i="9"/>
  <c r="AJ188" i="9"/>
  <c r="AE188" i="9"/>
  <c r="AJ618" i="9"/>
  <c r="AE618" i="9"/>
  <c r="AJ295" i="9"/>
  <c r="AE295" i="9"/>
  <c r="AE449" i="9"/>
  <c r="AJ449" i="9"/>
  <c r="AJ410" i="9"/>
  <c r="AE410" i="9"/>
  <c r="AE591" i="9"/>
  <c r="AJ591" i="9"/>
  <c r="AJ522" i="9"/>
  <c r="AE522" i="9"/>
  <c r="AE348" i="9"/>
  <c r="AJ348" i="9"/>
  <c r="AJ361" i="9"/>
  <c r="AE361" i="9"/>
  <c r="AE382" i="9"/>
  <c r="AJ382" i="9"/>
  <c r="AE553" i="9"/>
  <c r="AJ553" i="9"/>
  <c r="AJ261" i="9"/>
  <c r="AE261" i="9"/>
  <c r="AJ468" i="9"/>
  <c r="AE468" i="9"/>
  <c r="AE529" i="9"/>
  <c r="AJ529" i="9"/>
  <c r="AJ217" i="9"/>
  <c r="AE217" i="9"/>
  <c r="AJ168" i="9"/>
  <c r="AE168" i="9"/>
  <c r="AJ376" i="9"/>
  <c r="AE376" i="9"/>
  <c r="AJ290" i="9"/>
  <c r="AE290" i="9"/>
  <c r="AJ323" i="9"/>
  <c r="AE323" i="9"/>
  <c r="AE415" i="9"/>
  <c r="AJ415" i="9"/>
  <c r="AE646" i="9"/>
  <c r="AJ646" i="9"/>
  <c r="AE363" i="9"/>
  <c r="AJ363" i="9"/>
  <c r="AJ534" i="9"/>
  <c r="AE534" i="9"/>
  <c r="AJ523" i="9"/>
  <c r="AE523" i="9"/>
  <c r="AE495" i="9"/>
  <c r="AJ495" i="9"/>
  <c r="AE545" i="9"/>
  <c r="AJ545" i="9"/>
  <c r="AJ465" i="9"/>
  <c r="AE465" i="9"/>
  <c r="AE175" i="9"/>
  <c r="AJ175" i="9"/>
  <c r="AE171" i="9"/>
  <c r="AJ171" i="9"/>
  <c r="AE514" i="9"/>
  <c r="AJ514" i="9"/>
  <c r="AE626" i="9"/>
  <c r="AJ626" i="9"/>
  <c r="AJ572" i="9"/>
  <c r="AE572" i="9"/>
  <c r="AJ632" i="9"/>
  <c r="AE632" i="9"/>
  <c r="AJ629" i="9"/>
  <c r="AE629" i="9"/>
  <c r="U22" i="9"/>
  <c r="U23" i="9"/>
  <c r="U21" i="9"/>
  <c r="AJ364" i="9"/>
  <c r="AE364" i="9"/>
  <c r="AJ254" i="9"/>
  <c r="AE254" i="9"/>
  <c r="AJ189" i="9"/>
  <c r="AE189" i="9"/>
  <c r="AE507" i="9"/>
  <c r="AJ507" i="9"/>
  <c r="AJ220" i="9"/>
  <c r="AE220" i="9"/>
  <c r="AE344" i="9"/>
  <c r="AJ344" i="9"/>
  <c r="AJ420" i="9"/>
  <c r="AE420" i="9"/>
  <c r="AJ579" i="9"/>
  <c r="AE579" i="9"/>
  <c r="AJ372" i="9"/>
  <c r="AE372" i="9"/>
  <c r="AJ374" i="9"/>
  <c r="AE374" i="9"/>
  <c r="AE602" i="9"/>
  <c r="AJ602" i="9"/>
  <c r="AJ569" i="9"/>
  <c r="AE569" i="9"/>
  <c r="AJ440" i="9"/>
  <c r="AE440" i="9"/>
  <c r="AE405" i="9"/>
  <c r="AJ405" i="9"/>
  <c r="AE224" i="9"/>
  <c r="AJ224" i="9"/>
  <c r="AE362" i="9"/>
  <c r="AJ362" i="9"/>
  <c r="AE603" i="9"/>
  <c r="AJ603" i="9"/>
  <c r="AE589" i="9"/>
  <c r="AJ589" i="9"/>
  <c r="AE302" i="9"/>
  <c r="AJ302" i="9"/>
  <c r="U27" i="9"/>
  <c r="U26" i="9"/>
  <c r="AJ316" i="9"/>
  <c r="AE316" i="9"/>
  <c r="AE247" i="9"/>
  <c r="AJ247" i="9"/>
  <c r="AE394" i="9"/>
  <c r="AJ394" i="9"/>
  <c r="AJ306" i="9"/>
  <c r="AE306" i="9"/>
  <c r="AJ381" i="9"/>
  <c r="AE381" i="9"/>
  <c r="AJ418" i="9"/>
  <c r="AE418" i="9"/>
  <c r="AE554" i="9"/>
  <c r="AJ554" i="9"/>
  <c r="AE223" i="9"/>
  <c r="AJ223" i="9"/>
  <c r="AE482" i="9"/>
  <c r="AJ482" i="9"/>
  <c r="AE416" i="9"/>
  <c r="AJ416" i="9"/>
  <c r="AJ384" i="9"/>
  <c r="AE384" i="9"/>
  <c r="AJ288" i="9"/>
  <c r="AE288" i="9"/>
  <c r="AJ452" i="9"/>
  <c r="AE452" i="9"/>
  <c r="AG288" i="9" l="1"/>
  <c r="AD28" i="9"/>
  <c r="AL350" i="9"/>
  <c r="AL236" i="9"/>
  <c r="AL271" i="9"/>
  <c r="T28" i="9"/>
  <c r="AL513" i="9"/>
  <c r="AG513" i="9"/>
  <c r="AL481" i="9"/>
  <c r="AG481" i="9"/>
  <c r="AG216" i="9"/>
  <c r="AL216" i="9"/>
  <c r="AL267" i="9"/>
  <c r="AG267" i="9"/>
  <c r="AL539" i="9"/>
  <c r="AG539" i="9"/>
  <c r="AL321" i="9"/>
  <c r="AG321" i="9"/>
  <c r="AL411" i="9"/>
  <c r="AG411" i="9"/>
  <c r="AG260" i="9"/>
  <c r="AL260" i="9"/>
  <c r="AG450" i="9"/>
  <c r="AL450" i="9"/>
  <c r="AL359" i="9"/>
  <c r="AG359" i="9"/>
  <c r="AL560" i="9"/>
  <c r="AG560" i="9"/>
  <c r="AL646" i="9"/>
  <c r="AG646" i="9"/>
  <c r="AL437" i="9"/>
  <c r="AG437" i="9"/>
  <c r="AL449" i="9"/>
  <c r="AG449" i="9"/>
  <c r="AG534" i="9"/>
  <c r="AL534" i="9"/>
  <c r="AL586" i="9"/>
  <c r="AG586" i="9"/>
  <c r="AL309" i="9"/>
  <c r="AG309" i="9"/>
  <c r="AL423" i="9"/>
  <c r="AG423" i="9"/>
  <c r="AL299" i="9"/>
  <c r="AG299" i="9"/>
  <c r="AL414" i="9"/>
  <c r="AG414" i="9"/>
  <c r="AG408" i="9"/>
  <c r="AL408" i="9"/>
  <c r="AL486" i="9"/>
  <c r="AG486" i="9"/>
  <c r="AL409" i="9"/>
  <c r="AG409" i="9"/>
  <c r="AG316" i="9"/>
  <c r="AL316" i="9"/>
  <c r="AG644" i="9"/>
  <c r="AL644" i="9"/>
  <c r="AG555" i="9"/>
  <c r="AL555" i="9"/>
  <c r="AL430" i="9"/>
  <c r="AG430" i="9"/>
  <c r="AL564" i="9"/>
  <c r="AG564" i="9"/>
  <c r="AL596" i="9"/>
  <c r="AG596" i="9"/>
  <c r="AL519" i="9"/>
  <c r="AG519" i="9"/>
  <c r="AL379" i="9"/>
  <c r="AG379" i="9"/>
  <c r="AG331" i="9"/>
  <c r="AL331" i="9"/>
  <c r="AL634" i="9"/>
  <c r="AG634" i="9"/>
  <c r="AL292" i="9"/>
  <c r="AG292" i="9"/>
  <c r="AG512" i="9"/>
  <c r="AL512" i="9"/>
  <c r="AG436" i="9"/>
  <c r="AL436" i="9"/>
  <c r="AL215" i="9"/>
  <c r="AG215" i="9"/>
  <c r="AG373" i="9"/>
  <c r="AL373" i="9"/>
  <c r="AL440" i="9"/>
  <c r="AG440" i="9"/>
  <c r="AL306" i="9"/>
  <c r="AG306" i="9"/>
  <c r="AL258" i="9"/>
  <c r="AG258" i="9"/>
  <c r="AL280" i="9"/>
  <c r="AG280" i="9"/>
  <c r="AL386" i="9"/>
  <c r="AG386" i="9"/>
  <c r="AL599" i="9"/>
  <c r="AG599" i="9"/>
  <c r="AL580" i="9"/>
  <c r="AG580" i="9"/>
  <c r="AG509" i="9"/>
  <c r="AL509" i="9"/>
  <c r="AL387" i="9"/>
  <c r="AG387" i="9"/>
  <c r="AL406" i="9"/>
  <c r="AG406" i="9"/>
  <c r="AL318" i="9"/>
  <c r="AG318" i="9"/>
  <c r="AG416" i="9"/>
  <c r="AL416" i="9"/>
  <c r="AG558" i="9"/>
  <c r="AL558" i="9"/>
  <c r="AL255" i="9"/>
  <c r="AG255" i="9"/>
  <c r="AG530" i="9"/>
  <c r="AL530" i="9"/>
  <c r="AG415" i="9"/>
  <c r="AL415" i="9"/>
  <c r="AL461" i="9"/>
  <c r="AG461" i="9"/>
  <c r="AL340" i="9"/>
  <c r="AG340" i="9"/>
  <c r="AG547" i="9"/>
  <c r="AL547" i="9"/>
  <c r="AL410" i="9"/>
  <c r="AG410" i="9"/>
  <c r="AG511" i="9"/>
  <c r="AL511" i="9"/>
  <c r="AL395" i="9"/>
  <c r="AG395" i="9"/>
  <c r="AG489" i="9"/>
  <c r="AL489" i="9"/>
  <c r="AG563" i="9"/>
  <c r="AL563" i="9"/>
  <c r="AL630" i="9"/>
  <c r="AG630" i="9"/>
  <c r="AG385" i="9"/>
  <c r="AL385" i="9"/>
  <c r="AL427" i="9"/>
  <c r="AG427" i="9"/>
  <c r="AG638" i="9"/>
  <c r="AL638" i="9"/>
  <c r="AL287" i="9"/>
  <c r="AG287" i="9"/>
  <c r="AL474" i="9"/>
  <c r="AG474" i="9"/>
  <c r="AL346" i="9"/>
  <c r="AG346" i="9"/>
  <c r="AG592" i="9"/>
  <c r="AL592" i="9"/>
  <c r="AL300" i="9"/>
  <c r="AG300" i="9"/>
  <c r="AG444" i="9"/>
  <c r="AL444" i="9"/>
  <c r="AL307" i="9"/>
  <c r="AG307" i="9"/>
  <c r="AG472" i="9"/>
  <c r="AL472" i="9"/>
  <c r="AL569" i="9"/>
  <c r="AG569" i="9"/>
  <c r="AL314" i="9"/>
  <c r="AG314" i="9"/>
  <c r="AG533" i="9"/>
  <c r="AL533" i="9"/>
  <c r="AG458" i="9"/>
  <c r="AL458" i="9"/>
  <c r="AG587" i="9"/>
  <c r="AL587" i="9"/>
  <c r="AL269" i="9"/>
  <c r="AG269" i="9"/>
  <c r="AG337" i="9"/>
  <c r="AL337" i="9"/>
  <c r="AL282" i="9"/>
  <c r="AG282" i="9"/>
  <c r="AG523" i="9"/>
  <c r="AL523" i="9"/>
  <c r="AL296" i="9"/>
  <c r="AG296" i="9"/>
  <c r="AG403" i="9"/>
  <c r="AL403" i="9"/>
  <c r="AL456" i="9"/>
  <c r="AG456" i="9"/>
  <c r="AG224" i="9"/>
  <c r="AL224" i="9"/>
  <c r="AG529" i="9"/>
  <c r="AL529" i="9"/>
  <c r="AG225" i="9"/>
  <c r="AL225" i="9"/>
  <c r="AG566" i="9"/>
  <c r="AL566" i="9"/>
  <c r="AL603" i="9"/>
  <c r="AG603" i="9"/>
  <c r="AG301" i="9"/>
  <c r="AL301" i="9"/>
  <c r="AL228" i="9"/>
  <c r="AG228" i="9"/>
  <c r="AL290" i="9"/>
  <c r="AG290" i="9"/>
  <c r="AG480" i="9"/>
  <c r="AL480" i="9"/>
  <c r="AL524" i="9"/>
  <c r="AG524" i="9"/>
  <c r="AG285" i="9"/>
  <c r="AL285" i="9"/>
  <c r="AL600" i="9"/>
  <c r="AG600" i="9"/>
  <c r="AL526" i="9"/>
  <c r="AG526" i="9"/>
  <c r="AG545" i="9"/>
  <c r="AL545" i="9"/>
  <c r="AG451" i="9"/>
  <c r="AL451" i="9"/>
  <c r="AG325" i="9"/>
  <c r="AL325" i="9"/>
  <c r="AG368" i="9"/>
  <c r="AL368" i="9"/>
  <c r="AL361" i="9"/>
  <c r="AG361" i="9"/>
  <c r="AG257" i="9"/>
  <c r="AL257" i="9"/>
  <c r="AG231" i="9"/>
  <c r="AL231" i="9"/>
  <c r="AL310" i="9"/>
  <c r="AG310" i="9"/>
  <c r="AL268" i="9"/>
  <c r="AG268" i="9"/>
  <c r="AG334" i="9"/>
  <c r="AL334" i="9"/>
  <c r="AG230" i="9"/>
  <c r="AL230" i="9"/>
  <c r="AL220" i="9"/>
  <c r="AG220" i="9"/>
  <c r="AG445" i="9"/>
  <c r="AL445" i="9"/>
  <c r="AL647" i="9"/>
  <c r="AG647" i="9"/>
  <c r="AG235" i="9"/>
  <c r="AL235" i="9"/>
  <c r="AL589" i="9"/>
  <c r="AG589" i="9"/>
  <c r="AG438" i="9"/>
  <c r="AL438" i="9"/>
  <c r="AG488" i="9"/>
  <c r="AL488" i="9"/>
  <c r="AG265" i="9"/>
  <c r="AL265" i="9"/>
  <c r="AL465" i="9"/>
  <c r="AG465" i="9"/>
  <c r="AG537" i="9"/>
  <c r="AL537" i="9"/>
  <c r="AG295" i="9"/>
  <c r="AL295" i="9"/>
  <c r="AG272" i="9"/>
  <c r="AL272" i="9"/>
  <c r="AL601" i="9"/>
  <c r="AG601" i="9"/>
  <c r="AG568" i="9"/>
  <c r="AL568" i="9"/>
  <c r="AL380" i="9"/>
  <c r="AG380" i="9"/>
  <c r="AL238" i="9"/>
  <c r="AG238" i="9"/>
  <c r="AL550" i="9"/>
  <c r="AG550" i="9"/>
  <c r="AL609" i="9"/>
  <c r="AG609" i="9"/>
  <c r="AL648" i="9"/>
  <c r="AG648" i="9"/>
  <c r="AL363" i="9"/>
  <c r="AG363" i="9"/>
  <c r="AG448" i="9"/>
  <c r="AL448" i="9"/>
  <c r="AL492" i="9"/>
  <c r="AG492" i="9"/>
  <c r="AL364" i="9"/>
  <c r="AG364" i="9"/>
  <c r="AG627" i="9"/>
  <c r="AL627" i="9"/>
  <c r="AL248" i="9"/>
  <c r="AG248" i="9"/>
  <c r="AG443" i="9"/>
  <c r="AL443" i="9"/>
  <c r="AL264" i="9"/>
  <c r="AG264" i="9"/>
  <c r="AG621" i="9"/>
  <c r="AL621" i="9"/>
  <c r="AL342" i="9"/>
  <c r="AG342" i="9"/>
  <c r="AG251" i="9"/>
  <c r="AL251" i="9"/>
  <c r="AG585" i="9"/>
  <c r="AL585" i="9"/>
  <c r="AL591" i="9"/>
  <c r="AG591" i="9"/>
  <c r="AG622" i="9"/>
  <c r="AL622" i="9"/>
  <c r="AL516" i="9"/>
  <c r="AG516" i="9"/>
  <c r="AL293" i="9"/>
  <c r="AG293" i="9"/>
  <c r="AG322" i="9"/>
  <c r="AL322" i="9"/>
  <c r="AG240" i="9"/>
  <c r="AL240" i="9"/>
  <c r="AG517" i="9"/>
  <c r="AL517" i="9"/>
  <c r="AL378" i="9"/>
  <c r="AG378" i="9"/>
  <c r="AG286" i="9"/>
  <c r="AL286" i="9"/>
  <c r="AL339" i="9"/>
  <c r="AG339" i="9"/>
  <c r="AG497" i="9"/>
  <c r="AL497" i="9"/>
  <c r="AL522" i="9"/>
  <c r="AG522" i="9"/>
  <c r="AG575" i="9"/>
  <c r="AL575" i="9"/>
  <c r="AL507" i="9"/>
  <c r="AG507" i="9"/>
  <c r="AG356" i="9"/>
  <c r="AL356" i="9"/>
  <c r="AG645" i="9"/>
  <c r="AL645" i="9"/>
  <c r="AL612" i="9"/>
  <c r="AG612" i="9"/>
  <c r="AG219" i="9"/>
  <c r="AL219" i="9"/>
  <c r="AL401" i="9"/>
  <c r="AG401" i="9"/>
  <c r="AL372" i="9"/>
  <c r="AG372" i="9"/>
  <c r="AL226" i="9"/>
  <c r="AG226" i="9"/>
  <c r="AL421" i="9"/>
  <c r="AG421" i="9"/>
  <c r="AL620" i="9"/>
  <c r="AG620" i="9"/>
  <c r="AG320" i="9"/>
  <c r="AL320" i="9"/>
  <c r="AL326" i="9"/>
  <c r="AG326" i="9"/>
  <c r="AG433" i="9"/>
  <c r="AL433" i="9"/>
  <c r="AL341" i="9"/>
  <c r="AG341" i="9"/>
  <c r="AL396" i="9"/>
  <c r="AG396" i="9"/>
  <c r="AG399" i="9"/>
  <c r="AL399" i="9"/>
  <c r="AL366" i="9"/>
  <c r="AG366" i="9"/>
  <c r="AG483" i="9"/>
  <c r="AL483" i="9"/>
  <c r="AL499" i="9"/>
  <c r="AG499" i="9"/>
  <c r="AL452" i="9"/>
  <c r="AG452" i="9"/>
  <c r="AG261" i="9"/>
  <c r="AL261" i="9"/>
  <c r="AL576" i="9"/>
  <c r="AG576" i="9"/>
  <c r="AL562" i="9"/>
  <c r="AG562" i="9"/>
  <c r="AG351" i="9"/>
  <c r="AL351" i="9"/>
  <c r="AL477" i="9"/>
  <c r="AG477" i="9"/>
  <c r="AG643" i="9"/>
  <c r="AL643" i="9"/>
  <c r="AG304" i="9"/>
  <c r="AL304" i="9"/>
  <c r="AL582" i="9"/>
  <c r="AG582" i="9"/>
  <c r="AL574" i="9"/>
  <c r="AG574" i="9"/>
  <c r="AG500" i="9"/>
  <c r="AL500" i="9"/>
  <c r="AG389" i="9"/>
  <c r="AL389" i="9"/>
  <c r="AG594" i="9"/>
  <c r="AL594" i="9"/>
  <c r="AL352" i="9"/>
  <c r="AG352" i="9"/>
  <c r="AL505" i="9"/>
  <c r="AG505" i="9"/>
  <c r="AL274" i="9"/>
  <c r="AG274" i="9"/>
  <c r="AG289" i="9"/>
  <c r="AL289" i="9"/>
  <c r="AG636" i="9"/>
  <c r="AL636" i="9"/>
  <c r="AL584" i="9"/>
  <c r="AG584" i="9"/>
  <c r="AG598" i="9"/>
  <c r="AL598" i="9"/>
  <c r="AG281" i="9"/>
  <c r="AL281" i="9"/>
  <c r="AL549" i="9"/>
  <c r="AG549" i="9"/>
  <c r="AL466" i="9"/>
  <c r="AG466" i="9"/>
  <c r="AG262" i="9"/>
  <c r="AL262" i="9"/>
  <c r="AL475" i="9"/>
  <c r="AG475" i="9"/>
  <c r="AL291" i="9"/>
  <c r="AG291" i="9"/>
  <c r="AL617" i="9"/>
  <c r="AG617" i="9"/>
  <c r="AG332" i="9"/>
  <c r="AL332" i="9"/>
  <c r="AL347" i="9"/>
  <c r="AG347" i="9"/>
  <c r="AL435" i="9"/>
  <c r="AG435" i="9"/>
  <c r="AL546" i="9"/>
  <c r="AG546" i="9"/>
  <c r="AL374" i="9"/>
  <c r="AG374" i="9"/>
  <c r="AL323" i="9"/>
  <c r="AG323" i="9"/>
  <c r="AL428" i="9"/>
  <c r="AG428" i="9"/>
  <c r="AG590" i="9"/>
  <c r="AL590" i="9"/>
  <c r="AL578" i="9"/>
  <c r="AG578" i="9"/>
  <c r="AL561" i="9"/>
  <c r="AG561" i="9"/>
  <c r="AG441" i="9"/>
  <c r="AL441" i="9"/>
  <c r="AL357" i="9"/>
  <c r="AG357" i="9"/>
  <c r="AG338" i="9"/>
  <c r="AL338" i="9"/>
  <c r="AL303" i="9"/>
  <c r="AG303" i="9"/>
  <c r="AL579" i="9"/>
  <c r="AG579" i="9"/>
  <c r="AG242" i="9"/>
  <c r="AL242" i="9"/>
  <c r="AG572" i="9"/>
  <c r="AL572" i="9"/>
  <c r="AG419" i="9"/>
  <c r="AL419" i="9"/>
  <c r="AL501" i="9"/>
  <c r="AG501" i="9"/>
  <c r="AL305" i="9"/>
  <c r="AG305" i="9"/>
  <c r="AG619" i="9"/>
  <c r="AL619" i="9"/>
  <c r="AG491" i="9"/>
  <c r="AL491" i="9"/>
  <c r="AL345" i="9"/>
  <c r="AG345" i="9"/>
  <c r="AG367" i="9"/>
  <c r="AL367" i="9"/>
  <c r="AL253" i="9"/>
  <c r="AG253" i="9"/>
  <c r="AG283" i="9"/>
  <c r="AL283" i="9"/>
  <c r="AG571" i="9"/>
  <c r="AL571" i="9"/>
  <c r="AG538" i="9"/>
  <c r="AL538" i="9"/>
  <c r="AG607" i="9"/>
  <c r="AL607" i="9"/>
  <c r="AG613" i="9"/>
  <c r="AL613" i="9"/>
  <c r="AG628" i="9"/>
  <c r="AL628" i="9"/>
  <c r="AG343" i="9"/>
  <c r="AL343" i="9"/>
  <c r="AG473" i="9"/>
  <c r="AL473" i="9"/>
  <c r="AL626" i="9"/>
  <c r="AG626" i="9"/>
  <c r="AG284" i="9"/>
  <c r="AL284" i="9"/>
  <c r="AL588" i="9"/>
  <c r="AG588" i="9"/>
  <c r="AL640" i="9"/>
  <c r="AG640" i="9"/>
  <c r="AG237" i="9"/>
  <c r="AL237" i="9"/>
  <c r="AG595" i="9"/>
  <c r="AL595" i="9"/>
  <c r="AG642" i="9"/>
  <c r="AL642" i="9"/>
  <c r="AL328" i="9"/>
  <c r="AG328" i="9"/>
  <c r="AG495" i="9"/>
  <c r="AL495" i="9"/>
  <c r="AG482" i="9"/>
  <c r="AL482" i="9"/>
  <c r="AG540" i="9"/>
  <c r="AL540" i="9"/>
  <c r="AL311" i="9"/>
  <c r="AG311" i="9"/>
  <c r="AG273" i="9"/>
  <c r="AL273" i="9"/>
  <c r="AG376" i="9"/>
  <c r="AL376" i="9"/>
  <c r="AL439" i="9"/>
  <c r="AG439" i="9"/>
  <c r="AL453" i="9"/>
  <c r="AG453" i="9"/>
  <c r="AG229" i="9"/>
  <c r="AL229" i="9"/>
  <c r="AL278" i="9"/>
  <c r="AG278" i="9"/>
  <c r="AG223" i="9"/>
  <c r="AL223" i="9"/>
  <c r="AG608" i="9"/>
  <c r="AL608" i="9"/>
  <c r="AG625" i="9"/>
  <c r="AL625" i="9"/>
  <c r="AL496" i="9"/>
  <c r="AG496" i="9"/>
  <c r="AL581" i="9"/>
  <c r="AG581" i="9"/>
  <c r="AG559" i="9"/>
  <c r="AL559" i="9"/>
  <c r="AG312" i="9"/>
  <c r="AL312" i="9"/>
  <c r="AL394" i="9"/>
  <c r="AG394" i="9"/>
  <c r="AG247" i="9"/>
  <c r="AL247" i="9"/>
  <c r="AG217" i="9"/>
  <c r="AL217" i="9"/>
  <c r="AL329" i="9"/>
  <c r="AG329" i="9"/>
  <c r="AL610" i="9"/>
  <c r="AG610" i="9"/>
  <c r="AL536" i="9"/>
  <c r="AG536" i="9"/>
  <c r="AL552" i="9"/>
  <c r="AG552" i="9"/>
  <c r="AL633" i="9"/>
  <c r="AG633" i="9"/>
  <c r="AL556" i="9"/>
  <c r="AG556" i="9"/>
  <c r="AL252" i="9"/>
  <c r="AG252" i="9"/>
  <c r="AG407" i="9"/>
  <c r="AL407" i="9"/>
  <c r="AG277" i="9"/>
  <c r="AL277" i="9"/>
  <c r="AL371" i="9"/>
  <c r="AG371" i="9"/>
  <c r="AL597" i="9"/>
  <c r="AG597" i="9"/>
  <c r="AG490" i="9"/>
  <c r="AL490" i="9"/>
  <c r="AL429" i="9"/>
  <c r="AG429" i="9"/>
  <c r="AG518" i="9"/>
  <c r="AL518" i="9"/>
  <c r="AG553" i="9"/>
  <c r="AL553" i="9"/>
  <c r="AL335" i="9"/>
  <c r="AG335" i="9"/>
  <c r="AL565" i="9"/>
  <c r="AG565" i="9"/>
  <c r="AG467" i="9"/>
  <c r="AL467" i="9"/>
  <c r="AG454" i="9"/>
  <c r="AL454" i="9"/>
  <c r="AL605" i="9"/>
  <c r="AG605" i="9"/>
  <c r="AL302" i="9"/>
  <c r="AG302" i="9"/>
  <c r="AL639" i="9"/>
  <c r="AG639" i="9"/>
  <c r="AL360" i="9"/>
  <c r="AG360" i="9"/>
  <c r="AG297" i="9"/>
  <c r="AL297" i="9"/>
  <c r="AL629" i="9"/>
  <c r="AG629" i="9"/>
  <c r="AL222" i="9"/>
  <c r="AG222" i="9"/>
  <c r="AG463" i="9"/>
  <c r="AL463" i="9"/>
  <c r="AL484" i="9"/>
  <c r="AG484" i="9"/>
  <c r="AL541" i="9"/>
  <c r="AG541" i="9"/>
  <c r="AG624" i="9"/>
  <c r="AL624" i="9"/>
  <c r="AL234" i="9"/>
  <c r="AG234" i="9"/>
  <c r="AL384" i="9"/>
  <c r="AG384" i="9"/>
  <c r="AL239" i="9"/>
  <c r="AG239" i="9"/>
  <c r="AL494" i="9"/>
  <c r="AG494" i="9"/>
  <c r="AL431" i="9"/>
  <c r="AG431" i="9"/>
  <c r="AG232" i="9"/>
  <c r="AL232" i="9"/>
  <c r="AL383" i="9"/>
  <c r="AG383" i="9"/>
  <c r="AG557" i="9"/>
  <c r="AL557" i="9"/>
  <c r="AG478" i="9"/>
  <c r="AL478" i="9"/>
  <c r="AG434" i="9"/>
  <c r="AL434" i="9"/>
  <c r="AL641" i="9"/>
  <c r="AG641" i="9"/>
  <c r="AG577" i="9"/>
  <c r="AL577" i="9"/>
  <c r="AL402" i="9"/>
  <c r="AG402" i="9"/>
  <c r="AG532" i="9"/>
  <c r="AL532" i="9"/>
  <c r="AG468" i="9"/>
  <c r="AL468" i="9"/>
  <c r="AL362" i="9"/>
  <c r="AG362" i="9"/>
  <c r="AL460" i="9"/>
  <c r="AG460" i="9"/>
  <c r="AL618" i="9"/>
  <c r="AG618" i="9"/>
  <c r="AL370" i="9"/>
  <c r="AG370" i="9"/>
  <c r="AG392" i="9"/>
  <c r="AL392" i="9"/>
  <c r="AL319" i="9"/>
  <c r="AG319" i="9"/>
  <c r="AG583" i="9"/>
  <c r="AL583" i="9"/>
  <c r="AL548" i="9"/>
  <c r="AG548" i="9"/>
  <c r="AL418" i="9"/>
  <c r="AG418" i="9"/>
  <c r="AG527" i="9"/>
  <c r="AL527" i="9"/>
  <c r="AL263" i="9"/>
  <c r="AG263" i="9"/>
  <c r="AG308" i="9"/>
  <c r="AL308" i="9"/>
  <c r="AL279" i="9"/>
  <c r="AG279" i="9"/>
  <c r="AG542" i="9"/>
  <c r="AL542" i="9"/>
  <c r="AG259" i="9"/>
  <c r="AL259" i="9"/>
  <c r="AL246" i="9"/>
  <c r="AG246" i="9"/>
  <c r="AL330" i="9"/>
  <c r="AG330" i="9"/>
  <c r="AL390" i="9"/>
  <c r="AG390" i="9"/>
  <c r="AL521" i="9"/>
  <c r="AG521" i="9"/>
  <c r="AG514" i="9"/>
  <c r="AL514" i="9"/>
  <c r="AG425" i="9"/>
  <c r="AL425" i="9"/>
  <c r="AL227" i="9"/>
  <c r="AG227" i="9"/>
  <c r="AL570" i="9"/>
  <c r="AG570" i="9"/>
  <c r="AG382" i="9"/>
  <c r="AL382" i="9"/>
  <c r="AL510" i="9"/>
  <c r="AG510" i="9"/>
  <c r="AL487" i="9"/>
  <c r="AG487" i="9"/>
  <c r="AG336" i="9"/>
  <c r="AL336" i="9"/>
  <c r="AL525" i="9"/>
  <c r="AG525" i="9"/>
  <c r="AL397" i="9"/>
  <c r="AG397" i="9"/>
  <c r="AG245" i="9"/>
  <c r="AL245" i="9"/>
  <c r="AL298" i="9"/>
  <c r="AG298" i="9"/>
  <c r="AL476" i="9"/>
  <c r="AG476" i="9"/>
  <c r="AL462" i="9"/>
  <c r="AG462" i="9"/>
  <c r="AL250" i="9"/>
  <c r="AG250" i="9"/>
  <c r="AL424" i="9"/>
  <c r="AG424" i="9"/>
  <c r="AG243" i="9"/>
  <c r="AL243" i="9"/>
  <c r="AL446" i="9"/>
  <c r="AG446" i="9"/>
  <c r="AL405" i="9"/>
  <c r="AG405" i="9"/>
  <c r="AL616" i="9"/>
  <c r="AG616" i="9"/>
  <c r="AG420" i="9"/>
  <c r="AL420" i="9"/>
  <c r="AG520" i="9"/>
  <c r="AL520" i="9"/>
  <c r="AL275" i="9"/>
  <c r="AG275" i="9"/>
  <c r="AL493" i="9"/>
  <c r="AG493" i="9"/>
  <c r="AL432" i="9"/>
  <c r="AG432" i="9"/>
  <c r="AG404" i="9"/>
  <c r="AL404" i="9"/>
  <c r="AG391" i="9"/>
  <c r="AL391" i="9"/>
  <c r="AL221" i="9"/>
  <c r="AG221" i="9"/>
  <c r="AL502" i="9"/>
  <c r="AG502" i="9"/>
  <c r="AG623" i="9"/>
  <c r="AL623" i="9"/>
  <c r="AG393" i="9"/>
  <c r="AL393" i="9"/>
  <c r="AL459" i="9"/>
  <c r="AG459" i="9"/>
  <c r="AL504" i="9"/>
  <c r="AG504" i="9"/>
  <c r="AG375" i="9"/>
  <c r="AL375" i="9"/>
  <c r="AL249" i="9"/>
  <c r="AG249" i="9"/>
  <c r="AL327" i="9"/>
  <c r="AG327" i="9"/>
  <c r="AG241" i="9"/>
  <c r="AL241" i="9"/>
  <c r="AL354" i="9"/>
  <c r="AG354" i="9"/>
  <c r="AL315" i="9"/>
  <c r="AG315" i="9"/>
  <c r="AG506" i="9"/>
  <c r="AL506" i="9"/>
  <c r="AL294" i="9"/>
  <c r="AG294" i="9"/>
  <c r="AL270" i="9"/>
  <c r="AG270" i="9"/>
  <c r="AL632" i="9"/>
  <c r="AG632" i="9"/>
  <c r="AG218" i="9"/>
  <c r="AL218" i="9"/>
  <c r="AG515" i="9"/>
  <c r="AL515" i="9"/>
  <c r="AL543" i="9"/>
  <c r="AG543" i="9"/>
  <c r="AL400" i="9"/>
  <c r="AG400" i="9"/>
  <c r="AL244" i="9"/>
  <c r="AG244" i="9"/>
  <c r="AG471" i="9"/>
  <c r="AL471" i="9"/>
  <c r="AG604" i="9"/>
  <c r="AL604" i="9"/>
  <c r="AG573" i="9"/>
  <c r="AL573" i="9"/>
  <c r="AL233" i="9"/>
  <c r="AG233" i="9"/>
  <c r="AG358" i="9"/>
  <c r="AL358" i="9"/>
  <c r="AL635" i="9"/>
  <c r="AG635" i="9"/>
  <c r="AG413" i="9"/>
  <c r="AL413" i="9"/>
  <c r="AL479" i="9"/>
  <c r="AG479" i="9"/>
  <c r="AG631" i="9"/>
  <c r="AL631" i="9"/>
  <c r="AG313" i="9"/>
  <c r="AL313" i="9"/>
  <c r="AL266" i="9"/>
  <c r="AG266" i="9"/>
  <c r="AL381" i="9"/>
  <c r="AG381" i="9"/>
  <c r="AL422" i="9"/>
  <c r="AG422" i="9"/>
  <c r="AG455" i="9"/>
  <c r="AL455" i="9"/>
  <c r="AG503" i="9"/>
  <c r="AL503" i="9"/>
  <c r="AL615" i="9"/>
  <c r="AG615" i="9"/>
  <c r="AL469" i="9"/>
  <c r="AG469" i="9"/>
  <c r="AL606" i="9"/>
  <c r="AG606" i="9"/>
  <c r="AL611" i="9"/>
  <c r="AG611" i="9"/>
  <c r="AG485" i="9"/>
  <c r="AL485" i="9"/>
  <c r="AL457" i="9"/>
  <c r="AG457" i="9"/>
  <c r="AG508" i="9"/>
  <c r="AL508" i="9"/>
  <c r="AL417" i="9"/>
  <c r="AG417" i="9"/>
  <c r="AG369" i="9"/>
  <c r="AL369" i="9"/>
  <c r="AL256" i="9"/>
  <c r="AG256" i="9"/>
  <c r="AL317" i="9"/>
  <c r="AG317" i="9"/>
  <c r="AL464" i="9"/>
  <c r="AG464" i="9"/>
  <c r="AL348" i="9"/>
  <c r="AG348" i="9"/>
  <c r="AL447" i="9"/>
  <c r="AG447" i="9"/>
  <c r="AL442" i="9"/>
  <c r="AG442" i="9"/>
  <c r="AG355" i="9"/>
  <c r="AL355" i="9"/>
  <c r="AG324" i="9"/>
  <c r="AL324" i="9"/>
  <c r="AG276" i="9"/>
  <c r="AL276" i="9"/>
  <c r="AL535" i="9"/>
  <c r="AG535" i="9"/>
  <c r="AL377" i="9"/>
  <c r="AG377" i="9"/>
  <c r="AL333" i="9"/>
  <c r="AG333" i="9"/>
  <c r="AL637" i="9"/>
  <c r="AG637" i="9"/>
  <c r="AL344" i="9"/>
  <c r="AG344" i="9"/>
  <c r="AG554" i="9"/>
  <c r="AL554" i="9"/>
  <c r="AG349" i="9"/>
  <c r="AL349" i="9"/>
  <c r="AG614" i="9"/>
  <c r="AL614" i="9"/>
  <c r="AL254" i="9"/>
  <c r="AG254" i="9"/>
  <c r="AL353" i="9"/>
  <c r="AG353" i="9"/>
  <c r="AG412" i="9"/>
  <c r="AL412" i="9"/>
  <c r="AL602" i="9"/>
  <c r="AG602" i="9"/>
  <c r="AL593" i="9"/>
  <c r="AG593" i="9"/>
  <c r="AL398" i="9"/>
  <c r="AG398" i="9"/>
  <c r="AL528" i="9"/>
  <c r="AG528" i="9"/>
  <c r="AL470" i="9"/>
  <c r="AG470" i="9"/>
  <c r="AG544" i="9"/>
  <c r="AL544" i="9"/>
  <c r="AL498" i="9"/>
  <c r="AG498" i="9"/>
  <c r="AL551" i="9"/>
  <c r="AG551" i="9"/>
  <c r="AG426" i="9"/>
  <c r="AL426" i="9"/>
  <c r="AL388" i="9"/>
  <c r="AG388" i="9"/>
  <c r="AL365" i="9"/>
  <c r="AG365" i="9"/>
  <c r="AL567" i="9"/>
  <c r="AG567" i="9"/>
  <c r="AK424" i="9"/>
  <c r="AF424" i="9"/>
  <c r="AK596" i="9"/>
  <c r="AF596" i="9"/>
  <c r="AK349" i="9"/>
  <c r="AF349" i="9"/>
  <c r="AF344" i="9"/>
  <c r="AK344" i="9"/>
  <c r="AK419" i="9"/>
  <c r="AF419" i="9"/>
  <c r="AF455" i="9"/>
  <c r="AK455" i="9"/>
  <c r="AK363" i="9"/>
  <c r="AF363" i="9"/>
  <c r="AK513" i="9"/>
  <c r="AF513" i="9"/>
  <c r="AF291" i="9"/>
  <c r="AK291" i="9"/>
  <c r="AF527" i="9"/>
  <c r="AK527" i="9"/>
  <c r="AK468" i="9"/>
  <c r="AF468" i="9"/>
  <c r="AK355" i="9"/>
  <c r="AF355" i="9"/>
  <c r="AF551" i="9"/>
  <c r="AK551" i="9"/>
  <c r="AF621" i="9"/>
  <c r="AK621" i="9"/>
  <c r="AK409" i="9"/>
  <c r="AF409" i="9"/>
  <c r="AF483" i="9"/>
  <c r="AK483" i="9"/>
  <c r="AK277" i="9"/>
  <c r="AF277" i="9"/>
  <c r="AF399" i="9"/>
  <c r="AK399" i="9"/>
  <c r="AF630" i="9"/>
  <c r="AK630" i="9"/>
  <c r="AK493" i="9"/>
  <c r="AF493" i="9"/>
  <c r="AK581" i="9"/>
  <c r="AF581" i="9"/>
  <c r="AF515" i="9"/>
  <c r="AK515" i="9"/>
  <c r="AF644" i="9"/>
  <c r="AK644" i="9"/>
  <c r="AK642" i="9"/>
  <c r="AF642" i="9"/>
  <c r="AK402" i="9"/>
  <c r="AF402" i="9"/>
  <c r="AF542" i="9"/>
  <c r="AK542" i="9"/>
  <c r="AK613" i="9"/>
  <c r="AF613" i="9"/>
  <c r="AF638" i="9"/>
  <c r="AK638" i="9"/>
  <c r="AK458" i="9"/>
  <c r="AF458" i="9"/>
  <c r="AK565" i="9"/>
  <c r="AF565" i="9"/>
  <c r="AK289" i="9"/>
  <c r="AF289" i="9"/>
  <c r="AK374" i="9"/>
  <c r="AF374" i="9"/>
  <c r="AF256" i="9"/>
  <c r="AK256" i="9"/>
  <c r="AF316" i="9"/>
  <c r="AK316" i="9"/>
  <c r="AK589" i="9"/>
  <c r="AF589" i="9"/>
  <c r="AK578" i="9"/>
  <c r="AF578" i="9"/>
  <c r="AF262" i="9"/>
  <c r="AK262" i="9"/>
  <c r="AK599" i="9"/>
  <c r="AF599" i="9"/>
  <c r="AK322" i="9"/>
  <c r="AF322" i="9"/>
  <c r="AK249" i="9"/>
  <c r="AF249" i="9"/>
  <c r="AF474" i="9"/>
  <c r="AK474" i="9"/>
  <c r="AK275" i="9"/>
  <c r="AF275" i="9"/>
  <c r="AF546" i="9"/>
  <c r="AK546" i="9"/>
  <c r="AF278" i="9"/>
  <c r="AK278" i="9"/>
  <c r="AF312" i="9"/>
  <c r="AK312" i="9"/>
  <c r="AK598" i="9"/>
  <c r="AF598" i="9"/>
  <c r="AK623" i="9"/>
  <c r="AF623" i="9"/>
  <c r="AF327" i="9"/>
  <c r="AK327" i="9"/>
  <c r="AK438" i="9"/>
  <c r="AF438" i="9"/>
  <c r="AK608" i="9"/>
  <c r="AF608" i="9"/>
  <c r="AF321" i="9"/>
  <c r="AK321" i="9"/>
  <c r="AF247" i="9"/>
  <c r="AK247" i="9"/>
  <c r="AF512" i="9"/>
  <c r="AK512" i="9"/>
  <c r="AF251" i="9"/>
  <c r="AK251" i="9"/>
  <c r="AK629" i="9"/>
  <c r="AF629" i="9"/>
  <c r="AK318" i="9"/>
  <c r="AF318" i="9"/>
  <c r="AF401" i="9"/>
  <c r="AK401" i="9"/>
  <c r="AF264" i="9"/>
  <c r="AK264" i="9"/>
  <c r="AK632" i="9"/>
  <c r="AF632" i="9"/>
  <c r="AK353" i="9"/>
  <c r="AF353" i="9"/>
  <c r="AF494" i="9"/>
  <c r="AK494" i="9"/>
  <c r="AK339" i="9"/>
  <c r="AF339" i="9"/>
  <c r="AK532" i="9"/>
  <c r="AF532" i="9"/>
  <c r="AK504" i="9"/>
  <c r="AF504" i="9"/>
  <c r="AF248" i="9"/>
  <c r="AK248" i="9"/>
  <c r="AK573" i="9"/>
  <c r="AF573" i="9"/>
  <c r="AF241" i="9"/>
  <c r="AK241" i="9"/>
  <c r="AF297" i="9"/>
  <c r="AK297" i="9"/>
  <c r="AK417" i="9"/>
  <c r="AF417" i="9"/>
  <c r="AK439" i="9"/>
  <c r="AF439" i="9"/>
  <c r="AF509" i="9"/>
  <c r="AK509" i="9"/>
  <c r="AK430" i="9"/>
  <c r="AF430" i="9"/>
  <c r="AF351" i="9"/>
  <c r="AK351" i="9"/>
  <c r="AK376" i="9"/>
  <c r="AF376" i="9"/>
  <c r="AF308" i="9"/>
  <c r="AK308" i="9"/>
  <c r="AK592" i="9"/>
  <c r="AF592" i="9"/>
  <c r="AF403" i="9"/>
  <c r="AK403" i="9"/>
  <c r="AF554" i="9"/>
  <c r="AK554" i="9"/>
  <c r="AK426" i="9"/>
  <c r="AF426" i="9"/>
  <c r="AK378" i="9"/>
  <c r="AF378" i="9"/>
  <c r="AK499" i="9"/>
  <c r="AF499" i="9"/>
  <c r="AF274" i="9"/>
  <c r="AK274" i="9"/>
  <c r="AK220" i="9"/>
  <c r="AF220" i="9"/>
  <c r="AF478" i="9"/>
  <c r="AK478" i="9"/>
  <c r="AK547" i="9"/>
  <c r="AF547" i="9"/>
  <c r="AF354" i="9"/>
  <c r="AK354" i="9"/>
  <c r="AF404" i="9"/>
  <c r="AK404" i="9"/>
  <c r="AK222" i="9"/>
  <c r="AF222" i="9"/>
  <c r="AK227" i="9"/>
  <c r="AF227" i="9"/>
  <c r="AF309" i="9"/>
  <c r="AK309" i="9"/>
  <c r="AK336" i="9"/>
  <c r="AF336" i="9"/>
  <c r="AK287" i="9"/>
  <c r="AF287" i="9"/>
  <c r="AK284" i="9"/>
  <c r="AF284" i="9"/>
  <c r="AK556" i="9"/>
  <c r="AF556" i="9"/>
  <c r="AK538" i="9"/>
  <c r="AF538" i="9"/>
  <c r="AF529" i="9"/>
  <c r="AK529" i="9"/>
  <c r="W28" i="9"/>
  <c r="AK421" i="9"/>
  <c r="AF421" i="9"/>
  <c r="AK293" i="9"/>
  <c r="AF293" i="9"/>
  <c r="AK580" i="9"/>
  <c r="AF580" i="9"/>
  <c r="AK364" i="9"/>
  <c r="AF364" i="9"/>
  <c r="AF259" i="9"/>
  <c r="AK259" i="9"/>
  <c r="AF408" i="9"/>
  <c r="AK408" i="9"/>
  <c r="AF567" i="9"/>
  <c r="AK567" i="9"/>
  <c r="AK475" i="9"/>
  <c r="AF475" i="9"/>
  <c r="AK583" i="9"/>
  <c r="AF583" i="9"/>
  <c r="AK219" i="9"/>
  <c r="AF219" i="9"/>
  <c r="AK276" i="9"/>
  <c r="AF276" i="9"/>
  <c r="AK330" i="9"/>
  <c r="AF330" i="9"/>
  <c r="AF526" i="9"/>
  <c r="AK526" i="9"/>
  <c r="AK282" i="9"/>
  <c r="AF282" i="9"/>
  <c r="AF242" i="9"/>
  <c r="AK242" i="9"/>
  <c r="AK487" i="9"/>
  <c r="AF487" i="9"/>
  <c r="AF647" i="9"/>
  <c r="AK647" i="9"/>
  <c r="AF610" i="9"/>
  <c r="AK610" i="9"/>
  <c r="AK537" i="9"/>
  <c r="AF537" i="9"/>
  <c r="AK562" i="9"/>
  <c r="AF562" i="9"/>
  <c r="AF288" i="9"/>
  <c r="AK288" i="9"/>
  <c r="AF383" i="9"/>
  <c r="AK383" i="9"/>
  <c r="AK618" i="9"/>
  <c r="AF618" i="9"/>
  <c r="AF348" i="9"/>
  <c r="AK348" i="9"/>
  <c r="AF358" i="9"/>
  <c r="AK358" i="9"/>
  <c r="AK440" i="9"/>
  <c r="AF440" i="9"/>
  <c r="AK631" i="9"/>
  <c r="AF631" i="9"/>
  <c r="AK572" i="9"/>
  <c r="AF572" i="9"/>
  <c r="AK313" i="9"/>
  <c r="AF313" i="9"/>
  <c r="AK636" i="9"/>
  <c r="AF636" i="9"/>
  <c r="AK352" i="9"/>
  <c r="AF352" i="9"/>
  <c r="AF471" i="9"/>
  <c r="AK471" i="9"/>
  <c r="AF285" i="9"/>
  <c r="AK285" i="9"/>
  <c r="AF445" i="9"/>
  <c r="AK445" i="9"/>
  <c r="AF245" i="9"/>
  <c r="AK245" i="9"/>
  <c r="AK314" i="9"/>
  <c r="AF314" i="9"/>
  <c r="AF392" i="9"/>
  <c r="AK392" i="9"/>
  <c r="AK362" i="9"/>
  <c r="AF362" i="9"/>
  <c r="AK503" i="9"/>
  <c r="AF503" i="9"/>
  <c r="AF605" i="9"/>
  <c r="AK605" i="9"/>
  <c r="AK370" i="9"/>
  <c r="AF370" i="9"/>
  <c r="AK391" i="9"/>
  <c r="AF391" i="9"/>
  <c r="AF506" i="9"/>
  <c r="AK506" i="9"/>
  <c r="AF319" i="9"/>
  <c r="AK319" i="9"/>
  <c r="AF611" i="9"/>
  <c r="AK611" i="9"/>
  <c r="AK560" i="9"/>
  <c r="AF560" i="9"/>
  <c r="AK528" i="9"/>
  <c r="AF528" i="9"/>
  <c r="AK595" i="9"/>
  <c r="AF595" i="9"/>
  <c r="AK265" i="9"/>
  <c r="AF265" i="9"/>
  <c r="AF216" i="9"/>
  <c r="AK216" i="9"/>
  <c r="AF518" i="9"/>
  <c r="AK518" i="9"/>
  <c r="AK482" i="9"/>
  <c r="AF482" i="9"/>
  <c r="AF616" i="9"/>
  <c r="AK616" i="9"/>
  <c r="AK254" i="9"/>
  <c r="AF254" i="9"/>
  <c r="AF215" i="9"/>
  <c r="AK215" i="9"/>
  <c r="AF448" i="9"/>
  <c r="AK448" i="9"/>
  <c r="AF574" i="9"/>
  <c r="AK574" i="9"/>
  <c r="AF435" i="9"/>
  <c r="AK435" i="9"/>
  <c r="AF283" i="9"/>
  <c r="AK283" i="9"/>
  <c r="AF614" i="9"/>
  <c r="AK614" i="9"/>
  <c r="AK250" i="9"/>
  <c r="AF250" i="9"/>
  <c r="AF431" i="9"/>
  <c r="AK431" i="9"/>
  <c r="AK444" i="9"/>
  <c r="AF444" i="9"/>
  <c r="AF233" i="9"/>
  <c r="AK233" i="9"/>
  <c r="AF479" i="9"/>
  <c r="AK479" i="9"/>
  <c r="AK453" i="9"/>
  <c r="AF453" i="9"/>
  <c r="AK420" i="9"/>
  <c r="AF420" i="9"/>
  <c r="AF357" i="9"/>
  <c r="AK357" i="9"/>
  <c r="AF261" i="9"/>
  <c r="AK261" i="9"/>
  <c r="AK558" i="9"/>
  <c r="AF558" i="9"/>
  <c r="AK544" i="9"/>
  <c r="AF544" i="9"/>
  <c r="AK639" i="9"/>
  <c r="AF639" i="9"/>
  <c r="AF587" i="9"/>
  <c r="AK587" i="9"/>
  <c r="AK236" i="9"/>
  <c r="AF236" i="9"/>
  <c r="AK398" i="9"/>
  <c r="AF398" i="9"/>
  <c r="AK422" i="9"/>
  <c r="AF422" i="9"/>
  <c r="AK384" i="9"/>
  <c r="AF384" i="9"/>
  <c r="AF359" i="9"/>
  <c r="AK359" i="9"/>
  <c r="AF361" i="9"/>
  <c r="AK361" i="9"/>
  <c r="AF343" i="9"/>
  <c r="AK343" i="9"/>
  <c r="AK335" i="9"/>
  <c r="AF335" i="9"/>
  <c r="AF454" i="9"/>
  <c r="AK454" i="9"/>
  <c r="AF416" i="9"/>
  <c r="AK416" i="9"/>
  <c r="AK301" i="9"/>
  <c r="AF301" i="9"/>
  <c r="AK505" i="9"/>
  <c r="AF505" i="9"/>
  <c r="AK579" i="9"/>
  <c r="AF579" i="9"/>
  <c r="AK563" i="9"/>
  <c r="AF563" i="9"/>
  <c r="AF633" i="9"/>
  <c r="AK633" i="9"/>
  <c r="AK300" i="9"/>
  <c r="AF300" i="9"/>
  <c r="AF224" i="9"/>
  <c r="AK224" i="9"/>
  <c r="AK545" i="9"/>
  <c r="AF545" i="9"/>
  <c r="AF643" i="9"/>
  <c r="AK643" i="9"/>
  <c r="AK397" i="9"/>
  <c r="AF397" i="9"/>
  <c r="AK386" i="9"/>
  <c r="AF386" i="9"/>
  <c r="AK582" i="9"/>
  <c r="AF582" i="9"/>
  <c r="AK548" i="9"/>
  <c r="AF548" i="9"/>
  <c r="AK347" i="9"/>
  <c r="AF347" i="9"/>
  <c r="AF225" i="9"/>
  <c r="AK225" i="9"/>
  <c r="AK491" i="9"/>
  <c r="AF491" i="9"/>
  <c r="AF406" i="9"/>
  <c r="AK406" i="9"/>
  <c r="AF328" i="9"/>
  <c r="AK328" i="9"/>
  <c r="AK594" i="9"/>
  <c r="AF594" i="9"/>
  <c r="AK619" i="9"/>
  <c r="AF619" i="9"/>
  <c r="AF263" i="9"/>
  <c r="AK263" i="9"/>
  <c r="AK295" i="9"/>
  <c r="AF295" i="9"/>
  <c r="AK346" i="9"/>
  <c r="AF346" i="9"/>
  <c r="AK425" i="9"/>
  <c r="AF425" i="9"/>
  <c r="AK552" i="9"/>
  <c r="AF552" i="9"/>
  <c r="AF490" i="9"/>
  <c r="AK490" i="9"/>
  <c r="AK246" i="9"/>
  <c r="AF246" i="9"/>
  <c r="AF303" i="9"/>
  <c r="AK303" i="9"/>
  <c r="AK533" i="9"/>
  <c r="AF533" i="9"/>
  <c r="AF240" i="9"/>
  <c r="AK240" i="9"/>
  <c r="AK390" i="9"/>
  <c r="AF390" i="9"/>
  <c r="AK379" i="9"/>
  <c r="AF379" i="9"/>
  <c r="AF433" i="9"/>
  <c r="AK433" i="9"/>
  <c r="AK456" i="9"/>
  <c r="AF456" i="9"/>
  <c r="AK436" i="9"/>
  <c r="AF436" i="9"/>
  <c r="AF510" i="9"/>
  <c r="AK510" i="9"/>
  <c r="AK414" i="9"/>
  <c r="AF414" i="9"/>
  <c r="AF389" i="9"/>
  <c r="AK389" i="9"/>
  <c r="AK307" i="9"/>
  <c r="AF307" i="9"/>
  <c r="AF257" i="9"/>
  <c r="AK257" i="9"/>
  <c r="AF329" i="9"/>
  <c r="AK329" i="9"/>
  <c r="AK234" i="9"/>
  <c r="AF234" i="9"/>
  <c r="AK226" i="9"/>
  <c r="AF226" i="9"/>
  <c r="AK536" i="9"/>
  <c r="AF536" i="9"/>
  <c r="AF381" i="9"/>
  <c r="AK381" i="9"/>
  <c r="AK280" i="9"/>
  <c r="AF280" i="9"/>
  <c r="AK325" i="9"/>
  <c r="AF325" i="9"/>
  <c r="AK235" i="9"/>
  <c r="AF235" i="9"/>
  <c r="AF541" i="9"/>
  <c r="AK541" i="9"/>
  <c r="AF341" i="9"/>
  <c r="AK341" i="9"/>
  <c r="AK350" i="9"/>
  <c r="AF350" i="9"/>
  <c r="AF626" i="9"/>
  <c r="AK626" i="9"/>
  <c r="AK449" i="9"/>
  <c r="AF449" i="9"/>
  <c r="AK603" i="9"/>
  <c r="AF603" i="9"/>
  <c r="AF369" i="9"/>
  <c r="AK369" i="9"/>
  <c r="AF585" i="9"/>
  <c r="AK585" i="9"/>
  <c r="AK396" i="9"/>
  <c r="AF396" i="9"/>
  <c r="AK584" i="9"/>
  <c r="AF584" i="9"/>
  <c r="AF413" i="9"/>
  <c r="AK413" i="9"/>
  <c r="AK637" i="9"/>
  <c r="AF637" i="9"/>
  <c r="AF367" i="9"/>
  <c r="AK367" i="9"/>
  <c r="AF535" i="9"/>
  <c r="AK535" i="9"/>
  <c r="AK298" i="9"/>
  <c r="AF298" i="9"/>
  <c r="AK501" i="9"/>
  <c r="AF501" i="9"/>
  <c r="AF514" i="9"/>
  <c r="AK514" i="9"/>
  <c r="AK641" i="9"/>
  <c r="AF641" i="9"/>
  <c r="AK218" i="9"/>
  <c r="AF218" i="9"/>
  <c r="AF521" i="9"/>
  <c r="AK521" i="9"/>
  <c r="AK511" i="9"/>
  <c r="AF511" i="9"/>
  <c r="AK255" i="9"/>
  <c r="AF255" i="9"/>
  <c r="AF315" i="9"/>
  <c r="AK315" i="9"/>
  <c r="AK571" i="9"/>
  <c r="AF571" i="9"/>
  <c r="AF380" i="9"/>
  <c r="AK380" i="9"/>
  <c r="AF271" i="9"/>
  <c r="AK271" i="9"/>
  <c r="AK591" i="9"/>
  <c r="AF591" i="9"/>
  <c r="AF553" i="9"/>
  <c r="AK553" i="9"/>
  <c r="AK356" i="9"/>
  <c r="AF356" i="9"/>
  <c r="AK481" i="9"/>
  <c r="AF481" i="9"/>
  <c r="AK520" i="9"/>
  <c r="AF520" i="9"/>
  <c r="AK217" i="9"/>
  <c r="AF217" i="9"/>
  <c r="AK305" i="9"/>
  <c r="AF305" i="9"/>
  <c r="AF296" i="9"/>
  <c r="AK296" i="9"/>
  <c r="AF223" i="9"/>
  <c r="AK223" i="9"/>
  <c r="AK648" i="9"/>
  <c r="AF648" i="9"/>
  <c r="AF405" i="9"/>
  <c r="AK405" i="9"/>
  <c r="AF333" i="9"/>
  <c r="AK333" i="9"/>
  <c r="AF517" i="9"/>
  <c r="AK517" i="9"/>
  <c r="AK371" i="9"/>
  <c r="AF371" i="9"/>
  <c r="AK570" i="9"/>
  <c r="AF570" i="9"/>
  <c r="AF593" i="9"/>
  <c r="AK593" i="9"/>
  <c r="AF407" i="9"/>
  <c r="AK407" i="9"/>
  <c r="AF437" i="9"/>
  <c r="AK437" i="9"/>
  <c r="AF555" i="9"/>
  <c r="AK555" i="9"/>
  <c r="AK290" i="9"/>
  <c r="AF290" i="9"/>
  <c r="AK615" i="9"/>
  <c r="AF615" i="9"/>
  <c r="AF507" i="9"/>
  <c r="AK507" i="9"/>
  <c r="AK268" i="9"/>
  <c r="AF268" i="9"/>
  <c r="AF500" i="9"/>
  <c r="AK500" i="9"/>
  <c r="AK602" i="9"/>
  <c r="AF602" i="9"/>
  <c r="AK231" i="9"/>
  <c r="AF231" i="9"/>
  <c r="AF609" i="9"/>
  <c r="AK609" i="9"/>
  <c r="AF459" i="9"/>
  <c r="AK459" i="9"/>
  <c r="AK323" i="9"/>
  <c r="AF323" i="9"/>
  <c r="AK228" i="9"/>
  <c r="AF228" i="9"/>
  <c r="AK477" i="9"/>
  <c r="AF477" i="9"/>
  <c r="AF331" i="9"/>
  <c r="AK331" i="9"/>
  <c r="AF549" i="9"/>
  <c r="AK549" i="9"/>
  <c r="AK523" i="9"/>
  <c r="AF523" i="9"/>
  <c r="AF566" i="9"/>
  <c r="AK566" i="9"/>
  <c r="AF230" i="9"/>
  <c r="AK230" i="9"/>
  <c r="AK576" i="9"/>
  <c r="AF576" i="9"/>
  <c r="AK451" i="9"/>
  <c r="AF451" i="9"/>
  <c r="AK243" i="9"/>
  <c r="AF243" i="9"/>
  <c r="AK462" i="9"/>
  <c r="AF462" i="9"/>
  <c r="AK244" i="9"/>
  <c r="AF244" i="9"/>
  <c r="AK625" i="9"/>
  <c r="AF625" i="9"/>
  <c r="AF429" i="9"/>
  <c r="AK429" i="9"/>
  <c r="AK373" i="9"/>
  <c r="AF373" i="9"/>
  <c r="AF334" i="9"/>
  <c r="AK334" i="9"/>
  <c r="AF260" i="9"/>
  <c r="AK260" i="9"/>
  <c r="AF645" i="9"/>
  <c r="AK645" i="9"/>
  <c r="AK273" i="9"/>
  <c r="AF273" i="9"/>
  <c r="AK486" i="9"/>
  <c r="AF486" i="9"/>
  <c r="AF489" i="9"/>
  <c r="AK489" i="9"/>
  <c r="AF292" i="9"/>
  <c r="AK292" i="9"/>
  <c r="AK310" i="9"/>
  <c r="AF310" i="9"/>
  <c r="AK258" i="9"/>
  <c r="AF258" i="9"/>
  <c r="AK221" i="9"/>
  <c r="AF221" i="9"/>
  <c r="AF446" i="9"/>
  <c r="AK446" i="9"/>
  <c r="AF590" i="9"/>
  <c r="AK590" i="9"/>
  <c r="AK460" i="9"/>
  <c r="AF460" i="9"/>
  <c r="AK612" i="9"/>
  <c r="AF612" i="9"/>
  <c r="AF606" i="9"/>
  <c r="AK606" i="9"/>
  <c r="AK635" i="9"/>
  <c r="AF635" i="9"/>
  <c r="AK411" i="9"/>
  <c r="AF411" i="9"/>
  <c r="AK450" i="9"/>
  <c r="AF450" i="9"/>
  <c r="AK457" i="9"/>
  <c r="AF457" i="9"/>
  <c r="AF601" i="9"/>
  <c r="AK601" i="9"/>
  <c r="AF317" i="9"/>
  <c r="AK317" i="9"/>
  <c r="AK539" i="9"/>
  <c r="AF539" i="9"/>
  <c r="AK340" i="9"/>
  <c r="AF340" i="9"/>
  <c r="AF237" i="9"/>
  <c r="AK237" i="9"/>
  <c r="AF299" i="9"/>
  <c r="AK299" i="9"/>
  <c r="AF442" i="9"/>
  <c r="AK442" i="9"/>
  <c r="AK302" i="9"/>
  <c r="AF302" i="9"/>
  <c r="AF394" i="9"/>
  <c r="AK394" i="9"/>
  <c r="AF279" i="9"/>
  <c r="AK279" i="9"/>
  <c r="AF530" i="9"/>
  <c r="AK530" i="9"/>
  <c r="AF467" i="9"/>
  <c r="AK467" i="9"/>
  <c r="AK498" i="9"/>
  <c r="AF498" i="9"/>
  <c r="AF508" i="9"/>
  <c r="AK508" i="9"/>
  <c r="AF427" i="9"/>
  <c r="AK427" i="9"/>
  <c r="AF484" i="9"/>
  <c r="AK484" i="9"/>
  <c r="AF294" i="9"/>
  <c r="AK294" i="9"/>
  <c r="AF586" i="9"/>
  <c r="AK586" i="9"/>
  <c r="AK569" i="9"/>
  <c r="AF569" i="9"/>
  <c r="AK452" i="9"/>
  <c r="AF452" i="9"/>
  <c r="AK516" i="9"/>
  <c r="AF516" i="9"/>
  <c r="AF525" i="9"/>
  <c r="AK525" i="9"/>
  <c r="AF395" i="9"/>
  <c r="AK395" i="9"/>
  <c r="AK465" i="9"/>
  <c r="AF465" i="9"/>
  <c r="AF286" i="9"/>
  <c r="AK286" i="9"/>
  <c r="AK372" i="9"/>
  <c r="AF372" i="9"/>
  <c r="AF502" i="9"/>
  <c r="AK502" i="9"/>
  <c r="AF568" i="9"/>
  <c r="AK568" i="9"/>
  <c r="AK423" i="9"/>
  <c r="AF423" i="9"/>
  <c r="AK252" i="9"/>
  <c r="AF252" i="9"/>
  <c r="AK338" i="9"/>
  <c r="AF338" i="9"/>
  <c r="AF540" i="9"/>
  <c r="AK540" i="9"/>
  <c r="AK497" i="9"/>
  <c r="AF497" i="9"/>
  <c r="AF304" i="9"/>
  <c r="AK304" i="9"/>
  <c r="AK470" i="9"/>
  <c r="AF470" i="9"/>
  <c r="AF320" i="9"/>
  <c r="AK320" i="9"/>
  <c r="AF360" i="9"/>
  <c r="AK360" i="9"/>
  <c r="AF253" i="9"/>
  <c r="AK253" i="9"/>
  <c r="AF561" i="9"/>
  <c r="AK561" i="9"/>
  <c r="AK463" i="9"/>
  <c r="AF463" i="9"/>
  <c r="AE22" i="9"/>
  <c r="AK461" i="9"/>
  <c r="AF461" i="9"/>
  <c r="AF377" i="9"/>
  <c r="AK377" i="9"/>
  <c r="AF232" i="9"/>
  <c r="AK232" i="9"/>
  <c r="AF269" i="9"/>
  <c r="AK269" i="9"/>
  <c r="AF387" i="9"/>
  <c r="AK387" i="9"/>
  <c r="AK388" i="9"/>
  <c r="AF388" i="9"/>
  <c r="AF434" i="9"/>
  <c r="AK434" i="9"/>
  <c r="AF628" i="9"/>
  <c r="AK628" i="9"/>
  <c r="AK480" i="9"/>
  <c r="AF480" i="9"/>
  <c r="AK464" i="9"/>
  <c r="AF464" i="9"/>
  <c r="AK640" i="9"/>
  <c r="AF640" i="9"/>
  <c r="AK311" i="9"/>
  <c r="AF311" i="9"/>
  <c r="AF588" i="9"/>
  <c r="AK588" i="9"/>
  <c r="AK575" i="9"/>
  <c r="AF575" i="9"/>
  <c r="AK266" i="9"/>
  <c r="AF266" i="9"/>
  <c r="AK229" i="9"/>
  <c r="AF229" i="9"/>
  <c r="AK270" i="9"/>
  <c r="AF270" i="9"/>
  <c r="AF597" i="9"/>
  <c r="AK597" i="9"/>
  <c r="AK447" i="9"/>
  <c r="AF447" i="9"/>
  <c r="AF382" i="9"/>
  <c r="AK382" i="9"/>
  <c r="AF365" i="9"/>
  <c r="AK365" i="9"/>
  <c r="AK469" i="9"/>
  <c r="AF469" i="9"/>
  <c r="AF332" i="9"/>
  <c r="AK332" i="9"/>
  <c r="AF418" i="9"/>
  <c r="AK418" i="9"/>
  <c r="AF415" i="9"/>
  <c r="AK415" i="9"/>
  <c r="AF543" i="9"/>
  <c r="AK543" i="9"/>
  <c r="AF519" i="9"/>
  <c r="AK519" i="9"/>
  <c r="AF564" i="9"/>
  <c r="AK564" i="9"/>
  <c r="AF239" i="9"/>
  <c r="AK239" i="9"/>
  <c r="AK559" i="9"/>
  <c r="AF559" i="9"/>
  <c r="AK634" i="9"/>
  <c r="AF634" i="9"/>
  <c r="AF324" i="9"/>
  <c r="AK324" i="9"/>
  <c r="AF531" i="9"/>
  <c r="AK531" i="9"/>
  <c r="AK600" i="9"/>
  <c r="AF600" i="9"/>
  <c r="AF488" i="9"/>
  <c r="AK488" i="9"/>
  <c r="AK412" i="9"/>
  <c r="AF412" i="9"/>
  <c r="AK410" i="9"/>
  <c r="AF410" i="9"/>
  <c r="AF496" i="9"/>
  <c r="AK496" i="9"/>
  <c r="AK441" i="9"/>
  <c r="AF441" i="9"/>
  <c r="AK272" i="9"/>
  <c r="AF272" i="9"/>
  <c r="AK400" i="9"/>
  <c r="AF400" i="9"/>
  <c r="AE27" i="9"/>
  <c r="AF326" i="9"/>
  <c r="AK326" i="9"/>
  <c r="AK624" i="9"/>
  <c r="AF624" i="9"/>
  <c r="AF485" i="9"/>
  <c r="AK485" i="9"/>
  <c r="AF393" i="9"/>
  <c r="AK393" i="9"/>
  <c r="AK345" i="9"/>
  <c r="AF345" i="9"/>
  <c r="AK557" i="9"/>
  <c r="AF557" i="9"/>
  <c r="AK428" i="9"/>
  <c r="AF428" i="9"/>
  <c r="AF620" i="9"/>
  <c r="AK620" i="9"/>
  <c r="AK622" i="9"/>
  <c r="AF622" i="9"/>
  <c r="AK617" i="9"/>
  <c r="AF617" i="9"/>
  <c r="AK472" i="9"/>
  <c r="AF472" i="9"/>
  <c r="AF492" i="9"/>
  <c r="AK492" i="9"/>
  <c r="AK337" i="9"/>
  <c r="AF337" i="9"/>
  <c r="AF577" i="9"/>
  <c r="AK577" i="9"/>
  <c r="AF524" i="9"/>
  <c r="AK524" i="9"/>
  <c r="AK432" i="9"/>
  <c r="AF432" i="9"/>
  <c r="AK342" i="9"/>
  <c r="AF342" i="9"/>
  <c r="AF443" i="9"/>
  <c r="AK443" i="9"/>
  <c r="AF627" i="9"/>
  <c r="AK627" i="9"/>
  <c r="AF366" i="9"/>
  <c r="AK366" i="9"/>
  <c r="AK385" i="9"/>
  <c r="AF385" i="9"/>
  <c r="AK646" i="9"/>
  <c r="AF646" i="9"/>
  <c r="AK534" i="9"/>
  <c r="AF534" i="9"/>
  <c r="AF466" i="9"/>
  <c r="AK466" i="9"/>
  <c r="AK267" i="9"/>
  <c r="AF267" i="9"/>
  <c r="AF522" i="9"/>
  <c r="AK522" i="9"/>
  <c r="AF473" i="9"/>
  <c r="AK473" i="9"/>
  <c r="AK368" i="9"/>
  <c r="AF368" i="9"/>
  <c r="AK476" i="9"/>
  <c r="AF476" i="9"/>
  <c r="AK306" i="9"/>
  <c r="AF306" i="9"/>
  <c r="AK495" i="9"/>
  <c r="AF495" i="9"/>
  <c r="AK604" i="9"/>
  <c r="AF604" i="9"/>
  <c r="AK238" i="9"/>
  <c r="AF238" i="9"/>
  <c r="AK281" i="9"/>
  <c r="AF281" i="9"/>
  <c r="AK607" i="9"/>
  <c r="AF607" i="9"/>
  <c r="AF550" i="9"/>
  <c r="AK550" i="9"/>
  <c r="AK375" i="9"/>
  <c r="AF375" i="9"/>
  <c r="N214" i="12"/>
  <c r="O214" i="12" s="1"/>
  <c r="N160" i="12"/>
  <c r="O160" i="12" s="1"/>
  <c r="N54" i="12"/>
  <c r="O54" i="12" s="1"/>
  <c r="N136" i="12"/>
  <c r="O136" i="12" s="1"/>
  <c r="N228" i="12"/>
  <c r="O228" i="12" s="1"/>
  <c r="N102" i="12"/>
  <c r="O102" i="12" s="1"/>
  <c r="N232" i="12"/>
  <c r="O232" i="12" s="1"/>
  <c r="N176" i="12"/>
  <c r="O176" i="12" s="1"/>
  <c r="N213" i="12"/>
  <c r="O213" i="12" s="1"/>
  <c r="N133" i="12"/>
  <c r="O133" i="12" s="1"/>
  <c r="N145" i="12"/>
  <c r="O145" i="12" s="1"/>
  <c r="N127" i="12"/>
  <c r="O127" i="12" s="1"/>
  <c r="N130" i="12"/>
  <c r="O130" i="12" s="1"/>
  <c r="N97" i="12"/>
  <c r="O97" i="12" s="1"/>
  <c r="N182" i="12"/>
  <c r="O182" i="12" s="1"/>
  <c r="N45" i="12"/>
  <c r="O45" i="12" s="1"/>
  <c r="N32" i="12"/>
  <c r="O32" i="12" s="1"/>
  <c r="N111" i="12"/>
  <c r="O111" i="12" s="1"/>
  <c r="N101" i="12"/>
  <c r="O101" i="12" s="1"/>
  <c r="N151" i="12"/>
  <c r="O151" i="12" s="1"/>
  <c r="N55" i="12"/>
  <c r="O55" i="12" s="1"/>
  <c r="N202" i="12"/>
  <c r="O202" i="12" s="1"/>
  <c r="N177" i="12"/>
  <c r="O177" i="12" s="1"/>
  <c r="N77" i="12"/>
  <c r="O77" i="12" s="1"/>
  <c r="N57" i="12"/>
  <c r="O57" i="12" s="1"/>
  <c r="N88" i="12"/>
  <c r="O88" i="12" s="1"/>
  <c r="N46" i="12"/>
  <c r="O46" i="12" s="1"/>
  <c r="N47" i="12"/>
  <c r="O47" i="12" s="1"/>
  <c r="N65" i="12"/>
  <c r="O65" i="12" s="1"/>
  <c r="N51" i="12"/>
  <c r="O51" i="12" s="1"/>
  <c r="N210" i="12"/>
  <c r="O210" i="12" s="1"/>
  <c r="N114" i="12"/>
  <c r="O114" i="12" s="1"/>
  <c r="N165" i="12"/>
  <c r="O165" i="12" s="1"/>
  <c r="N37" i="12"/>
  <c r="O37" i="12" s="1"/>
  <c r="N179" i="12"/>
  <c r="O179" i="12" s="1"/>
  <c r="N121" i="12"/>
  <c r="O121" i="12" s="1"/>
  <c r="N58" i="12"/>
  <c r="O58" i="12" s="1"/>
  <c r="N144" i="12"/>
  <c r="O144" i="12" s="1"/>
  <c r="N190" i="12"/>
  <c r="O190" i="12" s="1"/>
  <c r="N148" i="12"/>
  <c r="O148" i="12" s="1"/>
  <c r="N183" i="12"/>
  <c r="O183" i="12" s="1"/>
  <c r="N175" i="12"/>
  <c r="O175" i="12" s="1"/>
  <c r="N137" i="12"/>
  <c r="O137" i="12" s="1"/>
  <c r="N103" i="12"/>
  <c r="O103" i="12" s="1"/>
  <c r="N50" i="12"/>
  <c r="O50" i="12" s="1"/>
  <c r="N64" i="12"/>
  <c r="O64" i="12" s="1"/>
  <c r="N61" i="12"/>
  <c r="O61" i="12" s="1"/>
  <c r="N205" i="12"/>
  <c r="O205" i="12" s="1"/>
  <c r="N164" i="12"/>
  <c r="O164" i="12" s="1"/>
  <c r="N89" i="12"/>
  <c r="O89" i="12" s="1"/>
  <c r="N200" i="12"/>
  <c r="O200" i="12" s="1"/>
  <c r="N122" i="12"/>
  <c r="O122" i="12" s="1"/>
  <c r="N93" i="12"/>
  <c r="O93" i="12" s="1"/>
  <c r="N208" i="12"/>
  <c r="O208" i="12" s="1"/>
  <c r="N195" i="12"/>
  <c r="O195" i="12" s="1"/>
  <c r="N91" i="12"/>
  <c r="O91" i="12" s="1"/>
  <c r="N172" i="12"/>
  <c r="O172" i="12" s="1"/>
  <c r="N79" i="12"/>
  <c r="O79" i="12" s="1"/>
  <c r="N95" i="12"/>
  <c r="O95" i="12" s="1"/>
  <c r="N184" i="12"/>
  <c r="O184" i="12" s="1"/>
  <c r="N169" i="12"/>
  <c r="O169" i="12" s="1"/>
  <c r="N49" i="12"/>
  <c r="O49" i="12" s="1"/>
  <c r="N147" i="12"/>
  <c r="O147" i="12" s="1"/>
  <c r="N116" i="12"/>
  <c r="O116" i="12" s="1"/>
  <c r="N109" i="12"/>
  <c r="O109" i="12" s="1"/>
  <c r="N170" i="12"/>
  <c r="O170" i="12" s="1"/>
  <c r="N131" i="12"/>
  <c r="O131" i="12" s="1"/>
  <c r="N222" i="12"/>
  <c r="O222" i="12" s="1"/>
  <c r="N106" i="12"/>
  <c r="O106" i="12" s="1"/>
  <c r="N40" i="12"/>
  <c r="O40" i="12" s="1"/>
  <c r="N113" i="12"/>
  <c r="O113" i="12" s="1"/>
  <c r="N87" i="12"/>
  <c r="O87" i="12" s="1"/>
  <c r="N107" i="12"/>
  <c r="O107" i="12" s="1"/>
  <c r="N80" i="12"/>
  <c r="O80" i="12" s="1"/>
  <c r="N98" i="12"/>
  <c r="O98" i="12" s="1"/>
  <c r="N124" i="12"/>
  <c r="O124" i="12" s="1"/>
  <c r="N41" i="12"/>
  <c r="O41" i="12" s="1"/>
  <c r="N178" i="12"/>
  <c r="O178" i="12" s="1"/>
  <c r="N76" i="12"/>
  <c r="O76" i="12" s="1"/>
  <c r="N162" i="12"/>
  <c r="O162" i="12" s="1"/>
  <c r="N181" i="12"/>
  <c r="O181" i="12" s="1"/>
  <c r="N220" i="12"/>
  <c r="O220" i="12" s="1"/>
  <c r="N118" i="12"/>
  <c r="O118" i="12" s="1"/>
  <c r="N128" i="12"/>
  <c r="O128" i="12" s="1"/>
  <c r="N168" i="12"/>
  <c r="O168" i="12" s="1"/>
  <c r="N158" i="12"/>
  <c r="O158" i="12" s="1"/>
  <c r="N140" i="12"/>
  <c r="O140" i="12" s="1"/>
  <c r="N154" i="12"/>
  <c r="O154" i="12" s="1"/>
  <c r="N186" i="12"/>
  <c r="O186" i="12" s="1"/>
  <c r="N215" i="12"/>
  <c r="O215" i="12" s="1"/>
  <c r="N218" i="12"/>
  <c r="O218" i="12" s="1"/>
  <c r="N189" i="12"/>
  <c r="O189" i="12" s="1"/>
  <c r="L230" i="12"/>
  <c r="N230" i="12" s="1"/>
  <c r="O230" i="12" s="1"/>
  <c r="L201" i="12"/>
  <c r="N201" i="12" s="1"/>
  <c r="O201" i="12" s="1"/>
  <c r="N187" i="12"/>
  <c r="O187" i="12" s="1"/>
  <c r="N159" i="12"/>
  <c r="O159" i="12" s="1"/>
  <c r="N141" i="12"/>
  <c r="O141" i="12" s="1"/>
  <c r="L74" i="12"/>
  <c r="N74" i="12" s="1"/>
  <c r="O74" i="12" s="1"/>
  <c r="N226" i="12"/>
  <c r="O226" i="12" s="1"/>
  <c r="N193" i="12"/>
  <c r="O193" i="12" s="1"/>
  <c r="N203" i="12"/>
  <c r="O203" i="12" s="1"/>
  <c r="N217" i="12"/>
  <c r="O217" i="12" s="1"/>
  <c r="N92" i="12"/>
  <c r="O92" i="12" s="1"/>
  <c r="L117" i="12"/>
  <c r="N117" i="12" s="1"/>
  <c r="O117" i="12" s="1"/>
  <c r="N199" i="12"/>
  <c r="O199" i="12" s="1"/>
  <c r="L146" i="12"/>
  <c r="N146" i="12" s="1"/>
  <c r="O146" i="12" s="1"/>
  <c r="N233" i="12"/>
  <c r="O233" i="12" s="1"/>
  <c r="N198" i="12"/>
  <c r="O198" i="12" s="1"/>
  <c r="N225" i="12"/>
  <c r="O225" i="12" s="1"/>
  <c r="N191" i="12"/>
  <c r="O191" i="12" s="1"/>
  <c r="N99" i="12"/>
  <c r="O99" i="12" s="1"/>
  <c r="N153" i="12"/>
  <c r="O153" i="12" s="1"/>
  <c r="N120" i="12"/>
  <c r="O120" i="12" s="1"/>
  <c r="N180" i="12"/>
  <c r="O180" i="12" s="1"/>
  <c r="N196" i="12"/>
  <c r="O196" i="12" s="1"/>
  <c r="N78" i="12"/>
  <c r="O78" i="12" s="1"/>
  <c r="N138" i="12"/>
  <c r="O138" i="12" s="1"/>
  <c r="L156" i="12"/>
  <c r="N156" i="12" s="1"/>
  <c r="O156" i="12" s="1"/>
  <c r="L194" i="12"/>
  <c r="N194" i="12" s="1"/>
  <c r="O194" i="12" s="1"/>
  <c r="N212" i="12"/>
  <c r="O212" i="12" s="1"/>
  <c r="L115" i="12"/>
  <c r="N115" i="12" s="1"/>
  <c r="O115" i="12" s="1"/>
  <c r="L70" i="12"/>
  <c r="N70" i="12" s="1"/>
  <c r="O70" i="12" s="1"/>
  <c r="N44" i="12"/>
  <c r="O44" i="12" s="1"/>
  <c r="L126" i="12"/>
  <c r="N126" i="12" s="1"/>
  <c r="O126" i="12" s="1"/>
  <c r="N163" i="12"/>
  <c r="O163" i="12" s="1"/>
  <c r="N71" i="12"/>
  <c r="O71" i="12" s="1"/>
  <c r="L171" i="12"/>
  <c r="N171" i="12" s="1"/>
  <c r="O171" i="12" s="1"/>
  <c r="N143" i="12"/>
  <c r="O143" i="12" s="1"/>
  <c r="L161" i="12"/>
  <c r="N161" i="12" s="1"/>
  <c r="O161" i="12" s="1"/>
  <c r="L221" i="12"/>
  <c r="N221" i="12" s="1"/>
  <c r="O221" i="12" s="1"/>
  <c r="N56" i="12"/>
  <c r="O56" i="12" s="1"/>
  <c r="N62" i="12"/>
  <c r="O62" i="12" s="1"/>
  <c r="N66" i="12"/>
  <c r="O66" i="12" s="1"/>
  <c r="N234" i="12"/>
  <c r="O234" i="12" s="1"/>
  <c r="N173" i="12"/>
  <c r="O173" i="12" s="1"/>
  <c r="N108" i="12"/>
  <c r="O108" i="12" s="1"/>
  <c r="L34" i="12"/>
  <c r="N34" i="12" s="1"/>
  <c r="O34" i="12" s="1"/>
  <c r="N119" i="12"/>
  <c r="O119" i="12" s="1"/>
  <c r="L207" i="12"/>
  <c r="N207" i="12" s="1"/>
  <c r="O207" i="12" s="1"/>
  <c r="N123" i="12"/>
  <c r="O123" i="12" s="1"/>
  <c r="L125" i="12"/>
  <c r="N125" i="12" s="1"/>
  <c r="O125" i="12" s="1"/>
  <c r="L152" i="12"/>
  <c r="N152" i="12" s="1"/>
  <c r="O152" i="12" s="1"/>
  <c r="N82" i="12"/>
  <c r="O82" i="12" s="1"/>
  <c r="N209" i="12"/>
  <c r="O209" i="12" s="1"/>
  <c r="N81" i="12"/>
  <c r="O81" i="12" s="1"/>
  <c r="L68" i="12"/>
  <c r="N68" i="12" s="1"/>
  <c r="O68" i="12" s="1"/>
  <c r="L204" i="12"/>
  <c r="N204" i="12" s="1"/>
  <c r="O204" i="12" s="1"/>
  <c r="N31" i="12"/>
  <c r="O31" i="12" s="1"/>
  <c r="N53" i="12"/>
  <c r="O53" i="12" s="1"/>
  <c r="L86" i="12"/>
  <c r="N86" i="12" s="1"/>
  <c r="O86" i="12" s="1"/>
  <c r="N39" i="12"/>
  <c r="O39" i="12" s="1"/>
  <c r="N231" i="12"/>
  <c r="O231" i="12" s="1"/>
  <c r="N85" i="12"/>
  <c r="O85" i="12" s="1"/>
  <c r="L211" i="12"/>
  <c r="N211" i="12" s="1"/>
  <c r="O211" i="12" s="1"/>
  <c r="N197" i="12"/>
  <c r="O197" i="12" s="1"/>
  <c r="N155" i="12"/>
  <c r="O155" i="12" s="1"/>
  <c r="N166" i="12"/>
  <c r="O166" i="12" s="1"/>
  <c r="L35" i="12"/>
  <c r="N35" i="12" s="1"/>
  <c r="O35" i="12" s="1"/>
  <c r="L188" i="12"/>
  <c r="N188" i="12" s="1"/>
  <c r="O188" i="12" s="1"/>
  <c r="L139" i="12"/>
  <c r="N139" i="12" s="1"/>
  <c r="O139" i="12" s="1"/>
  <c r="L69" i="12"/>
  <c r="N69" i="12" s="1"/>
  <c r="O69" i="12" s="1"/>
  <c r="L157" i="12"/>
  <c r="N157" i="12" s="1"/>
  <c r="O157" i="12" s="1"/>
  <c r="N219" i="12"/>
  <c r="O219" i="12" s="1"/>
  <c r="N142" i="12"/>
  <c r="O142" i="12" s="1"/>
  <c r="L134" i="12"/>
  <c r="N134" i="12" s="1"/>
  <c r="O134" i="12" s="1"/>
  <c r="N216" i="12"/>
  <c r="O216" i="12" s="1"/>
  <c r="N38" i="12"/>
  <c r="O38" i="12" s="1"/>
  <c r="N96" i="12"/>
  <c r="O96" i="12" s="1"/>
  <c r="L75" i="12"/>
  <c r="N75" i="12" s="1"/>
  <c r="O75" i="12" s="1"/>
  <c r="N185" i="12"/>
  <c r="O185" i="12" s="1"/>
  <c r="N67" i="12"/>
  <c r="O67" i="12" s="1"/>
  <c r="N229" i="12"/>
  <c r="O229" i="12" s="1"/>
  <c r="N63" i="12"/>
  <c r="O63" i="12" s="1"/>
  <c r="N150" i="12"/>
  <c r="O150" i="12" s="1"/>
  <c r="N42" i="12"/>
  <c r="O42" i="12" s="1"/>
  <c r="N192" i="12"/>
  <c r="O192" i="12" s="1"/>
  <c r="N167" i="12"/>
  <c r="O167" i="12" s="1"/>
  <c r="N100" i="12"/>
  <c r="O100" i="12" s="1"/>
  <c r="N72" i="12"/>
  <c r="O72" i="12" s="1"/>
  <c r="N129" i="12"/>
  <c r="O129" i="12" s="1"/>
  <c r="N60" i="12"/>
  <c r="O60" i="12" s="1"/>
  <c r="N224" i="12"/>
  <c r="O224" i="12" s="1"/>
  <c r="N135" i="12"/>
  <c r="O135" i="12" s="1"/>
  <c r="N73" i="12"/>
  <c r="O73" i="12" s="1"/>
  <c r="N83" i="12"/>
  <c r="O83" i="12" s="1"/>
  <c r="N206" i="12"/>
  <c r="O206" i="12" s="1"/>
  <c r="N43" i="12"/>
  <c r="O43" i="12" s="1"/>
  <c r="N227" i="12"/>
  <c r="O227" i="12" s="1"/>
  <c r="N105" i="12"/>
  <c r="O105" i="12" s="1"/>
  <c r="N110" i="12"/>
  <c r="O110" i="12" s="1"/>
  <c r="N112" i="12"/>
  <c r="O112" i="12" s="1"/>
  <c r="N48" i="12"/>
  <c r="O48" i="12" s="1"/>
  <c r="N36" i="12"/>
  <c r="O36" i="12" s="1"/>
  <c r="N84" i="12"/>
  <c r="O84" i="12" s="1"/>
  <c r="N104" i="12"/>
  <c r="O104" i="12" s="1"/>
  <c r="N223" i="12"/>
  <c r="O223" i="12" s="1"/>
  <c r="V28" i="9"/>
  <c r="AE21" i="9"/>
  <c r="AE26" i="9"/>
  <c r="U28" i="9"/>
  <c r="AE28" i="9" l="1"/>
  <c r="AG27" i="9"/>
  <c r="AG26" i="9"/>
  <c r="AG21" i="9"/>
  <c r="AG22" i="9"/>
  <c r="AF21" i="9"/>
  <c r="AF22" i="9"/>
  <c r="AF26" i="9"/>
  <c r="AF27" i="9"/>
  <c r="J61" i="8"/>
  <c r="I61" i="8"/>
  <c r="J60" i="8"/>
  <c r="I60" i="8"/>
  <c r="J59" i="8"/>
  <c r="I59" i="8"/>
  <c r="J58" i="8"/>
  <c r="I58" i="8"/>
  <c r="J57" i="8"/>
  <c r="I57" i="8"/>
  <c r="J56" i="8"/>
  <c r="I56" i="8"/>
  <c r="J55" i="8"/>
  <c r="I55" i="8"/>
  <c r="J54" i="8"/>
  <c r="I54" i="8"/>
  <c r="J53" i="8"/>
  <c r="I53" i="8"/>
  <c r="J52" i="8"/>
  <c r="I52" i="8"/>
  <c r="J51" i="8"/>
  <c r="I51" i="8"/>
  <c r="J50" i="8"/>
  <c r="I50" i="8"/>
  <c r="J49" i="8"/>
  <c r="I49" i="8"/>
  <c r="J48" i="8"/>
  <c r="I48" i="8"/>
  <c r="J47" i="8"/>
  <c r="I47" i="8"/>
  <c r="J46" i="8"/>
  <c r="I46" i="8"/>
  <c r="J45" i="8"/>
  <c r="I45" i="8"/>
  <c r="J44" i="8"/>
  <c r="I44" i="8"/>
  <c r="J43" i="8"/>
  <c r="I43" i="8"/>
  <c r="J42" i="8"/>
  <c r="I42" i="8"/>
  <c r="J41" i="8"/>
  <c r="I41" i="8"/>
  <c r="J40" i="8"/>
  <c r="I40" i="8"/>
  <c r="J39" i="8"/>
  <c r="I39" i="8"/>
  <c r="J38" i="8"/>
  <c r="I38" i="8"/>
  <c r="J37" i="8"/>
  <c r="I37" i="8"/>
  <c r="J36" i="8"/>
  <c r="I36" i="8"/>
  <c r="J35" i="8"/>
  <c r="I35" i="8"/>
  <c r="J34" i="8"/>
  <c r="I34" i="8"/>
  <c r="J33" i="8"/>
  <c r="I33" i="8"/>
  <c r="J32" i="8"/>
  <c r="I32" i="8"/>
  <c r="J31" i="8"/>
  <c r="I31" i="8"/>
  <c r="J30" i="8"/>
  <c r="I30" i="8"/>
  <c r="J29" i="8"/>
  <c r="I29" i="8"/>
  <c r="J28" i="8"/>
  <c r="I28" i="8"/>
  <c r="J27" i="8"/>
  <c r="I27" i="8"/>
  <c r="J26" i="8"/>
  <c r="I26" i="8"/>
  <c r="J25" i="8"/>
  <c r="I25" i="8"/>
  <c r="J24" i="8"/>
  <c r="I24" i="8"/>
  <c r="J23" i="8"/>
  <c r="I23" i="8"/>
  <c r="J22" i="8"/>
  <c r="I22" i="8"/>
  <c r="J21" i="8"/>
  <c r="I21" i="8"/>
  <c r="J20" i="8"/>
  <c r="I20" i="8"/>
  <c r="J19" i="8"/>
  <c r="I19" i="8"/>
  <c r="J18" i="8"/>
  <c r="I18" i="8"/>
  <c r="J17" i="8"/>
  <c r="I17" i="8"/>
  <c r="J16" i="8"/>
  <c r="I16" i="8"/>
  <c r="J15" i="8"/>
  <c r="I15" i="8"/>
  <c r="J14" i="8"/>
  <c r="I14" i="8"/>
  <c r="J13" i="8"/>
  <c r="I13" i="8"/>
  <c r="J12" i="8"/>
  <c r="I12" i="8"/>
  <c r="J11" i="8"/>
  <c r="I11" i="8"/>
  <c r="J10" i="8"/>
  <c r="I10" i="8"/>
  <c r="C8" i="7"/>
  <c r="C10" i="7" s="1"/>
  <c r="C12" i="7" s="1"/>
  <c r="C6" i="7"/>
  <c r="DO58" i="1"/>
  <c r="DF2" i="1"/>
  <c r="AR80" i="1"/>
  <c r="BJ75" i="1"/>
  <c r="BJ72" i="1"/>
  <c r="BJ71" i="1"/>
  <c r="BT73" i="1"/>
  <c r="BT70" i="1"/>
  <c r="BT69" i="1"/>
  <c r="AH13" i="7"/>
  <c r="AH11" i="7"/>
  <c r="AH10" i="7"/>
  <c r="AG28" i="9" l="1"/>
  <c r="CL2" i="1"/>
  <c r="AH12" i="7"/>
  <c r="AH14" i="7" s="1"/>
  <c r="AO2" i="1"/>
  <c r="BM2" i="1"/>
  <c r="CK2" i="1"/>
  <c r="AP2" i="1"/>
  <c r="BN2" i="1"/>
  <c r="FB2" i="1"/>
  <c r="ED2" i="1"/>
  <c r="FA2" i="1"/>
  <c r="EC2" i="1"/>
  <c r="EZ2" i="1"/>
  <c r="EB2" i="1"/>
  <c r="EY2" i="1"/>
  <c r="EA2" i="1"/>
  <c r="FV2" i="1"/>
  <c r="EX2" i="1"/>
  <c r="DZ2" i="1"/>
  <c r="EN2" i="1"/>
  <c r="FU2" i="1"/>
  <c r="EW2" i="1"/>
  <c r="DY2" i="1"/>
  <c r="FT2" i="1"/>
  <c r="EV2" i="1"/>
  <c r="DX2" i="1"/>
  <c r="FS2" i="1"/>
  <c r="EU2" i="1"/>
  <c r="Y7" i="1"/>
  <c r="FR2" i="1"/>
  <c r="ET2" i="1"/>
  <c r="FQ2" i="1"/>
  <c r="ES2" i="1"/>
  <c r="FP2" i="1"/>
  <c r="ER2" i="1"/>
  <c r="FO2" i="1"/>
  <c r="EQ2" i="1"/>
  <c r="EO2" i="1"/>
  <c r="FL2" i="1"/>
  <c r="FN2" i="1"/>
  <c r="EP2" i="1"/>
  <c r="FM2" i="1"/>
  <c r="FF2" i="1"/>
  <c r="EH2" i="1"/>
  <c r="FG2" i="1"/>
  <c r="FE2" i="1"/>
  <c r="FD2" i="1"/>
  <c r="FC2" i="1"/>
  <c r="EM2" i="1"/>
  <c r="EL2" i="1"/>
  <c r="EK2" i="1"/>
  <c r="EJ2" i="1"/>
  <c r="EI2" i="1"/>
  <c r="EG2" i="1"/>
  <c r="EF2" i="1"/>
  <c r="EE2" i="1"/>
  <c r="FK2" i="1"/>
  <c r="FJ2" i="1"/>
  <c r="FI2" i="1"/>
  <c r="FH2" i="1"/>
  <c r="AT2" i="1"/>
  <c r="BR2" i="1"/>
  <c r="CP2" i="1"/>
  <c r="AU2" i="1"/>
  <c r="BS2" i="1"/>
  <c r="CQ2" i="1"/>
  <c r="AN2" i="1"/>
  <c r="BT2" i="1"/>
  <c r="AV2" i="1"/>
  <c r="CR2" i="1"/>
  <c r="AW2" i="1"/>
  <c r="BU2" i="1"/>
  <c r="CS2" i="1"/>
  <c r="CM2" i="1"/>
  <c r="AX2" i="1"/>
  <c r="BV2" i="1"/>
  <c r="CT2" i="1"/>
  <c r="AY2" i="1"/>
  <c r="BW2" i="1"/>
  <c r="CU2" i="1"/>
  <c r="AQ2" i="1"/>
  <c r="BP2" i="1"/>
  <c r="AD2" i="1"/>
  <c r="BB2" i="1"/>
  <c r="BZ2" i="1"/>
  <c r="CX2" i="1"/>
  <c r="AE2" i="1"/>
  <c r="BC2" i="1"/>
  <c r="CA2" i="1"/>
  <c r="CY2" i="1"/>
  <c r="CJ2" i="1"/>
  <c r="CO2" i="1"/>
  <c r="AF2" i="1"/>
  <c r="BD2" i="1"/>
  <c r="CB2" i="1"/>
  <c r="CZ2" i="1"/>
  <c r="CV2" i="1"/>
  <c r="AG2" i="1"/>
  <c r="BE2" i="1"/>
  <c r="CC2" i="1"/>
  <c r="DA2" i="1"/>
  <c r="BO2" i="1"/>
  <c r="BQ2" i="1"/>
  <c r="BX2" i="1"/>
  <c r="AH2" i="1"/>
  <c r="BF2" i="1"/>
  <c r="CD2" i="1"/>
  <c r="DB2" i="1"/>
  <c r="BL2" i="1"/>
  <c r="AS2" i="1"/>
  <c r="AI2" i="1"/>
  <c r="BG2" i="1"/>
  <c r="CE2" i="1"/>
  <c r="DC2" i="1"/>
  <c r="AZ2" i="1"/>
  <c r="BA2" i="1"/>
  <c r="AJ2" i="1"/>
  <c r="BH2" i="1"/>
  <c r="CF2" i="1"/>
  <c r="BY2" i="1"/>
  <c r="AK2" i="1"/>
  <c r="BI2" i="1"/>
  <c r="CG2" i="1"/>
  <c r="AF28" i="9"/>
  <c r="CN2" i="1"/>
  <c r="CW2" i="1"/>
  <c r="AL2" i="1"/>
  <c r="BJ2" i="1"/>
  <c r="CH2" i="1"/>
  <c r="AR2" i="1"/>
  <c r="AM2" i="1"/>
  <c r="BK2" i="1"/>
  <c r="CI2" i="1"/>
  <c r="DO293" i="1"/>
  <c r="DN293" i="1"/>
  <c r="DM293" i="1"/>
  <c r="DL293" i="1"/>
  <c r="DK293" i="1"/>
  <c r="DJ293" i="1"/>
  <c r="DI293" i="1"/>
  <c r="DG293" i="1"/>
  <c r="DF293" i="1"/>
  <c r="DO292" i="1"/>
  <c r="DN292" i="1"/>
  <c r="DM292" i="1"/>
  <c r="DL292" i="1"/>
  <c r="DK292" i="1"/>
  <c r="DJ292" i="1"/>
  <c r="DI292" i="1"/>
  <c r="DG292" i="1"/>
  <c r="DF292" i="1"/>
  <c r="DO291" i="1"/>
  <c r="DN291" i="1"/>
  <c r="DM291" i="1"/>
  <c r="DL291" i="1"/>
  <c r="DK291" i="1"/>
  <c r="DJ291" i="1"/>
  <c r="DI291" i="1"/>
  <c r="DG291" i="1"/>
  <c r="DF291" i="1"/>
  <c r="DO290" i="1"/>
  <c r="DN290" i="1"/>
  <c r="DM290" i="1"/>
  <c r="DL290" i="1"/>
  <c r="DK290" i="1"/>
  <c r="DJ290" i="1"/>
  <c r="DI290" i="1"/>
  <c r="DG290" i="1"/>
  <c r="DF290" i="1"/>
  <c r="DO289" i="1"/>
  <c r="DN289" i="1"/>
  <c r="DM289" i="1"/>
  <c r="DL289" i="1"/>
  <c r="DK289" i="1"/>
  <c r="DJ289" i="1"/>
  <c r="DI289" i="1"/>
  <c r="DG289" i="1"/>
  <c r="DF289" i="1"/>
  <c r="DO288" i="1"/>
  <c r="DN288" i="1"/>
  <c r="DM288" i="1"/>
  <c r="DL288" i="1"/>
  <c r="DK288" i="1"/>
  <c r="DJ288" i="1"/>
  <c r="DI288" i="1"/>
  <c r="DG288" i="1"/>
  <c r="DF288" i="1"/>
  <c r="DO287" i="1"/>
  <c r="DN287" i="1"/>
  <c r="DM287" i="1"/>
  <c r="DL287" i="1"/>
  <c r="DK287" i="1"/>
  <c r="DJ287" i="1"/>
  <c r="DI287" i="1"/>
  <c r="DG287" i="1"/>
  <c r="DF287" i="1"/>
  <c r="DO286" i="1"/>
  <c r="DN286" i="1"/>
  <c r="DM286" i="1"/>
  <c r="DL286" i="1"/>
  <c r="DK286" i="1"/>
  <c r="DJ286" i="1"/>
  <c r="DI286" i="1"/>
  <c r="DG286" i="1"/>
  <c r="DF286" i="1"/>
  <c r="DO285" i="1"/>
  <c r="DN285" i="1"/>
  <c r="DM285" i="1"/>
  <c r="DL285" i="1"/>
  <c r="DK285" i="1"/>
  <c r="DJ285" i="1"/>
  <c r="DI285" i="1"/>
  <c r="DG285" i="1"/>
  <c r="DF285" i="1"/>
  <c r="DO284" i="1"/>
  <c r="DN284" i="1"/>
  <c r="DM284" i="1"/>
  <c r="DL284" i="1"/>
  <c r="DK284" i="1"/>
  <c r="DJ284" i="1"/>
  <c r="DI284" i="1"/>
  <c r="DG284" i="1"/>
  <c r="DF284" i="1"/>
  <c r="DO283" i="1"/>
  <c r="DN283" i="1"/>
  <c r="DM283" i="1"/>
  <c r="DL283" i="1"/>
  <c r="DK283" i="1"/>
  <c r="DJ283" i="1"/>
  <c r="DI283" i="1"/>
  <c r="DG283" i="1"/>
  <c r="DF283" i="1"/>
  <c r="DO282" i="1"/>
  <c r="DN282" i="1"/>
  <c r="DM282" i="1"/>
  <c r="DL282" i="1"/>
  <c r="DK282" i="1"/>
  <c r="DJ282" i="1"/>
  <c r="DI282" i="1"/>
  <c r="DG282" i="1"/>
  <c r="DF282" i="1"/>
  <c r="DO281" i="1"/>
  <c r="DN281" i="1"/>
  <c r="DM281" i="1"/>
  <c r="DL281" i="1"/>
  <c r="DK281" i="1"/>
  <c r="DJ281" i="1"/>
  <c r="DI281" i="1"/>
  <c r="DG281" i="1"/>
  <c r="DF281" i="1"/>
  <c r="DO280" i="1"/>
  <c r="DN280" i="1"/>
  <c r="DM280" i="1"/>
  <c r="DL280" i="1"/>
  <c r="DK280" i="1"/>
  <c r="DJ280" i="1"/>
  <c r="DI280" i="1"/>
  <c r="DG280" i="1"/>
  <c r="DF280" i="1"/>
  <c r="DO279" i="1"/>
  <c r="DN279" i="1"/>
  <c r="DM279" i="1"/>
  <c r="DL279" i="1"/>
  <c r="DK279" i="1"/>
  <c r="DJ279" i="1"/>
  <c r="DI279" i="1"/>
  <c r="DG279" i="1"/>
  <c r="DF279" i="1"/>
  <c r="DO278" i="1"/>
  <c r="DN278" i="1"/>
  <c r="DM278" i="1"/>
  <c r="DL278" i="1"/>
  <c r="DK278" i="1"/>
  <c r="DJ278" i="1"/>
  <c r="DI278" i="1"/>
  <c r="DG278" i="1"/>
  <c r="DF278" i="1"/>
  <c r="DO277" i="1"/>
  <c r="DN277" i="1"/>
  <c r="DM277" i="1"/>
  <c r="DL277" i="1"/>
  <c r="DK277" i="1"/>
  <c r="DJ277" i="1"/>
  <c r="DI277" i="1"/>
  <c r="DG277" i="1"/>
  <c r="DF277" i="1"/>
  <c r="DO276" i="1"/>
  <c r="DN276" i="1"/>
  <c r="DM276" i="1"/>
  <c r="DL276" i="1"/>
  <c r="DK276" i="1"/>
  <c r="DJ276" i="1"/>
  <c r="DI276" i="1"/>
  <c r="DG276" i="1"/>
  <c r="DF276" i="1"/>
  <c r="DO275" i="1"/>
  <c r="DN275" i="1"/>
  <c r="DM275" i="1"/>
  <c r="DL275" i="1"/>
  <c r="DK275" i="1"/>
  <c r="DJ275" i="1"/>
  <c r="DI275" i="1"/>
  <c r="DG275" i="1"/>
  <c r="DF275" i="1"/>
  <c r="DO274" i="1"/>
  <c r="DN274" i="1"/>
  <c r="DM274" i="1"/>
  <c r="DL274" i="1"/>
  <c r="DK274" i="1"/>
  <c r="DJ274" i="1"/>
  <c r="DI274" i="1"/>
  <c r="DG274" i="1"/>
  <c r="DF274" i="1"/>
  <c r="DO273" i="1"/>
  <c r="DN273" i="1"/>
  <c r="DM273" i="1"/>
  <c r="DL273" i="1"/>
  <c r="DK273" i="1"/>
  <c r="DJ273" i="1"/>
  <c r="DI273" i="1"/>
  <c r="DG273" i="1"/>
  <c r="DF273" i="1"/>
  <c r="DO272" i="1"/>
  <c r="DN272" i="1"/>
  <c r="DM272" i="1"/>
  <c r="DL272" i="1"/>
  <c r="DK272" i="1"/>
  <c r="DJ272" i="1"/>
  <c r="DI272" i="1"/>
  <c r="DG272" i="1"/>
  <c r="DF272" i="1"/>
  <c r="DO271" i="1"/>
  <c r="DN271" i="1"/>
  <c r="DM271" i="1"/>
  <c r="DL271" i="1"/>
  <c r="DK271" i="1"/>
  <c r="DJ271" i="1"/>
  <c r="DI271" i="1"/>
  <c r="DG271" i="1"/>
  <c r="DF271" i="1"/>
  <c r="DO270" i="1"/>
  <c r="DN270" i="1"/>
  <c r="DM270" i="1"/>
  <c r="DL270" i="1"/>
  <c r="DK270" i="1"/>
  <c r="DJ270" i="1"/>
  <c r="DI270" i="1"/>
  <c r="DG270" i="1"/>
  <c r="DF270" i="1"/>
  <c r="DO269" i="1"/>
  <c r="DN269" i="1"/>
  <c r="DM269" i="1"/>
  <c r="DL269" i="1"/>
  <c r="DK269" i="1"/>
  <c r="DJ269" i="1"/>
  <c r="DI269" i="1"/>
  <c r="DG269" i="1"/>
  <c r="DF269" i="1"/>
  <c r="DO268" i="1"/>
  <c r="DN268" i="1"/>
  <c r="DM268" i="1"/>
  <c r="DL268" i="1"/>
  <c r="DK268" i="1"/>
  <c r="DJ268" i="1"/>
  <c r="DI268" i="1"/>
  <c r="DG268" i="1"/>
  <c r="DF268" i="1"/>
  <c r="DO267" i="1"/>
  <c r="DN267" i="1"/>
  <c r="DM267" i="1"/>
  <c r="DL267" i="1"/>
  <c r="DK267" i="1"/>
  <c r="DJ267" i="1"/>
  <c r="DI267" i="1"/>
  <c r="DG267" i="1"/>
  <c r="DF267" i="1"/>
  <c r="DO266" i="1"/>
  <c r="DN266" i="1"/>
  <c r="DM266" i="1"/>
  <c r="DL266" i="1"/>
  <c r="DK266" i="1"/>
  <c r="DJ266" i="1"/>
  <c r="DI266" i="1"/>
  <c r="DG266" i="1"/>
  <c r="DF266" i="1"/>
  <c r="DO265" i="1"/>
  <c r="DN265" i="1"/>
  <c r="DM265" i="1"/>
  <c r="DL265" i="1"/>
  <c r="DK265" i="1"/>
  <c r="DJ265" i="1"/>
  <c r="DI265" i="1"/>
  <c r="DG265" i="1"/>
  <c r="DF265" i="1"/>
  <c r="DO264" i="1"/>
  <c r="DN264" i="1"/>
  <c r="DM264" i="1"/>
  <c r="DL264" i="1"/>
  <c r="DK264" i="1"/>
  <c r="DJ264" i="1"/>
  <c r="DI264" i="1"/>
  <c r="DG264" i="1"/>
  <c r="DF264" i="1"/>
  <c r="DO263" i="1"/>
  <c r="DN263" i="1"/>
  <c r="DM263" i="1"/>
  <c r="DL263" i="1"/>
  <c r="DK263" i="1"/>
  <c r="DJ263" i="1"/>
  <c r="DI263" i="1"/>
  <c r="DG263" i="1"/>
  <c r="DF263" i="1"/>
  <c r="DO262" i="1"/>
  <c r="DN262" i="1"/>
  <c r="DM262" i="1"/>
  <c r="DL262" i="1"/>
  <c r="DK262" i="1"/>
  <c r="DJ262" i="1"/>
  <c r="DI262" i="1"/>
  <c r="DG262" i="1"/>
  <c r="DF262" i="1"/>
  <c r="DO261" i="1"/>
  <c r="DN261" i="1"/>
  <c r="DM261" i="1"/>
  <c r="DL261" i="1"/>
  <c r="DK261" i="1"/>
  <c r="DJ261" i="1"/>
  <c r="DI261" i="1"/>
  <c r="DG261" i="1"/>
  <c r="DF261" i="1"/>
  <c r="DO260" i="1"/>
  <c r="DN260" i="1"/>
  <c r="DM260" i="1"/>
  <c r="DL260" i="1"/>
  <c r="DK260" i="1"/>
  <c r="DJ260" i="1"/>
  <c r="DI260" i="1"/>
  <c r="DG260" i="1"/>
  <c r="DF260" i="1"/>
  <c r="DO259" i="1"/>
  <c r="DN259" i="1"/>
  <c r="DM259" i="1"/>
  <c r="DL259" i="1"/>
  <c r="DK259" i="1"/>
  <c r="DJ259" i="1"/>
  <c r="DI259" i="1"/>
  <c r="DG259" i="1"/>
  <c r="DF259" i="1"/>
  <c r="DO258" i="1"/>
  <c r="DN258" i="1"/>
  <c r="DM258" i="1"/>
  <c r="DL258" i="1"/>
  <c r="DK258" i="1"/>
  <c r="DJ258" i="1"/>
  <c r="DI258" i="1"/>
  <c r="DG258" i="1"/>
  <c r="DF258" i="1"/>
  <c r="DO257" i="1"/>
  <c r="DN257" i="1"/>
  <c r="DM257" i="1"/>
  <c r="DL257" i="1"/>
  <c r="DK257" i="1"/>
  <c r="DJ257" i="1"/>
  <c r="DI257" i="1"/>
  <c r="DG257" i="1"/>
  <c r="DF257" i="1"/>
  <c r="DO256" i="1"/>
  <c r="DN256" i="1"/>
  <c r="DM256" i="1"/>
  <c r="DL256" i="1"/>
  <c r="DK256" i="1"/>
  <c r="DJ256" i="1"/>
  <c r="DI256" i="1"/>
  <c r="DG256" i="1"/>
  <c r="DF256" i="1"/>
  <c r="DO255" i="1"/>
  <c r="DN255" i="1"/>
  <c r="DM255" i="1"/>
  <c r="DL255" i="1"/>
  <c r="DK255" i="1"/>
  <c r="DJ255" i="1"/>
  <c r="DI255" i="1"/>
  <c r="DG255" i="1"/>
  <c r="DF255" i="1"/>
  <c r="DO254" i="1"/>
  <c r="DN254" i="1"/>
  <c r="DM254" i="1"/>
  <c r="DL254" i="1"/>
  <c r="DK254" i="1"/>
  <c r="DJ254" i="1"/>
  <c r="DI254" i="1"/>
  <c r="DG254" i="1"/>
  <c r="DF254" i="1"/>
  <c r="DO253" i="1"/>
  <c r="DN253" i="1"/>
  <c r="DM253" i="1"/>
  <c r="DL253" i="1"/>
  <c r="DK253" i="1"/>
  <c r="DJ253" i="1"/>
  <c r="DI253" i="1"/>
  <c r="DG253" i="1"/>
  <c r="DF253" i="1"/>
  <c r="DO252" i="1"/>
  <c r="DN252" i="1"/>
  <c r="DM252" i="1"/>
  <c r="DL252" i="1"/>
  <c r="DK252" i="1"/>
  <c r="DJ252" i="1"/>
  <c r="DI252" i="1"/>
  <c r="DG252" i="1"/>
  <c r="DF252" i="1"/>
  <c r="DO251" i="1"/>
  <c r="DN251" i="1"/>
  <c r="DM251" i="1"/>
  <c r="DL251" i="1"/>
  <c r="DK251" i="1"/>
  <c r="DJ251" i="1"/>
  <c r="DI251" i="1"/>
  <c r="DG251" i="1"/>
  <c r="DF251" i="1"/>
  <c r="DO250" i="1"/>
  <c r="DN250" i="1"/>
  <c r="DM250" i="1"/>
  <c r="DL250" i="1"/>
  <c r="DK250" i="1"/>
  <c r="DJ250" i="1"/>
  <c r="DI250" i="1"/>
  <c r="DG250" i="1"/>
  <c r="DF250" i="1"/>
  <c r="DO249" i="1"/>
  <c r="DN249" i="1"/>
  <c r="DM249" i="1"/>
  <c r="DL249" i="1"/>
  <c r="DK249" i="1"/>
  <c r="DJ249" i="1"/>
  <c r="DI249" i="1"/>
  <c r="DG249" i="1"/>
  <c r="DF249" i="1"/>
  <c r="DO248" i="1"/>
  <c r="DN248" i="1"/>
  <c r="DM248" i="1"/>
  <c r="DL248" i="1"/>
  <c r="DK248" i="1"/>
  <c r="DJ248" i="1"/>
  <c r="DI248" i="1"/>
  <c r="DG248" i="1"/>
  <c r="DF248" i="1"/>
  <c r="DO247" i="1"/>
  <c r="DN247" i="1"/>
  <c r="DM247" i="1"/>
  <c r="DL247" i="1"/>
  <c r="DK247" i="1"/>
  <c r="DJ247" i="1"/>
  <c r="DI247" i="1"/>
  <c r="DG247" i="1"/>
  <c r="DF247" i="1"/>
  <c r="DO246" i="1"/>
  <c r="DN246" i="1"/>
  <c r="DM246" i="1"/>
  <c r="DL246" i="1"/>
  <c r="DK246" i="1"/>
  <c r="DJ246" i="1"/>
  <c r="DI246" i="1"/>
  <c r="DG246" i="1"/>
  <c r="DF246" i="1"/>
  <c r="DO245" i="1"/>
  <c r="DN245" i="1"/>
  <c r="DM245" i="1"/>
  <c r="DL245" i="1"/>
  <c r="DK245" i="1"/>
  <c r="DJ245" i="1"/>
  <c r="DI245" i="1"/>
  <c r="DG245" i="1"/>
  <c r="DF245" i="1"/>
  <c r="DO244" i="1"/>
  <c r="DN244" i="1"/>
  <c r="DM244" i="1"/>
  <c r="DL244" i="1"/>
  <c r="DK244" i="1"/>
  <c r="DJ244" i="1"/>
  <c r="DI244" i="1"/>
  <c r="DG244" i="1"/>
  <c r="DF244" i="1"/>
  <c r="DO243" i="1"/>
  <c r="DN243" i="1"/>
  <c r="DM243" i="1"/>
  <c r="DL243" i="1"/>
  <c r="DK243" i="1"/>
  <c r="DJ243" i="1"/>
  <c r="DI243" i="1"/>
  <c r="DG243" i="1"/>
  <c r="DF243" i="1"/>
  <c r="DO242" i="1"/>
  <c r="DN242" i="1"/>
  <c r="DM242" i="1"/>
  <c r="DL242" i="1"/>
  <c r="DK242" i="1"/>
  <c r="DJ242" i="1"/>
  <c r="DI242" i="1"/>
  <c r="DG242" i="1"/>
  <c r="DF242" i="1"/>
  <c r="DO241" i="1"/>
  <c r="DN241" i="1"/>
  <c r="DM241" i="1"/>
  <c r="DL241" i="1"/>
  <c r="DK241" i="1"/>
  <c r="DJ241" i="1"/>
  <c r="DI241" i="1"/>
  <c r="DG241" i="1"/>
  <c r="DF241" i="1"/>
  <c r="DO240" i="1"/>
  <c r="DN240" i="1"/>
  <c r="DM240" i="1"/>
  <c r="DL240" i="1"/>
  <c r="DK240" i="1"/>
  <c r="DJ240" i="1"/>
  <c r="DI240" i="1"/>
  <c r="DG240" i="1"/>
  <c r="DF240" i="1"/>
  <c r="DO239" i="1"/>
  <c r="DN239" i="1"/>
  <c r="DM239" i="1"/>
  <c r="DL239" i="1"/>
  <c r="DK239" i="1"/>
  <c r="DJ239" i="1"/>
  <c r="DI239" i="1"/>
  <c r="DG239" i="1"/>
  <c r="DF239" i="1"/>
  <c r="DO238" i="1"/>
  <c r="DN238" i="1"/>
  <c r="DM238" i="1"/>
  <c r="DL238" i="1"/>
  <c r="DK238" i="1"/>
  <c r="DJ238" i="1"/>
  <c r="DI238" i="1"/>
  <c r="DG238" i="1"/>
  <c r="DF238" i="1"/>
  <c r="DO237" i="1"/>
  <c r="DN237" i="1"/>
  <c r="DM237" i="1"/>
  <c r="DL237" i="1"/>
  <c r="DK237" i="1"/>
  <c r="DJ237" i="1"/>
  <c r="DI237" i="1"/>
  <c r="DG237" i="1"/>
  <c r="DF237" i="1"/>
  <c r="DO236" i="1"/>
  <c r="DN236" i="1"/>
  <c r="DM236" i="1"/>
  <c r="DL236" i="1"/>
  <c r="DK236" i="1"/>
  <c r="DJ236" i="1"/>
  <c r="DI236" i="1"/>
  <c r="DG236" i="1"/>
  <c r="DF236" i="1"/>
  <c r="DO235" i="1"/>
  <c r="DN235" i="1"/>
  <c r="DM235" i="1"/>
  <c r="DL235" i="1"/>
  <c r="DK235" i="1"/>
  <c r="DJ235" i="1"/>
  <c r="DI235" i="1"/>
  <c r="DG235" i="1"/>
  <c r="DF235" i="1"/>
  <c r="DO234" i="1"/>
  <c r="DN234" i="1"/>
  <c r="DM234" i="1"/>
  <c r="DL234" i="1"/>
  <c r="DK234" i="1"/>
  <c r="DJ234" i="1"/>
  <c r="DI234" i="1"/>
  <c r="DG234" i="1"/>
  <c r="DF234" i="1"/>
  <c r="DO233" i="1"/>
  <c r="DN233" i="1"/>
  <c r="DM233" i="1"/>
  <c r="DL233" i="1"/>
  <c r="DK233" i="1"/>
  <c r="DJ233" i="1"/>
  <c r="DI233" i="1"/>
  <c r="DG233" i="1"/>
  <c r="DF233" i="1"/>
  <c r="DO232" i="1"/>
  <c r="DN232" i="1"/>
  <c r="DM232" i="1"/>
  <c r="DL232" i="1"/>
  <c r="DK232" i="1"/>
  <c r="DJ232" i="1"/>
  <c r="DI232" i="1"/>
  <c r="DG232" i="1"/>
  <c r="DF232" i="1"/>
  <c r="DO231" i="1"/>
  <c r="DN231" i="1"/>
  <c r="DM231" i="1"/>
  <c r="DL231" i="1"/>
  <c r="DK231" i="1"/>
  <c r="DJ231" i="1"/>
  <c r="DI231" i="1"/>
  <c r="DG231" i="1"/>
  <c r="DF231" i="1"/>
  <c r="DO230" i="1"/>
  <c r="DN230" i="1"/>
  <c r="DM230" i="1"/>
  <c r="DL230" i="1"/>
  <c r="DK230" i="1"/>
  <c r="DJ230" i="1"/>
  <c r="DI230" i="1"/>
  <c r="DG230" i="1"/>
  <c r="DF230" i="1"/>
  <c r="DO229" i="1"/>
  <c r="DN229" i="1"/>
  <c r="DM229" i="1"/>
  <c r="DL229" i="1"/>
  <c r="DK229" i="1"/>
  <c r="DJ229" i="1"/>
  <c r="DI229" i="1"/>
  <c r="DG229" i="1"/>
  <c r="DF229" i="1"/>
  <c r="DO228" i="1"/>
  <c r="DN228" i="1"/>
  <c r="DM228" i="1"/>
  <c r="DL228" i="1"/>
  <c r="DK228" i="1"/>
  <c r="DJ228" i="1"/>
  <c r="DI228" i="1"/>
  <c r="DG228" i="1"/>
  <c r="DF228" i="1"/>
  <c r="DO227" i="1"/>
  <c r="DN227" i="1"/>
  <c r="DM227" i="1"/>
  <c r="DL227" i="1"/>
  <c r="DK227" i="1"/>
  <c r="DJ227" i="1"/>
  <c r="DI227" i="1"/>
  <c r="DG227" i="1"/>
  <c r="DF227" i="1"/>
  <c r="DO226" i="1"/>
  <c r="DN226" i="1"/>
  <c r="DM226" i="1"/>
  <c r="DL226" i="1"/>
  <c r="DK226" i="1"/>
  <c r="DJ226" i="1"/>
  <c r="DI226" i="1"/>
  <c r="DG226" i="1"/>
  <c r="DF226" i="1"/>
  <c r="DO225" i="1"/>
  <c r="DN225" i="1"/>
  <c r="DM225" i="1"/>
  <c r="DL225" i="1"/>
  <c r="DK225" i="1"/>
  <c r="DJ225" i="1"/>
  <c r="DI225" i="1"/>
  <c r="DG225" i="1"/>
  <c r="DF225" i="1"/>
  <c r="DO224" i="1"/>
  <c r="DN224" i="1"/>
  <c r="DM224" i="1"/>
  <c r="DL224" i="1"/>
  <c r="DK224" i="1"/>
  <c r="DJ224" i="1"/>
  <c r="DI224" i="1"/>
  <c r="DG224" i="1"/>
  <c r="DF224" i="1"/>
  <c r="DO223" i="1"/>
  <c r="DN223" i="1"/>
  <c r="DM223" i="1"/>
  <c r="DL223" i="1"/>
  <c r="DK223" i="1"/>
  <c r="DJ223" i="1"/>
  <c r="DI223" i="1"/>
  <c r="DG223" i="1"/>
  <c r="DF223" i="1"/>
  <c r="DO222" i="1"/>
  <c r="DN222" i="1"/>
  <c r="DM222" i="1"/>
  <c r="DL222" i="1"/>
  <c r="DK222" i="1"/>
  <c r="DJ222" i="1"/>
  <c r="DI222" i="1"/>
  <c r="DG222" i="1"/>
  <c r="DF222" i="1"/>
  <c r="DO221" i="1"/>
  <c r="DN221" i="1"/>
  <c r="DM221" i="1"/>
  <c r="DL221" i="1"/>
  <c r="DK221" i="1"/>
  <c r="DJ221" i="1"/>
  <c r="DI221" i="1"/>
  <c r="DG221" i="1"/>
  <c r="DF221" i="1"/>
  <c r="DO220" i="1"/>
  <c r="DN220" i="1"/>
  <c r="DM220" i="1"/>
  <c r="DL220" i="1"/>
  <c r="DK220" i="1"/>
  <c r="DJ220" i="1"/>
  <c r="DI220" i="1"/>
  <c r="DG220" i="1"/>
  <c r="DF220" i="1"/>
  <c r="DO219" i="1"/>
  <c r="DN219" i="1"/>
  <c r="DM219" i="1"/>
  <c r="DL219" i="1"/>
  <c r="DK219" i="1"/>
  <c r="DJ219" i="1"/>
  <c r="DI219" i="1"/>
  <c r="DG219" i="1"/>
  <c r="DF219" i="1"/>
  <c r="DO218" i="1"/>
  <c r="DN218" i="1"/>
  <c r="DM218" i="1"/>
  <c r="DL218" i="1"/>
  <c r="DK218" i="1"/>
  <c r="DJ218" i="1"/>
  <c r="DI218" i="1"/>
  <c r="DG218" i="1"/>
  <c r="DF218" i="1"/>
  <c r="DO217" i="1"/>
  <c r="DN217" i="1"/>
  <c r="DM217" i="1"/>
  <c r="DL217" i="1"/>
  <c r="DK217" i="1"/>
  <c r="DJ217" i="1"/>
  <c r="DI217" i="1"/>
  <c r="DG217" i="1"/>
  <c r="DF217" i="1"/>
  <c r="DO216" i="1"/>
  <c r="DN216" i="1"/>
  <c r="DM216" i="1"/>
  <c r="DL216" i="1"/>
  <c r="DK216" i="1"/>
  <c r="DJ216" i="1"/>
  <c r="DI216" i="1"/>
  <c r="DG216" i="1"/>
  <c r="DF216" i="1"/>
  <c r="DO215" i="1"/>
  <c r="DN215" i="1"/>
  <c r="DM215" i="1"/>
  <c r="DL215" i="1"/>
  <c r="DK215" i="1"/>
  <c r="DJ215" i="1"/>
  <c r="DI215" i="1"/>
  <c r="DG215" i="1"/>
  <c r="DF215" i="1"/>
  <c r="DO214" i="1"/>
  <c r="DN214" i="1"/>
  <c r="DM214" i="1"/>
  <c r="DL214" i="1"/>
  <c r="DK214" i="1"/>
  <c r="DJ214" i="1"/>
  <c r="DI214" i="1"/>
  <c r="DG214" i="1"/>
  <c r="DF214" i="1"/>
  <c r="DO213" i="1"/>
  <c r="DN213" i="1"/>
  <c r="DM213" i="1"/>
  <c r="DL213" i="1"/>
  <c r="DK213" i="1"/>
  <c r="DJ213" i="1"/>
  <c r="DI213" i="1"/>
  <c r="DG213" i="1"/>
  <c r="DF213" i="1"/>
  <c r="DO212" i="1"/>
  <c r="DN212" i="1"/>
  <c r="DM212" i="1"/>
  <c r="DL212" i="1"/>
  <c r="DK212" i="1"/>
  <c r="DJ212" i="1"/>
  <c r="DI212" i="1"/>
  <c r="DG212" i="1"/>
  <c r="DF212" i="1"/>
  <c r="DO211" i="1"/>
  <c r="DN211" i="1"/>
  <c r="DM211" i="1"/>
  <c r="DL211" i="1"/>
  <c r="DK211" i="1"/>
  <c r="DJ211" i="1"/>
  <c r="DI211" i="1"/>
  <c r="DG211" i="1"/>
  <c r="DF211" i="1"/>
  <c r="DO210" i="1"/>
  <c r="DN210" i="1"/>
  <c r="DM210" i="1"/>
  <c r="DL210" i="1"/>
  <c r="DK210" i="1"/>
  <c r="DJ210" i="1"/>
  <c r="DI210" i="1"/>
  <c r="DG210" i="1"/>
  <c r="DF210" i="1"/>
  <c r="DO209" i="1"/>
  <c r="DN209" i="1"/>
  <c r="DM209" i="1"/>
  <c r="DL209" i="1"/>
  <c r="DK209" i="1"/>
  <c r="DJ209" i="1"/>
  <c r="DI209" i="1"/>
  <c r="DG209" i="1"/>
  <c r="DF209" i="1"/>
  <c r="DO208" i="1"/>
  <c r="DN208" i="1"/>
  <c r="DM208" i="1"/>
  <c r="DL208" i="1"/>
  <c r="DK208" i="1"/>
  <c r="DJ208" i="1"/>
  <c r="DI208" i="1"/>
  <c r="DG208" i="1"/>
  <c r="DF208" i="1"/>
  <c r="DO207" i="1"/>
  <c r="DN207" i="1"/>
  <c r="DM207" i="1"/>
  <c r="DL207" i="1"/>
  <c r="DK207" i="1"/>
  <c r="DJ207" i="1"/>
  <c r="DI207" i="1"/>
  <c r="DG207" i="1"/>
  <c r="DF207" i="1"/>
  <c r="DO206" i="1"/>
  <c r="DN206" i="1"/>
  <c r="DM206" i="1"/>
  <c r="DL206" i="1"/>
  <c r="DK206" i="1"/>
  <c r="DJ206" i="1"/>
  <c r="DI206" i="1"/>
  <c r="DG206" i="1"/>
  <c r="DF206" i="1"/>
  <c r="DO205" i="1"/>
  <c r="DN205" i="1"/>
  <c r="DM205" i="1"/>
  <c r="DL205" i="1"/>
  <c r="DK205" i="1"/>
  <c r="DJ205" i="1"/>
  <c r="DI205" i="1"/>
  <c r="DG205" i="1"/>
  <c r="DF205" i="1"/>
  <c r="DO204" i="1"/>
  <c r="DN204" i="1"/>
  <c r="DM204" i="1"/>
  <c r="DL204" i="1"/>
  <c r="DK204" i="1"/>
  <c r="DJ204" i="1"/>
  <c r="DI204" i="1"/>
  <c r="DG204" i="1"/>
  <c r="DF204" i="1"/>
  <c r="DO203" i="1"/>
  <c r="DN203" i="1"/>
  <c r="DM203" i="1"/>
  <c r="DL203" i="1"/>
  <c r="DK203" i="1"/>
  <c r="DJ203" i="1"/>
  <c r="DI203" i="1"/>
  <c r="DG203" i="1"/>
  <c r="DF203" i="1"/>
  <c r="DO202" i="1"/>
  <c r="DN202" i="1"/>
  <c r="DM202" i="1"/>
  <c r="DL202" i="1"/>
  <c r="DK202" i="1"/>
  <c r="DJ202" i="1"/>
  <c r="DI202" i="1"/>
  <c r="DG202" i="1"/>
  <c r="DF202" i="1"/>
  <c r="DO201" i="1"/>
  <c r="DN201" i="1"/>
  <c r="DM201" i="1"/>
  <c r="DL201" i="1"/>
  <c r="DK201" i="1"/>
  <c r="DJ201" i="1"/>
  <c r="DI201" i="1"/>
  <c r="DG201" i="1"/>
  <c r="DF201" i="1"/>
  <c r="DO200" i="1"/>
  <c r="DN200" i="1"/>
  <c r="DM200" i="1"/>
  <c r="DL200" i="1"/>
  <c r="DK200" i="1"/>
  <c r="DJ200" i="1"/>
  <c r="DI200" i="1"/>
  <c r="DG200" i="1"/>
  <c r="DF200" i="1"/>
  <c r="DO199" i="1"/>
  <c r="DN199" i="1"/>
  <c r="DM199" i="1"/>
  <c r="DL199" i="1"/>
  <c r="DK199" i="1"/>
  <c r="DJ199" i="1"/>
  <c r="DI199" i="1"/>
  <c r="DG199" i="1"/>
  <c r="DF199" i="1"/>
  <c r="DO198" i="1"/>
  <c r="DN198" i="1"/>
  <c r="DM198" i="1"/>
  <c r="DL198" i="1"/>
  <c r="DK198" i="1"/>
  <c r="DJ198" i="1"/>
  <c r="DI198" i="1"/>
  <c r="DG198" i="1"/>
  <c r="DF198" i="1"/>
  <c r="DO197" i="1"/>
  <c r="DN197" i="1"/>
  <c r="DM197" i="1"/>
  <c r="DL197" i="1"/>
  <c r="DK197" i="1"/>
  <c r="DJ197" i="1"/>
  <c r="DI197" i="1"/>
  <c r="DG197" i="1"/>
  <c r="DF197" i="1"/>
  <c r="DO196" i="1"/>
  <c r="DN196" i="1"/>
  <c r="DM196" i="1"/>
  <c r="DL196" i="1"/>
  <c r="DK196" i="1"/>
  <c r="DJ196" i="1"/>
  <c r="DI196" i="1"/>
  <c r="DG196" i="1"/>
  <c r="DF196" i="1"/>
  <c r="DO195" i="1"/>
  <c r="DN195" i="1"/>
  <c r="DM195" i="1"/>
  <c r="DL195" i="1"/>
  <c r="DK195" i="1"/>
  <c r="DJ195" i="1"/>
  <c r="DI195" i="1"/>
  <c r="DG195" i="1"/>
  <c r="DF195" i="1"/>
  <c r="DO194" i="1"/>
  <c r="DN194" i="1"/>
  <c r="DM194" i="1"/>
  <c r="DL194" i="1"/>
  <c r="DK194" i="1"/>
  <c r="DJ194" i="1"/>
  <c r="DI194" i="1"/>
  <c r="DG194" i="1"/>
  <c r="DF194" i="1"/>
  <c r="DO193" i="1"/>
  <c r="DN193" i="1"/>
  <c r="DM193" i="1"/>
  <c r="DL193" i="1"/>
  <c r="DK193" i="1"/>
  <c r="DJ193" i="1"/>
  <c r="DI193" i="1"/>
  <c r="DG193" i="1"/>
  <c r="DF193" i="1"/>
  <c r="DO192" i="1"/>
  <c r="DN192" i="1"/>
  <c r="DM192" i="1"/>
  <c r="DL192" i="1"/>
  <c r="DK192" i="1"/>
  <c r="DJ192" i="1"/>
  <c r="DI192" i="1"/>
  <c r="DG192" i="1"/>
  <c r="DF192" i="1"/>
  <c r="DO191" i="1"/>
  <c r="DN191" i="1"/>
  <c r="DM191" i="1"/>
  <c r="DL191" i="1"/>
  <c r="DK191" i="1"/>
  <c r="DJ191" i="1"/>
  <c r="DI191" i="1"/>
  <c r="DG191" i="1"/>
  <c r="DF191" i="1"/>
  <c r="DO190" i="1"/>
  <c r="DN190" i="1"/>
  <c r="DM190" i="1"/>
  <c r="DL190" i="1"/>
  <c r="DK190" i="1"/>
  <c r="DJ190" i="1"/>
  <c r="DI190" i="1"/>
  <c r="DG190" i="1"/>
  <c r="DF190" i="1"/>
  <c r="DO189" i="1"/>
  <c r="DN189" i="1"/>
  <c r="DM189" i="1"/>
  <c r="DL189" i="1"/>
  <c r="DK189" i="1"/>
  <c r="DJ189" i="1"/>
  <c r="DI189" i="1"/>
  <c r="DG189" i="1"/>
  <c r="DF189" i="1"/>
  <c r="DO188" i="1"/>
  <c r="DN188" i="1"/>
  <c r="DM188" i="1"/>
  <c r="DL188" i="1"/>
  <c r="DK188" i="1"/>
  <c r="DJ188" i="1"/>
  <c r="DI188" i="1"/>
  <c r="DG188" i="1"/>
  <c r="DF188" i="1"/>
  <c r="DO187" i="1"/>
  <c r="DN187" i="1"/>
  <c r="DM187" i="1"/>
  <c r="DL187" i="1"/>
  <c r="DK187" i="1"/>
  <c r="DJ187" i="1"/>
  <c r="DI187" i="1"/>
  <c r="DG187" i="1"/>
  <c r="DF187" i="1"/>
  <c r="DO186" i="1"/>
  <c r="DN186" i="1"/>
  <c r="DM186" i="1"/>
  <c r="DL186" i="1"/>
  <c r="DK186" i="1"/>
  <c r="DJ186" i="1"/>
  <c r="DI186" i="1"/>
  <c r="DG186" i="1"/>
  <c r="DF186" i="1"/>
  <c r="DO185" i="1"/>
  <c r="DN185" i="1"/>
  <c r="DM185" i="1"/>
  <c r="DL185" i="1"/>
  <c r="DK185" i="1"/>
  <c r="DJ185" i="1"/>
  <c r="DI185" i="1"/>
  <c r="DG185" i="1"/>
  <c r="DF185" i="1"/>
  <c r="DO184" i="1"/>
  <c r="DN184" i="1"/>
  <c r="DM184" i="1"/>
  <c r="DL184" i="1"/>
  <c r="DK184" i="1"/>
  <c r="DJ184" i="1"/>
  <c r="DI184" i="1"/>
  <c r="DG184" i="1"/>
  <c r="DF184" i="1"/>
  <c r="DO183" i="1"/>
  <c r="DN183" i="1"/>
  <c r="DM183" i="1"/>
  <c r="DL183" i="1"/>
  <c r="DK183" i="1"/>
  <c r="DJ183" i="1"/>
  <c r="DI183" i="1"/>
  <c r="DG183" i="1"/>
  <c r="DF183" i="1"/>
  <c r="DO182" i="1"/>
  <c r="DN182" i="1"/>
  <c r="DM182" i="1"/>
  <c r="DL182" i="1"/>
  <c r="DK182" i="1"/>
  <c r="DJ182" i="1"/>
  <c r="DI182" i="1"/>
  <c r="DG182" i="1"/>
  <c r="DF182" i="1"/>
  <c r="DO181" i="1"/>
  <c r="DN181" i="1"/>
  <c r="DM181" i="1"/>
  <c r="DL181" i="1"/>
  <c r="DK181" i="1"/>
  <c r="DJ181" i="1"/>
  <c r="DI181" i="1"/>
  <c r="DG181" i="1"/>
  <c r="DF181" i="1"/>
  <c r="DO180" i="1"/>
  <c r="DN180" i="1"/>
  <c r="DM180" i="1"/>
  <c r="DL180" i="1"/>
  <c r="DK180" i="1"/>
  <c r="DJ180" i="1"/>
  <c r="DI180" i="1"/>
  <c r="DG180" i="1"/>
  <c r="DF180" i="1"/>
  <c r="DO179" i="1"/>
  <c r="DN179" i="1"/>
  <c r="DM179" i="1"/>
  <c r="DL179" i="1"/>
  <c r="DK179" i="1"/>
  <c r="DJ179" i="1"/>
  <c r="DI179" i="1"/>
  <c r="DG179" i="1"/>
  <c r="DF179" i="1"/>
  <c r="DO178" i="1"/>
  <c r="DN178" i="1"/>
  <c r="DM178" i="1"/>
  <c r="DL178" i="1"/>
  <c r="DK178" i="1"/>
  <c r="DJ178" i="1"/>
  <c r="DI178" i="1"/>
  <c r="DG178" i="1"/>
  <c r="DF178" i="1"/>
  <c r="DO177" i="1"/>
  <c r="DN177" i="1"/>
  <c r="DM177" i="1"/>
  <c r="DL177" i="1"/>
  <c r="DK177" i="1"/>
  <c r="DJ177" i="1"/>
  <c r="DI177" i="1"/>
  <c r="DG177" i="1"/>
  <c r="DF177" i="1"/>
  <c r="DO176" i="1"/>
  <c r="DN176" i="1"/>
  <c r="DM176" i="1"/>
  <c r="DL176" i="1"/>
  <c r="DK176" i="1"/>
  <c r="DJ176" i="1"/>
  <c r="DI176" i="1"/>
  <c r="DG176" i="1"/>
  <c r="DF176" i="1"/>
  <c r="DO175" i="1"/>
  <c r="DN175" i="1"/>
  <c r="DM175" i="1"/>
  <c r="DL175" i="1"/>
  <c r="DK175" i="1"/>
  <c r="DJ175" i="1"/>
  <c r="DI175" i="1"/>
  <c r="DG175" i="1"/>
  <c r="DF175" i="1"/>
  <c r="DO174" i="1"/>
  <c r="DN174" i="1"/>
  <c r="DM174" i="1"/>
  <c r="DL174" i="1"/>
  <c r="DK174" i="1"/>
  <c r="DJ174" i="1"/>
  <c r="DI174" i="1"/>
  <c r="DG174" i="1"/>
  <c r="DF174" i="1"/>
  <c r="DO173" i="1"/>
  <c r="DN173" i="1"/>
  <c r="DM173" i="1"/>
  <c r="DL173" i="1"/>
  <c r="DK173" i="1"/>
  <c r="DJ173" i="1"/>
  <c r="DI173" i="1"/>
  <c r="DG173" i="1"/>
  <c r="DF173" i="1"/>
  <c r="DO172" i="1"/>
  <c r="DN172" i="1"/>
  <c r="DM172" i="1"/>
  <c r="DL172" i="1"/>
  <c r="DK172" i="1"/>
  <c r="DJ172" i="1"/>
  <c r="DI172" i="1"/>
  <c r="DG172" i="1"/>
  <c r="DF172" i="1"/>
  <c r="DO171" i="1"/>
  <c r="DN171" i="1"/>
  <c r="DM171" i="1"/>
  <c r="DL171" i="1"/>
  <c r="DK171" i="1"/>
  <c r="DJ171" i="1"/>
  <c r="DI171" i="1"/>
  <c r="DG171" i="1"/>
  <c r="DF171" i="1"/>
  <c r="DO170" i="1"/>
  <c r="DN170" i="1"/>
  <c r="DM170" i="1"/>
  <c r="DL170" i="1"/>
  <c r="DK170" i="1"/>
  <c r="DJ170" i="1"/>
  <c r="DI170" i="1"/>
  <c r="DG170" i="1"/>
  <c r="DF170" i="1"/>
  <c r="DO169" i="1"/>
  <c r="DN169" i="1"/>
  <c r="DM169" i="1"/>
  <c r="DL169" i="1"/>
  <c r="DK169" i="1"/>
  <c r="DJ169" i="1"/>
  <c r="DI169" i="1"/>
  <c r="DG169" i="1"/>
  <c r="DF169" i="1"/>
  <c r="DO168" i="1"/>
  <c r="DN168" i="1"/>
  <c r="DM168" i="1"/>
  <c r="DL168" i="1"/>
  <c r="DK168" i="1"/>
  <c r="DJ168" i="1"/>
  <c r="DI168" i="1"/>
  <c r="DG168" i="1"/>
  <c r="DF168" i="1"/>
  <c r="DO167" i="1"/>
  <c r="DN167" i="1"/>
  <c r="DM167" i="1"/>
  <c r="DL167" i="1"/>
  <c r="DK167" i="1"/>
  <c r="DJ167" i="1"/>
  <c r="DI167" i="1"/>
  <c r="DG167" i="1"/>
  <c r="DF167" i="1"/>
  <c r="DO166" i="1"/>
  <c r="DN166" i="1"/>
  <c r="DM166" i="1"/>
  <c r="DL166" i="1"/>
  <c r="DK166" i="1"/>
  <c r="DJ166" i="1"/>
  <c r="DI166" i="1"/>
  <c r="DG166" i="1"/>
  <c r="DF166" i="1"/>
  <c r="DO165" i="1"/>
  <c r="DN165" i="1"/>
  <c r="DM165" i="1"/>
  <c r="DL165" i="1"/>
  <c r="DK165" i="1"/>
  <c r="DJ165" i="1"/>
  <c r="DI165" i="1"/>
  <c r="DG165" i="1"/>
  <c r="DF165" i="1"/>
  <c r="DO164" i="1"/>
  <c r="DN164" i="1"/>
  <c r="DM164" i="1"/>
  <c r="DL164" i="1"/>
  <c r="DK164" i="1"/>
  <c r="DJ164" i="1"/>
  <c r="DI164" i="1"/>
  <c r="DG164" i="1"/>
  <c r="DF164" i="1"/>
  <c r="DO163" i="1"/>
  <c r="DN163" i="1"/>
  <c r="DM163" i="1"/>
  <c r="DL163" i="1"/>
  <c r="DK163" i="1"/>
  <c r="DJ163" i="1"/>
  <c r="DI163" i="1"/>
  <c r="DG163" i="1"/>
  <c r="DF163" i="1"/>
  <c r="DO162" i="1"/>
  <c r="DN162" i="1"/>
  <c r="DM162" i="1"/>
  <c r="DL162" i="1"/>
  <c r="DK162" i="1"/>
  <c r="DJ162" i="1"/>
  <c r="DI162" i="1"/>
  <c r="DG162" i="1"/>
  <c r="DF162" i="1"/>
  <c r="DO161" i="1"/>
  <c r="DN161" i="1"/>
  <c r="DM161" i="1"/>
  <c r="DL161" i="1"/>
  <c r="DK161" i="1"/>
  <c r="DJ161" i="1"/>
  <c r="DI161" i="1"/>
  <c r="DG161" i="1"/>
  <c r="DF161" i="1"/>
  <c r="DO160" i="1"/>
  <c r="DN160" i="1"/>
  <c r="DM160" i="1"/>
  <c r="DL160" i="1"/>
  <c r="DK160" i="1"/>
  <c r="DJ160" i="1"/>
  <c r="DI160" i="1"/>
  <c r="DG160" i="1"/>
  <c r="DF160" i="1"/>
  <c r="DO159" i="1"/>
  <c r="DN159" i="1"/>
  <c r="DM159" i="1"/>
  <c r="DL159" i="1"/>
  <c r="DK159" i="1"/>
  <c r="DJ159" i="1"/>
  <c r="DI159" i="1"/>
  <c r="DG159" i="1"/>
  <c r="DF159" i="1"/>
  <c r="DO158" i="1"/>
  <c r="DN158" i="1"/>
  <c r="DM158" i="1"/>
  <c r="DL158" i="1"/>
  <c r="DK158" i="1"/>
  <c r="DJ158" i="1"/>
  <c r="DI158" i="1"/>
  <c r="DG158" i="1"/>
  <c r="DF158" i="1"/>
  <c r="DO157" i="1"/>
  <c r="DN157" i="1"/>
  <c r="DM157" i="1"/>
  <c r="DL157" i="1"/>
  <c r="DK157" i="1"/>
  <c r="DJ157" i="1"/>
  <c r="DI157" i="1"/>
  <c r="DG157" i="1"/>
  <c r="DF157" i="1"/>
  <c r="DO156" i="1"/>
  <c r="DN156" i="1"/>
  <c r="DM156" i="1"/>
  <c r="DL156" i="1"/>
  <c r="DK156" i="1"/>
  <c r="DJ156" i="1"/>
  <c r="DI156" i="1"/>
  <c r="DG156" i="1"/>
  <c r="DF156" i="1"/>
  <c r="DO155" i="1"/>
  <c r="DN155" i="1"/>
  <c r="DM155" i="1"/>
  <c r="DL155" i="1"/>
  <c r="DK155" i="1"/>
  <c r="DJ155" i="1"/>
  <c r="DI155" i="1"/>
  <c r="DG155" i="1"/>
  <c r="DF155" i="1"/>
  <c r="DO154" i="1"/>
  <c r="DN154" i="1"/>
  <c r="DM154" i="1"/>
  <c r="DL154" i="1"/>
  <c r="DK154" i="1"/>
  <c r="DJ154" i="1"/>
  <c r="DI154" i="1"/>
  <c r="DG154" i="1"/>
  <c r="DF154" i="1"/>
  <c r="DO153" i="1"/>
  <c r="DN153" i="1"/>
  <c r="DM153" i="1"/>
  <c r="DL153" i="1"/>
  <c r="DK153" i="1"/>
  <c r="DJ153" i="1"/>
  <c r="DI153" i="1"/>
  <c r="DG153" i="1"/>
  <c r="DF153" i="1"/>
  <c r="DO152" i="1"/>
  <c r="DN152" i="1"/>
  <c r="DM152" i="1"/>
  <c r="DL152" i="1"/>
  <c r="DK152" i="1"/>
  <c r="DJ152" i="1"/>
  <c r="DI152" i="1"/>
  <c r="DG152" i="1"/>
  <c r="DF152" i="1"/>
  <c r="DO151" i="1"/>
  <c r="DN151" i="1"/>
  <c r="DM151" i="1"/>
  <c r="DL151" i="1"/>
  <c r="DK151" i="1"/>
  <c r="DJ151" i="1"/>
  <c r="DI151" i="1"/>
  <c r="DG151" i="1"/>
  <c r="DF151" i="1"/>
  <c r="DO150" i="1"/>
  <c r="DN150" i="1"/>
  <c r="DM150" i="1"/>
  <c r="DL150" i="1"/>
  <c r="DK150" i="1"/>
  <c r="DJ150" i="1"/>
  <c r="DI150" i="1"/>
  <c r="DG150" i="1"/>
  <c r="DF150" i="1"/>
  <c r="DO149" i="1"/>
  <c r="DN149" i="1"/>
  <c r="DM149" i="1"/>
  <c r="DL149" i="1"/>
  <c r="DK149" i="1"/>
  <c r="DJ149" i="1"/>
  <c r="DI149" i="1"/>
  <c r="DG149" i="1"/>
  <c r="DF149" i="1"/>
  <c r="DO148" i="1"/>
  <c r="DN148" i="1"/>
  <c r="DM148" i="1"/>
  <c r="DL148" i="1"/>
  <c r="DK148" i="1"/>
  <c r="DJ148" i="1"/>
  <c r="DI148" i="1"/>
  <c r="DG148" i="1"/>
  <c r="DF148" i="1"/>
  <c r="DO147" i="1"/>
  <c r="DN147" i="1"/>
  <c r="DM147" i="1"/>
  <c r="DL147" i="1"/>
  <c r="DK147" i="1"/>
  <c r="DJ147" i="1"/>
  <c r="DI147" i="1"/>
  <c r="DG147" i="1"/>
  <c r="DF147" i="1"/>
  <c r="DO146" i="1"/>
  <c r="DN146" i="1"/>
  <c r="DM146" i="1"/>
  <c r="DL146" i="1"/>
  <c r="DK146" i="1"/>
  <c r="DJ146" i="1"/>
  <c r="DI146" i="1"/>
  <c r="DG146" i="1"/>
  <c r="DF146" i="1"/>
  <c r="DO145" i="1"/>
  <c r="DN145" i="1"/>
  <c r="DM145" i="1"/>
  <c r="DL145" i="1"/>
  <c r="DK145" i="1"/>
  <c r="DJ145" i="1"/>
  <c r="DI145" i="1"/>
  <c r="DG145" i="1"/>
  <c r="DF145" i="1"/>
  <c r="DO144" i="1"/>
  <c r="DN144" i="1"/>
  <c r="DM144" i="1"/>
  <c r="DL144" i="1"/>
  <c r="DK144" i="1"/>
  <c r="DJ144" i="1"/>
  <c r="DI144" i="1"/>
  <c r="DG144" i="1"/>
  <c r="DF144" i="1"/>
  <c r="DO143" i="1"/>
  <c r="DN143" i="1"/>
  <c r="DM143" i="1"/>
  <c r="DL143" i="1"/>
  <c r="DK143" i="1"/>
  <c r="DJ143" i="1"/>
  <c r="DI143" i="1"/>
  <c r="DG143" i="1"/>
  <c r="DF143" i="1"/>
  <c r="DO142" i="1"/>
  <c r="DN142" i="1"/>
  <c r="DM142" i="1"/>
  <c r="DL142" i="1"/>
  <c r="DK142" i="1"/>
  <c r="DJ142" i="1"/>
  <c r="DI142" i="1"/>
  <c r="DG142" i="1"/>
  <c r="DF142" i="1"/>
  <c r="DO141" i="1"/>
  <c r="DN141" i="1"/>
  <c r="DM141" i="1"/>
  <c r="DL141" i="1"/>
  <c r="DK141" i="1"/>
  <c r="DJ141" i="1"/>
  <c r="DI141" i="1"/>
  <c r="DG141" i="1"/>
  <c r="DF141" i="1"/>
  <c r="DO140" i="1"/>
  <c r="DN140" i="1"/>
  <c r="DM140" i="1"/>
  <c r="DL140" i="1"/>
  <c r="DK140" i="1"/>
  <c r="DJ140" i="1"/>
  <c r="DI140" i="1"/>
  <c r="DG140" i="1"/>
  <c r="DF140" i="1"/>
  <c r="DO139" i="1"/>
  <c r="DN139" i="1"/>
  <c r="DM139" i="1"/>
  <c r="DL139" i="1"/>
  <c r="DK139" i="1"/>
  <c r="DJ139" i="1"/>
  <c r="DI139" i="1"/>
  <c r="DG139" i="1"/>
  <c r="DF139" i="1"/>
  <c r="DO138" i="1"/>
  <c r="DN138" i="1"/>
  <c r="DM138" i="1"/>
  <c r="DL138" i="1"/>
  <c r="DK138" i="1"/>
  <c r="DJ138" i="1"/>
  <c r="DI138" i="1"/>
  <c r="DG138" i="1"/>
  <c r="DF138" i="1"/>
  <c r="DO137" i="1"/>
  <c r="DN137" i="1"/>
  <c r="DM137" i="1"/>
  <c r="DL137" i="1"/>
  <c r="DK137" i="1"/>
  <c r="DJ137" i="1"/>
  <c r="DI137" i="1"/>
  <c r="DG137" i="1"/>
  <c r="DF137" i="1"/>
  <c r="DO136" i="1"/>
  <c r="DN136" i="1"/>
  <c r="DM136" i="1"/>
  <c r="DL136" i="1"/>
  <c r="DK136" i="1"/>
  <c r="DJ136" i="1"/>
  <c r="DI136" i="1"/>
  <c r="DG136" i="1"/>
  <c r="DF136" i="1"/>
  <c r="DO135" i="1"/>
  <c r="DN135" i="1"/>
  <c r="DM135" i="1"/>
  <c r="DL135" i="1"/>
  <c r="DK135" i="1"/>
  <c r="DJ135" i="1"/>
  <c r="DI135" i="1"/>
  <c r="DG135" i="1"/>
  <c r="DF135" i="1"/>
  <c r="DO134" i="1"/>
  <c r="DN134" i="1"/>
  <c r="DM134" i="1"/>
  <c r="DL134" i="1"/>
  <c r="DK134" i="1"/>
  <c r="DJ134" i="1"/>
  <c r="DI134" i="1"/>
  <c r="DG134" i="1"/>
  <c r="DF134" i="1"/>
  <c r="DO133" i="1"/>
  <c r="DN133" i="1"/>
  <c r="DM133" i="1"/>
  <c r="DL133" i="1"/>
  <c r="DK133" i="1"/>
  <c r="DJ133" i="1"/>
  <c r="DI133" i="1"/>
  <c r="DG133" i="1"/>
  <c r="DF133" i="1"/>
  <c r="DO132" i="1"/>
  <c r="DN132" i="1"/>
  <c r="DM132" i="1"/>
  <c r="DL132" i="1"/>
  <c r="DK132" i="1"/>
  <c r="DJ132" i="1"/>
  <c r="DI132" i="1"/>
  <c r="DG132" i="1"/>
  <c r="DF132" i="1"/>
  <c r="DO131" i="1"/>
  <c r="DN131" i="1"/>
  <c r="DM131" i="1"/>
  <c r="DL131" i="1"/>
  <c r="DK131" i="1"/>
  <c r="DJ131" i="1"/>
  <c r="DI131" i="1"/>
  <c r="DG131" i="1"/>
  <c r="DF131" i="1"/>
  <c r="DO130" i="1"/>
  <c r="DN130" i="1"/>
  <c r="DM130" i="1"/>
  <c r="DL130" i="1"/>
  <c r="DK130" i="1"/>
  <c r="DJ130" i="1"/>
  <c r="DI130" i="1"/>
  <c r="DG130" i="1"/>
  <c r="DF130" i="1"/>
  <c r="DO129" i="1"/>
  <c r="DN129" i="1"/>
  <c r="DM129" i="1"/>
  <c r="DL129" i="1"/>
  <c r="DK129" i="1"/>
  <c r="DJ129" i="1"/>
  <c r="DI129" i="1"/>
  <c r="DG129" i="1"/>
  <c r="DF129" i="1"/>
  <c r="DO128" i="1"/>
  <c r="DN128" i="1"/>
  <c r="DM128" i="1"/>
  <c r="DL128" i="1"/>
  <c r="DK128" i="1"/>
  <c r="DJ128" i="1"/>
  <c r="DI128" i="1"/>
  <c r="DG128" i="1"/>
  <c r="DF128" i="1"/>
  <c r="DO127" i="1"/>
  <c r="DN127" i="1"/>
  <c r="DM127" i="1"/>
  <c r="DL127" i="1"/>
  <c r="DK127" i="1"/>
  <c r="DJ127" i="1"/>
  <c r="DI127" i="1"/>
  <c r="DG127" i="1"/>
  <c r="DF127" i="1"/>
  <c r="DO126" i="1"/>
  <c r="DN126" i="1"/>
  <c r="DM126" i="1"/>
  <c r="DL126" i="1"/>
  <c r="DK126" i="1"/>
  <c r="DJ126" i="1"/>
  <c r="DI126" i="1"/>
  <c r="DG126" i="1"/>
  <c r="DF126" i="1"/>
  <c r="DO125" i="1"/>
  <c r="DN125" i="1"/>
  <c r="DM125" i="1"/>
  <c r="DL125" i="1"/>
  <c r="DK125" i="1"/>
  <c r="DJ125" i="1"/>
  <c r="DI125" i="1"/>
  <c r="DG125" i="1"/>
  <c r="DF125" i="1"/>
  <c r="DO124" i="1"/>
  <c r="DN124" i="1"/>
  <c r="DM124" i="1"/>
  <c r="DL124" i="1"/>
  <c r="DK124" i="1"/>
  <c r="DJ124" i="1"/>
  <c r="DI124" i="1"/>
  <c r="DG124" i="1"/>
  <c r="DF124" i="1"/>
  <c r="DO123" i="1"/>
  <c r="DN123" i="1"/>
  <c r="DM123" i="1"/>
  <c r="DL123" i="1"/>
  <c r="DK123" i="1"/>
  <c r="DJ123" i="1"/>
  <c r="DI123" i="1"/>
  <c r="DG123" i="1"/>
  <c r="DF123" i="1"/>
  <c r="DO122" i="1"/>
  <c r="DN122" i="1"/>
  <c r="DM122" i="1"/>
  <c r="DL122" i="1"/>
  <c r="DK122" i="1"/>
  <c r="DJ122" i="1"/>
  <c r="DI122" i="1"/>
  <c r="DG122" i="1"/>
  <c r="DF122" i="1"/>
  <c r="DO121" i="1"/>
  <c r="DN121" i="1"/>
  <c r="DM121" i="1"/>
  <c r="DL121" i="1"/>
  <c r="DK121" i="1"/>
  <c r="DJ121" i="1"/>
  <c r="DI121" i="1"/>
  <c r="DG121" i="1"/>
  <c r="DF121" i="1"/>
  <c r="DO120" i="1"/>
  <c r="DN120" i="1"/>
  <c r="DM120" i="1"/>
  <c r="DL120" i="1"/>
  <c r="DK120" i="1"/>
  <c r="DJ120" i="1"/>
  <c r="DI120" i="1"/>
  <c r="DG120" i="1"/>
  <c r="DF120" i="1"/>
  <c r="DO119" i="1"/>
  <c r="DN119" i="1"/>
  <c r="DM119" i="1"/>
  <c r="DL119" i="1"/>
  <c r="DK119" i="1"/>
  <c r="DJ119" i="1"/>
  <c r="DI119" i="1"/>
  <c r="DG119" i="1"/>
  <c r="DF119" i="1"/>
  <c r="DO118" i="1"/>
  <c r="DN118" i="1"/>
  <c r="DM118" i="1"/>
  <c r="DL118" i="1"/>
  <c r="DK118" i="1"/>
  <c r="DJ118" i="1"/>
  <c r="DI118" i="1"/>
  <c r="DG118" i="1"/>
  <c r="DF118" i="1"/>
  <c r="DO117" i="1"/>
  <c r="DN117" i="1"/>
  <c r="DM117" i="1"/>
  <c r="DL117" i="1"/>
  <c r="DK117" i="1"/>
  <c r="DJ117" i="1"/>
  <c r="DI117" i="1"/>
  <c r="DG117" i="1"/>
  <c r="DF117" i="1"/>
  <c r="DO116" i="1"/>
  <c r="DN116" i="1"/>
  <c r="DM116" i="1"/>
  <c r="DL116" i="1"/>
  <c r="DK116" i="1"/>
  <c r="DJ116" i="1"/>
  <c r="DI116" i="1"/>
  <c r="DG116" i="1"/>
  <c r="DF116" i="1"/>
  <c r="DO115" i="1"/>
  <c r="DN115" i="1"/>
  <c r="DM115" i="1"/>
  <c r="DL115" i="1"/>
  <c r="DK115" i="1"/>
  <c r="DJ115" i="1"/>
  <c r="DI115" i="1"/>
  <c r="DG115" i="1"/>
  <c r="DF115" i="1"/>
  <c r="DO114" i="1"/>
  <c r="DN114" i="1"/>
  <c r="DM114" i="1"/>
  <c r="DL114" i="1"/>
  <c r="DK114" i="1"/>
  <c r="DJ114" i="1"/>
  <c r="DI114" i="1"/>
  <c r="DG114" i="1"/>
  <c r="DF114" i="1"/>
  <c r="DO113" i="1"/>
  <c r="DN113" i="1"/>
  <c r="DM113" i="1"/>
  <c r="DL113" i="1"/>
  <c r="DK113" i="1"/>
  <c r="DJ113" i="1"/>
  <c r="DI113" i="1"/>
  <c r="DG113" i="1"/>
  <c r="DF113" i="1"/>
  <c r="DO112" i="1"/>
  <c r="DN112" i="1"/>
  <c r="DM112" i="1"/>
  <c r="DL112" i="1"/>
  <c r="DK112" i="1"/>
  <c r="DJ112" i="1"/>
  <c r="DI112" i="1"/>
  <c r="DG112" i="1"/>
  <c r="DF112" i="1"/>
  <c r="DO111" i="1"/>
  <c r="DN111" i="1"/>
  <c r="DM111" i="1"/>
  <c r="DL111" i="1"/>
  <c r="DK111" i="1"/>
  <c r="DJ111" i="1"/>
  <c r="DI111" i="1"/>
  <c r="DG111" i="1"/>
  <c r="DF111" i="1"/>
  <c r="DO110" i="1"/>
  <c r="DN110" i="1"/>
  <c r="DM110" i="1"/>
  <c r="DL110" i="1"/>
  <c r="DK110" i="1"/>
  <c r="DJ110" i="1"/>
  <c r="DI110" i="1"/>
  <c r="DG110" i="1"/>
  <c r="DF110" i="1"/>
  <c r="DO109" i="1"/>
  <c r="DN109" i="1"/>
  <c r="DM109" i="1"/>
  <c r="DL109" i="1"/>
  <c r="DK109" i="1"/>
  <c r="DJ109" i="1"/>
  <c r="DI109" i="1"/>
  <c r="DG109" i="1"/>
  <c r="DF109" i="1"/>
  <c r="DO108" i="1"/>
  <c r="DN108" i="1"/>
  <c r="DM108" i="1"/>
  <c r="DL108" i="1"/>
  <c r="DK108" i="1"/>
  <c r="DJ108" i="1"/>
  <c r="DI108" i="1"/>
  <c r="DG108" i="1"/>
  <c r="DF108" i="1"/>
  <c r="DO107" i="1"/>
  <c r="DN107" i="1"/>
  <c r="DM107" i="1"/>
  <c r="DL107" i="1"/>
  <c r="DK107" i="1"/>
  <c r="DJ107" i="1"/>
  <c r="DI107" i="1"/>
  <c r="DG107" i="1"/>
  <c r="DF107" i="1"/>
  <c r="DO106" i="1"/>
  <c r="DN106" i="1"/>
  <c r="DM106" i="1"/>
  <c r="DL106" i="1"/>
  <c r="DK106" i="1"/>
  <c r="DJ106" i="1"/>
  <c r="DI106" i="1"/>
  <c r="DG106" i="1"/>
  <c r="DF106" i="1"/>
  <c r="DO105" i="1"/>
  <c r="DN105" i="1"/>
  <c r="DM105" i="1"/>
  <c r="DL105" i="1"/>
  <c r="DK105" i="1"/>
  <c r="DJ105" i="1"/>
  <c r="DI105" i="1"/>
  <c r="DG105" i="1"/>
  <c r="DF105" i="1"/>
  <c r="DO104" i="1"/>
  <c r="DN104" i="1"/>
  <c r="DM104" i="1"/>
  <c r="DL104" i="1"/>
  <c r="DK104" i="1"/>
  <c r="DJ104" i="1"/>
  <c r="DI104" i="1"/>
  <c r="DG104" i="1"/>
  <c r="DF104" i="1"/>
  <c r="DO103" i="1"/>
  <c r="DN103" i="1"/>
  <c r="DM103" i="1"/>
  <c r="DL103" i="1"/>
  <c r="DK103" i="1"/>
  <c r="DJ103" i="1"/>
  <c r="DI103" i="1"/>
  <c r="DG103" i="1"/>
  <c r="DF103" i="1"/>
  <c r="DO102" i="1"/>
  <c r="DN102" i="1"/>
  <c r="DM102" i="1"/>
  <c r="DL102" i="1"/>
  <c r="DK102" i="1"/>
  <c r="DJ102" i="1"/>
  <c r="DI102" i="1"/>
  <c r="DG102" i="1"/>
  <c r="DF102" i="1"/>
  <c r="DO101" i="1"/>
  <c r="DN101" i="1"/>
  <c r="DM101" i="1"/>
  <c r="DL101" i="1"/>
  <c r="DK101" i="1"/>
  <c r="DJ101" i="1"/>
  <c r="DI101" i="1"/>
  <c r="DG101" i="1"/>
  <c r="DF101" i="1"/>
  <c r="DO100" i="1"/>
  <c r="DN100" i="1"/>
  <c r="DM100" i="1"/>
  <c r="DL100" i="1"/>
  <c r="DK100" i="1"/>
  <c r="DJ100" i="1"/>
  <c r="DI100" i="1"/>
  <c r="DG100" i="1"/>
  <c r="DF100" i="1"/>
  <c r="DO99" i="1"/>
  <c r="DN99" i="1"/>
  <c r="DM99" i="1"/>
  <c r="DL99" i="1"/>
  <c r="DK99" i="1"/>
  <c r="DJ99" i="1"/>
  <c r="DI99" i="1"/>
  <c r="DG99" i="1"/>
  <c r="DF99" i="1"/>
  <c r="DO98" i="1"/>
  <c r="DN98" i="1"/>
  <c r="DM98" i="1"/>
  <c r="DL98" i="1"/>
  <c r="DK98" i="1"/>
  <c r="DJ98" i="1"/>
  <c r="DI98" i="1"/>
  <c r="DG98" i="1"/>
  <c r="DF98" i="1"/>
  <c r="DO97" i="1"/>
  <c r="DN97" i="1"/>
  <c r="DM97" i="1"/>
  <c r="DL97" i="1"/>
  <c r="DK97" i="1"/>
  <c r="DJ97" i="1"/>
  <c r="DI97" i="1"/>
  <c r="DG97" i="1"/>
  <c r="DF97" i="1"/>
  <c r="DO96" i="1"/>
  <c r="DN96" i="1"/>
  <c r="DM96" i="1"/>
  <c r="DL96" i="1"/>
  <c r="DK96" i="1"/>
  <c r="DJ96" i="1"/>
  <c r="DI96" i="1"/>
  <c r="DG96" i="1"/>
  <c r="DF96" i="1"/>
  <c r="DO95" i="1"/>
  <c r="DN95" i="1"/>
  <c r="DM95" i="1"/>
  <c r="DL95" i="1"/>
  <c r="DK95" i="1"/>
  <c r="DJ95" i="1"/>
  <c r="DI95" i="1"/>
  <c r="DG95" i="1"/>
  <c r="DF95" i="1"/>
  <c r="DO94" i="1"/>
  <c r="DN94" i="1"/>
  <c r="DM94" i="1"/>
  <c r="DL94" i="1"/>
  <c r="DK94" i="1"/>
  <c r="DJ94" i="1"/>
  <c r="DI94" i="1"/>
  <c r="DG94" i="1"/>
  <c r="DF94" i="1"/>
  <c r="DO93" i="1"/>
  <c r="DN93" i="1"/>
  <c r="DM93" i="1"/>
  <c r="DL93" i="1"/>
  <c r="DK93" i="1"/>
  <c r="DJ93" i="1"/>
  <c r="DI93" i="1"/>
  <c r="DG93" i="1"/>
  <c r="DF93" i="1"/>
  <c r="AO64" i="1"/>
  <c r="AO74" i="1"/>
  <c r="AH66" i="1"/>
  <c r="AH72" i="1"/>
  <c r="X15" i="7"/>
  <c r="X12" i="7"/>
  <c r="X16" i="7" l="1"/>
  <c r="W2" i="1"/>
  <c r="O10" i="7"/>
  <c r="O9" i="7"/>
  <c r="T14" i="7"/>
  <c r="S14" i="7"/>
  <c r="R14" i="7"/>
  <c r="T13" i="7"/>
  <c r="S13" i="7"/>
  <c r="R13" i="7"/>
  <c r="T12" i="7"/>
  <c r="S12" i="7"/>
  <c r="R12" i="7"/>
  <c r="T11" i="7"/>
  <c r="S11" i="7"/>
  <c r="R11" i="7"/>
  <c r="T4" i="7"/>
  <c r="T5" i="7"/>
  <c r="T6" i="7"/>
  <c r="T7" i="7"/>
  <c r="T8" i="7"/>
  <c r="T9" i="7"/>
  <c r="T10" i="7"/>
  <c r="S10" i="7"/>
  <c r="R10" i="7"/>
  <c r="S9" i="7"/>
  <c r="R9" i="7"/>
  <c r="S8" i="7"/>
  <c r="R8" i="7"/>
  <c r="S7" i="7"/>
  <c r="R7" i="7"/>
  <c r="S6" i="7"/>
  <c r="R6" i="7"/>
  <c r="S5" i="7"/>
  <c r="R5" i="7"/>
  <c r="S4" i="7"/>
  <c r="R4" i="7"/>
  <c r="CR71" i="1"/>
  <c r="CR72" i="1" s="1"/>
  <c r="CR63" i="1"/>
  <c r="Y8" i="1" l="1"/>
  <c r="Y10" i="1" s="1"/>
  <c r="DH71" i="4"/>
  <c r="DH70" i="4"/>
  <c r="DH69" i="4"/>
  <c r="DH68" i="4"/>
  <c r="DH67" i="4"/>
  <c r="DH66" i="4"/>
  <c r="DH65" i="4"/>
  <c r="DH64" i="4"/>
  <c r="DH63" i="4"/>
  <c r="DH62" i="4"/>
  <c r="DH61" i="4"/>
  <c r="DH60" i="4"/>
  <c r="DH59" i="4"/>
  <c r="DH58" i="4"/>
  <c r="DH57" i="4"/>
  <c r="DH56" i="4"/>
  <c r="DH55" i="4"/>
  <c r="DH54" i="4"/>
  <c r="DH53" i="4"/>
  <c r="DH52" i="4"/>
  <c r="DH51" i="4"/>
  <c r="DH50" i="4"/>
  <c r="DH49" i="4"/>
  <c r="DH48" i="4"/>
  <c r="DH47" i="4"/>
  <c r="DH46" i="4"/>
  <c r="DH45" i="4"/>
  <c r="DH44" i="4"/>
  <c r="DH43" i="4"/>
  <c r="DH42" i="4"/>
  <c r="DH41" i="4"/>
  <c r="DH40" i="4"/>
  <c r="DH39" i="4"/>
  <c r="DH38" i="4"/>
  <c r="DH37" i="4"/>
  <c r="DH36" i="4"/>
  <c r="DH35" i="4"/>
  <c r="DH34" i="4"/>
  <c r="DH33" i="4"/>
  <c r="DH32" i="4"/>
  <c r="DH31" i="4"/>
  <c r="DH30" i="4"/>
  <c r="DH29" i="4"/>
  <c r="DH28" i="4"/>
  <c r="DH27" i="4"/>
  <c r="DH26" i="4"/>
  <c r="DH25" i="4"/>
  <c r="DH24" i="4"/>
  <c r="DH23" i="4"/>
  <c r="DH22" i="4"/>
  <c r="DH21" i="4"/>
  <c r="DH20" i="4"/>
  <c r="DH19" i="4"/>
  <c r="DH18" i="4"/>
  <c r="DH17" i="4"/>
  <c r="DH16" i="4"/>
  <c r="DH15" i="4"/>
  <c r="DH14" i="4"/>
  <c r="DH13" i="4"/>
  <c r="DH12" i="4"/>
  <c r="DH11" i="4"/>
  <c r="DH10" i="4"/>
  <c r="DH9" i="4"/>
  <c r="DH8" i="4"/>
  <c r="DH7" i="4"/>
  <c r="DH6" i="4"/>
  <c r="DH5" i="4"/>
  <c r="DH4" i="4"/>
  <c r="DO71" i="4" a="1"/>
  <c r="DO71" i="4" s="1"/>
  <c r="DN71" i="4" a="1"/>
  <c r="DN71" i="4" s="1"/>
  <c r="DM71" i="4" a="1"/>
  <c r="DM71" i="4" s="1"/>
  <c r="DL71" i="4" a="1"/>
  <c r="DL71" i="4" s="1"/>
  <c r="DO70" i="4" a="1"/>
  <c r="DO70" i="4" s="1"/>
  <c r="DN70" i="4" a="1"/>
  <c r="DN70" i="4" s="1"/>
  <c r="DM70" i="4" a="1"/>
  <c r="DM70" i="4" s="1"/>
  <c r="DL70" i="4" a="1"/>
  <c r="DL70" i="4" s="1"/>
  <c r="DO69" i="4" a="1"/>
  <c r="DO69" i="4" s="1"/>
  <c r="DN69" i="4" a="1"/>
  <c r="DN69" i="4" s="1"/>
  <c r="DM69" i="4" a="1"/>
  <c r="DM69" i="4" s="1"/>
  <c r="DL69" i="4" a="1"/>
  <c r="DL69" i="4" s="1"/>
  <c r="DO68" i="4" a="1"/>
  <c r="DO68" i="4" s="1"/>
  <c r="DN68" i="4" a="1"/>
  <c r="DN68" i="4" s="1"/>
  <c r="DM68" i="4" a="1"/>
  <c r="DM68" i="4" s="1"/>
  <c r="DL68" i="4" a="1"/>
  <c r="DL68" i="4" s="1"/>
  <c r="DO67" i="4" a="1"/>
  <c r="DO67" i="4" s="1"/>
  <c r="DN67" i="4" a="1"/>
  <c r="DN67" i="4" s="1"/>
  <c r="DM67" i="4" a="1"/>
  <c r="DM67" i="4" s="1"/>
  <c r="DL67" i="4" a="1"/>
  <c r="DL67" i="4" s="1"/>
  <c r="DO66" i="4" a="1"/>
  <c r="DO66" i="4" s="1"/>
  <c r="DN66" i="4" a="1"/>
  <c r="DN66" i="4" s="1"/>
  <c r="DM66" i="4" a="1"/>
  <c r="DM66" i="4" s="1"/>
  <c r="DL66" i="4" a="1"/>
  <c r="DL66" i="4" s="1"/>
  <c r="DO65" i="4" a="1"/>
  <c r="DO65" i="4" s="1"/>
  <c r="DN65" i="4" a="1"/>
  <c r="DN65" i="4" s="1"/>
  <c r="DM65" i="4" a="1"/>
  <c r="DM65" i="4" s="1"/>
  <c r="DL65" i="4" a="1"/>
  <c r="DL65" i="4" s="1"/>
  <c r="DO64" i="4" a="1"/>
  <c r="DO64" i="4" s="1"/>
  <c r="DN64" i="4" a="1"/>
  <c r="DN64" i="4" s="1"/>
  <c r="DM64" i="4" a="1"/>
  <c r="DM64" i="4" s="1"/>
  <c r="DL64" i="4" a="1"/>
  <c r="DL64" i="4" s="1"/>
  <c r="DO63" i="4" a="1"/>
  <c r="DO63" i="4" s="1"/>
  <c r="DN63" i="4" a="1"/>
  <c r="DN63" i="4" s="1"/>
  <c r="DM63" i="4" a="1"/>
  <c r="DM63" i="4" s="1"/>
  <c r="DL63" i="4" a="1"/>
  <c r="DL63" i="4" s="1"/>
  <c r="DO62" i="4" a="1"/>
  <c r="DO62" i="4" s="1"/>
  <c r="DN62" i="4" a="1"/>
  <c r="DN62" i="4" s="1"/>
  <c r="DM62" i="4" a="1"/>
  <c r="DM62" i="4" s="1"/>
  <c r="DL62" i="4" a="1"/>
  <c r="DL62" i="4" s="1"/>
  <c r="DO61" i="4" a="1"/>
  <c r="DO61" i="4" s="1"/>
  <c r="DN61" i="4" a="1"/>
  <c r="DN61" i="4" s="1"/>
  <c r="DM61" i="4" a="1"/>
  <c r="DM61" i="4" s="1"/>
  <c r="DL61" i="4" a="1"/>
  <c r="DL61" i="4" s="1"/>
  <c r="DO60" i="4" a="1"/>
  <c r="DO60" i="4" s="1"/>
  <c r="DN60" i="4" a="1"/>
  <c r="DN60" i="4" s="1"/>
  <c r="DM60" i="4" a="1"/>
  <c r="DM60" i="4" s="1"/>
  <c r="DL60" i="4" a="1"/>
  <c r="DL60" i="4" s="1"/>
  <c r="DO59" i="4" a="1"/>
  <c r="DO59" i="4" s="1"/>
  <c r="DN59" i="4" a="1"/>
  <c r="DN59" i="4" s="1"/>
  <c r="DM59" i="4" a="1"/>
  <c r="DM59" i="4" s="1"/>
  <c r="DL59" i="4" a="1"/>
  <c r="DL59" i="4" s="1"/>
  <c r="DO58" i="4" a="1"/>
  <c r="DO58" i="4" s="1"/>
  <c r="DN58" i="4" a="1"/>
  <c r="DN58" i="4" s="1"/>
  <c r="DM58" i="4" a="1"/>
  <c r="DM58" i="4" s="1"/>
  <c r="DL58" i="4" a="1"/>
  <c r="DL58" i="4" s="1"/>
  <c r="DO57" i="4" a="1"/>
  <c r="DO57" i="4" s="1"/>
  <c r="DN57" i="4" a="1"/>
  <c r="DN57" i="4" s="1"/>
  <c r="DM57" i="4" a="1"/>
  <c r="DM57" i="4" s="1"/>
  <c r="DL57" i="4" a="1"/>
  <c r="DL57" i="4" s="1"/>
  <c r="DO56" i="4" a="1"/>
  <c r="DO56" i="4" s="1"/>
  <c r="DN56" i="4" a="1"/>
  <c r="DN56" i="4" s="1"/>
  <c r="DM56" i="4" a="1"/>
  <c r="DM56" i="4" s="1"/>
  <c r="DL56" i="4" a="1"/>
  <c r="DL56" i="4" s="1"/>
  <c r="DO55" i="4" a="1"/>
  <c r="DO55" i="4" s="1"/>
  <c r="DN55" i="4" a="1"/>
  <c r="DN55" i="4" s="1"/>
  <c r="DM55" i="4" a="1"/>
  <c r="DM55" i="4" s="1"/>
  <c r="DL55" i="4" a="1"/>
  <c r="DL55" i="4" s="1"/>
  <c r="DO54" i="4" a="1"/>
  <c r="DO54" i="4" s="1"/>
  <c r="DN54" i="4" a="1"/>
  <c r="DN54" i="4" s="1"/>
  <c r="DM54" i="4" a="1"/>
  <c r="DM54" i="4" s="1"/>
  <c r="DL54" i="4" a="1"/>
  <c r="DL54" i="4" s="1"/>
  <c r="DO53" i="4" a="1"/>
  <c r="DO53" i="4" s="1"/>
  <c r="DN53" i="4" a="1"/>
  <c r="DN53" i="4" s="1"/>
  <c r="DM53" i="4" a="1"/>
  <c r="DM53" i="4" s="1"/>
  <c r="DL53" i="4" a="1"/>
  <c r="DL53" i="4" s="1"/>
  <c r="DO52" i="4" a="1"/>
  <c r="DO52" i="4" s="1"/>
  <c r="DN52" i="4" a="1"/>
  <c r="DN52" i="4" s="1"/>
  <c r="DM52" i="4" a="1"/>
  <c r="DM52" i="4" s="1"/>
  <c r="DL52" i="4" a="1"/>
  <c r="DL52" i="4" s="1"/>
  <c r="DO51" i="4" a="1"/>
  <c r="DO51" i="4" s="1"/>
  <c r="DN51" i="4" a="1"/>
  <c r="DN51" i="4" s="1"/>
  <c r="DM51" i="4" a="1"/>
  <c r="DM51" i="4" s="1"/>
  <c r="DL51" i="4" a="1"/>
  <c r="DL51" i="4" s="1"/>
  <c r="DO50" i="4" a="1"/>
  <c r="DO50" i="4" s="1"/>
  <c r="DN50" i="4" a="1"/>
  <c r="DN50" i="4" s="1"/>
  <c r="DM50" i="4" a="1"/>
  <c r="DM50" i="4" s="1"/>
  <c r="DL50" i="4" a="1"/>
  <c r="DL50" i="4" s="1"/>
  <c r="DO49" i="4" a="1"/>
  <c r="DO49" i="4" s="1"/>
  <c r="DN49" i="4" a="1"/>
  <c r="DN49" i="4" s="1"/>
  <c r="DM49" i="4" a="1"/>
  <c r="DM49" i="4" s="1"/>
  <c r="DL49" i="4" a="1"/>
  <c r="DL49" i="4" s="1"/>
  <c r="DO48" i="4" a="1"/>
  <c r="DO48" i="4" s="1"/>
  <c r="DN48" i="4" a="1"/>
  <c r="DN48" i="4" s="1"/>
  <c r="DM48" i="4" a="1"/>
  <c r="DM48" i="4" s="1"/>
  <c r="DL48" i="4" a="1"/>
  <c r="DL48" i="4" s="1"/>
  <c r="DO47" i="4" a="1"/>
  <c r="DO47" i="4" s="1"/>
  <c r="DN47" i="4" a="1"/>
  <c r="DN47" i="4" s="1"/>
  <c r="DM47" i="4" a="1"/>
  <c r="DM47" i="4" s="1"/>
  <c r="DL47" i="4" a="1"/>
  <c r="DL47" i="4" s="1"/>
  <c r="DO46" i="4" a="1"/>
  <c r="DO46" i="4" s="1"/>
  <c r="DN46" i="4" a="1"/>
  <c r="DN46" i="4" s="1"/>
  <c r="DM46" i="4" a="1"/>
  <c r="DM46" i="4" s="1"/>
  <c r="DL46" i="4" a="1"/>
  <c r="DL46" i="4" s="1"/>
  <c r="DO45" i="4" a="1"/>
  <c r="DO45" i="4" s="1"/>
  <c r="DN45" i="4" a="1"/>
  <c r="DN45" i="4" s="1"/>
  <c r="DM45" i="4" a="1"/>
  <c r="DM45" i="4" s="1"/>
  <c r="DL45" i="4" a="1"/>
  <c r="DL45" i="4" s="1"/>
  <c r="DO44" i="4" a="1"/>
  <c r="DO44" i="4" s="1"/>
  <c r="DN44" i="4" a="1"/>
  <c r="DN44" i="4" s="1"/>
  <c r="DM44" i="4" a="1"/>
  <c r="DM44" i="4" s="1"/>
  <c r="DL44" i="4" a="1"/>
  <c r="DL44" i="4" s="1"/>
  <c r="DO43" i="4" a="1"/>
  <c r="DO43" i="4" s="1"/>
  <c r="DN43" i="4" a="1"/>
  <c r="DN43" i="4" s="1"/>
  <c r="DM43" i="4" a="1"/>
  <c r="DM43" i="4" s="1"/>
  <c r="DL43" i="4" a="1"/>
  <c r="DL43" i="4" s="1"/>
  <c r="DO42" i="4" a="1"/>
  <c r="DO42" i="4" s="1"/>
  <c r="DN42" i="4" a="1"/>
  <c r="DN42" i="4" s="1"/>
  <c r="DM42" i="4" a="1"/>
  <c r="DM42" i="4" s="1"/>
  <c r="DL42" i="4" a="1"/>
  <c r="DL42" i="4" s="1"/>
  <c r="DO41" i="4" a="1"/>
  <c r="DO41" i="4" s="1"/>
  <c r="DN41" i="4" a="1"/>
  <c r="DN41" i="4" s="1"/>
  <c r="DM41" i="4" a="1"/>
  <c r="DM41" i="4" s="1"/>
  <c r="DL41" i="4" a="1"/>
  <c r="DL41" i="4" s="1"/>
  <c r="DO40" i="4" a="1"/>
  <c r="DO40" i="4" s="1"/>
  <c r="DN40" i="4" a="1"/>
  <c r="DN40" i="4" s="1"/>
  <c r="DM40" i="4" a="1"/>
  <c r="DM40" i="4" s="1"/>
  <c r="DL40" i="4" a="1"/>
  <c r="DL40" i="4" s="1"/>
  <c r="DO39" i="4" a="1"/>
  <c r="DO39" i="4" s="1"/>
  <c r="DN39" i="4" a="1"/>
  <c r="DN39" i="4" s="1"/>
  <c r="DM39" i="4" a="1"/>
  <c r="DM39" i="4" s="1"/>
  <c r="DL39" i="4" a="1"/>
  <c r="DL39" i="4" s="1"/>
  <c r="DO38" i="4" a="1"/>
  <c r="DO38" i="4" s="1"/>
  <c r="DN38" i="4" a="1"/>
  <c r="DN38" i="4" s="1"/>
  <c r="DM38" i="4" a="1"/>
  <c r="DM38" i="4" s="1"/>
  <c r="DL38" i="4" a="1"/>
  <c r="DL38" i="4" s="1"/>
  <c r="DO37" i="4" a="1"/>
  <c r="DO37" i="4" s="1"/>
  <c r="DN37" i="4" a="1"/>
  <c r="DN37" i="4" s="1"/>
  <c r="DM37" i="4" a="1"/>
  <c r="DM37" i="4" s="1"/>
  <c r="DL37" i="4" a="1"/>
  <c r="DL37" i="4" s="1"/>
  <c r="DO36" i="4" a="1"/>
  <c r="DO36" i="4" s="1"/>
  <c r="DN36" i="4" a="1"/>
  <c r="DN36" i="4" s="1"/>
  <c r="DM36" i="4" a="1"/>
  <c r="DM36" i="4" s="1"/>
  <c r="DL36" i="4" a="1"/>
  <c r="DL36" i="4" s="1"/>
  <c r="DO35" i="4" a="1"/>
  <c r="DO35" i="4" s="1"/>
  <c r="DN35" i="4" a="1"/>
  <c r="DN35" i="4" s="1"/>
  <c r="DM35" i="4" a="1"/>
  <c r="DM35" i="4" s="1"/>
  <c r="DL35" i="4" a="1"/>
  <c r="DL35" i="4" s="1"/>
  <c r="DO34" i="4" a="1"/>
  <c r="DO34" i="4" s="1"/>
  <c r="DN34" i="4" a="1"/>
  <c r="DN34" i="4" s="1"/>
  <c r="DM34" i="4" a="1"/>
  <c r="DM34" i="4" s="1"/>
  <c r="DL34" i="4" a="1"/>
  <c r="DL34" i="4" s="1"/>
  <c r="DO33" i="4" a="1"/>
  <c r="DO33" i="4" s="1"/>
  <c r="DN33" i="4" a="1"/>
  <c r="DN33" i="4" s="1"/>
  <c r="DM33" i="4" a="1"/>
  <c r="DM33" i="4" s="1"/>
  <c r="DL33" i="4" a="1"/>
  <c r="DL33" i="4" s="1"/>
  <c r="DO32" i="4" a="1"/>
  <c r="DO32" i="4" s="1"/>
  <c r="DN32" i="4" a="1"/>
  <c r="DN32" i="4" s="1"/>
  <c r="DM32" i="4" a="1"/>
  <c r="DM32" i="4" s="1"/>
  <c r="DL32" i="4" a="1"/>
  <c r="DL32" i="4" s="1"/>
  <c r="DO31" i="4" a="1"/>
  <c r="DO31" i="4" s="1"/>
  <c r="DN31" i="4" a="1"/>
  <c r="DN31" i="4" s="1"/>
  <c r="DM31" i="4" a="1"/>
  <c r="DM31" i="4" s="1"/>
  <c r="DL31" i="4" a="1"/>
  <c r="DL31" i="4" s="1"/>
  <c r="DO30" i="4" a="1"/>
  <c r="DO30" i="4" s="1"/>
  <c r="DN30" i="4" a="1"/>
  <c r="DN30" i="4" s="1"/>
  <c r="DM30" i="4" a="1"/>
  <c r="DM30" i="4" s="1"/>
  <c r="DL30" i="4" a="1"/>
  <c r="DL30" i="4" s="1"/>
  <c r="DO29" i="4" a="1"/>
  <c r="DO29" i="4" s="1"/>
  <c r="DN29" i="4" a="1"/>
  <c r="DN29" i="4" s="1"/>
  <c r="DM29" i="4" a="1"/>
  <c r="DM29" i="4" s="1"/>
  <c r="DL29" i="4" a="1"/>
  <c r="DL29" i="4" s="1"/>
  <c r="DO28" i="4" a="1"/>
  <c r="DO28" i="4" s="1"/>
  <c r="DN28" i="4" a="1"/>
  <c r="DN28" i="4" s="1"/>
  <c r="DM28" i="4" a="1"/>
  <c r="DM28" i="4" s="1"/>
  <c r="DL28" i="4" a="1"/>
  <c r="DL28" i="4" s="1"/>
  <c r="DO27" i="4" a="1"/>
  <c r="DO27" i="4" s="1"/>
  <c r="DN27" i="4" a="1"/>
  <c r="DN27" i="4" s="1"/>
  <c r="DM27" i="4" a="1"/>
  <c r="DM27" i="4" s="1"/>
  <c r="DL27" i="4" a="1"/>
  <c r="DL27" i="4" s="1"/>
  <c r="DO26" i="4" a="1"/>
  <c r="DO26" i="4" s="1"/>
  <c r="DN26" i="4" a="1"/>
  <c r="DN26" i="4" s="1"/>
  <c r="DM26" i="4" a="1"/>
  <c r="DM26" i="4" s="1"/>
  <c r="DL26" i="4" a="1"/>
  <c r="DL26" i="4" s="1"/>
  <c r="DO25" i="4" a="1"/>
  <c r="DO25" i="4" s="1"/>
  <c r="DN25" i="4" a="1"/>
  <c r="DN25" i="4" s="1"/>
  <c r="DM25" i="4" a="1"/>
  <c r="DM25" i="4" s="1"/>
  <c r="DL25" i="4" a="1"/>
  <c r="DL25" i="4" s="1"/>
  <c r="DO24" i="4" a="1"/>
  <c r="DO24" i="4" s="1"/>
  <c r="DN24" i="4" a="1"/>
  <c r="DN24" i="4" s="1"/>
  <c r="DM24" i="4" a="1"/>
  <c r="DM24" i="4" s="1"/>
  <c r="DL24" i="4" a="1"/>
  <c r="DL24" i="4" s="1"/>
  <c r="DO23" i="4" a="1"/>
  <c r="DO23" i="4" s="1"/>
  <c r="DN23" i="4" a="1"/>
  <c r="DN23" i="4" s="1"/>
  <c r="DM23" i="4" a="1"/>
  <c r="DM23" i="4" s="1"/>
  <c r="DL23" i="4" a="1"/>
  <c r="DL23" i="4" s="1"/>
  <c r="DO22" i="4" a="1"/>
  <c r="DO22" i="4" s="1"/>
  <c r="DN22" i="4" a="1"/>
  <c r="DN22" i="4" s="1"/>
  <c r="DM22" i="4" a="1"/>
  <c r="DM22" i="4" s="1"/>
  <c r="DL22" i="4" a="1"/>
  <c r="DL22" i="4" s="1"/>
  <c r="DO21" i="4" a="1"/>
  <c r="DO21" i="4" s="1"/>
  <c r="DN21" i="4" a="1"/>
  <c r="DN21" i="4" s="1"/>
  <c r="DM21" i="4" a="1"/>
  <c r="DM21" i="4" s="1"/>
  <c r="DL21" i="4" a="1"/>
  <c r="DL21" i="4" s="1"/>
  <c r="DO20" i="4" a="1"/>
  <c r="DO20" i="4" s="1"/>
  <c r="DN20" i="4" a="1"/>
  <c r="DN20" i="4" s="1"/>
  <c r="DM20" i="4" a="1"/>
  <c r="DM20" i="4" s="1"/>
  <c r="DL20" i="4" a="1"/>
  <c r="DL20" i="4" s="1"/>
  <c r="DO19" i="4" a="1"/>
  <c r="DO19" i="4" s="1"/>
  <c r="DN19" i="4" a="1"/>
  <c r="DN19" i="4" s="1"/>
  <c r="DM19" i="4" a="1"/>
  <c r="DM19" i="4" s="1"/>
  <c r="DL19" i="4" a="1"/>
  <c r="DL19" i="4" s="1"/>
  <c r="DO18" i="4" a="1"/>
  <c r="DO18" i="4" s="1"/>
  <c r="DN18" i="4" a="1"/>
  <c r="DN18" i="4" s="1"/>
  <c r="DM18" i="4" a="1"/>
  <c r="DM18" i="4" s="1"/>
  <c r="DL18" i="4" a="1"/>
  <c r="DL18" i="4" s="1"/>
  <c r="DO17" i="4" a="1"/>
  <c r="DO17" i="4" s="1"/>
  <c r="DN17" i="4" a="1"/>
  <c r="DN17" i="4" s="1"/>
  <c r="DM17" i="4" a="1"/>
  <c r="DM17" i="4" s="1"/>
  <c r="DL17" i="4" a="1"/>
  <c r="DL17" i="4" s="1"/>
  <c r="DO16" i="4" a="1"/>
  <c r="DO16" i="4" s="1"/>
  <c r="DN16" i="4" a="1"/>
  <c r="DN16" i="4" s="1"/>
  <c r="DM16" i="4" a="1"/>
  <c r="DM16" i="4" s="1"/>
  <c r="DL16" i="4" a="1"/>
  <c r="DL16" i="4" s="1"/>
  <c r="DO15" i="4" a="1"/>
  <c r="DO15" i="4" s="1"/>
  <c r="DN15" i="4" a="1"/>
  <c r="DN15" i="4" s="1"/>
  <c r="DM15" i="4" a="1"/>
  <c r="DM15" i="4" s="1"/>
  <c r="DL15" i="4" a="1"/>
  <c r="DL15" i="4" s="1"/>
  <c r="DO14" i="4" a="1"/>
  <c r="DO14" i="4" s="1"/>
  <c r="DN14" i="4" a="1"/>
  <c r="DN14" i="4" s="1"/>
  <c r="DM14" i="4" a="1"/>
  <c r="DM14" i="4" s="1"/>
  <c r="DL14" i="4" a="1"/>
  <c r="DL14" i="4" s="1"/>
  <c r="DO13" i="4" a="1"/>
  <c r="DO13" i="4" s="1"/>
  <c r="DN13" i="4" a="1"/>
  <c r="DN13" i="4" s="1"/>
  <c r="DM13" i="4" a="1"/>
  <c r="DM13" i="4" s="1"/>
  <c r="DL13" i="4" a="1"/>
  <c r="DL13" i="4" s="1"/>
  <c r="DO12" i="4" a="1"/>
  <c r="DO12" i="4" s="1"/>
  <c r="DN12" i="4" a="1"/>
  <c r="DN12" i="4" s="1"/>
  <c r="DM12" i="4" a="1"/>
  <c r="DM12" i="4" s="1"/>
  <c r="DL12" i="4" a="1"/>
  <c r="DL12" i="4" s="1"/>
  <c r="DO11" i="4" a="1"/>
  <c r="DO11" i="4" s="1"/>
  <c r="DN11" i="4" a="1"/>
  <c r="DN11" i="4" s="1"/>
  <c r="DM11" i="4" a="1"/>
  <c r="DM11" i="4" s="1"/>
  <c r="DL11" i="4" a="1"/>
  <c r="DL11" i="4" s="1"/>
  <c r="DO10" i="4" a="1"/>
  <c r="DO10" i="4" s="1"/>
  <c r="DN10" i="4" a="1"/>
  <c r="DN10" i="4" s="1"/>
  <c r="DM10" i="4" a="1"/>
  <c r="DM10" i="4" s="1"/>
  <c r="DL10" i="4" a="1"/>
  <c r="DL10" i="4" s="1"/>
  <c r="DO9" i="4" a="1"/>
  <c r="DO9" i="4" s="1"/>
  <c r="DN9" i="4" a="1"/>
  <c r="DN9" i="4" s="1"/>
  <c r="DM9" i="4" a="1"/>
  <c r="DM9" i="4" s="1"/>
  <c r="DL9" i="4" a="1"/>
  <c r="DL9" i="4" s="1"/>
  <c r="DO8" i="4" a="1"/>
  <c r="DO8" i="4" s="1"/>
  <c r="DN8" i="4" a="1"/>
  <c r="DN8" i="4" s="1"/>
  <c r="DM8" i="4" a="1"/>
  <c r="DM8" i="4" s="1"/>
  <c r="DL8" i="4" a="1"/>
  <c r="DL8" i="4" s="1"/>
  <c r="DO7" i="4" a="1"/>
  <c r="DO7" i="4" s="1"/>
  <c r="DN7" i="4" a="1"/>
  <c r="DN7" i="4" s="1"/>
  <c r="DM7" i="4" a="1"/>
  <c r="DM7" i="4" s="1"/>
  <c r="DL7" i="4" a="1"/>
  <c r="DL7" i="4" s="1"/>
  <c r="DO6" i="4" a="1"/>
  <c r="DO6" i="4" s="1"/>
  <c r="DN6" i="4" a="1"/>
  <c r="DN6" i="4" s="1"/>
  <c r="DM6" i="4" a="1"/>
  <c r="DM6" i="4" s="1"/>
  <c r="DL6" i="4" a="1"/>
  <c r="DL6" i="4" s="1"/>
  <c r="DO5" i="4" a="1"/>
  <c r="DO5" i="4" s="1"/>
  <c r="DN5" i="4" a="1"/>
  <c r="DN5" i="4" s="1"/>
  <c r="DM5" i="4" a="1"/>
  <c r="DM5" i="4" s="1"/>
  <c r="DL5" i="4" a="1"/>
  <c r="DL5" i="4" s="1"/>
  <c r="DO4" i="4" a="1"/>
  <c r="DO4" i="4" s="1"/>
  <c r="DN4" i="4" a="1"/>
  <c r="DN4" i="4" s="1"/>
  <c r="DM4" i="4" a="1"/>
  <c r="DM4" i="4" s="1"/>
  <c r="DL4" i="4" a="1"/>
  <c r="DL4" i="4" s="1"/>
  <c r="CZ57" i="1"/>
  <c r="CS57" i="1"/>
  <c r="CM57" i="1"/>
  <c r="CB57" i="1"/>
  <c r="BR57" i="1"/>
  <c r="BP57" i="1"/>
  <c r="BG57" i="1"/>
  <c r="AW57" i="1"/>
  <c r="AM57" i="1"/>
  <c r="AE57" i="1"/>
  <c r="AM87" i="1"/>
  <c r="AF13" i="1" l="1" a="1"/>
  <c r="AF13" i="1" s="1"/>
  <c r="O4" i="7" a="1"/>
  <c r="O4" i="7" s="1"/>
  <c r="AD4" i="1" l="1" a="1"/>
  <c r="AD4" i="1" s="1"/>
  <c r="AD63" i="1"/>
  <c r="AD76" i="1"/>
  <c r="AD75" i="1"/>
  <c r="AD74" i="1"/>
  <c r="CY293" i="1" a="1"/>
  <c r="CY293" i="1" s="1"/>
  <c r="CY273" i="1" a="1"/>
  <c r="CY273" i="1" s="1"/>
  <c r="CY231" i="1" a="1"/>
  <c r="CY231" i="1" s="1"/>
  <c r="CY210" i="1" a="1"/>
  <c r="CY210" i="1" s="1"/>
  <c r="CY186" i="1" a="1"/>
  <c r="CY186" i="1" s="1"/>
  <c r="CY162" i="1" a="1"/>
  <c r="CY162" i="1" s="1"/>
  <c r="CY138" i="1" a="1"/>
  <c r="CY138" i="1" s="1"/>
  <c r="CX94" i="1" a="1"/>
  <c r="CX94" i="1" s="1"/>
  <c r="DR94" i="1" s="1"/>
  <c r="CY272" i="1" a="1"/>
  <c r="CY272" i="1" s="1"/>
  <c r="CY251" i="1" a="1"/>
  <c r="CY251" i="1" s="1"/>
  <c r="CY230" i="1" a="1"/>
  <c r="CY230" i="1" s="1"/>
  <c r="CY209" i="1" a="1"/>
  <c r="CY209" i="1" s="1"/>
  <c r="CY185" i="1" a="1"/>
  <c r="CY185" i="1" s="1"/>
  <c r="CY137" i="1" a="1"/>
  <c r="CY137" i="1" s="1"/>
  <c r="CX93" i="1" a="1"/>
  <c r="CX93" i="1" s="1"/>
  <c r="DR93" i="1" s="1"/>
  <c r="CY271" i="1" a="1"/>
  <c r="CY271" i="1" s="1"/>
  <c r="CY250" i="1" a="1"/>
  <c r="CY250" i="1" s="1"/>
  <c r="CY229" i="1" a="1"/>
  <c r="CY229" i="1" s="1"/>
  <c r="CY208" i="1" a="1"/>
  <c r="CY208" i="1" s="1"/>
  <c r="CY160" i="1" a="1"/>
  <c r="CY160" i="1" s="1"/>
  <c r="CY136" i="1" a="1"/>
  <c r="CY136" i="1" s="1"/>
  <c r="CY145" i="1" a="1"/>
  <c r="CY145" i="1" s="1"/>
  <c r="CY144" i="1" a="1"/>
  <c r="CY144" i="1" s="1"/>
  <c r="CY188" i="1" a="1"/>
  <c r="CY188" i="1" s="1"/>
  <c r="CY187" i="1" a="1"/>
  <c r="CY187" i="1" s="1"/>
  <c r="CY292" i="1" a="1"/>
  <c r="CY292" i="1" s="1"/>
  <c r="CY161" i="1" a="1"/>
  <c r="CY161" i="1" s="1"/>
  <c r="CY184" i="1" a="1"/>
  <c r="CY184" i="1" s="1"/>
  <c r="CX102" i="1" a="1"/>
  <c r="CX102" i="1" s="1"/>
  <c r="DR102" i="1" s="1"/>
  <c r="CY120" i="1" a="1"/>
  <c r="CY120" i="1" s="1"/>
  <c r="CY118" i="1" a="1"/>
  <c r="CY118" i="1" s="1"/>
  <c r="CY164" i="1" a="1"/>
  <c r="CY164" i="1" s="1"/>
  <c r="CY291" i="1" a="1"/>
  <c r="CY291" i="1" s="1"/>
  <c r="CY212" i="1" a="1"/>
  <c r="CY212" i="1" s="1"/>
  <c r="CY290" i="1" a="1"/>
  <c r="CY290" i="1" s="1"/>
  <c r="CY270" i="1" a="1"/>
  <c r="CY270" i="1" s="1"/>
  <c r="CY228" i="1" a="1"/>
  <c r="CY228" i="1" s="1"/>
  <c r="CY207" i="1" a="1"/>
  <c r="CY207" i="1" s="1"/>
  <c r="CY183" i="1" a="1"/>
  <c r="CY183" i="1" s="1"/>
  <c r="CY159" i="1" a="1"/>
  <c r="CY159" i="1" s="1"/>
  <c r="CY135" i="1" a="1"/>
  <c r="CY135" i="1" s="1"/>
  <c r="CY217" i="1" a="1"/>
  <c r="CY217" i="1" s="1"/>
  <c r="CY193" i="1" a="1"/>
  <c r="CY193" i="1" s="1"/>
  <c r="CY237" i="1" a="1"/>
  <c r="CY237" i="1" s="1"/>
  <c r="CY214" i="1" a="1"/>
  <c r="CY214" i="1" s="1"/>
  <c r="CY255" i="1" a="1"/>
  <c r="CY255" i="1" s="1"/>
  <c r="CY213" i="1" a="1"/>
  <c r="CY213" i="1" s="1"/>
  <c r="CY117" i="1" a="1"/>
  <c r="CY117" i="1" s="1"/>
  <c r="CX95" i="1" a="1"/>
  <c r="CX95" i="1" s="1"/>
  <c r="DR95" i="1" s="1"/>
  <c r="CY289" i="1" a="1"/>
  <c r="CY289" i="1" s="1"/>
  <c r="CY269" i="1" a="1"/>
  <c r="CY269" i="1" s="1"/>
  <c r="CY249" i="1" a="1"/>
  <c r="CY249" i="1" s="1"/>
  <c r="CY206" i="1" a="1"/>
  <c r="CY206" i="1" s="1"/>
  <c r="CY182" i="1" a="1"/>
  <c r="CY182" i="1" s="1"/>
  <c r="CY158" i="1" a="1"/>
  <c r="CY158" i="1" s="1"/>
  <c r="CY134" i="1" a="1"/>
  <c r="CY134" i="1" s="1"/>
  <c r="CY226" i="1" a="1"/>
  <c r="CY226" i="1" s="1"/>
  <c r="CY180" i="1" a="1"/>
  <c r="CY180" i="1" s="1"/>
  <c r="CY132" i="1" a="1"/>
  <c r="CY132" i="1" s="1"/>
  <c r="CY154" i="1" a="1"/>
  <c r="CY154" i="1" s="1"/>
  <c r="CX110" i="1" a="1"/>
  <c r="CX110" i="1" s="1"/>
  <c r="DR110" i="1" s="1"/>
  <c r="CY284" i="1" a="1"/>
  <c r="CY284" i="1" s="1"/>
  <c r="CY199" i="1" a="1"/>
  <c r="CY199" i="1" s="1"/>
  <c r="CY198" i="1" a="1"/>
  <c r="CY198" i="1" s="1"/>
  <c r="CX106" i="1" a="1"/>
  <c r="CX106" i="1" s="1"/>
  <c r="DR106" i="1" s="1"/>
  <c r="CY195" i="1" a="1"/>
  <c r="CY195" i="1" s="1"/>
  <c r="CY279" i="1" a="1"/>
  <c r="CY279" i="1" s="1"/>
  <c r="CY122" i="1" a="1"/>
  <c r="CY122" i="1" s="1"/>
  <c r="CY121" i="1" a="1"/>
  <c r="CY121" i="1" s="1"/>
  <c r="CX100" i="1" a="1"/>
  <c r="CX100" i="1" s="1"/>
  <c r="DR100" i="1" s="1"/>
  <c r="CY167" i="1" a="1"/>
  <c r="CY167" i="1" s="1"/>
  <c r="CY234" i="1" a="1"/>
  <c r="CY234" i="1" s="1"/>
  <c r="CY252" i="1" a="1"/>
  <c r="CY252" i="1" s="1"/>
  <c r="CY288" i="1" a="1"/>
  <c r="CY288" i="1" s="1"/>
  <c r="CY268" i="1" a="1"/>
  <c r="CY268" i="1" s="1"/>
  <c r="CY248" i="1" a="1"/>
  <c r="CY248" i="1" s="1"/>
  <c r="CY227" i="1" a="1"/>
  <c r="CY227" i="1" s="1"/>
  <c r="CY205" i="1" a="1"/>
  <c r="CY205" i="1" s="1"/>
  <c r="CY181" i="1" a="1"/>
  <c r="CY181" i="1" s="1"/>
  <c r="CY157" i="1" a="1"/>
  <c r="CY157" i="1" s="1"/>
  <c r="CY133" i="1" a="1"/>
  <c r="CY133" i="1" s="1"/>
  <c r="CX113" i="1" a="1"/>
  <c r="CX113" i="1" s="1"/>
  <c r="DR113" i="1" s="1"/>
  <c r="CY247" i="1" a="1"/>
  <c r="CY247" i="1" s="1"/>
  <c r="CY204" i="1" a="1"/>
  <c r="CY204" i="1" s="1"/>
  <c r="CY156" i="1" a="1"/>
  <c r="CY156" i="1" s="1"/>
  <c r="CX112" i="1" a="1"/>
  <c r="CX112" i="1" s="1"/>
  <c r="DR112" i="1" s="1"/>
  <c r="CY130" i="1" a="1"/>
  <c r="CY130" i="1" s="1"/>
  <c r="CX108" i="1" a="1"/>
  <c r="CX108" i="1" s="1"/>
  <c r="DR108" i="1" s="1"/>
  <c r="CY222" i="1" a="1"/>
  <c r="CY222" i="1" s="1"/>
  <c r="CX107" i="1" a="1"/>
  <c r="CX107" i="1" s="1"/>
  <c r="DR107" i="1" s="1"/>
  <c r="CY126" i="1" a="1"/>
  <c r="CY126" i="1" s="1"/>
  <c r="CY239" i="1" a="1"/>
  <c r="CY239" i="1" s="1"/>
  <c r="CX103" i="1" a="1"/>
  <c r="CX103" i="1" s="1"/>
  <c r="DR103" i="1" s="1"/>
  <c r="CY170" i="1" a="1"/>
  <c r="CY170" i="1" s="1"/>
  <c r="CY169" i="1" a="1"/>
  <c r="CY169" i="1" s="1"/>
  <c r="CY192" i="1" a="1"/>
  <c r="CY192" i="1" s="1"/>
  <c r="CY191" i="1" a="1"/>
  <c r="CY191" i="1" s="1"/>
  <c r="CY190" i="1" a="1"/>
  <c r="CY190" i="1" s="1"/>
  <c r="CY189" i="1" a="1"/>
  <c r="CY189" i="1" s="1"/>
  <c r="CY253" i="1" a="1"/>
  <c r="CY253" i="1" s="1"/>
  <c r="CY211" i="1" a="1"/>
  <c r="CY211" i="1" s="1"/>
  <c r="CY267" i="1" a="1"/>
  <c r="CY267" i="1" s="1"/>
  <c r="CY287" i="1" a="1"/>
  <c r="CY287" i="1" s="1"/>
  <c r="CY266" i="1" a="1"/>
  <c r="CY266" i="1" s="1"/>
  <c r="CY246" i="1" a="1"/>
  <c r="CY246" i="1" s="1"/>
  <c r="CY203" i="1" a="1"/>
  <c r="CY203" i="1" s="1"/>
  <c r="CY179" i="1" a="1"/>
  <c r="CY179" i="1" s="1"/>
  <c r="CY155" i="1" a="1"/>
  <c r="CY155" i="1" s="1"/>
  <c r="CY131" i="1" a="1"/>
  <c r="CY131" i="1" s="1"/>
  <c r="CX111" i="1" a="1"/>
  <c r="CX111" i="1" s="1"/>
  <c r="DR111" i="1" s="1"/>
  <c r="CY225" i="1" a="1"/>
  <c r="CY225" i="1" s="1"/>
  <c r="CY202" i="1" a="1"/>
  <c r="CY202" i="1" s="1"/>
  <c r="CY178" i="1" a="1"/>
  <c r="CY178" i="1" s="1"/>
  <c r="CY128" i="1" a="1"/>
  <c r="CY128" i="1" s="1"/>
  <c r="CY242" i="1" a="1"/>
  <c r="CY242" i="1" s="1"/>
  <c r="CY127" i="1" a="1"/>
  <c r="CY127" i="1" s="1"/>
  <c r="CY150" i="1" a="1"/>
  <c r="CY150" i="1" s="1"/>
  <c r="CY114" i="1" a="1"/>
  <c r="CY114" i="1" s="1"/>
  <c r="CY147" i="1" a="1"/>
  <c r="CY147" i="1" s="1"/>
  <c r="CY259" i="1" a="1"/>
  <c r="CY259" i="1" s="1"/>
  <c r="CY216" i="1" a="1"/>
  <c r="CY216" i="1" s="1"/>
  <c r="CX101" i="1" a="1"/>
  <c r="CX101" i="1" s="1"/>
  <c r="DR101" i="1" s="1"/>
  <c r="CY276" i="1" a="1"/>
  <c r="CY276" i="1" s="1"/>
  <c r="CY143" i="1" a="1"/>
  <c r="CY143" i="1" s="1"/>
  <c r="CX98" i="1" a="1"/>
  <c r="CX98" i="1" s="1"/>
  <c r="DR98" i="1" s="1"/>
  <c r="CY274" i="1" a="1"/>
  <c r="CY274" i="1" s="1"/>
  <c r="CY232" i="1" a="1"/>
  <c r="CY232" i="1" s="1"/>
  <c r="CY286" i="1" a="1"/>
  <c r="CY286" i="1" s="1"/>
  <c r="CY265" i="1" a="1"/>
  <c r="CY265" i="1" s="1"/>
  <c r="CY245" i="1" a="1"/>
  <c r="CY245" i="1" s="1"/>
  <c r="CY151" i="1" a="1"/>
  <c r="CY151" i="1" s="1"/>
  <c r="CY260" i="1" a="1"/>
  <c r="CY260" i="1" s="1"/>
  <c r="CY194" i="1" a="1"/>
  <c r="CY194" i="1" s="1"/>
  <c r="CY215" i="1" a="1"/>
  <c r="CY215" i="1" s="1"/>
  <c r="CY235" i="1" a="1"/>
  <c r="CY235" i="1" s="1"/>
  <c r="CX97" i="1" a="1"/>
  <c r="CX97" i="1" s="1"/>
  <c r="DR97" i="1" s="1"/>
  <c r="CY264" i="1" a="1"/>
  <c r="CY264" i="1" s="1"/>
  <c r="CY244" i="1" a="1"/>
  <c r="CY244" i="1" s="1"/>
  <c r="CY224" i="1" a="1"/>
  <c r="CY224" i="1" s="1"/>
  <c r="CY201" i="1" a="1"/>
  <c r="CY201" i="1" s="1"/>
  <c r="CY177" i="1" a="1"/>
  <c r="CY177" i="1" s="1"/>
  <c r="CY153" i="1" a="1"/>
  <c r="CY153" i="1" s="1"/>
  <c r="CY129" i="1" a="1"/>
  <c r="CY129" i="1" s="1"/>
  <c r="CX109" i="1" a="1"/>
  <c r="CX109" i="1" s="1"/>
  <c r="DR109" i="1" s="1"/>
  <c r="CY285" i="1" a="1"/>
  <c r="CY285" i="1" s="1"/>
  <c r="CY243" i="1" a="1"/>
  <c r="CY243" i="1" s="1"/>
  <c r="CY223" i="1" a="1"/>
  <c r="CY223" i="1" s="1"/>
  <c r="CY200" i="1" a="1"/>
  <c r="CY200" i="1" s="1"/>
  <c r="CY176" i="1" a="1"/>
  <c r="CY176" i="1" s="1"/>
  <c r="CY152" i="1" a="1"/>
  <c r="CY152" i="1" s="1"/>
  <c r="CY263" i="1" a="1"/>
  <c r="CY263" i="1" s="1"/>
  <c r="CY175" i="1" a="1"/>
  <c r="CY175" i="1" s="1"/>
  <c r="CY174" i="1" a="1"/>
  <c r="CY174" i="1" s="1"/>
  <c r="CY280" i="1" a="1"/>
  <c r="CY280" i="1" s="1"/>
  <c r="CY123" i="1" a="1"/>
  <c r="CY123" i="1" s="1"/>
  <c r="CY238" i="1" a="1"/>
  <c r="CY238" i="1" s="1"/>
  <c r="CY258" i="1" a="1"/>
  <c r="CY258" i="1" s="1"/>
  <c r="CY257" i="1" a="1"/>
  <c r="CY257" i="1" s="1"/>
  <c r="CY236" i="1" a="1"/>
  <c r="CY236" i="1" s="1"/>
  <c r="CX99" i="1" a="1"/>
  <c r="CX99" i="1" s="1"/>
  <c r="DR99" i="1" s="1"/>
  <c r="CY254" i="1" a="1"/>
  <c r="CY254" i="1" s="1"/>
  <c r="CY141" i="1" a="1"/>
  <c r="CY141" i="1" s="1"/>
  <c r="CX96" i="1" a="1"/>
  <c r="CX96" i="1" s="1"/>
  <c r="DR96" i="1" s="1"/>
  <c r="CY139" i="1" a="1"/>
  <c r="CY139" i="1" s="1"/>
  <c r="CY142" i="1" a="1"/>
  <c r="CY142" i="1" s="1"/>
  <c r="CY140" i="1" a="1"/>
  <c r="CY140" i="1" s="1"/>
  <c r="CY283" i="1" a="1"/>
  <c r="CY283" i="1" s="1"/>
  <c r="CY262" i="1" a="1"/>
  <c r="CY262" i="1" s="1"/>
  <c r="CY241" i="1" a="1"/>
  <c r="CY241" i="1" s="1"/>
  <c r="CY221" i="1" a="1"/>
  <c r="CY221" i="1" s="1"/>
  <c r="CY218" i="1" a="1"/>
  <c r="CY218" i="1" s="1"/>
  <c r="CY146" i="1" a="1"/>
  <c r="CY146" i="1" s="1"/>
  <c r="CY168" i="1" a="1"/>
  <c r="CY168" i="1" s="1"/>
  <c r="CY166" i="1" a="1"/>
  <c r="CY166" i="1" s="1"/>
  <c r="CY233" i="1" a="1"/>
  <c r="CY233" i="1" s="1"/>
  <c r="CY282" i="1" a="1"/>
  <c r="CY282" i="1" s="1"/>
  <c r="CY240" i="1" a="1"/>
  <c r="CY240" i="1" s="1"/>
  <c r="CY220" i="1" a="1"/>
  <c r="CY220" i="1" s="1"/>
  <c r="CY197" i="1" a="1"/>
  <c r="CY197" i="1" s="1"/>
  <c r="CY173" i="1" a="1"/>
  <c r="CY173" i="1" s="1"/>
  <c r="CY149" i="1" a="1"/>
  <c r="CY149" i="1" s="1"/>
  <c r="CY125" i="1" a="1"/>
  <c r="CY125" i="1" s="1"/>
  <c r="CX105" i="1" a="1"/>
  <c r="CX105" i="1" s="1"/>
  <c r="DR105" i="1" s="1"/>
  <c r="CY115" i="1" a="1"/>
  <c r="CY115" i="1" s="1"/>
  <c r="CY281" i="1" a="1"/>
  <c r="CY281" i="1" s="1"/>
  <c r="CY261" i="1" a="1"/>
  <c r="CY261" i="1" s="1"/>
  <c r="CY219" i="1" a="1"/>
  <c r="CY219" i="1" s="1"/>
  <c r="CY196" i="1" a="1"/>
  <c r="CY196" i="1" s="1"/>
  <c r="CY172" i="1" a="1"/>
  <c r="CY172" i="1" s="1"/>
  <c r="CY148" i="1" a="1"/>
  <c r="CY148" i="1" s="1"/>
  <c r="CY124" i="1" a="1"/>
  <c r="CY124" i="1" s="1"/>
  <c r="CX104" i="1" a="1"/>
  <c r="CX104" i="1" s="1"/>
  <c r="DR104" i="1" s="1"/>
  <c r="CY171" i="1" a="1"/>
  <c r="CY171" i="1" s="1"/>
  <c r="CY278" i="1" a="1"/>
  <c r="CY278" i="1" s="1"/>
  <c r="CY277" i="1" a="1"/>
  <c r="CY277" i="1" s="1"/>
  <c r="CY256" i="1" a="1"/>
  <c r="CY256" i="1" s="1"/>
  <c r="CY119" i="1" a="1"/>
  <c r="CY119" i="1" s="1"/>
  <c r="CY275" i="1" a="1"/>
  <c r="CY275" i="1" s="1"/>
  <c r="CY165" i="1" a="1"/>
  <c r="CY165" i="1" s="1"/>
  <c r="CY116" i="1" a="1"/>
  <c r="CY116" i="1" s="1"/>
  <c r="CY163" i="1" a="1"/>
  <c r="CY163" i="1" s="1"/>
  <c r="O11" i="7"/>
  <c r="CR5" i="1" a="1"/>
  <c r="CR5" i="1" s="1"/>
  <c r="CR7" i="1" a="1"/>
  <c r="CR7" i="1" s="1"/>
  <c r="CR3" i="1" a="1"/>
  <c r="CR3" i="1" s="1"/>
  <c r="AL73" i="1" a="1"/>
  <c r="AL73" i="1" s="1"/>
  <c r="AR67" i="1" a="1"/>
  <c r="AR67" i="1" s="1"/>
  <c r="CK61" i="1" a="1"/>
  <c r="CK61" i="1" s="1"/>
  <c r="AR71" i="1" a="1"/>
  <c r="AR71" i="1" s="1"/>
  <c r="AL72" i="1" a="1"/>
  <c r="AL72" i="1" s="1"/>
  <c r="AJ31" i="1" s="1"/>
  <c r="AR66" i="1" a="1"/>
  <c r="AR66" i="1" s="1"/>
  <c r="CK60" i="1" a="1"/>
  <c r="CK60" i="1" s="1"/>
  <c r="BN61" i="1" a="1"/>
  <c r="BN61" i="1" s="1"/>
  <c r="AL74" i="1" a="1"/>
  <c r="AL74" i="1" s="1"/>
  <c r="AR65" i="1" a="1"/>
  <c r="AR65" i="1" s="1"/>
  <c r="DB61" i="1" a="1"/>
  <c r="DB61" i="1" s="1"/>
  <c r="AR75" i="1" a="1"/>
  <c r="AR75" i="1" s="1"/>
  <c r="AL71" i="1" a="1"/>
  <c r="AL71" i="1" s="1"/>
  <c r="AJ30" i="1" s="1"/>
  <c r="AR64" i="1" a="1"/>
  <c r="AR64" i="1" s="1"/>
  <c r="DB60" i="1" a="1"/>
  <c r="DB60" i="1" s="1"/>
  <c r="BN62" i="1" a="1"/>
  <c r="BN62" i="1" s="1"/>
  <c r="AO60" i="1" a="1"/>
  <c r="AO60" i="1" s="1"/>
  <c r="AL70" i="1" a="1"/>
  <c r="AL70" i="1" s="1"/>
  <c r="AJ29" i="1" s="1"/>
  <c r="AR63" i="1" a="1"/>
  <c r="AR63" i="1" s="1"/>
  <c r="CU61" i="1" a="1"/>
  <c r="CU61" i="1" s="1"/>
  <c r="BJ62" i="1" a="1"/>
  <c r="BJ62" i="1" s="1"/>
  <c r="AH60" i="1" a="1"/>
  <c r="AH60" i="1" s="1"/>
  <c r="AL69" i="1" a="1"/>
  <c r="AL69" i="1" s="1"/>
  <c r="AJ28" i="1" s="1"/>
  <c r="AR62" i="1" a="1"/>
  <c r="AR62" i="1" s="1"/>
  <c r="CU60" i="1" a="1"/>
  <c r="CU60" i="1" s="1"/>
  <c r="BJ61" i="1" a="1"/>
  <c r="BJ61" i="1" s="1"/>
  <c r="AR69" i="1" a="1"/>
  <c r="AR69" i="1" s="1"/>
  <c r="AL68" i="1" a="1"/>
  <c r="AL68" i="1" s="1"/>
  <c r="AJ27" i="1" s="1"/>
  <c r="AR61" i="1" a="1"/>
  <c r="AR61" i="1" s="1"/>
  <c r="BJ60" i="1" a="1"/>
  <c r="BJ60" i="1" s="1"/>
  <c r="AL67" i="1" a="1"/>
  <c r="AL67" i="1" s="1"/>
  <c r="AR60" i="1" a="1"/>
  <c r="AR60" i="1" s="1"/>
  <c r="CH60" i="1" a="1"/>
  <c r="CH60" i="1" s="1"/>
  <c r="AL66" i="1" a="1"/>
  <c r="AL66" i="1" s="1"/>
  <c r="AJ18" i="1" s="1"/>
  <c r="BA60" i="1" a="1"/>
  <c r="BA60" i="1" s="1"/>
  <c r="AR68" i="1" a="1"/>
  <c r="AR68" i="1" s="1"/>
  <c r="AL65" i="1" a="1"/>
  <c r="AL65" i="1" s="1"/>
  <c r="AJ17" i="1" s="1"/>
  <c r="BJ63" i="1" a="1"/>
  <c r="BJ63" i="1" s="1"/>
  <c r="CE61" i="1" a="1"/>
  <c r="CE61" i="1" s="1"/>
  <c r="AL64" i="1" a="1"/>
  <c r="AL64" i="1" s="1"/>
  <c r="AJ16" i="1" s="1"/>
  <c r="AL63" i="1" a="1"/>
  <c r="AL63" i="1" s="1"/>
  <c r="AJ15" i="1" s="1"/>
  <c r="AL62" i="1" a="1"/>
  <c r="AL62" i="1" s="1"/>
  <c r="AJ14" i="1" s="1"/>
  <c r="AL61" i="1" a="1"/>
  <c r="AL61" i="1" s="1"/>
  <c r="AJ13" i="1" s="1"/>
  <c r="AJ40" i="1" s="1"/>
  <c r="BT61" i="1" a="1"/>
  <c r="BT61" i="1" s="1"/>
  <c r="AL60" i="1" a="1"/>
  <c r="AL60" i="1" s="1"/>
  <c r="CK62" i="1" a="1"/>
  <c r="CK62" i="1" s="1"/>
  <c r="AR76" i="1" a="1"/>
  <c r="AR76" i="1" s="1"/>
  <c r="BN60" i="1" a="1"/>
  <c r="BN60" i="1" s="1"/>
  <c r="AR74" i="1" a="1"/>
  <c r="AR74" i="1" s="1"/>
  <c r="BT60" i="1" a="1"/>
  <c r="BT60" i="1" s="1"/>
  <c r="AH62" i="1" a="1"/>
  <c r="AH62" i="1" s="1"/>
  <c r="AR73" i="1" a="1"/>
  <c r="AR73" i="1" s="1"/>
  <c r="AR83" i="1" s="1"/>
  <c r="CE63" i="1" a="1"/>
  <c r="CE63" i="1" s="1"/>
  <c r="AH61" i="1" a="1"/>
  <c r="AH61" i="1" s="1"/>
  <c r="AR72" i="1" a="1"/>
  <c r="AR72" i="1" s="1"/>
  <c r="CE62" i="1" a="1"/>
  <c r="CE62" i="1" s="1"/>
  <c r="CE65" i="1" s="1"/>
  <c r="AO61" i="1" a="1"/>
  <c r="AO61" i="1" s="1"/>
  <c r="AR70" i="1" a="1"/>
  <c r="AR70" i="1" s="1"/>
  <c r="CE60" i="1" a="1"/>
  <c r="CE60" i="1" s="1"/>
  <c r="DC32" i="1" a="1"/>
  <c r="DC32" i="1" s="1"/>
  <c r="CR73" i="1" a="1"/>
  <c r="CR73" i="1" s="1"/>
  <c r="AH13" i="1" a="1"/>
  <c r="AH13" i="1" s="1"/>
  <c r="AH14" i="1" s="1" a="1"/>
  <c r="AH14" i="1" s="1"/>
  <c r="AL13" i="1" a="1"/>
  <c r="AL13" i="1" s="1"/>
  <c r="AF29" i="1" a="1"/>
  <c r="AF29" i="1" s="1"/>
  <c r="AL32" i="1" a="1"/>
  <c r="AL32" i="1" s="1"/>
  <c r="AK32" i="1" s="1"/>
  <c r="AL27" i="1" a="1"/>
  <c r="AL27" i="1" s="1"/>
  <c r="AK27" i="1" s="1"/>
  <c r="AF32" i="1" a="1"/>
  <c r="AF32" i="1" s="1"/>
  <c r="AF34" i="1" a="1"/>
  <c r="AF34" i="1" s="1"/>
  <c r="AH27" i="1" a="1"/>
  <c r="AH27" i="1" s="1"/>
  <c r="AH69" i="1" s="1"/>
  <c r="AF31" i="1" a="1"/>
  <c r="AF31" i="1" s="1"/>
  <c r="AF35" i="1" a="1"/>
  <c r="AF35" i="1" s="1"/>
  <c r="AF27" i="1" a="1"/>
  <c r="AF27" i="1" s="1"/>
  <c r="AH29" i="1" a="1"/>
  <c r="AH29" i="1" s="1"/>
  <c r="AH35" i="1" a="1"/>
  <c r="AH35" i="1" s="1"/>
  <c r="AL30" i="1" a="1"/>
  <c r="AL30" i="1" s="1"/>
  <c r="AK30" i="1" s="1"/>
  <c r="AL36" i="1" a="1"/>
  <c r="AL36" i="1" s="1"/>
  <c r="AK36" i="1" s="1"/>
  <c r="AR29" i="1" a="1"/>
  <c r="AR29" i="1" s="1"/>
  <c r="AS30" i="1" a="1"/>
  <c r="AS30" i="1" s="1"/>
  <c r="AV5" i="1" a="1"/>
  <c r="AV5" i="1" s="1"/>
  <c r="AV6" i="1" a="1"/>
  <c r="AV6" i="1" s="1"/>
  <c r="BB27" i="1" a="1"/>
  <c r="BB27" i="1" s="1"/>
  <c r="BE30" i="1" a="1"/>
  <c r="BE30" i="1" s="1"/>
  <c r="AF33" i="1" a="1"/>
  <c r="AF33" i="1" s="1"/>
  <c r="AU28" i="1" a="1"/>
  <c r="AU28" i="1" s="1"/>
  <c r="AP38" i="1" a="1"/>
  <c r="AP38" i="1" s="1"/>
  <c r="AY7" i="1" a="1"/>
  <c r="AY7" i="1" s="1"/>
  <c r="AO29" i="1" a="1"/>
  <c r="AO29" i="1" s="1"/>
  <c r="AV3" i="1" a="1"/>
  <c r="AV3" i="1" s="1"/>
  <c r="BA7" i="1" a="1"/>
  <c r="BA7" i="1" s="1"/>
  <c r="AL34" i="1" a="1"/>
  <c r="AL34" i="1" s="1"/>
  <c r="AK34" i="1" s="1"/>
  <c r="AP29" i="1" a="1"/>
  <c r="AP29" i="1" s="1"/>
  <c r="AV4" i="1" a="1"/>
  <c r="AV4" i="1" s="1"/>
  <c r="BC8" i="1" a="1"/>
  <c r="BC8" i="1" s="1"/>
  <c r="AF36" i="1" a="1"/>
  <c r="AF36" i="1" s="1"/>
  <c r="AO31" i="1" a="1"/>
  <c r="AO31" i="1" s="1"/>
  <c r="AV7" i="1" a="1"/>
  <c r="AV7" i="1" s="1"/>
  <c r="BE33" i="1" a="1"/>
  <c r="BE33" i="1" s="1"/>
  <c r="AH36" i="1" a="1"/>
  <c r="AH36" i="1" s="1"/>
  <c r="AT31" i="1" a="1"/>
  <c r="AT31" i="1" s="1"/>
  <c r="AV8" i="1" a="1"/>
  <c r="AV8" i="1" s="1"/>
  <c r="BA37" i="1" a="1"/>
  <c r="BA37" i="1" s="1"/>
  <c r="AO32" i="1" a="1"/>
  <c r="AO32" i="1" s="1"/>
  <c r="AV9" i="1" a="1"/>
  <c r="AV9" i="1" s="1"/>
  <c r="BO4" i="1" a="1"/>
  <c r="BO4" i="1" s="1"/>
  <c r="AF37" i="1" a="1"/>
  <c r="AF37" i="1" s="1"/>
  <c r="AP32" i="1" a="1"/>
  <c r="AP32" i="1" s="1"/>
  <c r="AV32" i="1" a="1"/>
  <c r="AV32" i="1" s="1"/>
  <c r="BO27" i="1" a="1"/>
  <c r="BO27" i="1" s="1"/>
  <c r="AH37" i="1" a="1"/>
  <c r="AH37" i="1" s="1"/>
  <c r="AR32" i="1" a="1"/>
  <c r="AR32" i="1" s="1"/>
  <c r="AX6" i="1" a="1"/>
  <c r="AX6" i="1" s="1"/>
  <c r="BO31" i="1" a="1"/>
  <c r="BO31" i="1" s="1"/>
  <c r="AL37" i="1" a="1"/>
  <c r="AL37" i="1" s="1"/>
  <c r="AK37" i="1" s="1"/>
  <c r="AS32" i="1" a="1"/>
  <c r="AS32" i="1" s="1"/>
  <c r="AX7" i="1" a="1"/>
  <c r="AX7" i="1" s="1"/>
  <c r="BN35" i="1" a="1"/>
  <c r="BN35" i="1" s="1"/>
  <c r="AF38" i="1" a="1"/>
  <c r="AF38" i="1" s="1"/>
  <c r="AT32" i="1" a="1"/>
  <c r="AT32" i="1" s="1"/>
  <c r="AX8" i="1" a="1"/>
  <c r="AX8" i="1" s="1"/>
  <c r="BQ6" i="1" a="1"/>
  <c r="BQ6" i="1" s="1"/>
  <c r="AH28" i="1" a="1"/>
  <c r="AH28" i="1" s="1"/>
  <c r="AU32" i="1" a="1"/>
  <c r="AU32" i="1" s="1"/>
  <c r="AX9" i="1" a="1"/>
  <c r="AX9" i="1" s="1"/>
  <c r="CA3" i="1" a="1"/>
  <c r="CA3" i="1" s="1"/>
  <c r="AF28" i="1" a="1"/>
  <c r="AF28" i="1" s="1"/>
  <c r="AH38" i="1" a="1"/>
  <c r="AH38" i="1" s="1"/>
  <c r="AL28" i="1" a="1"/>
  <c r="AL28" i="1" s="1"/>
  <c r="AK28" i="1" s="1"/>
  <c r="AL38" i="1" a="1"/>
  <c r="AL38" i="1" s="1"/>
  <c r="AK38" i="1" s="1"/>
  <c r="AO33" i="1" a="1"/>
  <c r="AO33" i="1" s="1"/>
  <c r="AX13" i="1" a="1"/>
  <c r="AX13" i="1" s="1"/>
  <c r="AX14" i="1" s="1" a="1"/>
  <c r="AX14" i="1" s="1"/>
  <c r="BW6" i="1" a="1"/>
  <c r="BW6" i="1" s="1"/>
  <c r="AO13" i="1" a="1"/>
  <c r="AO13" i="1" s="1"/>
  <c r="AO14" i="1" s="1" a="1"/>
  <c r="AO14" i="1" s="1"/>
  <c r="AP33" i="1" a="1"/>
  <c r="AP33" i="1" s="1"/>
  <c r="AX27" i="1" a="1"/>
  <c r="AX27" i="1" s="1"/>
  <c r="BV9" i="1" a="1"/>
  <c r="BV9" i="1" s="1"/>
  <c r="AS13" i="1" a="1"/>
  <c r="AS13" i="1" s="1"/>
  <c r="AS14" i="1" s="1" a="1"/>
  <c r="AS14" i="1" s="1"/>
  <c r="AR34" i="1" a="1"/>
  <c r="AR34" i="1" s="1"/>
  <c r="AX28" i="1" a="1"/>
  <c r="AX28" i="1" s="1"/>
  <c r="BY29" i="1" a="1"/>
  <c r="BY29" i="1" s="1"/>
  <c r="AO27" i="1" a="1"/>
  <c r="AO27" i="1" s="1"/>
  <c r="AS35" i="1" a="1"/>
  <c r="AS35" i="1" s="1"/>
  <c r="AX29" i="1" a="1"/>
  <c r="AX29" i="1" s="1"/>
  <c r="BW32" i="1" a="1"/>
  <c r="BW32" i="1" s="1"/>
  <c r="AF30" i="1" a="1"/>
  <c r="AF30" i="1" s="1"/>
  <c r="AO36" i="1" a="1"/>
  <c r="AO36" i="1" s="1"/>
  <c r="AX36" i="1" a="1"/>
  <c r="AX36" i="1" s="1"/>
  <c r="BV35" i="1" a="1"/>
  <c r="BV35" i="1" s="1"/>
  <c r="AL29" i="1" a="1"/>
  <c r="AL29" i="1" s="1"/>
  <c r="AK29" i="1" s="1"/>
  <c r="AR27" i="1" a="1"/>
  <c r="AR27" i="1" s="1"/>
  <c r="AH30" i="1" a="1"/>
  <c r="AH30" i="1" s="1"/>
  <c r="AT27" i="1" a="1"/>
  <c r="AT27" i="1" s="1"/>
  <c r="AP36" i="1" a="1"/>
  <c r="AP36" i="1" s="1"/>
  <c r="AY4" i="1" a="1"/>
  <c r="AY4" i="1" s="1"/>
  <c r="BV38" i="1" a="1"/>
  <c r="BV38" i="1" s="1"/>
  <c r="AO28" i="1" a="1"/>
  <c r="AO28" i="1" s="1"/>
  <c r="AR36" i="1" a="1"/>
  <c r="AR36" i="1" s="1"/>
  <c r="BA4" i="1" a="1"/>
  <c r="BA4" i="1" s="1"/>
  <c r="CC5" i="1" a="1"/>
  <c r="CC5" i="1" s="1"/>
  <c r="AP28" i="1" a="1"/>
  <c r="AP28" i="1" s="1"/>
  <c r="AS36" i="1" a="1"/>
  <c r="AS36" i="1" s="1"/>
  <c r="BB4" i="1" a="1"/>
  <c r="BB4" i="1" s="1"/>
  <c r="CC8" i="1" a="1"/>
  <c r="CC8" i="1" s="1"/>
  <c r="AH31" i="1" a="1"/>
  <c r="AH31" i="1" s="1"/>
  <c r="AR28" i="1" a="1"/>
  <c r="AR28" i="1" s="1"/>
  <c r="AT36" i="1" a="1"/>
  <c r="AT36" i="1" s="1"/>
  <c r="BC4" i="1" a="1"/>
  <c r="BC4" i="1" s="1"/>
  <c r="CL29" i="1" a="1"/>
  <c r="CL29" i="1" s="1"/>
  <c r="AS28" i="1" a="1"/>
  <c r="AS28" i="1" s="1"/>
  <c r="AU36" i="1" a="1"/>
  <c r="AU36" i="1" s="1"/>
  <c r="BD4" i="1" a="1"/>
  <c r="BD4" i="1" s="1"/>
  <c r="CF33" i="1" a="1"/>
  <c r="CF33" i="1" s="1"/>
  <c r="AT28" i="1" a="1"/>
  <c r="AT28" i="1" s="1"/>
  <c r="AO37" i="1" a="1"/>
  <c r="AO37" i="1" s="1"/>
  <c r="BD5" i="1" a="1"/>
  <c r="BD5" i="1" s="1"/>
  <c r="CI36" i="1" a="1"/>
  <c r="CI36" i="1" s="1"/>
  <c r="CO35" i="1" a="1"/>
  <c r="CO35" i="1" s="1"/>
  <c r="CO8" i="1" a="1"/>
  <c r="CO8" i="1" s="1"/>
  <c r="CP27" i="1" a="1"/>
  <c r="CP27" i="1" s="1"/>
  <c r="CR30" i="1" a="1"/>
  <c r="CR30" i="1" s="1"/>
  <c r="CX6" i="1" a="1"/>
  <c r="CX6" i="1" s="1"/>
  <c r="CW28" i="1" a="1"/>
  <c r="CW28" i="1" s="1"/>
  <c r="CW34" i="1" a="1"/>
  <c r="CW34" i="1" s="1"/>
  <c r="DB5" i="1" a="1"/>
  <c r="DB5" i="1" s="1"/>
  <c r="DB33" i="1" a="1"/>
  <c r="DB33" i="1" s="1"/>
  <c r="AH33" i="1" a="1"/>
  <c r="AH33" i="1" s="1"/>
  <c r="AT13" i="1" a="1"/>
  <c r="AT13" i="1" s="1"/>
  <c r="AT14" i="1" s="1" a="1"/>
  <c r="AT14" i="1" s="1"/>
  <c r="AT30" i="1" a="1"/>
  <c r="AT30" i="1" s="1"/>
  <c r="AS34" i="1" a="1"/>
  <c r="AS34" i="1" s="1"/>
  <c r="AR38" i="1" a="1"/>
  <c r="AR38" i="1" s="1"/>
  <c r="AV33" i="1" a="1"/>
  <c r="AV33" i="1" s="1"/>
  <c r="AX37" i="1" a="1"/>
  <c r="AX37" i="1" s="1"/>
  <c r="BE5" i="1" a="1"/>
  <c r="BE5" i="1" s="1"/>
  <c r="BD8" i="1" a="1"/>
  <c r="BD8" i="1" s="1"/>
  <c r="BC27" i="1" a="1"/>
  <c r="BC27" i="1" s="1"/>
  <c r="BF30" i="1" a="1"/>
  <c r="BF30" i="1" s="1"/>
  <c r="BF33" i="1" a="1"/>
  <c r="BF33" i="1" s="1"/>
  <c r="BB37" i="1" a="1"/>
  <c r="BB37" i="1" s="1"/>
  <c r="BH5" i="1" a="1"/>
  <c r="BH5" i="1" s="1"/>
  <c r="BL8" i="1" a="1"/>
  <c r="BL8" i="1" s="1"/>
  <c r="BH28" i="1" a="1"/>
  <c r="BH28" i="1" s="1"/>
  <c r="BH32" i="1" a="1"/>
  <c r="BH32" i="1" s="1"/>
  <c r="BO35" i="1" a="1"/>
  <c r="BO35" i="1" s="1"/>
  <c r="BQ7" i="1" a="1"/>
  <c r="BQ7" i="1" s="1"/>
  <c r="BT4" i="1" a="1"/>
  <c r="BT4" i="1" s="1"/>
  <c r="BT74" i="1" s="1"/>
  <c r="BX6" i="1" a="1"/>
  <c r="BX6" i="1" s="1"/>
  <c r="BW9" i="1" a="1"/>
  <c r="BW9" i="1" s="1"/>
  <c r="BZ29" i="1" a="1"/>
  <c r="BZ29" i="1" s="1"/>
  <c r="BX32" i="1" a="1"/>
  <c r="BX32" i="1" s="1"/>
  <c r="BW35" i="1" a="1"/>
  <c r="BW35" i="1" s="1"/>
  <c r="CE5" i="1" a="1"/>
  <c r="CE5" i="1" s="1"/>
  <c r="CE8" i="1" a="1"/>
  <c r="CE8" i="1" s="1"/>
  <c r="CC30" i="1" a="1"/>
  <c r="CC30" i="1" s="1"/>
  <c r="CH33" i="1" a="1"/>
  <c r="CH33" i="1" s="1"/>
  <c r="CK36" i="1" a="1"/>
  <c r="CK36" i="1" s="1"/>
  <c r="CN35" i="1" a="1"/>
  <c r="CN35" i="1" s="1"/>
  <c r="CP28" i="1" a="1"/>
  <c r="CP28" i="1" s="1"/>
  <c r="CR31" i="1" a="1"/>
  <c r="CR31" i="1" s="1"/>
  <c r="CU7" i="1" a="1"/>
  <c r="CU7" i="1" s="1"/>
  <c r="CX28" i="1" a="1"/>
  <c r="CX28" i="1" s="1"/>
  <c r="DC5" i="1" a="1"/>
  <c r="DC5" i="1" s="1"/>
  <c r="DC33" i="1" a="1"/>
  <c r="DC33" i="1" s="1"/>
  <c r="AL33" i="1" a="1"/>
  <c r="AL33" i="1" s="1"/>
  <c r="AK33" i="1" s="1"/>
  <c r="AU13" i="1" a="1"/>
  <c r="AU13" i="1" s="1"/>
  <c r="AU14" i="1" s="1" a="1"/>
  <c r="AU14" i="1" s="1"/>
  <c r="AU15" i="1" s="1" a="1"/>
  <c r="AU15" i="1" s="1"/>
  <c r="AU30" i="1" a="1"/>
  <c r="AU30" i="1" s="1"/>
  <c r="AT34" i="1" a="1"/>
  <c r="AT34" i="1" s="1"/>
  <c r="AS38" i="1" a="1"/>
  <c r="AS38" i="1" s="1"/>
  <c r="AV34" i="1" a="1"/>
  <c r="AV34" i="1" s="1"/>
  <c r="AX38" i="1" a="1"/>
  <c r="AX38" i="1" s="1"/>
  <c r="BF5" i="1" a="1"/>
  <c r="BF5" i="1" s="1"/>
  <c r="BE8" i="1" a="1"/>
  <c r="BE8" i="1" s="1"/>
  <c r="BD27" i="1" a="1"/>
  <c r="BD27" i="1" s="1"/>
  <c r="AY34" i="1" a="1"/>
  <c r="AY34" i="1" s="1"/>
  <c r="BC37" i="1" a="1"/>
  <c r="BC37" i="1" s="1"/>
  <c r="BJ5" i="1" a="1"/>
  <c r="BJ5" i="1" s="1"/>
  <c r="BJ28" i="1" a="1"/>
  <c r="BJ28" i="1" s="1"/>
  <c r="BJ32" i="1" a="1"/>
  <c r="BJ32" i="1" s="1"/>
  <c r="BH36" i="1" a="1"/>
  <c r="BH36" i="1" s="1"/>
  <c r="BQ8" i="1" a="1"/>
  <c r="BQ8" i="1" s="1"/>
  <c r="BU4" i="1" a="1"/>
  <c r="BU4" i="1" s="1"/>
  <c r="BY6" i="1" a="1"/>
  <c r="BY6" i="1" s="1"/>
  <c r="BX9" i="1" a="1"/>
  <c r="BX9" i="1" s="1"/>
  <c r="CA29" i="1" a="1"/>
  <c r="CA29" i="1" s="1"/>
  <c r="BY32" i="1" a="1"/>
  <c r="BY32" i="1" s="1"/>
  <c r="BX35" i="1" a="1"/>
  <c r="BX35" i="1" s="1"/>
  <c r="BW38" i="1" a="1"/>
  <c r="BW38" i="1" s="1"/>
  <c r="CF5" i="1" a="1"/>
  <c r="CF5" i="1" s="1"/>
  <c r="CF8" i="1" a="1"/>
  <c r="CF8" i="1" s="1"/>
  <c r="CE30" i="1" a="1"/>
  <c r="CE30" i="1" s="1"/>
  <c r="CI33" i="1" a="1"/>
  <c r="CI33" i="1" s="1"/>
  <c r="CL36" i="1" a="1"/>
  <c r="CL36" i="1" s="1"/>
  <c r="CO34" i="1" a="1"/>
  <c r="CO34" i="1" s="1"/>
  <c r="CN8" i="1" a="1"/>
  <c r="CN8" i="1" s="1"/>
  <c r="CP29" i="1" a="1"/>
  <c r="CP29" i="1" s="1"/>
  <c r="CR32" i="1" a="1"/>
  <c r="CR32" i="1" s="1"/>
  <c r="CV7" i="1" a="1"/>
  <c r="CV7" i="1" s="1"/>
  <c r="CU29" i="1" a="1"/>
  <c r="CU29" i="1" s="1"/>
  <c r="CX34" i="1" a="1"/>
  <c r="CX34" i="1" s="1"/>
  <c r="DB6" i="1" a="1"/>
  <c r="DB6" i="1" s="1"/>
  <c r="DB34" i="1" a="1"/>
  <c r="DB34" i="1" s="1"/>
  <c r="AU34" i="1" a="1"/>
  <c r="AU34" i="1" s="1"/>
  <c r="AT38" i="1" a="1"/>
  <c r="AT38" i="1" s="1"/>
  <c r="AV35" i="1" a="1"/>
  <c r="AV35" i="1" s="1"/>
  <c r="AY3" i="1" a="1"/>
  <c r="AY3" i="1" s="1"/>
  <c r="AY6" i="1" a="1"/>
  <c r="AY6" i="1" s="1"/>
  <c r="BF8" i="1" a="1"/>
  <c r="BF8" i="1" s="1"/>
  <c r="BE27" i="1" a="1"/>
  <c r="BE27" i="1" s="1"/>
  <c r="AY31" i="1" a="1"/>
  <c r="AY31" i="1" s="1"/>
  <c r="BA34" i="1" a="1"/>
  <c r="BA34" i="1" s="1"/>
  <c r="BD37" i="1" a="1"/>
  <c r="BD37" i="1" s="1"/>
  <c r="BK5" i="1" a="1"/>
  <c r="BK5" i="1" s="1"/>
  <c r="BN8" i="1" a="1"/>
  <c r="BN8" i="1" s="1"/>
  <c r="BK28" i="1" a="1"/>
  <c r="BK28" i="1" s="1"/>
  <c r="BK32" i="1" a="1"/>
  <c r="BK32" i="1" s="1"/>
  <c r="BJ36" i="1" a="1"/>
  <c r="BJ36" i="1" s="1"/>
  <c r="BQ9" i="1" a="1"/>
  <c r="BQ9" i="1" s="1"/>
  <c r="BZ6" i="1" a="1"/>
  <c r="BZ6" i="1" s="1"/>
  <c r="BT27" i="1" a="1"/>
  <c r="BT27" i="1" s="1"/>
  <c r="BT30" i="1" a="1"/>
  <c r="BT30" i="1" s="1"/>
  <c r="BZ32" i="1" a="1"/>
  <c r="BZ32" i="1" s="1"/>
  <c r="BY35" i="1" a="1"/>
  <c r="BY35" i="1" s="1"/>
  <c r="BX38" i="1" a="1"/>
  <c r="BX38" i="1" s="1"/>
  <c r="CH5" i="1" a="1"/>
  <c r="CH5" i="1" s="1"/>
  <c r="CH8" i="1" a="1"/>
  <c r="CH8" i="1" s="1"/>
  <c r="CC27" i="1" a="1"/>
  <c r="CC27" i="1" s="1"/>
  <c r="CF30" i="1" a="1"/>
  <c r="CF30" i="1" s="1"/>
  <c r="CK33" i="1" a="1"/>
  <c r="CK33" i="1" s="1"/>
  <c r="CC37" i="1" a="1"/>
  <c r="CC37" i="1" s="1"/>
  <c r="CN34" i="1" a="1"/>
  <c r="CN34" i="1" s="1"/>
  <c r="CO7" i="1" a="1"/>
  <c r="CO7" i="1" s="1"/>
  <c r="CP30" i="1" a="1"/>
  <c r="CP30" i="1" s="1"/>
  <c r="CR33" i="1" a="1"/>
  <c r="CR33" i="1" s="1"/>
  <c r="CW7" i="1" a="1"/>
  <c r="CW7" i="1" s="1"/>
  <c r="CV29" i="1" a="1"/>
  <c r="CV29" i="1" s="1"/>
  <c r="CU35" i="1" a="1"/>
  <c r="CU35" i="1" s="1"/>
  <c r="DC6" i="1" a="1"/>
  <c r="DC6" i="1" s="1"/>
  <c r="DC34" i="1" a="1"/>
  <c r="DC34" i="1" s="1"/>
  <c r="AH34" i="1" a="1"/>
  <c r="AH34" i="1" s="1"/>
  <c r="AP27" i="1" a="1"/>
  <c r="AP27" i="1" s="1"/>
  <c r="AP31" i="1" a="1"/>
  <c r="AP31" i="1" s="1"/>
  <c r="AO35" i="1" a="1"/>
  <c r="AO35" i="1" s="1"/>
  <c r="AU38" i="1" a="1"/>
  <c r="AU38" i="1" s="1"/>
  <c r="AV36" i="1" a="1"/>
  <c r="AV36" i="1" s="1"/>
  <c r="BA3" i="1" a="1"/>
  <c r="BA3" i="1" s="1"/>
  <c r="BA6" i="1" a="1"/>
  <c r="BA6" i="1" s="1"/>
  <c r="BF27" i="1" a="1"/>
  <c r="BF27" i="1" s="1"/>
  <c r="BB34" i="1" a="1"/>
  <c r="BB34" i="1" s="1"/>
  <c r="BE37" i="1" a="1"/>
  <c r="BE37" i="1" s="1"/>
  <c r="BL5" i="1" a="1"/>
  <c r="BL5" i="1" s="1"/>
  <c r="BO8" i="1" a="1"/>
  <c r="BO8" i="1" s="1"/>
  <c r="BL28" i="1" a="1"/>
  <c r="BL28" i="1" s="1"/>
  <c r="BL32" i="1" a="1"/>
  <c r="BL32" i="1" s="1"/>
  <c r="BK36" i="1" a="1"/>
  <c r="BK36" i="1" s="1"/>
  <c r="BQ13" i="1" a="1"/>
  <c r="BQ13" i="1" s="1"/>
  <c r="BQ14" i="1" s="1" a="1"/>
  <c r="BQ14" i="1" s="1"/>
  <c r="BV4" i="1" a="1"/>
  <c r="BV4" i="1" s="1"/>
  <c r="CA6" i="1" a="1"/>
  <c r="CA6" i="1" s="1"/>
  <c r="BY9" i="1" a="1"/>
  <c r="BY9" i="1" s="1"/>
  <c r="BU27" i="1" a="1"/>
  <c r="BU27" i="1" s="1"/>
  <c r="CA32" i="1" a="1"/>
  <c r="CA32" i="1" s="1"/>
  <c r="BZ35" i="1" a="1"/>
  <c r="BZ35" i="1" s="1"/>
  <c r="BY38" i="1" a="1"/>
  <c r="BY38" i="1" s="1"/>
  <c r="CI5" i="1" a="1"/>
  <c r="CI5" i="1" s="1"/>
  <c r="CI8" i="1" a="1"/>
  <c r="CI8" i="1" s="1"/>
  <c r="CE27" i="1" a="1"/>
  <c r="CE27" i="1" s="1"/>
  <c r="CH30" i="1" a="1"/>
  <c r="CH30" i="1" s="1"/>
  <c r="CE37" i="1" a="1"/>
  <c r="CE37" i="1" s="1"/>
  <c r="CO33" i="1" a="1"/>
  <c r="CO33" i="1" s="1"/>
  <c r="CP31" i="1" a="1"/>
  <c r="CP31" i="1" s="1"/>
  <c r="CR34" i="1" a="1"/>
  <c r="CR34" i="1" s="1"/>
  <c r="CX7" i="1" a="1"/>
  <c r="CX7" i="1" s="1"/>
  <c r="CW29" i="1" a="1"/>
  <c r="CW29" i="1" s="1"/>
  <c r="CV35" i="1" a="1"/>
  <c r="CV35" i="1" s="1"/>
  <c r="DB7" i="1" a="1"/>
  <c r="DB7" i="1" s="1"/>
  <c r="DB35" i="1" a="1"/>
  <c r="DB35" i="1" s="1"/>
  <c r="AR31" i="1" a="1"/>
  <c r="AR31" i="1" s="1"/>
  <c r="AP35" i="1" a="1"/>
  <c r="AP35" i="1" s="1"/>
  <c r="AV37" i="1" a="1"/>
  <c r="AV37" i="1" s="1"/>
  <c r="BB3" i="1" a="1"/>
  <c r="BB3" i="1" s="1"/>
  <c r="BB6" i="1" a="1"/>
  <c r="BB6" i="1" s="1"/>
  <c r="AY9" i="1" a="1"/>
  <c r="AY9" i="1" s="1"/>
  <c r="AY28" i="1" a="1"/>
  <c r="AY28" i="1" s="1"/>
  <c r="BA31" i="1" a="1"/>
  <c r="BA31" i="1" s="1"/>
  <c r="BC34" i="1" a="1"/>
  <c r="BC34" i="1" s="1"/>
  <c r="BF37" i="1" a="1"/>
  <c r="BF37" i="1" s="1"/>
  <c r="BN5" i="1" a="1"/>
  <c r="BN5" i="1" s="1"/>
  <c r="BH9" i="1" a="1"/>
  <c r="BH9" i="1" s="1"/>
  <c r="BN28" i="1" a="1"/>
  <c r="BN28" i="1" s="1"/>
  <c r="BN32" i="1" a="1"/>
  <c r="BN32" i="1" s="1"/>
  <c r="BL36" i="1" a="1"/>
  <c r="BL36" i="1" s="1"/>
  <c r="BQ27" i="1" a="1"/>
  <c r="BQ27" i="1" s="1"/>
  <c r="BT7" i="1" a="1"/>
  <c r="BT7" i="1" s="1"/>
  <c r="BV27" i="1" a="1"/>
  <c r="BV27" i="1" s="1"/>
  <c r="BU30" i="1" a="1"/>
  <c r="BU30" i="1" s="1"/>
  <c r="BT33" i="1" a="1"/>
  <c r="BT33" i="1" s="1"/>
  <c r="BT80" i="1" s="1"/>
  <c r="CA35" i="1" a="1"/>
  <c r="CA35" i="1" s="1"/>
  <c r="BZ38" i="1" a="1"/>
  <c r="BZ38" i="1" s="1"/>
  <c r="CK5" i="1" a="1"/>
  <c r="CK5" i="1" s="1"/>
  <c r="CK8" i="1" a="1"/>
  <c r="CK8" i="1" s="1"/>
  <c r="CF27" i="1" a="1"/>
  <c r="CF27" i="1" s="1"/>
  <c r="CI30" i="1" a="1"/>
  <c r="CI30" i="1" s="1"/>
  <c r="CL33" i="1" a="1"/>
  <c r="CL33" i="1" s="1"/>
  <c r="CF37" i="1" a="1"/>
  <c r="CF37" i="1" s="1"/>
  <c r="CN33" i="1" a="1"/>
  <c r="CN33" i="1" s="1"/>
  <c r="CN7" i="1" a="1"/>
  <c r="CN7" i="1" s="1"/>
  <c r="CP32" i="1" a="1"/>
  <c r="CP32" i="1" s="1"/>
  <c r="CR35" i="1" a="1"/>
  <c r="CR35" i="1" s="1"/>
  <c r="CU8" i="1" a="1"/>
  <c r="CU8" i="1" s="1"/>
  <c r="CX29" i="1" a="1"/>
  <c r="CX29" i="1" s="1"/>
  <c r="CW35" i="1" a="1"/>
  <c r="CW35" i="1" s="1"/>
  <c r="DC7" i="1" a="1"/>
  <c r="DC7" i="1" s="1"/>
  <c r="DC35" i="1" a="1"/>
  <c r="DC35" i="1" s="1"/>
  <c r="AS27" i="1" a="1"/>
  <c r="AS27" i="1" s="1"/>
  <c r="AS31" i="1" a="1"/>
  <c r="AS31" i="1" s="1"/>
  <c r="AR35" i="1" a="1"/>
  <c r="AR35" i="1" s="1"/>
  <c r="AV38" i="1" a="1"/>
  <c r="AV38" i="1" s="1"/>
  <c r="BC3" i="1" a="1"/>
  <c r="BC3" i="1" s="1"/>
  <c r="BA9" i="1" a="1"/>
  <c r="BA9" i="1" s="1"/>
  <c r="BA28" i="1" a="1"/>
  <c r="BA28" i="1" s="1"/>
  <c r="BB31" i="1" a="1"/>
  <c r="BB31" i="1" s="1"/>
  <c r="BD34" i="1" a="1"/>
  <c r="BD34" i="1" s="1"/>
  <c r="AY38" i="1" a="1"/>
  <c r="AY38" i="1" s="1"/>
  <c r="BO5" i="1" a="1"/>
  <c r="BO5" i="1" s="1"/>
  <c r="BJ9" i="1" a="1"/>
  <c r="BJ9" i="1" s="1"/>
  <c r="BO28" i="1" a="1"/>
  <c r="BO28" i="1" s="1"/>
  <c r="BO32" i="1" a="1"/>
  <c r="BO32" i="1" s="1"/>
  <c r="BN36" i="1" a="1"/>
  <c r="BN36" i="1" s="1"/>
  <c r="BQ28" i="1" a="1"/>
  <c r="BQ28" i="1" s="1"/>
  <c r="BW4" i="1" a="1"/>
  <c r="BW4" i="1" s="1"/>
  <c r="BU7" i="1" a="1"/>
  <c r="BU7" i="1" s="1"/>
  <c r="BZ9" i="1" a="1"/>
  <c r="BZ9" i="1" s="1"/>
  <c r="BW27" i="1" a="1"/>
  <c r="BW27" i="1" s="1"/>
  <c r="BV30" i="1" a="1"/>
  <c r="BV30" i="1" s="1"/>
  <c r="BU33" i="1" a="1"/>
  <c r="BU33" i="1" s="1"/>
  <c r="BT36" i="1" a="1"/>
  <c r="BT36" i="1" s="1"/>
  <c r="CA38" i="1" a="1"/>
  <c r="CA38" i="1" s="1"/>
  <c r="CL8" i="1" a="1"/>
  <c r="CL8" i="1" s="1"/>
  <c r="CH27" i="1" a="1"/>
  <c r="CH27" i="1" s="1"/>
  <c r="CK30" i="1" a="1"/>
  <c r="CK30" i="1" s="1"/>
  <c r="CC34" i="1" a="1"/>
  <c r="CC34" i="1" s="1"/>
  <c r="CH37" i="1" a="1"/>
  <c r="CH37" i="1" s="1"/>
  <c r="CO32" i="1" a="1"/>
  <c r="CO32" i="1" s="1"/>
  <c r="CO6" i="1" a="1"/>
  <c r="CO6" i="1" s="1"/>
  <c r="CP33" i="1" a="1"/>
  <c r="CP33" i="1" s="1"/>
  <c r="CR36" i="1" a="1"/>
  <c r="CR36" i="1" s="1"/>
  <c r="CV8" i="1" a="1"/>
  <c r="CV8" i="1" s="1"/>
  <c r="CU30" i="1" a="1"/>
  <c r="CU30" i="1" s="1"/>
  <c r="CX35" i="1" a="1"/>
  <c r="CX35" i="1" s="1"/>
  <c r="DB8" i="1" a="1"/>
  <c r="DB8" i="1" s="1"/>
  <c r="DB36" i="1" a="1"/>
  <c r="DB36" i="1" s="1"/>
  <c r="AX3" i="1" a="1"/>
  <c r="AX3" i="1" s="1"/>
  <c r="BD3" i="1" a="1"/>
  <c r="BD3" i="1" s="1"/>
  <c r="BC6" i="1" a="1"/>
  <c r="BC6" i="1" s="1"/>
  <c r="BB9" i="1" a="1"/>
  <c r="BB9" i="1" s="1"/>
  <c r="BB28" i="1" a="1"/>
  <c r="BB28" i="1" s="1"/>
  <c r="BC31" i="1" a="1"/>
  <c r="BC31" i="1" s="1"/>
  <c r="BE34" i="1" a="1"/>
  <c r="BE34" i="1" s="1"/>
  <c r="BA38" i="1" a="1"/>
  <c r="BA38" i="1" s="1"/>
  <c r="BH6" i="1" a="1"/>
  <c r="BH6" i="1" s="1"/>
  <c r="BK9" i="1" a="1"/>
  <c r="BK9" i="1" s="1"/>
  <c r="BH29" i="1" a="1"/>
  <c r="BH29" i="1" s="1"/>
  <c r="BH33" i="1" a="1"/>
  <c r="BH33" i="1" s="1"/>
  <c r="BO36" i="1" a="1"/>
  <c r="BO36" i="1" s="1"/>
  <c r="BQ29" i="1" a="1"/>
  <c r="BQ29" i="1" s="1"/>
  <c r="BX4" i="1" a="1"/>
  <c r="BX4" i="1" s="1"/>
  <c r="BV7" i="1" a="1"/>
  <c r="BV7" i="1" s="1"/>
  <c r="CA9" i="1" a="1"/>
  <c r="CA9" i="1" s="1"/>
  <c r="BX27" i="1" a="1"/>
  <c r="BX27" i="1" s="1"/>
  <c r="BW30" i="1" a="1"/>
  <c r="BW30" i="1" s="1"/>
  <c r="BV33" i="1" a="1"/>
  <c r="BV33" i="1" s="1"/>
  <c r="BU36" i="1" a="1"/>
  <c r="BU36" i="1" s="1"/>
  <c r="CC3" i="1" a="1"/>
  <c r="CC3" i="1" s="1"/>
  <c r="CL5" i="1" a="1"/>
  <c r="CL5" i="1" s="1"/>
  <c r="CC9" i="1" a="1"/>
  <c r="CC9" i="1" s="1"/>
  <c r="CI27" i="1" a="1"/>
  <c r="CI27" i="1" s="1"/>
  <c r="CL30" i="1" a="1"/>
  <c r="CL30" i="1" s="1"/>
  <c r="CE34" i="1" a="1"/>
  <c r="CE34" i="1" s="1"/>
  <c r="CI37" i="1" a="1"/>
  <c r="CI37" i="1" s="1"/>
  <c r="CN32" i="1" a="1"/>
  <c r="CN32" i="1" s="1"/>
  <c r="CN6" i="1" a="1"/>
  <c r="CN6" i="1" s="1"/>
  <c r="CP34" i="1" a="1"/>
  <c r="CP34" i="1" s="1"/>
  <c r="CR37" i="1" a="1"/>
  <c r="CR37" i="1" s="1"/>
  <c r="CW8" i="1" a="1"/>
  <c r="CW8" i="1" s="1"/>
  <c r="CV30" i="1" a="1"/>
  <c r="CV30" i="1" s="1"/>
  <c r="CU36" i="1" a="1"/>
  <c r="CU36" i="1" s="1"/>
  <c r="DC8" i="1" a="1"/>
  <c r="DC8" i="1" s="1"/>
  <c r="DC36" i="1" a="1"/>
  <c r="DC36" i="1" s="1"/>
  <c r="AL35" i="1" a="1"/>
  <c r="AL35" i="1" s="1"/>
  <c r="AK35" i="1" s="1"/>
  <c r="AU27" i="1" a="1"/>
  <c r="AU27" i="1" s="1"/>
  <c r="AU31" i="1" a="1"/>
  <c r="AU31" i="1" s="1"/>
  <c r="AT35" i="1" a="1"/>
  <c r="AT35" i="1" s="1"/>
  <c r="AX4" i="1" a="1"/>
  <c r="AX4" i="1" s="1"/>
  <c r="BD6" i="1" a="1"/>
  <c r="BD6" i="1" s="1"/>
  <c r="BC9" i="1" a="1"/>
  <c r="BC9" i="1" s="1"/>
  <c r="BC28" i="1" a="1"/>
  <c r="BC28" i="1" s="1"/>
  <c r="BD31" i="1" a="1"/>
  <c r="BD31" i="1" s="1"/>
  <c r="BF34" i="1" a="1"/>
  <c r="BF34" i="1" s="1"/>
  <c r="BB38" i="1" a="1"/>
  <c r="BB38" i="1" s="1"/>
  <c r="BJ6" i="1" a="1"/>
  <c r="BJ6" i="1" s="1"/>
  <c r="BL9" i="1" a="1"/>
  <c r="BL9" i="1" s="1"/>
  <c r="BJ29" i="1" a="1"/>
  <c r="BJ29" i="1" s="1"/>
  <c r="BJ33" i="1" a="1"/>
  <c r="BJ33" i="1" s="1"/>
  <c r="BH37" i="1" a="1"/>
  <c r="BH37" i="1" s="1"/>
  <c r="BQ30" i="1" a="1"/>
  <c r="BQ30" i="1" s="1"/>
  <c r="BY4" i="1" a="1"/>
  <c r="BY4" i="1" s="1"/>
  <c r="BW7" i="1" a="1"/>
  <c r="BW7" i="1" s="1"/>
  <c r="BT13" i="1" a="1"/>
  <c r="BT13" i="1" s="1"/>
  <c r="BT14" i="1" s="1" a="1"/>
  <c r="BT14" i="1" s="1"/>
  <c r="BT15" i="1" s="1" a="1"/>
  <c r="BT15" i="1" s="1"/>
  <c r="BY27" i="1" a="1"/>
  <c r="BY27" i="1" s="1"/>
  <c r="BX30" i="1" a="1"/>
  <c r="BX30" i="1" s="1"/>
  <c r="BW33" i="1" a="1"/>
  <c r="BW33" i="1" s="1"/>
  <c r="BV36" i="1" a="1"/>
  <c r="BV36" i="1" s="1"/>
  <c r="CE3" i="1" a="1"/>
  <c r="CE3" i="1" s="1"/>
  <c r="CC6" i="1" a="1"/>
  <c r="CC6" i="1" s="1"/>
  <c r="CE9" i="1" a="1"/>
  <c r="CE9" i="1" s="1"/>
  <c r="CK27" i="1" a="1"/>
  <c r="CK27" i="1" s="1"/>
  <c r="CC31" i="1" a="1"/>
  <c r="CC31" i="1" s="1"/>
  <c r="CF34" i="1" a="1"/>
  <c r="CF34" i="1" s="1"/>
  <c r="CK37" i="1" a="1"/>
  <c r="CK37" i="1" s="1"/>
  <c r="CO31" i="1" a="1"/>
  <c r="CO31" i="1" s="1"/>
  <c r="CP35" i="1" a="1"/>
  <c r="CP35" i="1" s="1"/>
  <c r="CR38" i="1" a="1"/>
  <c r="CR38" i="1" s="1"/>
  <c r="CX8" i="1" a="1"/>
  <c r="CX8" i="1" s="1"/>
  <c r="CW30" i="1" a="1"/>
  <c r="CW30" i="1" s="1"/>
  <c r="CV36" i="1" a="1"/>
  <c r="CV36" i="1" s="1"/>
  <c r="DB9" i="1" a="1"/>
  <c r="DB9" i="1" s="1"/>
  <c r="DB37" i="1" a="1"/>
  <c r="DB37" i="1" s="1"/>
  <c r="AU35" i="1" a="1"/>
  <c r="AU35" i="1" s="1"/>
  <c r="AX5" i="1" a="1"/>
  <c r="AX5" i="1" s="1"/>
  <c r="BE3" i="1" a="1"/>
  <c r="BE3" i="1" s="1"/>
  <c r="BE6" i="1" a="1"/>
  <c r="BE6" i="1" s="1"/>
  <c r="BD9" i="1" a="1"/>
  <c r="BD9" i="1" s="1"/>
  <c r="BD28" i="1" a="1"/>
  <c r="BD28" i="1" s="1"/>
  <c r="BE31" i="1" a="1"/>
  <c r="BE31" i="1" s="1"/>
  <c r="AY35" i="1" a="1"/>
  <c r="AY35" i="1" s="1"/>
  <c r="BC38" i="1" a="1"/>
  <c r="BC38" i="1" s="1"/>
  <c r="BK6" i="1" a="1"/>
  <c r="BK6" i="1" s="1"/>
  <c r="BN9" i="1" a="1"/>
  <c r="BN9" i="1" s="1"/>
  <c r="BK29" i="1" a="1"/>
  <c r="BK29" i="1" s="1"/>
  <c r="BK33" i="1" a="1"/>
  <c r="BK33" i="1" s="1"/>
  <c r="BJ37" i="1" a="1"/>
  <c r="BJ37" i="1" s="1"/>
  <c r="BQ31" i="1" a="1"/>
  <c r="BQ31" i="1" s="1"/>
  <c r="BZ4" i="1" a="1"/>
  <c r="BZ4" i="1" s="1"/>
  <c r="BX7" i="1" a="1"/>
  <c r="BX7" i="1" s="1"/>
  <c r="BU13" i="1" a="1"/>
  <c r="BU13" i="1" s="1"/>
  <c r="BU14" i="1" s="1" a="1"/>
  <c r="BU14" i="1" s="1"/>
  <c r="BU15" i="1" s="1" a="1"/>
  <c r="BU15" i="1" s="1"/>
  <c r="BZ27" i="1" a="1"/>
  <c r="BZ27" i="1" s="1"/>
  <c r="BY30" i="1" a="1"/>
  <c r="BY30" i="1" s="1"/>
  <c r="BX33" i="1" a="1"/>
  <c r="BX33" i="1" s="1"/>
  <c r="BW36" i="1" a="1"/>
  <c r="BW36" i="1" s="1"/>
  <c r="CF3" i="1" a="1"/>
  <c r="CF3" i="1" s="1"/>
  <c r="CE6" i="1" a="1"/>
  <c r="CE6" i="1" s="1"/>
  <c r="CF9" i="1" a="1"/>
  <c r="CF9" i="1" s="1"/>
  <c r="CL27" i="1" a="1"/>
  <c r="CL27" i="1" s="1"/>
  <c r="CE31" i="1" a="1"/>
  <c r="CE31" i="1" s="1"/>
  <c r="CH34" i="1" a="1"/>
  <c r="CH34" i="1" s="1"/>
  <c r="CL37" i="1" a="1"/>
  <c r="CL37" i="1" s="1"/>
  <c r="CN31" i="1" a="1"/>
  <c r="CN31" i="1" s="1"/>
  <c r="CO5" i="1" a="1"/>
  <c r="CO5" i="1" s="1"/>
  <c r="CP36" i="1" a="1"/>
  <c r="CP36" i="1" s="1"/>
  <c r="CU3" i="1" a="1"/>
  <c r="CU3" i="1" s="1"/>
  <c r="CU9" i="1" a="1"/>
  <c r="CU9" i="1" s="1"/>
  <c r="CX30" i="1" a="1"/>
  <c r="CX30" i="1" s="1"/>
  <c r="CW36" i="1" a="1"/>
  <c r="CW36" i="1" s="1"/>
  <c r="DC9" i="1" a="1"/>
  <c r="DC9" i="1" s="1"/>
  <c r="DC37" i="1" a="1"/>
  <c r="DC37" i="1" s="1"/>
  <c r="BF3" i="1" a="1"/>
  <c r="BF3" i="1" s="1"/>
  <c r="BF6" i="1" a="1"/>
  <c r="BF6" i="1" s="1"/>
  <c r="BE28" i="1" a="1"/>
  <c r="BE28" i="1" s="1"/>
  <c r="BF31" i="1" a="1"/>
  <c r="BF31" i="1" s="1"/>
  <c r="BA35" i="1" a="1"/>
  <c r="BA35" i="1" s="1"/>
  <c r="BD38" i="1" a="1"/>
  <c r="BD38" i="1" s="1"/>
  <c r="BL6" i="1" a="1"/>
  <c r="BL6" i="1" s="1"/>
  <c r="BO9" i="1" a="1"/>
  <c r="BO9" i="1" s="1"/>
  <c r="BL29" i="1" a="1"/>
  <c r="BL29" i="1" s="1"/>
  <c r="BK37" i="1" a="1"/>
  <c r="BK37" i="1" s="1"/>
  <c r="BQ32" i="1" a="1"/>
  <c r="BQ32" i="1" s="1"/>
  <c r="CA4" i="1" a="1"/>
  <c r="CA4" i="1" s="1"/>
  <c r="BY7" i="1" a="1"/>
  <c r="BY7" i="1" s="1"/>
  <c r="CA27" i="1" a="1"/>
  <c r="CA27" i="1" s="1"/>
  <c r="BZ30" i="1" a="1"/>
  <c r="BZ30" i="1" s="1"/>
  <c r="BY33" i="1" a="1"/>
  <c r="BY33" i="1" s="1"/>
  <c r="BX36" i="1" a="1"/>
  <c r="BX36" i="1" s="1"/>
  <c r="CH3" i="1" a="1"/>
  <c r="CH3" i="1" s="1"/>
  <c r="CH9" i="1" a="1"/>
  <c r="CH9" i="1" s="1"/>
  <c r="CC28" i="1" a="1"/>
  <c r="CC28" i="1" s="1"/>
  <c r="CF31" i="1" a="1"/>
  <c r="CF31" i="1" s="1"/>
  <c r="CI34" i="1" a="1"/>
  <c r="CI34" i="1" s="1"/>
  <c r="CC38" i="1" a="1"/>
  <c r="CC38" i="1" s="1"/>
  <c r="CO30" i="1" a="1"/>
  <c r="CO30" i="1" s="1"/>
  <c r="CN5" i="1" a="1"/>
  <c r="CN5" i="1" s="1"/>
  <c r="CP37" i="1" a="1"/>
  <c r="CP37" i="1" s="1"/>
  <c r="CV3" i="1" a="1"/>
  <c r="CV3" i="1" s="1"/>
  <c r="CU31" i="1" a="1"/>
  <c r="CU31" i="1" s="1"/>
  <c r="CX36" i="1" a="1"/>
  <c r="CX36" i="1" s="1"/>
  <c r="DB13" i="1" a="1"/>
  <c r="DB13" i="1" s="1"/>
  <c r="DB14" i="1" s="1" a="1"/>
  <c r="DB14" i="1" s="1"/>
  <c r="DB38" i="1" a="1"/>
  <c r="DB38" i="1" s="1"/>
  <c r="BE9" i="1" a="1"/>
  <c r="BE9" i="1" s="1"/>
  <c r="BF28" i="1" a="1"/>
  <c r="BF28" i="1" s="1"/>
  <c r="AY32" i="1" a="1"/>
  <c r="AY32" i="1" s="1"/>
  <c r="BB35" i="1" a="1"/>
  <c r="BB35" i="1" s="1"/>
  <c r="BE38" i="1" a="1"/>
  <c r="BE38" i="1" s="1"/>
  <c r="BN6" i="1" a="1"/>
  <c r="BN6" i="1" s="1"/>
  <c r="BH13" i="1" a="1"/>
  <c r="BH13" i="1" s="1"/>
  <c r="BH14" i="1" s="1" a="1"/>
  <c r="BH14" i="1" s="1"/>
  <c r="BH15" i="1" s="1" a="1"/>
  <c r="BH15" i="1" s="1"/>
  <c r="BN29" i="1" a="1"/>
  <c r="BN29" i="1" s="1"/>
  <c r="BL33" i="1" a="1"/>
  <c r="BL33" i="1" s="1"/>
  <c r="BL37" i="1" a="1"/>
  <c r="BL37" i="1" s="1"/>
  <c r="BQ33" i="1" a="1"/>
  <c r="BQ33" i="1" s="1"/>
  <c r="BT5" i="1" a="1"/>
  <c r="BT5" i="1" s="1"/>
  <c r="BZ7" i="1" a="1"/>
  <c r="BZ7" i="1" s="1"/>
  <c r="BV13" i="1" a="1"/>
  <c r="BV13" i="1" s="1"/>
  <c r="BV14" i="1" s="1" a="1"/>
  <c r="BV14" i="1" s="1"/>
  <c r="BV15" i="1" s="1" a="1"/>
  <c r="BV15" i="1" s="1"/>
  <c r="BT28" i="1" a="1"/>
  <c r="BT28" i="1" s="1"/>
  <c r="CA30" i="1" a="1"/>
  <c r="CA30" i="1" s="1"/>
  <c r="BZ33" i="1" a="1"/>
  <c r="BZ33" i="1" s="1"/>
  <c r="BY36" i="1" a="1"/>
  <c r="BY36" i="1" s="1"/>
  <c r="CF6" i="1" a="1"/>
  <c r="CF6" i="1" s="1"/>
  <c r="CH31" i="1" a="1"/>
  <c r="CH31" i="1" s="1"/>
  <c r="CK34" i="1" a="1"/>
  <c r="CK34" i="1" s="1"/>
  <c r="CE38" i="1" a="1"/>
  <c r="CE38" i="1" s="1"/>
  <c r="CN30" i="1" a="1"/>
  <c r="CN30" i="1" s="1"/>
  <c r="CO4" i="1" a="1"/>
  <c r="CO4" i="1" s="1"/>
  <c r="CP38" i="1" a="1"/>
  <c r="CP38" i="1" s="1"/>
  <c r="CW3" i="1" a="1"/>
  <c r="CW3" i="1" s="1"/>
  <c r="CV9" i="1" a="1"/>
  <c r="CV9" i="1" s="1"/>
  <c r="CV31" i="1" a="1"/>
  <c r="CV31" i="1" s="1"/>
  <c r="CU37" i="1" a="1"/>
  <c r="CU37" i="1" s="1"/>
  <c r="DC13" i="1" a="1"/>
  <c r="DC13" i="1" s="1"/>
  <c r="DC14" i="1" s="1" a="1"/>
  <c r="DC14" i="1" s="1"/>
  <c r="DC38" i="1" a="1"/>
  <c r="DC38" i="1" s="1"/>
  <c r="BF9" i="1" a="1"/>
  <c r="BF9" i="1" s="1"/>
  <c r="AY29" i="1" a="1"/>
  <c r="AY29" i="1" s="1"/>
  <c r="BA32" i="1" a="1"/>
  <c r="BA32" i="1" s="1"/>
  <c r="BC35" i="1" a="1"/>
  <c r="BC35" i="1" s="1"/>
  <c r="BF38" i="1" a="1"/>
  <c r="BF38" i="1" s="1"/>
  <c r="BO6" i="1" a="1"/>
  <c r="BO6" i="1" s="1"/>
  <c r="BJ13" i="1" a="1"/>
  <c r="BJ13" i="1" s="1"/>
  <c r="BJ14" i="1" s="1" a="1"/>
  <c r="BJ14" i="1" s="1"/>
  <c r="BO29" i="1" a="1"/>
  <c r="BO29" i="1" s="1"/>
  <c r="BN33" i="1" a="1"/>
  <c r="BN33" i="1" s="1"/>
  <c r="BN37" i="1" a="1"/>
  <c r="BN37" i="1" s="1"/>
  <c r="BQ34" i="1" a="1"/>
  <c r="BQ34" i="1" s="1"/>
  <c r="BU5" i="1" a="1"/>
  <c r="BU5" i="1" s="1"/>
  <c r="CA7" i="1" a="1"/>
  <c r="CA7" i="1" s="1"/>
  <c r="BU28" i="1" a="1"/>
  <c r="BU28" i="1" s="1"/>
  <c r="BT31" i="1" a="1"/>
  <c r="BT31" i="1" s="1"/>
  <c r="CA33" i="1" a="1"/>
  <c r="CA33" i="1" s="1"/>
  <c r="BZ36" i="1" a="1"/>
  <c r="BZ36" i="1" s="1"/>
  <c r="CI3" i="1" a="1"/>
  <c r="CI3" i="1" s="1"/>
  <c r="CI9" i="1" a="1"/>
  <c r="CI9" i="1" s="1"/>
  <c r="CE28" i="1" a="1"/>
  <c r="CE28" i="1" s="1"/>
  <c r="CI31" i="1" a="1"/>
  <c r="CI31" i="1" s="1"/>
  <c r="CL34" i="1" a="1"/>
  <c r="CL34" i="1" s="1"/>
  <c r="CF38" i="1" a="1"/>
  <c r="CF38" i="1" s="1"/>
  <c r="CO29" i="1" a="1"/>
  <c r="CO29" i="1" s="1"/>
  <c r="CN4" i="1" a="1"/>
  <c r="CN4" i="1" s="1"/>
  <c r="CX3" i="1" a="1"/>
  <c r="CX3" i="1" s="1"/>
  <c r="CW9" i="1" a="1"/>
  <c r="CW9" i="1" s="1"/>
  <c r="CW31" i="1" a="1"/>
  <c r="CW31" i="1" s="1"/>
  <c r="CV37" i="1" a="1"/>
  <c r="CV37" i="1" s="1"/>
  <c r="DB27" i="1" a="1"/>
  <c r="DB27" i="1" s="1"/>
  <c r="BA29" i="1" a="1"/>
  <c r="BA29" i="1" s="1"/>
  <c r="BB32" i="1" a="1"/>
  <c r="BB32" i="1" s="1"/>
  <c r="BD35" i="1" a="1"/>
  <c r="BD35" i="1" s="1"/>
  <c r="BH3" i="1" a="1"/>
  <c r="BH3" i="1" s="1"/>
  <c r="BH7" i="1" a="1"/>
  <c r="BH7" i="1" s="1"/>
  <c r="BK13" i="1" a="1"/>
  <c r="BK13" i="1" s="1"/>
  <c r="BK14" i="1" s="1" a="1"/>
  <c r="BK14" i="1" s="1"/>
  <c r="BH30" i="1" a="1"/>
  <c r="BH30" i="1" s="1"/>
  <c r="BO33" i="1" a="1"/>
  <c r="BO33" i="1" s="1"/>
  <c r="BO37" i="1" a="1"/>
  <c r="BO37" i="1" s="1"/>
  <c r="BQ35" i="1" a="1"/>
  <c r="BQ35" i="1" s="1"/>
  <c r="BV5" i="1" a="1"/>
  <c r="BV5" i="1" s="1"/>
  <c r="BT8" i="1" a="1"/>
  <c r="BT8" i="1" s="1"/>
  <c r="BW13" i="1" a="1"/>
  <c r="BW13" i="1" s="1"/>
  <c r="BW14" i="1" s="1" a="1"/>
  <c r="BW14" i="1" s="1"/>
  <c r="BW41" i="1" s="1"/>
  <c r="BV28" i="1" a="1"/>
  <c r="BV28" i="1" s="1"/>
  <c r="BU31" i="1" a="1"/>
  <c r="BU31" i="1" s="1"/>
  <c r="BT34" i="1" a="1"/>
  <c r="BT34" i="1" s="1"/>
  <c r="CA36" i="1" a="1"/>
  <c r="CA36" i="1" s="1"/>
  <c r="CK3" i="1" a="1"/>
  <c r="CK3" i="1" s="1"/>
  <c r="CH6" i="1" a="1"/>
  <c r="CH6" i="1" s="1"/>
  <c r="CK9" i="1" a="1"/>
  <c r="CK9" i="1" s="1"/>
  <c r="CF28" i="1" a="1"/>
  <c r="CF28" i="1" s="1"/>
  <c r="CK31" i="1" a="1"/>
  <c r="CK31" i="1" s="1"/>
  <c r="CC35" i="1" a="1"/>
  <c r="CC35" i="1" s="1"/>
  <c r="CH38" i="1" a="1"/>
  <c r="CH38" i="1" s="1"/>
  <c r="CO3" i="1" a="1"/>
  <c r="CO3" i="1" s="1"/>
  <c r="CU4" i="1" a="1"/>
  <c r="CU4" i="1" s="1"/>
  <c r="CX9" i="1" a="1"/>
  <c r="CX9" i="1" s="1"/>
  <c r="CX31" i="1" a="1"/>
  <c r="CX31" i="1" s="1"/>
  <c r="CW37" i="1" a="1"/>
  <c r="CW37" i="1" s="1"/>
  <c r="DC27" i="1" a="1"/>
  <c r="DC27" i="1" s="1"/>
  <c r="BB7" i="1" a="1"/>
  <c r="BB7" i="1" s="1"/>
  <c r="AY13" i="1" a="1"/>
  <c r="AY13" i="1" s="1"/>
  <c r="AY14" i="1" s="1" a="1"/>
  <c r="AY14" i="1" s="1"/>
  <c r="BB29" i="1" a="1"/>
  <c r="BB29" i="1" s="1"/>
  <c r="BC32" i="1" a="1"/>
  <c r="BC32" i="1" s="1"/>
  <c r="BE35" i="1" a="1"/>
  <c r="BE35" i="1" s="1"/>
  <c r="BJ7" i="1" a="1"/>
  <c r="BJ7" i="1" s="1"/>
  <c r="BL13" i="1" a="1"/>
  <c r="BL13" i="1" s="1"/>
  <c r="BL14" i="1" s="1" a="1"/>
  <c r="BL14" i="1" s="1"/>
  <c r="BJ30" i="1" a="1"/>
  <c r="BJ30" i="1" s="1"/>
  <c r="BJ81" i="1" s="1"/>
  <c r="BH34" i="1" a="1"/>
  <c r="BH34" i="1" s="1"/>
  <c r="BH38" i="1" a="1"/>
  <c r="BH38" i="1" s="1"/>
  <c r="BQ36" i="1" a="1"/>
  <c r="BQ36" i="1" s="1"/>
  <c r="BW5" i="1" a="1"/>
  <c r="BW5" i="1" s="1"/>
  <c r="BU8" i="1" a="1"/>
  <c r="BU8" i="1" s="1"/>
  <c r="BW28" i="1" a="1"/>
  <c r="BW28" i="1" s="1"/>
  <c r="BU34" i="1" a="1"/>
  <c r="BU34" i="1" s="1"/>
  <c r="BT37" i="1" a="1"/>
  <c r="BT37" i="1" s="1"/>
  <c r="CI6" i="1" a="1"/>
  <c r="CI6" i="1" s="1"/>
  <c r="CL9" i="1" a="1"/>
  <c r="CL9" i="1" s="1"/>
  <c r="CH28" i="1" a="1"/>
  <c r="CH28" i="1" s="1"/>
  <c r="CL31" i="1" a="1"/>
  <c r="CL31" i="1" s="1"/>
  <c r="CE35" i="1" a="1"/>
  <c r="CE35" i="1" s="1"/>
  <c r="CI38" i="1" a="1"/>
  <c r="CI38" i="1" s="1"/>
  <c r="CN29" i="1" a="1"/>
  <c r="CN29" i="1" s="1"/>
  <c r="CN3" i="1" a="1"/>
  <c r="CN3" i="1" s="1"/>
  <c r="CV4" i="1" a="1"/>
  <c r="CV4" i="1" s="1"/>
  <c r="CU13" i="1" a="1"/>
  <c r="CU13" i="1" s="1"/>
  <c r="CU14" i="1" s="1" a="1"/>
  <c r="CU14" i="1" s="1"/>
  <c r="CU32" i="1" a="1"/>
  <c r="CU32" i="1" s="1"/>
  <c r="CX37" i="1" a="1"/>
  <c r="CX37" i="1" s="1"/>
  <c r="DB28" i="1" a="1"/>
  <c r="DB28" i="1" s="1"/>
  <c r="BC7" i="1" a="1"/>
  <c r="BC7" i="1" s="1"/>
  <c r="BA13" i="1" a="1"/>
  <c r="BA13" i="1" s="1"/>
  <c r="BA14" i="1" s="1" a="1"/>
  <c r="BA14" i="1" s="1"/>
  <c r="BA15" i="1" s="1" a="1"/>
  <c r="BA15" i="1" s="1"/>
  <c r="BC29" i="1" a="1"/>
  <c r="BC29" i="1" s="1"/>
  <c r="BD32" i="1" a="1"/>
  <c r="BD32" i="1" s="1"/>
  <c r="BF35" i="1" a="1"/>
  <c r="BF35" i="1" s="1"/>
  <c r="BK3" i="1" a="1"/>
  <c r="BK3" i="1" s="1"/>
  <c r="BK7" i="1" a="1"/>
  <c r="BK7" i="1" s="1"/>
  <c r="BN13" i="1" a="1"/>
  <c r="BN13" i="1" s="1"/>
  <c r="BN14" i="1" s="1" a="1"/>
  <c r="BN14" i="1" s="1"/>
  <c r="BN15" i="1" s="1" a="1"/>
  <c r="BN15" i="1" s="1"/>
  <c r="BK30" i="1" a="1"/>
  <c r="BK30" i="1" s="1"/>
  <c r="BJ34" i="1" a="1"/>
  <c r="BJ34" i="1" s="1"/>
  <c r="BJ38" i="1" a="1"/>
  <c r="BJ38" i="1" s="1"/>
  <c r="BQ37" i="1" a="1"/>
  <c r="BQ37" i="1" s="1"/>
  <c r="BV8" i="1" a="1"/>
  <c r="BV8" i="1" s="1"/>
  <c r="BX13" i="1" a="1"/>
  <c r="BX13" i="1" s="1"/>
  <c r="BX14" i="1" s="1" a="1"/>
  <c r="BX14" i="1" s="1"/>
  <c r="BX15" i="1" s="1" a="1"/>
  <c r="BX15" i="1" s="1"/>
  <c r="BX16" i="1" s="1" a="1"/>
  <c r="BX16" i="1" s="1"/>
  <c r="BX28" i="1" a="1"/>
  <c r="BX28" i="1" s="1"/>
  <c r="BV31" i="1" a="1"/>
  <c r="BV31" i="1" s="1"/>
  <c r="BV34" i="1" a="1"/>
  <c r="BV34" i="1" s="1"/>
  <c r="BU37" i="1" a="1"/>
  <c r="BU37" i="1" s="1"/>
  <c r="CL3" i="1" a="1"/>
  <c r="CL3" i="1" s="1"/>
  <c r="CK6" i="1" a="1"/>
  <c r="CK6" i="1" s="1"/>
  <c r="CC13" i="1" a="1"/>
  <c r="CC13" i="1" s="1"/>
  <c r="CC14" i="1" s="1" a="1"/>
  <c r="CC14" i="1" s="1"/>
  <c r="CC15" i="1" s="1" a="1"/>
  <c r="CC15" i="1" s="1"/>
  <c r="CI28" i="1" a="1"/>
  <c r="CI28" i="1" s="1"/>
  <c r="CC32" i="1" a="1"/>
  <c r="CC32" i="1" s="1"/>
  <c r="CF35" i="1" a="1"/>
  <c r="CF35" i="1" s="1"/>
  <c r="CK38" i="1" a="1"/>
  <c r="CK38" i="1" s="1"/>
  <c r="CO28" i="1" a="1"/>
  <c r="CO28" i="1" s="1"/>
  <c r="CP3" i="1" a="1"/>
  <c r="CP3" i="1" s="1"/>
  <c r="CW4" i="1" a="1"/>
  <c r="CW4" i="1" s="1"/>
  <c r="CV13" i="1" a="1"/>
  <c r="CV13" i="1" s="1"/>
  <c r="CV14" i="1" s="1" a="1"/>
  <c r="CV14" i="1" s="1"/>
  <c r="CV32" i="1" a="1"/>
  <c r="CV32" i="1" s="1"/>
  <c r="CU38" i="1" a="1"/>
  <c r="CU38" i="1" s="1"/>
  <c r="DC28" i="1" a="1"/>
  <c r="DC28" i="1" s="1"/>
  <c r="BD7" i="1" a="1"/>
  <c r="BD7" i="1" s="1"/>
  <c r="BB13" i="1" a="1"/>
  <c r="BB13" i="1" s="1"/>
  <c r="BB14" i="1" s="1" a="1"/>
  <c r="BB14" i="1" s="1"/>
  <c r="BD29" i="1" a="1"/>
  <c r="BD29" i="1" s="1"/>
  <c r="BE32" i="1" a="1"/>
  <c r="BE32" i="1" s="1"/>
  <c r="AY36" i="1" a="1"/>
  <c r="AY36" i="1" s="1"/>
  <c r="BL3" i="1" a="1"/>
  <c r="BL3" i="1" s="1"/>
  <c r="BO13" i="1" a="1"/>
  <c r="BO13" i="1" s="1"/>
  <c r="BO14" i="1" s="1" a="1"/>
  <c r="BO14" i="1" s="1"/>
  <c r="BO15" i="1" s="1" a="1"/>
  <c r="BO15" i="1" s="1"/>
  <c r="BO42" i="1" s="1"/>
  <c r="BL30" i="1" a="1"/>
  <c r="BL30" i="1" s="1"/>
  <c r="BK34" i="1" a="1"/>
  <c r="BK34" i="1" s="1"/>
  <c r="BK38" i="1" a="1"/>
  <c r="BK38" i="1" s="1"/>
  <c r="BQ38" i="1" a="1"/>
  <c r="BQ38" i="1" s="1"/>
  <c r="BX5" i="1" a="1"/>
  <c r="BX5" i="1" s="1"/>
  <c r="BW8" i="1" a="1"/>
  <c r="BW8" i="1" s="1"/>
  <c r="BY13" i="1" a="1"/>
  <c r="BY13" i="1" s="1"/>
  <c r="BY14" i="1" s="1" a="1"/>
  <c r="BY14" i="1" s="1"/>
  <c r="BY15" i="1" s="1" a="1"/>
  <c r="BY15" i="1" s="1"/>
  <c r="BY16" i="1" s="1" a="1"/>
  <c r="BY16" i="1" s="1"/>
  <c r="BY28" i="1" a="1"/>
  <c r="BY28" i="1" s="1"/>
  <c r="BW31" i="1" a="1"/>
  <c r="BW31" i="1" s="1"/>
  <c r="BW34" i="1" a="1"/>
  <c r="BW34" i="1" s="1"/>
  <c r="BV37" i="1" a="1"/>
  <c r="BV37" i="1" s="1"/>
  <c r="CC4" i="1" a="1"/>
  <c r="CC4" i="1" s="1"/>
  <c r="CL6" i="1" a="1"/>
  <c r="CL6" i="1" s="1"/>
  <c r="CE13" i="1" a="1"/>
  <c r="CE13" i="1" s="1"/>
  <c r="CE14" i="1" s="1" a="1"/>
  <c r="CE14" i="1" s="1"/>
  <c r="CE15" i="1" s="1" a="1"/>
  <c r="CE15" i="1" s="1"/>
  <c r="CK28" i="1" a="1"/>
  <c r="CK28" i="1" s="1"/>
  <c r="CE32" i="1" a="1"/>
  <c r="CE32" i="1" s="1"/>
  <c r="CH35" i="1" a="1"/>
  <c r="CH35" i="1" s="1"/>
  <c r="CP4" i="1" a="1"/>
  <c r="CP4" i="1" s="1"/>
  <c r="CX4" i="1" a="1"/>
  <c r="CX4" i="1" s="1"/>
  <c r="CW13" i="1" a="1"/>
  <c r="CW13" i="1" s="1"/>
  <c r="CW14" i="1" s="1" a="1"/>
  <c r="CW14" i="1" s="1"/>
  <c r="CW32" i="1" a="1"/>
  <c r="CW32" i="1" s="1"/>
  <c r="DB29" i="1" a="1"/>
  <c r="DB29" i="1" s="1"/>
  <c r="BE4" i="1" a="1"/>
  <c r="BE4" i="1" s="1"/>
  <c r="BE7" i="1" a="1"/>
  <c r="BE7" i="1" s="1"/>
  <c r="BC13" i="1" a="1"/>
  <c r="BC13" i="1" s="1"/>
  <c r="BC14" i="1" s="1" a="1"/>
  <c r="BC14" i="1" s="1"/>
  <c r="BE29" i="1" a="1"/>
  <c r="BE29" i="1" s="1"/>
  <c r="BF32" i="1" a="1"/>
  <c r="BF32" i="1" s="1"/>
  <c r="BA36" i="1" a="1"/>
  <c r="BA36" i="1" s="1"/>
  <c r="BN3" i="1" a="1"/>
  <c r="BN3" i="1" s="1"/>
  <c r="BL7" i="1" a="1"/>
  <c r="BL7" i="1" s="1"/>
  <c r="BN30" i="1" a="1"/>
  <c r="BN30" i="1" s="1"/>
  <c r="BL34" i="1" a="1"/>
  <c r="BL34" i="1" s="1"/>
  <c r="BL38" i="1" a="1"/>
  <c r="BL38" i="1" s="1"/>
  <c r="BY5" i="1" a="1"/>
  <c r="BY5" i="1" s="1"/>
  <c r="BX8" i="1" a="1"/>
  <c r="BX8" i="1" s="1"/>
  <c r="BZ28" i="1" a="1"/>
  <c r="BZ28" i="1" s="1"/>
  <c r="BX31" i="1" a="1"/>
  <c r="BX31" i="1" s="1"/>
  <c r="BW37" i="1" a="1"/>
  <c r="BW37" i="1" s="1"/>
  <c r="CC7" i="1" a="1"/>
  <c r="CC7" i="1" s="1"/>
  <c r="CF13" i="1" a="1"/>
  <c r="CF13" i="1" s="1"/>
  <c r="CF14" i="1" s="1" a="1"/>
  <c r="CF14" i="1" s="1"/>
  <c r="CF15" i="1" s="1" a="1"/>
  <c r="CF15" i="1" s="1"/>
  <c r="CL28" i="1" a="1"/>
  <c r="CL28" i="1" s="1"/>
  <c r="CF32" i="1" a="1"/>
  <c r="CF32" i="1" s="1"/>
  <c r="CI35" i="1" a="1"/>
  <c r="CI35" i="1" s="1"/>
  <c r="CL38" i="1" a="1"/>
  <c r="CL38" i="1" s="1"/>
  <c r="CN28" i="1" a="1"/>
  <c r="CN28" i="1" s="1"/>
  <c r="CP5" i="1" a="1"/>
  <c r="CP5" i="1" s="1"/>
  <c r="CU5" i="1" a="1"/>
  <c r="CU5" i="1" s="1"/>
  <c r="CX13" i="1" a="1"/>
  <c r="CX13" i="1" s="1"/>
  <c r="CX14" i="1" s="1" a="1"/>
  <c r="CX14" i="1" s="1"/>
  <c r="CX15" i="1" s="1" a="1"/>
  <c r="CX15" i="1" s="1"/>
  <c r="CX32" i="1" a="1"/>
  <c r="CX32" i="1" s="1"/>
  <c r="CV38" i="1" a="1"/>
  <c r="CV38" i="1" s="1"/>
  <c r="DC29" i="1" a="1"/>
  <c r="DC29" i="1" s="1"/>
  <c r="AS29" i="1" a="1"/>
  <c r="AS29" i="1" s="1"/>
  <c r="AR33" i="1" a="1"/>
  <c r="AR33" i="1" s="1"/>
  <c r="AP37" i="1" a="1"/>
  <c r="AP37" i="1" s="1"/>
  <c r="AV13" i="1" a="1"/>
  <c r="AV13" i="1" s="1"/>
  <c r="AV14" i="1" s="1" a="1"/>
  <c r="AV14" i="1" s="1"/>
  <c r="AX30" i="1" a="1"/>
  <c r="AX30" i="1" s="1"/>
  <c r="BF4" i="1" a="1"/>
  <c r="BF4" i="1" s="1"/>
  <c r="BF7" i="1" a="1"/>
  <c r="BF7" i="1" s="1"/>
  <c r="BD13" i="1" a="1"/>
  <c r="BD13" i="1" s="1"/>
  <c r="BD14" i="1" s="1" a="1"/>
  <c r="BD14" i="1" s="1"/>
  <c r="BF29" i="1" a="1"/>
  <c r="BF29" i="1" s="1"/>
  <c r="AY33" i="1" a="1"/>
  <c r="AY33" i="1" s="1"/>
  <c r="BB36" i="1" a="1"/>
  <c r="BB36" i="1" s="1"/>
  <c r="BO3" i="1" a="1"/>
  <c r="BO3" i="1" s="1"/>
  <c r="BN7" i="1" a="1"/>
  <c r="BN7" i="1" s="1"/>
  <c r="BO30" i="1" a="1"/>
  <c r="BO30" i="1" s="1"/>
  <c r="BN34" i="1" a="1"/>
  <c r="BN34" i="1" s="1"/>
  <c r="BN38" i="1" a="1"/>
  <c r="BN38" i="1" s="1"/>
  <c r="BU3" i="1" a="1"/>
  <c r="BU3" i="1" s="1"/>
  <c r="BZ5" i="1" a="1"/>
  <c r="BZ5" i="1" s="1"/>
  <c r="BY8" i="1" a="1"/>
  <c r="BY8" i="1" s="1"/>
  <c r="BZ13" i="1" a="1"/>
  <c r="BZ13" i="1" s="1"/>
  <c r="BZ14" i="1" s="1" a="1"/>
  <c r="BZ14" i="1" s="1"/>
  <c r="CA28" i="1" a="1"/>
  <c r="CA28" i="1" s="1"/>
  <c r="BY31" i="1" a="1"/>
  <c r="BY31" i="1" s="1"/>
  <c r="BX34" i="1" a="1"/>
  <c r="BX34" i="1" s="1"/>
  <c r="BX37" i="1" a="1"/>
  <c r="BX37" i="1" s="1"/>
  <c r="CE4" i="1" a="1"/>
  <c r="CE4" i="1" s="1"/>
  <c r="CE7" i="1" a="1"/>
  <c r="CE7" i="1" s="1"/>
  <c r="CH13" i="1" a="1"/>
  <c r="CH13" i="1" s="1"/>
  <c r="CH14" i="1" s="1" a="1"/>
  <c r="CH14" i="1" s="1"/>
  <c r="CC29" i="1" a="1"/>
  <c r="CC29" i="1" s="1"/>
  <c r="CH32" i="1" a="1"/>
  <c r="CH32" i="1" s="1"/>
  <c r="CK35" i="1" a="1"/>
  <c r="CK35" i="1" s="1"/>
  <c r="CO38" i="1" a="1"/>
  <c r="CO38" i="1" s="1"/>
  <c r="CO27" i="1" a="1"/>
  <c r="CO27" i="1" s="1"/>
  <c r="CR8" i="1" a="1"/>
  <c r="CR8" i="1" s="1"/>
  <c r="CV5" i="1" a="1"/>
  <c r="CV5" i="1" s="1"/>
  <c r="CU27" i="1" a="1"/>
  <c r="CU27" i="1" s="1"/>
  <c r="CU33" i="1" a="1"/>
  <c r="CU33" i="1" s="1"/>
  <c r="CW38" i="1" a="1"/>
  <c r="CW38" i="1" s="1"/>
  <c r="DB30" i="1" a="1"/>
  <c r="DB30" i="1" s="1"/>
  <c r="AT29" i="1" a="1"/>
  <c r="AT29" i="1" s="1"/>
  <c r="AS33" i="1" a="1"/>
  <c r="AS33" i="1" s="1"/>
  <c r="AR37" i="1" a="1"/>
  <c r="AR37" i="1" s="1"/>
  <c r="AV27" i="1" a="1"/>
  <c r="AV27" i="1" s="1"/>
  <c r="AX31" i="1" a="1"/>
  <c r="AX31" i="1" s="1"/>
  <c r="AY5" i="1" a="1"/>
  <c r="AY5" i="1" s="1"/>
  <c r="AY8" i="1" a="1"/>
  <c r="AY8" i="1" s="1"/>
  <c r="BE13" i="1" a="1"/>
  <c r="BE13" i="1" s="1"/>
  <c r="BE14" i="1" s="1" a="1"/>
  <c r="BE14" i="1" s="1"/>
  <c r="BE15" i="1" s="1" a="1"/>
  <c r="BE15" i="1" s="1"/>
  <c r="AY30" i="1" a="1"/>
  <c r="AY30" i="1" s="1"/>
  <c r="BA33" i="1" a="1"/>
  <c r="BA33" i="1" s="1"/>
  <c r="BC36" i="1" a="1"/>
  <c r="BC36" i="1" s="1"/>
  <c r="BH4" i="1" a="1"/>
  <c r="BH4" i="1" s="1"/>
  <c r="BO7" i="1" a="1"/>
  <c r="BO7" i="1" s="1"/>
  <c r="BH27" i="1" a="1"/>
  <c r="BH27" i="1" s="1"/>
  <c r="BH31" i="1" a="1"/>
  <c r="BH31" i="1" s="1"/>
  <c r="BO34" i="1" a="1"/>
  <c r="BO34" i="1" s="1"/>
  <c r="BV3" i="1" a="1"/>
  <c r="BV3" i="1" s="1"/>
  <c r="CA5" i="1" a="1"/>
  <c r="CA5" i="1" s="1"/>
  <c r="CA13" i="1" a="1"/>
  <c r="CA13" i="1" s="1"/>
  <c r="CA14" i="1" s="1" a="1"/>
  <c r="CA14" i="1" s="1"/>
  <c r="BT29" i="1" a="1"/>
  <c r="BT29" i="1" s="1"/>
  <c r="BZ31" i="1" a="1"/>
  <c r="BZ31" i="1" s="1"/>
  <c r="BY34" i="1" a="1"/>
  <c r="BY34" i="1" s="1"/>
  <c r="BY37" i="1" a="1"/>
  <c r="BY37" i="1" s="1"/>
  <c r="CF4" i="1" a="1"/>
  <c r="CF4" i="1" s="1"/>
  <c r="CF7" i="1" a="1"/>
  <c r="CF7" i="1" s="1"/>
  <c r="CI13" i="1" a="1"/>
  <c r="CI13" i="1" s="1"/>
  <c r="CI14" i="1" s="1" a="1"/>
  <c r="CI14" i="1" s="1"/>
  <c r="CE29" i="1" a="1"/>
  <c r="CE29" i="1" s="1"/>
  <c r="CI32" i="1" a="1"/>
  <c r="CI32" i="1" s="1"/>
  <c r="CL35" i="1" a="1"/>
  <c r="CL35" i="1" s="1"/>
  <c r="CN38" i="1" a="1"/>
  <c r="CN38" i="1" s="1"/>
  <c r="CN27" i="1" a="1"/>
  <c r="CN27" i="1" s="1"/>
  <c r="CP6" i="1" a="1"/>
  <c r="CP6" i="1" s="1"/>
  <c r="CR9" i="1" a="1"/>
  <c r="CR9" i="1" s="1"/>
  <c r="CW5" i="1" a="1"/>
  <c r="CW5" i="1" s="1"/>
  <c r="CV27" i="1" a="1"/>
  <c r="CV27" i="1" s="1"/>
  <c r="CV33" i="1" a="1"/>
  <c r="CV33" i="1" s="1"/>
  <c r="CX38" i="1" a="1"/>
  <c r="CX38" i="1" s="1"/>
  <c r="DC30" i="1" a="1"/>
  <c r="DC30" i="1" s="1"/>
  <c r="AL31" i="1" a="1"/>
  <c r="AL31" i="1" s="1"/>
  <c r="AK31" i="1" s="1"/>
  <c r="AU29" i="1" a="1"/>
  <c r="AU29" i="1" s="1"/>
  <c r="AT33" i="1" a="1"/>
  <c r="AT33" i="1" s="1"/>
  <c r="AS37" i="1" a="1"/>
  <c r="AS37" i="1" s="1"/>
  <c r="AV28" i="1" a="1"/>
  <c r="AV28" i="1" s="1"/>
  <c r="AX32" i="1" a="1"/>
  <c r="AX32" i="1" s="1"/>
  <c r="BA5" i="1" a="1"/>
  <c r="BA5" i="1" s="1"/>
  <c r="BA30" i="1" a="1"/>
  <c r="BA30" i="1" s="1"/>
  <c r="BB33" i="1" a="1"/>
  <c r="BB33" i="1" s="1"/>
  <c r="BD36" i="1" a="1"/>
  <c r="BD36" i="1" s="1"/>
  <c r="BJ4" i="1" a="1"/>
  <c r="BJ4" i="1" s="1"/>
  <c r="BJ76" i="1" s="1"/>
  <c r="BH8" i="1" a="1"/>
  <c r="BH8" i="1" s="1"/>
  <c r="BJ27" i="1" a="1"/>
  <c r="BJ27" i="1" s="1"/>
  <c r="BJ31" i="1" a="1"/>
  <c r="BJ31" i="1" s="1"/>
  <c r="BH35" i="1" a="1"/>
  <c r="BH35" i="1" s="1"/>
  <c r="BO38" i="1" a="1"/>
  <c r="BO38" i="1" s="1"/>
  <c r="BW3" i="1" a="1"/>
  <c r="BW3" i="1" s="1"/>
  <c r="BZ8" i="1" a="1"/>
  <c r="BZ8" i="1" s="1"/>
  <c r="BU29" i="1" a="1"/>
  <c r="BU29" i="1" s="1"/>
  <c r="CA31" i="1" a="1"/>
  <c r="CA31" i="1" s="1"/>
  <c r="BZ34" i="1" a="1"/>
  <c r="BZ34" i="1" s="1"/>
  <c r="BZ37" i="1" a="1"/>
  <c r="BZ37" i="1" s="1"/>
  <c r="CH4" i="1" a="1"/>
  <c r="CH4" i="1" s="1"/>
  <c r="CH7" i="1" a="1"/>
  <c r="CH7" i="1" s="1"/>
  <c r="CK13" i="1" a="1"/>
  <c r="CK13" i="1" s="1"/>
  <c r="CK14" i="1" s="1" a="1"/>
  <c r="CK14" i="1" s="1"/>
  <c r="CK15" i="1" s="1" a="1"/>
  <c r="CK15" i="1" s="1"/>
  <c r="CF29" i="1" a="1"/>
  <c r="CF29" i="1" s="1"/>
  <c r="CK32" i="1" a="1"/>
  <c r="CK32" i="1" s="1"/>
  <c r="CC36" i="1" a="1"/>
  <c r="CC36" i="1" s="1"/>
  <c r="CO37" i="1" a="1"/>
  <c r="CO37" i="1" s="1"/>
  <c r="CO13" i="1" a="1"/>
  <c r="CO13" i="1" s="1"/>
  <c r="CO14" i="1" s="1" a="1"/>
  <c r="CO14" i="1" s="1"/>
  <c r="CP7" i="1" a="1"/>
  <c r="CP7" i="1" s="1"/>
  <c r="CR13" i="1" a="1"/>
  <c r="CR13" i="1" s="1"/>
  <c r="CR14" i="1" s="1" a="1"/>
  <c r="CR14" i="1" s="1"/>
  <c r="CX5" i="1" a="1"/>
  <c r="CX5" i="1" s="1"/>
  <c r="CW27" i="1" a="1"/>
  <c r="CW27" i="1" s="1"/>
  <c r="CW33" i="1" a="1"/>
  <c r="CW33" i="1" s="1"/>
  <c r="DB3" i="1" a="1"/>
  <c r="DB3" i="1" s="1"/>
  <c r="DB31" i="1" a="1"/>
  <c r="DB31" i="1" s="1"/>
  <c r="AO30" i="1" a="1"/>
  <c r="AO30" i="1" s="1"/>
  <c r="AO69" i="1" s="1"/>
  <c r="AU33" i="1" a="1"/>
  <c r="AU33" i="1" s="1"/>
  <c r="AT37" i="1" a="1"/>
  <c r="AT37" i="1" s="1"/>
  <c r="AV29" i="1" a="1"/>
  <c r="AV29" i="1" s="1"/>
  <c r="AX33" i="1" a="1"/>
  <c r="AX33" i="1" s="1"/>
  <c r="BB5" i="1" a="1"/>
  <c r="BB5" i="1" s="1"/>
  <c r="BA8" i="1" a="1"/>
  <c r="BA8" i="1" s="1"/>
  <c r="BF13" i="1" a="1"/>
  <c r="BF13" i="1" s="1"/>
  <c r="BF14" i="1" s="1" a="1"/>
  <c r="BF14" i="1" s="1"/>
  <c r="BB30" i="1" a="1"/>
  <c r="BB30" i="1" s="1"/>
  <c r="BC33" i="1" a="1"/>
  <c r="BC33" i="1" s="1"/>
  <c r="BE36" i="1" a="1"/>
  <c r="BE36" i="1" s="1"/>
  <c r="BK4" i="1" a="1"/>
  <c r="BK4" i="1" s="1"/>
  <c r="BJ8" i="1" a="1"/>
  <c r="BJ8" i="1" s="1"/>
  <c r="BK27" i="1" a="1"/>
  <c r="BK27" i="1" s="1"/>
  <c r="BK31" i="1" a="1"/>
  <c r="BK31" i="1" s="1"/>
  <c r="BJ35" i="1" a="1"/>
  <c r="BJ35" i="1" s="1"/>
  <c r="BQ3" i="1" a="1"/>
  <c r="BQ3" i="1" s="1"/>
  <c r="BX3" i="1" a="1"/>
  <c r="BX3" i="1" s="1"/>
  <c r="BT6" i="1" a="1"/>
  <c r="BT6" i="1" s="1"/>
  <c r="CA8" i="1" a="1"/>
  <c r="CA8" i="1" s="1"/>
  <c r="BV29" i="1" a="1"/>
  <c r="BV29" i="1" s="1"/>
  <c r="BT32" i="1" a="1"/>
  <c r="BT32" i="1" s="1"/>
  <c r="CA34" i="1" a="1"/>
  <c r="CA34" i="1" s="1"/>
  <c r="CA37" i="1" a="1"/>
  <c r="CA37" i="1" s="1"/>
  <c r="CI4" i="1" a="1"/>
  <c r="CI4" i="1" s="1"/>
  <c r="CI7" i="1" a="1"/>
  <c r="CI7" i="1" s="1"/>
  <c r="CH29" i="1" a="1"/>
  <c r="CH29" i="1" s="1"/>
  <c r="CL32" i="1" a="1"/>
  <c r="CL32" i="1" s="1"/>
  <c r="CE36" i="1" a="1"/>
  <c r="CE36" i="1" s="1"/>
  <c r="CN37" i="1" a="1"/>
  <c r="CN37" i="1" s="1"/>
  <c r="CN13" i="1" a="1"/>
  <c r="CN13" i="1" s="1"/>
  <c r="CN14" i="1" s="1" a="1"/>
  <c r="CN14" i="1" s="1"/>
  <c r="CP8" i="1" a="1"/>
  <c r="CP8" i="1" s="1"/>
  <c r="CR27" i="1" a="1"/>
  <c r="CR27" i="1" s="1"/>
  <c r="CU6" i="1" a="1"/>
  <c r="CU6" i="1" s="1"/>
  <c r="CX27" i="1" a="1"/>
  <c r="CX27" i="1" s="1"/>
  <c r="CX33" i="1" a="1"/>
  <c r="CX33" i="1" s="1"/>
  <c r="DC3" i="1" a="1"/>
  <c r="DC3" i="1" s="1"/>
  <c r="DC31" i="1" a="1"/>
  <c r="DC31" i="1" s="1"/>
  <c r="AH32" i="1" a="1"/>
  <c r="AH32" i="1" s="1"/>
  <c r="AP13" i="1" a="1"/>
  <c r="AP13" i="1" s="1"/>
  <c r="AP14" i="1" s="1" a="1"/>
  <c r="AP14" i="1" s="1"/>
  <c r="AP30" i="1" a="1"/>
  <c r="AP30" i="1" s="1"/>
  <c r="AO34" i="1" a="1"/>
  <c r="AO34" i="1" s="1"/>
  <c r="AU37" i="1" a="1"/>
  <c r="AU37" i="1" s="1"/>
  <c r="AV30" i="1" a="1"/>
  <c r="AV30" i="1" s="1"/>
  <c r="AX34" i="1" a="1"/>
  <c r="AX34" i="1" s="1"/>
  <c r="AY27" i="1" a="1"/>
  <c r="AY27" i="1" s="1"/>
  <c r="BC30" i="1" a="1"/>
  <c r="BC30" i="1" s="1"/>
  <c r="BD33" i="1" a="1"/>
  <c r="BD33" i="1" s="1"/>
  <c r="BF36" i="1" a="1"/>
  <c r="BF36" i="1" s="1"/>
  <c r="BL4" i="1" a="1"/>
  <c r="BL4" i="1" s="1"/>
  <c r="BL27" i="1" a="1"/>
  <c r="BL27" i="1" s="1"/>
  <c r="BL31" i="1" a="1"/>
  <c r="BL31" i="1" s="1"/>
  <c r="BK35" i="1" a="1"/>
  <c r="BK35" i="1" s="1"/>
  <c r="BQ4" i="1" a="1"/>
  <c r="BQ4" i="1" s="1"/>
  <c r="BY3" i="1" a="1"/>
  <c r="BY3" i="1" s="1"/>
  <c r="BU6" i="1" a="1"/>
  <c r="BU6" i="1" s="1"/>
  <c r="BT9" i="1" a="1"/>
  <c r="BT9" i="1" s="1"/>
  <c r="BW29" i="1" a="1"/>
  <c r="BW29" i="1" s="1"/>
  <c r="BU32" i="1" a="1"/>
  <c r="BU32" i="1" s="1"/>
  <c r="BT35" i="1" a="1"/>
  <c r="BT35" i="1" s="1"/>
  <c r="BT38" i="1" a="1"/>
  <c r="BT38" i="1" s="1"/>
  <c r="CK4" i="1" a="1"/>
  <c r="CK4" i="1" s="1"/>
  <c r="CK7" i="1" a="1"/>
  <c r="CK7" i="1" s="1"/>
  <c r="CL13" i="1" a="1"/>
  <c r="CL13" i="1" s="1"/>
  <c r="CL14" i="1" s="1" a="1"/>
  <c r="CL14" i="1" s="1"/>
  <c r="CI29" i="1" a="1"/>
  <c r="CI29" i="1" s="1"/>
  <c r="CC33" i="1" a="1"/>
  <c r="CC33" i="1" s="1"/>
  <c r="CF36" i="1" a="1"/>
  <c r="CF36" i="1" s="1"/>
  <c r="CO36" i="1" a="1"/>
  <c r="CO36" i="1" s="1"/>
  <c r="CO9" i="1" a="1"/>
  <c r="CO9" i="1" s="1"/>
  <c r="CP9" i="1" a="1"/>
  <c r="CP9" i="1" s="1"/>
  <c r="CR28" i="1" a="1"/>
  <c r="CR28" i="1" s="1"/>
  <c r="CV6" i="1" a="1"/>
  <c r="CV6" i="1" s="1"/>
  <c r="CU28" i="1" a="1"/>
  <c r="CU28" i="1" s="1"/>
  <c r="CU34" i="1" a="1"/>
  <c r="CU34" i="1" s="1"/>
  <c r="DB4" i="1" a="1"/>
  <c r="DB4" i="1" s="1"/>
  <c r="DB32" i="1" a="1"/>
  <c r="DB32" i="1" s="1"/>
  <c r="AR13" i="1" a="1"/>
  <c r="AR13" i="1" s="1"/>
  <c r="AR14" i="1" s="1" a="1"/>
  <c r="AR14" i="1" s="1"/>
  <c r="AR30" i="1" a="1"/>
  <c r="AR30" i="1" s="1"/>
  <c r="AP34" i="1" a="1"/>
  <c r="AP34" i="1" s="1"/>
  <c r="AO38" i="1" a="1"/>
  <c r="AO38" i="1" s="1"/>
  <c r="AV31" i="1" a="1"/>
  <c r="AV31" i="1" s="1"/>
  <c r="AX35" i="1" a="1"/>
  <c r="AX35" i="1" s="1"/>
  <c r="BC5" i="1" a="1"/>
  <c r="BC5" i="1" s="1"/>
  <c r="BB8" i="1" a="1"/>
  <c r="BB8" i="1" s="1"/>
  <c r="BA27" i="1" a="1"/>
  <c r="BA27" i="1" s="1"/>
  <c r="BD30" i="1" a="1"/>
  <c r="BD30" i="1" s="1"/>
  <c r="AY37" i="1" a="1"/>
  <c r="AY37" i="1" s="1"/>
  <c r="BN4" i="1" a="1"/>
  <c r="BN4" i="1" s="1"/>
  <c r="BK8" i="1" a="1"/>
  <c r="BK8" i="1" s="1"/>
  <c r="BN27" i="1" a="1"/>
  <c r="BN27" i="1" s="1"/>
  <c r="BN31" i="1" a="1"/>
  <c r="BN31" i="1" s="1"/>
  <c r="BL35" i="1" a="1"/>
  <c r="BL35" i="1" s="1"/>
  <c r="BQ5" i="1" a="1"/>
  <c r="BQ5" i="1" s="1"/>
  <c r="BZ3" i="1" a="1"/>
  <c r="BZ3" i="1" s="1"/>
  <c r="BV6" i="1" a="1"/>
  <c r="BV6" i="1" s="1"/>
  <c r="BU9" i="1" a="1"/>
  <c r="BU9" i="1" s="1"/>
  <c r="BX29" i="1" a="1"/>
  <c r="BX29" i="1" s="1"/>
  <c r="BV32" i="1" a="1"/>
  <c r="BV32" i="1" s="1"/>
  <c r="BU35" i="1" a="1"/>
  <c r="BU35" i="1" s="1"/>
  <c r="BU38" i="1" a="1"/>
  <c r="BU38" i="1" s="1"/>
  <c r="CL4" i="1" a="1"/>
  <c r="CL4" i="1" s="1"/>
  <c r="CL7" i="1" a="1"/>
  <c r="CL7" i="1" s="1"/>
  <c r="CK29" i="1" a="1"/>
  <c r="CK29" i="1" s="1"/>
  <c r="CE33" i="1" a="1"/>
  <c r="CE33" i="1" s="1"/>
  <c r="CH36" i="1" a="1"/>
  <c r="CH36" i="1" s="1"/>
  <c r="CN36" i="1" a="1"/>
  <c r="CN36" i="1" s="1"/>
  <c r="CN9" i="1" a="1"/>
  <c r="CN9" i="1" s="1"/>
  <c r="CP13" i="1" a="1"/>
  <c r="CP13" i="1" s="1"/>
  <c r="CP14" i="1" s="1" a="1"/>
  <c r="CP14" i="1" s="1"/>
  <c r="CR29" i="1" a="1"/>
  <c r="CR29" i="1" s="1"/>
  <c r="CW6" i="1" a="1"/>
  <c r="CW6" i="1" s="1"/>
  <c r="CV28" i="1" a="1"/>
  <c r="CV28" i="1" s="1"/>
  <c r="CV34" i="1" a="1"/>
  <c r="CV34" i="1" s="1"/>
  <c r="DC4" i="1" a="1"/>
  <c r="DC4" i="1" s="1"/>
  <c r="AF14" i="1" a="1"/>
  <c r="AF14" i="1" s="1"/>
  <c r="AU5" i="1" a="1"/>
  <c r="AU5" i="1" s="1"/>
  <c r="AH5" i="1" a="1"/>
  <c r="AH5" i="1" s="1"/>
  <c r="AF6" i="1" a="1"/>
  <c r="AF6" i="1" s="1"/>
  <c r="AL6" i="1" a="1"/>
  <c r="AL6" i="1" s="1"/>
  <c r="AK6" i="1" s="1"/>
  <c r="AJ6" i="1" s="1"/>
  <c r="AO8" i="1" a="1"/>
  <c r="AO8" i="1" s="1"/>
  <c r="AO77" i="1" s="1"/>
  <c r="AO3" i="1" a="1"/>
  <c r="AO3" i="1" s="1"/>
  <c r="AO65" i="1" s="1"/>
  <c r="AO66" i="1" s="1"/>
  <c r="AL8" i="1" a="1"/>
  <c r="AL8" i="1" s="1"/>
  <c r="AK8" i="1" s="1"/>
  <c r="AJ8" i="1" s="1"/>
  <c r="AP3" i="1" a="1"/>
  <c r="AP3" i="1" s="1"/>
  <c r="AR6" i="1" a="1"/>
  <c r="AR6" i="1" s="1"/>
  <c r="AR8" i="1" a="1"/>
  <c r="AR8" i="1" s="1"/>
  <c r="AF7" i="1" a="1"/>
  <c r="AF7" i="1" s="1"/>
  <c r="AP8" i="1" a="1"/>
  <c r="AP8" i="1" s="1"/>
  <c r="AF9" i="1" a="1"/>
  <c r="AF9" i="1" s="1"/>
  <c r="AO5" i="1" a="1"/>
  <c r="AO5" i="1" s="1"/>
  <c r="AU8" i="1" a="1"/>
  <c r="AU8" i="1" s="1"/>
  <c r="AT9" i="1" a="1"/>
  <c r="AT9" i="1" s="1"/>
  <c r="AH4" i="1" a="1"/>
  <c r="AH4" i="1" s="1"/>
  <c r="AU9" i="1" a="1"/>
  <c r="AU9" i="1" s="1"/>
  <c r="AH7" i="1" a="1"/>
  <c r="AH7" i="1" s="1"/>
  <c r="AR3" i="1" a="1"/>
  <c r="AR3" i="1" s="1"/>
  <c r="AS6" i="1" a="1"/>
  <c r="AS6" i="1" s="1"/>
  <c r="AS3" i="1" a="1"/>
  <c r="AS3" i="1" s="1"/>
  <c r="AR5" i="1" a="1"/>
  <c r="AR5" i="1" s="1"/>
  <c r="AT6" i="1" a="1"/>
  <c r="AT6" i="1" s="1"/>
  <c r="AT7" i="1" a="1"/>
  <c r="AT7" i="1" s="1"/>
  <c r="AH6" i="1" a="1"/>
  <c r="AH6" i="1" s="1"/>
  <c r="AH71" i="1" s="1"/>
  <c r="AH73" i="1" s="1"/>
  <c r="AL7" i="1" a="1"/>
  <c r="AL7" i="1" s="1"/>
  <c r="AK7" i="1" s="1"/>
  <c r="AJ7" i="1" s="1"/>
  <c r="AH9" i="1" a="1"/>
  <c r="AH9" i="1" s="1"/>
  <c r="AL9" i="1" a="1"/>
  <c r="AL9" i="1" s="1"/>
  <c r="AK9" i="1" s="1"/>
  <c r="AJ9" i="1" s="1"/>
  <c r="AT3" i="1" a="1"/>
  <c r="AT3" i="1" s="1"/>
  <c r="AT5" i="1" a="1"/>
  <c r="AT5" i="1" s="1"/>
  <c r="AU7" i="1" a="1"/>
  <c r="AU7" i="1" s="1"/>
  <c r="AS5" i="1" a="1"/>
  <c r="AS5" i="1" s="1"/>
  <c r="AD3" i="1" a="1"/>
  <c r="AD3" i="1" s="1"/>
  <c r="AO4" i="1" a="1"/>
  <c r="AO4" i="1" s="1"/>
  <c r="AO72" i="1" s="1"/>
  <c r="AP4" i="1" a="1"/>
  <c r="AP4" i="1" s="1"/>
  <c r="AF3" i="1" a="1"/>
  <c r="AF3" i="1" s="1"/>
  <c r="AT4" i="1" a="1"/>
  <c r="AT4" i="1" s="1"/>
  <c r="AH3" i="1" a="1"/>
  <c r="AH3" i="1" s="1"/>
  <c r="AH67" i="1" s="1"/>
  <c r="AH68" i="1" s="1"/>
  <c r="AH70" i="1" s="1"/>
  <c r="AL3" i="1" a="1"/>
  <c r="AL3" i="1" s="1"/>
  <c r="AK3" i="1" s="1"/>
  <c r="AJ3" i="1" s="1"/>
  <c r="AO6" i="1" a="1"/>
  <c r="AO6" i="1" s="1"/>
  <c r="AO73" i="1" s="1"/>
  <c r="AO75" i="1" s="1"/>
  <c r="AR9" i="1" a="1"/>
  <c r="AR9" i="1" s="1"/>
  <c r="AP9" i="1" a="1"/>
  <c r="AP9" i="1" s="1"/>
  <c r="AS7" i="1" a="1"/>
  <c r="AS7" i="1" s="1"/>
  <c r="AR7" i="1" a="1"/>
  <c r="AR7" i="1" s="1"/>
  <c r="AH8" i="1" a="1"/>
  <c r="AH8" i="1" s="1"/>
  <c r="AO9" i="1" a="1"/>
  <c r="AO9" i="1" s="1"/>
  <c r="AP7" i="1" a="1"/>
  <c r="AP7" i="1" s="1"/>
  <c r="AU6" i="1" a="1"/>
  <c r="AU6" i="1" s="1"/>
  <c r="AF8" i="1" a="1"/>
  <c r="AF8" i="1" s="1"/>
  <c r="AO7" i="1" a="1"/>
  <c r="AO7" i="1" s="1"/>
  <c r="AP5" i="1" a="1"/>
  <c r="AP5" i="1" s="1"/>
  <c r="AU4" i="1" a="1"/>
  <c r="AU4" i="1" s="1"/>
  <c r="AL5" i="1" a="1"/>
  <c r="AL5" i="1" s="1"/>
  <c r="AK5" i="1" s="1"/>
  <c r="AJ5" i="1" s="1"/>
  <c r="AT8" i="1" a="1"/>
  <c r="AT8" i="1" s="1"/>
  <c r="AS4" i="1" a="1"/>
  <c r="AS4" i="1" s="1"/>
  <c r="AF5" i="1" a="1"/>
  <c r="AF5" i="1" s="1"/>
  <c r="AS8" i="1" a="1"/>
  <c r="AS8" i="1" s="1"/>
  <c r="AR4" i="1" a="1"/>
  <c r="AR4" i="1" s="1"/>
  <c r="AU3" i="1" a="1"/>
  <c r="AU3" i="1" s="1"/>
  <c r="AL4" i="1" a="1"/>
  <c r="AL4" i="1" s="1"/>
  <c r="AK4" i="1" s="1"/>
  <c r="AJ4" i="1" s="1"/>
  <c r="AF4" i="1" a="1"/>
  <c r="AF4" i="1" s="1"/>
  <c r="AP6" i="1" a="1"/>
  <c r="AP6" i="1" s="1"/>
  <c r="AS9" i="1" a="1"/>
  <c r="AS9" i="1" s="1"/>
  <c r="B14" i="1"/>
  <c r="S4" i="1" s="1" a="1"/>
  <c r="S4" i="1" s="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G90" i="1"/>
  <c r="G91"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BS373" i="1" l="1"/>
  <c r="BS387" i="1"/>
  <c r="BS375" i="1"/>
  <c r="BS363" i="1"/>
  <c r="BS351" i="1"/>
  <c r="BS339" i="1"/>
  <c r="BS327" i="1"/>
  <c r="BS315" i="1"/>
  <c r="BS303" i="1"/>
  <c r="BS349" i="1"/>
  <c r="BS325" i="1"/>
  <c r="BS301" i="1"/>
  <c r="BS385" i="1"/>
  <c r="BS392" i="1"/>
  <c r="BS380" i="1"/>
  <c r="BS368" i="1"/>
  <c r="BS356" i="1"/>
  <c r="BS344" i="1"/>
  <c r="BS332" i="1"/>
  <c r="BS320" i="1"/>
  <c r="BS308" i="1"/>
  <c r="BS296" i="1"/>
  <c r="BS361" i="1"/>
  <c r="BS337" i="1"/>
  <c r="BS313" i="1"/>
  <c r="BS393" i="1"/>
  <c r="BS381" i="1"/>
  <c r="BS369" i="1"/>
  <c r="BS357" i="1"/>
  <c r="BS345" i="1"/>
  <c r="BS333" i="1"/>
  <c r="BS321" i="1"/>
  <c r="BS309" i="1"/>
  <c r="BS297" i="1"/>
  <c r="BS389" i="1"/>
  <c r="BS383" i="1"/>
  <c r="BS377" i="1"/>
  <c r="BS371" i="1"/>
  <c r="BS365" i="1"/>
  <c r="BS359" i="1"/>
  <c r="BS353" i="1"/>
  <c r="BS347" i="1"/>
  <c r="BS341" i="1"/>
  <c r="BS335" i="1"/>
  <c r="BS329" i="1"/>
  <c r="BS323" i="1"/>
  <c r="BS317" i="1"/>
  <c r="BS311" i="1"/>
  <c r="BS305" i="1"/>
  <c r="BS299" i="1"/>
  <c r="BS302" i="1"/>
  <c r="BS362" i="1"/>
  <c r="BS338" i="1"/>
  <c r="BS326" i="1"/>
  <c r="BS386" i="1"/>
  <c r="BS374" i="1"/>
  <c r="BS350" i="1"/>
  <c r="BS314" i="1"/>
  <c r="BS388" i="1"/>
  <c r="BS382" i="1"/>
  <c r="BS376" i="1"/>
  <c r="BS370" i="1"/>
  <c r="BS364" i="1"/>
  <c r="BS358" i="1"/>
  <c r="BS352" i="1"/>
  <c r="BS346" i="1"/>
  <c r="BS340" i="1"/>
  <c r="BS334" i="1"/>
  <c r="BS328" i="1"/>
  <c r="BS322" i="1"/>
  <c r="BS316" i="1"/>
  <c r="BS310" i="1"/>
  <c r="BS304" i="1"/>
  <c r="BS298" i="1"/>
  <c r="BS336" i="1"/>
  <c r="BS331" i="1"/>
  <c r="BS294" i="1"/>
  <c r="BS367" i="1"/>
  <c r="BS360" i="1"/>
  <c r="BS306" i="1"/>
  <c r="BS318" i="1"/>
  <c r="BS384" i="1"/>
  <c r="BS379" i="1"/>
  <c r="BS366" i="1"/>
  <c r="BS378" i="1"/>
  <c r="BS390" i="1"/>
  <c r="BS348" i="1"/>
  <c r="BS343" i="1"/>
  <c r="BS355" i="1"/>
  <c r="BS372" i="1"/>
  <c r="BS307" i="1"/>
  <c r="BS324" i="1"/>
  <c r="BS319" i="1"/>
  <c r="BS330" i="1"/>
  <c r="BS391" i="1"/>
  <c r="BS342" i="1"/>
  <c r="BS354" i="1"/>
  <c r="BS300" i="1"/>
  <c r="BS295" i="1"/>
  <c r="BS312" i="1"/>
  <c r="AI389" i="1"/>
  <c r="AI377" i="1"/>
  <c r="AI365" i="1"/>
  <c r="AI353" i="1"/>
  <c r="AI341" i="1"/>
  <c r="AI329" i="1"/>
  <c r="AI317" i="1"/>
  <c r="AI305" i="1"/>
  <c r="AI363" i="1"/>
  <c r="AJ356" i="1"/>
  <c r="AI368" i="1"/>
  <c r="AI332" i="1"/>
  <c r="AJ382" i="1"/>
  <c r="AJ370" i="1"/>
  <c r="AJ358" i="1"/>
  <c r="AJ346" i="1"/>
  <c r="AJ334" i="1"/>
  <c r="AJ322" i="1"/>
  <c r="AJ310" i="1"/>
  <c r="AJ298" i="1"/>
  <c r="AI303" i="1"/>
  <c r="AI356" i="1"/>
  <c r="AI382" i="1"/>
  <c r="AI370" i="1"/>
  <c r="AI358" i="1"/>
  <c r="AI346" i="1"/>
  <c r="AI334" i="1"/>
  <c r="AI322" i="1"/>
  <c r="AI310" i="1"/>
  <c r="AI298" i="1"/>
  <c r="AJ344" i="1"/>
  <c r="AJ296" i="1"/>
  <c r="AI380" i="1"/>
  <c r="AI344" i="1"/>
  <c r="AI308" i="1"/>
  <c r="AI296" i="1"/>
  <c r="AJ387" i="1"/>
  <c r="AJ375" i="1"/>
  <c r="AJ363" i="1"/>
  <c r="AJ351" i="1"/>
  <c r="AJ339" i="1"/>
  <c r="AJ327" i="1"/>
  <c r="AJ315" i="1"/>
  <c r="AJ303" i="1"/>
  <c r="AJ380" i="1"/>
  <c r="AJ368" i="1"/>
  <c r="AJ332" i="1"/>
  <c r="AJ320" i="1"/>
  <c r="AI320" i="1"/>
  <c r="AI387" i="1"/>
  <c r="AI375" i="1"/>
  <c r="AI351" i="1"/>
  <c r="AI339" i="1"/>
  <c r="AI327" i="1"/>
  <c r="AI315" i="1"/>
  <c r="AJ308" i="1"/>
  <c r="AI392" i="1"/>
  <c r="AJ392" i="1"/>
  <c r="AI383" i="1"/>
  <c r="AI371" i="1"/>
  <c r="AI359" i="1"/>
  <c r="AI347" i="1"/>
  <c r="AI335" i="1"/>
  <c r="AI323" i="1"/>
  <c r="AI311" i="1"/>
  <c r="AI299" i="1"/>
  <c r="AJ388" i="1"/>
  <c r="AJ376" i="1"/>
  <c r="AJ364" i="1"/>
  <c r="AJ352" i="1"/>
  <c r="AJ340" i="1"/>
  <c r="AJ328" i="1"/>
  <c r="AJ316" i="1"/>
  <c r="AJ304" i="1"/>
  <c r="AI388" i="1"/>
  <c r="AI376" i="1"/>
  <c r="AI364" i="1"/>
  <c r="AI352" i="1"/>
  <c r="AI340" i="1"/>
  <c r="AI328" i="1"/>
  <c r="AI316" i="1"/>
  <c r="AI304" i="1"/>
  <c r="AI393" i="1"/>
  <c r="AI391" i="1"/>
  <c r="AI385" i="1"/>
  <c r="AI381" i="1"/>
  <c r="AI379" i="1"/>
  <c r="AI373" i="1"/>
  <c r="AI369" i="1"/>
  <c r="AI367" i="1"/>
  <c r="AI361" i="1"/>
  <c r="AI357" i="1"/>
  <c r="AI355" i="1"/>
  <c r="AI349" i="1"/>
  <c r="AI345" i="1"/>
  <c r="AI343" i="1"/>
  <c r="AI337" i="1"/>
  <c r="AI333" i="1"/>
  <c r="AI331" i="1"/>
  <c r="AI325" i="1"/>
  <c r="AI321" i="1"/>
  <c r="AI319" i="1"/>
  <c r="AI313" i="1"/>
  <c r="AI309" i="1"/>
  <c r="AI307" i="1"/>
  <c r="AI301" i="1"/>
  <c r="AI297" i="1"/>
  <c r="AI295" i="1"/>
  <c r="AJ389" i="1"/>
  <c r="AJ383" i="1"/>
  <c r="AJ377" i="1"/>
  <c r="AJ371" i="1"/>
  <c r="AJ365" i="1"/>
  <c r="AJ359" i="1"/>
  <c r="AJ353" i="1"/>
  <c r="AJ347" i="1"/>
  <c r="AJ341" i="1"/>
  <c r="AJ335" i="1"/>
  <c r="AJ329" i="1"/>
  <c r="AJ323" i="1"/>
  <c r="AJ317" i="1"/>
  <c r="AJ311" i="1"/>
  <c r="AJ305" i="1"/>
  <c r="AJ299" i="1"/>
  <c r="AI386" i="1"/>
  <c r="AI374" i="1"/>
  <c r="AI362" i="1"/>
  <c r="AI350" i="1"/>
  <c r="AI338" i="1"/>
  <c r="AI326" i="1"/>
  <c r="AI314" i="1"/>
  <c r="AI302" i="1"/>
  <c r="AJ390" i="1"/>
  <c r="AJ384" i="1"/>
  <c r="AJ378" i="1"/>
  <c r="AJ372" i="1"/>
  <c r="AJ366" i="1"/>
  <c r="AJ360" i="1"/>
  <c r="AJ354" i="1"/>
  <c r="AJ348" i="1"/>
  <c r="AJ342" i="1"/>
  <c r="AJ336" i="1"/>
  <c r="AJ330" i="1"/>
  <c r="AJ324" i="1"/>
  <c r="AJ318" i="1"/>
  <c r="AJ312" i="1"/>
  <c r="AJ306" i="1"/>
  <c r="AJ300" i="1"/>
  <c r="AJ294" i="1"/>
  <c r="AI390" i="1"/>
  <c r="AI384" i="1"/>
  <c r="AI378" i="1"/>
  <c r="AI372" i="1"/>
  <c r="AI366" i="1"/>
  <c r="AI360" i="1"/>
  <c r="AI354" i="1"/>
  <c r="AI348" i="1"/>
  <c r="AI342" i="1"/>
  <c r="AI336" i="1"/>
  <c r="AI330" i="1"/>
  <c r="AI324" i="1"/>
  <c r="AI318" i="1"/>
  <c r="AI312" i="1"/>
  <c r="AI306" i="1"/>
  <c r="AI300" i="1"/>
  <c r="AI294" i="1"/>
  <c r="AJ301" i="1"/>
  <c r="AJ357" i="1"/>
  <c r="AJ367" i="1"/>
  <c r="AJ385" i="1"/>
  <c r="AJ326" i="1"/>
  <c r="AJ321" i="1"/>
  <c r="AJ338" i="1"/>
  <c r="AJ333" i="1"/>
  <c r="AJ362" i="1"/>
  <c r="AJ297" i="1"/>
  <c r="AJ314" i="1"/>
  <c r="AJ331" i="1"/>
  <c r="AJ343" i="1"/>
  <c r="AJ350" i="1"/>
  <c r="AJ345" i="1"/>
  <c r="AJ355" i="1"/>
  <c r="AJ313" i="1"/>
  <c r="AJ325" i="1"/>
  <c r="AJ307" i="1"/>
  <c r="AJ373" i="1"/>
  <c r="AJ319" i="1"/>
  <c r="AJ309" i="1"/>
  <c r="AJ374" i="1"/>
  <c r="AJ369" i="1"/>
  <c r="AJ379" i="1"/>
  <c r="AJ337" i="1"/>
  <c r="AJ386" i="1"/>
  <c r="AJ381" i="1"/>
  <c r="AJ391" i="1"/>
  <c r="AJ349" i="1"/>
  <c r="AJ393" i="1"/>
  <c r="AJ361" i="1"/>
  <c r="AJ295" i="1"/>
  <c r="AJ302" i="1"/>
  <c r="BI382" i="1"/>
  <c r="BI370" i="1"/>
  <c r="BI358" i="1"/>
  <c r="BI346" i="1"/>
  <c r="BI334" i="1"/>
  <c r="BI322" i="1"/>
  <c r="BI310" i="1"/>
  <c r="BI298" i="1"/>
  <c r="BI313" i="1"/>
  <c r="BI301" i="1"/>
  <c r="BI320" i="1"/>
  <c r="BI387" i="1"/>
  <c r="BI375" i="1"/>
  <c r="BI363" i="1"/>
  <c r="BI351" i="1"/>
  <c r="BI339" i="1"/>
  <c r="BI327" i="1"/>
  <c r="BI315" i="1"/>
  <c r="BI303" i="1"/>
  <c r="BI308" i="1"/>
  <c r="BI296" i="1"/>
  <c r="BI385" i="1"/>
  <c r="BI349" i="1"/>
  <c r="BI337" i="1"/>
  <c r="BI325" i="1"/>
  <c r="BI368" i="1"/>
  <c r="BI392" i="1"/>
  <c r="BI380" i="1"/>
  <c r="BI356" i="1"/>
  <c r="BI344" i="1"/>
  <c r="BI332" i="1"/>
  <c r="BI373" i="1"/>
  <c r="BI361" i="1"/>
  <c r="BI388" i="1"/>
  <c r="BI376" i="1"/>
  <c r="BI364" i="1"/>
  <c r="BI352" i="1"/>
  <c r="BI340" i="1"/>
  <c r="BI328" i="1"/>
  <c r="BI316" i="1"/>
  <c r="BI304" i="1"/>
  <c r="BI393" i="1"/>
  <c r="BI381" i="1"/>
  <c r="BI369" i="1"/>
  <c r="BI357" i="1"/>
  <c r="BI345" i="1"/>
  <c r="BI333" i="1"/>
  <c r="BI321" i="1"/>
  <c r="BI309" i="1"/>
  <c r="BI297" i="1"/>
  <c r="BI386" i="1"/>
  <c r="BI350" i="1"/>
  <c r="BI389" i="1"/>
  <c r="BI383" i="1"/>
  <c r="BI377" i="1"/>
  <c r="BI371" i="1"/>
  <c r="BI365" i="1"/>
  <c r="BI359" i="1"/>
  <c r="BI353" i="1"/>
  <c r="BI347" i="1"/>
  <c r="BI341" i="1"/>
  <c r="BI335" i="1"/>
  <c r="BI329" i="1"/>
  <c r="BI323" i="1"/>
  <c r="BI317" i="1"/>
  <c r="BI311" i="1"/>
  <c r="BI305" i="1"/>
  <c r="BI299" i="1"/>
  <c r="BI326" i="1"/>
  <c r="BI374" i="1"/>
  <c r="BI362" i="1"/>
  <c r="BI390" i="1"/>
  <c r="BI384" i="1"/>
  <c r="BI378" i="1"/>
  <c r="BI372" i="1"/>
  <c r="BI366" i="1"/>
  <c r="BI360" i="1"/>
  <c r="BI354" i="1"/>
  <c r="BI348" i="1"/>
  <c r="BI342" i="1"/>
  <c r="BI336" i="1"/>
  <c r="BI330" i="1"/>
  <c r="BI324" i="1"/>
  <c r="BI318" i="1"/>
  <c r="BI312" i="1"/>
  <c r="BI306" i="1"/>
  <c r="BI300" i="1"/>
  <c r="BI294" i="1"/>
  <c r="BI307" i="1"/>
  <c r="BI331" i="1"/>
  <c r="BI343" i="1"/>
  <c r="BI338" i="1"/>
  <c r="BI355" i="1"/>
  <c r="BI367" i="1"/>
  <c r="BI302" i="1"/>
  <c r="BI319" i="1"/>
  <c r="BI314" i="1"/>
  <c r="BI379" i="1"/>
  <c r="BI391" i="1"/>
  <c r="BI295" i="1"/>
  <c r="AA389" i="1"/>
  <c r="AA377" i="1"/>
  <c r="AA365" i="1"/>
  <c r="AA353" i="1"/>
  <c r="AA341" i="1"/>
  <c r="AA329" i="1"/>
  <c r="AA317" i="1"/>
  <c r="AA305" i="1"/>
  <c r="AA315" i="1"/>
  <c r="AA363" i="1"/>
  <c r="AA382" i="1"/>
  <c r="AA370" i="1"/>
  <c r="AA358" i="1"/>
  <c r="AA346" i="1"/>
  <c r="AA334" i="1"/>
  <c r="AA322" i="1"/>
  <c r="AA310" i="1"/>
  <c r="AA298" i="1"/>
  <c r="AA375" i="1"/>
  <c r="AA351" i="1"/>
  <c r="AA327" i="1"/>
  <c r="AA303" i="1"/>
  <c r="AA339" i="1"/>
  <c r="AA387" i="1"/>
  <c r="AA383" i="1"/>
  <c r="AA371" i="1"/>
  <c r="AA359" i="1"/>
  <c r="AA347" i="1"/>
  <c r="AA335" i="1"/>
  <c r="AA323" i="1"/>
  <c r="AA311" i="1"/>
  <c r="AA299" i="1"/>
  <c r="AA393" i="1"/>
  <c r="AA391" i="1"/>
  <c r="AA385" i="1"/>
  <c r="AA381" i="1"/>
  <c r="AA379" i="1"/>
  <c r="AA373" i="1"/>
  <c r="AA369" i="1"/>
  <c r="AA367" i="1"/>
  <c r="AA361" i="1"/>
  <c r="AA357" i="1"/>
  <c r="AA355" i="1"/>
  <c r="AA349" i="1"/>
  <c r="AA345" i="1"/>
  <c r="AA343" i="1"/>
  <c r="AA337" i="1"/>
  <c r="AA333" i="1"/>
  <c r="AA331" i="1"/>
  <c r="AA325" i="1"/>
  <c r="AA321" i="1"/>
  <c r="AA319" i="1"/>
  <c r="AA313" i="1"/>
  <c r="AA309" i="1"/>
  <c r="AA307" i="1"/>
  <c r="AA301" i="1"/>
  <c r="AA297" i="1"/>
  <c r="AA295" i="1"/>
  <c r="AA386" i="1"/>
  <c r="AA374" i="1"/>
  <c r="AA362" i="1"/>
  <c r="AA350" i="1"/>
  <c r="AA338" i="1"/>
  <c r="AA326" i="1"/>
  <c r="AA314" i="1"/>
  <c r="AA302" i="1"/>
  <c r="AA388" i="1"/>
  <c r="AA376" i="1"/>
  <c r="AA364" i="1"/>
  <c r="AA352" i="1"/>
  <c r="AA340" i="1"/>
  <c r="AA328" i="1"/>
  <c r="AA316" i="1"/>
  <c r="AA304" i="1"/>
  <c r="AA390" i="1"/>
  <c r="AA384" i="1"/>
  <c r="AA372" i="1"/>
  <c r="AA366" i="1"/>
  <c r="AA360" i="1"/>
  <c r="AA354" i="1"/>
  <c r="AA348" i="1"/>
  <c r="AA342" i="1"/>
  <c r="AA336" i="1"/>
  <c r="AA330" i="1"/>
  <c r="AA324" i="1"/>
  <c r="AA318" i="1"/>
  <c r="AA312" i="1"/>
  <c r="AA306" i="1"/>
  <c r="AA300" i="1"/>
  <c r="AA294" i="1"/>
  <c r="AA378" i="1"/>
  <c r="AA380" i="1"/>
  <c r="AA296" i="1"/>
  <c r="AA308" i="1"/>
  <c r="AA320" i="1"/>
  <c r="AA392" i="1"/>
  <c r="AA368" i="1"/>
  <c r="AA332" i="1"/>
  <c r="AA344" i="1"/>
  <c r="AA356" i="1"/>
  <c r="AB361" i="1"/>
  <c r="AB356" i="1"/>
  <c r="AB345" i="1"/>
  <c r="AB318" i="1"/>
  <c r="AB301" i="1"/>
  <c r="AB302" i="1"/>
  <c r="AB325" i="1"/>
  <c r="AB303" i="1"/>
  <c r="AB389" i="1"/>
  <c r="AB382" i="1"/>
  <c r="AB380" i="1"/>
  <c r="AB387" i="1"/>
  <c r="AB320" i="1"/>
  <c r="AB354" i="1"/>
  <c r="AB294" i="1"/>
  <c r="AB364" i="1"/>
  <c r="AB311" i="1"/>
  <c r="AB298" i="1"/>
  <c r="AB319" i="1"/>
  <c r="AB385" i="1"/>
  <c r="AB367" i="1"/>
  <c r="AB316" i="1"/>
  <c r="AC316" i="1" s="1"/>
  <c r="AB341" i="1"/>
  <c r="AB330" i="1"/>
  <c r="AB331" i="1"/>
  <c r="AC331" i="1" s="1"/>
  <c r="AB309" i="1"/>
  <c r="AB315" i="1"/>
  <c r="AB381" i="1"/>
  <c r="AB365" i="1"/>
  <c r="AB340" i="1"/>
  <c r="AB296" i="1"/>
  <c r="AB391" i="1"/>
  <c r="AC391" i="1" s="1"/>
  <c r="AB375" i="1"/>
  <c r="AB392" i="1"/>
  <c r="AB369" i="1"/>
  <c r="AC369" i="1" s="1"/>
  <c r="AB388" i="1"/>
  <c r="AB329" i="1"/>
  <c r="AB324" i="1"/>
  <c r="AB307" i="1"/>
  <c r="AB373" i="1"/>
  <c r="AC373" i="1" s="1"/>
  <c r="AB339" i="1"/>
  <c r="AB360" i="1"/>
  <c r="AB333" i="1"/>
  <c r="AB336" i="1"/>
  <c r="AB343" i="1"/>
  <c r="AB366" i="1"/>
  <c r="AB338" i="1"/>
  <c r="AB351" i="1"/>
  <c r="AB305" i="1"/>
  <c r="AB314" i="1"/>
  <c r="AB337" i="1"/>
  <c r="AB312" i="1"/>
  <c r="AB393" i="1"/>
  <c r="AC393" i="1" s="1"/>
  <c r="AB323" i="1"/>
  <c r="AB322" i="1"/>
  <c r="AB310" i="1"/>
  <c r="AB300" i="1"/>
  <c r="AB384" i="1"/>
  <c r="AB379" i="1"/>
  <c r="AB376" i="1"/>
  <c r="AB390" i="1"/>
  <c r="AB344" i="1"/>
  <c r="AB308" i="1"/>
  <c r="AB327" i="1"/>
  <c r="AB362" i="1"/>
  <c r="AB328" i="1"/>
  <c r="AB313" i="1"/>
  <c r="AB297" i="1"/>
  <c r="AC297" i="1" s="1"/>
  <c r="AB386" i="1"/>
  <c r="AB346" i="1"/>
  <c r="AB304" i="1"/>
  <c r="AB295" i="1"/>
  <c r="AB377" i="1"/>
  <c r="AC377" i="1" s="1"/>
  <c r="AB374" i="1"/>
  <c r="AB372" i="1"/>
  <c r="AB342" i="1"/>
  <c r="AB357" i="1"/>
  <c r="AB352" i="1"/>
  <c r="AB371" i="1"/>
  <c r="AB355" i="1"/>
  <c r="AB335" i="1"/>
  <c r="AB321" i="1"/>
  <c r="AB349" i="1"/>
  <c r="AB359" i="1"/>
  <c r="AB353" i="1"/>
  <c r="AB383" i="1"/>
  <c r="AB317" i="1"/>
  <c r="AB334" i="1"/>
  <c r="AB363" i="1"/>
  <c r="AB368" i="1"/>
  <c r="AB370" i="1"/>
  <c r="AB299" i="1"/>
  <c r="AB326" i="1"/>
  <c r="AB348" i="1"/>
  <c r="AB350" i="1"/>
  <c r="AB306" i="1"/>
  <c r="AB332" i="1"/>
  <c r="AC332" i="1" s="1"/>
  <c r="AB347" i="1"/>
  <c r="AC347" i="1" s="1"/>
  <c r="AB358" i="1"/>
  <c r="AB378" i="1"/>
  <c r="AJ293" i="1"/>
  <c r="AJ269" i="1"/>
  <c r="AJ292" i="1"/>
  <c r="AJ268" i="1"/>
  <c r="AJ291" i="1"/>
  <c r="AJ267" i="1"/>
  <c r="AJ289" i="1"/>
  <c r="AJ288" i="1"/>
  <c r="AJ264" i="1"/>
  <c r="AJ287" i="1"/>
  <c r="AJ263" i="1"/>
  <c r="AJ285" i="1"/>
  <c r="AJ283" i="1"/>
  <c r="AJ290" i="1"/>
  <c r="AJ266" i="1"/>
  <c r="AJ265" i="1"/>
  <c r="AJ286" i="1"/>
  <c r="AJ284" i="1"/>
  <c r="AJ282" i="1"/>
  <c r="AJ273" i="1"/>
  <c r="AJ281" i="1"/>
  <c r="AJ278" i="1"/>
  <c r="AJ277" i="1"/>
  <c r="AJ276" i="1"/>
  <c r="AJ274" i="1"/>
  <c r="AJ272" i="1"/>
  <c r="AJ271" i="1"/>
  <c r="AJ280" i="1"/>
  <c r="AJ279" i="1"/>
  <c r="AJ275" i="1"/>
  <c r="AJ270" i="1"/>
  <c r="AJ41" i="1"/>
  <c r="AJ42" i="1" s="1"/>
  <c r="AJ43" i="1" s="1"/>
  <c r="AJ44" i="1" s="1"/>
  <c r="AJ45" i="1" s="1"/>
  <c r="AI293" i="1"/>
  <c r="AI292" i="1"/>
  <c r="AI291" i="1"/>
  <c r="AI290" i="1"/>
  <c r="AL14" i="1" a="1"/>
  <c r="AL14" i="1" s="1"/>
  <c r="AK14" i="1" s="1"/>
  <c r="AK13" i="1"/>
  <c r="AI289" i="1"/>
  <c r="AI265" i="1"/>
  <c r="AI241" i="1"/>
  <c r="AI217" i="1"/>
  <c r="AI193" i="1"/>
  <c r="AI169" i="1"/>
  <c r="AI145" i="1"/>
  <c r="AI121" i="1"/>
  <c r="AI97" i="1"/>
  <c r="AI263" i="1"/>
  <c r="AI239" i="1"/>
  <c r="AI191" i="1"/>
  <c r="AI167" i="1"/>
  <c r="AI143" i="1"/>
  <c r="AI95" i="1"/>
  <c r="AI285" i="1"/>
  <c r="AI261" i="1"/>
  <c r="AI237" i="1"/>
  <c r="AI213" i="1"/>
  <c r="AI189" i="1"/>
  <c r="AI141" i="1"/>
  <c r="AI117" i="1"/>
  <c r="AI93" i="1"/>
  <c r="AI284" i="1"/>
  <c r="AI260" i="1"/>
  <c r="AI212" i="1"/>
  <c r="AI188" i="1"/>
  <c r="AI164" i="1"/>
  <c r="AI140" i="1"/>
  <c r="AI91" i="1"/>
  <c r="AI283" i="1"/>
  <c r="AI235" i="1"/>
  <c r="AI211" i="1"/>
  <c r="AI187" i="1"/>
  <c r="AI163" i="1"/>
  <c r="AI139" i="1"/>
  <c r="AI115" i="1"/>
  <c r="AI90" i="1"/>
  <c r="AI258" i="1"/>
  <c r="AI114" i="1"/>
  <c r="AI257" i="1"/>
  <c r="AI233" i="1"/>
  <c r="AI209" i="1"/>
  <c r="AI161" i="1"/>
  <c r="AI137" i="1"/>
  <c r="AI113" i="1"/>
  <c r="AI288" i="1"/>
  <c r="AI264" i="1"/>
  <c r="AI240" i="1"/>
  <c r="AI216" i="1"/>
  <c r="AI192" i="1"/>
  <c r="AI168" i="1"/>
  <c r="AI144" i="1"/>
  <c r="AI120" i="1"/>
  <c r="AI96" i="1"/>
  <c r="AI287" i="1"/>
  <c r="AI215" i="1"/>
  <c r="AI119" i="1"/>
  <c r="AI286" i="1"/>
  <c r="AI262" i="1"/>
  <c r="AI238" i="1"/>
  <c r="AI214" i="1"/>
  <c r="AI190" i="1"/>
  <c r="AI166" i="1"/>
  <c r="AI142" i="1"/>
  <c r="AI118" i="1"/>
  <c r="AI94" i="1"/>
  <c r="AI165" i="1"/>
  <c r="AI236" i="1"/>
  <c r="AI116" i="1"/>
  <c r="AI259" i="1"/>
  <c r="AI282" i="1"/>
  <c r="AI234" i="1"/>
  <c r="AI210" i="1"/>
  <c r="AI186" i="1"/>
  <c r="AI162" i="1"/>
  <c r="AI138" i="1"/>
  <c r="AI281" i="1"/>
  <c r="AI185" i="1"/>
  <c r="AI275" i="1"/>
  <c r="AI251" i="1"/>
  <c r="AI227" i="1"/>
  <c r="AI203" i="1"/>
  <c r="AI179" i="1"/>
  <c r="AI155" i="1"/>
  <c r="AI131" i="1"/>
  <c r="AI107" i="1"/>
  <c r="AI280" i="1"/>
  <c r="AI245" i="1"/>
  <c r="AI201" i="1"/>
  <c r="AI158" i="1"/>
  <c r="AI123" i="1"/>
  <c r="AI278" i="1"/>
  <c r="AI243" i="1"/>
  <c r="AI199" i="1"/>
  <c r="AI156" i="1"/>
  <c r="AI112" i="1"/>
  <c r="AI270" i="1"/>
  <c r="AI226" i="1"/>
  <c r="AI183" i="1"/>
  <c r="AI148" i="1"/>
  <c r="AI104" i="1"/>
  <c r="AI269" i="1"/>
  <c r="AI225" i="1"/>
  <c r="AI182" i="1"/>
  <c r="AI147" i="1"/>
  <c r="AI103" i="1"/>
  <c r="AI268" i="1"/>
  <c r="AI224" i="1"/>
  <c r="AI181" i="1"/>
  <c r="AI146" i="1"/>
  <c r="AI102" i="1"/>
  <c r="AI267" i="1"/>
  <c r="AI223" i="1"/>
  <c r="AI180" i="1"/>
  <c r="AI136" i="1"/>
  <c r="AI101" i="1"/>
  <c r="AI266" i="1"/>
  <c r="AI222" i="1"/>
  <c r="AI178" i="1"/>
  <c r="AI135" i="1"/>
  <c r="AI100" i="1"/>
  <c r="AI256" i="1"/>
  <c r="AI221" i="1"/>
  <c r="AI177" i="1"/>
  <c r="AI134" i="1"/>
  <c r="AI99" i="1"/>
  <c r="AI255" i="1"/>
  <c r="AI220" i="1"/>
  <c r="AI176" i="1"/>
  <c r="AI133" i="1"/>
  <c r="AI98" i="1"/>
  <c r="AI254" i="1"/>
  <c r="AI219" i="1"/>
  <c r="AI175" i="1"/>
  <c r="AI132" i="1"/>
  <c r="AI253" i="1"/>
  <c r="AI218" i="1"/>
  <c r="AI174" i="1"/>
  <c r="AI130" i="1"/>
  <c r="AI247" i="1"/>
  <c r="AI246" i="1"/>
  <c r="AI202" i="1"/>
  <c r="AI279" i="1"/>
  <c r="AI198" i="1"/>
  <c r="AI124" i="1"/>
  <c r="AI277" i="1"/>
  <c r="AI122" i="1"/>
  <c r="AI276" i="1"/>
  <c r="AI196" i="1"/>
  <c r="AI111" i="1"/>
  <c r="AI195" i="1"/>
  <c r="AI110" i="1"/>
  <c r="AI273" i="1"/>
  <c r="AI109" i="1"/>
  <c r="AI272" i="1"/>
  <c r="AI108" i="1"/>
  <c r="AI271" i="1"/>
  <c r="AI172" i="1"/>
  <c r="AI250" i="1"/>
  <c r="AI170" i="1"/>
  <c r="AI160" i="1"/>
  <c r="AI244" i="1"/>
  <c r="AI157" i="1"/>
  <c r="AI232" i="1"/>
  <c r="AI153" i="1"/>
  <c r="AI230" i="1"/>
  <c r="AI228" i="1"/>
  <c r="AI207" i="1"/>
  <c r="AI127" i="1"/>
  <c r="AI200" i="1"/>
  <c r="AI197" i="1"/>
  <c r="AI274" i="1"/>
  <c r="AI194" i="1"/>
  <c r="AI184" i="1"/>
  <c r="AI173" i="1"/>
  <c r="AI106" i="1"/>
  <c r="AI252" i="1"/>
  <c r="AI105" i="1"/>
  <c r="AI171" i="1"/>
  <c r="AI249" i="1"/>
  <c r="AI248" i="1"/>
  <c r="AI159" i="1"/>
  <c r="AI242" i="1"/>
  <c r="AI154" i="1"/>
  <c r="AI231" i="1"/>
  <c r="AI152" i="1"/>
  <c r="AI151" i="1"/>
  <c r="AI150" i="1"/>
  <c r="AI208" i="1"/>
  <c r="AI129" i="1"/>
  <c r="AI206" i="1"/>
  <c r="AI205" i="1"/>
  <c r="AI204" i="1"/>
  <c r="AI125" i="1"/>
  <c r="AI229" i="1"/>
  <c r="AI149" i="1"/>
  <c r="AI128" i="1"/>
  <c r="AI126" i="1"/>
  <c r="AI84" i="1"/>
  <c r="AI82" i="1"/>
  <c r="AI83" i="1"/>
  <c r="AI81" i="1"/>
  <c r="AI80" i="1"/>
  <c r="AH74" i="1"/>
  <c r="BI286" i="1"/>
  <c r="BI262" i="1"/>
  <c r="BI238" i="1"/>
  <c r="BI214" i="1"/>
  <c r="BI190" i="1"/>
  <c r="BI166" i="1"/>
  <c r="BI142" i="1"/>
  <c r="BI118" i="1"/>
  <c r="BI94" i="1"/>
  <c r="BI285" i="1"/>
  <c r="BI261" i="1"/>
  <c r="BI237" i="1"/>
  <c r="BI213" i="1"/>
  <c r="BI189" i="1"/>
  <c r="BI165" i="1"/>
  <c r="BI141" i="1"/>
  <c r="BI117" i="1"/>
  <c r="BI93" i="1"/>
  <c r="BI284" i="1"/>
  <c r="BI260" i="1"/>
  <c r="BI236" i="1"/>
  <c r="BI212" i="1"/>
  <c r="BI188" i="1"/>
  <c r="BI140" i="1"/>
  <c r="BI116" i="1"/>
  <c r="BI91" i="1"/>
  <c r="BI283" i="1"/>
  <c r="BI259" i="1"/>
  <c r="BI235" i="1"/>
  <c r="BI211" i="1"/>
  <c r="BI163" i="1"/>
  <c r="BI139" i="1"/>
  <c r="BI115" i="1"/>
  <c r="BI90" i="1"/>
  <c r="BI164" i="1"/>
  <c r="BI275" i="1"/>
  <c r="BI251" i="1"/>
  <c r="BI227" i="1"/>
  <c r="BI203" i="1"/>
  <c r="BI179" i="1"/>
  <c r="BI155" i="1"/>
  <c r="BI131" i="1"/>
  <c r="BI107" i="1"/>
  <c r="BI274" i="1"/>
  <c r="BI250" i="1"/>
  <c r="BI226" i="1"/>
  <c r="BI202" i="1"/>
  <c r="BI178" i="1"/>
  <c r="BI154" i="1"/>
  <c r="BI130" i="1"/>
  <c r="BI106" i="1"/>
  <c r="BI200" i="1"/>
  <c r="BI128" i="1"/>
  <c r="BI273" i="1"/>
  <c r="BI249" i="1"/>
  <c r="BI225" i="1"/>
  <c r="BI201" i="1"/>
  <c r="BI177" i="1"/>
  <c r="BI153" i="1"/>
  <c r="BI129" i="1"/>
  <c r="BI105" i="1"/>
  <c r="BI272" i="1"/>
  <c r="BI248" i="1"/>
  <c r="BI224" i="1"/>
  <c r="BI176" i="1"/>
  <c r="BI152" i="1"/>
  <c r="BI104" i="1"/>
  <c r="BI270" i="1"/>
  <c r="BI246" i="1"/>
  <c r="BI222" i="1"/>
  <c r="BI198" i="1"/>
  <c r="BI174" i="1"/>
  <c r="BI150" i="1"/>
  <c r="BI126" i="1"/>
  <c r="BI102" i="1"/>
  <c r="BI293" i="1"/>
  <c r="BI269" i="1"/>
  <c r="BI245" i="1"/>
  <c r="BI221" i="1"/>
  <c r="BI197" i="1"/>
  <c r="BI173" i="1"/>
  <c r="BI149" i="1"/>
  <c r="BI125" i="1"/>
  <c r="BI101" i="1"/>
  <c r="BI289" i="1"/>
  <c r="BI265" i="1"/>
  <c r="BI241" i="1"/>
  <c r="BI217" i="1"/>
  <c r="BI193" i="1"/>
  <c r="BI169" i="1"/>
  <c r="BI145" i="1"/>
  <c r="BI121" i="1"/>
  <c r="BI97" i="1"/>
  <c r="BI256" i="1"/>
  <c r="BI210" i="1"/>
  <c r="BI170" i="1"/>
  <c r="BI124" i="1"/>
  <c r="BI158" i="1"/>
  <c r="BI196" i="1"/>
  <c r="BI282" i="1"/>
  <c r="BI110" i="1"/>
  <c r="BI239" i="1"/>
  <c r="BI279" i="1"/>
  <c r="BI103" i="1"/>
  <c r="BI232" i="1"/>
  <c r="BI100" i="1"/>
  <c r="BI220" i="1"/>
  <c r="BI255" i="1"/>
  <c r="BI209" i="1"/>
  <c r="BI168" i="1"/>
  <c r="BI123" i="1"/>
  <c r="BI204" i="1"/>
  <c r="BI112" i="1"/>
  <c r="BI195" i="1"/>
  <c r="BI151" i="1"/>
  <c r="BI108" i="1"/>
  <c r="BI191" i="1"/>
  <c r="BI146" i="1"/>
  <c r="BI182" i="1"/>
  <c r="BI254" i="1"/>
  <c r="BI208" i="1"/>
  <c r="BI167" i="1"/>
  <c r="BI122" i="1"/>
  <c r="BI244" i="1"/>
  <c r="BI159" i="1"/>
  <c r="BI199" i="1"/>
  <c r="BI242" i="1"/>
  <c r="BI109" i="1"/>
  <c r="BI192" i="1"/>
  <c r="BI233" i="1"/>
  <c r="BI147" i="1"/>
  <c r="BI136" i="1"/>
  <c r="BI253" i="1"/>
  <c r="BI207" i="1"/>
  <c r="BI162" i="1"/>
  <c r="BI120" i="1"/>
  <c r="BI113" i="1"/>
  <c r="BI243" i="1"/>
  <c r="BI240" i="1"/>
  <c r="BI187" i="1"/>
  <c r="BI219" i="1"/>
  <c r="BI292" i="1"/>
  <c r="BI252" i="1"/>
  <c r="BI206" i="1"/>
  <c r="BI161" i="1"/>
  <c r="BI119" i="1"/>
  <c r="BI290" i="1"/>
  <c r="BI288" i="1"/>
  <c r="BI111" i="1"/>
  <c r="BI156" i="1"/>
  <c r="BI194" i="1"/>
  <c r="BI278" i="1"/>
  <c r="BI135" i="1"/>
  <c r="BI180" i="1"/>
  <c r="BI175" i="1"/>
  <c r="BI291" i="1"/>
  <c r="BI247" i="1"/>
  <c r="BI205" i="1"/>
  <c r="BI160" i="1"/>
  <c r="BI114" i="1"/>
  <c r="BI287" i="1"/>
  <c r="BI157" i="1"/>
  <c r="BI281" i="1"/>
  <c r="BI223" i="1"/>
  <c r="BI171" i="1"/>
  <c r="BI132" i="1"/>
  <c r="BI280" i="1"/>
  <c r="BI234" i="1"/>
  <c r="BI148" i="1"/>
  <c r="BI277" i="1"/>
  <c r="BI231" i="1"/>
  <c r="BI186" i="1"/>
  <c r="BI144" i="1"/>
  <c r="BI99" i="1"/>
  <c r="BI95" i="1"/>
  <c r="BI218" i="1"/>
  <c r="BI276" i="1"/>
  <c r="BI230" i="1"/>
  <c r="BI185" i="1"/>
  <c r="BI143" i="1"/>
  <c r="BI98" i="1"/>
  <c r="BI133" i="1"/>
  <c r="BI257" i="1"/>
  <c r="BI271" i="1"/>
  <c r="BI229" i="1"/>
  <c r="BI184" i="1"/>
  <c r="BI138" i="1"/>
  <c r="BI96" i="1"/>
  <c r="BI264" i="1"/>
  <c r="BI268" i="1"/>
  <c r="BI228" i="1"/>
  <c r="BI183" i="1"/>
  <c r="BI137" i="1"/>
  <c r="BI181" i="1"/>
  <c r="BI134" i="1"/>
  <c r="BI267" i="1"/>
  <c r="BI127" i="1"/>
  <c r="BI266" i="1"/>
  <c r="BI215" i="1"/>
  <c r="BI263" i="1"/>
  <c r="BI258" i="1"/>
  <c r="BI216" i="1"/>
  <c r="BI172" i="1"/>
  <c r="BJ77" i="1"/>
  <c r="BJ78" i="1" s="1"/>
  <c r="CD171" i="1"/>
  <c r="CD147" i="1"/>
  <c r="CD123" i="1"/>
  <c r="CD99" i="1"/>
  <c r="CD170" i="1"/>
  <c r="CD146" i="1"/>
  <c r="CD122" i="1"/>
  <c r="CD98" i="1"/>
  <c r="CD93" i="1"/>
  <c r="CD139" i="1"/>
  <c r="CD113" i="1"/>
  <c r="CD112" i="1"/>
  <c r="CD158" i="1"/>
  <c r="CD133" i="1"/>
  <c r="CD156" i="1"/>
  <c r="CD169" i="1"/>
  <c r="CD145" i="1"/>
  <c r="CD121" i="1"/>
  <c r="CD97" i="1"/>
  <c r="CD143" i="1"/>
  <c r="CD166" i="1"/>
  <c r="CD118" i="1"/>
  <c r="CD141" i="1"/>
  <c r="CD163" i="1"/>
  <c r="CD90" i="1"/>
  <c r="CD162" i="1"/>
  <c r="CD161" i="1"/>
  <c r="CD136" i="1"/>
  <c r="CD135" i="1"/>
  <c r="CD134" i="1"/>
  <c r="CD132" i="1"/>
  <c r="CD168" i="1"/>
  <c r="CD144" i="1"/>
  <c r="CD120" i="1"/>
  <c r="CD96" i="1"/>
  <c r="CD167" i="1"/>
  <c r="CD119" i="1"/>
  <c r="CD165" i="1"/>
  <c r="CD138" i="1"/>
  <c r="CD111" i="1"/>
  <c r="CD110" i="1"/>
  <c r="CD95" i="1"/>
  <c r="CD142" i="1"/>
  <c r="CD94" i="1"/>
  <c r="CD117" i="1"/>
  <c r="CD115" i="1"/>
  <c r="CD137" i="1"/>
  <c r="CD160" i="1"/>
  <c r="CD159" i="1"/>
  <c r="CD109" i="1"/>
  <c r="CD164" i="1"/>
  <c r="CD140" i="1"/>
  <c r="CD116" i="1"/>
  <c r="CD114" i="1"/>
  <c r="CE67" i="1"/>
  <c r="CD157" i="1"/>
  <c r="CD108" i="1"/>
  <c r="CD150" i="1"/>
  <c r="CD129" i="1"/>
  <c r="CD128" i="1"/>
  <c r="CD126" i="1"/>
  <c r="CD107" i="1"/>
  <c r="CD105" i="1"/>
  <c r="CD104" i="1"/>
  <c r="CD103" i="1"/>
  <c r="CD173" i="1"/>
  <c r="CD100" i="1"/>
  <c r="CD153" i="1"/>
  <c r="CD152" i="1"/>
  <c r="CD151" i="1"/>
  <c r="CD149" i="1"/>
  <c r="CD148" i="1"/>
  <c r="CD131" i="1"/>
  <c r="CD130" i="1"/>
  <c r="CD127" i="1"/>
  <c r="CD125" i="1"/>
  <c r="CD124" i="1"/>
  <c r="CD106" i="1"/>
  <c r="CD102" i="1"/>
  <c r="CD101" i="1"/>
  <c r="CD172" i="1"/>
  <c r="CD155" i="1"/>
  <c r="CD154" i="1"/>
  <c r="CE66" i="1"/>
  <c r="CD205" i="1" s="1"/>
  <c r="CE68" i="1"/>
  <c r="CD291" i="1" s="1"/>
  <c r="BS255" i="1"/>
  <c r="BS205" i="1"/>
  <c r="BS155" i="1"/>
  <c r="BS105" i="1"/>
  <c r="BS254" i="1"/>
  <c r="BS204" i="1"/>
  <c r="BS154" i="1"/>
  <c r="BS104" i="1"/>
  <c r="BS199" i="1"/>
  <c r="BS246" i="1"/>
  <c r="BS232" i="1"/>
  <c r="BS131" i="1"/>
  <c r="BS280" i="1"/>
  <c r="BS279" i="1"/>
  <c r="BS228" i="1"/>
  <c r="BS130" i="1"/>
  <c r="BS253" i="1"/>
  <c r="BS203" i="1"/>
  <c r="BS153" i="1"/>
  <c r="BS103" i="1"/>
  <c r="BS134" i="1"/>
  <c r="BS133" i="1"/>
  <c r="BT75" i="1"/>
  <c r="BS231" i="1"/>
  <c r="BS180" i="1"/>
  <c r="BS229" i="1"/>
  <c r="BS178" i="1"/>
  <c r="BS227" i="1"/>
  <c r="BS276" i="1"/>
  <c r="BS252" i="1"/>
  <c r="BS202" i="1"/>
  <c r="BS152" i="1"/>
  <c r="BS102" i="1"/>
  <c r="BS250" i="1"/>
  <c r="BS150" i="1"/>
  <c r="BS136" i="1"/>
  <c r="BS247" i="1"/>
  <c r="BS182" i="1"/>
  <c r="BS129" i="1"/>
  <c r="BS277" i="1"/>
  <c r="BS226" i="1"/>
  <c r="BS251" i="1"/>
  <c r="BS201" i="1"/>
  <c r="BS151" i="1"/>
  <c r="BS200" i="1"/>
  <c r="BS249" i="1"/>
  <c r="BS184" i="1"/>
  <c r="BS183" i="1"/>
  <c r="BS181" i="1"/>
  <c r="BS230" i="1"/>
  <c r="BS179" i="1"/>
  <c r="BS278" i="1"/>
  <c r="BS177" i="1"/>
  <c r="BS176" i="1"/>
  <c r="BS248" i="1"/>
  <c r="BS198" i="1"/>
  <c r="BS135" i="1"/>
  <c r="BS132" i="1"/>
  <c r="BS128" i="1"/>
  <c r="BS127" i="1"/>
  <c r="BS111" i="1"/>
  <c r="BS274" i="1"/>
  <c r="BS108" i="1"/>
  <c r="BS272" i="1"/>
  <c r="BS271" i="1"/>
  <c r="BS225" i="1"/>
  <c r="BS223" i="1"/>
  <c r="BS207" i="1"/>
  <c r="BS160" i="1"/>
  <c r="BS158" i="1"/>
  <c r="BS156" i="1"/>
  <c r="BS112" i="1"/>
  <c r="BS275" i="1"/>
  <c r="BS110" i="1"/>
  <c r="BS109" i="1"/>
  <c r="BS273" i="1"/>
  <c r="BS107" i="1"/>
  <c r="BS106" i="1"/>
  <c r="BS270" i="1"/>
  <c r="BS256" i="1"/>
  <c r="BS224" i="1"/>
  <c r="BS222" i="1"/>
  <c r="BS208" i="1"/>
  <c r="BS206" i="1"/>
  <c r="BS175" i="1"/>
  <c r="BS174" i="1"/>
  <c r="BS159" i="1"/>
  <c r="BS157" i="1"/>
  <c r="BS126" i="1"/>
  <c r="BS97" i="1"/>
  <c r="BS218" i="1"/>
  <c r="BS219" i="1"/>
  <c r="BS292" i="1"/>
  <c r="BS290" i="1"/>
  <c r="BS291" i="1"/>
  <c r="BS234" i="1"/>
  <c r="BS116" i="1"/>
  <c r="BS113" i="1"/>
  <c r="BS137" i="1"/>
  <c r="BS187" i="1"/>
  <c r="BS236" i="1"/>
  <c r="BS257" i="1"/>
  <c r="BS212" i="1"/>
  <c r="BS241" i="1"/>
  <c r="BS265" i="1"/>
  <c r="BS185" i="1"/>
  <c r="BS188" i="1"/>
  <c r="BS164" i="1"/>
  <c r="BS283" i="1"/>
  <c r="BS93" i="1"/>
  <c r="BS118" i="1"/>
  <c r="BS101" i="1"/>
  <c r="BS293" i="1"/>
  <c r="BS121" i="1"/>
  <c r="BS242" i="1"/>
  <c r="BS243" i="1"/>
  <c r="BS281" i="1"/>
  <c r="BS139" i="1"/>
  <c r="BS233" i="1"/>
  <c r="BS284" i="1"/>
  <c r="BS119" i="1"/>
  <c r="BS141" i="1"/>
  <c r="BS240" i="1"/>
  <c r="BS94" i="1"/>
  <c r="BS161" i="1"/>
  <c r="BS145" i="1"/>
  <c r="BS266" i="1"/>
  <c r="BS267" i="1"/>
  <c r="BS162" i="1"/>
  <c r="BS169" i="1"/>
  <c r="BS193" i="1"/>
  <c r="BS217" i="1"/>
  <c r="BS258" i="1"/>
  <c r="BS142" i="1"/>
  <c r="BS260" i="1"/>
  <c r="BS282" i="1"/>
  <c r="BS138" i="1"/>
  <c r="BS261" i="1"/>
  <c r="BS166" i="1"/>
  <c r="BS209" i="1"/>
  <c r="BS114" i="1"/>
  <c r="BS237" i="1"/>
  <c r="BS214" i="1"/>
  <c r="BS238" i="1"/>
  <c r="BS125" i="1"/>
  <c r="BS210" i="1"/>
  <c r="BS262" i="1"/>
  <c r="BS95" i="1"/>
  <c r="BS287" i="1"/>
  <c r="BS149" i="1"/>
  <c r="BS90" i="1"/>
  <c r="BS96" i="1"/>
  <c r="BS197" i="1"/>
  <c r="BS117" i="1"/>
  <c r="BS168" i="1"/>
  <c r="BS221" i="1"/>
  <c r="BS285" i="1"/>
  <c r="BS148" i="1"/>
  <c r="BS167" i="1"/>
  <c r="BS259" i="1"/>
  <c r="BS91" i="1"/>
  <c r="BS263" i="1"/>
  <c r="BS286" i="1"/>
  <c r="BS235" i="1"/>
  <c r="BS143" i="1"/>
  <c r="BS191" i="1"/>
  <c r="BS192" i="1"/>
  <c r="BS173" i="1"/>
  <c r="BS215" i="1"/>
  <c r="BS100" i="1"/>
  <c r="BS144" i="1"/>
  <c r="BS124" i="1"/>
  <c r="BS264" i="1"/>
  <c r="BS216" i="1"/>
  <c r="BS245" i="1"/>
  <c r="BS122" i="1"/>
  <c r="BS211" i="1"/>
  <c r="BS140" i="1"/>
  <c r="BS115" i="1"/>
  <c r="BS189" i="1"/>
  <c r="BS123" i="1"/>
  <c r="BS190" i="1"/>
  <c r="BS98" i="1"/>
  <c r="BS99" i="1"/>
  <c r="BS172" i="1"/>
  <c r="BS269" i="1"/>
  <c r="BS196" i="1"/>
  <c r="BS239" i="1"/>
  <c r="BS146" i="1"/>
  <c r="BS147" i="1"/>
  <c r="BS220" i="1"/>
  <c r="BS120" i="1"/>
  <c r="BS170" i="1"/>
  <c r="BS171" i="1"/>
  <c r="BS244" i="1"/>
  <c r="BS288" i="1"/>
  <c r="BS194" i="1"/>
  <c r="BS195" i="1"/>
  <c r="BS268" i="1"/>
  <c r="BS163" i="1"/>
  <c r="BS289" i="1"/>
  <c r="BS186" i="1"/>
  <c r="BS165" i="1"/>
  <c r="BS213" i="1"/>
  <c r="AA285" i="1"/>
  <c r="AA261" i="1"/>
  <c r="AA237" i="1"/>
  <c r="AA213" i="1"/>
  <c r="AA189" i="1"/>
  <c r="AA165" i="1"/>
  <c r="AA141" i="1"/>
  <c r="AA117" i="1"/>
  <c r="AA93" i="1"/>
  <c r="AA235" i="1"/>
  <c r="AA139" i="1"/>
  <c r="AA284" i="1"/>
  <c r="AA260" i="1"/>
  <c r="AA236" i="1"/>
  <c r="AA212" i="1"/>
  <c r="AA188" i="1"/>
  <c r="AA164" i="1"/>
  <c r="AA140" i="1"/>
  <c r="AA116" i="1"/>
  <c r="AA91" i="1"/>
  <c r="AA283" i="1"/>
  <c r="AA211" i="1"/>
  <c r="AA187" i="1"/>
  <c r="AA163" i="1"/>
  <c r="AA115" i="1"/>
  <c r="AA282" i="1"/>
  <c r="AA258" i="1"/>
  <c r="AA234" i="1"/>
  <c r="AA210" i="1"/>
  <c r="AA186" i="1"/>
  <c r="AA162" i="1"/>
  <c r="AA138" i="1"/>
  <c r="AA114" i="1"/>
  <c r="AA259" i="1"/>
  <c r="AA90" i="1"/>
  <c r="AA270" i="1"/>
  <c r="AA246" i="1"/>
  <c r="AA222" i="1"/>
  <c r="AA198" i="1"/>
  <c r="AA174" i="1"/>
  <c r="AA150" i="1"/>
  <c r="AA126" i="1"/>
  <c r="AA102" i="1"/>
  <c r="AA293" i="1"/>
  <c r="AA269" i="1"/>
  <c r="AA245" i="1"/>
  <c r="AA221" i="1"/>
  <c r="AA197" i="1"/>
  <c r="AA173" i="1"/>
  <c r="AA149" i="1"/>
  <c r="AA125" i="1"/>
  <c r="AA101" i="1"/>
  <c r="AA266" i="1"/>
  <c r="AA232" i="1"/>
  <c r="AA202" i="1"/>
  <c r="AA170" i="1"/>
  <c r="AA136" i="1"/>
  <c r="AA106" i="1"/>
  <c r="AA265" i="1"/>
  <c r="AA231" i="1"/>
  <c r="AA201" i="1"/>
  <c r="AA169" i="1"/>
  <c r="AA135" i="1"/>
  <c r="AA105" i="1"/>
  <c r="AA264" i="1"/>
  <c r="AA230" i="1"/>
  <c r="AA200" i="1"/>
  <c r="AA168" i="1"/>
  <c r="AA134" i="1"/>
  <c r="AA104" i="1"/>
  <c r="AA263" i="1"/>
  <c r="AA229" i="1"/>
  <c r="AA199" i="1"/>
  <c r="AA167" i="1"/>
  <c r="AA133" i="1"/>
  <c r="AA103" i="1"/>
  <c r="AA292" i="1"/>
  <c r="AA262" i="1"/>
  <c r="AA228" i="1"/>
  <c r="AA196" i="1"/>
  <c r="AA166" i="1"/>
  <c r="AA276" i="1"/>
  <c r="AA239" i="1"/>
  <c r="AA193" i="1"/>
  <c r="AA154" i="1"/>
  <c r="AA118" i="1"/>
  <c r="AA275" i="1"/>
  <c r="AA238" i="1"/>
  <c r="AA192" i="1"/>
  <c r="AA153" i="1"/>
  <c r="AA113" i="1"/>
  <c r="AA233" i="1"/>
  <c r="AA191" i="1"/>
  <c r="AA112" i="1"/>
  <c r="AA227" i="1"/>
  <c r="AA151" i="1"/>
  <c r="AA272" i="1"/>
  <c r="AA226" i="1"/>
  <c r="AA148" i="1"/>
  <c r="AA110" i="1"/>
  <c r="AA184" i="1"/>
  <c r="AA109" i="1"/>
  <c r="AA274" i="1"/>
  <c r="AA152" i="1"/>
  <c r="AA273" i="1"/>
  <c r="AA190" i="1"/>
  <c r="AA111" i="1"/>
  <c r="AA185" i="1"/>
  <c r="AA271" i="1"/>
  <c r="AA225" i="1"/>
  <c r="AA147" i="1"/>
  <c r="AA268" i="1"/>
  <c r="AA224" i="1"/>
  <c r="AA183" i="1"/>
  <c r="AA108" i="1"/>
  <c r="AA253" i="1"/>
  <c r="AA205" i="1"/>
  <c r="AA144" i="1"/>
  <c r="AA217" i="1"/>
  <c r="AA216" i="1"/>
  <c r="AA277" i="1"/>
  <c r="AA215" i="1"/>
  <c r="AA156" i="1"/>
  <c r="AA95" i="1"/>
  <c r="AA206" i="1"/>
  <c r="AA252" i="1"/>
  <c r="AA204" i="1"/>
  <c r="AA143" i="1"/>
  <c r="AA203" i="1"/>
  <c r="AA142" i="1"/>
  <c r="AA250" i="1"/>
  <c r="AA137" i="1"/>
  <c r="AA182" i="1"/>
  <c r="AA180" i="1"/>
  <c r="AA243" i="1"/>
  <c r="AA178" i="1"/>
  <c r="AA289" i="1"/>
  <c r="AA124" i="1"/>
  <c r="AA240" i="1"/>
  <c r="AA123" i="1"/>
  <c r="AA287" i="1"/>
  <c r="AA223" i="1"/>
  <c r="AA122" i="1"/>
  <c r="AA220" i="1"/>
  <c r="AA219" i="1"/>
  <c r="AA280" i="1"/>
  <c r="AA119" i="1"/>
  <c r="AA107" i="1"/>
  <c r="AA159" i="1"/>
  <c r="AA99" i="1"/>
  <c r="AA267" i="1"/>
  <c r="AA98" i="1"/>
  <c r="AA257" i="1"/>
  <c r="AA256" i="1"/>
  <c r="AA155" i="1"/>
  <c r="AA96" i="1"/>
  <c r="AA207" i="1"/>
  <c r="AA251" i="1"/>
  <c r="AA195" i="1"/>
  <c r="AA131" i="1"/>
  <c r="AA244" i="1"/>
  <c r="AA291" i="1"/>
  <c r="AA179" i="1"/>
  <c r="AA290" i="1"/>
  <c r="AA127" i="1"/>
  <c r="AA241" i="1"/>
  <c r="AA175" i="1"/>
  <c r="AA286" i="1"/>
  <c r="AA121" i="1"/>
  <c r="AA281" i="1"/>
  <c r="AA120" i="1"/>
  <c r="AA218" i="1"/>
  <c r="AA160" i="1"/>
  <c r="AA278" i="1"/>
  <c r="AA100" i="1"/>
  <c r="AA158" i="1"/>
  <c r="AA157" i="1"/>
  <c r="AA209" i="1"/>
  <c r="AA208" i="1"/>
  <c r="AA255" i="1"/>
  <c r="AA94" i="1"/>
  <c r="AA249" i="1"/>
  <c r="AA194" i="1"/>
  <c r="AA132" i="1"/>
  <c r="AA248" i="1"/>
  <c r="AA247" i="1"/>
  <c r="AA181" i="1"/>
  <c r="AA130" i="1"/>
  <c r="AA129" i="1"/>
  <c r="AA128" i="1"/>
  <c r="AA242" i="1"/>
  <c r="AA177" i="1"/>
  <c r="AA288" i="1"/>
  <c r="AA176" i="1"/>
  <c r="AA172" i="1"/>
  <c r="AA171" i="1"/>
  <c r="AA161" i="1"/>
  <c r="AA279" i="1"/>
  <c r="AA214" i="1"/>
  <c r="AA97" i="1"/>
  <c r="AA146" i="1"/>
  <c r="AA254" i="1"/>
  <c r="AA145" i="1"/>
  <c r="AB270" i="1"/>
  <c r="AB246" i="1"/>
  <c r="AB222" i="1"/>
  <c r="AB198" i="1"/>
  <c r="AB174" i="1"/>
  <c r="AB150" i="1"/>
  <c r="AB126" i="1"/>
  <c r="AB102" i="1"/>
  <c r="AB292" i="1"/>
  <c r="AB244" i="1"/>
  <c r="AB196" i="1"/>
  <c r="AB124" i="1"/>
  <c r="AB291" i="1"/>
  <c r="AB243" i="1"/>
  <c r="AB195" i="1"/>
  <c r="AB99" i="1"/>
  <c r="AB293" i="1"/>
  <c r="AB269" i="1"/>
  <c r="AB245" i="1"/>
  <c r="AB221" i="1"/>
  <c r="AB197" i="1"/>
  <c r="AB173" i="1"/>
  <c r="AB149" i="1"/>
  <c r="AB125" i="1"/>
  <c r="AB101" i="1"/>
  <c r="AB268" i="1"/>
  <c r="AB220" i="1"/>
  <c r="AB172" i="1"/>
  <c r="AB148" i="1"/>
  <c r="AB100" i="1"/>
  <c r="AB267" i="1"/>
  <c r="AB219" i="1"/>
  <c r="AB171" i="1"/>
  <c r="AB147" i="1"/>
  <c r="AB123" i="1"/>
  <c r="AB279" i="1"/>
  <c r="AB255" i="1"/>
  <c r="AB231" i="1"/>
  <c r="AB207" i="1"/>
  <c r="AB183" i="1"/>
  <c r="AB159" i="1"/>
  <c r="AB135" i="1"/>
  <c r="AB111" i="1"/>
  <c r="AB278" i="1"/>
  <c r="AB254" i="1"/>
  <c r="AB230" i="1"/>
  <c r="AB206" i="1"/>
  <c r="AB182" i="1"/>
  <c r="AB158" i="1"/>
  <c r="AB134" i="1"/>
  <c r="AB110" i="1"/>
  <c r="AB283" i="1"/>
  <c r="AB251" i="1"/>
  <c r="AB217" i="1"/>
  <c r="AB187" i="1"/>
  <c r="AB155" i="1"/>
  <c r="AB121" i="1"/>
  <c r="AB90" i="1"/>
  <c r="AB281" i="1"/>
  <c r="AB215" i="1"/>
  <c r="AB185" i="1"/>
  <c r="AB119" i="1"/>
  <c r="AB282" i="1"/>
  <c r="AB250" i="1"/>
  <c r="AB216" i="1"/>
  <c r="AB186" i="1"/>
  <c r="AB154" i="1"/>
  <c r="AB120" i="1"/>
  <c r="AB249" i="1"/>
  <c r="AB153" i="1"/>
  <c r="AB280" i="1"/>
  <c r="AB248" i="1"/>
  <c r="AB214" i="1"/>
  <c r="AB184" i="1"/>
  <c r="AB152" i="1"/>
  <c r="AB118" i="1"/>
  <c r="AB277" i="1"/>
  <c r="AB247" i="1"/>
  <c r="AB213" i="1"/>
  <c r="AB181" i="1"/>
  <c r="AB151" i="1"/>
  <c r="AB117" i="1"/>
  <c r="AB262" i="1"/>
  <c r="AB232" i="1"/>
  <c r="AB272" i="1"/>
  <c r="AB229" i="1"/>
  <c r="AB190" i="1"/>
  <c r="AB144" i="1"/>
  <c r="AB107" i="1"/>
  <c r="AB271" i="1"/>
  <c r="AB189" i="1"/>
  <c r="AB143" i="1"/>
  <c r="AB106" i="1"/>
  <c r="AB266" i="1"/>
  <c r="AB188" i="1"/>
  <c r="AB105" i="1"/>
  <c r="AB226" i="1"/>
  <c r="AB141" i="1"/>
  <c r="AB104" i="1"/>
  <c r="AB264" i="1"/>
  <c r="AB179" i="1"/>
  <c r="AB140" i="1"/>
  <c r="AB263" i="1"/>
  <c r="AB178" i="1"/>
  <c r="AB98" i="1"/>
  <c r="AB261" i="1"/>
  <c r="AB177" i="1"/>
  <c r="AB97" i="1"/>
  <c r="AB228" i="1"/>
  <c r="AB227" i="1"/>
  <c r="AB142" i="1"/>
  <c r="AB265" i="1"/>
  <c r="AB180" i="1"/>
  <c r="AB225" i="1"/>
  <c r="AB103" i="1"/>
  <c r="AB224" i="1"/>
  <c r="AB139" i="1"/>
  <c r="AB223" i="1"/>
  <c r="AB138" i="1"/>
  <c r="AB285" i="1"/>
  <c r="AB212" i="1"/>
  <c r="AB164" i="1"/>
  <c r="AB109" i="1"/>
  <c r="AB238" i="1"/>
  <c r="AB170" i="1"/>
  <c r="AB169" i="1"/>
  <c r="AB115" i="1"/>
  <c r="AB114" i="1"/>
  <c r="AB287" i="1"/>
  <c r="AB113" i="1"/>
  <c r="AB286" i="1"/>
  <c r="AB284" i="1"/>
  <c r="AB211" i="1"/>
  <c r="AB163" i="1"/>
  <c r="AB108" i="1"/>
  <c r="AB276" i="1"/>
  <c r="AB210" i="1"/>
  <c r="AB162" i="1"/>
  <c r="AB96" i="1"/>
  <c r="AB275" i="1"/>
  <c r="AB209" i="1"/>
  <c r="AB95" i="1"/>
  <c r="AB205" i="1"/>
  <c r="AB93" i="1"/>
  <c r="AB156" i="1"/>
  <c r="AB203" i="1"/>
  <c r="AB202" i="1"/>
  <c r="AB201" i="1"/>
  <c r="AB137" i="1"/>
  <c r="AB199" i="1"/>
  <c r="AB194" i="1"/>
  <c r="AB193" i="1"/>
  <c r="AB192" i="1"/>
  <c r="AB240" i="1"/>
  <c r="AB239" i="1"/>
  <c r="AB128" i="1"/>
  <c r="AB127" i="1"/>
  <c r="AB122" i="1"/>
  <c r="AB116" i="1"/>
  <c r="AB289" i="1"/>
  <c r="AB234" i="1"/>
  <c r="AB166" i="1"/>
  <c r="AB112" i="1"/>
  <c r="AB161" i="1"/>
  <c r="AB157" i="1"/>
  <c r="AB260" i="1"/>
  <c r="AB91" i="1"/>
  <c r="AB146" i="1"/>
  <c r="AB258" i="1"/>
  <c r="AB256" i="1"/>
  <c r="AB136" i="1"/>
  <c r="AB133" i="1"/>
  <c r="AB252" i="1"/>
  <c r="AB242" i="1"/>
  <c r="AB241" i="1"/>
  <c r="AB129" i="1"/>
  <c r="AB176" i="1"/>
  <c r="AB236" i="1"/>
  <c r="AB235" i="1"/>
  <c r="AB288" i="1"/>
  <c r="AB218" i="1"/>
  <c r="AB274" i="1"/>
  <c r="AB208" i="1"/>
  <c r="AB160" i="1"/>
  <c r="AB94" i="1"/>
  <c r="AB273" i="1"/>
  <c r="AB204" i="1"/>
  <c r="AB259" i="1"/>
  <c r="AB145" i="1"/>
  <c r="AB257" i="1"/>
  <c r="AB200" i="1"/>
  <c r="AB253" i="1"/>
  <c r="AB132" i="1"/>
  <c r="AB131" i="1"/>
  <c r="AB130" i="1"/>
  <c r="AB191" i="1"/>
  <c r="AB175" i="1"/>
  <c r="AB237" i="1"/>
  <c r="AB290" i="1"/>
  <c r="AB168" i="1"/>
  <c r="AB167" i="1"/>
  <c r="AB233" i="1"/>
  <c r="AB165" i="1"/>
  <c r="BB86" i="1"/>
  <c r="CR86" i="1"/>
  <c r="CA86" i="1"/>
  <c r="CR61" i="1"/>
  <c r="BT86" i="1"/>
  <c r="BF86" i="1"/>
  <c r="AR86" i="1"/>
  <c r="BW86" i="1"/>
  <c r="CR74" i="1"/>
  <c r="AO86" i="1"/>
  <c r="DB86" i="1"/>
  <c r="CC86" i="1"/>
  <c r="CV87" i="1"/>
  <c r="CV86" i="1"/>
  <c r="BA86" i="1"/>
  <c r="BY86" i="1"/>
  <c r="BN86" i="1"/>
  <c r="BQ87" i="1"/>
  <c r="BQ86" i="1"/>
  <c r="AV87" i="1"/>
  <c r="AV86" i="1"/>
  <c r="AX87" i="1"/>
  <c r="AX86" i="1"/>
  <c r="BK86" i="1"/>
  <c r="CF86" i="1"/>
  <c r="BH86" i="1"/>
  <c r="BD86" i="1"/>
  <c r="DC86" i="1"/>
  <c r="BV87" i="1"/>
  <c r="BV86" i="1"/>
  <c r="BC87" i="1"/>
  <c r="BC86" i="1"/>
  <c r="CW86" i="1"/>
  <c r="BE86" i="1"/>
  <c r="AS86" i="1"/>
  <c r="CL86" i="1"/>
  <c r="CI86" i="1"/>
  <c r="AF86" i="1"/>
  <c r="BX86" i="1"/>
  <c r="AY87" i="1"/>
  <c r="AY86" i="1"/>
  <c r="CU86" i="1"/>
  <c r="BO86" i="1"/>
  <c r="CO86" i="1"/>
  <c r="AL86" i="1"/>
  <c r="AP86" i="1"/>
  <c r="BZ86" i="1"/>
  <c r="CP86" i="1"/>
  <c r="BU86" i="1"/>
  <c r="CK86" i="1"/>
  <c r="BL86" i="1"/>
  <c r="CX86" i="1"/>
  <c r="AT86" i="1"/>
  <c r="CN86" i="1"/>
  <c r="AH86" i="1"/>
  <c r="CH86" i="1"/>
  <c r="BJ86" i="1"/>
  <c r="CE86" i="1"/>
  <c r="AU86" i="1"/>
  <c r="BY87" i="1"/>
  <c r="BB87" i="1"/>
  <c r="BX87" i="1"/>
  <c r="AR87" i="1"/>
  <c r="CA87" i="1"/>
  <c r="CW87" i="1"/>
  <c r="AS87" i="1"/>
  <c r="CI87" i="1"/>
  <c r="BN87" i="1"/>
  <c r="BK87" i="1"/>
  <c r="CF87" i="1"/>
  <c r="BD87" i="1"/>
  <c r="CX87" i="1"/>
  <c r="BA87" i="1"/>
  <c r="CU87" i="1"/>
  <c r="BZ87" i="1"/>
  <c r="CP87" i="1"/>
  <c r="BE87" i="1"/>
  <c r="AT87" i="1"/>
  <c r="CN87" i="1"/>
  <c r="CO87" i="1"/>
  <c r="DC87" i="1"/>
  <c r="BH87" i="1"/>
  <c r="AL87" i="1"/>
  <c r="CL87" i="1"/>
  <c r="AP87" i="1"/>
  <c r="BO87" i="1"/>
  <c r="BU87" i="1"/>
  <c r="CK87" i="1"/>
  <c r="BL87" i="1"/>
  <c r="AH87" i="1"/>
  <c r="AU87" i="1"/>
  <c r="CH87" i="1"/>
  <c r="BJ87" i="1"/>
  <c r="CE87" i="1"/>
  <c r="DB87" i="1"/>
  <c r="CC87" i="1"/>
  <c r="AO87" i="1"/>
  <c r="AO83" i="1" s="1"/>
  <c r="BT87" i="1"/>
  <c r="BF87" i="1"/>
  <c r="BW87" i="1"/>
  <c r="BO41" i="1"/>
  <c r="BV41" i="1"/>
  <c r="BO16" i="1" a="1"/>
  <c r="BO16" i="1" s="1"/>
  <c r="BO17" i="1" s="1" a="1"/>
  <c r="BO17" i="1" s="1"/>
  <c r="BE41" i="1"/>
  <c r="BW15" i="1" a="1"/>
  <c r="BW15" i="1" s="1"/>
  <c r="BW16" i="1" s="1" a="1"/>
  <c r="BW16" i="1" s="1"/>
  <c r="AU41" i="1"/>
  <c r="BA41" i="1"/>
  <c r="AF87" i="1"/>
  <c r="DC15" i="1" a="1"/>
  <c r="DC15" i="1" s="1"/>
  <c r="DC41" i="1"/>
  <c r="DB15" i="1" a="1"/>
  <c r="DB15" i="1" s="1"/>
  <c r="CX16" i="1" a="1"/>
  <c r="CX16" i="1" s="1"/>
  <c r="CV15" i="1" a="1"/>
  <c r="CV15" i="1" s="1"/>
  <c r="CU15" i="1" a="1"/>
  <c r="CU15" i="1" s="1"/>
  <c r="CW15" i="1" a="1"/>
  <c r="CW15" i="1" s="1"/>
  <c r="CW41" i="1"/>
  <c r="CR41" i="1"/>
  <c r="CR15" i="1" a="1"/>
  <c r="CR15" i="1" s="1"/>
  <c r="CP41" i="1"/>
  <c r="CP15" i="1" a="1"/>
  <c r="CP15" i="1" s="1"/>
  <c r="CO15" i="1" a="1"/>
  <c r="CO15" i="1" s="1"/>
  <c r="CO41" i="1"/>
  <c r="CN41" i="1"/>
  <c r="CN15" i="1" a="1"/>
  <c r="CN15" i="1" s="1"/>
  <c r="CE16" i="1" a="1"/>
  <c r="CE16" i="1" s="1"/>
  <c r="CF16" i="1" a="1"/>
  <c r="CF16" i="1" s="1"/>
  <c r="CH15" i="1" a="1"/>
  <c r="CH15" i="1" s="1"/>
  <c r="CI41" i="1"/>
  <c r="CI15" i="1" a="1"/>
  <c r="CI15" i="1" s="1"/>
  <c r="CL15" i="1" a="1"/>
  <c r="CL15" i="1" s="1"/>
  <c r="CK16" i="1" a="1"/>
  <c r="CK16" i="1" s="1"/>
  <c r="CC42" i="1"/>
  <c r="CC16" i="1" a="1"/>
  <c r="CC16" i="1" s="1"/>
  <c r="BX17" i="1" a="1"/>
  <c r="BX17" i="1" s="1"/>
  <c r="BY17" i="1" a="1"/>
  <c r="BY17" i="1" s="1"/>
  <c r="BZ15" i="1" a="1"/>
  <c r="BZ15" i="1" s="1"/>
  <c r="BT16" i="1" a="1"/>
  <c r="BT16" i="1" s="1"/>
  <c r="BU16" i="1" a="1"/>
  <c r="BU16" i="1" s="1"/>
  <c r="CA15" i="1" a="1"/>
  <c r="CA15" i="1" s="1"/>
  <c r="CA41" i="1"/>
  <c r="BV16" i="1" a="1"/>
  <c r="BV16" i="1" s="1"/>
  <c r="BV42" i="1"/>
  <c r="BQ15" i="1" a="1"/>
  <c r="BQ15" i="1" s="1"/>
  <c r="BN16" i="1" a="1"/>
  <c r="BN16" i="1" s="1"/>
  <c r="BK15" i="1" a="1"/>
  <c r="BK15" i="1" s="1"/>
  <c r="BJ15" i="1" a="1"/>
  <c r="BJ15" i="1" s="1"/>
  <c r="BH16" i="1" a="1"/>
  <c r="BH16" i="1" s="1"/>
  <c r="BL15" i="1" a="1"/>
  <c r="BL15" i="1" s="1"/>
  <c r="BL41" i="1"/>
  <c r="BB15" i="1" a="1"/>
  <c r="BB15" i="1" s="1"/>
  <c r="BB41" i="1"/>
  <c r="BE16" i="1" a="1"/>
  <c r="BE16" i="1" s="1"/>
  <c r="BE42" i="1"/>
  <c r="BA42" i="1"/>
  <c r="BA16" i="1" a="1"/>
  <c r="BA16" i="1" s="1"/>
  <c r="BD15" i="1" a="1"/>
  <c r="BD15" i="1" s="1"/>
  <c r="BF15" i="1" a="1"/>
  <c r="BF15" i="1" s="1"/>
  <c r="AY15" i="1" a="1"/>
  <c r="AY15" i="1" s="1"/>
  <c r="AY41" i="1"/>
  <c r="BC15" i="1" a="1"/>
  <c r="BC15" i="1" s="1"/>
  <c r="AX15" i="1" a="1"/>
  <c r="AX15" i="1" s="1"/>
  <c r="AV15" i="1" a="1"/>
  <c r="AV15" i="1" s="1"/>
  <c r="AS15" i="1" a="1"/>
  <c r="AS15" i="1" s="1"/>
  <c r="AO15" i="1" a="1"/>
  <c r="AO15" i="1" s="1"/>
  <c r="AP15" i="1" a="1"/>
  <c r="AP15" i="1" s="1"/>
  <c r="AP41" i="1"/>
  <c r="AR15" i="1" a="1"/>
  <c r="AR15" i="1" s="1"/>
  <c r="AU16" i="1" a="1"/>
  <c r="AU16" i="1" s="1"/>
  <c r="AU42" i="1"/>
  <c r="AT15" i="1" a="1"/>
  <c r="AT15" i="1" s="1"/>
  <c r="AF15" i="1" a="1"/>
  <c r="AF15" i="1" s="1"/>
  <c r="AF41" i="1"/>
  <c r="AH15" i="1" a="1"/>
  <c r="AH15" i="1" s="1"/>
  <c r="AH41" i="1"/>
  <c r="S6" i="1" a="1"/>
  <c r="S6" i="1" s="1"/>
  <c r="S5" i="1" a="1"/>
  <c r="S5" i="1" s="1"/>
  <c r="S3" i="1" a="1"/>
  <c r="S3" i="1" s="1"/>
  <c r="AC299" i="1" l="1"/>
  <c r="AC310" i="1"/>
  <c r="AC301" i="1"/>
  <c r="CD375" i="1"/>
  <c r="AC308" i="1"/>
  <c r="AC303" i="1"/>
  <c r="AC334" i="1"/>
  <c r="CD359" i="1"/>
  <c r="AC383" i="1"/>
  <c r="AC344" i="1"/>
  <c r="AC390" i="1"/>
  <c r="AC359" i="1"/>
  <c r="AC321" i="1"/>
  <c r="AC384" i="1"/>
  <c r="AC335" i="1"/>
  <c r="AC300" i="1"/>
  <c r="AC389" i="1"/>
  <c r="AC355" i="1"/>
  <c r="AC371" i="1"/>
  <c r="AC325" i="1"/>
  <c r="AC323" i="1"/>
  <c r="AC365" i="1"/>
  <c r="AC309" i="1"/>
  <c r="AC342" i="1"/>
  <c r="AC372" i="1"/>
  <c r="AC379" i="1"/>
  <c r="CD315" i="1"/>
  <c r="AC382" i="1"/>
  <c r="CD331" i="1"/>
  <c r="CD313" i="1"/>
  <c r="CD354" i="1"/>
  <c r="CD379" i="1"/>
  <c r="CD302" i="1"/>
  <c r="AC356" i="1"/>
  <c r="CD334" i="1"/>
  <c r="CD368" i="1"/>
  <c r="CD312" i="1"/>
  <c r="AC304" i="1"/>
  <c r="AC341" i="1"/>
  <c r="AC366" i="1"/>
  <c r="AC336" i="1"/>
  <c r="AC385" i="1"/>
  <c r="AC322" i="1"/>
  <c r="AC370" i="1"/>
  <c r="AC313" i="1"/>
  <c r="AC319" i="1"/>
  <c r="AC368" i="1"/>
  <c r="AC360" i="1"/>
  <c r="AC363" i="1"/>
  <c r="AC362" i="1"/>
  <c r="AC311" i="1"/>
  <c r="CD362" i="1"/>
  <c r="CD350" i="1"/>
  <c r="AC317" i="1"/>
  <c r="AC307" i="1"/>
  <c r="CD298" i="1"/>
  <c r="AC324" i="1"/>
  <c r="AC354" i="1"/>
  <c r="CD370" i="1"/>
  <c r="AC353" i="1"/>
  <c r="AC329" i="1"/>
  <c r="CD383" i="1"/>
  <c r="AC333" i="1"/>
  <c r="AC328" i="1"/>
  <c r="AC298" i="1"/>
  <c r="CD294" i="1"/>
  <c r="CD296" i="1"/>
  <c r="CD299" i="1"/>
  <c r="CD363" i="1"/>
  <c r="AC327" i="1"/>
  <c r="AC364" i="1"/>
  <c r="CD393" i="1"/>
  <c r="CD369" i="1"/>
  <c r="CD329" i="1"/>
  <c r="CD387" i="1"/>
  <c r="AC339" i="1"/>
  <c r="AC294" i="1"/>
  <c r="CD314" i="1"/>
  <c r="CD371" i="1"/>
  <c r="CD358" i="1"/>
  <c r="CD297" i="1"/>
  <c r="AC320" i="1"/>
  <c r="CD335" i="1"/>
  <c r="CD356" i="1"/>
  <c r="CD319" i="1"/>
  <c r="CD295" i="1"/>
  <c r="AC376" i="1"/>
  <c r="AC388" i="1"/>
  <c r="AC387" i="1"/>
  <c r="CD385" i="1"/>
  <c r="CD301" i="1"/>
  <c r="CD374" i="1"/>
  <c r="CD325" i="1"/>
  <c r="CD300" i="1"/>
  <c r="AC349" i="1"/>
  <c r="AC380" i="1"/>
  <c r="CD326" i="1"/>
  <c r="CD328" i="1"/>
  <c r="CD392" i="1"/>
  <c r="CD386" i="1"/>
  <c r="CD324" i="1"/>
  <c r="AC392" i="1"/>
  <c r="CD340" i="1"/>
  <c r="CD367" i="1"/>
  <c r="CD322" i="1"/>
  <c r="CD388" i="1"/>
  <c r="CD380" i="1"/>
  <c r="AC375" i="1"/>
  <c r="CD391" i="1"/>
  <c r="CD382" i="1"/>
  <c r="CD373" i="1"/>
  <c r="CD317" i="1"/>
  <c r="CD390" i="1"/>
  <c r="AC296" i="1"/>
  <c r="CD343" i="1"/>
  <c r="CD318" i="1"/>
  <c r="CD337" i="1"/>
  <c r="CD336" i="1"/>
  <c r="CD351" i="1"/>
  <c r="AC352" i="1"/>
  <c r="AC340" i="1"/>
  <c r="AC302" i="1"/>
  <c r="CD389" i="1"/>
  <c r="CD341" i="1"/>
  <c r="CD332" i="1"/>
  <c r="CD342" i="1"/>
  <c r="AC357" i="1"/>
  <c r="CD303" i="1"/>
  <c r="CD339" i="1"/>
  <c r="CD344" i="1"/>
  <c r="CD364" i="1"/>
  <c r="CD307" i="1"/>
  <c r="CD349" i="1"/>
  <c r="AC378" i="1"/>
  <c r="AC312" i="1"/>
  <c r="AC381" i="1"/>
  <c r="AC318" i="1"/>
  <c r="CD310" i="1"/>
  <c r="CD353" i="1"/>
  <c r="CD338" i="1"/>
  <c r="CD360" i="1"/>
  <c r="AC358" i="1"/>
  <c r="AC337" i="1"/>
  <c r="AC315" i="1"/>
  <c r="AC345" i="1"/>
  <c r="CD309" i="1"/>
  <c r="CD305" i="1"/>
  <c r="CD323" i="1"/>
  <c r="CD378" i="1"/>
  <c r="AC374" i="1"/>
  <c r="AC314" i="1"/>
  <c r="CD346" i="1"/>
  <c r="CD304" i="1"/>
  <c r="CD320" i="1"/>
  <c r="CD316" i="1"/>
  <c r="AC305" i="1"/>
  <c r="AC361" i="1"/>
  <c r="CD348" i="1"/>
  <c r="CD333" i="1"/>
  <c r="CD306" i="1"/>
  <c r="CD376" i="1"/>
  <c r="AC306" i="1"/>
  <c r="AC295" i="1"/>
  <c r="AC351" i="1"/>
  <c r="AC330" i="1"/>
  <c r="CD377" i="1"/>
  <c r="CD355" i="1"/>
  <c r="CD357" i="1"/>
  <c r="CD327" i="1"/>
  <c r="AC350" i="1"/>
  <c r="AC338" i="1"/>
  <c r="CD345" i="1"/>
  <c r="CD365" i="1"/>
  <c r="CD330" i="1"/>
  <c r="CD321" i="1"/>
  <c r="CD308" i="1"/>
  <c r="AC348" i="1"/>
  <c r="AC346" i="1"/>
  <c r="CD384" i="1"/>
  <c r="CD361" i="1"/>
  <c r="CD347" i="1"/>
  <c r="CD352" i="1"/>
  <c r="AC326" i="1"/>
  <c r="AC386" i="1"/>
  <c r="AC343" i="1"/>
  <c r="AC367" i="1"/>
  <c r="CD311" i="1"/>
  <c r="CD366" i="1"/>
  <c r="CD372" i="1"/>
  <c r="CD381" i="1"/>
  <c r="CD269" i="1"/>
  <c r="CD242" i="1"/>
  <c r="CD200" i="1"/>
  <c r="CD222" i="1"/>
  <c r="CD198" i="1"/>
  <c r="AL15" i="1" a="1"/>
  <c r="AL15" i="1" s="1"/>
  <c r="AK15" i="1" s="1"/>
  <c r="CD185" i="1"/>
  <c r="AK86" i="1"/>
  <c r="AJ86" i="1"/>
  <c r="AK87" i="1"/>
  <c r="AJ87" i="1"/>
  <c r="CD253" i="1"/>
  <c r="CD230" i="1"/>
  <c r="CD274" i="1"/>
  <c r="CD203" i="1"/>
  <c r="CD207" i="1"/>
  <c r="CD293" i="1"/>
  <c r="CD256" i="1"/>
  <c r="CD252" i="1"/>
  <c r="CD191" i="1"/>
  <c r="CD239" i="1"/>
  <c r="CD226" i="1"/>
  <c r="CD225" i="1"/>
  <c r="CD244" i="1"/>
  <c r="CD174" i="1"/>
  <c r="CD229" i="1"/>
  <c r="CD246" i="1"/>
  <c r="CD182" i="1"/>
  <c r="CD288" i="1"/>
  <c r="CD231" i="1"/>
  <c r="CD250" i="1"/>
  <c r="CD176" i="1"/>
  <c r="CD204" i="1"/>
  <c r="CD179" i="1"/>
  <c r="CD181" i="1"/>
  <c r="CD233" i="1"/>
  <c r="CD277" i="1"/>
  <c r="CD186" i="1"/>
  <c r="CD268" i="1"/>
  <c r="CD259" i="1"/>
  <c r="CD213" i="1"/>
  <c r="CD254" i="1"/>
  <c r="CD247" i="1"/>
  <c r="CD257" i="1"/>
  <c r="CD193" i="1"/>
  <c r="CD206" i="1"/>
  <c r="CD210" i="1"/>
  <c r="CD187" i="1"/>
  <c r="CD255" i="1"/>
  <c r="CD217" i="1"/>
  <c r="CD208" i="1"/>
  <c r="CD282" i="1"/>
  <c r="CD283" i="1"/>
  <c r="CD241" i="1"/>
  <c r="CD201" i="1"/>
  <c r="CD265" i="1"/>
  <c r="CD194" i="1"/>
  <c r="CD273" i="1"/>
  <c r="CD178" i="1"/>
  <c r="CD209" i="1"/>
  <c r="CD211" i="1"/>
  <c r="CD261" i="1"/>
  <c r="CD281" i="1"/>
  <c r="CD289" i="1"/>
  <c r="CD218" i="1"/>
  <c r="CD251" i="1"/>
  <c r="CD234" i="1"/>
  <c r="CD189" i="1"/>
  <c r="CD258" i="1"/>
  <c r="CD276" i="1"/>
  <c r="CD266" i="1"/>
  <c r="CD292" i="1"/>
  <c r="CD196" i="1"/>
  <c r="CD91" i="1"/>
  <c r="CD285" i="1"/>
  <c r="CD215" i="1"/>
  <c r="CD290" i="1"/>
  <c r="CD227" i="1"/>
  <c r="CD197" i="1"/>
  <c r="CD263" i="1"/>
  <c r="CD220" i="1"/>
  <c r="CD235" i="1"/>
  <c r="CD278" i="1"/>
  <c r="CD270" i="1"/>
  <c r="CD190" i="1"/>
  <c r="CD183" i="1"/>
  <c r="CD245" i="1"/>
  <c r="CD221" i="1"/>
  <c r="CD199" i="1"/>
  <c r="CD188" i="1"/>
  <c r="CD238" i="1"/>
  <c r="CD237" i="1"/>
  <c r="CD279" i="1"/>
  <c r="CD271" i="1"/>
  <c r="CD212" i="1"/>
  <c r="CD195" i="1"/>
  <c r="CD175" i="1"/>
  <c r="CD223" i="1"/>
  <c r="CD236" i="1"/>
  <c r="CD287" i="1"/>
  <c r="CD192" i="1"/>
  <c r="CD184" i="1"/>
  <c r="CD219" i="1"/>
  <c r="CD248" i="1"/>
  <c r="CD272" i="1"/>
  <c r="CD260" i="1"/>
  <c r="CD275" i="1"/>
  <c r="CD216" i="1"/>
  <c r="CD214" i="1"/>
  <c r="CD232" i="1"/>
  <c r="CD243" i="1"/>
  <c r="CD177" i="1"/>
  <c r="CD224" i="1"/>
  <c r="CD284" i="1"/>
  <c r="CD180" i="1"/>
  <c r="CD240" i="1"/>
  <c r="CD262" i="1"/>
  <c r="CD280" i="1"/>
  <c r="CD267" i="1"/>
  <c r="CD249" i="1"/>
  <c r="CD202" i="1"/>
  <c r="CD228" i="1"/>
  <c r="CD264" i="1"/>
  <c r="CD286" i="1"/>
  <c r="BO43" i="1"/>
  <c r="BW42" i="1"/>
  <c r="DB16" i="1" a="1"/>
  <c r="DB16" i="1" s="1"/>
  <c r="DC42" i="1"/>
  <c r="DC16" i="1" a="1"/>
  <c r="DC16" i="1" s="1"/>
  <c r="CU16" i="1" a="1"/>
  <c r="CU16" i="1" s="1"/>
  <c r="CW16" i="1" a="1"/>
  <c r="CW16" i="1" s="1"/>
  <c r="CW42" i="1"/>
  <c r="CV16" i="1" a="1"/>
  <c r="CV16" i="1" s="1"/>
  <c r="CX17" i="1" a="1"/>
  <c r="CX17" i="1" s="1"/>
  <c r="CR16" i="1" a="1"/>
  <c r="CR16" i="1" s="1"/>
  <c r="CR42" i="1"/>
  <c r="CP16" i="1" a="1"/>
  <c r="CP16" i="1" s="1"/>
  <c r="CP42" i="1"/>
  <c r="CN42" i="1"/>
  <c r="CN16" i="1" a="1"/>
  <c r="CN16" i="1" s="1"/>
  <c r="CO42" i="1"/>
  <c r="CO16" i="1" a="1"/>
  <c r="CO16" i="1" s="1"/>
  <c r="CC43" i="1"/>
  <c r="CC17" i="1" a="1"/>
  <c r="CC17" i="1" s="1"/>
  <c r="CL16" i="1" a="1"/>
  <c r="CL16" i="1" s="1"/>
  <c r="CK43" i="1"/>
  <c r="CK17" i="1" a="1"/>
  <c r="CK17" i="1" s="1"/>
  <c r="CF17" i="1" a="1"/>
  <c r="CF17" i="1" s="1"/>
  <c r="CH16" i="1" a="1"/>
  <c r="CH16" i="1" s="1"/>
  <c r="CI42" i="1"/>
  <c r="CI16" i="1" a="1"/>
  <c r="CI16" i="1" s="1"/>
  <c r="CE17" i="1" a="1"/>
  <c r="CE17" i="1" s="1"/>
  <c r="CE43" i="1"/>
  <c r="CA42" i="1"/>
  <c r="CA16" i="1" a="1"/>
  <c r="CA16" i="1" s="1"/>
  <c r="BW43" i="1"/>
  <c r="BW17" i="1" a="1"/>
  <c r="BW17" i="1" s="1"/>
  <c r="BV43" i="1"/>
  <c r="BV17" i="1" a="1"/>
  <c r="BV17" i="1" s="1"/>
  <c r="BU17" i="1" a="1"/>
  <c r="BU17" i="1" s="1"/>
  <c r="BT17" i="1" a="1"/>
  <c r="BT17" i="1" s="1"/>
  <c r="BZ16" i="1" a="1"/>
  <c r="BZ16" i="1" s="1"/>
  <c r="BY18" i="1" a="1"/>
  <c r="BY18" i="1" s="1"/>
  <c r="BX18" i="1" a="1"/>
  <c r="BX18" i="1" s="1"/>
  <c r="BQ16" i="1" a="1"/>
  <c r="BQ16" i="1" s="1"/>
  <c r="BL16" i="1" a="1"/>
  <c r="BL16" i="1" s="1"/>
  <c r="BL42" i="1"/>
  <c r="BH43" i="1"/>
  <c r="BH17" i="1" a="1"/>
  <c r="BH17" i="1" s="1"/>
  <c r="BJ16" i="1" a="1"/>
  <c r="BJ16" i="1" s="1"/>
  <c r="BJ79" i="1" s="1"/>
  <c r="BJ80" i="1" s="1"/>
  <c r="BO44" i="1"/>
  <c r="BO18" i="1" a="1"/>
  <c r="BO18" i="1" s="1"/>
  <c r="BK16" i="1" a="1"/>
  <c r="BK16" i="1" s="1"/>
  <c r="BK42" i="1"/>
  <c r="BN17" i="1" a="1"/>
  <c r="BN17" i="1" s="1"/>
  <c r="BB42" i="1"/>
  <c r="BB16" i="1" a="1"/>
  <c r="BB16" i="1" s="1"/>
  <c r="BD16" i="1" a="1"/>
  <c r="BD16" i="1" s="1"/>
  <c r="BA17" i="1" a="1"/>
  <c r="BA17" i="1" s="1"/>
  <c r="BA43" i="1"/>
  <c r="BE43" i="1"/>
  <c r="BE17" i="1" a="1"/>
  <c r="BE17" i="1" s="1"/>
  <c r="BC16" i="1" a="1"/>
  <c r="BC16" i="1" s="1"/>
  <c r="AY42" i="1"/>
  <c r="AY16" i="1" a="1"/>
  <c r="AY16" i="1" s="1"/>
  <c r="BF16" i="1" a="1"/>
  <c r="BF16" i="1" s="1"/>
  <c r="AX16" i="1" a="1"/>
  <c r="AX16" i="1" s="1"/>
  <c r="AV16" i="1" a="1"/>
  <c r="AV16" i="1" s="1"/>
  <c r="AT16" i="1" a="1"/>
  <c r="AT16" i="1" s="1"/>
  <c r="AR16" i="1" a="1"/>
  <c r="AR16" i="1" s="1"/>
  <c r="AU43" i="1"/>
  <c r="AU17" i="1" a="1"/>
  <c r="AU17" i="1" s="1"/>
  <c r="AP42" i="1"/>
  <c r="AP16" i="1" a="1"/>
  <c r="AP16" i="1" s="1"/>
  <c r="AO16" i="1" a="1"/>
  <c r="AO16" i="1" s="1"/>
  <c r="AO67" i="1" s="1"/>
  <c r="AO68" i="1" s="1"/>
  <c r="AO70" i="1" s="1"/>
  <c r="AS16" i="1" a="1"/>
  <c r="AS16" i="1" s="1"/>
  <c r="AH16" i="1" a="1"/>
  <c r="AH16" i="1" s="1"/>
  <c r="AH42" i="1"/>
  <c r="AF42" i="1"/>
  <c r="AF16" i="1" a="1"/>
  <c r="AF16" i="1" s="1"/>
  <c r="AJ91" i="1" l="1"/>
  <c r="AJ90" i="1"/>
  <c r="AJ101" i="1"/>
  <c r="AJ241" i="1"/>
  <c r="AJ248" i="1"/>
  <c r="AJ185" i="1"/>
  <c r="AJ111" i="1"/>
  <c r="AJ217" i="1"/>
  <c r="AJ239" i="1"/>
  <c r="AJ202" i="1"/>
  <c r="AJ116" i="1"/>
  <c r="AJ246" i="1"/>
  <c r="AJ193" i="1"/>
  <c r="AJ191" i="1"/>
  <c r="AJ188" i="1"/>
  <c r="AJ156" i="1"/>
  <c r="AJ234" i="1"/>
  <c r="AJ231" i="1"/>
  <c r="AJ178" i="1"/>
  <c r="AJ205" i="1"/>
  <c r="AJ149" i="1"/>
  <c r="AJ141" i="1"/>
  <c r="AJ107" i="1"/>
  <c r="AJ247" i="1"/>
  <c r="AJ232" i="1"/>
  <c r="AJ253" i="1"/>
  <c r="AJ222" i="1"/>
  <c r="AJ169" i="1"/>
  <c r="AJ167" i="1"/>
  <c r="AJ212" i="1"/>
  <c r="AJ112" i="1"/>
  <c r="AJ230" i="1"/>
  <c r="AJ210" i="1"/>
  <c r="AJ225" i="1"/>
  <c r="AJ251" i="1"/>
  <c r="AJ140" i="1"/>
  <c r="AJ133" i="1"/>
  <c r="AJ100" i="1"/>
  <c r="AJ198" i="1"/>
  <c r="AJ121" i="1"/>
  <c r="AJ143" i="1"/>
  <c r="AJ97" i="1"/>
  <c r="AJ134" i="1"/>
  <c r="AJ158" i="1"/>
  <c r="AJ174" i="1"/>
  <c r="AJ119" i="1"/>
  <c r="AJ243" i="1"/>
  <c r="AJ215" i="1"/>
  <c r="AJ229" i="1"/>
  <c r="AJ163" i="1"/>
  <c r="AJ152" i="1"/>
  <c r="AJ114" i="1"/>
  <c r="AJ150" i="1"/>
  <c r="AJ95" i="1"/>
  <c r="AJ219" i="1"/>
  <c r="AJ138" i="1"/>
  <c r="AJ259" i="1"/>
  <c r="AJ105" i="1"/>
  <c r="AJ258" i="1"/>
  <c r="AJ208" i="1"/>
  <c r="AJ125" i="1"/>
  <c r="AJ126" i="1"/>
  <c r="AJ195" i="1"/>
  <c r="AJ203" i="1"/>
  <c r="AJ132" i="1"/>
  <c r="AJ249" i="1"/>
  <c r="AJ102" i="1"/>
  <c r="AJ168" i="1"/>
  <c r="AJ171" i="1"/>
  <c r="AJ262" i="1"/>
  <c r="AJ155" i="1"/>
  <c r="AJ223" i="1"/>
  <c r="AJ183" i="1"/>
  <c r="AJ256" i="1"/>
  <c r="AJ238" i="1"/>
  <c r="AJ242" i="1"/>
  <c r="AJ147" i="1"/>
  <c r="AJ214" i="1"/>
  <c r="AJ160" i="1"/>
  <c r="AJ252" i="1"/>
  <c r="AJ93" i="1"/>
  <c r="AJ218" i="1"/>
  <c r="AJ123" i="1"/>
  <c r="AJ190" i="1"/>
  <c r="AJ227" i="1"/>
  <c r="AJ207" i="1"/>
  <c r="AJ106" i="1"/>
  <c r="AJ235" i="1"/>
  <c r="AJ211" i="1"/>
  <c r="AJ115" i="1"/>
  <c r="AJ194" i="1"/>
  <c r="AJ99" i="1"/>
  <c r="AJ142" i="1"/>
  <c r="AJ127" i="1"/>
  <c r="AJ257" i="1"/>
  <c r="AJ200" i="1"/>
  <c r="AJ182" i="1"/>
  <c r="AJ170" i="1"/>
  <c r="AJ180" i="1"/>
  <c r="AJ184" i="1"/>
  <c r="AJ131" i="1"/>
  <c r="AJ154" i="1"/>
  <c r="AJ137" i="1"/>
  <c r="AJ175" i="1"/>
  <c r="AJ204" i="1"/>
  <c r="AJ236" i="1"/>
  <c r="AJ146" i="1"/>
  <c r="AJ240" i="1"/>
  <c r="AJ166" i="1"/>
  <c r="AJ206" i="1"/>
  <c r="AJ139" i="1"/>
  <c r="AJ110" i="1"/>
  <c r="AJ122" i="1"/>
  <c r="AJ216" i="1"/>
  <c r="AJ118" i="1"/>
  <c r="AJ199" i="1"/>
  <c r="AJ130" i="1"/>
  <c r="AJ113" i="1"/>
  <c r="AJ176" i="1"/>
  <c r="AJ98" i="1"/>
  <c r="AJ192" i="1"/>
  <c r="AJ94" i="1"/>
  <c r="AJ261" i="1"/>
  <c r="AJ109" i="1"/>
  <c r="AJ179" i="1"/>
  <c r="AJ159" i="1"/>
  <c r="AJ181" i="1"/>
  <c r="AJ255" i="1"/>
  <c r="AJ201" i="1"/>
  <c r="AJ244" i="1"/>
  <c r="AJ144" i="1"/>
  <c r="AJ189" i="1"/>
  <c r="AJ136" i="1"/>
  <c r="AJ129" i="1"/>
  <c r="AJ220" i="1"/>
  <c r="AJ120" i="1"/>
  <c r="AJ117" i="1"/>
  <c r="AJ250" i="1"/>
  <c r="AJ104" i="1"/>
  <c r="AJ209" i="1"/>
  <c r="AJ153" i="1"/>
  <c r="AJ151" i="1"/>
  <c r="AJ245" i="1"/>
  <c r="AJ196" i="1"/>
  <c r="AJ96" i="1"/>
  <c r="AJ187" i="1"/>
  <c r="AJ224" i="1"/>
  <c r="AJ157" i="1"/>
  <c r="AJ254" i="1"/>
  <c r="AJ221" i="1"/>
  <c r="AJ172" i="1"/>
  <c r="AJ237" i="1"/>
  <c r="AJ145" i="1"/>
  <c r="AJ228" i="1"/>
  <c r="AJ162" i="1"/>
  <c r="AJ233" i="1"/>
  <c r="AJ197" i="1"/>
  <c r="AJ148" i="1"/>
  <c r="AJ213" i="1"/>
  <c r="AJ260" i="1"/>
  <c r="AJ103" i="1"/>
  <c r="AJ128" i="1"/>
  <c r="AJ108" i="1"/>
  <c r="AJ226" i="1"/>
  <c r="AJ161" i="1"/>
  <c r="AJ173" i="1"/>
  <c r="AJ124" i="1"/>
  <c r="AJ165" i="1"/>
  <c r="AJ164" i="1"/>
  <c r="AJ186" i="1"/>
  <c r="AJ177" i="1"/>
  <c r="AJ135" i="1"/>
  <c r="AL16" i="1" a="1"/>
  <c r="AL16" i="1" s="1"/>
  <c r="AK16" i="1" s="1"/>
  <c r="DC17" i="1" a="1"/>
  <c r="DC17" i="1" s="1"/>
  <c r="DC43" i="1"/>
  <c r="DB17" i="1" a="1"/>
  <c r="DB17" i="1" s="1"/>
  <c r="CX18" i="1" a="1"/>
  <c r="CX18" i="1" s="1"/>
  <c r="CV17" i="1" a="1"/>
  <c r="CV17" i="1" s="1"/>
  <c r="CW43" i="1"/>
  <c r="CW17" i="1" a="1"/>
  <c r="CW17" i="1" s="1"/>
  <c r="CU17" i="1" a="1"/>
  <c r="CU17" i="1" s="1"/>
  <c r="CR17" i="1" a="1"/>
  <c r="CR17" i="1" s="1"/>
  <c r="CR43" i="1"/>
  <c r="CP43" i="1"/>
  <c r="CP17" i="1" a="1"/>
  <c r="CP17" i="1" s="1"/>
  <c r="CO43" i="1"/>
  <c r="CO17" i="1" a="1"/>
  <c r="CO17" i="1" s="1"/>
  <c r="CN43" i="1"/>
  <c r="CN17" i="1" a="1"/>
  <c r="CN17" i="1" s="1"/>
  <c r="CE44" i="1"/>
  <c r="CE18" i="1" a="1"/>
  <c r="CE18" i="1" s="1"/>
  <c r="CI43" i="1"/>
  <c r="CI17" i="1" a="1"/>
  <c r="CI17" i="1" s="1"/>
  <c r="CH17" i="1" a="1"/>
  <c r="CH17" i="1" s="1"/>
  <c r="CF18" i="1" a="1"/>
  <c r="CF18" i="1" s="1"/>
  <c r="CK18" i="1" a="1"/>
  <c r="CK18" i="1" s="1"/>
  <c r="CK44" i="1"/>
  <c r="CL43" i="1"/>
  <c r="CL17" i="1" a="1"/>
  <c r="CL17" i="1" s="1"/>
  <c r="CC44" i="1"/>
  <c r="CC18" i="1" a="1"/>
  <c r="CC18" i="1" s="1"/>
  <c r="BX19" i="1" a="1"/>
  <c r="BX19" i="1" s="1"/>
  <c r="BY19" i="1" a="1"/>
  <c r="BY19" i="1" s="1"/>
  <c r="BY45" i="1"/>
  <c r="BZ17" i="1" a="1"/>
  <c r="BZ17" i="1" s="1"/>
  <c r="BV18" i="1" a="1"/>
  <c r="BV18" i="1" s="1"/>
  <c r="BV44" i="1"/>
  <c r="BT18" i="1" a="1"/>
  <c r="BT18" i="1" s="1"/>
  <c r="BW44" i="1"/>
  <c r="BW18" i="1" a="1"/>
  <c r="BW18" i="1" s="1"/>
  <c r="BU18" i="1" a="1"/>
  <c r="BU18" i="1" s="1"/>
  <c r="BU44" i="1"/>
  <c r="CA43" i="1"/>
  <c r="CA17" i="1" a="1"/>
  <c r="CA17" i="1" s="1"/>
  <c r="BQ17" i="1" a="1"/>
  <c r="BQ17" i="1" s="1"/>
  <c r="BK43" i="1"/>
  <c r="BK17" i="1" a="1"/>
  <c r="BK17" i="1" s="1"/>
  <c r="BO45" i="1"/>
  <c r="BO19" i="1" a="1"/>
  <c r="BO19" i="1" s="1"/>
  <c r="BJ17" i="1" a="1"/>
  <c r="BJ17" i="1" s="1"/>
  <c r="BH44" i="1"/>
  <c r="BH18" i="1" a="1"/>
  <c r="BH18" i="1" s="1"/>
  <c r="BN18" i="1" a="1"/>
  <c r="BN18" i="1" s="1"/>
  <c r="BN44" i="1"/>
  <c r="BL43" i="1"/>
  <c r="BL17" i="1" a="1"/>
  <c r="BL17" i="1" s="1"/>
  <c r="BF43" i="1"/>
  <c r="BF17" i="1" a="1"/>
  <c r="BF17" i="1" s="1"/>
  <c r="BC17" i="1" a="1"/>
  <c r="BC17" i="1" s="1"/>
  <c r="BE18" i="1" a="1"/>
  <c r="BE18" i="1" s="1"/>
  <c r="BE44" i="1"/>
  <c r="BA44" i="1"/>
  <c r="BA18" i="1" a="1"/>
  <c r="BA18" i="1" s="1"/>
  <c r="BD43" i="1"/>
  <c r="BD17" i="1" a="1"/>
  <c r="BD17" i="1" s="1"/>
  <c r="AY17" i="1" a="1"/>
  <c r="AY17" i="1" s="1"/>
  <c r="AY43" i="1"/>
  <c r="BB17" i="1" a="1"/>
  <c r="BB17" i="1" s="1"/>
  <c r="BB43" i="1"/>
  <c r="AX17" i="1" a="1"/>
  <c r="AX17" i="1" s="1"/>
  <c r="AV17" i="1" a="1"/>
  <c r="AV17" i="1" s="1"/>
  <c r="AO17" i="1" a="1"/>
  <c r="AO17" i="1" s="1"/>
  <c r="AP17" i="1" a="1"/>
  <c r="AP17" i="1" s="1"/>
  <c r="AP43" i="1"/>
  <c r="AU44" i="1"/>
  <c r="AU18" i="1" a="1"/>
  <c r="AU18" i="1" s="1"/>
  <c r="AR17" i="1" a="1"/>
  <c r="AR17" i="1" s="1"/>
  <c r="AS17" i="1" a="1"/>
  <c r="AS17" i="1" s="1"/>
  <c r="AT17" i="1" a="1"/>
  <c r="AT17" i="1" s="1"/>
  <c r="AF17" i="1" a="1"/>
  <c r="AF17" i="1" s="1"/>
  <c r="AF43" i="1"/>
  <c r="AH17" i="1" a="1"/>
  <c r="AH17" i="1" s="1"/>
  <c r="AH43" i="1"/>
  <c r="AL43" i="1" l="1"/>
  <c r="AK43" i="1" s="1"/>
  <c r="AL17" i="1" a="1"/>
  <c r="AL17" i="1" s="1"/>
  <c r="DB18" i="1" a="1"/>
  <c r="DB18" i="1" s="1"/>
  <c r="DB44" i="1"/>
  <c r="DC18" i="1" a="1"/>
  <c r="DC18" i="1" s="1"/>
  <c r="DC44" i="1"/>
  <c r="CU18" i="1" a="1"/>
  <c r="CU18" i="1" s="1"/>
  <c r="CU44" i="1"/>
  <c r="CW44" i="1"/>
  <c r="CW18" i="1" a="1"/>
  <c r="CW18" i="1" s="1"/>
  <c r="CV44" i="1"/>
  <c r="CV18" i="1" a="1"/>
  <c r="CV18" i="1" s="1"/>
  <c r="CX45" i="1"/>
  <c r="CX19" i="1" a="1"/>
  <c r="CX19" i="1" s="1"/>
  <c r="CR18" i="1" a="1"/>
  <c r="CR18" i="1" s="1"/>
  <c r="CR44" i="1"/>
  <c r="CP18" i="1" a="1"/>
  <c r="CP18" i="1" s="1"/>
  <c r="CP44" i="1"/>
  <c r="CN18" i="1" a="1"/>
  <c r="CN18" i="1" s="1"/>
  <c r="CN44" i="1"/>
  <c r="CO18" i="1" a="1"/>
  <c r="CO18" i="1" s="1"/>
  <c r="CO44" i="1"/>
  <c r="CC19" i="1" a="1"/>
  <c r="CC19" i="1" s="1"/>
  <c r="CC45" i="1"/>
  <c r="CL44" i="1"/>
  <c r="CL18" i="1" a="1"/>
  <c r="CL18" i="1" s="1"/>
  <c r="CK45" i="1"/>
  <c r="CK19" i="1" a="1"/>
  <c r="CK19" i="1" s="1"/>
  <c r="CF19" i="1" a="1"/>
  <c r="CF19" i="1" s="1"/>
  <c r="CH44" i="1"/>
  <c r="CH18" i="1" a="1"/>
  <c r="CH18" i="1" s="1"/>
  <c r="CI18" i="1" a="1"/>
  <c r="CI18" i="1" s="1"/>
  <c r="CI44" i="1"/>
  <c r="CE19" i="1" a="1"/>
  <c r="CE19" i="1" s="1"/>
  <c r="CE45" i="1"/>
  <c r="CA18" i="1" a="1"/>
  <c r="CA18" i="1" s="1"/>
  <c r="CA44" i="1"/>
  <c r="BY46" i="1"/>
  <c r="BY20" i="1" a="1"/>
  <c r="BY20" i="1" s="1"/>
  <c r="BW45" i="1"/>
  <c r="BW19" i="1" a="1"/>
  <c r="BW19" i="1" s="1"/>
  <c r="BT19" i="1" a="1"/>
  <c r="BT19" i="1" s="1"/>
  <c r="BT78" i="1" s="1"/>
  <c r="BV19" i="1" a="1"/>
  <c r="BV19" i="1" s="1"/>
  <c r="BV45" i="1"/>
  <c r="BZ18" i="1" a="1"/>
  <c r="BZ18" i="1" s="1"/>
  <c r="BU19" i="1" a="1"/>
  <c r="BU19" i="1" s="1"/>
  <c r="BU45" i="1"/>
  <c r="BX20" i="1" a="1"/>
  <c r="BX20" i="1" s="1"/>
  <c r="BQ18" i="1" a="1"/>
  <c r="BQ18" i="1" s="1"/>
  <c r="BH19" i="1" a="1"/>
  <c r="BH19" i="1" s="1"/>
  <c r="BH45" i="1"/>
  <c r="BL18" i="1" a="1"/>
  <c r="BL18" i="1" s="1"/>
  <c r="BL44" i="1"/>
  <c r="BN45" i="1"/>
  <c r="BN19" i="1" a="1"/>
  <c r="BN19" i="1" s="1"/>
  <c r="BJ18" i="1" a="1"/>
  <c r="BJ18" i="1" s="1"/>
  <c r="BO20" i="1" a="1"/>
  <c r="BO20" i="1" s="1"/>
  <c r="BO46" i="1"/>
  <c r="BK44" i="1"/>
  <c r="BK18" i="1" a="1"/>
  <c r="BK18" i="1" s="1"/>
  <c r="BB18" i="1" a="1"/>
  <c r="BB18" i="1" s="1"/>
  <c r="BB44" i="1"/>
  <c r="AY44" i="1"/>
  <c r="AY18" i="1" a="1"/>
  <c r="AY18" i="1" s="1"/>
  <c r="BD18" i="1" a="1"/>
  <c r="BD18" i="1" s="1"/>
  <c r="BD44" i="1"/>
  <c r="BE45" i="1"/>
  <c r="BE19" i="1" a="1"/>
  <c r="BE19" i="1" s="1"/>
  <c r="BC18" i="1" a="1"/>
  <c r="BC18" i="1" s="1"/>
  <c r="BC44" i="1"/>
  <c r="BA19" i="1" a="1"/>
  <c r="BA19" i="1" s="1"/>
  <c r="BA45" i="1"/>
  <c r="BF18" i="1" a="1"/>
  <c r="BF18" i="1" s="1"/>
  <c r="BF44" i="1"/>
  <c r="AX18" i="1" a="1"/>
  <c r="AX18" i="1" s="1"/>
  <c r="AV18" i="1" a="1"/>
  <c r="AV18" i="1" s="1"/>
  <c r="AT18" i="1" a="1"/>
  <c r="AT18" i="1" s="1"/>
  <c r="AS18" i="1" a="1"/>
  <c r="AS18" i="1" s="1"/>
  <c r="AR18" i="1" a="1"/>
  <c r="AR18" i="1" s="1"/>
  <c r="AU45" i="1"/>
  <c r="AU19" i="1" a="1"/>
  <c r="AU19" i="1" s="1"/>
  <c r="AP44" i="1"/>
  <c r="AP18" i="1" a="1"/>
  <c r="AP18" i="1" s="1"/>
  <c r="AO18" i="1" a="1"/>
  <c r="AO18" i="1" s="1"/>
  <c r="AH18" i="1" a="1"/>
  <c r="AH18" i="1" s="1"/>
  <c r="AH44" i="1"/>
  <c r="AF18" i="1" a="1"/>
  <c r="AF18" i="1" s="1"/>
  <c r="AF44" i="1"/>
  <c r="AK17" i="1" l="1"/>
  <c r="AL18" i="1" a="1"/>
  <c r="AL18" i="1" s="1"/>
  <c r="AK18" i="1" s="1"/>
  <c r="AL44" i="1"/>
  <c r="AK44" i="1" s="1"/>
  <c r="AO78" i="1"/>
  <c r="AO81" i="1"/>
  <c r="AO80" i="1"/>
  <c r="DC19" i="1" a="1"/>
  <c r="DC19" i="1" s="1"/>
  <c r="DC45" i="1"/>
  <c r="DB19" i="1" a="1"/>
  <c r="DB19" i="1" s="1"/>
  <c r="DB45" i="1"/>
  <c r="CX46" i="1"/>
  <c r="CX20" i="1" a="1"/>
  <c r="CX20" i="1" s="1"/>
  <c r="CV45" i="1"/>
  <c r="CV19" i="1" a="1"/>
  <c r="CV19" i="1" s="1"/>
  <c r="CW45" i="1"/>
  <c r="CW19" i="1" a="1"/>
  <c r="CW19" i="1" s="1"/>
  <c r="CU45" i="1"/>
  <c r="CU19" i="1" a="1"/>
  <c r="CU19" i="1" s="1"/>
  <c r="CR19" i="1" a="1"/>
  <c r="CR19" i="1" s="1"/>
  <c r="CR45" i="1"/>
  <c r="CP19" i="1" a="1"/>
  <c r="CP19" i="1" s="1"/>
  <c r="CP45" i="1"/>
  <c r="CO19" i="1" a="1"/>
  <c r="CO19" i="1" s="1"/>
  <c r="CO45" i="1"/>
  <c r="CN19" i="1" a="1"/>
  <c r="CN19" i="1" s="1"/>
  <c r="CN45" i="1"/>
  <c r="CE46" i="1"/>
  <c r="CE20" i="1" a="1"/>
  <c r="CE20" i="1" s="1"/>
  <c r="CK46" i="1"/>
  <c r="CK20" i="1" a="1"/>
  <c r="CK20" i="1" s="1"/>
  <c r="CL45" i="1"/>
  <c r="CL19" i="1" a="1"/>
  <c r="CL19" i="1" s="1"/>
  <c r="CH19" i="1" a="1"/>
  <c r="CH19" i="1" s="1"/>
  <c r="CH45" i="1"/>
  <c r="CF46" i="1"/>
  <c r="CF20" i="1" a="1"/>
  <c r="CF20" i="1" s="1"/>
  <c r="CI45" i="1"/>
  <c r="CI19" i="1" a="1"/>
  <c r="CI19" i="1" s="1"/>
  <c r="CC46" i="1"/>
  <c r="CC20" i="1" a="1"/>
  <c r="CC20" i="1" s="1"/>
  <c r="BZ19" i="1" a="1"/>
  <c r="BZ19" i="1" s="1"/>
  <c r="BT20" i="1" a="1"/>
  <c r="BT20" i="1" s="1"/>
  <c r="BU20" i="1" a="1"/>
  <c r="BU20" i="1" s="1"/>
  <c r="BU46" i="1"/>
  <c r="BX21" i="1" a="1"/>
  <c r="BX21" i="1" s="1"/>
  <c r="BV46" i="1"/>
  <c r="BV20" i="1" a="1"/>
  <c r="BV20" i="1" s="1"/>
  <c r="BW46" i="1"/>
  <c r="BW20" i="1" a="1"/>
  <c r="BW20" i="1" s="1"/>
  <c r="BY21" i="1" a="1"/>
  <c r="BY21" i="1" s="1"/>
  <c r="BY47" i="1"/>
  <c r="CA45" i="1"/>
  <c r="CA19" i="1" a="1"/>
  <c r="CA19" i="1" s="1"/>
  <c r="BQ19" i="1" a="1"/>
  <c r="BQ19" i="1" s="1"/>
  <c r="BN20" i="1" a="1"/>
  <c r="BN20" i="1" s="1"/>
  <c r="BN46" i="1"/>
  <c r="BL45" i="1"/>
  <c r="BL19" i="1" a="1"/>
  <c r="BL19" i="1" s="1"/>
  <c r="BK45" i="1"/>
  <c r="BK19" i="1" a="1"/>
  <c r="BK19" i="1" s="1"/>
  <c r="BJ19" i="1" a="1"/>
  <c r="BJ19" i="1" s="1"/>
  <c r="BO47" i="1"/>
  <c r="BO21" i="1" a="1"/>
  <c r="BO21" i="1" s="1"/>
  <c r="BH46" i="1"/>
  <c r="BH20" i="1" a="1"/>
  <c r="BH20" i="1" s="1"/>
  <c r="BA46" i="1"/>
  <c r="BA20" i="1" a="1"/>
  <c r="BA20" i="1" s="1"/>
  <c r="BC19" i="1" a="1"/>
  <c r="BC19" i="1" s="1"/>
  <c r="BC45" i="1"/>
  <c r="BF45" i="1"/>
  <c r="BF19" i="1" a="1"/>
  <c r="BF19" i="1" s="1"/>
  <c r="BE20" i="1" a="1"/>
  <c r="BE20" i="1" s="1"/>
  <c r="BE46" i="1"/>
  <c r="BD45" i="1"/>
  <c r="BD19" i="1" a="1"/>
  <c r="BD19" i="1" s="1"/>
  <c r="AY19" i="1" a="1"/>
  <c r="AY19" i="1" s="1"/>
  <c r="AY45" i="1"/>
  <c r="BB45" i="1"/>
  <c r="BB19" i="1" a="1"/>
  <c r="BB19" i="1" s="1"/>
  <c r="AX19" i="1" a="1"/>
  <c r="AX19" i="1" s="1"/>
  <c r="AV19" i="1" a="1"/>
  <c r="AV19" i="1" s="1"/>
  <c r="AP19" i="1" a="1"/>
  <c r="AP19" i="1" s="1"/>
  <c r="AP45" i="1"/>
  <c r="AU46" i="1"/>
  <c r="AU20" i="1" a="1"/>
  <c r="AU20" i="1" s="1"/>
  <c r="AO19" i="1" a="1"/>
  <c r="AO19" i="1" s="1"/>
  <c r="AR19" i="1" a="1"/>
  <c r="AR19" i="1" s="1"/>
  <c r="AS19" i="1" a="1"/>
  <c r="AS19" i="1" s="1"/>
  <c r="AT19" i="1" a="1"/>
  <c r="AT19" i="1" s="1"/>
  <c r="AF45" i="1"/>
  <c r="AF19" i="1" a="1"/>
  <c r="AF19" i="1" s="1"/>
  <c r="AH45" i="1"/>
  <c r="AH19" i="1" a="1"/>
  <c r="AH19" i="1" s="1"/>
  <c r="AL45" i="1"/>
  <c r="AK45" i="1" s="1"/>
  <c r="AL19" i="1" l="1" a="1"/>
  <c r="AL19" i="1" s="1"/>
  <c r="AK19" i="1" s="1"/>
  <c r="AJ19" i="1" s="1"/>
  <c r="AJ46" i="1"/>
  <c r="DB20" i="1" a="1"/>
  <c r="DB20" i="1" s="1"/>
  <c r="DB46" i="1"/>
  <c r="DC20" i="1" a="1"/>
  <c r="DC20" i="1" s="1"/>
  <c r="DC46" i="1"/>
  <c r="CU46" i="1"/>
  <c r="CU20" i="1" a="1"/>
  <c r="CU20" i="1" s="1"/>
  <c r="CW46" i="1"/>
  <c r="CW20" i="1" a="1"/>
  <c r="CW20" i="1" s="1"/>
  <c r="CV20" i="1" a="1"/>
  <c r="CV20" i="1" s="1"/>
  <c r="CV46" i="1"/>
  <c r="CX47" i="1"/>
  <c r="CX21" i="1" a="1"/>
  <c r="CX21" i="1" s="1"/>
  <c r="CR46" i="1"/>
  <c r="CR20" i="1" a="1"/>
  <c r="CR20" i="1" s="1"/>
  <c r="CP46" i="1"/>
  <c r="CP20" i="1" a="1"/>
  <c r="CP20" i="1" s="1"/>
  <c r="CN20" i="1" a="1"/>
  <c r="CN20" i="1" s="1"/>
  <c r="CN46" i="1"/>
  <c r="CO20" i="1" a="1"/>
  <c r="CO20" i="1" s="1"/>
  <c r="CO46" i="1"/>
  <c r="CC47" i="1"/>
  <c r="CC21" i="1" a="1"/>
  <c r="CC21" i="1" s="1"/>
  <c r="CH46" i="1"/>
  <c r="CH20" i="1" a="1"/>
  <c r="CH20" i="1" s="1"/>
  <c r="CI46" i="1"/>
  <c r="CI20" i="1" a="1"/>
  <c r="CI20" i="1" s="1"/>
  <c r="CF47" i="1"/>
  <c r="CF21" i="1" a="1"/>
  <c r="CF21" i="1" s="1"/>
  <c r="CL46" i="1"/>
  <c r="CL20" i="1" a="1"/>
  <c r="CL20" i="1" s="1"/>
  <c r="CK47" i="1"/>
  <c r="CK21" i="1" a="1"/>
  <c r="CK21" i="1" s="1"/>
  <c r="CE47" i="1"/>
  <c r="CE21" i="1" a="1"/>
  <c r="CE21" i="1" s="1"/>
  <c r="BY22" i="1" a="1"/>
  <c r="BY22" i="1" s="1"/>
  <c r="BY48" i="1"/>
  <c r="BW21" i="1" a="1"/>
  <c r="BW21" i="1" s="1"/>
  <c r="BW47" i="1"/>
  <c r="BX22" i="1" a="1"/>
  <c r="BX22" i="1" s="1"/>
  <c r="BX48" i="1"/>
  <c r="BU47" i="1"/>
  <c r="BU21" i="1" a="1"/>
  <c r="BU21" i="1" s="1"/>
  <c r="BT47" i="1"/>
  <c r="BT21" i="1" a="1"/>
  <c r="BT21" i="1" s="1"/>
  <c r="BV47" i="1"/>
  <c r="BV21" i="1" a="1"/>
  <c r="BV21" i="1" s="1"/>
  <c r="CA46" i="1"/>
  <c r="CA20" i="1" a="1"/>
  <c r="CA20" i="1" s="1"/>
  <c r="BZ20" i="1" a="1"/>
  <c r="BZ20" i="1" s="1"/>
  <c r="BQ20" i="1" a="1"/>
  <c r="BQ20" i="1" s="1"/>
  <c r="BK46" i="1"/>
  <c r="BK20" i="1" a="1"/>
  <c r="BK20" i="1" s="1"/>
  <c r="BO48" i="1"/>
  <c r="BO22" i="1" a="1"/>
  <c r="BO22" i="1" s="1"/>
  <c r="BH47" i="1"/>
  <c r="BH21" i="1" a="1"/>
  <c r="BH21" i="1" s="1"/>
  <c r="BJ20" i="1" a="1"/>
  <c r="BJ20" i="1" s="1"/>
  <c r="BL46" i="1"/>
  <c r="BL20" i="1" a="1"/>
  <c r="BL20" i="1" s="1"/>
  <c r="BN47" i="1"/>
  <c r="BN21" i="1" a="1"/>
  <c r="BN21" i="1" s="1"/>
  <c r="BF20" i="1" a="1"/>
  <c r="BF20" i="1" s="1"/>
  <c r="BF46" i="1"/>
  <c r="BD20" i="1" a="1"/>
  <c r="BD20" i="1" s="1"/>
  <c r="BD46" i="1"/>
  <c r="BE47" i="1"/>
  <c r="BE21" i="1" a="1"/>
  <c r="BE21" i="1" s="1"/>
  <c r="BC20" i="1" a="1"/>
  <c r="BC20" i="1" s="1"/>
  <c r="BC46" i="1"/>
  <c r="AY46" i="1"/>
  <c r="AY20" i="1" a="1"/>
  <c r="AY20" i="1" s="1"/>
  <c r="BB20" i="1" a="1"/>
  <c r="BB20" i="1" s="1"/>
  <c r="BB46" i="1"/>
  <c r="BA47" i="1"/>
  <c r="BA21" i="1" a="1"/>
  <c r="BA21" i="1" s="1"/>
  <c r="AX20" i="1" a="1"/>
  <c r="AX20" i="1" s="1"/>
  <c r="AV20" i="1" a="1"/>
  <c r="AV20" i="1" s="1"/>
  <c r="AV46" i="1"/>
  <c r="AO20" i="1" a="1"/>
  <c r="AO20" i="1" s="1"/>
  <c r="AU47" i="1"/>
  <c r="AU21" i="1" a="1"/>
  <c r="AU21" i="1" s="1"/>
  <c r="AT20" i="1" a="1"/>
  <c r="AT20" i="1" s="1"/>
  <c r="AS46" i="1"/>
  <c r="AS20" i="1" a="1"/>
  <c r="AS20" i="1" s="1"/>
  <c r="AR20" i="1" a="1"/>
  <c r="AR20" i="1" s="1"/>
  <c r="AP46" i="1"/>
  <c r="AP20" i="1" a="1"/>
  <c r="AP20" i="1" s="1"/>
  <c r="AL46" i="1"/>
  <c r="AK46" i="1" s="1"/>
  <c r="AL20" i="1" a="1"/>
  <c r="AL20" i="1" s="1"/>
  <c r="AK20" i="1" s="1"/>
  <c r="AJ20" i="1" s="1"/>
  <c r="AJ47" i="1" s="1"/>
  <c r="AH46" i="1"/>
  <c r="AH20" i="1" a="1"/>
  <c r="AH20" i="1" s="1"/>
  <c r="AF46" i="1"/>
  <c r="AF20" i="1" a="1"/>
  <c r="AF20" i="1" s="1"/>
  <c r="DC21" i="1" l="1" a="1"/>
  <c r="DC21" i="1" s="1"/>
  <c r="DC47" i="1"/>
  <c r="DB47" i="1"/>
  <c r="DB21" i="1" a="1"/>
  <c r="DB21" i="1" s="1"/>
  <c r="CW21" i="1" a="1"/>
  <c r="CW21" i="1" s="1"/>
  <c r="CW47" i="1"/>
  <c r="CX22" i="1" a="1"/>
  <c r="CX22" i="1" s="1"/>
  <c r="CX48" i="1"/>
  <c r="CV47" i="1"/>
  <c r="CV21" i="1" a="1"/>
  <c r="CV21" i="1" s="1"/>
  <c r="CU47" i="1"/>
  <c r="CU21" i="1" a="1"/>
  <c r="CU21" i="1" s="1"/>
  <c r="CR21" i="1" a="1"/>
  <c r="CR21" i="1" s="1"/>
  <c r="CR47" i="1"/>
  <c r="CP21" i="1" a="1"/>
  <c r="CP21" i="1" s="1"/>
  <c r="CP47" i="1"/>
  <c r="CO21" i="1" a="1"/>
  <c r="CO21" i="1" s="1"/>
  <c r="CO47" i="1"/>
  <c r="CN21" i="1" a="1"/>
  <c r="CN21" i="1" s="1"/>
  <c r="CN47" i="1"/>
  <c r="CE22" i="1" a="1"/>
  <c r="CE22" i="1" s="1"/>
  <c r="CE48" i="1"/>
  <c r="CK22" i="1" a="1"/>
  <c r="CK22" i="1" s="1"/>
  <c r="CK48" i="1"/>
  <c r="CL21" i="1" a="1"/>
  <c r="CL21" i="1" s="1"/>
  <c r="CL47" i="1"/>
  <c r="CC22" i="1" a="1"/>
  <c r="CC22" i="1" s="1"/>
  <c r="CC48" i="1"/>
  <c r="CF22" i="1" a="1"/>
  <c r="CF22" i="1" s="1"/>
  <c r="CF48" i="1"/>
  <c r="CI47" i="1"/>
  <c r="CI21" i="1" a="1"/>
  <c r="CI21" i="1" s="1"/>
  <c r="CH47" i="1"/>
  <c r="CH21" i="1" a="1"/>
  <c r="CH21" i="1" s="1"/>
  <c r="BT22" i="1" a="1"/>
  <c r="BT22" i="1" s="1"/>
  <c r="BT48" i="1"/>
  <c r="BX49" i="1"/>
  <c r="BX23" i="1" a="1"/>
  <c r="BX23" i="1" s="1"/>
  <c r="BZ21" i="1" a="1"/>
  <c r="BZ21" i="1" s="1"/>
  <c r="CA47" i="1"/>
  <c r="CA21" i="1" a="1"/>
  <c r="CA21" i="1" s="1"/>
  <c r="BV48" i="1"/>
  <c r="BV22" i="1" a="1"/>
  <c r="BV22" i="1" s="1"/>
  <c r="BW48" i="1"/>
  <c r="BW22" i="1" a="1"/>
  <c r="BW22" i="1" s="1"/>
  <c r="BU22" i="1" a="1"/>
  <c r="BU22" i="1" s="1"/>
  <c r="BU48" i="1"/>
  <c r="BY23" i="1" a="1"/>
  <c r="BY23" i="1" s="1"/>
  <c r="BY49" i="1"/>
  <c r="BQ21" i="1" a="1"/>
  <c r="BQ21" i="1" s="1"/>
  <c r="BQ47" i="1"/>
  <c r="BJ21" i="1" a="1"/>
  <c r="BJ21" i="1" s="1"/>
  <c r="BH48" i="1"/>
  <c r="BH22" i="1" a="1"/>
  <c r="BH22" i="1" s="1"/>
  <c r="BN48" i="1"/>
  <c r="BN22" i="1" a="1"/>
  <c r="BN22" i="1" s="1"/>
  <c r="BO23" i="1" a="1"/>
  <c r="BO23" i="1" s="1"/>
  <c r="BO49" i="1"/>
  <c r="BL21" i="1" a="1"/>
  <c r="BL21" i="1" s="1"/>
  <c r="BL47" i="1"/>
  <c r="BK21" i="1" a="1"/>
  <c r="BK21" i="1" s="1"/>
  <c r="BK47" i="1"/>
  <c r="BC47" i="1"/>
  <c r="BC21" i="1" a="1"/>
  <c r="BC21" i="1" s="1"/>
  <c r="BA22" i="1" a="1"/>
  <c r="BA22" i="1" s="1"/>
  <c r="BA48" i="1"/>
  <c r="BE22" i="1" a="1"/>
  <c r="BE22" i="1" s="1"/>
  <c r="BE48" i="1"/>
  <c r="BB47" i="1"/>
  <c r="BB21" i="1" a="1"/>
  <c r="BB21" i="1" s="1"/>
  <c r="BD47" i="1"/>
  <c r="BD21" i="1" a="1"/>
  <c r="BD21" i="1" s="1"/>
  <c r="AY47" i="1"/>
  <c r="AY21" i="1" a="1"/>
  <c r="AY21" i="1" s="1"/>
  <c r="BF47" i="1"/>
  <c r="BF21" i="1" a="1"/>
  <c r="BF21" i="1" s="1"/>
  <c r="AX21" i="1" a="1"/>
  <c r="AX21" i="1" s="1"/>
  <c r="AV21" i="1" a="1"/>
  <c r="AV21" i="1" s="1"/>
  <c r="AV47" i="1"/>
  <c r="AP47" i="1"/>
  <c r="AP21" i="1" a="1"/>
  <c r="AP21" i="1" s="1"/>
  <c r="AS21" i="1" a="1"/>
  <c r="AS21" i="1" s="1"/>
  <c r="AS47" i="1"/>
  <c r="AT47" i="1"/>
  <c r="AT21" i="1" a="1"/>
  <c r="AT21" i="1" s="1"/>
  <c r="AU48" i="1"/>
  <c r="AU22" i="1" a="1"/>
  <c r="AU22" i="1" s="1"/>
  <c r="AO21" i="1" a="1"/>
  <c r="AO21" i="1" s="1"/>
  <c r="AR21" i="1" a="1"/>
  <c r="AR21" i="1" s="1"/>
  <c r="AR47" i="1"/>
  <c r="AF21" i="1" a="1"/>
  <c r="AF21" i="1" s="1"/>
  <c r="AF47" i="1"/>
  <c r="AH47" i="1"/>
  <c r="AH21" i="1" a="1"/>
  <c r="AH21" i="1" s="1"/>
  <c r="AL21" i="1" a="1"/>
  <c r="AL21" i="1" s="1"/>
  <c r="AK21" i="1" s="1"/>
  <c r="AJ21" i="1" s="1"/>
  <c r="AJ48" i="1" s="1"/>
  <c r="AL47" i="1"/>
  <c r="AK47" i="1" s="1"/>
  <c r="DB22" i="1" l="1" a="1"/>
  <c r="DB22" i="1" s="1"/>
  <c r="DB48" i="1"/>
  <c r="DC48" i="1"/>
  <c r="DC22" i="1" a="1"/>
  <c r="DC22" i="1" s="1"/>
  <c r="CX49" i="1"/>
  <c r="CX23" i="1" a="1"/>
  <c r="CX23" i="1" s="1"/>
  <c r="CU22" i="1" a="1"/>
  <c r="CU22" i="1" s="1"/>
  <c r="CU48" i="1"/>
  <c r="CV22" i="1" a="1"/>
  <c r="CV22" i="1" s="1"/>
  <c r="CV48" i="1"/>
  <c r="CW48" i="1"/>
  <c r="CW22" i="1" a="1"/>
  <c r="CW22" i="1" s="1"/>
  <c r="CR22" i="1" a="1"/>
  <c r="CR22" i="1" s="1"/>
  <c r="CR48" i="1"/>
  <c r="CP22" i="1" a="1"/>
  <c r="CP22" i="1" s="1"/>
  <c r="CP48" i="1"/>
  <c r="CN22" i="1" a="1"/>
  <c r="CN22" i="1" s="1"/>
  <c r="CN48" i="1"/>
  <c r="CO48" i="1"/>
  <c r="CO22" i="1" a="1"/>
  <c r="CO22" i="1" s="1"/>
  <c r="CK23" i="1" a="1"/>
  <c r="CK23" i="1" s="1"/>
  <c r="CK49" i="1"/>
  <c r="CH22" i="1" a="1"/>
  <c r="CH22" i="1" s="1"/>
  <c r="CH48" i="1"/>
  <c r="CI22" i="1" a="1"/>
  <c r="CI22" i="1" s="1"/>
  <c r="CI48" i="1"/>
  <c r="CF49" i="1"/>
  <c r="CF23" i="1" a="1"/>
  <c r="CF23" i="1" s="1"/>
  <c r="CC23" i="1" a="1"/>
  <c r="CC23" i="1" s="1"/>
  <c r="CC49" i="1"/>
  <c r="CL22" i="1" a="1"/>
  <c r="CL22" i="1" s="1"/>
  <c r="CL48" i="1"/>
  <c r="CE49" i="1"/>
  <c r="CE23" i="1" a="1"/>
  <c r="CE23" i="1" s="1"/>
  <c r="BW23" i="1" a="1"/>
  <c r="BW23" i="1" s="1"/>
  <c r="BW49" i="1"/>
  <c r="BV49" i="1"/>
  <c r="BV23" i="1" a="1"/>
  <c r="BV23" i="1" s="1"/>
  <c r="BY50" i="1"/>
  <c r="BY24" i="1" a="1"/>
  <c r="BY24" i="1" s="1"/>
  <c r="BU49" i="1"/>
  <c r="BU23" i="1" a="1"/>
  <c r="BU23" i="1" s="1"/>
  <c r="CA22" i="1" a="1"/>
  <c r="CA22" i="1" s="1"/>
  <c r="CA48" i="1"/>
  <c r="BZ22" i="1" a="1"/>
  <c r="BZ22" i="1" s="1"/>
  <c r="BX24" i="1" a="1"/>
  <c r="BX24" i="1" s="1"/>
  <c r="BX50" i="1"/>
  <c r="BT23" i="1" a="1"/>
  <c r="BT23" i="1" s="1"/>
  <c r="BT49" i="1"/>
  <c r="BQ22" i="1" a="1"/>
  <c r="BQ22" i="1" s="1"/>
  <c r="BQ48" i="1"/>
  <c r="BK48" i="1"/>
  <c r="BK22" i="1" a="1"/>
  <c r="BK22" i="1" s="1"/>
  <c r="BH23" i="1" a="1"/>
  <c r="BH23" i="1" s="1"/>
  <c r="BH49" i="1"/>
  <c r="BL48" i="1"/>
  <c r="BL22" i="1" a="1"/>
  <c r="BL22" i="1" s="1"/>
  <c r="BO50" i="1"/>
  <c r="BO24" i="1" a="1"/>
  <c r="BO24" i="1" s="1"/>
  <c r="BN23" i="1" a="1"/>
  <c r="BN23" i="1" s="1"/>
  <c r="BN49" i="1"/>
  <c r="BJ48" i="1"/>
  <c r="BJ22" i="1" a="1"/>
  <c r="BJ22" i="1" s="1"/>
  <c r="AY48" i="1"/>
  <c r="AY22" i="1" a="1"/>
  <c r="AY22" i="1" s="1"/>
  <c r="BD22" i="1" a="1"/>
  <c r="BD22" i="1" s="1"/>
  <c r="BD48" i="1"/>
  <c r="BA23" i="1" a="1"/>
  <c r="BA23" i="1" s="1"/>
  <c r="BA49" i="1"/>
  <c r="BF22" i="1" a="1"/>
  <c r="BF22" i="1" s="1"/>
  <c r="BF48" i="1"/>
  <c r="BE49" i="1"/>
  <c r="BE23" i="1" a="1"/>
  <c r="BE23" i="1" s="1"/>
  <c r="BC22" i="1" a="1"/>
  <c r="BC22" i="1" s="1"/>
  <c r="BC48" i="1"/>
  <c r="BB22" i="1" a="1"/>
  <c r="BB22" i="1" s="1"/>
  <c r="BB48" i="1"/>
  <c r="AX22" i="1" a="1"/>
  <c r="AX22" i="1" s="1"/>
  <c r="AV22" i="1" a="1"/>
  <c r="AV22" i="1" s="1"/>
  <c r="AV48" i="1"/>
  <c r="AO22" i="1" a="1"/>
  <c r="AO22" i="1" s="1"/>
  <c r="AU23" i="1" a="1"/>
  <c r="AU23" i="1" s="1"/>
  <c r="AU49" i="1"/>
  <c r="AS48" i="1"/>
  <c r="AS22" i="1" a="1"/>
  <c r="AS22" i="1" s="1"/>
  <c r="AR48" i="1"/>
  <c r="AR22" i="1" a="1"/>
  <c r="AR22" i="1" s="1"/>
  <c r="AP48" i="1"/>
  <c r="AP22" i="1" a="1"/>
  <c r="AP22" i="1" s="1"/>
  <c r="AT48" i="1"/>
  <c r="AT22" i="1" a="1"/>
  <c r="AT22" i="1" s="1"/>
  <c r="AL48" i="1"/>
  <c r="AK48" i="1" s="1"/>
  <c r="AL22" i="1" a="1"/>
  <c r="AL22" i="1" s="1"/>
  <c r="AK22" i="1" s="1"/>
  <c r="AJ22" i="1" s="1"/>
  <c r="AJ49" i="1" s="1"/>
  <c r="AH48" i="1"/>
  <c r="AH22" i="1" a="1"/>
  <c r="AH22" i="1" s="1"/>
  <c r="AF48" i="1"/>
  <c r="AF22" i="1" a="1"/>
  <c r="AF22" i="1" s="1"/>
  <c r="DC49" i="1" l="1"/>
  <c r="DC23" i="1" a="1"/>
  <c r="DC23" i="1" s="1"/>
  <c r="DB49" i="1"/>
  <c r="DB23" i="1" a="1"/>
  <c r="DB23" i="1" s="1"/>
  <c r="CW49" i="1"/>
  <c r="CW23" i="1" a="1"/>
  <c r="CW23" i="1" s="1"/>
  <c r="CU23" i="1" a="1"/>
  <c r="CU23" i="1" s="1"/>
  <c r="CU49" i="1"/>
  <c r="CX50" i="1"/>
  <c r="CX24" i="1" a="1"/>
  <c r="CX24" i="1" s="1"/>
  <c r="CV23" i="1" a="1"/>
  <c r="CV23" i="1" s="1"/>
  <c r="CV49" i="1"/>
  <c r="CR23" i="1" a="1"/>
  <c r="CR23" i="1" s="1"/>
  <c r="CR49" i="1"/>
  <c r="CP49" i="1"/>
  <c r="CP23" i="1" a="1"/>
  <c r="CP23" i="1" s="1"/>
  <c r="CO49" i="1"/>
  <c r="CO23" i="1" a="1"/>
  <c r="CO23" i="1" s="1"/>
  <c r="CN49" i="1"/>
  <c r="CN23" i="1" a="1"/>
  <c r="CN23" i="1" s="1"/>
  <c r="CF50" i="1"/>
  <c r="CF24" i="1" a="1"/>
  <c r="CF24" i="1" s="1"/>
  <c r="CC50" i="1"/>
  <c r="CC24" i="1" a="1"/>
  <c r="CC24" i="1" s="1"/>
  <c r="CI23" i="1" a="1"/>
  <c r="CI23" i="1" s="1"/>
  <c r="CI49" i="1"/>
  <c r="CE50" i="1"/>
  <c r="CE24" i="1" a="1"/>
  <c r="CE24" i="1" s="1"/>
  <c r="CH49" i="1"/>
  <c r="CH23" i="1" a="1"/>
  <c r="CH23" i="1" s="1"/>
  <c r="CL49" i="1"/>
  <c r="CL23" i="1" a="1"/>
  <c r="CL23" i="1" s="1"/>
  <c r="CK50" i="1"/>
  <c r="CK24" i="1" a="1"/>
  <c r="CK24" i="1" s="1"/>
  <c r="BT50" i="1"/>
  <c r="BT24" i="1" a="1"/>
  <c r="BT24" i="1" s="1"/>
  <c r="BX51" i="1"/>
  <c r="BX25" i="1" a="1"/>
  <c r="BX25" i="1" s="1"/>
  <c r="BZ49" i="1"/>
  <c r="BZ23" i="1" a="1"/>
  <c r="BZ23" i="1" s="1"/>
  <c r="CA49" i="1"/>
  <c r="CA23" i="1" a="1"/>
  <c r="CA23" i="1" s="1"/>
  <c r="BY51" i="1"/>
  <c r="BY25" i="1" a="1"/>
  <c r="BY25" i="1" s="1"/>
  <c r="BV50" i="1"/>
  <c r="BV24" i="1" a="1"/>
  <c r="BV24" i="1" s="1"/>
  <c r="BU50" i="1"/>
  <c r="BU24" i="1" a="1"/>
  <c r="BU24" i="1" s="1"/>
  <c r="BW50" i="1"/>
  <c r="BW24" i="1" a="1"/>
  <c r="BW24" i="1" s="1"/>
  <c r="BQ23" i="1" a="1"/>
  <c r="BQ23" i="1" s="1"/>
  <c r="BQ49" i="1"/>
  <c r="BN50" i="1"/>
  <c r="BN24" i="1" a="1"/>
  <c r="BN24" i="1" s="1"/>
  <c r="BJ23" i="1" a="1"/>
  <c r="BJ23" i="1" s="1"/>
  <c r="BJ49" i="1"/>
  <c r="BH24" i="1" a="1"/>
  <c r="BH24" i="1" s="1"/>
  <c r="BH50" i="1"/>
  <c r="BO51" i="1"/>
  <c r="BO25" i="1" a="1"/>
  <c r="BO25" i="1" s="1"/>
  <c r="BK23" i="1" a="1"/>
  <c r="BK23" i="1" s="1"/>
  <c r="BK49" i="1"/>
  <c r="BL23" i="1" a="1"/>
  <c r="BL23" i="1" s="1"/>
  <c r="BL49" i="1"/>
  <c r="BC49" i="1"/>
  <c r="BC23" i="1" a="1"/>
  <c r="BC23" i="1" s="1"/>
  <c r="BD23" i="1" a="1"/>
  <c r="BD23" i="1" s="1"/>
  <c r="BD49" i="1"/>
  <c r="BF23" i="1" a="1"/>
  <c r="BF23" i="1" s="1"/>
  <c r="BF49" i="1"/>
  <c r="AY49" i="1"/>
  <c r="AY23" i="1" a="1"/>
  <c r="AY23" i="1" s="1"/>
  <c r="BB49" i="1"/>
  <c r="BB23" i="1" a="1"/>
  <c r="BB23" i="1" s="1"/>
  <c r="BE50" i="1"/>
  <c r="BE24" i="1" a="1"/>
  <c r="BE24" i="1" s="1"/>
  <c r="BA24" i="1" a="1"/>
  <c r="BA24" i="1" s="1"/>
  <c r="BA50" i="1"/>
  <c r="AX23" i="1" a="1"/>
  <c r="AX23" i="1" s="1"/>
  <c r="AV23" i="1" a="1"/>
  <c r="AV23" i="1" s="1"/>
  <c r="AV49" i="1"/>
  <c r="AR23" i="1" a="1"/>
  <c r="AR23" i="1" s="1"/>
  <c r="AR49" i="1"/>
  <c r="AU50" i="1"/>
  <c r="AU24" i="1" a="1"/>
  <c r="AU24" i="1" s="1"/>
  <c r="AO23" i="1" a="1"/>
  <c r="AO23" i="1" s="1"/>
  <c r="AT23" i="1" a="1"/>
  <c r="AT23" i="1" s="1"/>
  <c r="AT49" i="1"/>
  <c r="AP23" i="1" a="1"/>
  <c r="AP23" i="1" s="1"/>
  <c r="AP49" i="1"/>
  <c r="AS23" i="1" a="1"/>
  <c r="AS23" i="1" s="1"/>
  <c r="AS49" i="1"/>
  <c r="AF49" i="1"/>
  <c r="AF23" i="1" a="1"/>
  <c r="AF23" i="1" s="1"/>
  <c r="AL23" i="1" a="1"/>
  <c r="AL23" i="1" s="1"/>
  <c r="AK23" i="1" s="1"/>
  <c r="AJ23" i="1" s="1"/>
  <c r="AJ50" i="1" s="1"/>
  <c r="AL49" i="1"/>
  <c r="AK49" i="1" s="1"/>
  <c r="AH23" i="1" a="1"/>
  <c r="AH23" i="1" s="1"/>
  <c r="AH49" i="1"/>
  <c r="DB24" i="1" l="1" a="1"/>
  <c r="DB24" i="1" s="1"/>
  <c r="DB50" i="1"/>
  <c r="DC24" i="1" a="1"/>
  <c r="DC24" i="1" s="1"/>
  <c r="DC50" i="1"/>
  <c r="CU50" i="1"/>
  <c r="CU24" i="1" a="1"/>
  <c r="CU24" i="1" s="1"/>
  <c r="CX51" i="1"/>
  <c r="CX25" i="1" a="1"/>
  <c r="CX25" i="1" s="1"/>
  <c r="CW50" i="1"/>
  <c r="CW24" i="1" a="1"/>
  <c r="CW24" i="1" s="1"/>
  <c r="CV24" i="1" a="1"/>
  <c r="CV24" i="1" s="1"/>
  <c r="CV50" i="1"/>
  <c r="CR24" i="1" a="1"/>
  <c r="CR24" i="1" s="1"/>
  <c r="CR50" i="1"/>
  <c r="CP50" i="1"/>
  <c r="CP24" i="1" a="1"/>
  <c r="CP24" i="1" s="1"/>
  <c r="CO24" i="1" a="1"/>
  <c r="CO24" i="1" s="1"/>
  <c r="CO50" i="1"/>
  <c r="CN24" i="1" a="1"/>
  <c r="CN24" i="1" s="1"/>
  <c r="CN50" i="1"/>
  <c r="CK25" i="1" a="1"/>
  <c r="CK25" i="1" s="1"/>
  <c r="CK51" i="1"/>
  <c r="CI50" i="1"/>
  <c r="CI24" i="1" a="1"/>
  <c r="CI24" i="1" s="1"/>
  <c r="CH50" i="1"/>
  <c r="CH24" i="1" a="1"/>
  <c r="CH24" i="1" s="1"/>
  <c r="CF51" i="1"/>
  <c r="CF25" i="1" a="1"/>
  <c r="CF25" i="1" s="1"/>
  <c r="CL50" i="1"/>
  <c r="CL24" i="1" a="1"/>
  <c r="CL24" i="1" s="1"/>
  <c r="CE51" i="1"/>
  <c r="CE25" i="1" a="1"/>
  <c r="CE25" i="1" s="1"/>
  <c r="CC51" i="1"/>
  <c r="CC25" i="1" a="1"/>
  <c r="CC25" i="1" s="1"/>
  <c r="BW51" i="1"/>
  <c r="BW25" i="1" a="1"/>
  <c r="BW25" i="1" s="1"/>
  <c r="BV25" i="1" a="1"/>
  <c r="BV25" i="1" s="1"/>
  <c r="BV51" i="1"/>
  <c r="BU51" i="1"/>
  <c r="BU25" i="1" a="1"/>
  <c r="BU25" i="1" s="1"/>
  <c r="BY39" i="1"/>
  <c r="BY40" i="1" s="1"/>
  <c r="BY52" i="1"/>
  <c r="CA50" i="1"/>
  <c r="CA24" i="1" a="1"/>
  <c r="CA24" i="1" s="1"/>
  <c r="BZ50" i="1"/>
  <c r="BZ24" i="1" a="1"/>
  <c r="BZ24" i="1" s="1"/>
  <c r="BX52" i="1"/>
  <c r="BX39" i="1"/>
  <c r="BX40" i="1" s="1"/>
  <c r="BT51" i="1"/>
  <c r="BT25" i="1" a="1"/>
  <c r="BT25" i="1" s="1"/>
  <c r="BQ50" i="1"/>
  <c r="BQ24" i="1" a="1"/>
  <c r="BQ24" i="1" s="1"/>
  <c r="BO52" i="1"/>
  <c r="BO39" i="1"/>
  <c r="BK50" i="1"/>
  <c r="BK24" i="1" a="1"/>
  <c r="BK24" i="1" s="1"/>
  <c r="BJ50" i="1"/>
  <c r="BJ24" i="1" a="1"/>
  <c r="BJ24" i="1" s="1"/>
  <c r="BL50" i="1"/>
  <c r="BL24" i="1" a="1"/>
  <c r="BL24" i="1" s="1"/>
  <c r="BN51" i="1"/>
  <c r="BN25" i="1" a="1"/>
  <c r="BN25" i="1" s="1"/>
  <c r="BH51" i="1"/>
  <c r="BH25" i="1" a="1"/>
  <c r="BH25" i="1" s="1"/>
  <c r="BA51" i="1"/>
  <c r="BA25" i="1" a="1"/>
  <c r="BA25" i="1" s="1"/>
  <c r="BD50" i="1"/>
  <c r="BD24" i="1" a="1"/>
  <c r="BD24" i="1" s="1"/>
  <c r="BB24" i="1" a="1"/>
  <c r="BB24" i="1" s="1"/>
  <c r="BB50" i="1"/>
  <c r="BF50" i="1"/>
  <c r="BF24" i="1" a="1"/>
  <c r="BF24" i="1" s="1"/>
  <c r="BC24" i="1" a="1"/>
  <c r="BC24" i="1" s="1"/>
  <c r="BC50" i="1"/>
  <c r="BE25" i="1" a="1"/>
  <c r="BE25" i="1" s="1"/>
  <c r="BE51" i="1"/>
  <c r="AY24" i="1" a="1"/>
  <c r="AY24" i="1" s="1"/>
  <c r="AY50" i="1"/>
  <c r="AX24" i="1" a="1"/>
  <c r="AX24" i="1" s="1"/>
  <c r="AV24" i="1" a="1"/>
  <c r="AV24" i="1" s="1"/>
  <c r="AV50" i="1"/>
  <c r="AT50" i="1"/>
  <c r="AT24" i="1" a="1"/>
  <c r="AT24" i="1" s="1"/>
  <c r="AO50" i="1"/>
  <c r="AO24" i="1" a="1"/>
  <c r="AO24" i="1" s="1"/>
  <c r="AU25" i="1" a="1"/>
  <c r="AU25" i="1" s="1"/>
  <c r="AU51" i="1"/>
  <c r="AS50" i="1"/>
  <c r="AS24" i="1" a="1"/>
  <c r="AS24" i="1" s="1"/>
  <c r="AP50" i="1"/>
  <c r="AP24" i="1" a="1"/>
  <c r="AP24" i="1" s="1"/>
  <c r="AR50" i="1"/>
  <c r="AR24" i="1" a="1"/>
  <c r="AR24" i="1" s="1"/>
  <c r="AL24" i="1" a="1"/>
  <c r="AL24" i="1" s="1"/>
  <c r="AK24" i="1" s="1"/>
  <c r="AJ24" i="1" s="1"/>
  <c r="AJ51" i="1" s="1"/>
  <c r="AL50" i="1"/>
  <c r="AK50" i="1" s="1"/>
  <c r="AH24" i="1" a="1"/>
  <c r="AH24" i="1" s="1"/>
  <c r="AH50" i="1"/>
  <c r="AF50" i="1"/>
  <c r="AF24" i="1" a="1"/>
  <c r="AF24" i="1" s="1"/>
  <c r="BY99" i="1" l="1"/>
  <c r="BY127" i="1"/>
  <c r="BY102" i="1"/>
  <c r="BY128" i="1"/>
  <c r="BY104" i="1"/>
  <c r="BY114" i="1"/>
  <c r="BY129" i="1"/>
  <c r="BY100" i="1"/>
  <c r="BY97" i="1"/>
  <c r="BY111" i="1"/>
  <c r="BY119" i="1"/>
  <c r="BY134" i="1"/>
  <c r="BY121" i="1"/>
  <c r="BY110" i="1"/>
  <c r="BY105" i="1"/>
  <c r="BY120" i="1"/>
  <c r="BY90" i="1"/>
  <c r="BY124" i="1"/>
  <c r="BY125" i="1"/>
  <c r="BY98" i="1"/>
  <c r="BY101" i="1"/>
  <c r="BY130" i="1"/>
  <c r="BY96" i="1"/>
  <c r="BY94" i="1"/>
  <c r="BY118" i="1"/>
  <c r="BY116" i="1"/>
  <c r="BY103" i="1"/>
  <c r="BY108" i="1"/>
  <c r="BY93" i="1"/>
  <c r="BY131" i="1"/>
  <c r="BY123" i="1"/>
  <c r="BY107" i="1"/>
  <c r="BY109" i="1"/>
  <c r="BY95" i="1"/>
  <c r="BY139" i="1"/>
  <c r="BY126" i="1"/>
  <c r="BY115" i="1"/>
  <c r="BY122" i="1"/>
  <c r="BY117" i="1"/>
  <c r="BY112" i="1"/>
  <c r="BY106" i="1"/>
  <c r="BY113" i="1"/>
  <c r="BY137" i="1"/>
  <c r="BO90" i="1"/>
  <c r="BO124" i="1"/>
  <c r="BO110" i="1"/>
  <c r="BO115" i="1"/>
  <c r="BO129" i="1"/>
  <c r="BO116" i="1"/>
  <c r="BO100" i="1"/>
  <c r="BO97" i="1"/>
  <c r="BO98" i="1"/>
  <c r="BO112" i="1"/>
  <c r="BO127" i="1"/>
  <c r="BO93" i="1"/>
  <c r="BO96" i="1"/>
  <c r="BO113" i="1"/>
  <c r="BO99" i="1"/>
  <c r="BO126" i="1"/>
  <c r="BO109" i="1"/>
  <c r="BO120" i="1"/>
  <c r="BO125" i="1"/>
  <c r="BO123" i="1"/>
  <c r="BO106" i="1"/>
  <c r="BO105" i="1"/>
  <c r="BO94" i="1"/>
  <c r="BO117" i="1"/>
  <c r="BO95" i="1"/>
  <c r="BO101" i="1"/>
  <c r="BO118" i="1"/>
  <c r="BO122" i="1"/>
  <c r="BO121" i="1"/>
  <c r="BO111" i="1"/>
  <c r="BO108" i="1"/>
  <c r="BO114" i="1"/>
  <c r="BO128" i="1"/>
  <c r="BO104" i="1"/>
  <c r="BO107" i="1"/>
  <c r="BO119" i="1"/>
  <c r="BO102" i="1"/>
  <c r="BO103" i="1"/>
  <c r="BX107" i="1"/>
  <c r="BX100" i="1"/>
  <c r="BX106" i="1"/>
  <c r="BX122" i="1"/>
  <c r="BX103" i="1"/>
  <c r="BX98" i="1"/>
  <c r="BX131" i="1"/>
  <c r="BX120" i="1"/>
  <c r="BX90" i="1"/>
  <c r="BX115" i="1"/>
  <c r="BX113" i="1"/>
  <c r="BX108" i="1"/>
  <c r="BX129" i="1"/>
  <c r="BX121" i="1"/>
  <c r="BX133" i="1"/>
  <c r="BX130" i="1"/>
  <c r="BX97" i="1"/>
  <c r="BX128" i="1"/>
  <c r="BX93" i="1"/>
  <c r="BX123" i="1"/>
  <c r="BX104" i="1"/>
  <c r="BX95" i="1"/>
  <c r="BX119" i="1"/>
  <c r="BX109" i="1"/>
  <c r="BX111" i="1"/>
  <c r="BX94" i="1"/>
  <c r="BX114" i="1"/>
  <c r="BX125" i="1"/>
  <c r="BX110" i="1"/>
  <c r="BX132" i="1"/>
  <c r="BX99" i="1"/>
  <c r="BX117" i="1"/>
  <c r="BX96" i="1"/>
  <c r="BX126" i="1"/>
  <c r="BX112" i="1"/>
  <c r="BX101" i="1"/>
  <c r="BX134" i="1"/>
  <c r="BX127" i="1"/>
  <c r="BX102" i="1"/>
  <c r="BX116" i="1"/>
  <c r="BX124" i="1"/>
  <c r="BX105" i="1"/>
  <c r="BX118" i="1"/>
  <c r="DC51" i="1"/>
  <c r="DC25" i="1" a="1"/>
  <c r="DC25" i="1" s="1"/>
  <c r="DB51" i="1"/>
  <c r="DB25" i="1" a="1"/>
  <c r="DB25" i="1" s="1"/>
  <c r="CW51" i="1"/>
  <c r="CW25" i="1" a="1"/>
  <c r="CW25" i="1" s="1"/>
  <c r="CU51" i="1"/>
  <c r="CU25" i="1" a="1"/>
  <c r="CU25" i="1" s="1"/>
  <c r="CV51" i="1"/>
  <c r="CV25" i="1" a="1"/>
  <c r="CV25" i="1" s="1"/>
  <c r="CX52" i="1"/>
  <c r="CX40" i="1"/>
  <c r="CR25" i="1" a="1"/>
  <c r="CR25" i="1" s="1"/>
  <c r="CR51" i="1"/>
  <c r="CP25" i="1" a="1"/>
  <c r="CP25" i="1" s="1"/>
  <c r="CP51" i="1"/>
  <c r="CN51" i="1"/>
  <c r="CN25" i="1" a="1"/>
  <c r="CN25" i="1" s="1"/>
  <c r="CO25" i="1" a="1"/>
  <c r="CO25" i="1" s="1"/>
  <c r="CO51" i="1"/>
  <c r="CE39" i="1"/>
  <c r="CE52" i="1"/>
  <c r="CL25" i="1" a="1"/>
  <c r="CL25" i="1" s="1"/>
  <c r="CL51" i="1"/>
  <c r="CH51" i="1"/>
  <c r="CH25" i="1" a="1"/>
  <c r="CH25" i="1" s="1"/>
  <c r="CC52" i="1"/>
  <c r="CC39" i="1"/>
  <c r="CF52" i="1"/>
  <c r="CF39" i="1"/>
  <c r="CF40" i="1" s="1"/>
  <c r="CI25" i="1" a="1"/>
  <c r="CI25" i="1" s="1"/>
  <c r="CI51" i="1"/>
  <c r="CK39" i="1"/>
  <c r="CK40" i="1" s="1"/>
  <c r="CK52" i="1"/>
  <c r="CA25" i="1" a="1"/>
  <c r="CA25" i="1" s="1"/>
  <c r="CA51" i="1"/>
  <c r="BT39" i="1"/>
  <c r="BT40" i="1" s="1"/>
  <c r="BT52" i="1"/>
  <c r="BU52" i="1"/>
  <c r="BU39" i="1"/>
  <c r="BU40" i="1" s="1"/>
  <c r="BW39" i="1"/>
  <c r="BW40" i="1" s="1"/>
  <c r="BW52" i="1"/>
  <c r="BX41" i="1"/>
  <c r="BX137" i="1" s="1"/>
  <c r="BZ25" i="1" a="1"/>
  <c r="BZ25" i="1" s="1"/>
  <c r="BZ51" i="1"/>
  <c r="BY41" i="1"/>
  <c r="BY133" i="1" s="1"/>
  <c r="BV39" i="1"/>
  <c r="BV40" i="1" s="1"/>
  <c r="BV52" i="1"/>
  <c r="BQ51" i="1"/>
  <c r="BQ25" i="1" a="1"/>
  <c r="BQ25" i="1" s="1"/>
  <c r="BK51" i="1"/>
  <c r="BK25" i="1" a="1"/>
  <c r="BK25" i="1" s="1"/>
  <c r="BJ51" i="1"/>
  <c r="BJ25" i="1" a="1"/>
  <c r="BJ25" i="1" s="1"/>
  <c r="BH52" i="1"/>
  <c r="BH39" i="1"/>
  <c r="BH40" i="1" s="1"/>
  <c r="BL25" i="1" a="1"/>
  <c r="BL25" i="1" s="1"/>
  <c r="BL51" i="1"/>
  <c r="BO40" i="1"/>
  <c r="BO131" i="1" s="1"/>
  <c r="BN39" i="1"/>
  <c r="BN40" i="1" s="1"/>
  <c r="BN52" i="1"/>
  <c r="BC51" i="1"/>
  <c r="BC25" i="1" a="1"/>
  <c r="BC25" i="1" s="1"/>
  <c r="AY51" i="1"/>
  <c r="AY25" i="1" a="1"/>
  <c r="AY25" i="1" s="1"/>
  <c r="BF25" i="1" a="1"/>
  <c r="BF25" i="1" s="1"/>
  <c r="BF51" i="1"/>
  <c r="BD51" i="1"/>
  <c r="BD25" i="1" a="1"/>
  <c r="BD25" i="1" s="1"/>
  <c r="BA39" i="1"/>
  <c r="BA40" i="1" s="1"/>
  <c r="BA52" i="1"/>
  <c r="BE39" i="1"/>
  <c r="BE40" i="1" s="1"/>
  <c r="BE52" i="1"/>
  <c r="BB51" i="1"/>
  <c r="BB25" i="1" a="1"/>
  <c r="BB25" i="1" s="1"/>
  <c r="AX25" i="1" a="1"/>
  <c r="AX25" i="1" s="1"/>
  <c r="AV25" i="1" a="1"/>
  <c r="AV25" i="1" s="1"/>
  <c r="AV51" i="1"/>
  <c r="AP51" i="1"/>
  <c r="AP25" i="1" a="1"/>
  <c r="AP25" i="1" s="1"/>
  <c r="AO51" i="1"/>
  <c r="AO25" i="1" a="1"/>
  <c r="AO25" i="1" s="1"/>
  <c r="AS51" i="1"/>
  <c r="AS25" i="1" a="1"/>
  <c r="AS25" i="1" s="1"/>
  <c r="AT25" i="1" a="1"/>
  <c r="AT25" i="1" s="1"/>
  <c r="AT51" i="1"/>
  <c r="AR25" i="1" a="1"/>
  <c r="AR25" i="1" s="1"/>
  <c r="AR51" i="1"/>
  <c r="AU52" i="1"/>
  <c r="AU39" i="1"/>
  <c r="AU40" i="1" s="1"/>
  <c r="AF25" i="1" a="1"/>
  <c r="AF25" i="1" s="1"/>
  <c r="AF51" i="1"/>
  <c r="AH51" i="1"/>
  <c r="AH25" i="1" a="1"/>
  <c r="AH25" i="1" s="1"/>
  <c r="AL51" i="1"/>
  <c r="AK51" i="1" s="1"/>
  <c r="AL25" i="1" a="1"/>
  <c r="AL25" i="1" s="1"/>
  <c r="AK25" i="1" s="1"/>
  <c r="AJ25" i="1" s="1"/>
  <c r="AJ52" i="1" s="1"/>
  <c r="BX136" i="1" l="1"/>
  <c r="BX135" i="1"/>
  <c r="BY136" i="1"/>
  <c r="BO132" i="1"/>
  <c r="BV311" i="1"/>
  <c r="BV294" i="1"/>
  <c r="BV362" i="1"/>
  <c r="BV354" i="1"/>
  <c r="BV381" i="1"/>
  <c r="BV393" i="1"/>
  <c r="BV332" i="1"/>
  <c r="BV352" i="1"/>
  <c r="BV387" i="1"/>
  <c r="BV384" i="1"/>
  <c r="BV308" i="1"/>
  <c r="BV300" i="1"/>
  <c r="BV329" i="1"/>
  <c r="BV298" i="1"/>
  <c r="BV349" i="1"/>
  <c r="BV321" i="1"/>
  <c r="BV312" i="1"/>
  <c r="BV325" i="1"/>
  <c r="BV358" i="1"/>
  <c r="BV369" i="1"/>
  <c r="BV356" i="1"/>
  <c r="BV372" i="1"/>
  <c r="BV314" i="1"/>
  <c r="BV368" i="1"/>
  <c r="BV347" i="1"/>
  <c r="BV359" i="1"/>
  <c r="BV386" i="1"/>
  <c r="BV388" i="1"/>
  <c r="BV296" i="1"/>
  <c r="BV295" i="1"/>
  <c r="BV344" i="1"/>
  <c r="BV333" i="1"/>
  <c r="BV371" i="1"/>
  <c r="BV382" i="1"/>
  <c r="BV303" i="1"/>
  <c r="BV330" i="1"/>
  <c r="BV306" i="1"/>
  <c r="BV318" i="1"/>
  <c r="BV313" i="1"/>
  <c r="BV304" i="1"/>
  <c r="BV338" i="1"/>
  <c r="BV392" i="1"/>
  <c r="BV389" i="1"/>
  <c r="BV328" i="1"/>
  <c r="BV339" i="1"/>
  <c r="BV390" i="1"/>
  <c r="BV353" i="1"/>
  <c r="BV305" i="1"/>
  <c r="BV324" i="1"/>
  <c r="BV373" i="1"/>
  <c r="BV335" i="1"/>
  <c r="BV319" i="1"/>
  <c r="BV370" i="1"/>
  <c r="BV331" i="1"/>
  <c r="BV317" i="1"/>
  <c r="BV307" i="1"/>
  <c r="BV364" i="1"/>
  <c r="BV315" i="1"/>
  <c r="BV385" i="1"/>
  <c r="BV361" i="1"/>
  <c r="BV341" i="1"/>
  <c r="BV323" i="1"/>
  <c r="BV367" i="1"/>
  <c r="BV377" i="1"/>
  <c r="BV320" i="1"/>
  <c r="BV310" i="1"/>
  <c r="BV336" i="1"/>
  <c r="BV326" i="1"/>
  <c r="BV342" i="1"/>
  <c r="BV316" i="1"/>
  <c r="BV351" i="1"/>
  <c r="BV365" i="1"/>
  <c r="BV322" i="1"/>
  <c r="BV297" i="1"/>
  <c r="BV374" i="1"/>
  <c r="BV391" i="1"/>
  <c r="BV363" i="1"/>
  <c r="BV343" i="1"/>
  <c r="BV376" i="1"/>
  <c r="BV378" i="1"/>
  <c r="BV379" i="1"/>
  <c r="BV340" i="1"/>
  <c r="BV348" i="1"/>
  <c r="BV380" i="1"/>
  <c r="BV337" i="1"/>
  <c r="BV383" i="1"/>
  <c r="BV375" i="1"/>
  <c r="BV366" i="1"/>
  <c r="BV350" i="1"/>
  <c r="BV301" i="1"/>
  <c r="BV355" i="1"/>
  <c r="BV299" i="1"/>
  <c r="BV309" i="1"/>
  <c r="BV357" i="1"/>
  <c r="BV345" i="1"/>
  <c r="BV346" i="1"/>
  <c r="BV360" i="1"/>
  <c r="BV302" i="1"/>
  <c r="BV327" i="1"/>
  <c r="BV334" i="1"/>
  <c r="BA349" i="1"/>
  <c r="BA360" i="1"/>
  <c r="BA365" i="1"/>
  <c r="BA341" i="1"/>
  <c r="BA323" i="1"/>
  <c r="BA350" i="1"/>
  <c r="BA328" i="1"/>
  <c r="BA306" i="1"/>
  <c r="BA294" i="1"/>
  <c r="BA393" i="1"/>
  <c r="BA389" i="1"/>
  <c r="BA357" i="1"/>
  <c r="BA296" i="1"/>
  <c r="BA300" i="1"/>
  <c r="BA379" i="1"/>
  <c r="BA344" i="1"/>
  <c r="BA354" i="1"/>
  <c r="BA352" i="1"/>
  <c r="BA334" i="1"/>
  <c r="BA312" i="1"/>
  <c r="BA371" i="1"/>
  <c r="BA319" i="1"/>
  <c r="BA325" i="1"/>
  <c r="BA363" i="1"/>
  <c r="BA299" i="1"/>
  <c r="BA372" i="1"/>
  <c r="BA361" i="1"/>
  <c r="BA373" i="1"/>
  <c r="BA343" i="1"/>
  <c r="BA382" i="1"/>
  <c r="BA384" i="1"/>
  <c r="BA342" i="1"/>
  <c r="BA314" i="1"/>
  <c r="BA326" i="1"/>
  <c r="BA378" i="1"/>
  <c r="BA297" i="1"/>
  <c r="BA329" i="1"/>
  <c r="BA310" i="1"/>
  <c r="BA302" i="1"/>
  <c r="BA364" i="1"/>
  <c r="BA317" i="1"/>
  <c r="BA320" i="1"/>
  <c r="BA316" i="1"/>
  <c r="BA309" i="1"/>
  <c r="BA386" i="1"/>
  <c r="BA332" i="1"/>
  <c r="BA339" i="1"/>
  <c r="BA315" i="1"/>
  <c r="BA362" i="1"/>
  <c r="BA374" i="1"/>
  <c r="BA355" i="1"/>
  <c r="BA336" i="1"/>
  <c r="BA338" i="1"/>
  <c r="BA385" i="1"/>
  <c r="BA303" i="1"/>
  <c r="BA368" i="1"/>
  <c r="BA370" i="1"/>
  <c r="BA367" i="1"/>
  <c r="BA333" i="1"/>
  <c r="BA388" i="1"/>
  <c r="BA327" i="1"/>
  <c r="BA305" i="1"/>
  <c r="BA324" i="1"/>
  <c r="BA380" i="1"/>
  <c r="BA377" i="1"/>
  <c r="BA375" i="1"/>
  <c r="BA331" i="1"/>
  <c r="BA298" i="1"/>
  <c r="BA313" i="1"/>
  <c r="BA351" i="1"/>
  <c r="BA304" i="1"/>
  <c r="BA295" i="1"/>
  <c r="BA307" i="1"/>
  <c r="BA390" i="1"/>
  <c r="BA311" i="1"/>
  <c r="BA366" i="1"/>
  <c r="BA387" i="1"/>
  <c r="BA376" i="1"/>
  <c r="BA337" i="1"/>
  <c r="BA369" i="1"/>
  <c r="BA301" i="1"/>
  <c r="BA359" i="1"/>
  <c r="BA321" i="1"/>
  <c r="BA353" i="1"/>
  <c r="BA347" i="1"/>
  <c r="BA345" i="1"/>
  <c r="BA346" i="1"/>
  <c r="BA381" i="1"/>
  <c r="BA318" i="1"/>
  <c r="BA322" i="1"/>
  <c r="BA358" i="1"/>
  <c r="BA383" i="1"/>
  <c r="BA330" i="1"/>
  <c r="BA340" i="1"/>
  <c r="BA356" i="1"/>
  <c r="BA335" i="1"/>
  <c r="BA348" i="1"/>
  <c r="BA392" i="1"/>
  <c r="BA391" i="1"/>
  <c r="BA308" i="1"/>
  <c r="BO130" i="1"/>
  <c r="BO375" i="1"/>
  <c r="BO337" i="1"/>
  <c r="BO314" i="1"/>
  <c r="BO386" i="1"/>
  <c r="BO380" i="1"/>
  <c r="BO389" i="1"/>
  <c r="BO367" i="1"/>
  <c r="BO316" i="1"/>
  <c r="BO365" i="1"/>
  <c r="BO353" i="1"/>
  <c r="BO326" i="1"/>
  <c r="BO340" i="1"/>
  <c r="BO338" i="1"/>
  <c r="BO312" i="1"/>
  <c r="BO323" i="1"/>
  <c r="BO328" i="1"/>
  <c r="BO346" i="1"/>
  <c r="BO324" i="1"/>
  <c r="BO331" i="1"/>
  <c r="BO335" i="1"/>
  <c r="BO322" i="1"/>
  <c r="BO339" i="1"/>
  <c r="BO303" i="1"/>
  <c r="BO305" i="1"/>
  <c r="BO341" i="1"/>
  <c r="BO302" i="1"/>
  <c r="BO319" i="1"/>
  <c r="BO355" i="1"/>
  <c r="BO390" i="1"/>
  <c r="BO351" i="1"/>
  <c r="BO374" i="1"/>
  <c r="BO315" i="1"/>
  <c r="BO382" i="1"/>
  <c r="BO301" i="1"/>
  <c r="BO320" i="1"/>
  <c r="BO343" i="1"/>
  <c r="BO347" i="1"/>
  <c r="BO348" i="1"/>
  <c r="BO345" i="1"/>
  <c r="BO369" i="1"/>
  <c r="BO336" i="1"/>
  <c r="BO383" i="1"/>
  <c r="BO391" i="1"/>
  <c r="BO310" i="1"/>
  <c r="BO309" i="1"/>
  <c r="BO318" i="1"/>
  <c r="BO297" i="1"/>
  <c r="BO378" i="1"/>
  <c r="BO385" i="1"/>
  <c r="BO327" i="1"/>
  <c r="BO364" i="1"/>
  <c r="BO304" i="1"/>
  <c r="BO387" i="1"/>
  <c r="BO354" i="1"/>
  <c r="BO362" i="1"/>
  <c r="BO350" i="1"/>
  <c r="BO361" i="1"/>
  <c r="BO342" i="1"/>
  <c r="BO330" i="1"/>
  <c r="BO311" i="1"/>
  <c r="BO329" i="1"/>
  <c r="BO298" i="1"/>
  <c r="BO317" i="1"/>
  <c r="BO376" i="1"/>
  <c r="BO393" i="1"/>
  <c r="BO349" i="1"/>
  <c r="BO352" i="1"/>
  <c r="BO381" i="1"/>
  <c r="BO334" i="1"/>
  <c r="BO357" i="1"/>
  <c r="BO372" i="1"/>
  <c r="BO356" i="1"/>
  <c r="BO384" i="1"/>
  <c r="BO377" i="1"/>
  <c r="BO358" i="1"/>
  <c r="BO306" i="1"/>
  <c r="BO363" i="1"/>
  <c r="BO366" i="1"/>
  <c r="BO294" i="1"/>
  <c r="BO321" i="1"/>
  <c r="BO300" i="1"/>
  <c r="BO359" i="1"/>
  <c r="BO296" i="1"/>
  <c r="BO295" i="1"/>
  <c r="BO308" i="1"/>
  <c r="BO371" i="1"/>
  <c r="BO379" i="1"/>
  <c r="BO299" i="1"/>
  <c r="BO368" i="1"/>
  <c r="BO307" i="1"/>
  <c r="BO373" i="1"/>
  <c r="BO344" i="1"/>
  <c r="BO313" i="1"/>
  <c r="BO370" i="1"/>
  <c r="BO325" i="1"/>
  <c r="BO392" i="1"/>
  <c r="BO360" i="1"/>
  <c r="BO333" i="1"/>
  <c r="BO332" i="1"/>
  <c r="BO388" i="1"/>
  <c r="BW375" i="1"/>
  <c r="BW300" i="1"/>
  <c r="BW340" i="1"/>
  <c r="BW318" i="1"/>
  <c r="BW349" i="1"/>
  <c r="BW385" i="1"/>
  <c r="BW367" i="1"/>
  <c r="BW352" i="1"/>
  <c r="BW301" i="1"/>
  <c r="BW354" i="1"/>
  <c r="BW335" i="1"/>
  <c r="BW341" i="1"/>
  <c r="BW384" i="1"/>
  <c r="BW337" i="1"/>
  <c r="BW363" i="1"/>
  <c r="BW303" i="1"/>
  <c r="BW304" i="1"/>
  <c r="BW372" i="1"/>
  <c r="BW299" i="1"/>
  <c r="BW346" i="1"/>
  <c r="BW331" i="1"/>
  <c r="BW379" i="1"/>
  <c r="BW366" i="1"/>
  <c r="BW376" i="1"/>
  <c r="BW327" i="1"/>
  <c r="BW374" i="1"/>
  <c r="BW306" i="1"/>
  <c r="BW320" i="1"/>
  <c r="BW371" i="1"/>
  <c r="BW294" i="1"/>
  <c r="BW333" i="1"/>
  <c r="BW309" i="1"/>
  <c r="BW393" i="1"/>
  <c r="BW298" i="1"/>
  <c r="BW377" i="1"/>
  <c r="BW319" i="1"/>
  <c r="BW370" i="1"/>
  <c r="BW378" i="1"/>
  <c r="BW355" i="1"/>
  <c r="BW323" i="1"/>
  <c r="BW311" i="1"/>
  <c r="BW368" i="1"/>
  <c r="BW358" i="1"/>
  <c r="BW295" i="1"/>
  <c r="BW314" i="1"/>
  <c r="BW391" i="1"/>
  <c r="BW325" i="1"/>
  <c r="BW313" i="1"/>
  <c r="BW317" i="1"/>
  <c r="BW343" i="1"/>
  <c r="BW334" i="1"/>
  <c r="BW324" i="1"/>
  <c r="BW360" i="1"/>
  <c r="BW330" i="1"/>
  <c r="BW382" i="1"/>
  <c r="BW321" i="1"/>
  <c r="BW364" i="1"/>
  <c r="BW296" i="1"/>
  <c r="BW310" i="1"/>
  <c r="BW390" i="1"/>
  <c r="BW322" i="1"/>
  <c r="BW388" i="1"/>
  <c r="BW381" i="1"/>
  <c r="BW338" i="1"/>
  <c r="BW316" i="1"/>
  <c r="BW336" i="1"/>
  <c r="BW297" i="1"/>
  <c r="BW362" i="1"/>
  <c r="BW348" i="1"/>
  <c r="BW302" i="1"/>
  <c r="BW361" i="1"/>
  <c r="BW312" i="1"/>
  <c r="BW380" i="1"/>
  <c r="BW356" i="1"/>
  <c r="BW342" i="1"/>
  <c r="BW332" i="1"/>
  <c r="BW359" i="1"/>
  <c r="BW326" i="1"/>
  <c r="BW387" i="1"/>
  <c r="BW315" i="1"/>
  <c r="BW365" i="1"/>
  <c r="BW386" i="1"/>
  <c r="BW339" i="1"/>
  <c r="BW347" i="1"/>
  <c r="BW353" i="1"/>
  <c r="BW345" i="1"/>
  <c r="BW389" i="1"/>
  <c r="BW329" i="1"/>
  <c r="BW373" i="1"/>
  <c r="BW350" i="1"/>
  <c r="BW357" i="1"/>
  <c r="BW344" i="1"/>
  <c r="BW383" i="1"/>
  <c r="BW328" i="1"/>
  <c r="BW369" i="1"/>
  <c r="BW392" i="1"/>
  <c r="BW351" i="1"/>
  <c r="BW308" i="1"/>
  <c r="BW307" i="1"/>
  <c r="BW305" i="1"/>
  <c r="BE298" i="1"/>
  <c r="BE300" i="1"/>
  <c r="BE336" i="1"/>
  <c r="BE344" i="1"/>
  <c r="BE361" i="1"/>
  <c r="BE374" i="1"/>
  <c r="BE350" i="1"/>
  <c r="BE319" i="1"/>
  <c r="BE392" i="1"/>
  <c r="BE348" i="1"/>
  <c r="BE335" i="1"/>
  <c r="BE367" i="1"/>
  <c r="BE296" i="1"/>
  <c r="BE349" i="1"/>
  <c r="BE370" i="1"/>
  <c r="BE358" i="1"/>
  <c r="BE362" i="1"/>
  <c r="BE326" i="1"/>
  <c r="BE365" i="1"/>
  <c r="BE368" i="1"/>
  <c r="BE363" i="1"/>
  <c r="BE322" i="1"/>
  <c r="BE315" i="1"/>
  <c r="BE307" i="1"/>
  <c r="BE356" i="1"/>
  <c r="BE359" i="1"/>
  <c r="BE314" i="1"/>
  <c r="BE383" i="1"/>
  <c r="BE347" i="1"/>
  <c r="BE391" i="1"/>
  <c r="BE330" i="1"/>
  <c r="BE324" i="1"/>
  <c r="BE342" i="1"/>
  <c r="BE353" i="1"/>
  <c r="BE343" i="1"/>
  <c r="BE312" i="1"/>
  <c r="BE341" i="1"/>
  <c r="BE366" i="1"/>
  <c r="BE332" i="1"/>
  <c r="BE295" i="1"/>
  <c r="BE294" i="1"/>
  <c r="BE306" i="1"/>
  <c r="BE304" i="1"/>
  <c r="BE380" i="1"/>
  <c r="BE371" i="1"/>
  <c r="BE388" i="1"/>
  <c r="BE389" i="1"/>
  <c r="BE339" i="1"/>
  <c r="BE376" i="1"/>
  <c r="BE323" i="1"/>
  <c r="BE334" i="1"/>
  <c r="BE333" i="1"/>
  <c r="BE354" i="1"/>
  <c r="BE327" i="1"/>
  <c r="BE320" i="1"/>
  <c r="BE299" i="1"/>
  <c r="BE331" i="1"/>
  <c r="BE317" i="1"/>
  <c r="BE303" i="1"/>
  <c r="BE346" i="1"/>
  <c r="BE369" i="1"/>
  <c r="BE386" i="1"/>
  <c r="BE385" i="1"/>
  <c r="BE338" i="1"/>
  <c r="BE393" i="1"/>
  <c r="BE357" i="1"/>
  <c r="BE378" i="1"/>
  <c r="BE316" i="1"/>
  <c r="BE373" i="1"/>
  <c r="BE325" i="1"/>
  <c r="BE329" i="1"/>
  <c r="BE352" i="1"/>
  <c r="BE311" i="1"/>
  <c r="BE301" i="1"/>
  <c r="BE313" i="1"/>
  <c r="BE309" i="1"/>
  <c r="BE387" i="1"/>
  <c r="BE382" i="1"/>
  <c r="BE381" i="1"/>
  <c r="BE308" i="1"/>
  <c r="BE351" i="1"/>
  <c r="BE345" i="1"/>
  <c r="BE355" i="1"/>
  <c r="BE302" i="1"/>
  <c r="BE390" i="1"/>
  <c r="BE372" i="1"/>
  <c r="BE305" i="1"/>
  <c r="BE377" i="1"/>
  <c r="BE321" i="1"/>
  <c r="BE337" i="1"/>
  <c r="BE328" i="1"/>
  <c r="BE310" i="1"/>
  <c r="BE297" i="1"/>
  <c r="BE360" i="1"/>
  <c r="BE340" i="1"/>
  <c r="BE318" i="1"/>
  <c r="BE375" i="1"/>
  <c r="BE384" i="1"/>
  <c r="BE364" i="1"/>
  <c r="BE379" i="1"/>
  <c r="AU375" i="1"/>
  <c r="AU384" i="1"/>
  <c r="AU349" i="1"/>
  <c r="AU352" i="1"/>
  <c r="AU309" i="1"/>
  <c r="AU350" i="1"/>
  <c r="AU345" i="1"/>
  <c r="AU323" i="1"/>
  <c r="AU321" i="1"/>
  <c r="AU359" i="1"/>
  <c r="AU327" i="1"/>
  <c r="AU320" i="1"/>
  <c r="AU297" i="1"/>
  <c r="AU329" i="1"/>
  <c r="AU295" i="1"/>
  <c r="AU340" i="1"/>
  <c r="AU382" i="1"/>
  <c r="AU389" i="1"/>
  <c r="AU379" i="1"/>
  <c r="AU377" i="1"/>
  <c r="AU313" i="1"/>
  <c r="AU381" i="1"/>
  <c r="AU339" i="1"/>
  <c r="AU344" i="1"/>
  <c r="AU326" i="1"/>
  <c r="AU307" i="1"/>
  <c r="AU371" i="1"/>
  <c r="AU361" i="1"/>
  <c r="AU341" i="1"/>
  <c r="AU319" i="1"/>
  <c r="AU330" i="1"/>
  <c r="AU333" i="1"/>
  <c r="AU357" i="1"/>
  <c r="AU387" i="1"/>
  <c r="AU388" i="1"/>
  <c r="AU376" i="1"/>
  <c r="AU346" i="1"/>
  <c r="AU306" i="1"/>
  <c r="AU383" i="1"/>
  <c r="AU362" i="1"/>
  <c r="AU372" i="1"/>
  <c r="AU322" i="1"/>
  <c r="AU360" i="1"/>
  <c r="AU312" i="1"/>
  <c r="AU355" i="1"/>
  <c r="AU305" i="1"/>
  <c r="AU343" i="1"/>
  <c r="AU334" i="1"/>
  <c r="AU300" i="1"/>
  <c r="AU370" i="1"/>
  <c r="AU316" i="1"/>
  <c r="AU311" i="1"/>
  <c r="AU299" i="1"/>
  <c r="AU374" i="1"/>
  <c r="AU332" i="1"/>
  <c r="AU294" i="1"/>
  <c r="AU347" i="1"/>
  <c r="AU393" i="1"/>
  <c r="AU315" i="1"/>
  <c r="AU368" i="1"/>
  <c r="AU392" i="1"/>
  <c r="AU354" i="1"/>
  <c r="AU358" i="1"/>
  <c r="AU351" i="1"/>
  <c r="AU303" i="1"/>
  <c r="AU353" i="1"/>
  <c r="AU369" i="1"/>
  <c r="AU342" i="1"/>
  <c r="AU337" i="1"/>
  <c r="AU301" i="1"/>
  <c r="AU365" i="1"/>
  <c r="AU317" i="1"/>
  <c r="AU380" i="1"/>
  <c r="AU386" i="1"/>
  <c r="AU367" i="1"/>
  <c r="AU324" i="1"/>
  <c r="AU373" i="1"/>
  <c r="AU348" i="1"/>
  <c r="AU335" i="1"/>
  <c r="AU391" i="1"/>
  <c r="AU302" i="1"/>
  <c r="AU378" i="1"/>
  <c r="AU308" i="1"/>
  <c r="AU338" i="1"/>
  <c r="AU318" i="1"/>
  <c r="AU356" i="1"/>
  <c r="AU364" i="1"/>
  <c r="AU328" i="1"/>
  <c r="AU385" i="1"/>
  <c r="AU336" i="1"/>
  <c r="AU314" i="1"/>
  <c r="AU390" i="1"/>
  <c r="AU296" i="1"/>
  <c r="AU366" i="1"/>
  <c r="AU325" i="1"/>
  <c r="AU310" i="1"/>
  <c r="AU298" i="1"/>
  <c r="AU304" i="1"/>
  <c r="AU331" i="1"/>
  <c r="AU363" i="1"/>
  <c r="BY132" i="1"/>
  <c r="BY138" i="1"/>
  <c r="BY135" i="1"/>
  <c r="CE129" i="1"/>
  <c r="CE95" i="1"/>
  <c r="CE137" i="1"/>
  <c r="CE131" i="1"/>
  <c r="CE128" i="1"/>
  <c r="CE99" i="1"/>
  <c r="CE108" i="1"/>
  <c r="CE96" i="1"/>
  <c r="CE132" i="1"/>
  <c r="CE144" i="1"/>
  <c r="CE140" i="1"/>
  <c r="CE98" i="1"/>
  <c r="CE126" i="1"/>
  <c r="CE118" i="1"/>
  <c r="CE121" i="1"/>
  <c r="CE142" i="1"/>
  <c r="CE146" i="1"/>
  <c r="CE93" i="1"/>
  <c r="CE135" i="1"/>
  <c r="CE111" i="1"/>
  <c r="CE119" i="1"/>
  <c r="CE114" i="1"/>
  <c r="CE130" i="1"/>
  <c r="CE107" i="1"/>
  <c r="CE94" i="1"/>
  <c r="CE134" i="1"/>
  <c r="CE113" i="1"/>
  <c r="CE149" i="1"/>
  <c r="CE127" i="1"/>
  <c r="CE148" i="1"/>
  <c r="CE143" i="1"/>
  <c r="CE106" i="1"/>
  <c r="CE100" i="1"/>
  <c r="CE112" i="1"/>
  <c r="CE104" i="1"/>
  <c r="CE120" i="1"/>
  <c r="CE116" i="1"/>
  <c r="CE133" i="1"/>
  <c r="CE124" i="1"/>
  <c r="CE136" i="1"/>
  <c r="CE125" i="1"/>
  <c r="CE97" i="1"/>
  <c r="CE105" i="1"/>
  <c r="CE110" i="1"/>
  <c r="CE103" i="1"/>
  <c r="CE123" i="1"/>
  <c r="CE138" i="1"/>
  <c r="CE101" i="1"/>
  <c r="CE145" i="1"/>
  <c r="CE141" i="1"/>
  <c r="CE115" i="1"/>
  <c r="CE109" i="1"/>
  <c r="CE102" i="1"/>
  <c r="CE139" i="1"/>
  <c r="CE122" i="1"/>
  <c r="CE90" i="1"/>
  <c r="CE147" i="1"/>
  <c r="CE117" i="1"/>
  <c r="CX115" i="1" a="1"/>
  <c r="CX115" i="1" s="1"/>
  <c r="DR115" i="1" s="1"/>
  <c r="CX116" i="1" a="1"/>
  <c r="CX116" i="1" s="1"/>
  <c r="DR116" i="1" s="1"/>
  <c r="CX114" i="1" a="1"/>
  <c r="CX114" i="1" s="1"/>
  <c r="DR114" i="1" s="1"/>
  <c r="CK184" i="1"/>
  <c r="CK137" i="1"/>
  <c r="CK108" i="1"/>
  <c r="CK174" i="1"/>
  <c r="CK253" i="1"/>
  <c r="CK127" i="1"/>
  <c r="CK136" i="1"/>
  <c r="CK166" i="1"/>
  <c r="CK251" i="1"/>
  <c r="CK151" i="1"/>
  <c r="CK235" i="1"/>
  <c r="CK109" i="1"/>
  <c r="CK171" i="1"/>
  <c r="CK173" i="1"/>
  <c r="CK244" i="1"/>
  <c r="CK243" i="1"/>
  <c r="CK234" i="1"/>
  <c r="CK238" i="1"/>
  <c r="CK223" i="1"/>
  <c r="CK200" i="1"/>
  <c r="CK169" i="1"/>
  <c r="CK213" i="1"/>
  <c r="CK91" i="1"/>
  <c r="CK162" i="1"/>
  <c r="CK189" i="1"/>
  <c r="CK155" i="1"/>
  <c r="CK118" i="1"/>
  <c r="CK133" i="1"/>
  <c r="CK217" i="1"/>
  <c r="CK96" i="1"/>
  <c r="CK150" i="1"/>
  <c r="CK103" i="1"/>
  <c r="CK153" i="1"/>
  <c r="CK147" i="1"/>
  <c r="CK149" i="1"/>
  <c r="CK185" i="1"/>
  <c r="CK114" i="1"/>
  <c r="CK192" i="1"/>
  <c r="CK186" i="1"/>
  <c r="CK165" i="1"/>
  <c r="CK156" i="1"/>
  <c r="CK140" i="1"/>
  <c r="CK225" i="1"/>
  <c r="CK216" i="1"/>
  <c r="CK245" i="1"/>
  <c r="CK100" i="1"/>
  <c r="CK145" i="1"/>
  <c r="CK124" i="1"/>
  <c r="CK190" i="1"/>
  <c r="CK207" i="1"/>
  <c r="CK258" i="1"/>
  <c r="CK90" i="1"/>
  <c r="CK101" i="1"/>
  <c r="CK121" i="1"/>
  <c r="CK177" i="1"/>
  <c r="CK119" i="1"/>
  <c r="CK159" i="1"/>
  <c r="CK240" i="1"/>
  <c r="CK120" i="1"/>
  <c r="CK179" i="1"/>
  <c r="CK170" i="1"/>
  <c r="CK242" i="1"/>
  <c r="CK222" i="1"/>
  <c r="CK199" i="1"/>
  <c r="CK230" i="1"/>
  <c r="CK219" i="1"/>
  <c r="CK239" i="1"/>
  <c r="CK210" i="1"/>
  <c r="CK193" i="1"/>
  <c r="CK183" i="1"/>
  <c r="CK205" i="1"/>
  <c r="CK106" i="1"/>
  <c r="CK132" i="1"/>
  <c r="CK255" i="1"/>
  <c r="CK113" i="1"/>
  <c r="CK233" i="1"/>
  <c r="CK148" i="1"/>
  <c r="CK161" i="1"/>
  <c r="CK158" i="1"/>
  <c r="CK237" i="1"/>
  <c r="CK131" i="1"/>
  <c r="CK130" i="1"/>
  <c r="CK116" i="1"/>
  <c r="CK181" i="1"/>
  <c r="CK178" i="1"/>
  <c r="CK128" i="1"/>
  <c r="CK144" i="1"/>
  <c r="CK214" i="1"/>
  <c r="CK154" i="1"/>
  <c r="CK176" i="1"/>
  <c r="CK249" i="1"/>
  <c r="CK232" i="1"/>
  <c r="CK188" i="1"/>
  <c r="CK218" i="1"/>
  <c r="CK231" i="1"/>
  <c r="CK126" i="1"/>
  <c r="CK102" i="1"/>
  <c r="CK122" i="1"/>
  <c r="CK246" i="1"/>
  <c r="CK182" i="1"/>
  <c r="CK198" i="1"/>
  <c r="CK94" i="1"/>
  <c r="CK215" i="1"/>
  <c r="CK254" i="1"/>
  <c r="CK115" i="1"/>
  <c r="CK125" i="1"/>
  <c r="CK142" i="1"/>
  <c r="CK229" i="1"/>
  <c r="CK226" i="1"/>
  <c r="CK134" i="1"/>
  <c r="CK164" i="1"/>
  <c r="CK160" i="1"/>
  <c r="CK175" i="1"/>
  <c r="CK143" i="1"/>
  <c r="CK195" i="1"/>
  <c r="CK191" i="1"/>
  <c r="CK212" i="1"/>
  <c r="CK117" i="1"/>
  <c r="CK257" i="1"/>
  <c r="CK194" i="1"/>
  <c r="CK201" i="1"/>
  <c r="CK168" i="1"/>
  <c r="CK97" i="1"/>
  <c r="CK107" i="1"/>
  <c r="CK206" i="1"/>
  <c r="CK224" i="1"/>
  <c r="CK95" i="1"/>
  <c r="CK163" i="1"/>
  <c r="CK250" i="1"/>
  <c r="CK99" i="1"/>
  <c r="CK129" i="1"/>
  <c r="CK98" i="1"/>
  <c r="CK220" i="1"/>
  <c r="CK111" i="1"/>
  <c r="CK180" i="1"/>
  <c r="CK123" i="1"/>
  <c r="CK228" i="1"/>
  <c r="CK197" i="1"/>
  <c r="CK146" i="1"/>
  <c r="CK152" i="1"/>
  <c r="CK227" i="1"/>
  <c r="CK104" i="1"/>
  <c r="CK247" i="1"/>
  <c r="CK138" i="1"/>
  <c r="CK187" i="1"/>
  <c r="CK112" i="1"/>
  <c r="CK105" i="1"/>
  <c r="CK110" i="1"/>
  <c r="CK141" i="1"/>
  <c r="CK135" i="1"/>
  <c r="CK203" i="1"/>
  <c r="CK221" i="1"/>
  <c r="CK211" i="1"/>
  <c r="CK236" i="1"/>
  <c r="CK256" i="1"/>
  <c r="CK208" i="1"/>
  <c r="CK209" i="1"/>
  <c r="CK204" i="1"/>
  <c r="CK93" i="1"/>
  <c r="CK157" i="1"/>
  <c r="CK139" i="1"/>
  <c r="CK241" i="1"/>
  <c r="CK167" i="1"/>
  <c r="CK252" i="1"/>
  <c r="CK248" i="1"/>
  <c r="CK202" i="1"/>
  <c r="CK172" i="1"/>
  <c r="CK196" i="1"/>
  <c r="BV129" i="1"/>
  <c r="BV122" i="1"/>
  <c r="BV108" i="1"/>
  <c r="BV289" i="1"/>
  <c r="BV268" i="1"/>
  <c r="BV259" i="1"/>
  <c r="BV283" i="1"/>
  <c r="BV156" i="1"/>
  <c r="BV144" i="1"/>
  <c r="BV136" i="1"/>
  <c r="BV224" i="1"/>
  <c r="BV189" i="1"/>
  <c r="BV171" i="1"/>
  <c r="BV153" i="1"/>
  <c r="BV135" i="1"/>
  <c r="BV273" i="1"/>
  <c r="BV275" i="1"/>
  <c r="BV115" i="1"/>
  <c r="BV91" i="1"/>
  <c r="BV180" i="1"/>
  <c r="BV168" i="1"/>
  <c r="BV146" i="1"/>
  <c r="BV107" i="1"/>
  <c r="BV287" i="1"/>
  <c r="BV183" i="1"/>
  <c r="BV96" i="1"/>
  <c r="BV252" i="1"/>
  <c r="BV209" i="1"/>
  <c r="BV270" i="1"/>
  <c r="BV166" i="1"/>
  <c r="BV127" i="1"/>
  <c r="BV101" i="1"/>
  <c r="BV277" i="1"/>
  <c r="BV227" i="1"/>
  <c r="BV116" i="1"/>
  <c r="BV249" i="1"/>
  <c r="BV158" i="1"/>
  <c r="BV207" i="1"/>
  <c r="BV105" i="1"/>
  <c r="BV191" i="1"/>
  <c r="BV199" i="1"/>
  <c r="BV184" i="1"/>
  <c r="BV173" i="1"/>
  <c r="BV192" i="1"/>
  <c r="BV186" i="1"/>
  <c r="BV194" i="1"/>
  <c r="BV274" i="1"/>
  <c r="BV147" i="1"/>
  <c r="BV195" i="1"/>
  <c r="BV130" i="1"/>
  <c r="BV197" i="1"/>
  <c r="BV177" i="1"/>
  <c r="BV250" i="1"/>
  <c r="BV190" i="1"/>
  <c r="BV229" i="1"/>
  <c r="BV179" i="1"/>
  <c r="BV257" i="1"/>
  <c r="BV272" i="1"/>
  <c r="BV154" i="1"/>
  <c r="BV254" i="1"/>
  <c r="BV244" i="1"/>
  <c r="BV201" i="1"/>
  <c r="BV151" i="1"/>
  <c r="BV113" i="1"/>
  <c r="BV118" i="1"/>
  <c r="BV145" i="1"/>
  <c r="BV231" i="1"/>
  <c r="BV111" i="1"/>
  <c r="BV193" i="1"/>
  <c r="BV248" i="1"/>
  <c r="BV241" i="1"/>
  <c r="BV120" i="1"/>
  <c r="BV126" i="1"/>
  <c r="BV286" i="1"/>
  <c r="BV279" i="1"/>
  <c r="BV265" i="1"/>
  <c r="BV256" i="1"/>
  <c r="BV267" i="1"/>
  <c r="BV251" i="1"/>
  <c r="BV132" i="1"/>
  <c r="BV258" i="1"/>
  <c r="BV185" i="1"/>
  <c r="BV167" i="1"/>
  <c r="BV149" i="1"/>
  <c r="BV131" i="1"/>
  <c r="BV174" i="1"/>
  <c r="BV225" i="1"/>
  <c r="BV291" i="1"/>
  <c r="BV239" i="1"/>
  <c r="BV163" i="1"/>
  <c r="BV137" i="1"/>
  <c r="BV103" i="1"/>
  <c r="BV230" i="1"/>
  <c r="BV220" i="1"/>
  <c r="BV218" i="1"/>
  <c r="BV202" i="1"/>
  <c r="BV203" i="1"/>
  <c r="BV162" i="1"/>
  <c r="BV123" i="1"/>
  <c r="BV97" i="1"/>
  <c r="BV233" i="1"/>
  <c r="BV222" i="1"/>
  <c r="BV221" i="1"/>
  <c r="BV125" i="1"/>
  <c r="BV176" i="1"/>
  <c r="BV243" i="1"/>
  <c r="BV237" i="1"/>
  <c r="BV143" i="1"/>
  <c r="BV164" i="1"/>
  <c r="BV155" i="1"/>
  <c r="BV128" i="1"/>
  <c r="BV169" i="1"/>
  <c r="BV175" i="1"/>
  <c r="BV112" i="1"/>
  <c r="BV263" i="1"/>
  <c r="BV141" i="1"/>
  <c r="BV119" i="1"/>
  <c r="BV238" i="1"/>
  <c r="BV269" i="1"/>
  <c r="BV284" i="1"/>
  <c r="BV114" i="1"/>
  <c r="BV204" i="1"/>
  <c r="BV285" i="1"/>
  <c r="BV100" i="1"/>
  <c r="BV138" i="1"/>
  <c r="BV282" i="1"/>
  <c r="BV236" i="1"/>
  <c r="BV106" i="1"/>
  <c r="BV217" i="1"/>
  <c r="BV206" i="1"/>
  <c r="BV121" i="1"/>
  <c r="BV208" i="1"/>
  <c r="BV182" i="1"/>
  <c r="BV198" i="1"/>
  <c r="BV281" i="1"/>
  <c r="BV99" i="1"/>
  <c r="BV188" i="1"/>
  <c r="BV178" i="1"/>
  <c r="BV160" i="1"/>
  <c r="BV142" i="1"/>
  <c r="BV288" i="1"/>
  <c r="BV213" i="1"/>
  <c r="BV240" i="1"/>
  <c r="BV124" i="1"/>
  <c r="BV214" i="1"/>
  <c r="BV109" i="1"/>
  <c r="BV90" i="1"/>
  <c r="BV165" i="1"/>
  <c r="BV210" i="1"/>
  <c r="BV264" i="1"/>
  <c r="BV290" i="1"/>
  <c r="BV187" i="1"/>
  <c r="BV232" i="1"/>
  <c r="BV212" i="1"/>
  <c r="BV181" i="1"/>
  <c r="BV134" i="1"/>
  <c r="BV200" i="1"/>
  <c r="BV255" i="1"/>
  <c r="BV226" i="1"/>
  <c r="BV266" i="1"/>
  <c r="BV161" i="1"/>
  <c r="BV196" i="1"/>
  <c r="BV157" i="1"/>
  <c r="BV172" i="1"/>
  <c r="BV139" i="1"/>
  <c r="BV170" i="1"/>
  <c r="BV223" i="1"/>
  <c r="BV216" i="1"/>
  <c r="BV261" i="1"/>
  <c r="BV276" i="1"/>
  <c r="BV152" i="1"/>
  <c r="BV159" i="1"/>
  <c r="BV246" i="1"/>
  <c r="BV140" i="1"/>
  <c r="BV245" i="1"/>
  <c r="BV205" i="1"/>
  <c r="BV260" i="1"/>
  <c r="BV102" i="1"/>
  <c r="BV215" i="1"/>
  <c r="BV278" i="1"/>
  <c r="BV148" i="1"/>
  <c r="BV133" i="1"/>
  <c r="BV110" i="1"/>
  <c r="BV228" i="1"/>
  <c r="BV211" i="1"/>
  <c r="BV262" i="1"/>
  <c r="BV94" i="1"/>
  <c r="BV280" i="1"/>
  <c r="BV235" i="1"/>
  <c r="BV93" i="1"/>
  <c r="BV117" i="1"/>
  <c r="BV292" i="1"/>
  <c r="BV271" i="1"/>
  <c r="BV104" i="1"/>
  <c r="BV95" i="1"/>
  <c r="BV293" i="1"/>
  <c r="BV253" i="1"/>
  <c r="BV98" i="1"/>
  <c r="BV219" i="1"/>
  <c r="BV247" i="1"/>
  <c r="BV234" i="1"/>
  <c r="BV150" i="1"/>
  <c r="BV242" i="1"/>
  <c r="BA182" i="1"/>
  <c r="BA232" i="1"/>
  <c r="BA259" i="1"/>
  <c r="BA176" i="1"/>
  <c r="BA238" i="1"/>
  <c r="BA213" i="1"/>
  <c r="BA204" i="1"/>
  <c r="BA189" i="1"/>
  <c r="BA211" i="1"/>
  <c r="BA147" i="1"/>
  <c r="BA275" i="1"/>
  <c r="BA244" i="1"/>
  <c r="BA225" i="1"/>
  <c r="BA111" i="1"/>
  <c r="BA288" i="1"/>
  <c r="BA115" i="1"/>
  <c r="BA107" i="1"/>
  <c r="BA233" i="1"/>
  <c r="BA215" i="1"/>
  <c r="BA140" i="1"/>
  <c r="BA278" i="1"/>
  <c r="BA188" i="1"/>
  <c r="BA239" i="1"/>
  <c r="BA253" i="1"/>
  <c r="BA223" i="1"/>
  <c r="BA285" i="1"/>
  <c r="BA156" i="1"/>
  <c r="BA191" i="1"/>
  <c r="BA100" i="1"/>
  <c r="BA236" i="1"/>
  <c r="BA255" i="1"/>
  <c r="BA241" i="1"/>
  <c r="BA210" i="1"/>
  <c r="BA201" i="1"/>
  <c r="BA192" i="1"/>
  <c r="BA257" i="1"/>
  <c r="BA96" i="1"/>
  <c r="BA181" i="1"/>
  <c r="BA235" i="1"/>
  <c r="BA112" i="1"/>
  <c r="BA135" i="1"/>
  <c r="BA252" i="1"/>
  <c r="BA102" i="1"/>
  <c r="BA202" i="1"/>
  <c r="BA137" i="1"/>
  <c r="BA108" i="1"/>
  <c r="BA146" i="1"/>
  <c r="BA110" i="1"/>
  <c r="BA221" i="1"/>
  <c r="BA194" i="1"/>
  <c r="BA120" i="1"/>
  <c r="BA93" i="1"/>
  <c r="BA234" i="1"/>
  <c r="BA281" i="1"/>
  <c r="BA261" i="1"/>
  <c r="BA126" i="1"/>
  <c r="BA114" i="1"/>
  <c r="BA272" i="1"/>
  <c r="BA145" i="1"/>
  <c r="BA289" i="1"/>
  <c r="BA291" i="1"/>
  <c r="BA171" i="1"/>
  <c r="BA265" i="1"/>
  <c r="BA227" i="1"/>
  <c r="BA198" i="1"/>
  <c r="BA161" i="1"/>
  <c r="BA224" i="1"/>
  <c r="BA142" i="1"/>
  <c r="BA166" i="1"/>
  <c r="BA141" i="1"/>
  <c r="BA152" i="1"/>
  <c r="BA219" i="1"/>
  <c r="BA196" i="1"/>
  <c r="BA159" i="1"/>
  <c r="BA268" i="1"/>
  <c r="BA153" i="1"/>
  <c r="BA206" i="1"/>
  <c r="BA266" i="1"/>
  <c r="BA205" i="1"/>
  <c r="BA149" i="1"/>
  <c r="BA190" i="1"/>
  <c r="BA186" i="1"/>
  <c r="BA90" i="1"/>
  <c r="BA274" i="1"/>
  <c r="BA132" i="1"/>
  <c r="BA222" i="1"/>
  <c r="BA226" i="1"/>
  <c r="BA127" i="1"/>
  <c r="BA249" i="1"/>
  <c r="BA248" i="1"/>
  <c r="BA167" i="1"/>
  <c r="BA123" i="1"/>
  <c r="BA262" i="1"/>
  <c r="BA280" i="1"/>
  <c r="BA139" i="1"/>
  <c r="BA279" i="1"/>
  <c r="BA105" i="1"/>
  <c r="BA131" i="1"/>
  <c r="BA119" i="1"/>
  <c r="BA229" i="1"/>
  <c r="BA197" i="1"/>
  <c r="BA178" i="1"/>
  <c r="BA195" i="1"/>
  <c r="BA122" i="1"/>
  <c r="BA184" i="1"/>
  <c r="BA267" i="1"/>
  <c r="BA264" i="1"/>
  <c r="BA134" i="1"/>
  <c r="BA260" i="1"/>
  <c r="BA180" i="1"/>
  <c r="BA179" i="1"/>
  <c r="BA230" i="1"/>
  <c r="BA284" i="1"/>
  <c r="BA270" i="1"/>
  <c r="BA109" i="1"/>
  <c r="BA174" i="1"/>
  <c r="BA99" i="1"/>
  <c r="BA154" i="1"/>
  <c r="BA128" i="1"/>
  <c r="BA216" i="1"/>
  <c r="BA271" i="1"/>
  <c r="BA138" i="1"/>
  <c r="BA129" i="1"/>
  <c r="BA136" i="1"/>
  <c r="BA243" i="1"/>
  <c r="BA173" i="1"/>
  <c r="BA293" i="1"/>
  <c r="BA258" i="1"/>
  <c r="BA203" i="1"/>
  <c r="BA125" i="1"/>
  <c r="BA143" i="1"/>
  <c r="BA163" i="1"/>
  <c r="BA282" i="1"/>
  <c r="BA220" i="1"/>
  <c r="BA168" i="1"/>
  <c r="BA286" i="1"/>
  <c r="BA155" i="1"/>
  <c r="BA242" i="1"/>
  <c r="BA158" i="1"/>
  <c r="BA116" i="1"/>
  <c r="BA106" i="1"/>
  <c r="BA287" i="1"/>
  <c r="BA199" i="1"/>
  <c r="BA117" i="1"/>
  <c r="BA170" i="1"/>
  <c r="BA207" i="1"/>
  <c r="BA276" i="1"/>
  <c r="BA193" i="1"/>
  <c r="BA212" i="1"/>
  <c r="BA245" i="1"/>
  <c r="BA240" i="1"/>
  <c r="BA217" i="1"/>
  <c r="BA228" i="1"/>
  <c r="BA150" i="1"/>
  <c r="BA177" i="1"/>
  <c r="BA277" i="1"/>
  <c r="BA98" i="1"/>
  <c r="BA292" i="1"/>
  <c r="BA256" i="1"/>
  <c r="BA144" i="1"/>
  <c r="BA246" i="1"/>
  <c r="BA133" i="1"/>
  <c r="BA185" i="1"/>
  <c r="BA175" i="1"/>
  <c r="BA247" i="1"/>
  <c r="BA91" i="1"/>
  <c r="BA151" i="1"/>
  <c r="BA273" i="1"/>
  <c r="BA157" i="1"/>
  <c r="BA95" i="1"/>
  <c r="BA113" i="1"/>
  <c r="BA165" i="1"/>
  <c r="BA214" i="1"/>
  <c r="BA231" i="1"/>
  <c r="BA101" i="1"/>
  <c r="BA251" i="1"/>
  <c r="BA164" i="1"/>
  <c r="BA103" i="1"/>
  <c r="BA208" i="1"/>
  <c r="BA130" i="1"/>
  <c r="BA209" i="1"/>
  <c r="BA118" i="1"/>
  <c r="BA148" i="1"/>
  <c r="BA94" i="1"/>
  <c r="BA160" i="1"/>
  <c r="BA263" i="1"/>
  <c r="BA124" i="1"/>
  <c r="BA97" i="1"/>
  <c r="BA200" i="1"/>
  <c r="BA283" i="1"/>
  <c r="BA237" i="1"/>
  <c r="BA187" i="1"/>
  <c r="BA104" i="1"/>
  <c r="BA121" i="1"/>
  <c r="BA269" i="1"/>
  <c r="BA254" i="1"/>
  <c r="BA172" i="1"/>
  <c r="BA218" i="1"/>
  <c r="BA290" i="1"/>
  <c r="BA162" i="1"/>
  <c r="BA169" i="1"/>
  <c r="BA250" i="1"/>
  <c r="BA183" i="1"/>
  <c r="BH107" i="1"/>
  <c r="BH117" i="1"/>
  <c r="BH141" i="1"/>
  <c r="BH102" i="1"/>
  <c r="BH136" i="1"/>
  <c r="BH111" i="1"/>
  <c r="BH162" i="1"/>
  <c r="BH144" i="1"/>
  <c r="BH165" i="1"/>
  <c r="BH129" i="1"/>
  <c r="BH151" i="1"/>
  <c r="BH178" i="1"/>
  <c r="BH94" i="1"/>
  <c r="BH167" i="1"/>
  <c r="BH119" i="1"/>
  <c r="BH156" i="1"/>
  <c r="BH95" i="1"/>
  <c r="BH161" i="1"/>
  <c r="BH115" i="1"/>
  <c r="BH142" i="1"/>
  <c r="BH98" i="1"/>
  <c r="BH104" i="1"/>
  <c r="BH138" i="1"/>
  <c r="BH135" i="1"/>
  <c r="BH169" i="1"/>
  <c r="BH123" i="1"/>
  <c r="BH120" i="1"/>
  <c r="BH173" i="1"/>
  <c r="BH146" i="1"/>
  <c r="BH170" i="1"/>
  <c r="BH103" i="1"/>
  <c r="BH134" i="1"/>
  <c r="BH131" i="1"/>
  <c r="BH93" i="1"/>
  <c r="BH164" i="1"/>
  <c r="BH100" i="1"/>
  <c r="BH174" i="1"/>
  <c r="BH116" i="1"/>
  <c r="BH112" i="1"/>
  <c r="BH96" i="1"/>
  <c r="BH157" i="1"/>
  <c r="BH109" i="1"/>
  <c r="BH114" i="1"/>
  <c r="BH147" i="1"/>
  <c r="BH108" i="1"/>
  <c r="BH150" i="1"/>
  <c r="BH179" i="1"/>
  <c r="BH127" i="1"/>
  <c r="BH160" i="1"/>
  <c r="BH128" i="1"/>
  <c r="BH97" i="1"/>
  <c r="BH130" i="1"/>
  <c r="BH154" i="1"/>
  <c r="BH153" i="1"/>
  <c r="BH113" i="1"/>
  <c r="BH176" i="1"/>
  <c r="BH106" i="1"/>
  <c r="BH155" i="1"/>
  <c r="BH175" i="1"/>
  <c r="BH149" i="1"/>
  <c r="BH101" i="1"/>
  <c r="BH137" i="1"/>
  <c r="BH139" i="1"/>
  <c r="BH99" i="1"/>
  <c r="BH177" i="1"/>
  <c r="BH133" i="1"/>
  <c r="BH152" i="1"/>
  <c r="BH121" i="1"/>
  <c r="BH132" i="1"/>
  <c r="BH110" i="1"/>
  <c r="BH105" i="1"/>
  <c r="BH124" i="1"/>
  <c r="BH90" i="1"/>
  <c r="BH118" i="1"/>
  <c r="BH171" i="1"/>
  <c r="BH163" i="1"/>
  <c r="BH122" i="1"/>
  <c r="BH148" i="1"/>
  <c r="BH145" i="1"/>
  <c r="BH159" i="1"/>
  <c r="BH126" i="1"/>
  <c r="BH143" i="1"/>
  <c r="BH158" i="1"/>
  <c r="BH140" i="1"/>
  <c r="BH172" i="1"/>
  <c r="BH166" i="1"/>
  <c r="BH168" i="1"/>
  <c r="BH125" i="1"/>
  <c r="CF95" i="1"/>
  <c r="CF97" i="1"/>
  <c r="CF103" i="1"/>
  <c r="CF108" i="1"/>
  <c r="CF101" i="1"/>
  <c r="CF109" i="1"/>
  <c r="CF100" i="1"/>
  <c r="CF93" i="1"/>
  <c r="CF104" i="1"/>
  <c r="CF102" i="1"/>
  <c r="CF98" i="1"/>
  <c r="CF94" i="1"/>
  <c r="CF99" i="1"/>
  <c r="CF107" i="1"/>
  <c r="CF106" i="1"/>
  <c r="CF96" i="1"/>
  <c r="CF105" i="1"/>
  <c r="BE248" i="1"/>
  <c r="BE193" i="1"/>
  <c r="BE125" i="1"/>
  <c r="BE268" i="1"/>
  <c r="BE169" i="1"/>
  <c r="BE212" i="1"/>
  <c r="BE174" i="1"/>
  <c r="BE170" i="1"/>
  <c r="BE122" i="1"/>
  <c r="BE154" i="1"/>
  <c r="BE257" i="1"/>
  <c r="BE127" i="1"/>
  <c r="BE158" i="1"/>
  <c r="BE259" i="1"/>
  <c r="BE102" i="1"/>
  <c r="BE190" i="1"/>
  <c r="BE238" i="1"/>
  <c r="BE188" i="1"/>
  <c r="BE206" i="1"/>
  <c r="BE110" i="1"/>
  <c r="BE109" i="1"/>
  <c r="BE286" i="1"/>
  <c r="BE256" i="1"/>
  <c r="BE262" i="1"/>
  <c r="BE263" i="1"/>
  <c r="BE185" i="1"/>
  <c r="BE258" i="1"/>
  <c r="BE200" i="1"/>
  <c r="BE288" i="1"/>
  <c r="BE271" i="1"/>
  <c r="BE203" i="1"/>
  <c r="BE273" i="1"/>
  <c r="BE153" i="1"/>
  <c r="BE216" i="1"/>
  <c r="BE207" i="1"/>
  <c r="BE198" i="1"/>
  <c r="BE189" i="1"/>
  <c r="BE90" i="1"/>
  <c r="BE221" i="1"/>
  <c r="BE165" i="1"/>
  <c r="BE285" i="1"/>
  <c r="BE144" i="1"/>
  <c r="BE135" i="1"/>
  <c r="BE126" i="1"/>
  <c r="BE117" i="1"/>
  <c r="BE290" i="1"/>
  <c r="BE134" i="1"/>
  <c r="BE145" i="1"/>
  <c r="BE148" i="1"/>
  <c r="BE247" i="1"/>
  <c r="BE225" i="1"/>
  <c r="BE261" i="1"/>
  <c r="BE167" i="1"/>
  <c r="BE180" i="1"/>
  <c r="BE220" i="1"/>
  <c r="BE128" i="1"/>
  <c r="BE202" i="1"/>
  <c r="BE240" i="1"/>
  <c r="BE176" i="1"/>
  <c r="BE231" i="1"/>
  <c r="BE277" i="1"/>
  <c r="BE108" i="1"/>
  <c r="BE214" i="1"/>
  <c r="BE103" i="1"/>
  <c r="BE291" i="1"/>
  <c r="BE280" i="1"/>
  <c r="BE116" i="1"/>
  <c r="BE233" i="1"/>
  <c r="BE160" i="1"/>
  <c r="BE279" i="1"/>
  <c r="BE107" i="1"/>
  <c r="BE237" i="1"/>
  <c r="BE269" i="1"/>
  <c r="BE118" i="1"/>
  <c r="BE243" i="1"/>
  <c r="BE230" i="1"/>
  <c r="BE289" i="1"/>
  <c r="BE149" i="1"/>
  <c r="BE136" i="1"/>
  <c r="BE275" i="1"/>
  <c r="BE211" i="1"/>
  <c r="BE159" i="1"/>
  <c r="BE282" i="1"/>
  <c r="BE140" i="1"/>
  <c r="BE179" i="1"/>
  <c r="BE196" i="1"/>
  <c r="BE232" i="1"/>
  <c r="BE246" i="1"/>
  <c r="BE281" i="1"/>
  <c r="BE157" i="1"/>
  <c r="BE219" i="1"/>
  <c r="BE191" i="1"/>
  <c r="BE166" i="1"/>
  <c r="BE146" i="1"/>
  <c r="BE91" i="1"/>
  <c r="BE119" i="1"/>
  <c r="BE270" i="1"/>
  <c r="BE171" i="1"/>
  <c r="BE244" i="1"/>
  <c r="BE283" i="1"/>
  <c r="BE260" i="1"/>
  <c r="BE213" i="1"/>
  <c r="BE204" i="1"/>
  <c r="BE195" i="1"/>
  <c r="BE186" i="1"/>
  <c r="BE100" i="1"/>
  <c r="BE99" i="1"/>
  <c r="BE98" i="1"/>
  <c r="BE234" i="1"/>
  <c r="BE150" i="1"/>
  <c r="BE141" i="1"/>
  <c r="BE132" i="1"/>
  <c r="BE123" i="1"/>
  <c r="BE114" i="1"/>
  <c r="BE249" i="1"/>
  <c r="BE209" i="1"/>
  <c r="BE245" i="1"/>
  <c r="BE133" i="1"/>
  <c r="BE274" i="1"/>
  <c r="BE222" i="1"/>
  <c r="BE253" i="1"/>
  <c r="BE229" i="1"/>
  <c r="BE142" i="1"/>
  <c r="BE287" i="1"/>
  <c r="BE199" i="1"/>
  <c r="BE94" i="1"/>
  <c r="BE164" i="1"/>
  <c r="BE101" i="1"/>
  <c r="BE194" i="1"/>
  <c r="BE151" i="1"/>
  <c r="BE208" i="1"/>
  <c r="BE255" i="1"/>
  <c r="BE177" i="1"/>
  <c r="BE184" i="1"/>
  <c r="BE226" i="1"/>
  <c r="BE137" i="1"/>
  <c r="BE197" i="1"/>
  <c r="BE205" i="1"/>
  <c r="BE112" i="1"/>
  <c r="BE227" i="1"/>
  <c r="BE276" i="1"/>
  <c r="BE105" i="1"/>
  <c r="BE139" i="1"/>
  <c r="BE251" i="1"/>
  <c r="BE224" i="1"/>
  <c r="BE131" i="1"/>
  <c r="BE236" i="1"/>
  <c r="BE264" i="1"/>
  <c r="BE265" i="1"/>
  <c r="BE175" i="1"/>
  <c r="BE97" i="1"/>
  <c r="BE173" i="1"/>
  <c r="BE147" i="1"/>
  <c r="BE138" i="1"/>
  <c r="BE129" i="1"/>
  <c r="BE120" i="1"/>
  <c r="BE183" i="1"/>
  <c r="BE242" i="1"/>
  <c r="BE278" i="1"/>
  <c r="BE215" i="1"/>
  <c r="BE267" i="1"/>
  <c r="BE250" i="1"/>
  <c r="BE228" i="1"/>
  <c r="BE217" i="1"/>
  <c r="BE111" i="1"/>
  <c r="BE115" i="1"/>
  <c r="BE168" i="1"/>
  <c r="BE223" i="1"/>
  <c r="BE181" i="1"/>
  <c r="BE293" i="1"/>
  <c r="BE155" i="1"/>
  <c r="BE95" i="1"/>
  <c r="BE266" i="1"/>
  <c r="BE113" i="1"/>
  <c r="BE156" i="1"/>
  <c r="BE239" i="1"/>
  <c r="BE292" i="1"/>
  <c r="BE143" i="1"/>
  <c r="BE124" i="1"/>
  <c r="BE284" i="1"/>
  <c r="BE178" i="1"/>
  <c r="BE130" i="1"/>
  <c r="BE161" i="1"/>
  <c r="BE218" i="1"/>
  <c r="BE241" i="1"/>
  <c r="BE254" i="1"/>
  <c r="BE252" i="1"/>
  <c r="BE93" i="1"/>
  <c r="BE235" i="1"/>
  <c r="BE96" i="1"/>
  <c r="BE182" i="1"/>
  <c r="BE152" i="1"/>
  <c r="BE210" i="1"/>
  <c r="BE272" i="1"/>
  <c r="BE187" i="1"/>
  <c r="BE162" i="1"/>
  <c r="BE163" i="1"/>
  <c r="BE106" i="1"/>
  <c r="BE201" i="1"/>
  <c r="BE104" i="1"/>
  <c r="BE172" i="1"/>
  <c r="BE192" i="1"/>
  <c r="BE121" i="1"/>
  <c r="CC181" i="1"/>
  <c r="CC159" i="1"/>
  <c r="CC121" i="1"/>
  <c r="CC153" i="1"/>
  <c r="CC189" i="1"/>
  <c r="CC106" i="1"/>
  <c r="CC184" i="1"/>
  <c r="CC176" i="1"/>
  <c r="CC101" i="1"/>
  <c r="CC98" i="1"/>
  <c r="CC148" i="1"/>
  <c r="CC160" i="1"/>
  <c r="CC183" i="1"/>
  <c r="CC139" i="1"/>
  <c r="CC143" i="1"/>
  <c r="CC209" i="1"/>
  <c r="CC125" i="1"/>
  <c r="CC164" i="1"/>
  <c r="CC110" i="1"/>
  <c r="CC165" i="1"/>
  <c r="CC175" i="1"/>
  <c r="CC123" i="1"/>
  <c r="CC103" i="1"/>
  <c r="CC114" i="1"/>
  <c r="CC111" i="1"/>
  <c r="CC107" i="1"/>
  <c r="CC104" i="1"/>
  <c r="CC200" i="1"/>
  <c r="CC129" i="1"/>
  <c r="CC94" i="1"/>
  <c r="CC138" i="1"/>
  <c r="CC147" i="1"/>
  <c r="CC116" i="1"/>
  <c r="CC150" i="1"/>
  <c r="CC206" i="1"/>
  <c r="CC126" i="1"/>
  <c r="CC96" i="1"/>
  <c r="CC152" i="1"/>
  <c r="CC137" i="1"/>
  <c r="CC207" i="1"/>
  <c r="CC169" i="1"/>
  <c r="CC199" i="1"/>
  <c r="CC100" i="1"/>
  <c r="CC182" i="1"/>
  <c r="CC208" i="1"/>
  <c r="CC145" i="1"/>
  <c r="CC149" i="1"/>
  <c r="CC157" i="1"/>
  <c r="CC192" i="1"/>
  <c r="CC155" i="1"/>
  <c r="CC99" i="1"/>
  <c r="CC156" i="1"/>
  <c r="CC201" i="1"/>
  <c r="CC120" i="1"/>
  <c r="CC196" i="1"/>
  <c r="CC151" i="1"/>
  <c r="CC141" i="1"/>
  <c r="CC154" i="1"/>
  <c r="CC144" i="1"/>
  <c r="CC187" i="1"/>
  <c r="CC142" i="1"/>
  <c r="CC194" i="1"/>
  <c r="CC115" i="1"/>
  <c r="CC167" i="1"/>
  <c r="CC109" i="1"/>
  <c r="CC134" i="1"/>
  <c r="CC131" i="1"/>
  <c r="CC205" i="1"/>
  <c r="CC93" i="1"/>
  <c r="CC162" i="1"/>
  <c r="CC140" i="1"/>
  <c r="CC136" i="1"/>
  <c r="CC163" i="1"/>
  <c r="CC105" i="1"/>
  <c r="CC102" i="1"/>
  <c r="CC133" i="1"/>
  <c r="CC191" i="1"/>
  <c r="CC188" i="1"/>
  <c r="CC118" i="1"/>
  <c r="CC95" i="1"/>
  <c r="CC204" i="1"/>
  <c r="CC161" i="1"/>
  <c r="CC108" i="1"/>
  <c r="CC130" i="1"/>
  <c r="CC180" i="1"/>
  <c r="CC127" i="1"/>
  <c r="CC97" i="1"/>
  <c r="CC203" i="1"/>
  <c r="CC186" i="1"/>
  <c r="CC178" i="1"/>
  <c r="CC171" i="1"/>
  <c r="CC158" i="1"/>
  <c r="CC112" i="1"/>
  <c r="CC193" i="1"/>
  <c r="CC197" i="1"/>
  <c r="CC190" i="1"/>
  <c r="CC124" i="1"/>
  <c r="CC185" i="1"/>
  <c r="CC135" i="1"/>
  <c r="CC174" i="1"/>
  <c r="CC177" i="1"/>
  <c r="CC119" i="1"/>
  <c r="CC122" i="1"/>
  <c r="CC117" i="1"/>
  <c r="CC173" i="1"/>
  <c r="CC179" i="1"/>
  <c r="CC172" i="1"/>
  <c r="CC195" i="1"/>
  <c r="CC202" i="1"/>
  <c r="CC168" i="1"/>
  <c r="CC113" i="1"/>
  <c r="CC91" i="1"/>
  <c r="CC198" i="1"/>
  <c r="CC210" i="1"/>
  <c r="CC90" i="1"/>
  <c r="CC166" i="1"/>
  <c r="CC170" i="1"/>
  <c r="CC132" i="1"/>
  <c r="CC146" i="1"/>
  <c r="CC128" i="1"/>
  <c r="BY141" i="1"/>
  <c r="BY140" i="1"/>
  <c r="BY142" i="1"/>
  <c r="AU142" i="1"/>
  <c r="AU262" i="1"/>
  <c r="AU148" i="1"/>
  <c r="AU240" i="1"/>
  <c r="AU167" i="1"/>
  <c r="AU215" i="1"/>
  <c r="AU246" i="1"/>
  <c r="AU257" i="1"/>
  <c r="AU144" i="1"/>
  <c r="AU161" i="1"/>
  <c r="AU156" i="1"/>
  <c r="AU258" i="1"/>
  <c r="AU197" i="1"/>
  <c r="AU137" i="1"/>
  <c r="AU231" i="1"/>
  <c r="AU120" i="1"/>
  <c r="AU187" i="1"/>
  <c r="AU122" i="1"/>
  <c r="AU270" i="1"/>
  <c r="AU135" i="1"/>
  <c r="AU110" i="1"/>
  <c r="AU163" i="1"/>
  <c r="AU112" i="1"/>
  <c r="AU108" i="1"/>
  <c r="AU150" i="1"/>
  <c r="AU203" i="1"/>
  <c r="AU195" i="1"/>
  <c r="AU182" i="1"/>
  <c r="AU205" i="1"/>
  <c r="AU282" i="1"/>
  <c r="AU235" i="1"/>
  <c r="AU173" i="1"/>
  <c r="AU280" i="1"/>
  <c r="AU272" i="1"/>
  <c r="AU210" i="1"/>
  <c r="AU131" i="1"/>
  <c r="AU226" i="1"/>
  <c r="AU113" i="1"/>
  <c r="AU169" i="1"/>
  <c r="AU219" i="1"/>
  <c r="AU136" i="1"/>
  <c r="AU200" i="1"/>
  <c r="AU245" i="1"/>
  <c r="AU221" i="1"/>
  <c r="AU225" i="1"/>
  <c r="AU260" i="1"/>
  <c r="AU188" i="1"/>
  <c r="AU234" i="1"/>
  <c r="AU119" i="1"/>
  <c r="AU241" i="1"/>
  <c r="AU275" i="1"/>
  <c r="AU143" i="1"/>
  <c r="AU127" i="1"/>
  <c r="AU107" i="1"/>
  <c r="AU166" i="1"/>
  <c r="AU118" i="1"/>
  <c r="AU243" i="1"/>
  <c r="AU288" i="1"/>
  <c r="AU223" i="1"/>
  <c r="AU117" i="1"/>
  <c r="AU134" i="1"/>
  <c r="AU198" i="1"/>
  <c r="AU114" i="1"/>
  <c r="AU220" i="1"/>
  <c r="AU264" i="1"/>
  <c r="AU230" i="1"/>
  <c r="AU145" i="1"/>
  <c r="AU128" i="1"/>
  <c r="AU111" i="1"/>
  <c r="AU276" i="1"/>
  <c r="AU204" i="1"/>
  <c r="AU157" i="1"/>
  <c r="AU177" i="1"/>
  <c r="AU256" i="1"/>
  <c r="AU263" i="1"/>
  <c r="AU103" i="1"/>
  <c r="AU224" i="1"/>
  <c r="AU239" i="1"/>
  <c r="AU124" i="1"/>
  <c r="AU96" i="1"/>
  <c r="AU213" i="1"/>
  <c r="AU237" i="1"/>
  <c r="AU233" i="1"/>
  <c r="AU274" i="1"/>
  <c r="AU94" i="1"/>
  <c r="AU259" i="1"/>
  <c r="AU115" i="1"/>
  <c r="AU149" i="1"/>
  <c r="AU168" i="1"/>
  <c r="AU102" i="1"/>
  <c r="AU265" i="1"/>
  <c r="AU261" i="1"/>
  <c r="AU130" i="1"/>
  <c r="AU140" i="1"/>
  <c r="AU201" i="1"/>
  <c r="AU181" i="1"/>
  <c r="AU267" i="1"/>
  <c r="AU141" i="1"/>
  <c r="AU194" i="1"/>
  <c r="AU158" i="1"/>
  <c r="AU151" i="1"/>
  <c r="AU289" i="1"/>
  <c r="AU104" i="1"/>
  <c r="AU208" i="1"/>
  <c r="AU98" i="1"/>
  <c r="AU184" i="1"/>
  <c r="AU193" i="1"/>
  <c r="AU106" i="1"/>
  <c r="AU202" i="1"/>
  <c r="AU236" i="1"/>
  <c r="AU164" i="1"/>
  <c r="AU222" i="1"/>
  <c r="AU95" i="1"/>
  <c r="AU171" i="1"/>
  <c r="AU251" i="1"/>
  <c r="AU152" i="1"/>
  <c r="AU174" i="1"/>
  <c r="AU162" i="1"/>
  <c r="AU93" i="1"/>
  <c r="AU199" i="1"/>
  <c r="AU125" i="1"/>
  <c r="AU97" i="1"/>
  <c r="AU268" i="1"/>
  <c r="AU109" i="1"/>
  <c r="AU216" i="1"/>
  <c r="AU154" i="1"/>
  <c r="AU247" i="1"/>
  <c r="AU211" i="1"/>
  <c r="AU255" i="1"/>
  <c r="AU281" i="1"/>
  <c r="AU206" i="1"/>
  <c r="AU214" i="1"/>
  <c r="AU105" i="1"/>
  <c r="AU283" i="1"/>
  <c r="AU232" i="1"/>
  <c r="AU146" i="1"/>
  <c r="AU249" i="1"/>
  <c r="AU196" i="1"/>
  <c r="AU229" i="1"/>
  <c r="AU286" i="1"/>
  <c r="AU175" i="1"/>
  <c r="AU132" i="1"/>
  <c r="AU284" i="1"/>
  <c r="AU212" i="1"/>
  <c r="AU273" i="1"/>
  <c r="AU176" i="1"/>
  <c r="AU293" i="1"/>
  <c r="AU133" i="1"/>
  <c r="AU189" i="1"/>
  <c r="AU165" i="1"/>
  <c r="AU291" i="1"/>
  <c r="AU170" i="1"/>
  <c r="AU147" i="1"/>
  <c r="AU279" i="1"/>
  <c r="AU178" i="1"/>
  <c r="AU269" i="1"/>
  <c r="AU99" i="1"/>
  <c r="AU271" i="1"/>
  <c r="AU129" i="1"/>
  <c r="AU266" i="1"/>
  <c r="AU244" i="1"/>
  <c r="AU116" i="1"/>
  <c r="AU100" i="1"/>
  <c r="AU155" i="1"/>
  <c r="AU218" i="1"/>
  <c r="AU292" i="1"/>
  <c r="AU101" i="1"/>
  <c r="AU228" i="1"/>
  <c r="AU242" i="1"/>
  <c r="AU277" i="1"/>
  <c r="AU207" i="1"/>
  <c r="AU90" i="1"/>
  <c r="AU278" i="1"/>
  <c r="AU287" i="1"/>
  <c r="AU91" i="1"/>
  <c r="AU121" i="1"/>
  <c r="AU123" i="1"/>
  <c r="AU209" i="1"/>
  <c r="AU254" i="1"/>
  <c r="AU253" i="1"/>
  <c r="AU139" i="1"/>
  <c r="AU190" i="1"/>
  <c r="AU172" i="1"/>
  <c r="AU180" i="1"/>
  <c r="AU159" i="1"/>
  <c r="AU252" i="1"/>
  <c r="AU183" i="1"/>
  <c r="AU290" i="1"/>
  <c r="AU185" i="1"/>
  <c r="AU238" i="1"/>
  <c r="AU186" i="1"/>
  <c r="AU192" i="1"/>
  <c r="AU153" i="1"/>
  <c r="AU126" i="1"/>
  <c r="AU227" i="1"/>
  <c r="AU191" i="1"/>
  <c r="AU248" i="1"/>
  <c r="AU179" i="1"/>
  <c r="AU160" i="1"/>
  <c r="AU217" i="1"/>
  <c r="AU138" i="1"/>
  <c r="AU250" i="1"/>
  <c r="AU285" i="1"/>
  <c r="BN164" i="1"/>
  <c r="BN147" i="1"/>
  <c r="BN134" i="1"/>
  <c r="BN102" i="1"/>
  <c r="BN158" i="1"/>
  <c r="BN113" i="1"/>
  <c r="BN151" i="1"/>
  <c r="BN103" i="1"/>
  <c r="BN177" i="1"/>
  <c r="BN144" i="1"/>
  <c r="BN156" i="1"/>
  <c r="BN141" i="1"/>
  <c r="BN122" i="1"/>
  <c r="BN148" i="1"/>
  <c r="BN101" i="1"/>
  <c r="BN125" i="1"/>
  <c r="BN155" i="1"/>
  <c r="BN172" i="1"/>
  <c r="BN131" i="1"/>
  <c r="BN160" i="1"/>
  <c r="BN90" i="1"/>
  <c r="BN142" i="1"/>
  <c r="BN97" i="1"/>
  <c r="BN110" i="1"/>
  <c r="BN119" i="1"/>
  <c r="BN157" i="1"/>
  <c r="BN111" i="1"/>
  <c r="BN100" i="1"/>
  <c r="BN137" i="1"/>
  <c r="BN121" i="1"/>
  <c r="BN124" i="1"/>
  <c r="BN127" i="1"/>
  <c r="BN170" i="1"/>
  <c r="BN154" i="1"/>
  <c r="BN115" i="1"/>
  <c r="BN130" i="1"/>
  <c r="BN95" i="1"/>
  <c r="BN159" i="1"/>
  <c r="BN98" i="1"/>
  <c r="BN179" i="1"/>
  <c r="BN171" i="1"/>
  <c r="BN99" i="1"/>
  <c r="BN132" i="1"/>
  <c r="BN165" i="1"/>
  <c r="BN112" i="1"/>
  <c r="BN139" i="1"/>
  <c r="BN93" i="1"/>
  <c r="BN173" i="1"/>
  <c r="BN133" i="1"/>
  <c r="BN190" i="1"/>
  <c r="BN107" i="1"/>
  <c r="BN149" i="1"/>
  <c r="BN180" i="1"/>
  <c r="BN153" i="1"/>
  <c r="BN118" i="1"/>
  <c r="BN178" i="1"/>
  <c r="BN140" i="1"/>
  <c r="BN136" i="1"/>
  <c r="BN105" i="1"/>
  <c r="BN128" i="1"/>
  <c r="BN129" i="1"/>
  <c r="BN152" i="1"/>
  <c r="BN145" i="1"/>
  <c r="BN104" i="1"/>
  <c r="BN143" i="1"/>
  <c r="BN123" i="1"/>
  <c r="BN166" i="1"/>
  <c r="BN167" i="1"/>
  <c r="BN96" i="1"/>
  <c r="BN109" i="1"/>
  <c r="BN146" i="1"/>
  <c r="BN135" i="1"/>
  <c r="BN114" i="1"/>
  <c r="BN169" i="1"/>
  <c r="BN117" i="1"/>
  <c r="BN94" i="1"/>
  <c r="BN108" i="1"/>
  <c r="BN174" i="1"/>
  <c r="BN116" i="1"/>
  <c r="BN126" i="1"/>
  <c r="BN163" i="1"/>
  <c r="BN162" i="1"/>
  <c r="BN150" i="1"/>
  <c r="BN106" i="1"/>
  <c r="BN161" i="1"/>
  <c r="BN175" i="1"/>
  <c r="BN138" i="1"/>
  <c r="BN176" i="1"/>
  <c r="BN120" i="1"/>
  <c r="BN168" i="1"/>
  <c r="BX161" i="1"/>
  <c r="BX152" i="1"/>
  <c r="BX143" i="1"/>
  <c r="BX160" i="1"/>
  <c r="BX145" i="1"/>
  <c r="BX150" i="1"/>
  <c r="BX157" i="1"/>
  <c r="BX139" i="1"/>
  <c r="BX158" i="1"/>
  <c r="BX149" i="1"/>
  <c r="BX140" i="1"/>
  <c r="BX144" i="1"/>
  <c r="BX163" i="1"/>
  <c r="BX138" i="1"/>
  <c r="BX153" i="1"/>
  <c r="BX141" i="1"/>
  <c r="BX159" i="1"/>
  <c r="BX162" i="1"/>
  <c r="BX151" i="1"/>
  <c r="BX164" i="1"/>
  <c r="BX155" i="1"/>
  <c r="BX146" i="1"/>
  <c r="BX156" i="1"/>
  <c r="BX154" i="1"/>
  <c r="BX147" i="1"/>
  <c r="BX148" i="1"/>
  <c r="BX142" i="1"/>
  <c r="BO281" i="1"/>
  <c r="BO219" i="1"/>
  <c r="BO155" i="1"/>
  <c r="BO161" i="1"/>
  <c r="BO230" i="1"/>
  <c r="BO159" i="1"/>
  <c r="BO176" i="1"/>
  <c r="BO269" i="1"/>
  <c r="BO168" i="1"/>
  <c r="BO261" i="1"/>
  <c r="BO133" i="1"/>
  <c r="BO247" i="1"/>
  <c r="BO214" i="1"/>
  <c r="BO196" i="1"/>
  <c r="BO202" i="1"/>
  <c r="BO174" i="1"/>
  <c r="BO205" i="1"/>
  <c r="BO280" i="1"/>
  <c r="BO191" i="1"/>
  <c r="BO153" i="1"/>
  <c r="BO139" i="1"/>
  <c r="BO204" i="1"/>
  <c r="BO259" i="1"/>
  <c r="BO244" i="1"/>
  <c r="BO265" i="1"/>
  <c r="BO264" i="1"/>
  <c r="BO229" i="1"/>
  <c r="BO276" i="1"/>
  <c r="BO171" i="1"/>
  <c r="BO163" i="1"/>
  <c r="BO195" i="1"/>
  <c r="BO183" i="1"/>
  <c r="BO248" i="1"/>
  <c r="BO239" i="1"/>
  <c r="BO249" i="1"/>
  <c r="BO237" i="1"/>
  <c r="BO225" i="1"/>
  <c r="BO213" i="1"/>
  <c r="BO201" i="1"/>
  <c r="BO147" i="1"/>
  <c r="BO197" i="1"/>
  <c r="BO91" i="1"/>
  <c r="BO211" i="1"/>
  <c r="BO242" i="1"/>
  <c r="BO208" i="1"/>
  <c r="BO170" i="1"/>
  <c r="BO158" i="1"/>
  <c r="BO146" i="1"/>
  <c r="BO207" i="1"/>
  <c r="BO262" i="1"/>
  <c r="BO251" i="1"/>
  <c r="BO179" i="1"/>
  <c r="BO268" i="1"/>
  <c r="BO222" i="1"/>
  <c r="BO277" i="1"/>
  <c r="BO185" i="1"/>
  <c r="BO240" i="1"/>
  <c r="BO165" i="1"/>
  <c r="BO260" i="1"/>
  <c r="BO190" i="1"/>
  <c r="BO181" i="1"/>
  <c r="BO293" i="1"/>
  <c r="BO160" i="1"/>
  <c r="BO288" i="1"/>
  <c r="BO143" i="1"/>
  <c r="BO223" i="1"/>
  <c r="BO173" i="1"/>
  <c r="BO258" i="1"/>
  <c r="BO180" i="1"/>
  <c r="BO186" i="1"/>
  <c r="BO283" i="1"/>
  <c r="BO164" i="1"/>
  <c r="BO292" i="1"/>
  <c r="BO257" i="1"/>
  <c r="BO188" i="1"/>
  <c r="BO224" i="1"/>
  <c r="BO287" i="1"/>
  <c r="BO137" i="1"/>
  <c r="BO220" i="1"/>
  <c r="BO290" i="1"/>
  <c r="BO266" i="1"/>
  <c r="BO175" i="1"/>
  <c r="BO254" i="1"/>
  <c r="BO252" i="1"/>
  <c r="BO200" i="1"/>
  <c r="BO236" i="1"/>
  <c r="BO178" i="1"/>
  <c r="BO172" i="1"/>
  <c r="BO245" i="1"/>
  <c r="BO233" i="1"/>
  <c r="BO221" i="1"/>
  <c r="BO209" i="1"/>
  <c r="BO289" i="1"/>
  <c r="BO142" i="1"/>
  <c r="BO263" i="1"/>
  <c r="BO199" i="1"/>
  <c r="BO232" i="1"/>
  <c r="BO194" i="1"/>
  <c r="BO166" i="1"/>
  <c r="BO154" i="1"/>
  <c r="BO193" i="1"/>
  <c r="BO215" i="1"/>
  <c r="BO157" i="1"/>
  <c r="BO149" i="1"/>
  <c r="BO227" i="1"/>
  <c r="BO286" i="1"/>
  <c r="BO234" i="1"/>
  <c r="BO138" i="1"/>
  <c r="BO148" i="1"/>
  <c r="BO192" i="1"/>
  <c r="BO217" i="1"/>
  <c r="BO250" i="1"/>
  <c r="BO151" i="1"/>
  <c r="BO278" i="1"/>
  <c r="BO238" i="1"/>
  <c r="BO182" i="1"/>
  <c r="BO273" i="1"/>
  <c r="BO152" i="1"/>
  <c r="BO267" i="1"/>
  <c r="BO210" i="1"/>
  <c r="BO136" i="1"/>
  <c r="BO177" i="1"/>
  <c r="BO270" i="1"/>
  <c r="BO167" i="1"/>
  <c r="BO140" i="1"/>
  <c r="BO271" i="1"/>
  <c r="BO246" i="1"/>
  <c r="BO284" i="1"/>
  <c r="BO282" i="1"/>
  <c r="BO169" i="1"/>
  <c r="BO206" i="1"/>
  <c r="BO243" i="1"/>
  <c r="BO235" i="1"/>
  <c r="BO256" i="1"/>
  <c r="BO253" i="1"/>
  <c r="BO144" i="1"/>
  <c r="BO212" i="1"/>
  <c r="BO135" i="1"/>
  <c r="BO198" i="1"/>
  <c r="BO241" i="1"/>
  <c r="BO218" i="1"/>
  <c r="BO184" i="1"/>
  <c r="BO162" i="1"/>
  <c r="BO150" i="1"/>
  <c r="BO285" i="1"/>
  <c r="BO255" i="1"/>
  <c r="BO156" i="1"/>
  <c r="BO226" i="1"/>
  <c r="BO231" i="1"/>
  <c r="BO216" i="1"/>
  <c r="BO187" i="1"/>
  <c r="BO275" i="1"/>
  <c r="BO203" i="1"/>
  <c r="BO274" i="1"/>
  <c r="BO228" i="1"/>
  <c r="BO189" i="1"/>
  <c r="BO145" i="1"/>
  <c r="BO291" i="1"/>
  <c r="BO141" i="1"/>
  <c r="BO272" i="1"/>
  <c r="BO134" i="1"/>
  <c r="BO279" i="1"/>
  <c r="BW259" i="1"/>
  <c r="BW270" i="1"/>
  <c r="BW108" i="1"/>
  <c r="BW125" i="1"/>
  <c r="BW116" i="1"/>
  <c r="BW107" i="1"/>
  <c r="BW237" i="1"/>
  <c r="BW222" i="1"/>
  <c r="BW139" i="1"/>
  <c r="BW231" i="1"/>
  <c r="BW258" i="1"/>
  <c r="BW228" i="1"/>
  <c r="BW199" i="1"/>
  <c r="BW174" i="1"/>
  <c r="BW95" i="1"/>
  <c r="BW260" i="1"/>
  <c r="BW226" i="1"/>
  <c r="BW153" i="1"/>
  <c r="BW212" i="1"/>
  <c r="BW133" i="1"/>
  <c r="BW99" i="1"/>
  <c r="BW280" i="1"/>
  <c r="BW130" i="1"/>
  <c r="BW150" i="1"/>
  <c r="BW236" i="1"/>
  <c r="BW221" i="1"/>
  <c r="BW134" i="1"/>
  <c r="BW136" i="1"/>
  <c r="BW106" i="1"/>
  <c r="BW285" i="1"/>
  <c r="BW91" i="1"/>
  <c r="BW211" i="1"/>
  <c r="BW152" i="1"/>
  <c r="BW143" i="1"/>
  <c r="BW244" i="1"/>
  <c r="BW250" i="1"/>
  <c r="BW105" i="1"/>
  <c r="BW186" i="1"/>
  <c r="BW282" i="1"/>
  <c r="BW254" i="1"/>
  <c r="BW283" i="1"/>
  <c r="BW287" i="1"/>
  <c r="BW168" i="1"/>
  <c r="BW93" i="1"/>
  <c r="BW201" i="1"/>
  <c r="BW96" i="1"/>
  <c r="BW265" i="1"/>
  <c r="BW141" i="1"/>
  <c r="BW264" i="1"/>
  <c r="BW274" i="1"/>
  <c r="BW171" i="1"/>
  <c r="BW276" i="1"/>
  <c r="BW269" i="1"/>
  <c r="BW257" i="1"/>
  <c r="BW249" i="1"/>
  <c r="BW251" i="1"/>
  <c r="BW124" i="1"/>
  <c r="BW286" i="1"/>
  <c r="BW169" i="1"/>
  <c r="BW200" i="1"/>
  <c r="BW191" i="1"/>
  <c r="BW179" i="1"/>
  <c r="BW163" i="1"/>
  <c r="BW243" i="1"/>
  <c r="BW213" i="1"/>
  <c r="BW261" i="1"/>
  <c r="BW204" i="1"/>
  <c r="BW122" i="1"/>
  <c r="BW113" i="1"/>
  <c r="BW101" i="1"/>
  <c r="BW118" i="1"/>
  <c r="BW248" i="1"/>
  <c r="BW183" i="1"/>
  <c r="BW193" i="1"/>
  <c r="BW209" i="1"/>
  <c r="BW217" i="1"/>
  <c r="BW192" i="1"/>
  <c r="BW156" i="1"/>
  <c r="BW145" i="1"/>
  <c r="BW205" i="1"/>
  <c r="BW160" i="1"/>
  <c r="BW255" i="1"/>
  <c r="BW131" i="1"/>
  <c r="BW129" i="1"/>
  <c r="BW94" i="1"/>
  <c r="BW198" i="1"/>
  <c r="BW247" i="1"/>
  <c r="BW239" i="1"/>
  <c r="BW230" i="1"/>
  <c r="BW233" i="1"/>
  <c r="BW218" i="1"/>
  <c r="BW240" i="1"/>
  <c r="BW132" i="1"/>
  <c r="BW97" i="1"/>
  <c r="BW238" i="1"/>
  <c r="BW138" i="1"/>
  <c r="BW223" i="1"/>
  <c r="BW158" i="1"/>
  <c r="BW149" i="1"/>
  <c r="BW140" i="1"/>
  <c r="BW159" i="1"/>
  <c r="BW147" i="1"/>
  <c r="BW195" i="1"/>
  <c r="BW245" i="1"/>
  <c r="BW277" i="1"/>
  <c r="BW182" i="1"/>
  <c r="BW271" i="1"/>
  <c r="BW278" i="1"/>
  <c r="BW256" i="1"/>
  <c r="BW166" i="1"/>
  <c r="BW190" i="1"/>
  <c r="BW178" i="1"/>
  <c r="BW167" i="1"/>
  <c r="BW109" i="1"/>
  <c r="BW196" i="1"/>
  <c r="BW127" i="1"/>
  <c r="BW290" i="1"/>
  <c r="BW241" i="1"/>
  <c r="BW135" i="1"/>
  <c r="BW289" i="1"/>
  <c r="BW266" i="1"/>
  <c r="BW284" i="1"/>
  <c r="BW219" i="1"/>
  <c r="BW161" i="1"/>
  <c r="BW216" i="1"/>
  <c r="BW115" i="1"/>
  <c r="BW234" i="1"/>
  <c r="BW114" i="1"/>
  <c r="BW197" i="1"/>
  <c r="BW188" i="1"/>
  <c r="BW102" i="1"/>
  <c r="BW273" i="1"/>
  <c r="BW176" i="1"/>
  <c r="BW229" i="1"/>
  <c r="BW281" i="1"/>
  <c r="BW177" i="1"/>
  <c r="BW206" i="1"/>
  <c r="BW119" i="1"/>
  <c r="BW110" i="1"/>
  <c r="BW154" i="1"/>
  <c r="BW148" i="1"/>
  <c r="BW253" i="1"/>
  <c r="BW275" i="1"/>
  <c r="BW208" i="1"/>
  <c r="BW126" i="1"/>
  <c r="BW128" i="1"/>
  <c r="BW210" i="1"/>
  <c r="BW181" i="1"/>
  <c r="BW242" i="1"/>
  <c r="BW235" i="1"/>
  <c r="BW151" i="1"/>
  <c r="BW291" i="1"/>
  <c r="BW292" i="1"/>
  <c r="BW252" i="1"/>
  <c r="BW100" i="1"/>
  <c r="BW225" i="1"/>
  <c r="BW117" i="1"/>
  <c r="BW104" i="1"/>
  <c r="BW184" i="1"/>
  <c r="BW220" i="1"/>
  <c r="BW120" i="1"/>
  <c r="BW267" i="1"/>
  <c r="BW172" i="1"/>
  <c r="BW272" i="1"/>
  <c r="BW279" i="1"/>
  <c r="BW263" i="1"/>
  <c r="BW144" i="1"/>
  <c r="BW187" i="1"/>
  <c r="BW103" i="1"/>
  <c r="BW123" i="1"/>
  <c r="BW112" i="1"/>
  <c r="BW194" i="1"/>
  <c r="BW262" i="1"/>
  <c r="BW293" i="1"/>
  <c r="BW246" i="1"/>
  <c r="BW232" i="1"/>
  <c r="BW185" i="1"/>
  <c r="BW121" i="1"/>
  <c r="BW164" i="1"/>
  <c r="BW227" i="1"/>
  <c r="BW288" i="1"/>
  <c r="BW155" i="1"/>
  <c r="BW90" i="1"/>
  <c r="BW202" i="1"/>
  <c r="BW98" i="1"/>
  <c r="BW207" i="1"/>
  <c r="BW214" i="1"/>
  <c r="BW224" i="1"/>
  <c r="BW189" i="1"/>
  <c r="BW146" i="1"/>
  <c r="BW268" i="1"/>
  <c r="BW111" i="1"/>
  <c r="BW180" i="1"/>
  <c r="BW165" i="1"/>
  <c r="BW173" i="1"/>
  <c r="BW215" i="1"/>
  <c r="BW157" i="1"/>
  <c r="BW137" i="1"/>
  <c r="BW170" i="1"/>
  <c r="BW175" i="1"/>
  <c r="BW142" i="1"/>
  <c r="BW203" i="1"/>
  <c r="BW162" i="1"/>
  <c r="BU107" i="1"/>
  <c r="BU116" i="1"/>
  <c r="BU96" i="1"/>
  <c r="BU104" i="1"/>
  <c r="BU115" i="1"/>
  <c r="BU94" i="1"/>
  <c r="BU113" i="1"/>
  <c r="BU95" i="1"/>
  <c r="BU100" i="1"/>
  <c r="BU101" i="1"/>
  <c r="BU112" i="1"/>
  <c r="BU103" i="1"/>
  <c r="BU97" i="1"/>
  <c r="BU114" i="1"/>
  <c r="BU93" i="1"/>
  <c r="BU110" i="1"/>
  <c r="BU108" i="1"/>
  <c r="BU106" i="1"/>
  <c r="BU109" i="1"/>
  <c r="BU99" i="1"/>
  <c r="BU105" i="1"/>
  <c r="BU102" i="1"/>
  <c r="BU98" i="1"/>
  <c r="BU111" i="1"/>
  <c r="DB52" i="1"/>
  <c r="DB40" i="1"/>
  <c r="DC52" i="1"/>
  <c r="DC40" i="1"/>
  <c r="CV52" i="1"/>
  <c r="CV40" i="1"/>
  <c r="CX41" i="1"/>
  <c r="CX90" i="1" s="1" a="1"/>
  <c r="CX90" i="1" s="1"/>
  <c r="CU52" i="1"/>
  <c r="CU40" i="1"/>
  <c r="CW52" i="1"/>
  <c r="CW40" i="1"/>
  <c r="CR52" i="1"/>
  <c r="CR40" i="1"/>
  <c r="CP52" i="1"/>
  <c r="CP40" i="1"/>
  <c r="CO52" i="1"/>
  <c r="CO40" i="1"/>
  <c r="CN52" i="1"/>
  <c r="CN40" i="1"/>
  <c r="CH52" i="1"/>
  <c r="CH39" i="1"/>
  <c r="CH40" i="1" s="1"/>
  <c r="CK41" i="1"/>
  <c r="CK267" i="1" s="1"/>
  <c r="CI39" i="1"/>
  <c r="CI40" i="1" s="1"/>
  <c r="CI52" i="1"/>
  <c r="CL52" i="1"/>
  <c r="CL39" i="1"/>
  <c r="CL40" i="1" s="1"/>
  <c r="CF41" i="1"/>
  <c r="CF110" i="1" s="1"/>
  <c r="CC40" i="1"/>
  <c r="CE40" i="1"/>
  <c r="BX42" i="1"/>
  <c r="BX165" i="1" s="1"/>
  <c r="BY42" i="1"/>
  <c r="BY148" i="1" s="1"/>
  <c r="BZ52" i="1"/>
  <c r="BZ39" i="1"/>
  <c r="BZ40" i="1" s="1"/>
  <c r="BU41" i="1"/>
  <c r="BT41" i="1"/>
  <c r="CA52" i="1"/>
  <c r="CA39" i="1"/>
  <c r="CA40" i="1" s="1"/>
  <c r="BQ39" i="1"/>
  <c r="BQ52" i="1"/>
  <c r="BH41" i="1"/>
  <c r="BH91" i="1" s="1"/>
  <c r="BJ52" i="1"/>
  <c r="BJ39" i="1"/>
  <c r="BJ40" i="1" s="1"/>
  <c r="BN41" i="1"/>
  <c r="BN185" i="1" s="1"/>
  <c r="BK52" i="1"/>
  <c r="BK39" i="1"/>
  <c r="BK40" i="1" s="1"/>
  <c r="BL39" i="1"/>
  <c r="BL40" i="1" s="1"/>
  <c r="BL52" i="1"/>
  <c r="BB39" i="1"/>
  <c r="BB40" i="1" s="1"/>
  <c r="BB52" i="1"/>
  <c r="BF52" i="1"/>
  <c r="BF39" i="1"/>
  <c r="BF40" i="1" s="1"/>
  <c r="BC39" i="1"/>
  <c r="BC40" i="1" s="1"/>
  <c r="BC52" i="1"/>
  <c r="BD39" i="1"/>
  <c r="BD40" i="1" s="1"/>
  <c r="BD52" i="1"/>
  <c r="AY52" i="1"/>
  <c r="AY39" i="1"/>
  <c r="AX39" i="1"/>
  <c r="AX40" i="1" s="1"/>
  <c r="AX52" i="1"/>
  <c r="AV39" i="1"/>
  <c r="AV40" i="1" s="1"/>
  <c r="AV52" i="1"/>
  <c r="AO52" i="1"/>
  <c r="AO39" i="1"/>
  <c r="AO40" i="1" s="1"/>
  <c r="AT52" i="1"/>
  <c r="AT39" i="1"/>
  <c r="AT40" i="1" s="1"/>
  <c r="AR52" i="1"/>
  <c r="AR39" i="1"/>
  <c r="AR40" i="1" s="1"/>
  <c r="AP52" i="1"/>
  <c r="AP39" i="1"/>
  <c r="AP40" i="1" s="1"/>
  <c r="AS52" i="1"/>
  <c r="AS39" i="1"/>
  <c r="AH39" i="1"/>
  <c r="AH40" i="1" s="1"/>
  <c r="AH52" i="1"/>
  <c r="AL39" i="1"/>
  <c r="AL40" i="1" s="1"/>
  <c r="AK40" i="1" s="1"/>
  <c r="AL52" i="1"/>
  <c r="AK52" i="1" s="1"/>
  <c r="AF39" i="1"/>
  <c r="AF40" i="1" s="1"/>
  <c r="AF52" i="1"/>
  <c r="BN187" i="1" l="1"/>
  <c r="BN181" i="1"/>
  <c r="BY146" i="1"/>
  <c r="CX120" i="1" a="1"/>
  <c r="CX120" i="1" s="1"/>
  <c r="DR120" i="1" s="1"/>
  <c r="CX118" i="1" a="1"/>
  <c r="CX118" i="1" s="1"/>
  <c r="DR118" i="1" s="1"/>
  <c r="CX117" i="1" a="1"/>
  <c r="CX117" i="1" s="1"/>
  <c r="DR117" i="1" s="1"/>
  <c r="BX167" i="1"/>
  <c r="BX166" i="1"/>
  <c r="BY147" i="1"/>
  <c r="BY144" i="1"/>
  <c r="CK263" i="1"/>
  <c r="CK259" i="1"/>
  <c r="AH360" i="1"/>
  <c r="AH384" i="1"/>
  <c r="AH369" i="1"/>
  <c r="AH315" i="1"/>
  <c r="AH296" i="1"/>
  <c r="AH375" i="1"/>
  <c r="AH294" i="1"/>
  <c r="AH364" i="1"/>
  <c r="AH328" i="1"/>
  <c r="AH307" i="1"/>
  <c r="AH321" i="1"/>
  <c r="AH304" i="1"/>
  <c r="AH353" i="1"/>
  <c r="AH313" i="1"/>
  <c r="AH336" i="1"/>
  <c r="AH306" i="1"/>
  <c r="AH379" i="1"/>
  <c r="AH380" i="1"/>
  <c r="AH368" i="1"/>
  <c r="AH385" i="1"/>
  <c r="AH355" i="1"/>
  <c r="AH359" i="1"/>
  <c r="AH312" i="1"/>
  <c r="AH387" i="1"/>
  <c r="AH342" i="1"/>
  <c r="AH322" i="1"/>
  <c r="AH311" i="1"/>
  <c r="AH357" i="1"/>
  <c r="AH314" i="1"/>
  <c r="AH309" i="1"/>
  <c r="AH339" i="1"/>
  <c r="AH340" i="1"/>
  <c r="AH373" i="1"/>
  <c r="AH354" i="1"/>
  <c r="AH348" i="1"/>
  <c r="AH305" i="1"/>
  <c r="AH370" i="1"/>
  <c r="AH362" i="1"/>
  <c r="AH350" i="1"/>
  <c r="AH381" i="1"/>
  <c r="AH345" i="1"/>
  <c r="AH320" i="1"/>
  <c r="AH341" i="1"/>
  <c r="AH376" i="1"/>
  <c r="AH316" i="1"/>
  <c r="AH334" i="1"/>
  <c r="AH358" i="1"/>
  <c r="AH326" i="1"/>
  <c r="AH361" i="1"/>
  <c r="AH298" i="1"/>
  <c r="AH344" i="1"/>
  <c r="AH310" i="1"/>
  <c r="AH351" i="1"/>
  <c r="AH372" i="1"/>
  <c r="AH297" i="1"/>
  <c r="AH338" i="1"/>
  <c r="AH386" i="1"/>
  <c r="AH363" i="1"/>
  <c r="AH389" i="1"/>
  <c r="AH391" i="1"/>
  <c r="AH365" i="1"/>
  <c r="AH347" i="1"/>
  <c r="AH352" i="1"/>
  <c r="AH317" i="1"/>
  <c r="AH366" i="1"/>
  <c r="AH300" i="1"/>
  <c r="AH382" i="1"/>
  <c r="AH303" i="1"/>
  <c r="AH349" i="1"/>
  <c r="AH330" i="1"/>
  <c r="AH331" i="1"/>
  <c r="AH388" i="1"/>
  <c r="AH377" i="1"/>
  <c r="AH374" i="1"/>
  <c r="AH393" i="1"/>
  <c r="AH324" i="1"/>
  <c r="AH390" i="1"/>
  <c r="AH335" i="1"/>
  <c r="AH329" i="1"/>
  <c r="AH378" i="1"/>
  <c r="AH333" i="1"/>
  <c r="AH301" i="1"/>
  <c r="AH299" i="1"/>
  <c r="AH383" i="1"/>
  <c r="AH325" i="1"/>
  <c r="AH371" i="1"/>
  <c r="AH356" i="1"/>
  <c r="AH337" i="1"/>
  <c r="AH367" i="1"/>
  <c r="AH332" i="1"/>
  <c r="AH295" i="1"/>
  <c r="AH308" i="1"/>
  <c r="AH392" i="1"/>
  <c r="AH319" i="1"/>
  <c r="AH323" i="1"/>
  <c r="AH302" i="1"/>
  <c r="AH343" i="1"/>
  <c r="AH318" i="1"/>
  <c r="AH346" i="1"/>
  <c r="AH327" i="1"/>
  <c r="BB350" i="1"/>
  <c r="BB314" i="1"/>
  <c r="BB393" i="1"/>
  <c r="BB356" i="1"/>
  <c r="BB340" i="1"/>
  <c r="BB386" i="1"/>
  <c r="BB336" i="1"/>
  <c r="BB367" i="1"/>
  <c r="BB324" i="1"/>
  <c r="BB345" i="1"/>
  <c r="BB301" i="1"/>
  <c r="BB312" i="1"/>
  <c r="BB364" i="1"/>
  <c r="BB388" i="1"/>
  <c r="BB307" i="1"/>
  <c r="BB378" i="1"/>
  <c r="BB326" i="1"/>
  <c r="BB355" i="1"/>
  <c r="BB333" i="1"/>
  <c r="BB370" i="1"/>
  <c r="BB322" i="1"/>
  <c r="BB325" i="1"/>
  <c r="BB363" i="1"/>
  <c r="BB341" i="1"/>
  <c r="BB303" i="1"/>
  <c r="BB299" i="1"/>
  <c r="BB317" i="1"/>
  <c r="BB371" i="1"/>
  <c r="BB306" i="1"/>
  <c r="BB344" i="1"/>
  <c r="BB360" i="1"/>
  <c r="BB332" i="1"/>
  <c r="BB387" i="1"/>
  <c r="BB376" i="1"/>
  <c r="BB310" i="1"/>
  <c r="BB311" i="1"/>
  <c r="BB392" i="1"/>
  <c r="BB382" i="1"/>
  <c r="BB346" i="1"/>
  <c r="BB294" i="1"/>
  <c r="BB379" i="1"/>
  <c r="BB329" i="1"/>
  <c r="BB309" i="1"/>
  <c r="BB389" i="1"/>
  <c r="BB359" i="1"/>
  <c r="BB338" i="1"/>
  <c r="BB315" i="1"/>
  <c r="BB351" i="1"/>
  <c r="BB319" i="1"/>
  <c r="BB313" i="1"/>
  <c r="BB375" i="1"/>
  <c r="BB298" i="1"/>
  <c r="BB373" i="1"/>
  <c r="BB358" i="1"/>
  <c r="BB320" i="1"/>
  <c r="BB304" i="1"/>
  <c r="BB342" i="1"/>
  <c r="BB384" i="1"/>
  <c r="BB300" i="1"/>
  <c r="BB354" i="1"/>
  <c r="BB335" i="1"/>
  <c r="BB343" i="1"/>
  <c r="BB296" i="1"/>
  <c r="BB339" i="1"/>
  <c r="BB337" i="1"/>
  <c r="BB391" i="1"/>
  <c r="BB366" i="1"/>
  <c r="BB295" i="1"/>
  <c r="BB308" i="1"/>
  <c r="BB352" i="1"/>
  <c r="BB377" i="1"/>
  <c r="BB305" i="1"/>
  <c r="BB349" i="1"/>
  <c r="BB383" i="1"/>
  <c r="BB327" i="1"/>
  <c r="BB323" i="1"/>
  <c r="BB390" i="1"/>
  <c r="BB321" i="1"/>
  <c r="BB381" i="1"/>
  <c r="BB385" i="1"/>
  <c r="BB372" i="1"/>
  <c r="BB357" i="1"/>
  <c r="BB328" i="1"/>
  <c r="BB297" i="1"/>
  <c r="BB365" i="1"/>
  <c r="BB316" i="1"/>
  <c r="BB334" i="1"/>
  <c r="BB348" i="1"/>
  <c r="BB362" i="1"/>
  <c r="BB374" i="1"/>
  <c r="BB353" i="1"/>
  <c r="BB380" i="1"/>
  <c r="BB347" i="1"/>
  <c r="BB302" i="1"/>
  <c r="BB361" i="1"/>
  <c r="BB330" i="1"/>
  <c r="BB331" i="1"/>
  <c r="BB368" i="1"/>
  <c r="BB318" i="1"/>
  <c r="BB369" i="1"/>
  <c r="AP334" i="1"/>
  <c r="AP387" i="1"/>
  <c r="AP391" i="1"/>
  <c r="AP342" i="1"/>
  <c r="AP309" i="1"/>
  <c r="AP324" i="1"/>
  <c r="AP363" i="1"/>
  <c r="AP358" i="1"/>
  <c r="AP361" i="1"/>
  <c r="AP318" i="1"/>
  <c r="AP331" i="1"/>
  <c r="AP329" i="1"/>
  <c r="AP336" i="1"/>
  <c r="AP386" i="1"/>
  <c r="AP319" i="1"/>
  <c r="AP304" i="1"/>
  <c r="AP339" i="1"/>
  <c r="AP362" i="1"/>
  <c r="AP349" i="1"/>
  <c r="AP307" i="1"/>
  <c r="AP297" i="1"/>
  <c r="AP306" i="1"/>
  <c r="AP355" i="1"/>
  <c r="AP332" i="1"/>
  <c r="AP381" i="1"/>
  <c r="AP382" i="1"/>
  <c r="AP311" i="1"/>
  <c r="AP323" i="1"/>
  <c r="AP380" i="1"/>
  <c r="AP335" i="1"/>
  <c r="AP390" i="1"/>
  <c r="AP300" i="1"/>
  <c r="AP327" i="1"/>
  <c r="AP315" i="1"/>
  <c r="AP299" i="1"/>
  <c r="AP314" i="1"/>
  <c r="AP392" i="1"/>
  <c r="AP312" i="1"/>
  <c r="AP378" i="1"/>
  <c r="AP373" i="1"/>
  <c r="AP372" i="1"/>
  <c r="AP388" i="1"/>
  <c r="AP296" i="1"/>
  <c r="AP298" i="1"/>
  <c r="AP365" i="1"/>
  <c r="AP326" i="1"/>
  <c r="AP375" i="1"/>
  <c r="AP325" i="1"/>
  <c r="AP354" i="1"/>
  <c r="AP308" i="1"/>
  <c r="AP371" i="1"/>
  <c r="AP376" i="1"/>
  <c r="AP343" i="1"/>
  <c r="AP330" i="1"/>
  <c r="AP360" i="1"/>
  <c r="AP322" i="1"/>
  <c r="AP344" i="1"/>
  <c r="AP316" i="1"/>
  <c r="AP295" i="1"/>
  <c r="AP333" i="1"/>
  <c r="AP374" i="1"/>
  <c r="AP357" i="1"/>
  <c r="AP364" i="1"/>
  <c r="AP302" i="1"/>
  <c r="AP313" i="1"/>
  <c r="AP341" i="1"/>
  <c r="AP321" i="1"/>
  <c r="AP352" i="1"/>
  <c r="AP366" i="1"/>
  <c r="AP320" i="1"/>
  <c r="AP379" i="1"/>
  <c r="AP328" i="1"/>
  <c r="AP385" i="1"/>
  <c r="AP303" i="1"/>
  <c r="AP356" i="1"/>
  <c r="AP389" i="1"/>
  <c r="AP348" i="1"/>
  <c r="AP393" i="1"/>
  <c r="AP310" i="1"/>
  <c r="AP367" i="1"/>
  <c r="AP377" i="1"/>
  <c r="AP353" i="1"/>
  <c r="AP350" i="1"/>
  <c r="AP345" i="1"/>
  <c r="AP301" i="1"/>
  <c r="AP338" i="1"/>
  <c r="AP337" i="1"/>
  <c r="AP346" i="1"/>
  <c r="AP340" i="1"/>
  <c r="AP305" i="1"/>
  <c r="AP294" i="1"/>
  <c r="AP368" i="1"/>
  <c r="AP359" i="1"/>
  <c r="AP370" i="1"/>
  <c r="AP317" i="1"/>
  <c r="AP384" i="1"/>
  <c r="AP347" i="1"/>
  <c r="AP351" i="1"/>
  <c r="AP369" i="1"/>
  <c r="AP383" i="1"/>
  <c r="BN91" i="1"/>
  <c r="BN296" i="1"/>
  <c r="BN304" i="1"/>
  <c r="BN299" i="1"/>
  <c r="BN316" i="1"/>
  <c r="BN297" i="1"/>
  <c r="BN305" i="1"/>
  <c r="BN308" i="1"/>
  <c r="BN310" i="1"/>
  <c r="BN317" i="1"/>
  <c r="BN303" i="1"/>
  <c r="BN307" i="1"/>
  <c r="BN306" i="1"/>
  <c r="BN318" i="1"/>
  <c r="BN294" i="1"/>
  <c r="BN312" i="1"/>
  <c r="BN309" i="1"/>
  <c r="BN300" i="1"/>
  <c r="BN302" i="1"/>
  <c r="BN301" i="1"/>
  <c r="BN313" i="1"/>
  <c r="BN314" i="1"/>
  <c r="BN311" i="1"/>
  <c r="BN295" i="1"/>
  <c r="BN298" i="1"/>
  <c r="BN315" i="1"/>
  <c r="CO375" i="1"/>
  <c r="CO381" i="1"/>
  <c r="CO385" i="1"/>
  <c r="CO335" i="1"/>
  <c r="CO373" i="1"/>
  <c r="CO369" i="1"/>
  <c r="CO356" i="1"/>
  <c r="CO390" i="1"/>
  <c r="CO306" i="1"/>
  <c r="CO313" i="1"/>
  <c r="CO376" i="1"/>
  <c r="CO358" i="1"/>
  <c r="CO393" i="1"/>
  <c r="CO374" i="1"/>
  <c r="CO322" i="1"/>
  <c r="CO328" i="1"/>
  <c r="CO299" i="1"/>
  <c r="CO342" i="1"/>
  <c r="CO347" i="1"/>
  <c r="CO324" i="1"/>
  <c r="CO382" i="1"/>
  <c r="CO346" i="1"/>
  <c r="CO350" i="1"/>
  <c r="CO301" i="1"/>
  <c r="CO349" i="1"/>
  <c r="CO392" i="1"/>
  <c r="CO318" i="1"/>
  <c r="CO298" i="1"/>
  <c r="CO314" i="1"/>
  <c r="CO311" i="1"/>
  <c r="CO355" i="1"/>
  <c r="CO337" i="1"/>
  <c r="CO391" i="1"/>
  <c r="CO341" i="1"/>
  <c r="CO359" i="1"/>
  <c r="CO388" i="1"/>
  <c r="CO296" i="1"/>
  <c r="CO387" i="1"/>
  <c r="CO389" i="1"/>
  <c r="CO294" i="1"/>
  <c r="CO295" i="1"/>
  <c r="CO361" i="1"/>
  <c r="CO330" i="1"/>
  <c r="CO371" i="1"/>
  <c r="CO321" i="1"/>
  <c r="CO340" i="1"/>
  <c r="CO360" i="1"/>
  <c r="CO343" i="1"/>
  <c r="CO297" i="1"/>
  <c r="CO302" i="1"/>
  <c r="CO380" i="1"/>
  <c r="CO332" i="1"/>
  <c r="CO386" i="1"/>
  <c r="CO326" i="1"/>
  <c r="CO364" i="1"/>
  <c r="CO307" i="1"/>
  <c r="CO312" i="1"/>
  <c r="CO344" i="1"/>
  <c r="CO353" i="1"/>
  <c r="CO367" i="1"/>
  <c r="CO351" i="1"/>
  <c r="CO365" i="1"/>
  <c r="CO304" i="1"/>
  <c r="CO327" i="1"/>
  <c r="CO357" i="1"/>
  <c r="CO305" i="1"/>
  <c r="CO319" i="1"/>
  <c r="CO372" i="1"/>
  <c r="CO333" i="1"/>
  <c r="CO363" i="1"/>
  <c r="CO320" i="1"/>
  <c r="CO323" i="1"/>
  <c r="CO370" i="1"/>
  <c r="CO338" i="1"/>
  <c r="CO303" i="1"/>
  <c r="CO334" i="1"/>
  <c r="CO345" i="1"/>
  <c r="CO331" i="1"/>
  <c r="CO368" i="1"/>
  <c r="CO315" i="1"/>
  <c r="CO379" i="1"/>
  <c r="CO308" i="1"/>
  <c r="CO377" i="1"/>
  <c r="CO378" i="1"/>
  <c r="CO383" i="1"/>
  <c r="CO329" i="1"/>
  <c r="CO384" i="1"/>
  <c r="CO362" i="1"/>
  <c r="CO348" i="1"/>
  <c r="CO339" i="1"/>
  <c r="CO366" i="1"/>
  <c r="CO317" i="1"/>
  <c r="CO316" i="1"/>
  <c r="CO310" i="1"/>
  <c r="CO309" i="1"/>
  <c r="CO354" i="1"/>
  <c r="CO336" i="1"/>
  <c r="CO325" i="1"/>
  <c r="CO300" i="1"/>
  <c r="CO352" i="1"/>
  <c r="DC383" i="1"/>
  <c r="DC377" i="1"/>
  <c r="DC391" i="1"/>
  <c r="DC380" i="1"/>
  <c r="DC379" i="1"/>
  <c r="DC361" i="1"/>
  <c r="DC314" i="1"/>
  <c r="DC384" i="1"/>
  <c r="DC357" i="1"/>
  <c r="DC295" i="1"/>
  <c r="DC352" i="1"/>
  <c r="DC310" i="1"/>
  <c r="DC297" i="1"/>
  <c r="DC389" i="1"/>
  <c r="DC390" i="1"/>
  <c r="DC366" i="1"/>
  <c r="DC372" i="1"/>
  <c r="DC335" i="1"/>
  <c r="DC313" i="1"/>
  <c r="DC342" i="1"/>
  <c r="DC355" i="1"/>
  <c r="DC296" i="1"/>
  <c r="DC326" i="1"/>
  <c r="DC309" i="1"/>
  <c r="DC298" i="1"/>
  <c r="DC358" i="1"/>
  <c r="DC359" i="1"/>
  <c r="DC341" i="1"/>
  <c r="DC294" i="1"/>
  <c r="DC333" i="1"/>
  <c r="DC369" i="1"/>
  <c r="DC347" i="1"/>
  <c r="DC370" i="1"/>
  <c r="DC312" i="1"/>
  <c r="DC338" i="1"/>
  <c r="DC308" i="1"/>
  <c r="DC348" i="1"/>
  <c r="DC382" i="1"/>
  <c r="DC363" i="1"/>
  <c r="DC374" i="1"/>
  <c r="DC332" i="1"/>
  <c r="DC319" i="1"/>
  <c r="DC340" i="1"/>
  <c r="DC393" i="1"/>
  <c r="DC307" i="1"/>
  <c r="DC306" i="1"/>
  <c r="DC318" i="1"/>
  <c r="DC354" i="1"/>
  <c r="DC373" i="1"/>
  <c r="DC371" i="1"/>
  <c r="DC376" i="1"/>
  <c r="DC351" i="1"/>
  <c r="DC345" i="1"/>
  <c r="DC325" i="1"/>
  <c r="DC386" i="1"/>
  <c r="DC385" i="1"/>
  <c r="DC327" i="1"/>
  <c r="DC300" i="1"/>
  <c r="DC322" i="1"/>
  <c r="DC353" i="1"/>
  <c r="DC315" i="1"/>
  <c r="DC375" i="1"/>
  <c r="DC381" i="1"/>
  <c r="DC378" i="1"/>
  <c r="DC337" i="1"/>
  <c r="DC330" i="1"/>
  <c r="DC367" i="1"/>
  <c r="DC356" i="1"/>
  <c r="DC387" i="1"/>
  <c r="DC301" i="1"/>
  <c r="DC311" i="1"/>
  <c r="DC329" i="1"/>
  <c r="DC324" i="1"/>
  <c r="DC343" i="1"/>
  <c r="DC368" i="1"/>
  <c r="DC344" i="1"/>
  <c r="DC346" i="1"/>
  <c r="DC360" i="1"/>
  <c r="DC328" i="1"/>
  <c r="DC362" i="1"/>
  <c r="DC299" i="1"/>
  <c r="DC323" i="1"/>
  <c r="DC302" i="1"/>
  <c r="DC334" i="1"/>
  <c r="DC316" i="1"/>
  <c r="DC304" i="1"/>
  <c r="DC321" i="1"/>
  <c r="DC388" i="1"/>
  <c r="DC365" i="1"/>
  <c r="DC305" i="1"/>
  <c r="DC320" i="1"/>
  <c r="DC392" i="1"/>
  <c r="DC339" i="1"/>
  <c r="DC331" i="1"/>
  <c r="DC350" i="1"/>
  <c r="DC303" i="1"/>
  <c r="DC349" i="1"/>
  <c r="DC364" i="1"/>
  <c r="DC336" i="1"/>
  <c r="DC317" i="1"/>
  <c r="CK264" i="1"/>
  <c r="CK316" i="1"/>
  <c r="CK389" i="1"/>
  <c r="CK309" i="1"/>
  <c r="CK354" i="1"/>
  <c r="CK315" i="1"/>
  <c r="CK318" i="1"/>
  <c r="CK351" i="1"/>
  <c r="CK327" i="1"/>
  <c r="CK299" i="1"/>
  <c r="CK374" i="1"/>
  <c r="CK341" i="1"/>
  <c r="CK356" i="1"/>
  <c r="CK364" i="1"/>
  <c r="CK332" i="1"/>
  <c r="CK308" i="1"/>
  <c r="CK311" i="1"/>
  <c r="CK372" i="1"/>
  <c r="CK298" i="1"/>
  <c r="CK347" i="1"/>
  <c r="CK304" i="1"/>
  <c r="CK342" i="1"/>
  <c r="CK363" i="1"/>
  <c r="CK335" i="1"/>
  <c r="CK301" i="1"/>
  <c r="CK392" i="1"/>
  <c r="CK331" i="1"/>
  <c r="CK343" i="1"/>
  <c r="CK310" i="1"/>
  <c r="CK317" i="1"/>
  <c r="CK303" i="1"/>
  <c r="CK302" i="1"/>
  <c r="CK384" i="1"/>
  <c r="CK320" i="1"/>
  <c r="CK391" i="1"/>
  <c r="CK386" i="1"/>
  <c r="CK323" i="1"/>
  <c r="CK319" i="1"/>
  <c r="CK360" i="1"/>
  <c r="CK367" i="1"/>
  <c r="CK340" i="1"/>
  <c r="CK295" i="1"/>
  <c r="CK339" i="1"/>
  <c r="CK330" i="1"/>
  <c r="CK352" i="1"/>
  <c r="CK371" i="1"/>
  <c r="CK382" i="1"/>
  <c r="CK337" i="1"/>
  <c r="CK336" i="1"/>
  <c r="CK348" i="1"/>
  <c r="CK370" i="1"/>
  <c r="CK388" i="1"/>
  <c r="CK376" i="1"/>
  <c r="CK362" i="1"/>
  <c r="CK294" i="1"/>
  <c r="CK378" i="1"/>
  <c r="CK369" i="1"/>
  <c r="CK373" i="1"/>
  <c r="CK321" i="1"/>
  <c r="CK390" i="1"/>
  <c r="CK366" i="1"/>
  <c r="CK345" i="1"/>
  <c r="CK326" i="1"/>
  <c r="CK333" i="1"/>
  <c r="CK346" i="1"/>
  <c r="CK379" i="1"/>
  <c r="CK307" i="1"/>
  <c r="CK338" i="1"/>
  <c r="CK329" i="1"/>
  <c r="CK296" i="1"/>
  <c r="CK381" i="1"/>
  <c r="CK312" i="1"/>
  <c r="CK306" i="1"/>
  <c r="CK365" i="1"/>
  <c r="CK393" i="1"/>
  <c r="CK387" i="1"/>
  <c r="CK383" i="1"/>
  <c r="CK368" i="1"/>
  <c r="CK328" i="1"/>
  <c r="CK344" i="1"/>
  <c r="CK334" i="1"/>
  <c r="CK359" i="1"/>
  <c r="CK349" i="1"/>
  <c r="CK322" i="1"/>
  <c r="CK325" i="1"/>
  <c r="CK300" i="1"/>
  <c r="CK324" i="1"/>
  <c r="CK313" i="1"/>
  <c r="CK297" i="1"/>
  <c r="CK305" i="1"/>
  <c r="CK375" i="1"/>
  <c r="CK377" i="1"/>
  <c r="CK385" i="1"/>
  <c r="CK361" i="1"/>
  <c r="CK357" i="1"/>
  <c r="CK380" i="1"/>
  <c r="CK314" i="1"/>
  <c r="CK353" i="1"/>
  <c r="CK350" i="1"/>
  <c r="CK358" i="1"/>
  <c r="CK355" i="1"/>
  <c r="AF392" i="1"/>
  <c r="AF377" i="1"/>
  <c r="AF371" i="1"/>
  <c r="AF361" i="1"/>
  <c r="AF326" i="1"/>
  <c r="AF387" i="1"/>
  <c r="AF376" i="1"/>
  <c r="AF390" i="1"/>
  <c r="AF301" i="1"/>
  <c r="AF333" i="1"/>
  <c r="AF310" i="1"/>
  <c r="AF385" i="1"/>
  <c r="AF373" i="1"/>
  <c r="AF383" i="1"/>
  <c r="AF386" i="1"/>
  <c r="AF384" i="1"/>
  <c r="AF345" i="1"/>
  <c r="AF344" i="1"/>
  <c r="AF375" i="1"/>
  <c r="AF330" i="1"/>
  <c r="AF354" i="1"/>
  <c r="AF325" i="1"/>
  <c r="AF297" i="1"/>
  <c r="AF358" i="1"/>
  <c r="AF307" i="1"/>
  <c r="AF382" i="1"/>
  <c r="AF393" i="1"/>
  <c r="AF367" i="1"/>
  <c r="AF364" i="1"/>
  <c r="AF359" i="1"/>
  <c r="AF349" i="1"/>
  <c r="AF356" i="1"/>
  <c r="AF336" i="1"/>
  <c r="AF306" i="1"/>
  <c r="AF296" i="1"/>
  <c r="AF357" i="1"/>
  <c r="AF320" i="1"/>
  <c r="AF339" i="1"/>
  <c r="AF353" i="1"/>
  <c r="AF327" i="1"/>
  <c r="AF338" i="1"/>
  <c r="AF340" i="1"/>
  <c r="AF329" i="1"/>
  <c r="AF363" i="1"/>
  <c r="AF388" i="1"/>
  <c r="AF368" i="1"/>
  <c r="AF360" i="1"/>
  <c r="AF295" i="1"/>
  <c r="AF323" i="1"/>
  <c r="AF321" i="1"/>
  <c r="AF328" i="1"/>
  <c r="AF342" i="1"/>
  <c r="AF348" i="1"/>
  <c r="AF335" i="1"/>
  <c r="AF312" i="1"/>
  <c r="AF346" i="1"/>
  <c r="AF332" i="1"/>
  <c r="AF313" i="1"/>
  <c r="AF315" i="1"/>
  <c r="AF300" i="1"/>
  <c r="AF303" i="1"/>
  <c r="AF341" i="1"/>
  <c r="AF305" i="1"/>
  <c r="AF337" i="1"/>
  <c r="AF379" i="1"/>
  <c r="AF381" i="1"/>
  <c r="AF362" i="1"/>
  <c r="AF366" i="1"/>
  <c r="AF319" i="1"/>
  <c r="AF355" i="1"/>
  <c r="AF304" i="1"/>
  <c r="AF351" i="1"/>
  <c r="AF299" i="1"/>
  <c r="AF334" i="1"/>
  <c r="AF316" i="1"/>
  <c r="AF302" i="1"/>
  <c r="AF294" i="1"/>
  <c r="AF369" i="1"/>
  <c r="AF365" i="1"/>
  <c r="AF380" i="1"/>
  <c r="AF317" i="1"/>
  <c r="AF324" i="1"/>
  <c r="AF372" i="1"/>
  <c r="AF309" i="1"/>
  <c r="AF391" i="1"/>
  <c r="AF318" i="1"/>
  <c r="AF311" i="1"/>
  <c r="AF389" i="1"/>
  <c r="AF370" i="1"/>
  <c r="AF298" i="1"/>
  <c r="AF331" i="1"/>
  <c r="AF343" i="1"/>
  <c r="AF322" i="1"/>
  <c r="AF350" i="1"/>
  <c r="AF314" i="1"/>
  <c r="AF308" i="1"/>
  <c r="AF374" i="1"/>
  <c r="AF347" i="1"/>
  <c r="AF378" i="1"/>
  <c r="AF352" i="1"/>
  <c r="CI378" i="1"/>
  <c r="CI303" i="1"/>
  <c r="CI328" i="1"/>
  <c r="CI298" i="1"/>
  <c r="CI375" i="1"/>
  <c r="CI294" i="1"/>
  <c r="CI326" i="1"/>
  <c r="CI360" i="1"/>
  <c r="CI371" i="1"/>
  <c r="CI377" i="1"/>
  <c r="CI310" i="1"/>
  <c r="CI348" i="1"/>
  <c r="CI315" i="1"/>
  <c r="CI361" i="1"/>
  <c r="CI321" i="1"/>
  <c r="CI332" i="1"/>
  <c r="CI356" i="1"/>
  <c r="CI331" i="1"/>
  <c r="CI296" i="1"/>
  <c r="CI306" i="1"/>
  <c r="CI347" i="1"/>
  <c r="CI301" i="1"/>
  <c r="CI376" i="1"/>
  <c r="CI367" i="1"/>
  <c r="CI389" i="1"/>
  <c r="CI317" i="1"/>
  <c r="CI322" i="1"/>
  <c r="CI384" i="1"/>
  <c r="CI382" i="1"/>
  <c r="CI307" i="1"/>
  <c r="CI385" i="1"/>
  <c r="CI313" i="1"/>
  <c r="CI379" i="1"/>
  <c r="CI334" i="1"/>
  <c r="CI372" i="1"/>
  <c r="CI351" i="1"/>
  <c r="CI330" i="1"/>
  <c r="CI370" i="1"/>
  <c r="CI346" i="1"/>
  <c r="CI325" i="1"/>
  <c r="CI390" i="1"/>
  <c r="CI393" i="1"/>
  <c r="CI302" i="1"/>
  <c r="CI386" i="1"/>
  <c r="CI369" i="1"/>
  <c r="CI358" i="1"/>
  <c r="CI318" i="1"/>
  <c r="CI335" i="1"/>
  <c r="CI349" i="1"/>
  <c r="CI350" i="1"/>
  <c r="CI341" i="1"/>
  <c r="CI305" i="1"/>
  <c r="CI387" i="1"/>
  <c r="CI311" i="1"/>
  <c r="CI295" i="1"/>
  <c r="CI363" i="1"/>
  <c r="CI366" i="1"/>
  <c r="CI388" i="1"/>
  <c r="CI336" i="1"/>
  <c r="CI392" i="1"/>
  <c r="CI319" i="1"/>
  <c r="CI355" i="1"/>
  <c r="CI345" i="1"/>
  <c r="CI344" i="1"/>
  <c r="CI314" i="1"/>
  <c r="CI368" i="1"/>
  <c r="CI327" i="1"/>
  <c r="CI337" i="1"/>
  <c r="CI308" i="1"/>
  <c r="CI373" i="1"/>
  <c r="CI383" i="1"/>
  <c r="CI357" i="1"/>
  <c r="CI354" i="1"/>
  <c r="CI338" i="1"/>
  <c r="CI352" i="1"/>
  <c r="CI365" i="1"/>
  <c r="CI333" i="1"/>
  <c r="CI324" i="1"/>
  <c r="CI362" i="1"/>
  <c r="CI340" i="1"/>
  <c r="CI380" i="1"/>
  <c r="CI304" i="1"/>
  <c r="CI329" i="1"/>
  <c r="CI359" i="1"/>
  <c r="CI299" i="1"/>
  <c r="CI374" i="1"/>
  <c r="CI391" i="1"/>
  <c r="CI316" i="1"/>
  <c r="CI381" i="1"/>
  <c r="CI353" i="1"/>
  <c r="CI343" i="1"/>
  <c r="CI339" i="1"/>
  <c r="CI312" i="1"/>
  <c r="CI309" i="1"/>
  <c r="CI364" i="1"/>
  <c r="CI342" i="1"/>
  <c r="CI300" i="1"/>
  <c r="CI297" i="1"/>
  <c r="CI323" i="1"/>
  <c r="CI320" i="1"/>
  <c r="CP310" i="1"/>
  <c r="CP360" i="1"/>
  <c r="CP331" i="1"/>
  <c r="CP298" i="1"/>
  <c r="CP389" i="1"/>
  <c r="CP375" i="1"/>
  <c r="CP391" i="1"/>
  <c r="CP369" i="1"/>
  <c r="CP372" i="1"/>
  <c r="CP386" i="1"/>
  <c r="CP332" i="1"/>
  <c r="CP323" i="1"/>
  <c r="CP370" i="1"/>
  <c r="CP362" i="1"/>
  <c r="CP366" i="1"/>
  <c r="CP368" i="1"/>
  <c r="CP296" i="1"/>
  <c r="CP365" i="1"/>
  <c r="CP324" i="1"/>
  <c r="CP344" i="1"/>
  <c r="CP301" i="1"/>
  <c r="CP381" i="1"/>
  <c r="CP357" i="1"/>
  <c r="CP345" i="1"/>
  <c r="CP380" i="1"/>
  <c r="CP333" i="1"/>
  <c r="CP325" i="1"/>
  <c r="CP334" i="1"/>
  <c r="CP390" i="1"/>
  <c r="CP316" i="1"/>
  <c r="CP349" i="1"/>
  <c r="CP330" i="1"/>
  <c r="CP384" i="1"/>
  <c r="CP353" i="1"/>
  <c r="CP317" i="1"/>
  <c r="CP326" i="1"/>
  <c r="CP319" i="1"/>
  <c r="CP346" i="1"/>
  <c r="CP358" i="1"/>
  <c r="CP315" i="1"/>
  <c r="CP304" i="1"/>
  <c r="CP312" i="1"/>
  <c r="CP309" i="1"/>
  <c r="CP305" i="1"/>
  <c r="CP388" i="1"/>
  <c r="CP350" i="1"/>
  <c r="CP364" i="1"/>
  <c r="CP311" i="1"/>
  <c r="CP387" i="1"/>
  <c r="CP335" i="1"/>
  <c r="CP318" i="1"/>
  <c r="CP299" i="1"/>
  <c r="CP338" i="1"/>
  <c r="CP295" i="1"/>
  <c r="CP339" i="1"/>
  <c r="CP322" i="1"/>
  <c r="CP302" i="1"/>
  <c r="CP347" i="1"/>
  <c r="CP314" i="1"/>
  <c r="CP342" i="1"/>
  <c r="CP392" i="1"/>
  <c r="CP378" i="1"/>
  <c r="CP340" i="1"/>
  <c r="CP329" i="1"/>
  <c r="CP373" i="1"/>
  <c r="CP385" i="1"/>
  <c r="CP377" i="1"/>
  <c r="CP294" i="1"/>
  <c r="CP300" i="1"/>
  <c r="CP383" i="1"/>
  <c r="CP356" i="1"/>
  <c r="CP354" i="1"/>
  <c r="CP359" i="1"/>
  <c r="CP376" i="1"/>
  <c r="CP379" i="1"/>
  <c r="CP307" i="1"/>
  <c r="CP348" i="1"/>
  <c r="CP341" i="1"/>
  <c r="CP336" i="1"/>
  <c r="CP343" i="1"/>
  <c r="CP306" i="1"/>
  <c r="CP363" i="1"/>
  <c r="CP374" i="1"/>
  <c r="CP320" i="1"/>
  <c r="CP327" i="1"/>
  <c r="CP321" i="1"/>
  <c r="CP393" i="1"/>
  <c r="CP367" i="1"/>
  <c r="CP352" i="1"/>
  <c r="CP313" i="1"/>
  <c r="CP382" i="1"/>
  <c r="CP351" i="1"/>
  <c r="CP303" i="1"/>
  <c r="CP328" i="1"/>
  <c r="CP308" i="1"/>
  <c r="CP355" i="1"/>
  <c r="CP297" i="1"/>
  <c r="CP371" i="1"/>
  <c r="CP361" i="1"/>
  <c r="CP337" i="1"/>
  <c r="CN335" i="1"/>
  <c r="CN320" i="1"/>
  <c r="CN308" i="1"/>
  <c r="CN325" i="1"/>
  <c r="CN338" i="1"/>
  <c r="CN300" i="1"/>
  <c r="CN366" i="1"/>
  <c r="CN322" i="1"/>
  <c r="CN309" i="1"/>
  <c r="CN392" i="1"/>
  <c r="CN336" i="1"/>
  <c r="CN329" i="1"/>
  <c r="CN352" i="1"/>
  <c r="CN358" i="1"/>
  <c r="CN362" i="1"/>
  <c r="CN344" i="1"/>
  <c r="CN359" i="1"/>
  <c r="CN321" i="1"/>
  <c r="CN356" i="1"/>
  <c r="CN347" i="1"/>
  <c r="CN306" i="1"/>
  <c r="CN339" i="1"/>
  <c r="CN343" i="1"/>
  <c r="CN318" i="1"/>
  <c r="CN389" i="1"/>
  <c r="CN385" i="1"/>
  <c r="CN351" i="1"/>
  <c r="CN296" i="1"/>
  <c r="CN311" i="1"/>
  <c r="CN381" i="1"/>
  <c r="CN364" i="1"/>
  <c r="CN349" i="1"/>
  <c r="CN384" i="1"/>
  <c r="CN353" i="1"/>
  <c r="CN330" i="1"/>
  <c r="CN355" i="1"/>
  <c r="CN363" i="1"/>
  <c r="CN370" i="1"/>
  <c r="CN303" i="1"/>
  <c r="CN341" i="1"/>
  <c r="CN307" i="1"/>
  <c r="CN315" i="1"/>
  <c r="CN376" i="1"/>
  <c r="CN391" i="1"/>
  <c r="CN297" i="1"/>
  <c r="CN298" i="1"/>
  <c r="CN387" i="1"/>
  <c r="CN360" i="1"/>
  <c r="CN375" i="1"/>
  <c r="CN382" i="1"/>
  <c r="CN326" i="1"/>
  <c r="CN313" i="1"/>
  <c r="CN346" i="1"/>
  <c r="CN350" i="1"/>
  <c r="CN340" i="1"/>
  <c r="CN314" i="1"/>
  <c r="CN328" i="1"/>
  <c r="CN371" i="1"/>
  <c r="CN388" i="1"/>
  <c r="CN317" i="1"/>
  <c r="CN305" i="1"/>
  <c r="CN331" i="1"/>
  <c r="CN377" i="1"/>
  <c r="CN299" i="1"/>
  <c r="CN373" i="1"/>
  <c r="CN295" i="1"/>
  <c r="CN323" i="1"/>
  <c r="CN319" i="1"/>
  <c r="CN383" i="1"/>
  <c r="CN380" i="1"/>
  <c r="CN312" i="1"/>
  <c r="CN332" i="1"/>
  <c r="CN324" i="1"/>
  <c r="CN374" i="1"/>
  <c r="CN378" i="1"/>
  <c r="CN301" i="1"/>
  <c r="CN333" i="1"/>
  <c r="CN379" i="1"/>
  <c r="CN368" i="1"/>
  <c r="CN386" i="1"/>
  <c r="CN342" i="1"/>
  <c r="CN354" i="1"/>
  <c r="CN334" i="1"/>
  <c r="CN327" i="1"/>
  <c r="CN345" i="1"/>
  <c r="CN337" i="1"/>
  <c r="CN304" i="1"/>
  <c r="CN367" i="1"/>
  <c r="CN361" i="1"/>
  <c r="CN393" i="1"/>
  <c r="CN390" i="1"/>
  <c r="CN357" i="1"/>
  <c r="CN310" i="1"/>
  <c r="CN302" i="1"/>
  <c r="CN365" i="1"/>
  <c r="CN294" i="1"/>
  <c r="CN369" i="1"/>
  <c r="CN348" i="1"/>
  <c r="CN316" i="1"/>
  <c r="CN372" i="1"/>
  <c r="CA359" i="1"/>
  <c r="CA297" i="1"/>
  <c r="CA330" i="1"/>
  <c r="CA362" i="1"/>
  <c r="CA341" i="1"/>
  <c r="CA388" i="1"/>
  <c r="CA390" i="1"/>
  <c r="CA368" i="1"/>
  <c r="CA317" i="1"/>
  <c r="CA314" i="1"/>
  <c r="CA382" i="1"/>
  <c r="CA312" i="1"/>
  <c r="CA358" i="1"/>
  <c r="CA315" i="1"/>
  <c r="CA376" i="1"/>
  <c r="CA375" i="1"/>
  <c r="CA385" i="1"/>
  <c r="CA392" i="1"/>
  <c r="CA324" i="1"/>
  <c r="CA342" i="1"/>
  <c r="CA320" i="1"/>
  <c r="CA296" i="1"/>
  <c r="CA391" i="1"/>
  <c r="CA332" i="1"/>
  <c r="CA344" i="1"/>
  <c r="CA295" i="1"/>
  <c r="CA349" i="1"/>
  <c r="CA387" i="1"/>
  <c r="CA371" i="1"/>
  <c r="CA360" i="1"/>
  <c r="CA310" i="1"/>
  <c r="CA377" i="1"/>
  <c r="CA389" i="1"/>
  <c r="CA326" i="1"/>
  <c r="CA340" i="1"/>
  <c r="CA336" i="1"/>
  <c r="CA384" i="1"/>
  <c r="CA319" i="1"/>
  <c r="CA294" i="1"/>
  <c r="CA370" i="1"/>
  <c r="CA386" i="1"/>
  <c r="CA300" i="1"/>
  <c r="CA350" i="1"/>
  <c r="CA323" i="1"/>
  <c r="CA361" i="1"/>
  <c r="CA345" i="1"/>
  <c r="CA334" i="1"/>
  <c r="CA383" i="1"/>
  <c r="CA329" i="1"/>
  <c r="CA366" i="1"/>
  <c r="CA313" i="1"/>
  <c r="CA351" i="1"/>
  <c r="CA352" i="1"/>
  <c r="CA339" i="1"/>
  <c r="CA338" i="1"/>
  <c r="CA322" i="1"/>
  <c r="CA354" i="1"/>
  <c r="CA303" i="1"/>
  <c r="CA305" i="1"/>
  <c r="CA327" i="1"/>
  <c r="CA357" i="1"/>
  <c r="CA325" i="1"/>
  <c r="CA381" i="1"/>
  <c r="CA378" i="1"/>
  <c r="CA307" i="1"/>
  <c r="CA367" i="1"/>
  <c r="CA308" i="1"/>
  <c r="CA363" i="1"/>
  <c r="CA379" i="1"/>
  <c r="CA347" i="1"/>
  <c r="CA353" i="1"/>
  <c r="CA304" i="1"/>
  <c r="CA333" i="1"/>
  <c r="CA328" i="1"/>
  <c r="CA301" i="1"/>
  <c r="CA321" i="1"/>
  <c r="CA309" i="1"/>
  <c r="CA365" i="1"/>
  <c r="CA298" i="1"/>
  <c r="CA372" i="1"/>
  <c r="CA318" i="1"/>
  <c r="CA369" i="1"/>
  <c r="CA302" i="1"/>
  <c r="CA346" i="1"/>
  <c r="CA316" i="1"/>
  <c r="CA380" i="1"/>
  <c r="CA364" i="1"/>
  <c r="CA356" i="1"/>
  <c r="CA311" i="1"/>
  <c r="CA299" i="1"/>
  <c r="CA343" i="1"/>
  <c r="CA374" i="1"/>
  <c r="CA393" i="1"/>
  <c r="CA337" i="1"/>
  <c r="CA331" i="1"/>
  <c r="CA306" i="1"/>
  <c r="CA348" i="1"/>
  <c r="CA355" i="1"/>
  <c r="CA335" i="1"/>
  <c r="CA373" i="1"/>
  <c r="CC343" i="1"/>
  <c r="CC331" i="1"/>
  <c r="CC310" i="1"/>
  <c r="CC390" i="1"/>
  <c r="CC295" i="1"/>
  <c r="CC299" i="1"/>
  <c r="CC307" i="1"/>
  <c r="CC303" i="1"/>
  <c r="CC387" i="1"/>
  <c r="CC298" i="1"/>
  <c r="CC393" i="1"/>
  <c r="CC362" i="1"/>
  <c r="CC333" i="1"/>
  <c r="CC311" i="1"/>
  <c r="CC357" i="1"/>
  <c r="CC366" i="1"/>
  <c r="CC353" i="1"/>
  <c r="CC302" i="1"/>
  <c r="CC360" i="1"/>
  <c r="CC338" i="1"/>
  <c r="CC315" i="1"/>
  <c r="CC369" i="1"/>
  <c r="CC336" i="1"/>
  <c r="CC312" i="1"/>
  <c r="CC327" i="1"/>
  <c r="CC305" i="1"/>
  <c r="CC359" i="1"/>
  <c r="CC375" i="1"/>
  <c r="CC392" i="1"/>
  <c r="CC380" i="1"/>
  <c r="CC377" i="1"/>
  <c r="CC381" i="1"/>
  <c r="CC351" i="1"/>
  <c r="CC363" i="1"/>
  <c r="CC328" i="1"/>
  <c r="CC365" i="1"/>
  <c r="CC355" i="1"/>
  <c r="CC334" i="1"/>
  <c r="CC323" i="1"/>
  <c r="CC321" i="1"/>
  <c r="CC306" i="1"/>
  <c r="CC320" i="1"/>
  <c r="CC316" i="1"/>
  <c r="CC379" i="1"/>
  <c r="CC389" i="1"/>
  <c r="CC383" i="1"/>
  <c r="CC385" i="1"/>
  <c r="CC300" i="1"/>
  <c r="CC382" i="1"/>
  <c r="CC348" i="1"/>
  <c r="CC370" i="1"/>
  <c r="CC384" i="1"/>
  <c r="CC296" i="1"/>
  <c r="CC318" i="1"/>
  <c r="CC314" i="1"/>
  <c r="CC342" i="1"/>
  <c r="CC313" i="1"/>
  <c r="CC294" i="1"/>
  <c r="CC319" i="1"/>
  <c r="CC339" i="1"/>
  <c r="CC372" i="1"/>
  <c r="CC378" i="1"/>
  <c r="CC349" i="1"/>
  <c r="CC297" i="1"/>
  <c r="CC345" i="1"/>
  <c r="CC304" i="1"/>
  <c r="CC358" i="1"/>
  <c r="CC308" i="1"/>
  <c r="CC367" i="1"/>
  <c r="CC368" i="1"/>
  <c r="CC309" i="1"/>
  <c r="CC329" i="1"/>
  <c r="CC364" i="1"/>
  <c r="CC317" i="1"/>
  <c r="CC326" i="1"/>
  <c r="CC301" i="1"/>
  <c r="CC346" i="1"/>
  <c r="CC374" i="1"/>
  <c r="CC361" i="1"/>
  <c r="CC352" i="1"/>
  <c r="CC330" i="1"/>
  <c r="CC350" i="1"/>
  <c r="CC337" i="1"/>
  <c r="CC322" i="1"/>
  <c r="CC340" i="1"/>
  <c r="CC373" i="1"/>
  <c r="CC356" i="1"/>
  <c r="CC332" i="1"/>
  <c r="CC341" i="1"/>
  <c r="CC391" i="1"/>
  <c r="CC376" i="1"/>
  <c r="CC386" i="1"/>
  <c r="CC388" i="1"/>
  <c r="CC324" i="1"/>
  <c r="CC344" i="1"/>
  <c r="CC325" i="1"/>
  <c r="CC354" i="1"/>
  <c r="CC371" i="1"/>
  <c r="CC347" i="1"/>
  <c r="CC335" i="1"/>
  <c r="BK339" i="1"/>
  <c r="BK304" i="1"/>
  <c r="BK320" i="1"/>
  <c r="BK388" i="1"/>
  <c r="BK351" i="1"/>
  <c r="BK357" i="1"/>
  <c r="BK312" i="1"/>
  <c r="BK358" i="1"/>
  <c r="BK301" i="1"/>
  <c r="BK334" i="1"/>
  <c r="BK370" i="1"/>
  <c r="BK352" i="1"/>
  <c r="BK305" i="1"/>
  <c r="BK359" i="1"/>
  <c r="BK385" i="1"/>
  <c r="BK340" i="1"/>
  <c r="BK363" i="1"/>
  <c r="BK376" i="1"/>
  <c r="BK349" i="1"/>
  <c r="BK343" i="1"/>
  <c r="BK384" i="1"/>
  <c r="BK345" i="1"/>
  <c r="BK360" i="1"/>
  <c r="BK318" i="1"/>
  <c r="BK307" i="1"/>
  <c r="BK326" i="1"/>
  <c r="BK294" i="1"/>
  <c r="BK313" i="1"/>
  <c r="BK362" i="1"/>
  <c r="BK377" i="1"/>
  <c r="BK393" i="1"/>
  <c r="BK386" i="1"/>
  <c r="BK325" i="1"/>
  <c r="BK324" i="1"/>
  <c r="BK346" i="1"/>
  <c r="BK382" i="1"/>
  <c r="BK392" i="1"/>
  <c r="BK309" i="1"/>
  <c r="BK354" i="1"/>
  <c r="BK337" i="1"/>
  <c r="BK336" i="1"/>
  <c r="BK308" i="1"/>
  <c r="BK315" i="1"/>
  <c r="BK375" i="1"/>
  <c r="BK387" i="1"/>
  <c r="BK373" i="1"/>
  <c r="BK333" i="1"/>
  <c r="BK322" i="1"/>
  <c r="BK317" i="1"/>
  <c r="BK296" i="1"/>
  <c r="BK368" i="1"/>
  <c r="BK310" i="1"/>
  <c r="BK380" i="1"/>
  <c r="BK347" i="1"/>
  <c r="BK353" i="1"/>
  <c r="BK321" i="1"/>
  <c r="BK350" i="1"/>
  <c r="BK390" i="1"/>
  <c r="BK381" i="1"/>
  <c r="BK330" i="1"/>
  <c r="BK367" i="1"/>
  <c r="BK316" i="1"/>
  <c r="BK365" i="1"/>
  <c r="BK323" i="1"/>
  <c r="BK299" i="1"/>
  <c r="BK295" i="1"/>
  <c r="BK355" i="1"/>
  <c r="BK298" i="1"/>
  <c r="BK389" i="1"/>
  <c r="BK332" i="1"/>
  <c r="BK311" i="1"/>
  <c r="BK366" i="1"/>
  <c r="BK342" i="1"/>
  <c r="BK306" i="1"/>
  <c r="BK331" i="1"/>
  <c r="BK383" i="1"/>
  <c r="BK338" i="1"/>
  <c r="BK327" i="1"/>
  <c r="BK341" i="1"/>
  <c r="BK361" i="1"/>
  <c r="BK374" i="1"/>
  <c r="BK319" i="1"/>
  <c r="BK314" i="1"/>
  <c r="BK297" i="1"/>
  <c r="BK391" i="1"/>
  <c r="BK379" i="1"/>
  <c r="BK378" i="1"/>
  <c r="BK335" i="1"/>
  <c r="BK364" i="1"/>
  <c r="BK300" i="1"/>
  <c r="BK348" i="1"/>
  <c r="BK329" i="1"/>
  <c r="BK369" i="1"/>
  <c r="BK372" i="1"/>
  <c r="BK371" i="1"/>
  <c r="BK328" i="1"/>
  <c r="BK344" i="1"/>
  <c r="BK303" i="1"/>
  <c r="BK302" i="1"/>
  <c r="BK356" i="1"/>
  <c r="BN184" i="1"/>
  <c r="BL311" i="1"/>
  <c r="BL353" i="1"/>
  <c r="BL358" i="1"/>
  <c r="BL379" i="1"/>
  <c r="BL350" i="1"/>
  <c r="BL392" i="1"/>
  <c r="BL302" i="1"/>
  <c r="BL331" i="1"/>
  <c r="BL301" i="1"/>
  <c r="BL383" i="1"/>
  <c r="BL378" i="1"/>
  <c r="BL390" i="1"/>
  <c r="BL391" i="1"/>
  <c r="BL377" i="1"/>
  <c r="BL340" i="1"/>
  <c r="BL339" i="1"/>
  <c r="BL357" i="1"/>
  <c r="BL332" i="1"/>
  <c r="BL322" i="1"/>
  <c r="BL334" i="1"/>
  <c r="BL364" i="1"/>
  <c r="BL326" i="1"/>
  <c r="BL349" i="1"/>
  <c r="BL316" i="1"/>
  <c r="BL336" i="1"/>
  <c r="BL393" i="1"/>
  <c r="BL320" i="1"/>
  <c r="BL341" i="1"/>
  <c r="BL300" i="1"/>
  <c r="BL359" i="1"/>
  <c r="BL297" i="1"/>
  <c r="BL361" i="1"/>
  <c r="BL372" i="1"/>
  <c r="BL356" i="1"/>
  <c r="BL376" i="1"/>
  <c r="BL342" i="1"/>
  <c r="BL338" i="1"/>
  <c r="BL304" i="1"/>
  <c r="BL343" i="1"/>
  <c r="BL380" i="1"/>
  <c r="BL351" i="1"/>
  <c r="BL375" i="1"/>
  <c r="BL328" i="1"/>
  <c r="BL363" i="1"/>
  <c r="BL315" i="1"/>
  <c r="BL385" i="1"/>
  <c r="BL344" i="1"/>
  <c r="BL330" i="1"/>
  <c r="BL373" i="1"/>
  <c r="BL371" i="1"/>
  <c r="BL303" i="1"/>
  <c r="BL348" i="1"/>
  <c r="BL335" i="1"/>
  <c r="BL367" i="1"/>
  <c r="BL337" i="1"/>
  <c r="BL352" i="1"/>
  <c r="BL295" i="1"/>
  <c r="BL327" i="1"/>
  <c r="BL354" i="1"/>
  <c r="BL355" i="1"/>
  <c r="BL308" i="1"/>
  <c r="BL388" i="1"/>
  <c r="BL333" i="1"/>
  <c r="BL319" i="1"/>
  <c r="BL314" i="1"/>
  <c r="BL325" i="1"/>
  <c r="BL305" i="1"/>
  <c r="BL299" i="1"/>
  <c r="BL306" i="1"/>
  <c r="BL370" i="1"/>
  <c r="BL313" i="1"/>
  <c r="BL382" i="1"/>
  <c r="BL362" i="1"/>
  <c r="BL389" i="1"/>
  <c r="BL324" i="1"/>
  <c r="BL365" i="1"/>
  <c r="BL360" i="1"/>
  <c r="BL347" i="1"/>
  <c r="BL296" i="1"/>
  <c r="BL374" i="1"/>
  <c r="BL294" i="1"/>
  <c r="BL387" i="1"/>
  <c r="BL318" i="1"/>
  <c r="BL345" i="1"/>
  <c r="BL346" i="1"/>
  <c r="BL312" i="1"/>
  <c r="BL309" i="1"/>
  <c r="BL384" i="1"/>
  <c r="BL366" i="1"/>
  <c r="BL310" i="1"/>
  <c r="BL369" i="1"/>
  <c r="BL317" i="1"/>
  <c r="BL323" i="1"/>
  <c r="BL321" i="1"/>
  <c r="BL298" i="1"/>
  <c r="BL381" i="1"/>
  <c r="BL307" i="1"/>
  <c r="BL386" i="1"/>
  <c r="BL368" i="1"/>
  <c r="BL329" i="1"/>
  <c r="CW355" i="1"/>
  <c r="CW343" i="1"/>
  <c r="CW344" i="1"/>
  <c r="CW341" i="1"/>
  <c r="CW346" i="1"/>
  <c r="CW329" i="1"/>
  <c r="CW305" i="1"/>
  <c r="CW360" i="1"/>
  <c r="CW301" i="1"/>
  <c r="CW299" i="1"/>
  <c r="CW352" i="1"/>
  <c r="CW340" i="1"/>
  <c r="CW381" i="1"/>
  <c r="CW327" i="1"/>
  <c r="CW303" i="1"/>
  <c r="CW377" i="1"/>
  <c r="CW389" i="1"/>
  <c r="CW316" i="1"/>
  <c r="CW386" i="1"/>
  <c r="CW356" i="1"/>
  <c r="CW317" i="1"/>
  <c r="CW304" i="1"/>
  <c r="CW374" i="1"/>
  <c r="CW380" i="1"/>
  <c r="CW330" i="1"/>
  <c r="CW322" i="1"/>
  <c r="CW393" i="1"/>
  <c r="CW307" i="1"/>
  <c r="CW353" i="1"/>
  <c r="CW366" i="1"/>
  <c r="CW363" i="1"/>
  <c r="CW372" i="1"/>
  <c r="CW320" i="1"/>
  <c r="CW379" i="1"/>
  <c r="CW331" i="1"/>
  <c r="CW311" i="1"/>
  <c r="CW367" i="1"/>
  <c r="CW354" i="1"/>
  <c r="CW392" i="1"/>
  <c r="CW342" i="1"/>
  <c r="CW323" i="1"/>
  <c r="CW312" i="1"/>
  <c r="CW391" i="1"/>
  <c r="CW298" i="1"/>
  <c r="CW297" i="1"/>
  <c r="CW387" i="1"/>
  <c r="CW328" i="1"/>
  <c r="CW388" i="1"/>
  <c r="CW308" i="1"/>
  <c r="CW321" i="1"/>
  <c r="CW326" i="1"/>
  <c r="CW335" i="1"/>
  <c r="CW306" i="1"/>
  <c r="CW358" i="1"/>
  <c r="CW373" i="1"/>
  <c r="CW371" i="1"/>
  <c r="CW325" i="1"/>
  <c r="CW365" i="1"/>
  <c r="CW348" i="1"/>
  <c r="CW313" i="1"/>
  <c r="CW361" i="1"/>
  <c r="CW339" i="1"/>
  <c r="CW336" i="1"/>
  <c r="CW347" i="1"/>
  <c r="CW333" i="1"/>
  <c r="CW332" i="1"/>
  <c r="CW362" i="1"/>
  <c r="CW324" i="1"/>
  <c r="CW382" i="1"/>
  <c r="CW369" i="1"/>
  <c r="CW384" i="1"/>
  <c r="CW370" i="1"/>
  <c r="CW359" i="1"/>
  <c r="CW315" i="1"/>
  <c r="CW383" i="1"/>
  <c r="CW364" i="1"/>
  <c r="CW337" i="1"/>
  <c r="CW345" i="1"/>
  <c r="CW319" i="1"/>
  <c r="CW350" i="1"/>
  <c r="CW376" i="1"/>
  <c r="CW375" i="1"/>
  <c r="CW357" i="1"/>
  <c r="CW351" i="1"/>
  <c r="CW310" i="1"/>
  <c r="CW302" i="1"/>
  <c r="CW295" i="1"/>
  <c r="CW338" i="1"/>
  <c r="CW296" i="1"/>
  <c r="CW300" i="1"/>
  <c r="CW314" i="1"/>
  <c r="CW334" i="1"/>
  <c r="CW294" i="1"/>
  <c r="CW390" i="1"/>
  <c r="CW368" i="1"/>
  <c r="CW309" i="1"/>
  <c r="CW385" i="1"/>
  <c r="CW349" i="1"/>
  <c r="CW318" i="1"/>
  <c r="CW378" i="1"/>
  <c r="CE158" i="1"/>
  <c r="CE295" i="1"/>
  <c r="CE296" i="1"/>
  <c r="CE294" i="1"/>
  <c r="BN186" i="1"/>
  <c r="AK102" i="1"/>
  <c r="AL102" i="1" s="1"/>
  <c r="AK103" i="1"/>
  <c r="AL103" i="1" s="1"/>
  <c r="AK99" i="1"/>
  <c r="AL99" i="1" s="1"/>
  <c r="AK106" i="1"/>
  <c r="AL106" i="1" s="1"/>
  <c r="AK97" i="1"/>
  <c r="AL97" i="1" s="1"/>
  <c r="AK111" i="1"/>
  <c r="AL111" i="1" s="1"/>
  <c r="AK105" i="1"/>
  <c r="AL105" i="1" s="1"/>
  <c r="AK95" i="1"/>
  <c r="AL95" i="1" s="1"/>
  <c r="AK101" i="1"/>
  <c r="AL101" i="1" s="1"/>
  <c r="AK96" i="1"/>
  <c r="AL96" i="1" s="1"/>
  <c r="AK109" i="1"/>
  <c r="AL109" i="1" s="1"/>
  <c r="AK93" i="1"/>
  <c r="AL93" i="1" s="1"/>
  <c r="AK110" i="1"/>
  <c r="AL110" i="1" s="1"/>
  <c r="AK107" i="1"/>
  <c r="AL107" i="1" s="1"/>
  <c r="AK94" i="1"/>
  <c r="AL94" i="1" s="1"/>
  <c r="AK108" i="1"/>
  <c r="AL108" i="1" s="1"/>
  <c r="AK104" i="1"/>
  <c r="AL104" i="1" s="1"/>
  <c r="AK98" i="1"/>
  <c r="AL98" i="1" s="1"/>
  <c r="AK100" i="1"/>
  <c r="AL100" i="1" s="1"/>
  <c r="CE151" i="1"/>
  <c r="CK260" i="1"/>
  <c r="CE152" i="1"/>
  <c r="BN188" i="1"/>
  <c r="BY150" i="1"/>
  <c r="CE154" i="1"/>
  <c r="BY145" i="1"/>
  <c r="CK265" i="1"/>
  <c r="CE153" i="1"/>
  <c r="BY149" i="1"/>
  <c r="BY143" i="1"/>
  <c r="CK262" i="1"/>
  <c r="CE150" i="1"/>
  <c r="CF111" i="1"/>
  <c r="BN189" i="1"/>
  <c r="CK261" i="1"/>
  <c r="BN183" i="1"/>
  <c r="BN182" i="1"/>
  <c r="CK266" i="1"/>
  <c r="CK268" i="1"/>
  <c r="CX119" i="1" a="1"/>
  <c r="CX119" i="1" s="1"/>
  <c r="DR119" i="1" s="1"/>
  <c r="CE159" i="1"/>
  <c r="CE155" i="1"/>
  <c r="CE156" i="1"/>
  <c r="CE157" i="1"/>
  <c r="CX124" i="1" a="1"/>
  <c r="CX124" i="1" s="1"/>
  <c r="DR124" i="1" s="1"/>
  <c r="CX122" i="1" a="1"/>
  <c r="CX122" i="1" s="1"/>
  <c r="DR122" i="1" s="1"/>
  <c r="CX123" i="1" a="1"/>
  <c r="CX123" i="1" s="1"/>
  <c r="DR123" i="1" s="1"/>
  <c r="CX121" i="1" a="1"/>
  <c r="CX121" i="1" s="1"/>
  <c r="DR121" i="1" s="1"/>
  <c r="AR93" i="1"/>
  <c r="AR118" i="1"/>
  <c r="AR110" i="1"/>
  <c r="AR141" i="1"/>
  <c r="AR101" i="1"/>
  <c r="AR137" i="1"/>
  <c r="AR140" i="1"/>
  <c r="AR122" i="1"/>
  <c r="AR113" i="1"/>
  <c r="AR124" i="1"/>
  <c r="AR111" i="1"/>
  <c r="AR142" i="1"/>
  <c r="AR100" i="1"/>
  <c r="AR97" i="1"/>
  <c r="AR94" i="1"/>
  <c r="AR136" i="1"/>
  <c r="AR106" i="1"/>
  <c r="AR99" i="1"/>
  <c r="AR134" i="1"/>
  <c r="AR114" i="1"/>
  <c r="AR127" i="1"/>
  <c r="AR133" i="1"/>
  <c r="AR138" i="1"/>
  <c r="AR129" i="1"/>
  <c r="AR103" i="1"/>
  <c r="AR121" i="1"/>
  <c r="AR126" i="1"/>
  <c r="AR96" i="1"/>
  <c r="AR120" i="1"/>
  <c r="AR90" i="1"/>
  <c r="AR105" i="1"/>
  <c r="AR117" i="1"/>
  <c r="AR108" i="1"/>
  <c r="AR102" i="1"/>
  <c r="AR107" i="1"/>
  <c r="AR135" i="1"/>
  <c r="AR112" i="1"/>
  <c r="AR128" i="1"/>
  <c r="AR104" i="1"/>
  <c r="AR132" i="1"/>
  <c r="AR119" i="1"/>
  <c r="AR116" i="1"/>
  <c r="AR98" i="1"/>
  <c r="AR109" i="1"/>
  <c r="AR95" i="1"/>
  <c r="AR130" i="1"/>
  <c r="AR139" i="1"/>
  <c r="AR131" i="1"/>
  <c r="AR115" i="1"/>
  <c r="AR125" i="1"/>
  <c r="AR123" i="1"/>
  <c r="BJ100" i="1"/>
  <c r="BJ102" i="1"/>
  <c r="BJ95" i="1"/>
  <c r="BJ103" i="1"/>
  <c r="BJ97" i="1"/>
  <c r="BJ94" i="1"/>
  <c r="BJ99" i="1"/>
  <c r="BJ106" i="1"/>
  <c r="BJ98" i="1"/>
  <c r="BJ101" i="1"/>
  <c r="BJ108" i="1"/>
  <c r="BJ104" i="1"/>
  <c r="BJ93" i="1"/>
  <c r="BJ105" i="1"/>
  <c r="BJ96" i="1"/>
  <c r="BJ107" i="1"/>
  <c r="CE258" i="1"/>
  <c r="CE180" i="1"/>
  <c r="CE175" i="1"/>
  <c r="CE271" i="1"/>
  <c r="CE196" i="1"/>
  <c r="CE234" i="1"/>
  <c r="CE257" i="1"/>
  <c r="CE199" i="1"/>
  <c r="CE183" i="1"/>
  <c r="CE224" i="1"/>
  <c r="CE278" i="1"/>
  <c r="CE262" i="1"/>
  <c r="CE285" i="1"/>
  <c r="CE177" i="1"/>
  <c r="CE267" i="1"/>
  <c r="CE238" i="1"/>
  <c r="CE245" i="1"/>
  <c r="CE181" i="1"/>
  <c r="CE232" i="1"/>
  <c r="CE237" i="1"/>
  <c r="CE206" i="1"/>
  <c r="CE219" i="1"/>
  <c r="CE265" i="1"/>
  <c r="CE268" i="1"/>
  <c r="CE249" i="1"/>
  <c r="CE283" i="1"/>
  <c r="CE241" i="1"/>
  <c r="CE191" i="1"/>
  <c r="CE212" i="1"/>
  <c r="CE225" i="1"/>
  <c r="CE200" i="1"/>
  <c r="CE173" i="1"/>
  <c r="CE202" i="1"/>
  <c r="CE193" i="1"/>
  <c r="CE243" i="1"/>
  <c r="CE178" i="1"/>
  <c r="CE223" i="1"/>
  <c r="CE166" i="1"/>
  <c r="CE269" i="1"/>
  <c r="CE291" i="1"/>
  <c r="CE239" i="1"/>
  <c r="CE216" i="1"/>
  <c r="CE253" i="1"/>
  <c r="CE204" i="1"/>
  <c r="CE189" i="1"/>
  <c r="CE194" i="1"/>
  <c r="CE272" i="1"/>
  <c r="CE162" i="1"/>
  <c r="CE220" i="1"/>
  <c r="CE208" i="1"/>
  <c r="CE211" i="1"/>
  <c r="CE217" i="1"/>
  <c r="CE233" i="1"/>
  <c r="CE213" i="1"/>
  <c r="CE170" i="1"/>
  <c r="CE197" i="1"/>
  <c r="CE281" i="1"/>
  <c r="CE273" i="1"/>
  <c r="CE246" i="1"/>
  <c r="CE227" i="1"/>
  <c r="CE221" i="1"/>
  <c r="CE256" i="1"/>
  <c r="CE255" i="1"/>
  <c r="CE235" i="1"/>
  <c r="CE169" i="1"/>
  <c r="CE226" i="1"/>
  <c r="CE215" i="1"/>
  <c r="CE276" i="1"/>
  <c r="CE288" i="1"/>
  <c r="CE266" i="1"/>
  <c r="CE261" i="1"/>
  <c r="CE290" i="1"/>
  <c r="CE195" i="1"/>
  <c r="CE275" i="1"/>
  <c r="CE286" i="1"/>
  <c r="CE91" i="1"/>
  <c r="CE251" i="1"/>
  <c r="CE242" i="1"/>
  <c r="CE284" i="1"/>
  <c r="CE279" i="1"/>
  <c r="CE259" i="1"/>
  <c r="CE287" i="1"/>
  <c r="CE176" i="1"/>
  <c r="CE292" i="1"/>
  <c r="CE168" i="1"/>
  <c r="CE203" i="1"/>
  <c r="CE228" i="1"/>
  <c r="CE209" i="1"/>
  <c r="CE230" i="1"/>
  <c r="CE163" i="1"/>
  <c r="CE229" i="1"/>
  <c r="CE240" i="1"/>
  <c r="CE280" i="1"/>
  <c r="CE236" i="1"/>
  <c r="CE231" i="1"/>
  <c r="CE218" i="1"/>
  <c r="CE198" i="1"/>
  <c r="CE164" i="1"/>
  <c r="CE270" i="1"/>
  <c r="CE264" i="1"/>
  <c r="CE190" i="1"/>
  <c r="CE179" i="1"/>
  <c r="CE274" i="1"/>
  <c r="CE171" i="1"/>
  <c r="CE282" i="1"/>
  <c r="CE188" i="1"/>
  <c r="CE201" i="1"/>
  <c r="CE167" i="1"/>
  <c r="CE165" i="1"/>
  <c r="CE160" i="1"/>
  <c r="CE244" i="1"/>
  <c r="CE293" i="1"/>
  <c r="CE214" i="1"/>
  <c r="CE184" i="1"/>
  <c r="CE248" i="1"/>
  <c r="CE205" i="1"/>
  <c r="CE250" i="1"/>
  <c r="CE222" i="1"/>
  <c r="CE252" i="1"/>
  <c r="CE289" i="1"/>
  <c r="CE247" i="1"/>
  <c r="CE192" i="1"/>
  <c r="CE210" i="1"/>
  <c r="CE186" i="1"/>
  <c r="CE182" i="1"/>
  <c r="CE174" i="1"/>
  <c r="CE207" i="1"/>
  <c r="CE254" i="1"/>
  <c r="CE187" i="1"/>
  <c r="CE185" i="1"/>
  <c r="CE172" i="1"/>
  <c r="CE260" i="1"/>
  <c r="CE277" i="1"/>
  <c r="CE161" i="1"/>
  <c r="CE263" i="1"/>
  <c r="CX135" i="1" a="1"/>
  <c r="CX135" i="1" s="1"/>
  <c r="DR135" i="1" s="1"/>
  <c r="CX138" i="1" a="1"/>
  <c r="CX138" i="1" s="1"/>
  <c r="DR138" i="1" s="1"/>
  <c r="CX132" i="1" a="1"/>
  <c r="CX132" i="1" s="1"/>
  <c r="DR132" i="1" s="1"/>
  <c r="CX140" i="1" a="1"/>
  <c r="CX140" i="1" s="1"/>
  <c r="DR140" i="1" s="1"/>
  <c r="CX129" i="1" a="1"/>
  <c r="CX129" i="1" s="1"/>
  <c r="DR129" i="1" s="1"/>
  <c r="CX134" i="1" a="1"/>
  <c r="CX134" i="1" s="1"/>
  <c r="DR134" i="1" s="1"/>
  <c r="CX125" i="1" a="1"/>
  <c r="CX125" i="1" s="1"/>
  <c r="DR125" i="1" s="1"/>
  <c r="CX130" i="1" a="1"/>
  <c r="CX130" i="1" s="1"/>
  <c r="DR130" i="1" s="1"/>
  <c r="CX127" i="1" a="1"/>
  <c r="CX127" i="1" s="1"/>
  <c r="DR127" i="1" s="1"/>
  <c r="CX131" i="1" a="1"/>
  <c r="CX131" i="1" s="1"/>
  <c r="DR131" i="1" s="1"/>
  <c r="CX145" i="1" a="1"/>
  <c r="CX145" i="1" s="1"/>
  <c r="DR145" i="1" s="1"/>
  <c r="CX136" i="1" a="1"/>
  <c r="CX136" i="1" s="1"/>
  <c r="DR136" i="1" s="1"/>
  <c r="CX141" i="1" a="1"/>
  <c r="CX141" i="1" s="1"/>
  <c r="DR141" i="1" s="1"/>
  <c r="CX146" i="1" a="1"/>
  <c r="CX146" i="1" s="1"/>
  <c r="DR146" i="1" s="1"/>
  <c r="CX144" i="1" a="1"/>
  <c r="CX144" i="1" s="1"/>
  <c r="DR144" i="1" s="1"/>
  <c r="CX137" i="1" a="1"/>
  <c r="CX137" i="1" s="1"/>
  <c r="DR137" i="1" s="1"/>
  <c r="CX133" i="1" a="1"/>
  <c r="CX133" i="1" s="1"/>
  <c r="DR133" i="1" s="1"/>
  <c r="CX139" i="1" a="1"/>
  <c r="CX139" i="1" s="1"/>
  <c r="DR139" i="1" s="1"/>
  <c r="CX128" i="1" a="1"/>
  <c r="CX128" i="1" s="1"/>
  <c r="DR128" i="1" s="1"/>
  <c r="CX126" i="1" a="1"/>
  <c r="CX126" i="1" s="1"/>
  <c r="DR126" i="1" s="1"/>
  <c r="CX142" i="1" a="1"/>
  <c r="CX142" i="1" s="1"/>
  <c r="DR142" i="1" s="1"/>
  <c r="CX143" i="1" a="1"/>
  <c r="CX143" i="1" s="1"/>
  <c r="DR143" i="1" s="1"/>
  <c r="BO57" i="1"/>
  <c r="BP58" i="1" s="1"/>
  <c r="DK58" i="1" s="1"/>
  <c r="CW195" i="1"/>
  <c r="CW275" i="1"/>
  <c r="CW238" i="1"/>
  <c r="CW208" i="1"/>
  <c r="CW184" i="1"/>
  <c r="CW160" i="1"/>
  <c r="CW100" i="1"/>
  <c r="CW261" i="1"/>
  <c r="CW98" i="1"/>
  <c r="CW262" i="1"/>
  <c r="CW249" i="1"/>
  <c r="CW225" i="1"/>
  <c r="CW165" i="1"/>
  <c r="CW135" i="1"/>
  <c r="CW111" i="1"/>
  <c r="CW242" i="1"/>
  <c r="CW271" i="1"/>
  <c r="CW206" i="1"/>
  <c r="CW273" i="1"/>
  <c r="CW128" i="1"/>
  <c r="CW169" i="1"/>
  <c r="CW108" i="1"/>
  <c r="CW91" i="1"/>
  <c r="CW179" i="1"/>
  <c r="CW246" i="1"/>
  <c r="CW183" i="1"/>
  <c r="CW266" i="1"/>
  <c r="CW253" i="1"/>
  <c r="CW118" i="1"/>
  <c r="CW151" i="1"/>
  <c r="CW181" i="1"/>
  <c r="CW188" i="1"/>
  <c r="CW241" i="1"/>
  <c r="CW97" i="1"/>
  <c r="CW152" i="1"/>
  <c r="CW177" i="1"/>
  <c r="CW164" i="1"/>
  <c r="CW101" i="1"/>
  <c r="CW236" i="1"/>
  <c r="CW156" i="1"/>
  <c r="CW267" i="1"/>
  <c r="CW277" i="1"/>
  <c r="CW157" i="1"/>
  <c r="CW171" i="1"/>
  <c r="CW212" i="1"/>
  <c r="CW223" i="1"/>
  <c r="CW115" i="1"/>
  <c r="CW130" i="1"/>
  <c r="CW200" i="1"/>
  <c r="CW140" i="1"/>
  <c r="CW279" i="1"/>
  <c r="CW292" i="1"/>
  <c r="CW198" i="1"/>
  <c r="CW174" i="1"/>
  <c r="CW163" i="1"/>
  <c r="CW230" i="1"/>
  <c r="CW210" i="1"/>
  <c r="CW133" i="1"/>
  <c r="CW155" i="1"/>
  <c r="CW283" i="1"/>
  <c r="CW282" i="1"/>
  <c r="CW221" i="1"/>
  <c r="CW148" i="1"/>
  <c r="CW193" i="1"/>
  <c r="CW109" i="1"/>
  <c r="CW224" i="1"/>
  <c r="CW119" i="1"/>
  <c r="CW186" i="1"/>
  <c r="CW149" i="1"/>
  <c r="CW103" i="1"/>
  <c r="CW288" i="1"/>
  <c r="CW144" i="1"/>
  <c r="CW243" i="1"/>
  <c r="CW159" i="1"/>
  <c r="CW105" i="1"/>
  <c r="CW113" i="1"/>
  <c r="CW228" i="1"/>
  <c r="CW161" i="1"/>
  <c r="CW137" i="1"/>
  <c r="CW166" i="1"/>
  <c r="CW147" i="1"/>
  <c r="CW207" i="1"/>
  <c r="CW248" i="1"/>
  <c r="CW134" i="1"/>
  <c r="CW232" i="1"/>
  <c r="CW202" i="1"/>
  <c r="CW178" i="1"/>
  <c r="CW154" i="1"/>
  <c r="CW94" i="1"/>
  <c r="CW205" i="1"/>
  <c r="CW131" i="1"/>
  <c r="CW219" i="1"/>
  <c r="CW129" i="1"/>
  <c r="CW257" i="1"/>
  <c r="CW252" i="1"/>
  <c r="CW281" i="1"/>
  <c r="CW124" i="1"/>
  <c r="CW190" i="1"/>
  <c r="CW255" i="1"/>
  <c r="CW274" i="1"/>
  <c r="CW102" i="1"/>
  <c r="CW192" i="1"/>
  <c r="CW268" i="1"/>
  <c r="CW269" i="1"/>
  <c r="CW218" i="1"/>
  <c r="CW260" i="1"/>
  <c r="CW189" i="1"/>
  <c r="CW256" i="1"/>
  <c r="CW106" i="1"/>
  <c r="CW199" i="1"/>
  <c r="CW272" i="1"/>
  <c r="CW226" i="1"/>
  <c r="CW114" i="1"/>
  <c r="CW95" i="1"/>
  <c r="CW90" i="1"/>
  <c r="CW244" i="1"/>
  <c r="CW239" i="1"/>
  <c r="CW215" i="1"/>
  <c r="CW285" i="1"/>
  <c r="CW96" i="1"/>
  <c r="CW116" i="1"/>
  <c r="CW107" i="1"/>
  <c r="CW150" i="1"/>
  <c r="CW122" i="1"/>
  <c r="CW265" i="1"/>
  <c r="CW121" i="1"/>
  <c r="CW290" i="1"/>
  <c r="CW173" i="1"/>
  <c r="CW141" i="1"/>
  <c r="CW220" i="1"/>
  <c r="CW196" i="1"/>
  <c r="CW172" i="1"/>
  <c r="CW112" i="1"/>
  <c r="CW291" i="1"/>
  <c r="CW194" i="1"/>
  <c r="CW270" i="1"/>
  <c r="CW240" i="1"/>
  <c r="CW231" i="1"/>
  <c r="CW286" i="1"/>
  <c r="CW180" i="1"/>
  <c r="CW158" i="1"/>
  <c r="CW237" i="1"/>
  <c r="CW213" i="1"/>
  <c r="CW153" i="1"/>
  <c r="CW123" i="1"/>
  <c r="CW99" i="1"/>
  <c r="CW191" i="1"/>
  <c r="CW251" i="1"/>
  <c r="CW142" i="1"/>
  <c r="CW170" i="1"/>
  <c r="CW138" i="1"/>
  <c r="CW227" i="1"/>
  <c r="CW234" i="1"/>
  <c r="CW287" i="1"/>
  <c r="CW143" i="1"/>
  <c r="CW263" i="1"/>
  <c r="CW278" i="1"/>
  <c r="CW250" i="1"/>
  <c r="CW214" i="1"/>
  <c r="CW201" i="1"/>
  <c r="CW132" i="1"/>
  <c r="CW217" i="1"/>
  <c r="CW185" i="1"/>
  <c r="CW203" i="1"/>
  <c r="CW258" i="1"/>
  <c r="CW284" i="1"/>
  <c r="CW229" i="1"/>
  <c r="CW125" i="1"/>
  <c r="CW276" i="1"/>
  <c r="CW145" i="1"/>
  <c r="CW293" i="1"/>
  <c r="CW146" i="1"/>
  <c r="CW175" i="1"/>
  <c r="CW245" i="1"/>
  <c r="CW168" i="1"/>
  <c r="CW233" i="1"/>
  <c r="CW127" i="1"/>
  <c r="CW117" i="1"/>
  <c r="CW280" i="1"/>
  <c r="CW162" i="1"/>
  <c r="CW216" i="1"/>
  <c r="CW247" i="1"/>
  <c r="CW110" i="1"/>
  <c r="CW209" i="1"/>
  <c r="CW222" i="1"/>
  <c r="CW126" i="1"/>
  <c r="CW136" i="1"/>
  <c r="CW259" i="1"/>
  <c r="CW187" i="1"/>
  <c r="CW182" i="1"/>
  <c r="CW254" i="1"/>
  <c r="CW235" i="1"/>
  <c r="CW139" i="1"/>
  <c r="CW289" i="1"/>
  <c r="CW167" i="1"/>
  <c r="CW204" i="1"/>
  <c r="CW211" i="1"/>
  <c r="CW93" i="1"/>
  <c r="CW176" i="1"/>
  <c r="CW264" i="1"/>
  <c r="CW104" i="1"/>
  <c r="CW120" i="1"/>
  <c r="CW197" i="1"/>
  <c r="AX103" i="1"/>
  <c r="AX101" i="1"/>
  <c r="AX95" i="1"/>
  <c r="AX104" i="1"/>
  <c r="AX94" i="1"/>
  <c r="AX97" i="1"/>
  <c r="AX98" i="1"/>
  <c r="AX93" i="1"/>
  <c r="AX96" i="1"/>
  <c r="AX100" i="1"/>
  <c r="AX99" i="1"/>
  <c r="AX102" i="1"/>
  <c r="BU126" i="1"/>
  <c r="BU124" i="1"/>
  <c r="BU136" i="1"/>
  <c r="BU140" i="1"/>
  <c r="BU139" i="1"/>
  <c r="BU147" i="1"/>
  <c r="BU130" i="1"/>
  <c r="BU134" i="1"/>
  <c r="BU152" i="1"/>
  <c r="BU153" i="1"/>
  <c r="BU135" i="1"/>
  <c r="BU146" i="1"/>
  <c r="BU129" i="1"/>
  <c r="BU118" i="1"/>
  <c r="BU121" i="1"/>
  <c r="BU144" i="1"/>
  <c r="BU125" i="1"/>
  <c r="BU119" i="1"/>
  <c r="BU149" i="1"/>
  <c r="BU131" i="1"/>
  <c r="BU132" i="1"/>
  <c r="BU148" i="1"/>
  <c r="BU137" i="1"/>
  <c r="BU128" i="1"/>
  <c r="BU120" i="1"/>
  <c r="BU143" i="1"/>
  <c r="BU151" i="1"/>
  <c r="BU123" i="1"/>
  <c r="BU142" i="1"/>
  <c r="BU117" i="1"/>
  <c r="BU127" i="1"/>
  <c r="BU138" i="1"/>
  <c r="BU90" i="1"/>
  <c r="BU145" i="1"/>
  <c r="BU133" i="1"/>
  <c r="BU150" i="1"/>
  <c r="BU141" i="1"/>
  <c r="BU122" i="1"/>
  <c r="AY104" i="1"/>
  <c r="AY121" i="1"/>
  <c r="AY111" i="1"/>
  <c r="AY119" i="1"/>
  <c r="AY96" i="1"/>
  <c r="AY124" i="1"/>
  <c r="AY110" i="1"/>
  <c r="AY97" i="1"/>
  <c r="AY95" i="1"/>
  <c r="AY90" i="1"/>
  <c r="AY98" i="1"/>
  <c r="AY125" i="1"/>
  <c r="AY103" i="1"/>
  <c r="AY122" i="1"/>
  <c r="AY116" i="1"/>
  <c r="AY93" i="1"/>
  <c r="AY106" i="1"/>
  <c r="AY112" i="1"/>
  <c r="AY99" i="1"/>
  <c r="AY126" i="1"/>
  <c r="AY102" i="1"/>
  <c r="AY108" i="1"/>
  <c r="AY123" i="1"/>
  <c r="AY117" i="1"/>
  <c r="AY101" i="1"/>
  <c r="AY129" i="1"/>
  <c r="AY94" i="1"/>
  <c r="AY113" i="1"/>
  <c r="AY100" i="1"/>
  <c r="AY114" i="1"/>
  <c r="AY107" i="1"/>
  <c r="AY115" i="1"/>
  <c r="AY105" i="1"/>
  <c r="AY109" i="1"/>
  <c r="AY120" i="1"/>
  <c r="AY127" i="1"/>
  <c r="AY128" i="1"/>
  <c r="AY118" i="1"/>
  <c r="BZ101" i="1"/>
  <c r="BZ103" i="1"/>
  <c r="BZ94" i="1"/>
  <c r="BZ102" i="1"/>
  <c r="BZ125" i="1"/>
  <c r="BZ117" i="1"/>
  <c r="BZ105" i="1"/>
  <c r="BZ100" i="1"/>
  <c r="BZ116" i="1"/>
  <c r="BZ106" i="1"/>
  <c r="BZ108" i="1"/>
  <c r="BZ98" i="1"/>
  <c r="BZ90" i="1"/>
  <c r="BZ123" i="1"/>
  <c r="BZ124" i="1"/>
  <c r="BZ96" i="1"/>
  <c r="BZ93" i="1"/>
  <c r="BZ122" i="1"/>
  <c r="BZ113" i="1"/>
  <c r="BZ107" i="1"/>
  <c r="BZ95" i="1"/>
  <c r="BZ120" i="1"/>
  <c r="BZ115" i="1"/>
  <c r="BZ118" i="1"/>
  <c r="BZ99" i="1"/>
  <c r="BZ119" i="1"/>
  <c r="BZ109" i="1"/>
  <c r="BZ111" i="1"/>
  <c r="BZ114" i="1"/>
  <c r="BZ110" i="1"/>
  <c r="BZ121" i="1"/>
  <c r="BZ97" i="1"/>
  <c r="BZ104" i="1"/>
  <c r="BZ112" i="1"/>
  <c r="CU144" i="1"/>
  <c r="CU125" i="1"/>
  <c r="CU99" i="1"/>
  <c r="CU129" i="1"/>
  <c r="CU120" i="1"/>
  <c r="CU133" i="1"/>
  <c r="CU190" i="1"/>
  <c r="CU126" i="1"/>
  <c r="CU139" i="1"/>
  <c r="CU198" i="1"/>
  <c r="CU164" i="1"/>
  <c r="CU187" i="1"/>
  <c r="CU165" i="1"/>
  <c r="CU159" i="1"/>
  <c r="CU130" i="1"/>
  <c r="CU147" i="1"/>
  <c r="CU91" i="1"/>
  <c r="CU197" i="1"/>
  <c r="CU104" i="1"/>
  <c r="CU116" i="1"/>
  <c r="CU149" i="1"/>
  <c r="CU115" i="1"/>
  <c r="CU148" i="1"/>
  <c r="CU196" i="1"/>
  <c r="CU112" i="1"/>
  <c r="CU154" i="1"/>
  <c r="CU169" i="1"/>
  <c r="CU155" i="1"/>
  <c r="CU179" i="1"/>
  <c r="CU105" i="1"/>
  <c r="CU135" i="1"/>
  <c r="CU97" i="1"/>
  <c r="CU145" i="1"/>
  <c r="CU178" i="1"/>
  <c r="CU96" i="1"/>
  <c r="CU93" i="1"/>
  <c r="CU170" i="1"/>
  <c r="CU171" i="1"/>
  <c r="CU141" i="1"/>
  <c r="CU194" i="1"/>
  <c r="CU103" i="1"/>
  <c r="CU167" i="1"/>
  <c r="CU134" i="1"/>
  <c r="CU138" i="1"/>
  <c r="CU132" i="1"/>
  <c r="CU172" i="1"/>
  <c r="CU160" i="1"/>
  <c r="CU118" i="1"/>
  <c r="CU98" i="1"/>
  <c r="CU182" i="1"/>
  <c r="CU183" i="1"/>
  <c r="CU189" i="1"/>
  <c r="CU174" i="1"/>
  <c r="CU108" i="1"/>
  <c r="CU180" i="1"/>
  <c r="CU152" i="1"/>
  <c r="CU119" i="1"/>
  <c r="CU193" i="1"/>
  <c r="CU109" i="1"/>
  <c r="CU199" i="1"/>
  <c r="CU188" i="1"/>
  <c r="CU102" i="1"/>
  <c r="CU176" i="1"/>
  <c r="CU111" i="1"/>
  <c r="CU137" i="1"/>
  <c r="CU153" i="1"/>
  <c r="CU101" i="1"/>
  <c r="CU95" i="1"/>
  <c r="CU131" i="1"/>
  <c r="CU113" i="1"/>
  <c r="CU168" i="1"/>
  <c r="CU156" i="1"/>
  <c r="CU107" i="1"/>
  <c r="CU142" i="1"/>
  <c r="CU100" i="1"/>
  <c r="CU140" i="1"/>
  <c r="CU151" i="1"/>
  <c r="CU124" i="1"/>
  <c r="CU192" i="1"/>
  <c r="CU121" i="1"/>
  <c r="CU122" i="1"/>
  <c r="CU185" i="1"/>
  <c r="CU114" i="1"/>
  <c r="CU157" i="1"/>
  <c r="CU150" i="1"/>
  <c r="CU184" i="1"/>
  <c r="CU163" i="1"/>
  <c r="CU161" i="1"/>
  <c r="CU181" i="1"/>
  <c r="CU175" i="1"/>
  <c r="CU123" i="1"/>
  <c r="CU146" i="1"/>
  <c r="CU94" i="1"/>
  <c r="CU117" i="1"/>
  <c r="CU127" i="1"/>
  <c r="CU106" i="1"/>
  <c r="CU128" i="1"/>
  <c r="CU158" i="1"/>
  <c r="CU110" i="1"/>
  <c r="CU136" i="1"/>
  <c r="CU173" i="1"/>
  <c r="CU143" i="1"/>
  <c r="CU166" i="1"/>
  <c r="CU177" i="1"/>
  <c r="CU191" i="1"/>
  <c r="CU90" i="1"/>
  <c r="CU186" i="1"/>
  <c r="CU162" i="1"/>
  <c r="CU195" i="1"/>
  <c r="BD119" i="1"/>
  <c r="BD123" i="1"/>
  <c r="BD113" i="1"/>
  <c r="BD108" i="1"/>
  <c r="BD134" i="1"/>
  <c r="BD131" i="1"/>
  <c r="BD130" i="1"/>
  <c r="BD115" i="1"/>
  <c r="BD110" i="1"/>
  <c r="BD94" i="1"/>
  <c r="BD106" i="1"/>
  <c r="BD124" i="1"/>
  <c r="BD109" i="1"/>
  <c r="BD118" i="1"/>
  <c r="BD125" i="1"/>
  <c r="BD120" i="1"/>
  <c r="BD101" i="1"/>
  <c r="BD116" i="1"/>
  <c r="BD102" i="1"/>
  <c r="BD98" i="1"/>
  <c r="BD97" i="1"/>
  <c r="BD112" i="1"/>
  <c r="BD103" i="1"/>
  <c r="BD127" i="1"/>
  <c r="BD100" i="1"/>
  <c r="BD133" i="1"/>
  <c r="BD93" i="1"/>
  <c r="BD95" i="1"/>
  <c r="BD90" i="1"/>
  <c r="BD117" i="1"/>
  <c r="BD121" i="1"/>
  <c r="BD128" i="1"/>
  <c r="BD126" i="1"/>
  <c r="BD96" i="1"/>
  <c r="BD122" i="1"/>
  <c r="BD99" i="1"/>
  <c r="BD107" i="1"/>
  <c r="BD111" i="1"/>
  <c r="BD105" i="1"/>
  <c r="BD114" i="1"/>
  <c r="BD132" i="1"/>
  <c r="BD104" i="1"/>
  <c r="BD129" i="1"/>
  <c r="CF112" i="1"/>
  <c r="AS99" i="1"/>
  <c r="AS103" i="1"/>
  <c r="AS97" i="1"/>
  <c r="AS94" i="1"/>
  <c r="AS93" i="1"/>
  <c r="AS100" i="1"/>
  <c r="AS98" i="1"/>
  <c r="AS102" i="1"/>
  <c r="AS95" i="1"/>
  <c r="AS101" i="1"/>
  <c r="AS96" i="1"/>
  <c r="CI288" i="1"/>
  <c r="CI250" i="1"/>
  <c r="CI279" i="1"/>
  <c r="CI159" i="1"/>
  <c r="CI154" i="1"/>
  <c r="CI213" i="1"/>
  <c r="CI237" i="1"/>
  <c r="CI235" i="1"/>
  <c r="CI142" i="1"/>
  <c r="CI219" i="1"/>
  <c r="CI179" i="1"/>
  <c r="CI257" i="1"/>
  <c r="CI258" i="1"/>
  <c r="CI140" i="1"/>
  <c r="CI236" i="1"/>
  <c r="CI255" i="1"/>
  <c r="CI125" i="1"/>
  <c r="CI270" i="1"/>
  <c r="CI113" i="1"/>
  <c r="CI193" i="1"/>
  <c r="CI220" i="1"/>
  <c r="CI191" i="1"/>
  <c r="CI283" i="1"/>
  <c r="CI135" i="1"/>
  <c r="CI181" i="1"/>
  <c r="CI101" i="1"/>
  <c r="CI178" i="1"/>
  <c r="CI252" i="1"/>
  <c r="CI185" i="1"/>
  <c r="CI253" i="1"/>
  <c r="CI139" i="1"/>
  <c r="CI278" i="1"/>
  <c r="CI123" i="1"/>
  <c r="CI291" i="1"/>
  <c r="CI241" i="1"/>
  <c r="CI145" i="1"/>
  <c r="CI221" i="1"/>
  <c r="CI269" i="1"/>
  <c r="CI162" i="1"/>
  <c r="CI210" i="1"/>
  <c r="CI106" i="1"/>
  <c r="CI281" i="1"/>
  <c r="CI120" i="1"/>
  <c r="CI203" i="1"/>
  <c r="CI150" i="1"/>
  <c r="CI149" i="1"/>
  <c r="CI199" i="1"/>
  <c r="CI247" i="1"/>
  <c r="CI147" i="1"/>
  <c r="CI245" i="1"/>
  <c r="CI293" i="1"/>
  <c r="CI153" i="1"/>
  <c r="CI254" i="1"/>
  <c r="CI231" i="1"/>
  <c r="CI160" i="1"/>
  <c r="CI173" i="1"/>
  <c r="CI144" i="1"/>
  <c r="CI177" i="1"/>
  <c r="CI238" i="1"/>
  <c r="CI228" i="1"/>
  <c r="CI202" i="1"/>
  <c r="CI170" i="1"/>
  <c r="CI200" i="1"/>
  <c r="CI286" i="1"/>
  <c r="CI198" i="1"/>
  <c r="CI284" i="1"/>
  <c r="CI232" i="1"/>
  <c r="CI197" i="1"/>
  <c r="CI274" i="1"/>
  <c r="CI161" i="1"/>
  <c r="CI224" i="1"/>
  <c r="CI267" i="1"/>
  <c r="CI277" i="1"/>
  <c r="CI194" i="1"/>
  <c r="CI271" i="1"/>
  <c r="CI227" i="1"/>
  <c r="CI223" i="1"/>
  <c r="CI155" i="1"/>
  <c r="CI187" i="1"/>
  <c r="CI226" i="1"/>
  <c r="CI109" i="1"/>
  <c r="CI239" i="1"/>
  <c r="CI172" i="1"/>
  <c r="CI104" i="1"/>
  <c r="CI248" i="1"/>
  <c r="CI256" i="1"/>
  <c r="CI272" i="1"/>
  <c r="CI132" i="1"/>
  <c r="CI98" i="1"/>
  <c r="CI169" i="1"/>
  <c r="CI266" i="1"/>
  <c r="CI105" i="1"/>
  <c r="CI171" i="1"/>
  <c r="CI263" i="1"/>
  <c r="CI131" i="1"/>
  <c r="CI141" i="1"/>
  <c r="CI243" i="1"/>
  <c r="CI95" i="1"/>
  <c r="CI148" i="1"/>
  <c r="CI196" i="1"/>
  <c r="CI183" i="1"/>
  <c r="CI115" i="1"/>
  <c r="CI289" i="1"/>
  <c r="CI119" i="1"/>
  <c r="CI138" i="1"/>
  <c r="CI176" i="1"/>
  <c r="CI146" i="1"/>
  <c r="CI110" i="1"/>
  <c r="CI152" i="1"/>
  <c r="CI182" i="1"/>
  <c r="CI100" i="1"/>
  <c r="CI246" i="1"/>
  <c r="CI96" i="1"/>
  <c r="CI233" i="1"/>
  <c r="CI251" i="1"/>
  <c r="CI206" i="1"/>
  <c r="CI205" i="1"/>
  <c r="CI99" i="1"/>
  <c r="CI261" i="1"/>
  <c r="CI136" i="1"/>
  <c r="CI94" i="1"/>
  <c r="CI273" i="1"/>
  <c r="CI188" i="1"/>
  <c r="CI156" i="1"/>
  <c r="CI204" i="1"/>
  <c r="CI97" i="1"/>
  <c r="CI217" i="1"/>
  <c r="CI114" i="1"/>
  <c r="CI130" i="1"/>
  <c r="CI287" i="1"/>
  <c r="CI234" i="1"/>
  <c r="CI282" i="1"/>
  <c r="CI116" i="1"/>
  <c r="CI121" i="1"/>
  <c r="CI164" i="1"/>
  <c r="CI192" i="1"/>
  <c r="CI292" i="1"/>
  <c r="CI280" i="1"/>
  <c r="CI195" i="1"/>
  <c r="CI180" i="1"/>
  <c r="CI118" i="1"/>
  <c r="CI222" i="1"/>
  <c r="CI242" i="1"/>
  <c r="CI127" i="1"/>
  <c r="CI126" i="1"/>
  <c r="CI166" i="1"/>
  <c r="CI230" i="1"/>
  <c r="CI175" i="1"/>
  <c r="CI207" i="1"/>
  <c r="CI129" i="1"/>
  <c r="CI137" i="1"/>
  <c r="CI122" i="1"/>
  <c r="CI108" i="1"/>
  <c r="CI225" i="1"/>
  <c r="CI112" i="1"/>
  <c r="CI214" i="1"/>
  <c r="CI265" i="1"/>
  <c r="CI167" i="1"/>
  <c r="CI229" i="1"/>
  <c r="CI209" i="1"/>
  <c r="CI240" i="1"/>
  <c r="CI157" i="1"/>
  <c r="CI90" i="1"/>
  <c r="CI117" i="1"/>
  <c r="CI216" i="1"/>
  <c r="CI215" i="1"/>
  <c r="CI211" i="1"/>
  <c r="CI111" i="1"/>
  <c r="CI163" i="1"/>
  <c r="CI285" i="1"/>
  <c r="CI102" i="1"/>
  <c r="CI218" i="1"/>
  <c r="CI276" i="1"/>
  <c r="CI134" i="1"/>
  <c r="CI260" i="1"/>
  <c r="CI184" i="1"/>
  <c r="CI186" i="1"/>
  <c r="CI201" i="1"/>
  <c r="CI244" i="1"/>
  <c r="CI124" i="1"/>
  <c r="CI208" i="1"/>
  <c r="CI190" i="1"/>
  <c r="CI165" i="1"/>
  <c r="CI262" i="1"/>
  <c r="CI151" i="1"/>
  <c r="CI128" i="1"/>
  <c r="CI158" i="1"/>
  <c r="CI168" i="1"/>
  <c r="CI189" i="1"/>
  <c r="CI249" i="1"/>
  <c r="CI212" i="1"/>
  <c r="CI259" i="1"/>
  <c r="CI264" i="1"/>
  <c r="CI133" i="1"/>
  <c r="CI107" i="1"/>
  <c r="CI174" i="1"/>
  <c r="CI275" i="1"/>
  <c r="CI91" i="1"/>
  <c r="CI290" i="1"/>
  <c r="CI93" i="1"/>
  <c r="CI143" i="1"/>
  <c r="CI103" i="1"/>
  <c r="CI268" i="1"/>
  <c r="BK262" i="1"/>
  <c r="BK241" i="1"/>
  <c r="BK282" i="1"/>
  <c r="BK247" i="1"/>
  <c r="BK189" i="1"/>
  <c r="BK138" i="1"/>
  <c r="BK188" i="1"/>
  <c r="BK205" i="1"/>
  <c r="BK260" i="1"/>
  <c r="BK105" i="1"/>
  <c r="BK166" i="1"/>
  <c r="BK142" i="1"/>
  <c r="BK156" i="1"/>
  <c r="BK219" i="1"/>
  <c r="BK272" i="1"/>
  <c r="BK111" i="1"/>
  <c r="BK231" i="1"/>
  <c r="BK109" i="1"/>
  <c r="BK206" i="1"/>
  <c r="BK223" i="1"/>
  <c r="BK187" i="1"/>
  <c r="BK227" i="1"/>
  <c r="BK173" i="1"/>
  <c r="BK97" i="1"/>
  <c r="BK212" i="1"/>
  <c r="BK209" i="1"/>
  <c r="BK228" i="1"/>
  <c r="BK134" i="1"/>
  <c r="BK244" i="1"/>
  <c r="BK135" i="1"/>
  <c r="BK136" i="1"/>
  <c r="BK145" i="1"/>
  <c r="BK100" i="1"/>
  <c r="BK214" i="1"/>
  <c r="BK225" i="1"/>
  <c r="BK251" i="1"/>
  <c r="BK194" i="1"/>
  <c r="BK126" i="1"/>
  <c r="BK128" i="1"/>
  <c r="BK268" i="1"/>
  <c r="BK280" i="1"/>
  <c r="BK242" i="1"/>
  <c r="BK230" i="1"/>
  <c r="BK283" i="1"/>
  <c r="BK132" i="1"/>
  <c r="BK144" i="1"/>
  <c r="BK149" i="1"/>
  <c r="BK275" i="1"/>
  <c r="BK110" i="1"/>
  <c r="BK98" i="1"/>
  <c r="BK116" i="1"/>
  <c r="BK264" i="1"/>
  <c r="BK178" i="1"/>
  <c r="BK196" i="1"/>
  <c r="BK281" i="1"/>
  <c r="BK140" i="1"/>
  <c r="BK161" i="1"/>
  <c r="BK123" i="1"/>
  <c r="BK153" i="1"/>
  <c r="BK125" i="1"/>
  <c r="BK169" i="1"/>
  <c r="BK197" i="1"/>
  <c r="BK202" i="1"/>
  <c r="BK119" i="1"/>
  <c r="BK163" i="1"/>
  <c r="BK226" i="1"/>
  <c r="BK160" i="1"/>
  <c r="BK224" i="1"/>
  <c r="BK184" i="1"/>
  <c r="BK122" i="1"/>
  <c r="BK104" i="1"/>
  <c r="BK271" i="1"/>
  <c r="BK172" i="1"/>
  <c r="BK253" i="1"/>
  <c r="BK162" i="1"/>
  <c r="BK255" i="1"/>
  <c r="BK108" i="1"/>
  <c r="BK190" i="1"/>
  <c r="BK278" i="1"/>
  <c r="BK234" i="1"/>
  <c r="BK250" i="1"/>
  <c r="BK91" i="1"/>
  <c r="BK200" i="1"/>
  <c r="BK269" i="1"/>
  <c r="BK151" i="1"/>
  <c r="BK186" i="1"/>
  <c r="BK164" i="1"/>
  <c r="BK93" i="1"/>
  <c r="BK175" i="1"/>
  <c r="BK210" i="1"/>
  <c r="BK191" i="1"/>
  <c r="BK222" i="1"/>
  <c r="BK213" i="1"/>
  <c r="BK185" i="1"/>
  <c r="BK179" i="1"/>
  <c r="BK131" i="1"/>
  <c r="BK115" i="1"/>
  <c r="BK118" i="1"/>
  <c r="BK177" i="1"/>
  <c r="BK174" i="1"/>
  <c r="BK203" i="1"/>
  <c r="BK130" i="1"/>
  <c r="BK170" i="1"/>
  <c r="BK252" i="1"/>
  <c r="BK263" i="1"/>
  <c r="BK201" i="1"/>
  <c r="BK193" i="1"/>
  <c r="BK266" i="1"/>
  <c r="BK232" i="1"/>
  <c r="BK143" i="1"/>
  <c r="BK245" i="1"/>
  <c r="BK265" i="1"/>
  <c r="BK168" i="1"/>
  <c r="BK238" i="1"/>
  <c r="BK237" i="1"/>
  <c r="BK273" i="1"/>
  <c r="BK106" i="1"/>
  <c r="BK94" i="1"/>
  <c r="BK259" i="1"/>
  <c r="BK277" i="1"/>
  <c r="BK239" i="1"/>
  <c r="BK167" i="1"/>
  <c r="BK155" i="1"/>
  <c r="BK274" i="1"/>
  <c r="BK270" i="1"/>
  <c r="BK147" i="1"/>
  <c r="BK113" i="1"/>
  <c r="BK127" i="1"/>
  <c r="BK248" i="1"/>
  <c r="BK124" i="1"/>
  <c r="BK112" i="1"/>
  <c r="BK235" i="1"/>
  <c r="BK216" i="1"/>
  <c r="BK243" i="1"/>
  <c r="BK165" i="1"/>
  <c r="BK218" i="1"/>
  <c r="BK285" i="1"/>
  <c r="BK192" i="1"/>
  <c r="BK289" i="1"/>
  <c r="BK101" i="1"/>
  <c r="BK215" i="1"/>
  <c r="BK287" i="1"/>
  <c r="BK114" i="1"/>
  <c r="BK256" i="1"/>
  <c r="BK208" i="1"/>
  <c r="BK181" i="1"/>
  <c r="BK176" i="1"/>
  <c r="BK233" i="1"/>
  <c r="BK288" i="1"/>
  <c r="BK129" i="1"/>
  <c r="BK121" i="1"/>
  <c r="BK171" i="1"/>
  <c r="BK102" i="1"/>
  <c r="BK258" i="1"/>
  <c r="BK261" i="1"/>
  <c r="BK198" i="1"/>
  <c r="BK249" i="1"/>
  <c r="BK236" i="1"/>
  <c r="BK139" i="1"/>
  <c r="BK183" i="1"/>
  <c r="BK137" i="1"/>
  <c r="BK286" i="1"/>
  <c r="BK146" i="1"/>
  <c r="BK90" i="1"/>
  <c r="BK148" i="1"/>
  <c r="BK254" i="1"/>
  <c r="BK276" i="1"/>
  <c r="BK117" i="1"/>
  <c r="BK180" i="1"/>
  <c r="BK95" i="1"/>
  <c r="BK199" i="1"/>
  <c r="BK158" i="1"/>
  <c r="BK229" i="1"/>
  <c r="BK217" i="1"/>
  <c r="BK150" i="1"/>
  <c r="BK159" i="1"/>
  <c r="BK246" i="1"/>
  <c r="BK107" i="1"/>
  <c r="BK133" i="1"/>
  <c r="BK221" i="1"/>
  <c r="BK141" i="1"/>
  <c r="BK290" i="1"/>
  <c r="BK240" i="1"/>
  <c r="BK96" i="1"/>
  <c r="BK257" i="1"/>
  <c r="BK207" i="1"/>
  <c r="BK279" i="1"/>
  <c r="BK291" i="1"/>
  <c r="BK195" i="1"/>
  <c r="BK220" i="1"/>
  <c r="BK211" i="1"/>
  <c r="BK204" i="1"/>
  <c r="BK293" i="1"/>
  <c r="BK292" i="1"/>
  <c r="BK103" i="1"/>
  <c r="BK154" i="1"/>
  <c r="BK152" i="1"/>
  <c r="BK182" i="1"/>
  <c r="BK99" i="1"/>
  <c r="BK120" i="1"/>
  <c r="BK284" i="1"/>
  <c r="BK267" i="1"/>
  <c r="BK157" i="1"/>
  <c r="AF273" i="1"/>
  <c r="AF246" i="1"/>
  <c r="AF123" i="1"/>
  <c r="AF222" i="1"/>
  <c r="AF143" i="1"/>
  <c r="AF99" i="1"/>
  <c r="AF287" i="1"/>
  <c r="AF161" i="1"/>
  <c r="AF236" i="1"/>
  <c r="AF114" i="1"/>
  <c r="AF193" i="1"/>
  <c r="AF231" i="1"/>
  <c r="AF250" i="1"/>
  <c r="AF218" i="1"/>
  <c r="AF170" i="1"/>
  <c r="AF138" i="1"/>
  <c r="AF158" i="1"/>
  <c r="AF192" i="1"/>
  <c r="AF279" i="1"/>
  <c r="AF189" i="1"/>
  <c r="AF181" i="1"/>
  <c r="AF127" i="1"/>
  <c r="AF105" i="1"/>
  <c r="AF167" i="1"/>
  <c r="AF207" i="1"/>
  <c r="AF237" i="1"/>
  <c r="AF147" i="1"/>
  <c r="AF267" i="1"/>
  <c r="AF227" i="1"/>
  <c r="AF134" i="1"/>
  <c r="AF233" i="1"/>
  <c r="AF102" i="1"/>
  <c r="AF213" i="1"/>
  <c r="AF235" i="1"/>
  <c r="AF140" i="1"/>
  <c r="AF291" i="1"/>
  <c r="AF224" i="1"/>
  <c r="AF165" i="1"/>
  <c r="AF125" i="1"/>
  <c r="AF200" i="1"/>
  <c r="AF135" i="1"/>
  <c r="AF240" i="1"/>
  <c r="AF280" i="1"/>
  <c r="AF248" i="1"/>
  <c r="AF194" i="1"/>
  <c r="AF183" i="1"/>
  <c r="AF245" i="1"/>
  <c r="AF101" i="1"/>
  <c r="AF276" i="1"/>
  <c r="AF131" i="1"/>
  <c r="AF174" i="1"/>
  <c r="AF205" i="1"/>
  <c r="AF208" i="1"/>
  <c r="AF225" i="1"/>
  <c r="AF254" i="1"/>
  <c r="AF141" i="1"/>
  <c r="AF124" i="1"/>
  <c r="AF179" i="1"/>
  <c r="AF260" i="1"/>
  <c r="AF103" i="1"/>
  <c r="AF221" i="1"/>
  <c r="AF251" i="1"/>
  <c r="AF269" i="1"/>
  <c r="AF271" i="1"/>
  <c r="AF116" i="1"/>
  <c r="AF109" i="1"/>
  <c r="AF281" i="1"/>
  <c r="AF197" i="1"/>
  <c r="AF292" i="1"/>
  <c r="AF199" i="1"/>
  <c r="AF111" i="1"/>
  <c r="AF129" i="1"/>
  <c r="AF191" i="1"/>
  <c r="AF93" i="1"/>
  <c r="AF277" i="1"/>
  <c r="AF230" i="1"/>
  <c r="AF211" i="1"/>
  <c r="AF284" i="1"/>
  <c r="AF166" i="1"/>
  <c r="AF195" i="1"/>
  <c r="AF168" i="1"/>
  <c r="AF204" i="1"/>
  <c r="AF160" i="1"/>
  <c r="AF244" i="1"/>
  <c r="AF94" i="1"/>
  <c r="AF278" i="1"/>
  <c r="AF98" i="1"/>
  <c r="AF283" i="1"/>
  <c r="AF239" i="1"/>
  <c r="AF154" i="1"/>
  <c r="AF286" i="1"/>
  <c r="AF259" i="1"/>
  <c r="AF148" i="1"/>
  <c r="AF119" i="1"/>
  <c r="AF228" i="1"/>
  <c r="AF133" i="1"/>
  <c r="AF253" i="1"/>
  <c r="AF190" i="1"/>
  <c r="AF255" i="1"/>
  <c r="AF247" i="1"/>
  <c r="AF210" i="1"/>
  <c r="AF285" i="1"/>
  <c r="AF108" i="1"/>
  <c r="AF120" i="1"/>
  <c r="AF182" i="1"/>
  <c r="AF153" i="1"/>
  <c r="AF198" i="1"/>
  <c r="AF169" i="1"/>
  <c r="AF97" i="1"/>
  <c r="AF243" i="1"/>
  <c r="AF159" i="1"/>
  <c r="AF232" i="1"/>
  <c r="AF223" i="1"/>
  <c r="AF180" i="1"/>
  <c r="AF157" i="1"/>
  <c r="AF209" i="1"/>
  <c r="AF214" i="1"/>
  <c r="AF258" i="1"/>
  <c r="AF201" i="1"/>
  <c r="AF146" i="1"/>
  <c r="AF126" i="1"/>
  <c r="AF241" i="1"/>
  <c r="AF234" i="1"/>
  <c r="AF256" i="1"/>
  <c r="AF113" i="1"/>
  <c r="AF137" i="1"/>
  <c r="AF196" i="1"/>
  <c r="AF217" i="1"/>
  <c r="AF176" i="1"/>
  <c r="AF112" i="1"/>
  <c r="AF110" i="1"/>
  <c r="AF229" i="1"/>
  <c r="AF275" i="1"/>
  <c r="AF144" i="1"/>
  <c r="AF293" i="1"/>
  <c r="AF263" i="1"/>
  <c r="AF95" i="1"/>
  <c r="AF107" i="1"/>
  <c r="AF266" i="1"/>
  <c r="AF91" i="1"/>
  <c r="AF186" i="1"/>
  <c r="AF139" i="1"/>
  <c r="AF152" i="1"/>
  <c r="AF164" i="1"/>
  <c r="AF219" i="1"/>
  <c r="AF212" i="1"/>
  <c r="AF238" i="1"/>
  <c r="AF249" i="1"/>
  <c r="AF188" i="1"/>
  <c r="AF145" i="1"/>
  <c r="AF206" i="1"/>
  <c r="AF175" i="1"/>
  <c r="AF151" i="1"/>
  <c r="AF155" i="1"/>
  <c r="AF242" i="1"/>
  <c r="AF173" i="1"/>
  <c r="AF130" i="1"/>
  <c r="AF220" i="1"/>
  <c r="AF215" i="1"/>
  <c r="AF122" i="1"/>
  <c r="AF132" i="1"/>
  <c r="AF288" i="1"/>
  <c r="AF121" i="1"/>
  <c r="AF272" i="1"/>
  <c r="AF185" i="1"/>
  <c r="AF187" i="1"/>
  <c r="AF216" i="1"/>
  <c r="AF264" i="1"/>
  <c r="AF261" i="1"/>
  <c r="AF96" i="1"/>
  <c r="AF90" i="1"/>
  <c r="AF262" i="1"/>
  <c r="AF202" i="1"/>
  <c r="AF115" i="1"/>
  <c r="AF268" i="1"/>
  <c r="AF203" i="1"/>
  <c r="AF100" i="1"/>
  <c r="AF149" i="1"/>
  <c r="AF178" i="1"/>
  <c r="AF270" i="1"/>
  <c r="AF128" i="1"/>
  <c r="AF177" i="1"/>
  <c r="AF106" i="1"/>
  <c r="AF290" i="1"/>
  <c r="AF142" i="1"/>
  <c r="AF117" i="1"/>
  <c r="AF252" i="1"/>
  <c r="AF156" i="1"/>
  <c r="AF118" i="1"/>
  <c r="AF257" i="1"/>
  <c r="AF150" i="1"/>
  <c r="AF163" i="1"/>
  <c r="AF104" i="1"/>
  <c r="AF282" i="1"/>
  <c r="AF171" i="1"/>
  <c r="AF226" i="1"/>
  <c r="AF184" i="1"/>
  <c r="AF172" i="1"/>
  <c r="AF274" i="1"/>
  <c r="AF162" i="1"/>
  <c r="AF265" i="1"/>
  <c r="AF289" i="1"/>
  <c r="AF136" i="1"/>
  <c r="DB119" i="1"/>
  <c r="DB97" i="1"/>
  <c r="DB138" i="1"/>
  <c r="DB134" i="1"/>
  <c r="DB136" i="1"/>
  <c r="DB100" i="1"/>
  <c r="DB128" i="1"/>
  <c r="DB143" i="1"/>
  <c r="DB126" i="1"/>
  <c r="DB90" i="1"/>
  <c r="DB102" i="1"/>
  <c r="DB142" i="1"/>
  <c r="DB103" i="1"/>
  <c r="DB98" i="1"/>
  <c r="DB117" i="1"/>
  <c r="DB127" i="1"/>
  <c r="DB107" i="1"/>
  <c r="DB113" i="1"/>
  <c r="DB146" i="1"/>
  <c r="DB129" i="1"/>
  <c r="DB109" i="1"/>
  <c r="DB108" i="1"/>
  <c r="DB112" i="1"/>
  <c r="DB106" i="1"/>
  <c r="DB93" i="1"/>
  <c r="DB139" i="1"/>
  <c r="DB96" i="1"/>
  <c r="DB116" i="1"/>
  <c r="DB137" i="1"/>
  <c r="DB95" i="1"/>
  <c r="DB94" i="1"/>
  <c r="DB131" i="1"/>
  <c r="DB114" i="1"/>
  <c r="DB122" i="1"/>
  <c r="DB124" i="1"/>
  <c r="DB130" i="1"/>
  <c r="DB123" i="1"/>
  <c r="DB140" i="1"/>
  <c r="DB104" i="1"/>
  <c r="DB135" i="1"/>
  <c r="DB111" i="1"/>
  <c r="DB105" i="1"/>
  <c r="DB110" i="1"/>
  <c r="DB121" i="1"/>
  <c r="DB144" i="1"/>
  <c r="DB101" i="1"/>
  <c r="DB125" i="1"/>
  <c r="DB132" i="1"/>
  <c r="DB120" i="1"/>
  <c r="DB133" i="1"/>
  <c r="DB147" i="1"/>
  <c r="DB115" i="1"/>
  <c r="DB118" i="1"/>
  <c r="DB145" i="1"/>
  <c r="DB141" i="1"/>
  <c r="DB99" i="1"/>
  <c r="CL90" i="1"/>
  <c r="CL112" i="1"/>
  <c r="CL115" i="1"/>
  <c r="CL109" i="1"/>
  <c r="CL127" i="1"/>
  <c r="CL94" i="1"/>
  <c r="CL117" i="1"/>
  <c r="CL98" i="1"/>
  <c r="CL122" i="1"/>
  <c r="CL97" i="1"/>
  <c r="CL125" i="1"/>
  <c r="CL110" i="1"/>
  <c r="CL120" i="1"/>
  <c r="CL124" i="1"/>
  <c r="CL104" i="1"/>
  <c r="CL101" i="1"/>
  <c r="CL103" i="1"/>
  <c r="CL108" i="1"/>
  <c r="CL126" i="1"/>
  <c r="CL93" i="1"/>
  <c r="CL102" i="1"/>
  <c r="CL106" i="1"/>
  <c r="CL111" i="1"/>
  <c r="CL116" i="1"/>
  <c r="CL123" i="1"/>
  <c r="CL99" i="1"/>
  <c r="CL119" i="1"/>
  <c r="CL114" i="1"/>
  <c r="CL96" i="1"/>
  <c r="CL121" i="1"/>
  <c r="CL105" i="1"/>
  <c r="CL95" i="1"/>
  <c r="CL118" i="1"/>
  <c r="CL113" i="1"/>
  <c r="CL107" i="1"/>
  <c r="CL100" i="1"/>
  <c r="AH159" i="1"/>
  <c r="AH222" i="1"/>
  <c r="AH155" i="1"/>
  <c r="AH129" i="1"/>
  <c r="AH168" i="1"/>
  <c r="AH198" i="1"/>
  <c r="AH191" i="1"/>
  <c r="AH201" i="1"/>
  <c r="AH283" i="1"/>
  <c r="AH234" i="1"/>
  <c r="AH178" i="1"/>
  <c r="AH122" i="1"/>
  <c r="AH94" i="1"/>
  <c r="AH232" i="1"/>
  <c r="AH197" i="1"/>
  <c r="AH173" i="1"/>
  <c r="AH134" i="1"/>
  <c r="AH261" i="1"/>
  <c r="AH251" i="1"/>
  <c r="AH139" i="1"/>
  <c r="AH119" i="1"/>
  <c r="AH245" i="1"/>
  <c r="AH202" i="1"/>
  <c r="AH190" i="1"/>
  <c r="AH213" i="1"/>
  <c r="AH249" i="1"/>
  <c r="AH238" i="1"/>
  <c r="AH120" i="1"/>
  <c r="AH162" i="1"/>
  <c r="AH185" i="1"/>
  <c r="AH123" i="1"/>
  <c r="AH97" i="1"/>
  <c r="AH121" i="1"/>
  <c r="AH164" i="1"/>
  <c r="AH116" i="1"/>
  <c r="AH293" i="1"/>
  <c r="AH117" i="1"/>
  <c r="AH196" i="1"/>
  <c r="AH284" i="1"/>
  <c r="AH90" i="1"/>
  <c r="AH281" i="1"/>
  <c r="AH150" i="1"/>
  <c r="AH142" i="1"/>
  <c r="AH128" i="1"/>
  <c r="AH237" i="1"/>
  <c r="AH165" i="1"/>
  <c r="AH102" i="1"/>
  <c r="AH180" i="1"/>
  <c r="AH161" i="1"/>
  <c r="AH125" i="1"/>
  <c r="AH215" i="1"/>
  <c r="AH218" i="1"/>
  <c r="AH286" i="1"/>
  <c r="AH241" i="1"/>
  <c r="AH205" i="1"/>
  <c r="AH144" i="1"/>
  <c r="AH114" i="1"/>
  <c r="AH243" i="1"/>
  <c r="AH224" i="1"/>
  <c r="AH227" i="1"/>
  <c r="AH108" i="1"/>
  <c r="AH109" i="1"/>
  <c r="AH252" i="1"/>
  <c r="AH270" i="1"/>
  <c r="AH279" i="1"/>
  <c r="AH115" i="1"/>
  <c r="AH240" i="1"/>
  <c r="AH135" i="1"/>
  <c r="AH264" i="1"/>
  <c r="AH275" i="1"/>
  <c r="AH210" i="1"/>
  <c r="AH170" i="1"/>
  <c r="AH268" i="1"/>
  <c r="AH256" i="1"/>
  <c r="AH258" i="1"/>
  <c r="AH203" i="1"/>
  <c r="AH211" i="1"/>
  <c r="AH266" i="1"/>
  <c r="AH290" i="1"/>
  <c r="AH113" i="1"/>
  <c r="AH231" i="1"/>
  <c r="AH273" i="1"/>
  <c r="AH188" i="1"/>
  <c r="AH233" i="1"/>
  <c r="AH158" i="1"/>
  <c r="AH157" i="1"/>
  <c r="AH289" i="1"/>
  <c r="AH271" i="1"/>
  <c r="AH181" i="1"/>
  <c r="AH254" i="1"/>
  <c r="AH95" i="1"/>
  <c r="AH104" i="1"/>
  <c r="AH146" i="1"/>
  <c r="AH265" i="1"/>
  <c r="AH184" i="1"/>
  <c r="AH282" i="1"/>
  <c r="AH131" i="1"/>
  <c r="AH255" i="1"/>
  <c r="AH91" i="1"/>
  <c r="AH99" i="1"/>
  <c r="AH228" i="1"/>
  <c r="AH171" i="1"/>
  <c r="AH244" i="1"/>
  <c r="AH209" i="1"/>
  <c r="AH112" i="1"/>
  <c r="AH239" i="1"/>
  <c r="AH111" i="1"/>
  <c r="AH176" i="1"/>
  <c r="AH149" i="1"/>
  <c r="AH276" i="1"/>
  <c r="AH204" i="1"/>
  <c r="AH172" i="1"/>
  <c r="AH200" i="1"/>
  <c r="AH194" i="1"/>
  <c r="AH235" i="1"/>
  <c r="AH230" i="1"/>
  <c r="AH110" i="1"/>
  <c r="AH154" i="1"/>
  <c r="AH138" i="1"/>
  <c r="AH175" i="1"/>
  <c r="AH145" i="1"/>
  <c r="AH214" i="1"/>
  <c r="AH250" i="1"/>
  <c r="AH219" i="1"/>
  <c r="AH148" i="1"/>
  <c r="AH236" i="1"/>
  <c r="AH223" i="1"/>
  <c r="AH288" i="1"/>
  <c r="AH101" i="1"/>
  <c r="AH274" i="1"/>
  <c r="AH257" i="1"/>
  <c r="AH147" i="1"/>
  <c r="AH106" i="1"/>
  <c r="AH242" i="1"/>
  <c r="AH192" i="1"/>
  <c r="AH193" i="1"/>
  <c r="AH107" i="1"/>
  <c r="AH174" i="1"/>
  <c r="AH103" i="1"/>
  <c r="AH98" i="1"/>
  <c r="AH177" i="1"/>
  <c r="AH169" i="1"/>
  <c r="AH217" i="1"/>
  <c r="AH153" i="1"/>
  <c r="AH118" i="1"/>
  <c r="AH141" i="1"/>
  <c r="AH137" i="1"/>
  <c r="AH132" i="1"/>
  <c r="AH260" i="1"/>
  <c r="AH220" i="1"/>
  <c r="AH292" i="1"/>
  <c r="AH229" i="1"/>
  <c r="AH277" i="1"/>
  <c r="AH248" i="1"/>
  <c r="AH267" i="1"/>
  <c r="AH269" i="1"/>
  <c r="AH262" i="1"/>
  <c r="AH272" i="1"/>
  <c r="AH179" i="1"/>
  <c r="AH160" i="1"/>
  <c r="AH136" i="1"/>
  <c r="AH167" i="1"/>
  <c r="AH133" i="1"/>
  <c r="AH291" i="1"/>
  <c r="AH280" i="1"/>
  <c r="AH208" i="1"/>
  <c r="AH127" i="1"/>
  <c r="AH285" i="1"/>
  <c r="AH156" i="1"/>
  <c r="AH225" i="1"/>
  <c r="AH207" i="1"/>
  <c r="AH96" i="1"/>
  <c r="AH247" i="1"/>
  <c r="AH126" i="1"/>
  <c r="AH163" i="1"/>
  <c r="AH105" i="1"/>
  <c r="AH100" i="1"/>
  <c r="AH221" i="1"/>
  <c r="AH206" i="1"/>
  <c r="AH143" i="1"/>
  <c r="AH212" i="1"/>
  <c r="AH166" i="1"/>
  <c r="AH93" i="1"/>
  <c r="AH226" i="1"/>
  <c r="AH195" i="1"/>
  <c r="AH216" i="1"/>
  <c r="AH151" i="1"/>
  <c r="AH189" i="1"/>
  <c r="AH186" i="1"/>
  <c r="AH124" i="1"/>
  <c r="AH259" i="1"/>
  <c r="AH246" i="1"/>
  <c r="AH187" i="1"/>
  <c r="AH152" i="1"/>
  <c r="AH140" i="1"/>
  <c r="AH183" i="1"/>
  <c r="AH253" i="1"/>
  <c r="AH130" i="1"/>
  <c r="AH263" i="1"/>
  <c r="AH278" i="1"/>
  <c r="AH182" i="1"/>
  <c r="AH287" i="1"/>
  <c r="AH199" i="1"/>
  <c r="CK287" i="1"/>
  <c r="CK282" i="1"/>
  <c r="CK284" i="1"/>
  <c r="CK293" i="1"/>
  <c r="CK278" i="1"/>
  <c r="CK275" i="1"/>
  <c r="CK291" i="1"/>
  <c r="CK272" i="1"/>
  <c r="CK279" i="1"/>
  <c r="CK273" i="1"/>
  <c r="CK270" i="1"/>
  <c r="CK281" i="1"/>
  <c r="CK269" i="1"/>
  <c r="CK286" i="1"/>
  <c r="CK280" i="1"/>
  <c r="CK289" i="1"/>
  <c r="CK285" i="1"/>
  <c r="CK276" i="1"/>
  <c r="CK271" i="1"/>
  <c r="CK283" i="1"/>
  <c r="CK292" i="1"/>
  <c r="CK274" i="1"/>
  <c r="CK277" i="1"/>
  <c r="CK288" i="1"/>
  <c r="CK290" i="1"/>
  <c r="DC191" i="1"/>
  <c r="DC113" i="1"/>
  <c r="DC229" i="1"/>
  <c r="DC117" i="1"/>
  <c r="DC116" i="1"/>
  <c r="DC115" i="1"/>
  <c r="DC167" i="1"/>
  <c r="DC131" i="1"/>
  <c r="DC122" i="1"/>
  <c r="DC190" i="1"/>
  <c r="DC166" i="1"/>
  <c r="DC285" i="1"/>
  <c r="DC135" i="1"/>
  <c r="DC290" i="1"/>
  <c r="DC194" i="1"/>
  <c r="DC110" i="1"/>
  <c r="DC96" i="1"/>
  <c r="DC265" i="1"/>
  <c r="DC240" i="1"/>
  <c r="DC226" i="1"/>
  <c r="DC112" i="1"/>
  <c r="DC181" i="1"/>
  <c r="DC271" i="1"/>
  <c r="DC141" i="1"/>
  <c r="DC156" i="1"/>
  <c r="DC90" i="1"/>
  <c r="DC241" i="1"/>
  <c r="DC162" i="1"/>
  <c r="DC178" i="1"/>
  <c r="DC149" i="1"/>
  <c r="DC235" i="1"/>
  <c r="DC139" i="1"/>
  <c r="DC261" i="1"/>
  <c r="DC283" i="1"/>
  <c r="DC192" i="1"/>
  <c r="DC204" i="1"/>
  <c r="DC230" i="1"/>
  <c r="DC258" i="1"/>
  <c r="DC127" i="1"/>
  <c r="DC130" i="1"/>
  <c r="DC106" i="1"/>
  <c r="DC185" i="1"/>
  <c r="DC211" i="1"/>
  <c r="DC188" i="1"/>
  <c r="DC253" i="1"/>
  <c r="DC145" i="1"/>
  <c r="DC267" i="1"/>
  <c r="DC148" i="1"/>
  <c r="DC168" i="1"/>
  <c r="DC143" i="1"/>
  <c r="DC179" i="1"/>
  <c r="DC200" i="1"/>
  <c r="DC102" i="1"/>
  <c r="DC236" i="1"/>
  <c r="DC140" i="1"/>
  <c r="DC182" i="1"/>
  <c r="DC171" i="1"/>
  <c r="DC288" i="1"/>
  <c r="DC223" i="1"/>
  <c r="DC114" i="1"/>
  <c r="DC274" i="1"/>
  <c r="DC215" i="1"/>
  <c r="DC221" i="1"/>
  <c r="DC197" i="1"/>
  <c r="DC97" i="1"/>
  <c r="DC217" i="1"/>
  <c r="DC123" i="1"/>
  <c r="DC278" i="1"/>
  <c r="DC170" i="1"/>
  <c r="DC279" i="1"/>
  <c r="DC196" i="1"/>
  <c r="DC250" i="1"/>
  <c r="DC251" i="1"/>
  <c r="DC203" i="1"/>
  <c r="DC169" i="1"/>
  <c r="DC222" i="1"/>
  <c r="DC126" i="1"/>
  <c r="DC98" i="1"/>
  <c r="DC175" i="1"/>
  <c r="DC144" i="1"/>
  <c r="DC239" i="1"/>
  <c r="DC259" i="1"/>
  <c r="DC220" i="1"/>
  <c r="DC124" i="1"/>
  <c r="DC228" i="1"/>
  <c r="DC108" i="1"/>
  <c r="DC273" i="1"/>
  <c r="DC128" i="1"/>
  <c r="DC160" i="1"/>
  <c r="DC119" i="1"/>
  <c r="DC281" i="1"/>
  <c r="DC276" i="1"/>
  <c r="DC100" i="1"/>
  <c r="DC260" i="1"/>
  <c r="DC244" i="1"/>
  <c r="DC161" i="1"/>
  <c r="DC105" i="1"/>
  <c r="DC232" i="1"/>
  <c r="DC142" i="1"/>
  <c r="DC264" i="1"/>
  <c r="DC103" i="1"/>
  <c r="DC153" i="1"/>
  <c r="DC150" i="1"/>
  <c r="DC218" i="1"/>
  <c r="DC292" i="1"/>
  <c r="DC284" i="1"/>
  <c r="DC227" i="1"/>
  <c r="DC212" i="1"/>
  <c r="DC202" i="1"/>
  <c r="DC249" i="1"/>
  <c r="DC272" i="1"/>
  <c r="DC133" i="1"/>
  <c r="DC101" i="1"/>
  <c r="DC159" i="1"/>
  <c r="DC111" i="1"/>
  <c r="DC266" i="1"/>
  <c r="DC158" i="1"/>
  <c r="DC136" i="1"/>
  <c r="DC256" i="1"/>
  <c r="DC125" i="1"/>
  <c r="DC231" i="1"/>
  <c r="DC205" i="1"/>
  <c r="DC109" i="1"/>
  <c r="DC189" i="1"/>
  <c r="DC94" i="1"/>
  <c r="DC255" i="1"/>
  <c r="DC199" i="1"/>
  <c r="DC176" i="1"/>
  <c r="DC146" i="1"/>
  <c r="DC155" i="1"/>
  <c r="DC187" i="1"/>
  <c r="DC91" i="1"/>
  <c r="DC180" i="1"/>
  <c r="DC289" i="1"/>
  <c r="DC248" i="1"/>
  <c r="DC268" i="1"/>
  <c r="DC107" i="1"/>
  <c r="DC95" i="1"/>
  <c r="DC186" i="1"/>
  <c r="DC184" i="1"/>
  <c r="DC177" i="1"/>
  <c r="DC152" i="1"/>
  <c r="DC163" i="1"/>
  <c r="DC157" i="1"/>
  <c r="DC206" i="1"/>
  <c r="DC165" i="1"/>
  <c r="DC269" i="1"/>
  <c r="DC172" i="1"/>
  <c r="DC280" i="1"/>
  <c r="DC132" i="1"/>
  <c r="DC243" i="1"/>
  <c r="DC201" i="1"/>
  <c r="DC173" i="1"/>
  <c r="DC121" i="1"/>
  <c r="DC245" i="1"/>
  <c r="DC151" i="1"/>
  <c r="DC129" i="1"/>
  <c r="DC233" i="1"/>
  <c r="DC213" i="1"/>
  <c r="DC277" i="1"/>
  <c r="DC195" i="1"/>
  <c r="DC216" i="1"/>
  <c r="DC93" i="1"/>
  <c r="DC183" i="1"/>
  <c r="DC263" i="1"/>
  <c r="DC225" i="1"/>
  <c r="DC224" i="1"/>
  <c r="DC293" i="1"/>
  <c r="DC270" i="1"/>
  <c r="DC154" i="1"/>
  <c r="DC238" i="1"/>
  <c r="DC118" i="1"/>
  <c r="DC147" i="1"/>
  <c r="DC193" i="1"/>
  <c r="DC214" i="1"/>
  <c r="DC164" i="1"/>
  <c r="DC99" i="1"/>
  <c r="DC287" i="1"/>
  <c r="DC257" i="1"/>
  <c r="DC209" i="1"/>
  <c r="DC254" i="1"/>
  <c r="DC174" i="1"/>
  <c r="DC275" i="1"/>
  <c r="DC198" i="1"/>
  <c r="DC134" i="1"/>
  <c r="DC242" i="1"/>
  <c r="DC252" i="1"/>
  <c r="DC210" i="1"/>
  <c r="DC286" i="1"/>
  <c r="DC234" i="1"/>
  <c r="DC120" i="1"/>
  <c r="DC282" i="1"/>
  <c r="DC219" i="1"/>
  <c r="DC246" i="1"/>
  <c r="DC208" i="1"/>
  <c r="DC104" i="1"/>
  <c r="DC207" i="1"/>
  <c r="DC262" i="1"/>
  <c r="DC237" i="1"/>
  <c r="DC138" i="1"/>
  <c r="DC291" i="1"/>
  <c r="DC247" i="1"/>
  <c r="DC137" i="1"/>
  <c r="BB175" i="1"/>
  <c r="BB279" i="1"/>
  <c r="BB209" i="1"/>
  <c r="BB156" i="1"/>
  <c r="BB136" i="1"/>
  <c r="BB203" i="1"/>
  <c r="BB239" i="1"/>
  <c r="BB231" i="1"/>
  <c r="BB91" i="1"/>
  <c r="BB249" i="1"/>
  <c r="BB158" i="1"/>
  <c r="BB157" i="1"/>
  <c r="BB93" i="1"/>
  <c r="BB174" i="1"/>
  <c r="BB265" i="1"/>
  <c r="BB97" i="1"/>
  <c r="BB181" i="1"/>
  <c r="BB266" i="1"/>
  <c r="BB151" i="1"/>
  <c r="BB234" i="1"/>
  <c r="BB212" i="1"/>
  <c r="BB229" i="1"/>
  <c r="BB180" i="1"/>
  <c r="BB232" i="1"/>
  <c r="BB224" i="1"/>
  <c r="BB263" i="1"/>
  <c r="BB238" i="1"/>
  <c r="BB123" i="1"/>
  <c r="BB168" i="1"/>
  <c r="BB292" i="1"/>
  <c r="BB150" i="1"/>
  <c r="BB146" i="1"/>
  <c r="BB198" i="1"/>
  <c r="BB223" i="1"/>
  <c r="BB128" i="1"/>
  <c r="BB186" i="1"/>
  <c r="BB132" i="1"/>
  <c r="BB270" i="1"/>
  <c r="BB94" i="1"/>
  <c r="BB112" i="1"/>
  <c r="BB274" i="1"/>
  <c r="BB105" i="1"/>
  <c r="BB144" i="1"/>
  <c r="BB257" i="1"/>
  <c r="BB185" i="1"/>
  <c r="BB272" i="1"/>
  <c r="BB138" i="1"/>
  <c r="BB152" i="1"/>
  <c r="BB120" i="1"/>
  <c r="BB218" i="1"/>
  <c r="BB197" i="1"/>
  <c r="BB246" i="1"/>
  <c r="BB213" i="1"/>
  <c r="BB236" i="1"/>
  <c r="BB99" i="1"/>
  <c r="BB111" i="1"/>
  <c r="BB162" i="1"/>
  <c r="BB250" i="1"/>
  <c r="BB154" i="1"/>
  <c r="BB287" i="1"/>
  <c r="BB278" i="1"/>
  <c r="BB291" i="1"/>
  <c r="BB248" i="1"/>
  <c r="BB184" i="1"/>
  <c r="BB134" i="1"/>
  <c r="BB122" i="1"/>
  <c r="BB124" i="1"/>
  <c r="BB143" i="1"/>
  <c r="BB247" i="1"/>
  <c r="BB228" i="1"/>
  <c r="BB214" i="1"/>
  <c r="BB104" i="1"/>
  <c r="BB226" i="1"/>
  <c r="BB194" i="1"/>
  <c r="BB221" i="1"/>
  <c r="BB127" i="1"/>
  <c r="BB259" i="1"/>
  <c r="BB178" i="1"/>
  <c r="BB285" i="1"/>
  <c r="BB269" i="1"/>
  <c r="BB251" i="1"/>
  <c r="BB110" i="1"/>
  <c r="BB211" i="1"/>
  <c r="BB172" i="1"/>
  <c r="BB288" i="1"/>
  <c r="BB142" i="1"/>
  <c r="BB208" i="1"/>
  <c r="BB107" i="1"/>
  <c r="BB267" i="1"/>
  <c r="BB173" i="1"/>
  <c r="BB275" i="1"/>
  <c r="BB230" i="1"/>
  <c r="BB260" i="1"/>
  <c r="BB196" i="1"/>
  <c r="BB169" i="1"/>
  <c r="BB160" i="1"/>
  <c r="BB286" i="1"/>
  <c r="BB189" i="1"/>
  <c r="BB237" i="1"/>
  <c r="BB133" i="1"/>
  <c r="BB190" i="1"/>
  <c r="BB129" i="1"/>
  <c r="BB114" i="1"/>
  <c r="BB135" i="1"/>
  <c r="BB256" i="1"/>
  <c r="BB220" i="1"/>
  <c r="BB293" i="1"/>
  <c r="BB217" i="1"/>
  <c r="BB167" i="1"/>
  <c r="BB242" i="1"/>
  <c r="BB273" i="1"/>
  <c r="BB125" i="1"/>
  <c r="BB109" i="1"/>
  <c r="BB176" i="1"/>
  <c r="BB137" i="1"/>
  <c r="BB166" i="1"/>
  <c r="BB106" i="1"/>
  <c r="BB289" i="1"/>
  <c r="BB188" i="1"/>
  <c r="BB253" i="1"/>
  <c r="BB241" i="1"/>
  <c r="BB201" i="1"/>
  <c r="BB219" i="1"/>
  <c r="BB96" i="1"/>
  <c r="BB200" i="1"/>
  <c r="BB108" i="1"/>
  <c r="BB245" i="1"/>
  <c r="BB131" i="1"/>
  <c r="BB284" i="1"/>
  <c r="BB202" i="1"/>
  <c r="BB207" i="1"/>
  <c r="BB148" i="1"/>
  <c r="BB227" i="1"/>
  <c r="BB235" i="1"/>
  <c r="BB195" i="1"/>
  <c r="BB177" i="1"/>
  <c r="BB145" i="1"/>
  <c r="BB95" i="1"/>
  <c r="BB192" i="1"/>
  <c r="BB187" i="1"/>
  <c r="BB222" i="1"/>
  <c r="BB139" i="1"/>
  <c r="BB115" i="1"/>
  <c r="BB101" i="1"/>
  <c r="BB225" i="1"/>
  <c r="BB116" i="1"/>
  <c r="BB153" i="1"/>
  <c r="BB102" i="1"/>
  <c r="BB215" i="1"/>
  <c r="BB281" i="1"/>
  <c r="BB271" i="1"/>
  <c r="BB206" i="1"/>
  <c r="BB277" i="1"/>
  <c r="BB140" i="1"/>
  <c r="BB149" i="1"/>
  <c r="BB113" i="1"/>
  <c r="BB255" i="1"/>
  <c r="BB100" i="1"/>
  <c r="BB165" i="1"/>
  <c r="BB161" i="1"/>
  <c r="BB183" i="1"/>
  <c r="BB252" i="1"/>
  <c r="BB130" i="1"/>
  <c r="BB141" i="1"/>
  <c r="BB290" i="1"/>
  <c r="BB159" i="1"/>
  <c r="BB205" i="1"/>
  <c r="BB233" i="1"/>
  <c r="BB119" i="1"/>
  <c r="BB276" i="1"/>
  <c r="BB191" i="1"/>
  <c r="BB117" i="1"/>
  <c r="BB199" i="1"/>
  <c r="BB155" i="1"/>
  <c r="BB126" i="1"/>
  <c r="BB262" i="1"/>
  <c r="BB243" i="1"/>
  <c r="BB268" i="1"/>
  <c r="BB98" i="1"/>
  <c r="BB163" i="1"/>
  <c r="BB182" i="1"/>
  <c r="BB90" i="1"/>
  <c r="BB210" i="1"/>
  <c r="BB261" i="1"/>
  <c r="BB164" i="1"/>
  <c r="BB283" i="1"/>
  <c r="BB193" i="1"/>
  <c r="BB103" i="1"/>
  <c r="BB254" i="1"/>
  <c r="BB264" i="1"/>
  <c r="BB171" i="1"/>
  <c r="BB170" i="1"/>
  <c r="BB121" i="1"/>
  <c r="BB244" i="1"/>
  <c r="BB204" i="1"/>
  <c r="BB118" i="1"/>
  <c r="BB240" i="1"/>
  <c r="BB282" i="1"/>
  <c r="BB280" i="1"/>
  <c r="BB147" i="1"/>
  <c r="BB258" i="1"/>
  <c r="BB179" i="1"/>
  <c r="BB216" i="1"/>
  <c r="BL222" i="1"/>
  <c r="BL176" i="1"/>
  <c r="BL199" i="1"/>
  <c r="BL131" i="1"/>
  <c r="BL104" i="1"/>
  <c r="BL160" i="1"/>
  <c r="BL277" i="1"/>
  <c r="BL183" i="1"/>
  <c r="BL139" i="1"/>
  <c r="BL244" i="1"/>
  <c r="BL169" i="1"/>
  <c r="BL198" i="1"/>
  <c r="BL117" i="1"/>
  <c r="BL284" i="1"/>
  <c r="BL177" i="1"/>
  <c r="BL247" i="1"/>
  <c r="BL153" i="1"/>
  <c r="BL189" i="1"/>
  <c r="BL182" i="1"/>
  <c r="BL132" i="1"/>
  <c r="BL178" i="1"/>
  <c r="BL256" i="1"/>
  <c r="BL93" i="1"/>
  <c r="BL107" i="1"/>
  <c r="BL207" i="1"/>
  <c r="BL255" i="1"/>
  <c r="BL257" i="1"/>
  <c r="BL109" i="1"/>
  <c r="BL267" i="1"/>
  <c r="BL102" i="1"/>
  <c r="BL206" i="1"/>
  <c r="BL151" i="1"/>
  <c r="BL142" i="1"/>
  <c r="BL129" i="1"/>
  <c r="BL204" i="1"/>
  <c r="BL175" i="1"/>
  <c r="BL136" i="1"/>
  <c r="BL143" i="1"/>
  <c r="BL278" i="1"/>
  <c r="BL115" i="1"/>
  <c r="BL181" i="1"/>
  <c r="BL281" i="1"/>
  <c r="BL185" i="1"/>
  <c r="BL264" i="1"/>
  <c r="BL228" i="1"/>
  <c r="BL202" i="1"/>
  <c r="BL269" i="1"/>
  <c r="BL193" i="1"/>
  <c r="BL170" i="1"/>
  <c r="BL270" i="1"/>
  <c r="BL250" i="1"/>
  <c r="BL291" i="1"/>
  <c r="BL188" i="1"/>
  <c r="BL248" i="1"/>
  <c r="BL162" i="1"/>
  <c r="BL253" i="1"/>
  <c r="BL119" i="1"/>
  <c r="BL157" i="1"/>
  <c r="BL219" i="1"/>
  <c r="BL174" i="1"/>
  <c r="BL133" i="1"/>
  <c r="BL158" i="1"/>
  <c r="BL286" i="1"/>
  <c r="BL128" i="1"/>
  <c r="BL285" i="1"/>
  <c r="BL200" i="1"/>
  <c r="BL287" i="1"/>
  <c r="BL100" i="1"/>
  <c r="BL90" i="1"/>
  <c r="BL261" i="1"/>
  <c r="BL288" i="1"/>
  <c r="BL171" i="1"/>
  <c r="BL217" i="1"/>
  <c r="BL103" i="1"/>
  <c r="BL122" i="1"/>
  <c r="BL191" i="1"/>
  <c r="BL224" i="1"/>
  <c r="BL130" i="1"/>
  <c r="BL276" i="1"/>
  <c r="BL254" i="1"/>
  <c r="BL194" i="1"/>
  <c r="BL179" i="1"/>
  <c r="BL138" i="1"/>
  <c r="BL249" i="1"/>
  <c r="BL237" i="1"/>
  <c r="BL235" i="1"/>
  <c r="BL186" i="1"/>
  <c r="BL106" i="1"/>
  <c r="BL229" i="1"/>
  <c r="BL113" i="1"/>
  <c r="BL112" i="1"/>
  <c r="BL242" i="1"/>
  <c r="BL137" i="1"/>
  <c r="BL105" i="1"/>
  <c r="BL108" i="1"/>
  <c r="BL111" i="1"/>
  <c r="BL251" i="1"/>
  <c r="BL290" i="1"/>
  <c r="BL98" i="1"/>
  <c r="BL203" i="1"/>
  <c r="BL154" i="1"/>
  <c r="BL246" i="1"/>
  <c r="BL141" i="1"/>
  <c r="BL120" i="1"/>
  <c r="BL161" i="1"/>
  <c r="BL196" i="1"/>
  <c r="BL97" i="1"/>
  <c r="BL274" i="1"/>
  <c r="BL273" i="1"/>
  <c r="BL165" i="1"/>
  <c r="BL221" i="1"/>
  <c r="BL144" i="1"/>
  <c r="BL280" i="1"/>
  <c r="BL152" i="1"/>
  <c r="BL172" i="1"/>
  <c r="BL210" i="1"/>
  <c r="BL265" i="1"/>
  <c r="BL95" i="1"/>
  <c r="BL148" i="1"/>
  <c r="BL252" i="1"/>
  <c r="BL266" i="1"/>
  <c r="BL110" i="1"/>
  <c r="BL116" i="1"/>
  <c r="BL184" i="1"/>
  <c r="BL239" i="1"/>
  <c r="BL283" i="1"/>
  <c r="BL271" i="1"/>
  <c r="BL180" i="1"/>
  <c r="BL192" i="1"/>
  <c r="BL168" i="1"/>
  <c r="BL212" i="1"/>
  <c r="BL123" i="1"/>
  <c r="BL140" i="1"/>
  <c r="BL134" i="1"/>
  <c r="BL118" i="1"/>
  <c r="BL124" i="1"/>
  <c r="BL96" i="1"/>
  <c r="BL91" i="1"/>
  <c r="BL216" i="1"/>
  <c r="BL275" i="1"/>
  <c r="BL232" i="1"/>
  <c r="BL190" i="1"/>
  <c r="BL292" i="1"/>
  <c r="BL289" i="1"/>
  <c r="BL241" i="1"/>
  <c r="BL223" i="1"/>
  <c r="BL225" i="1"/>
  <c r="BL173" i="1"/>
  <c r="BL231" i="1"/>
  <c r="BL236" i="1"/>
  <c r="BL213" i="1"/>
  <c r="BL167" i="1"/>
  <c r="BL94" i="1"/>
  <c r="BL187" i="1"/>
  <c r="BL150" i="1"/>
  <c r="BL238" i="1"/>
  <c r="BL293" i="1"/>
  <c r="BL245" i="1"/>
  <c r="BL135" i="1"/>
  <c r="BL279" i="1"/>
  <c r="BL272" i="1"/>
  <c r="BL260" i="1"/>
  <c r="BL156" i="1"/>
  <c r="BL214" i="1"/>
  <c r="BL268" i="1"/>
  <c r="BL262" i="1"/>
  <c r="BL227" i="1"/>
  <c r="BL282" i="1"/>
  <c r="BL240" i="1"/>
  <c r="BL114" i="1"/>
  <c r="BL149" i="1"/>
  <c r="BL218" i="1"/>
  <c r="BL220" i="1"/>
  <c r="BL234" i="1"/>
  <c r="BL197" i="1"/>
  <c r="BL195" i="1"/>
  <c r="BL258" i="1"/>
  <c r="BL233" i="1"/>
  <c r="BL101" i="1"/>
  <c r="BL127" i="1"/>
  <c r="BL263" i="1"/>
  <c r="BL166" i="1"/>
  <c r="BL155" i="1"/>
  <c r="BL243" i="1"/>
  <c r="BL201" i="1"/>
  <c r="BL164" i="1"/>
  <c r="BL205" i="1"/>
  <c r="BL259" i="1"/>
  <c r="BL125" i="1"/>
  <c r="BL99" i="1"/>
  <c r="BL159" i="1"/>
  <c r="BL126" i="1"/>
  <c r="BL145" i="1"/>
  <c r="BL163" i="1"/>
  <c r="BL147" i="1"/>
  <c r="BL146" i="1"/>
  <c r="BL215" i="1"/>
  <c r="BL230" i="1"/>
  <c r="BL209" i="1"/>
  <c r="BL226" i="1"/>
  <c r="BL208" i="1"/>
  <c r="BL121" i="1"/>
  <c r="BL211" i="1"/>
  <c r="AT104" i="1"/>
  <c r="AT102" i="1"/>
  <c r="AT136" i="1"/>
  <c r="AT111" i="1"/>
  <c r="AT93" i="1"/>
  <c r="AT125" i="1"/>
  <c r="AT114" i="1"/>
  <c r="AT138" i="1"/>
  <c r="AT99" i="1"/>
  <c r="AT116" i="1"/>
  <c r="AT129" i="1"/>
  <c r="AT139" i="1"/>
  <c r="AT127" i="1"/>
  <c r="AT97" i="1"/>
  <c r="AT115" i="1"/>
  <c r="AT117" i="1"/>
  <c r="AT128" i="1"/>
  <c r="AT131" i="1"/>
  <c r="AT106" i="1"/>
  <c r="AT109" i="1"/>
  <c r="AT135" i="1"/>
  <c r="AT108" i="1"/>
  <c r="AT120" i="1"/>
  <c r="AT140" i="1"/>
  <c r="AT122" i="1"/>
  <c r="AT137" i="1"/>
  <c r="AT105" i="1"/>
  <c r="AT132" i="1"/>
  <c r="AT96" i="1"/>
  <c r="AT119" i="1"/>
  <c r="AT123" i="1"/>
  <c r="AT112" i="1"/>
  <c r="AT103" i="1"/>
  <c r="AT130" i="1"/>
  <c r="AT100" i="1"/>
  <c r="AT101" i="1"/>
  <c r="AT110" i="1"/>
  <c r="AT95" i="1"/>
  <c r="AT121" i="1"/>
  <c r="AT113" i="1"/>
  <c r="AT124" i="1"/>
  <c r="AT118" i="1"/>
  <c r="AT98" i="1"/>
  <c r="AT126" i="1"/>
  <c r="AT133" i="1"/>
  <c r="AT90" i="1"/>
  <c r="AT107" i="1"/>
  <c r="AT94" i="1"/>
  <c r="AT134" i="1"/>
  <c r="CO227" i="1"/>
  <c r="CO287" i="1"/>
  <c r="CO132" i="1"/>
  <c r="CO281" i="1"/>
  <c r="CO145" i="1"/>
  <c r="CO284" i="1"/>
  <c r="CO113" i="1"/>
  <c r="CO235" i="1"/>
  <c r="CO186" i="1"/>
  <c r="CO130" i="1"/>
  <c r="CO167" i="1"/>
  <c r="CO239" i="1"/>
  <c r="CO124" i="1"/>
  <c r="CO140" i="1"/>
  <c r="CO149" i="1"/>
  <c r="CO288" i="1"/>
  <c r="CO201" i="1"/>
  <c r="CO183" i="1"/>
  <c r="CO165" i="1"/>
  <c r="CO291" i="1"/>
  <c r="CO109" i="1"/>
  <c r="CO142" i="1"/>
  <c r="CO237" i="1"/>
  <c r="CO90" i="1"/>
  <c r="CO224" i="1"/>
  <c r="CO206" i="1"/>
  <c r="CO188" i="1"/>
  <c r="CO147" i="1"/>
  <c r="CO103" i="1"/>
  <c r="CO245" i="1"/>
  <c r="CO260" i="1"/>
  <c r="CO110" i="1"/>
  <c r="CO203" i="1"/>
  <c r="CO114" i="1"/>
  <c r="CO210" i="1"/>
  <c r="CO170" i="1"/>
  <c r="CO202" i="1"/>
  <c r="CO238" i="1"/>
  <c r="CO196" i="1"/>
  <c r="CO126" i="1"/>
  <c r="CO155" i="1"/>
  <c r="CO209" i="1"/>
  <c r="CO119" i="1"/>
  <c r="CO95" i="1"/>
  <c r="CO273" i="1"/>
  <c r="CO156" i="1"/>
  <c r="CO283" i="1"/>
  <c r="CO138" i="1"/>
  <c r="CO268" i="1"/>
  <c r="CO280" i="1"/>
  <c r="CO148" i="1"/>
  <c r="CO264" i="1"/>
  <c r="CO129" i="1"/>
  <c r="CO259" i="1"/>
  <c r="CO262" i="1"/>
  <c r="CO118" i="1"/>
  <c r="CO131" i="1"/>
  <c r="CO265" i="1"/>
  <c r="CO275" i="1"/>
  <c r="CO193" i="1"/>
  <c r="CO152" i="1"/>
  <c r="CO289" i="1"/>
  <c r="CO107" i="1"/>
  <c r="CO242" i="1"/>
  <c r="CO211" i="1"/>
  <c r="CO208" i="1"/>
  <c r="CO244" i="1"/>
  <c r="CO123" i="1"/>
  <c r="CO240" i="1"/>
  <c r="CO255" i="1"/>
  <c r="CO192" i="1"/>
  <c r="CO204" i="1"/>
  <c r="CO179" i="1"/>
  <c r="CO168" i="1"/>
  <c r="CO185" i="1"/>
  <c r="CO223" i="1"/>
  <c r="CO104" i="1"/>
  <c r="CO278" i="1"/>
  <c r="CO143" i="1"/>
  <c r="CO139" i="1"/>
  <c r="CO213" i="1"/>
  <c r="CO195" i="1"/>
  <c r="CO177" i="1"/>
  <c r="CO159" i="1"/>
  <c r="CO154" i="1"/>
  <c r="CO115" i="1"/>
  <c r="CO134" i="1"/>
  <c r="CO215" i="1"/>
  <c r="CO247" i="1"/>
  <c r="CO236" i="1"/>
  <c r="CO218" i="1"/>
  <c r="CO200" i="1"/>
  <c r="CO182" i="1"/>
  <c r="CO285" i="1"/>
  <c r="CO252" i="1"/>
  <c r="CO101" i="1"/>
  <c r="CO225" i="1"/>
  <c r="CO241" i="1"/>
  <c r="CO108" i="1"/>
  <c r="CO180" i="1"/>
  <c r="CO256" i="1"/>
  <c r="CO187" i="1"/>
  <c r="CO141" i="1"/>
  <c r="CO162" i="1"/>
  <c r="CO199" i="1"/>
  <c r="CO248" i="1"/>
  <c r="CO198" i="1"/>
  <c r="CO105" i="1"/>
  <c r="CO112" i="1"/>
  <c r="CO163" i="1"/>
  <c r="CO97" i="1"/>
  <c r="CO164" i="1"/>
  <c r="CO121" i="1"/>
  <c r="CO222" i="1"/>
  <c r="CO150" i="1"/>
  <c r="CO96" i="1"/>
  <c r="CO125" i="1"/>
  <c r="CO257" i="1"/>
  <c r="CO253" i="1"/>
  <c r="CO136" i="1"/>
  <c r="CO286" i="1"/>
  <c r="CO267" i="1"/>
  <c r="CO122" i="1"/>
  <c r="CO220" i="1"/>
  <c r="CO266" i="1"/>
  <c r="CO175" i="1"/>
  <c r="CO106" i="1"/>
  <c r="CO221" i="1"/>
  <c r="CO234" i="1"/>
  <c r="CO191" i="1"/>
  <c r="CO290" i="1"/>
  <c r="CO99" i="1"/>
  <c r="CO190" i="1"/>
  <c r="CO243" i="1"/>
  <c r="CO133" i="1"/>
  <c r="CO117" i="1"/>
  <c r="CO151" i="1"/>
  <c r="CO100" i="1"/>
  <c r="CO169" i="1"/>
  <c r="CO146" i="1"/>
  <c r="CO166" i="1"/>
  <c r="CO161" i="1"/>
  <c r="CO219" i="1"/>
  <c r="CO250" i="1"/>
  <c r="CO94" i="1"/>
  <c r="CO276" i="1"/>
  <c r="CO111" i="1"/>
  <c r="CO197" i="1"/>
  <c r="CO217" i="1"/>
  <c r="CO249" i="1"/>
  <c r="CO269" i="1"/>
  <c r="CO271" i="1"/>
  <c r="CO228" i="1"/>
  <c r="CO274" i="1"/>
  <c r="CO137" i="1"/>
  <c r="CO292" i="1"/>
  <c r="CO135" i="1"/>
  <c r="CO102" i="1"/>
  <c r="CO172" i="1"/>
  <c r="CO173" i="1"/>
  <c r="CO116" i="1"/>
  <c r="CO184" i="1"/>
  <c r="CO181" i="1"/>
  <c r="CO205" i="1"/>
  <c r="CO158" i="1"/>
  <c r="CO98" i="1"/>
  <c r="CO251" i="1"/>
  <c r="CO246" i="1"/>
  <c r="CO144" i="1"/>
  <c r="CO93" i="1"/>
  <c r="CO160" i="1"/>
  <c r="CO178" i="1"/>
  <c r="CO263" i="1"/>
  <c r="CO261" i="1"/>
  <c r="CO91" i="1"/>
  <c r="CO216" i="1"/>
  <c r="CO229" i="1"/>
  <c r="CO232" i="1"/>
  <c r="CO279" i="1"/>
  <c r="CO282" i="1"/>
  <c r="CO277" i="1"/>
  <c r="CO214" i="1"/>
  <c r="CO272" i="1"/>
  <c r="CO128" i="1"/>
  <c r="CO293" i="1"/>
  <c r="CO258" i="1"/>
  <c r="CO231" i="1"/>
  <c r="CO254" i="1"/>
  <c r="CO207" i="1"/>
  <c r="CO127" i="1"/>
  <c r="CO230" i="1"/>
  <c r="CO270" i="1"/>
  <c r="CO226" i="1"/>
  <c r="CO174" i="1"/>
  <c r="CO189" i="1"/>
  <c r="CO157" i="1"/>
  <c r="CO171" i="1"/>
  <c r="CO153" i="1"/>
  <c r="CO176" i="1"/>
  <c r="CO194" i="1"/>
  <c r="CO233" i="1"/>
  <c r="CO120" i="1"/>
  <c r="CO212" i="1"/>
  <c r="CV106" i="1"/>
  <c r="CV94" i="1"/>
  <c r="CV113" i="1"/>
  <c r="CV112" i="1"/>
  <c r="CV99" i="1"/>
  <c r="CV114" i="1"/>
  <c r="CV102" i="1"/>
  <c r="CV96" i="1"/>
  <c r="CV109" i="1"/>
  <c r="CV108" i="1"/>
  <c r="CV98" i="1"/>
  <c r="CV104" i="1"/>
  <c r="CV95" i="1"/>
  <c r="CV107" i="1"/>
  <c r="CV111" i="1"/>
  <c r="CV97" i="1"/>
  <c r="CV93" i="1"/>
  <c r="CV101" i="1"/>
  <c r="CV116" i="1"/>
  <c r="CV100" i="1"/>
  <c r="CV115" i="1"/>
  <c r="CV110" i="1"/>
  <c r="CV103" i="1"/>
  <c r="CV105" i="1"/>
  <c r="AP250" i="1"/>
  <c r="AP158" i="1"/>
  <c r="AP124" i="1"/>
  <c r="AP134" i="1"/>
  <c r="AP167" i="1"/>
  <c r="AP230" i="1"/>
  <c r="AP216" i="1"/>
  <c r="AP193" i="1"/>
  <c r="AP200" i="1"/>
  <c r="AP289" i="1"/>
  <c r="AP248" i="1"/>
  <c r="AP274" i="1"/>
  <c r="AP191" i="1"/>
  <c r="AP215" i="1"/>
  <c r="AP244" i="1"/>
  <c r="AP140" i="1"/>
  <c r="AP162" i="1"/>
  <c r="AP97" i="1"/>
  <c r="AP139" i="1"/>
  <c r="AP253" i="1"/>
  <c r="AP237" i="1"/>
  <c r="AP175" i="1"/>
  <c r="AP132" i="1"/>
  <c r="AP279" i="1"/>
  <c r="AP103" i="1"/>
  <c r="AP143" i="1"/>
  <c r="AP229" i="1"/>
  <c r="AP116" i="1"/>
  <c r="AP271" i="1"/>
  <c r="AP290" i="1"/>
  <c r="AP223" i="1"/>
  <c r="AP100" i="1"/>
  <c r="AP130" i="1"/>
  <c r="AP198" i="1"/>
  <c r="AP172" i="1"/>
  <c r="AP161" i="1"/>
  <c r="AP91" i="1"/>
  <c r="AP146" i="1"/>
  <c r="AP212" i="1"/>
  <c r="AP186" i="1"/>
  <c r="AP280" i="1"/>
  <c r="AP182" i="1"/>
  <c r="AP232" i="1"/>
  <c r="AP226" i="1"/>
  <c r="AP135" i="1"/>
  <c r="AP249" i="1"/>
  <c r="AP95" i="1"/>
  <c r="AP210" i="1"/>
  <c r="AP165" i="1"/>
  <c r="AP127" i="1"/>
  <c r="AP243" i="1"/>
  <c r="AP159" i="1"/>
  <c r="AP197" i="1"/>
  <c r="AP173" i="1"/>
  <c r="AP133" i="1"/>
  <c r="AP201" i="1"/>
  <c r="AP252" i="1"/>
  <c r="AP207" i="1"/>
  <c r="AP278" i="1"/>
  <c r="AP109" i="1"/>
  <c r="AP181" i="1"/>
  <c r="AP142" i="1"/>
  <c r="AP238" i="1"/>
  <c r="AP178" i="1"/>
  <c r="AP120" i="1"/>
  <c r="AP281" i="1"/>
  <c r="AP104" i="1"/>
  <c r="AP169" i="1"/>
  <c r="AP108" i="1"/>
  <c r="AP241" i="1"/>
  <c r="AP105" i="1"/>
  <c r="AP163" i="1"/>
  <c r="AP211" i="1"/>
  <c r="AP285" i="1"/>
  <c r="AP152" i="1"/>
  <c r="AP112" i="1"/>
  <c r="AP111" i="1"/>
  <c r="AP206" i="1"/>
  <c r="AP168" i="1"/>
  <c r="AP118" i="1"/>
  <c r="AP196" i="1"/>
  <c r="AP275" i="1"/>
  <c r="AP123" i="1"/>
  <c r="AP247" i="1"/>
  <c r="AP93" i="1"/>
  <c r="AP265" i="1"/>
  <c r="AP235" i="1"/>
  <c r="AP284" i="1"/>
  <c r="AP218" i="1"/>
  <c r="AP287" i="1"/>
  <c r="AP121" i="1"/>
  <c r="AP239" i="1"/>
  <c r="AP185" i="1"/>
  <c r="AP170" i="1"/>
  <c r="AP209" i="1"/>
  <c r="AP220" i="1"/>
  <c r="AP277" i="1"/>
  <c r="AP187" i="1"/>
  <c r="AP107" i="1"/>
  <c r="AP98" i="1"/>
  <c r="AP228" i="1"/>
  <c r="AP213" i="1"/>
  <c r="AP110" i="1"/>
  <c r="AP114" i="1"/>
  <c r="AP125" i="1"/>
  <c r="AP188" i="1"/>
  <c r="AP264" i="1"/>
  <c r="AP256" i="1"/>
  <c r="AP203" i="1"/>
  <c r="AP258" i="1"/>
  <c r="AP190" i="1"/>
  <c r="AP131" i="1"/>
  <c r="AP177" i="1"/>
  <c r="AP214" i="1"/>
  <c r="AP164" i="1"/>
  <c r="AP227" i="1"/>
  <c r="AP119" i="1"/>
  <c r="AP151" i="1"/>
  <c r="AP141" i="1"/>
  <c r="AP180" i="1"/>
  <c r="AP160" i="1"/>
  <c r="AP224" i="1"/>
  <c r="AP192" i="1"/>
  <c r="AP126" i="1"/>
  <c r="AP257" i="1"/>
  <c r="AP153" i="1"/>
  <c r="AP199" i="1"/>
  <c r="AP263" i="1"/>
  <c r="AP270" i="1"/>
  <c r="AP283" i="1"/>
  <c r="AP113" i="1"/>
  <c r="AP267" i="1"/>
  <c r="AP156" i="1"/>
  <c r="AP157" i="1"/>
  <c r="AP147" i="1"/>
  <c r="AP254" i="1"/>
  <c r="AP106" i="1"/>
  <c r="AP171" i="1"/>
  <c r="AP282" i="1"/>
  <c r="AP266" i="1"/>
  <c r="AP261" i="1"/>
  <c r="AP205" i="1"/>
  <c r="AP148" i="1"/>
  <c r="AP288" i="1"/>
  <c r="AP208" i="1"/>
  <c r="AP155" i="1"/>
  <c r="AP262" i="1"/>
  <c r="AP166" i="1"/>
  <c r="AP291" i="1"/>
  <c r="AP246" i="1"/>
  <c r="AP292" i="1"/>
  <c r="AP194" i="1"/>
  <c r="AP273" i="1"/>
  <c r="AP245" i="1"/>
  <c r="AP115" i="1"/>
  <c r="AP149" i="1"/>
  <c r="AP101" i="1"/>
  <c r="AP129" i="1"/>
  <c r="AP195" i="1"/>
  <c r="AP154" i="1"/>
  <c r="AP117" i="1"/>
  <c r="AP260" i="1"/>
  <c r="AP255" i="1"/>
  <c r="AP179" i="1"/>
  <c r="AP268" i="1"/>
  <c r="AP144" i="1"/>
  <c r="AP136" i="1"/>
  <c r="AP176" i="1"/>
  <c r="AP145" i="1"/>
  <c r="AP90" i="1"/>
  <c r="AP122" i="1"/>
  <c r="AP184" i="1"/>
  <c r="AP286" i="1"/>
  <c r="AP272" i="1"/>
  <c r="AP234" i="1"/>
  <c r="AP102" i="1"/>
  <c r="AP183" i="1"/>
  <c r="AP225" i="1"/>
  <c r="AP202" i="1"/>
  <c r="AP276" i="1"/>
  <c r="AP236" i="1"/>
  <c r="AP99" i="1"/>
  <c r="AP174" i="1"/>
  <c r="AP221" i="1"/>
  <c r="AP217" i="1"/>
  <c r="AP222" i="1"/>
  <c r="AP231" i="1"/>
  <c r="AP219" i="1"/>
  <c r="AP293" i="1"/>
  <c r="AP150" i="1"/>
  <c r="AP189" i="1"/>
  <c r="AP94" i="1"/>
  <c r="AP137" i="1"/>
  <c r="AP269" i="1"/>
  <c r="AP138" i="1"/>
  <c r="AP242" i="1"/>
  <c r="AP259" i="1"/>
  <c r="AP128" i="1"/>
  <c r="AP233" i="1"/>
  <c r="AP251" i="1"/>
  <c r="AP204" i="1"/>
  <c r="AP96" i="1"/>
  <c r="AP240" i="1"/>
  <c r="BH241" i="1"/>
  <c r="BH209" i="1"/>
  <c r="BH224" i="1"/>
  <c r="BH184" i="1"/>
  <c r="BH191" i="1"/>
  <c r="BH207" i="1"/>
  <c r="BH238" i="1"/>
  <c r="BH226" i="1"/>
  <c r="BH214" i="1"/>
  <c r="BH198" i="1"/>
  <c r="BH223" i="1"/>
  <c r="BH194" i="1"/>
  <c r="BH217" i="1"/>
  <c r="BH228" i="1"/>
  <c r="BH240" i="1"/>
  <c r="BH211" i="1"/>
  <c r="BH212" i="1"/>
  <c r="BH201" i="1"/>
  <c r="BH203" i="1"/>
  <c r="BH239" i="1"/>
  <c r="BH185" i="1"/>
  <c r="BH189" i="1"/>
  <c r="BH243" i="1"/>
  <c r="BH187" i="1"/>
  <c r="BH210" i="1"/>
  <c r="BH190" i="1"/>
  <c r="BH195" i="1"/>
  <c r="BH234" i="1"/>
  <c r="BH222" i="1"/>
  <c r="BH205" i="1"/>
  <c r="BH204" i="1"/>
  <c r="BH213" i="1"/>
  <c r="BH216" i="1"/>
  <c r="BH208" i="1"/>
  <c r="BH200" i="1"/>
  <c r="BH192" i="1"/>
  <c r="BH232" i="1"/>
  <c r="BH181" i="1"/>
  <c r="BH246" i="1"/>
  <c r="BH206" i="1"/>
  <c r="BH186" i="1"/>
  <c r="BH244" i="1"/>
  <c r="BH193" i="1"/>
  <c r="BH188" i="1"/>
  <c r="BH242" i="1"/>
  <c r="BH202" i="1"/>
  <c r="BH197" i="1"/>
  <c r="BH229" i="1"/>
  <c r="BH233" i="1"/>
  <c r="BH245" i="1"/>
  <c r="BH219" i="1"/>
  <c r="BH235" i="1"/>
  <c r="BH231" i="1"/>
  <c r="BH180" i="1"/>
  <c r="BH196" i="1"/>
  <c r="BH183" i="1"/>
  <c r="BH227" i="1"/>
  <c r="BH236" i="1"/>
  <c r="BH221" i="1"/>
  <c r="BH215" i="1"/>
  <c r="BH230" i="1"/>
  <c r="BH220" i="1"/>
  <c r="BH237" i="1"/>
  <c r="BH225" i="1"/>
  <c r="BH182" i="1"/>
  <c r="BH199" i="1"/>
  <c r="BH218" i="1"/>
  <c r="BX171" i="1"/>
  <c r="BX170" i="1"/>
  <c r="BX174" i="1"/>
  <c r="BX172" i="1"/>
  <c r="BX173" i="1"/>
  <c r="BX168" i="1"/>
  <c r="BX169" i="1"/>
  <c r="BF102" i="1"/>
  <c r="BF120" i="1"/>
  <c r="BF111" i="1"/>
  <c r="BF96" i="1"/>
  <c r="BF116" i="1"/>
  <c r="BF125" i="1"/>
  <c r="BF109" i="1"/>
  <c r="BF104" i="1"/>
  <c r="BF110" i="1"/>
  <c r="BF114" i="1"/>
  <c r="BF94" i="1"/>
  <c r="BF115" i="1"/>
  <c r="BF95" i="1"/>
  <c r="BF90" i="1"/>
  <c r="BF103" i="1"/>
  <c r="BF113" i="1"/>
  <c r="BF126" i="1"/>
  <c r="BF118" i="1"/>
  <c r="BF106" i="1"/>
  <c r="BF107" i="1"/>
  <c r="BF119" i="1"/>
  <c r="BF112" i="1"/>
  <c r="BF122" i="1"/>
  <c r="BF124" i="1"/>
  <c r="BF105" i="1"/>
  <c r="BF97" i="1"/>
  <c r="BF99" i="1"/>
  <c r="BF93" i="1"/>
  <c r="BF98" i="1"/>
  <c r="BF123" i="1"/>
  <c r="BF100" i="1"/>
  <c r="BF101" i="1"/>
  <c r="BF117" i="1"/>
  <c r="BF108" i="1"/>
  <c r="BF121" i="1"/>
  <c r="CN109" i="1"/>
  <c r="CN214" i="1"/>
  <c r="CN122" i="1"/>
  <c r="CN121" i="1"/>
  <c r="CN153" i="1"/>
  <c r="CN93" i="1"/>
  <c r="CN171" i="1"/>
  <c r="CN194" i="1"/>
  <c r="CN261" i="1"/>
  <c r="CN130" i="1"/>
  <c r="CN162" i="1"/>
  <c r="CN223" i="1"/>
  <c r="CN185" i="1"/>
  <c r="CN247" i="1"/>
  <c r="CN159" i="1"/>
  <c r="CN284" i="1"/>
  <c r="CN196" i="1"/>
  <c r="CN180" i="1"/>
  <c r="CN202" i="1"/>
  <c r="CN238" i="1"/>
  <c r="CN200" i="1"/>
  <c r="CN212" i="1"/>
  <c r="CN103" i="1"/>
  <c r="CN154" i="1"/>
  <c r="CN133" i="1"/>
  <c r="CN286" i="1"/>
  <c r="CN118" i="1"/>
  <c r="CN197" i="1"/>
  <c r="CN110" i="1"/>
  <c r="CN102" i="1"/>
  <c r="CN141" i="1"/>
  <c r="CN99" i="1"/>
  <c r="CN199" i="1"/>
  <c r="CN270" i="1"/>
  <c r="CN167" i="1"/>
  <c r="CN184" i="1"/>
  <c r="CN257" i="1"/>
  <c r="CN123" i="1"/>
  <c r="CN120" i="1"/>
  <c r="CN278" i="1"/>
  <c r="CN134" i="1"/>
  <c r="CN245" i="1"/>
  <c r="CN146" i="1"/>
  <c r="CN128" i="1"/>
  <c r="CN142" i="1"/>
  <c r="CN152" i="1"/>
  <c r="CN205" i="1"/>
  <c r="CN227" i="1"/>
  <c r="CN98" i="1"/>
  <c r="CN124" i="1"/>
  <c r="CN226" i="1"/>
  <c r="CN219" i="1"/>
  <c r="CN229" i="1"/>
  <c r="CN274" i="1"/>
  <c r="CN111" i="1"/>
  <c r="CN135" i="1"/>
  <c r="CN168" i="1"/>
  <c r="CN255" i="1"/>
  <c r="CN151" i="1"/>
  <c r="CN158" i="1"/>
  <c r="CN239" i="1"/>
  <c r="CN271" i="1"/>
  <c r="CN246" i="1"/>
  <c r="CN263" i="1"/>
  <c r="CN266" i="1"/>
  <c r="CN228" i="1"/>
  <c r="CN101" i="1"/>
  <c r="CN112" i="1"/>
  <c r="CN264" i="1"/>
  <c r="CN177" i="1"/>
  <c r="CN276" i="1"/>
  <c r="CN129" i="1"/>
  <c r="CN209" i="1"/>
  <c r="CN178" i="1"/>
  <c r="CN166" i="1"/>
  <c r="CN164" i="1"/>
  <c r="CN243" i="1"/>
  <c r="CN231" i="1"/>
  <c r="CN149" i="1"/>
  <c r="CN137" i="1"/>
  <c r="CN292" i="1"/>
  <c r="CN191" i="1"/>
  <c r="CN290" i="1"/>
  <c r="CN281" i="1"/>
  <c r="CN233" i="1"/>
  <c r="CN206" i="1"/>
  <c r="CN170" i="1"/>
  <c r="CN268" i="1"/>
  <c r="CN282" i="1"/>
  <c r="CN144" i="1"/>
  <c r="CN187" i="1"/>
  <c r="CN288" i="1"/>
  <c r="CN126" i="1"/>
  <c r="CN259" i="1"/>
  <c r="CN213" i="1"/>
  <c r="CN119" i="1"/>
  <c r="CN138" i="1"/>
  <c r="CN222" i="1"/>
  <c r="CN193" i="1"/>
  <c r="CN139" i="1"/>
  <c r="CN169" i="1"/>
  <c r="CN116" i="1"/>
  <c r="CN160" i="1"/>
  <c r="CN291" i="1"/>
  <c r="CN253" i="1"/>
  <c r="CN136" i="1"/>
  <c r="CN237" i="1"/>
  <c r="CN218" i="1"/>
  <c r="CN176" i="1"/>
  <c r="CN94" i="1"/>
  <c r="CN251" i="1"/>
  <c r="CN204" i="1"/>
  <c r="CN221" i="1"/>
  <c r="CN91" i="1"/>
  <c r="CN260" i="1"/>
  <c r="CN140" i="1"/>
  <c r="CN117" i="1"/>
  <c r="CN279" i="1"/>
  <c r="CN234" i="1"/>
  <c r="CN293" i="1"/>
  <c r="CN224" i="1"/>
  <c r="CN235" i="1"/>
  <c r="CN131" i="1"/>
  <c r="CN250" i="1"/>
  <c r="CN273" i="1"/>
  <c r="CN272" i="1"/>
  <c r="CN258" i="1"/>
  <c r="CN172" i="1"/>
  <c r="CN173" i="1"/>
  <c r="CN201" i="1"/>
  <c r="CN145" i="1"/>
  <c r="CN280" i="1"/>
  <c r="CN269" i="1"/>
  <c r="CN100" i="1"/>
  <c r="CN155" i="1"/>
  <c r="CN198" i="1"/>
  <c r="CN165" i="1"/>
  <c r="CN105" i="1"/>
  <c r="CN244" i="1"/>
  <c r="CN181" i="1"/>
  <c r="CN90" i="1"/>
  <c r="CN285" i="1"/>
  <c r="CN127" i="1"/>
  <c r="CN183" i="1"/>
  <c r="CN249" i="1"/>
  <c r="CN106" i="1"/>
  <c r="CN240" i="1"/>
  <c r="CN215" i="1"/>
  <c r="CN114" i="1"/>
  <c r="CN211" i="1"/>
  <c r="CN210" i="1"/>
  <c r="CN207" i="1"/>
  <c r="CN289" i="1"/>
  <c r="CN252" i="1"/>
  <c r="CN179" i="1"/>
  <c r="CN189" i="1"/>
  <c r="CN156" i="1"/>
  <c r="CN225" i="1"/>
  <c r="CN242" i="1"/>
  <c r="CN147" i="1"/>
  <c r="CN188" i="1"/>
  <c r="CN163" i="1"/>
  <c r="CN97" i="1"/>
  <c r="CN217" i="1"/>
  <c r="CN104" i="1"/>
  <c r="CN208" i="1"/>
  <c r="CN254" i="1"/>
  <c r="CN241" i="1"/>
  <c r="CN143" i="1"/>
  <c r="CN115" i="1"/>
  <c r="CN125" i="1"/>
  <c r="CN230" i="1"/>
  <c r="CN96" i="1"/>
  <c r="CN267" i="1"/>
  <c r="CN148" i="1"/>
  <c r="CN232" i="1"/>
  <c r="CN195" i="1"/>
  <c r="CN95" i="1"/>
  <c r="CN275" i="1"/>
  <c r="CN132" i="1"/>
  <c r="CN190" i="1"/>
  <c r="CN107" i="1"/>
  <c r="CN161" i="1"/>
  <c r="CN175" i="1"/>
  <c r="CN216" i="1"/>
  <c r="CN182" i="1"/>
  <c r="CN236" i="1"/>
  <c r="CN248" i="1"/>
  <c r="CN108" i="1"/>
  <c r="CN186" i="1"/>
  <c r="CN265" i="1"/>
  <c r="CN283" i="1"/>
  <c r="CN203" i="1"/>
  <c r="CN220" i="1"/>
  <c r="CN262" i="1"/>
  <c r="CN150" i="1"/>
  <c r="CN192" i="1"/>
  <c r="CN174" i="1"/>
  <c r="CN256" i="1"/>
  <c r="CN157" i="1"/>
  <c r="CN287" i="1"/>
  <c r="CN277" i="1"/>
  <c r="CN113" i="1"/>
  <c r="CC263" i="1"/>
  <c r="CC246" i="1"/>
  <c r="CC290" i="1"/>
  <c r="CC252" i="1"/>
  <c r="CC219" i="1"/>
  <c r="CC244" i="1"/>
  <c r="CC224" i="1"/>
  <c r="CC235" i="1"/>
  <c r="CC279" i="1"/>
  <c r="CC222" i="1"/>
  <c r="CC257" i="1"/>
  <c r="CC270" i="1"/>
  <c r="CC281" i="1"/>
  <c r="CC215" i="1"/>
  <c r="CC288" i="1"/>
  <c r="CC221" i="1"/>
  <c r="CC248" i="1"/>
  <c r="CC217" i="1"/>
  <c r="CC283" i="1"/>
  <c r="CC273" i="1"/>
  <c r="CC218" i="1"/>
  <c r="CC278" i="1"/>
  <c r="CC292" i="1"/>
  <c r="CC258" i="1"/>
  <c r="CC255" i="1"/>
  <c r="CC284" i="1"/>
  <c r="CC254" i="1"/>
  <c r="CC216" i="1"/>
  <c r="CC271" i="1"/>
  <c r="CC229" i="1"/>
  <c r="CC293" i="1"/>
  <c r="CC231" i="1"/>
  <c r="CC228" i="1"/>
  <c r="CC245" i="1"/>
  <c r="CC213" i="1"/>
  <c r="CC289" i="1"/>
  <c r="CC240" i="1"/>
  <c r="CC291" i="1"/>
  <c r="CC275" i="1"/>
  <c r="CC265" i="1"/>
  <c r="CC259" i="1"/>
  <c r="CC286" i="1"/>
  <c r="CC212" i="1"/>
  <c r="CC282" i="1"/>
  <c r="CC241" i="1"/>
  <c r="CC274" i="1"/>
  <c r="CC267" i="1"/>
  <c r="CC261" i="1"/>
  <c r="CC247" i="1"/>
  <c r="CC266" i="1"/>
  <c r="CC262" i="1"/>
  <c r="CC226" i="1"/>
  <c r="CC277" i="1"/>
  <c r="CC251" i="1"/>
  <c r="CC276" i="1"/>
  <c r="CC214" i="1"/>
  <c r="CC220" i="1"/>
  <c r="CC253" i="1"/>
  <c r="CC272" i="1"/>
  <c r="CC243" i="1"/>
  <c r="CC223" i="1"/>
  <c r="CC249" i="1"/>
  <c r="CC237" i="1"/>
  <c r="CC230" i="1"/>
  <c r="CC211" i="1"/>
  <c r="CC239" i="1"/>
  <c r="CC234" i="1"/>
  <c r="CC225" i="1"/>
  <c r="CC242" i="1"/>
  <c r="CC264" i="1"/>
  <c r="CC236" i="1"/>
  <c r="CC280" i="1"/>
  <c r="CC287" i="1"/>
  <c r="CC233" i="1"/>
  <c r="CC256" i="1"/>
  <c r="CC269" i="1"/>
  <c r="CC260" i="1"/>
  <c r="CC250" i="1"/>
  <c r="CC232" i="1"/>
  <c r="CC285" i="1"/>
  <c r="CC238" i="1"/>
  <c r="CC227" i="1"/>
  <c r="CC268" i="1"/>
  <c r="BN258" i="1"/>
  <c r="BN256" i="1"/>
  <c r="BN241" i="1"/>
  <c r="BN229" i="1"/>
  <c r="BN213" i="1"/>
  <c r="BN270" i="1"/>
  <c r="BN192" i="1"/>
  <c r="BN218" i="1"/>
  <c r="BN199" i="1"/>
  <c r="BN273" i="1"/>
  <c r="BN244" i="1"/>
  <c r="BN216" i="1"/>
  <c r="BN275" i="1"/>
  <c r="BN203" i="1"/>
  <c r="BN211" i="1"/>
  <c r="BN278" i="1"/>
  <c r="BN291" i="1"/>
  <c r="BN284" i="1"/>
  <c r="BN248" i="1"/>
  <c r="BN264" i="1"/>
  <c r="BN293" i="1"/>
  <c r="BN274" i="1"/>
  <c r="BN261" i="1"/>
  <c r="BN198" i="1"/>
  <c r="BN250" i="1"/>
  <c r="BN238" i="1"/>
  <c r="BN197" i="1"/>
  <c r="BN283" i="1"/>
  <c r="BN254" i="1"/>
  <c r="BN280" i="1"/>
  <c r="BN215" i="1"/>
  <c r="BN220" i="1"/>
  <c r="BN255" i="1"/>
  <c r="BN260" i="1"/>
  <c r="BN259" i="1"/>
  <c r="BN281" i="1"/>
  <c r="BN228" i="1"/>
  <c r="BN249" i="1"/>
  <c r="BN237" i="1"/>
  <c r="BN225" i="1"/>
  <c r="BN209" i="1"/>
  <c r="BN236" i="1"/>
  <c r="BN219" i="1"/>
  <c r="BN242" i="1"/>
  <c r="BN208" i="1"/>
  <c r="BN240" i="1"/>
  <c r="BN251" i="1"/>
  <c r="BN247" i="1"/>
  <c r="BN224" i="1"/>
  <c r="BN269" i="1"/>
  <c r="BN235" i="1"/>
  <c r="BN279" i="1"/>
  <c r="BN196" i="1"/>
  <c r="BN206" i="1"/>
  <c r="BN191" i="1"/>
  <c r="BN287" i="1"/>
  <c r="BN207" i="1"/>
  <c r="BN289" i="1"/>
  <c r="BN246" i="1"/>
  <c r="BN268" i="1"/>
  <c r="BN257" i="1"/>
  <c r="BN200" i="1"/>
  <c r="BN226" i="1"/>
  <c r="BN193" i="1"/>
  <c r="BN282" i="1"/>
  <c r="BN266" i="1"/>
  <c r="BN202" i="1"/>
  <c r="BN195" i="1"/>
  <c r="BN277" i="1"/>
  <c r="BN292" i="1"/>
  <c r="BN222" i="1"/>
  <c r="BN232" i="1"/>
  <c r="BN194" i="1"/>
  <c r="BN205" i="1"/>
  <c r="BN288" i="1"/>
  <c r="BN290" i="1"/>
  <c r="BN252" i="1"/>
  <c r="BN262" i="1"/>
  <c r="BN231" i="1"/>
  <c r="BN210" i="1"/>
  <c r="BN276" i="1"/>
  <c r="BN267" i="1"/>
  <c r="BN223" i="1"/>
  <c r="BN233" i="1"/>
  <c r="BN227" i="1"/>
  <c r="BN204" i="1"/>
  <c r="BN285" i="1"/>
  <c r="BN271" i="1"/>
  <c r="BN221" i="1"/>
  <c r="BN263" i="1"/>
  <c r="BN286" i="1"/>
  <c r="BN239" i="1"/>
  <c r="BN214" i="1"/>
  <c r="BN272" i="1"/>
  <c r="BN230" i="1"/>
  <c r="BN212" i="1"/>
  <c r="BN217" i="1"/>
  <c r="BN243" i="1"/>
  <c r="BN201" i="1"/>
  <c r="BN265" i="1"/>
  <c r="BN234" i="1"/>
  <c r="BN253" i="1"/>
  <c r="BN245" i="1"/>
  <c r="AO97" i="1"/>
  <c r="AO106" i="1"/>
  <c r="AO121" i="1"/>
  <c r="AO110" i="1"/>
  <c r="AO100" i="1"/>
  <c r="AO99" i="1"/>
  <c r="AO95" i="1"/>
  <c r="AO119" i="1"/>
  <c r="AO116" i="1"/>
  <c r="AO111" i="1"/>
  <c r="AO115" i="1"/>
  <c r="AO102" i="1"/>
  <c r="AO108" i="1"/>
  <c r="AO94" i="1"/>
  <c r="AO117" i="1"/>
  <c r="AO96" i="1"/>
  <c r="AO90" i="1"/>
  <c r="AO107" i="1"/>
  <c r="AO109" i="1"/>
  <c r="AO93" i="1"/>
  <c r="AO122" i="1"/>
  <c r="AO113" i="1"/>
  <c r="AO105" i="1"/>
  <c r="AO112" i="1"/>
  <c r="AO101" i="1"/>
  <c r="AO98" i="1"/>
  <c r="AO123" i="1"/>
  <c r="AO118" i="1"/>
  <c r="AO104" i="1"/>
  <c r="AO120" i="1"/>
  <c r="AO103" i="1"/>
  <c r="AO114" i="1"/>
  <c r="CP250" i="1"/>
  <c r="CP240" i="1"/>
  <c r="CP267" i="1"/>
  <c r="CP243" i="1"/>
  <c r="CP162" i="1"/>
  <c r="CP145" i="1"/>
  <c r="CP230" i="1"/>
  <c r="CP200" i="1"/>
  <c r="CP140" i="1"/>
  <c r="CP159" i="1"/>
  <c r="CP238" i="1"/>
  <c r="CP124" i="1"/>
  <c r="CP142" i="1"/>
  <c r="CP247" i="1"/>
  <c r="CP277" i="1"/>
  <c r="CP209" i="1"/>
  <c r="CP278" i="1"/>
  <c r="CP90" i="1"/>
  <c r="CP182" i="1"/>
  <c r="CP285" i="1"/>
  <c r="CP197" i="1"/>
  <c r="CP281" i="1"/>
  <c r="CP196" i="1"/>
  <c r="CP216" i="1"/>
  <c r="CP133" i="1"/>
  <c r="CP187" i="1"/>
  <c r="CP141" i="1"/>
  <c r="CP186" i="1"/>
  <c r="CP214" i="1"/>
  <c r="CP232" i="1"/>
  <c r="CP118" i="1"/>
  <c r="CP167" i="1"/>
  <c r="CP119" i="1"/>
  <c r="CP164" i="1"/>
  <c r="CP271" i="1"/>
  <c r="CP148" i="1"/>
  <c r="CP287" i="1"/>
  <c r="CP239" i="1"/>
  <c r="CP106" i="1"/>
  <c r="CP286" i="1"/>
  <c r="CP231" i="1"/>
  <c r="CP261" i="1"/>
  <c r="CP237" i="1"/>
  <c r="CP207" i="1"/>
  <c r="CP171" i="1"/>
  <c r="CP215" i="1"/>
  <c r="CP217" i="1"/>
  <c r="CP291" i="1"/>
  <c r="CP117" i="1"/>
  <c r="CP274" i="1"/>
  <c r="CP249" i="1"/>
  <c r="CP219" i="1"/>
  <c r="CP195" i="1"/>
  <c r="CP282" i="1"/>
  <c r="CP233" i="1"/>
  <c r="CP176" i="1"/>
  <c r="CP123" i="1"/>
  <c r="CP108" i="1"/>
  <c r="CP107" i="1"/>
  <c r="CP104" i="1"/>
  <c r="CP283" i="1"/>
  <c r="CP120" i="1"/>
  <c r="CP273" i="1"/>
  <c r="CP255" i="1"/>
  <c r="CP115" i="1"/>
  <c r="CP163" i="1"/>
  <c r="CP151" i="1"/>
  <c r="CP279" i="1"/>
  <c r="CP188" i="1"/>
  <c r="CP177" i="1"/>
  <c r="CP97" i="1"/>
  <c r="CP129" i="1"/>
  <c r="CP218" i="1"/>
  <c r="CP211" i="1"/>
  <c r="CP94" i="1"/>
  <c r="CP266" i="1"/>
  <c r="CP132" i="1"/>
  <c r="CP96" i="1"/>
  <c r="CP152" i="1"/>
  <c r="CP293" i="1"/>
  <c r="CP125" i="1"/>
  <c r="CP130" i="1"/>
  <c r="CP157" i="1"/>
  <c r="CP122" i="1"/>
  <c r="CP225" i="1"/>
  <c r="CP221" i="1"/>
  <c r="CP254" i="1"/>
  <c r="CP198" i="1"/>
  <c r="CP213" i="1"/>
  <c r="CP165" i="1"/>
  <c r="CP127" i="1"/>
  <c r="CP150" i="1"/>
  <c r="CP235" i="1"/>
  <c r="CP220" i="1"/>
  <c r="CP203" i="1"/>
  <c r="CP262" i="1"/>
  <c r="CP110" i="1"/>
  <c r="CP139" i="1"/>
  <c r="CP134" i="1"/>
  <c r="CP98" i="1"/>
  <c r="CP204" i="1"/>
  <c r="CP253" i="1"/>
  <c r="CP223" i="1"/>
  <c r="CP179" i="1"/>
  <c r="CP172" i="1"/>
  <c r="CP103" i="1"/>
  <c r="CP228" i="1"/>
  <c r="CP137" i="1"/>
  <c r="CP280" i="1"/>
  <c r="CP236" i="1"/>
  <c r="CP256" i="1"/>
  <c r="CP135" i="1"/>
  <c r="CP199" i="1"/>
  <c r="CP147" i="1"/>
  <c r="CP227" i="1"/>
  <c r="CP212" i="1"/>
  <c r="CP252" i="1"/>
  <c r="CP251" i="1"/>
  <c r="CP248" i="1"/>
  <c r="CP170" i="1"/>
  <c r="CP105" i="1"/>
  <c r="CP270" i="1"/>
  <c r="CP102" i="1"/>
  <c r="CP113" i="1"/>
  <c r="CP181" i="1"/>
  <c r="CP95" i="1"/>
  <c r="CP288" i="1"/>
  <c r="CP268" i="1"/>
  <c r="CP174" i="1"/>
  <c r="CP290" i="1"/>
  <c r="CP131" i="1"/>
  <c r="CP292" i="1"/>
  <c r="CP178" i="1"/>
  <c r="CP289" i="1"/>
  <c r="CP201" i="1"/>
  <c r="CP91" i="1"/>
  <c r="CP143" i="1"/>
  <c r="CP205" i="1"/>
  <c r="CP208" i="1"/>
  <c r="CP99" i="1"/>
  <c r="CP128" i="1"/>
  <c r="CP190" i="1"/>
  <c r="CP242" i="1"/>
  <c r="CP158" i="1"/>
  <c r="CP264" i="1"/>
  <c r="CP183" i="1"/>
  <c r="CP194" i="1"/>
  <c r="CP155" i="1"/>
  <c r="CP258" i="1"/>
  <c r="CP210" i="1"/>
  <c r="CP222" i="1"/>
  <c r="CP112" i="1"/>
  <c r="CP229" i="1"/>
  <c r="CP193" i="1"/>
  <c r="CP206" i="1"/>
  <c r="CP149" i="1"/>
  <c r="CP241" i="1"/>
  <c r="CP284" i="1"/>
  <c r="CP154" i="1"/>
  <c r="CP175" i="1"/>
  <c r="CP185" i="1"/>
  <c r="CP111" i="1"/>
  <c r="CP234" i="1"/>
  <c r="CP114" i="1"/>
  <c r="CP184" i="1"/>
  <c r="CP100" i="1"/>
  <c r="CP226" i="1"/>
  <c r="CP93" i="1"/>
  <c r="CP259" i="1"/>
  <c r="CP257" i="1"/>
  <c r="CP269" i="1"/>
  <c r="CP168" i="1"/>
  <c r="CP245" i="1"/>
  <c r="CP260" i="1"/>
  <c r="CP202" i="1"/>
  <c r="CP191" i="1"/>
  <c r="CP101" i="1"/>
  <c r="CP136" i="1"/>
  <c r="CP189" i="1"/>
  <c r="CP272" i="1"/>
  <c r="CP109" i="1"/>
  <c r="CP126" i="1"/>
  <c r="CP275" i="1"/>
  <c r="CP169" i="1"/>
  <c r="CP244" i="1"/>
  <c r="CP121" i="1"/>
  <c r="CP116" i="1"/>
  <c r="CP180" i="1"/>
  <c r="CP246" i="1"/>
  <c r="CP153" i="1"/>
  <c r="CP192" i="1"/>
  <c r="CP156" i="1"/>
  <c r="CP146" i="1"/>
  <c r="CP138" i="1"/>
  <c r="CP173" i="1"/>
  <c r="CP276" i="1"/>
  <c r="CP166" i="1"/>
  <c r="CP265" i="1"/>
  <c r="CP224" i="1"/>
  <c r="CP160" i="1"/>
  <c r="CP161" i="1"/>
  <c r="CP144" i="1"/>
  <c r="CP263" i="1"/>
  <c r="CA240" i="1"/>
  <c r="CA261" i="1"/>
  <c r="CA287" i="1"/>
  <c r="CA173" i="1"/>
  <c r="CA158" i="1"/>
  <c r="CA285" i="1"/>
  <c r="CA199" i="1"/>
  <c r="CA246" i="1"/>
  <c r="CA214" i="1"/>
  <c r="CA161" i="1"/>
  <c r="CA147" i="1"/>
  <c r="CA127" i="1"/>
  <c r="CA170" i="1"/>
  <c r="CA212" i="1"/>
  <c r="CA205" i="1"/>
  <c r="CA106" i="1"/>
  <c r="CA93" i="1"/>
  <c r="CA179" i="1"/>
  <c r="CA231" i="1"/>
  <c r="CA257" i="1"/>
  <c r="CA142" i="1"/>
  <c r="CA243" i="1"/>
  <c r="CA128" i="1"/>
  <c r="CA196" i="1"/>
  <c r="CA91" i="1"/>
  <c r="CA95" i="1"/>
  <c r="CA160" i="1"/>
  <c r="CA168" i="1"/>
  <c r="CA104" i="1"/>
  <c r="CA279" i="1"/>
  <c r="CA192" i="1"/>
  <c r="CA234" i="1"/>
  <c r="CA233" i="1"/>
  <c r="CA139" i="1"/>
  <c r="CA293" i="1"/>
  <c r="CA165" i="1"/>
  <c r="CA228" i="1"/>
  <c r="CA210" i="1"/>
  <c r="CA204" i="1"/>
  <c r="CA113" i="1"/>
  <c r="CA181" i="1"/>
  <c r="CA268" i="1"/>
  <c r="CA202" i="1"/>
  <c r="CA284" i="1"/>
  <c r="CA259" i="1"/>
  <c r="CA143" i="1"/>
  <c r="CA222" i="1"/>
  <c r="CA248" i="1"/>
  <c r="CA129" i="1"/>
  <c r="CA220" i="1"/>
  <c r="CA216" i="1"/>
  <c r="CA184" i="1"/>
  <c r="CA275" i="1"/>
  <c r="CA218" i="1"/>
  <c r="CA155" i="1"/>
  <c r="CA112" i="1"/>
  <c r="CA264" i="1"/>
  <c r="CA242" i="1"/>
  <c r="CA255" i="1"/>
  <c r="CA185" i="1"/>
  <c r="CA166" i="1"/>
  <c r="CA292" i="1"/>
  <c r="CA277" i="1"/>
  <c r="CA107" i="1"/>
  <c r="CA94" i="1"/>
  <c r="CA225" i="1"/>
  <c r="CA144" i="1"/>
  <c r="CA175" i="1"/>
  <c r="CA163" i="1"/>
  <c r="CA148" i="1"/>
  <c r="CA130" i="1"/>
  <c r="CA97" i="1"/>
  <c r="CA193" i="1"/>
  <c r="CA157" i="1"/>
  <c r="CA121" i="1"/>
  <c r="CA118" i="1"/>
  <c r="CA162" i="1"/>
  <c r="CA146" i="1"/>
  <c r="CA120" i="1"/>
  <c r="CA209" i="1"/>
  <c r="CA187" i="1"/>
  <c r="CA227" i="1"/>
  <c r="CA223" i="1"/>
  <c r="CA190" i="1"/>
  <c r="CA101" i="1"/>
  <c r="CA136" i="1"/>
  <c r="CA119" i="1"/>
  <c r="CA288" i="1"/>
  <c r="CA90" i="1"/>
  <c r="CA274" i="1"/>
  <c r="CA239" i="1"/>
  <c r="CA135" i="1"/>
  <c r="CA219" i="1"/>
  <c r="CA270" i="1"/>
  <c r="CA208" i="1"/>
  <c r="CA117" i="1"/>
  <c r="CA131" i="1"/>
  <c r="CA103" i="1"/>
  <c r="CA178" i="1"/>
  <c r="CA251" i="1"/>
  <c r="CA197" i="1"/>
  <c r="CA236" i="1"/>
  <c r="CA238" i="1"/>
  <c r="CA290" i="1"/>
  <c r="CA289" i="1"/>
  <c r="CA215" i="1"/>
  <c r="CA99" i="1"/>
  <c r="CA151" i="1"/>
  <c r="CA105" i="1"/>
  <c r="CA213" i="1"/>
  <c r="CA195" i="1"/>
  <c r="CA281" i="1"/>
  <c r="CA237" i="1"/>
  <c r="CA138" i="1"/>
  <c r="CA269" i="1"/>
  <c r="CA221" i="1"/>
  <c r="CA230" i="1"/>
  <c r="CA203" i="1"/>
  <c r="CA177" i="1"/>
  <c r="CA272" i="1"/>
  <c r="CA186" i="1"/>
  <c r="CA123" i="1"/>
  <c r="CA244" i="1"/>
  <c r="CA260" i="1"/>
  <c r="CA211" i="1"/>
  <c r="CA245" i="1"/>
  <c r="CA180" i="1"/>
  <c r="CA159" i="1"/>
  <c r="CA141" i="1"/>
  <c r="CA115" i="1"/>
  <c r="CA266" i="1"/>
  <c r="CA280" i="1"/>
  <c r="CA153" i="1"/>
  <c r="CA140" i="1"/>
  <c r="CA171" i="1"/>
  <c r="CA154" i="1"/>
  <c r="CA137" i="1"/>
  <c r="CA253" i="1"/>
  <c r="CA108" i="1"/>
  <c r="CA250" i="1"/>
  <c r="CA252" i="1"/>
  <c r="CA235" i="1"/>
  <c r="CA114" i="1"/>
  <c r="CA271" i="1"/>
  <c r="CA132" i="1"/>
  <c r="CA258" i="1"/>
  <c r="CA276" i="1"/>
  <c r="CA183" i="1"/>
  <c r="CA247" i="1"/>
  <c r="CA265" i="1"/>
  <c r="CA169" i="1"/>
  <c r="CA100" i="1"/>
  <c r="CA226" i="1"/>
  <c r="CA109" i="1"/>
  <c r="CA273" i="1"/>
  <c r="CA126" i="1"/>
  <c r="CA267" i="1"/>
  <c r="CA189" i="1"/>
  <c r="CA176" i="1"/>
  <c r="CA152" i="1"/>
  <c r="CA291" i="1"/>
  <c r="CA111" i="1"/>
  <c r="CA164" i="1"/>
  <c r="CA224" i="1"/>
  <c r="CA149" i="1"/>
  <c r="CA286" i="1"/>
  <c r="CA167" i="1"/>
  <c r="CA150" i="1"/>
  <c r="CA134" i="1"/>
  <c r="CA102" i="1"/>
  <c r="CA217" i="1"/>
  <c r="CA254" i="1"/>
  <c r="CA156" i="1"/>
  <c r="CA198" i="1"/>
  <c r="CA110" i="1"/>
  <c r="CA145" i="1"/>
  <c r="CA124" i="1"/>
  <c r="CA191" i="1"/>
  <c r="CA263" i="1"/>
  <c r="CA283" i="1"/>
  <c r="CA194" i="1"/>
  <c r="CA282" i="1"/>
  <c r="CA249" i="1"/>
  <c r="CA200" i="1"/>
  <c r="CA182" i="1"/>
  <c r="CA133" i="1"/>
  <c r="CA256" i="1"/>
  <c r="CA116" i="1"/>
  <c r="CA98" i="1"/>
  <c r="CA207" i="1"/>
  <c r="CA201" i="1"/>
  <c r="CA122" i="1"/>
  <c r="CA174" i="1"/>
  <c r="CA172" i="1"/>
  <c r="CA96" i="1"/>
  <c r="CA206" i="1"/>
  <c r="CA229" i="1"/>
  <c r="CA241" i="1"/>
  <c r="CA262" i="1"/>
  <c r="CA125" i="1"/>
  <c r="CA232" i="1"/>
  <c r="CA188" i="1"/>
  <c r="CA278" i="1"/>
  <c r="BY151" i="1"/>
  <c r="BY152" i="1"/>
  <c r="AV97" i="1"/>
  <c r="AV106" i="1"/>
  <c r="AV105" i="1"/>
  <c r="AV101" i="1"/>
  <c r="AV110" i="1"/>
  <c r="AV94" i="1"/>
  <c r="AV98" i="1"/>
  <c r="AV103" i="1"/>
  <c r="AV93" i="1"/>
  <c r="AV109" i="1"/>
  <c r="AV108" i="1"/>
  <c r="AV99" i="1"/>
  <c r="AV95" i="1"/>
  <c r="AV96" i="1"/>
  <c r="AV102" i="1"/>
  <c r="AV104" i="1"/>
  <c r="AV100" i="1"/>
  <c r="AV107" i="1"/>
  <c r="DB41" i="1"/>
  <c r="DB148" i="1" s="1"/>
  <c r="CU41" i="1"/>
  <c r="CU208" i="1" s="1"/>
  <c r="CX42" i="1"/>
  <c r="CX149" i="1" s="1" a="1"/>
  <c r="CX149" i="1" s="1"/>
  <c r="DR149" i="1" s="1"/>
  <c r="CV41" i="1"/>
  <c r="CV118" i="1" s="1"/>
  <c r="CF42" i="1"/>
  <c r="CF113" i="1" s="1"/>
  <c r="CL41" i="1"/>
  <c r="CL136" i="1" s="1"/>
  <c r="CE41" i="1"/>
  <c r="CE300" i="1" s="1"/>
  <c r="CC41" i="1"/>
  <c r="CK42" i="1"/>
  <c r="CH41" i="1"/>
  <c r="BY43" i="1"/>
  <c r="BU42" i="1"/>
  <c r="BT42" i="1"/>
  <c r="BZ41" i="1"/>
  <c r="BZ126" i="1" s="1"/>
  <c r="BX43" i="1"/>
  <c r="BX91" i="1" s="1"/>
  <c r="BQ40" i="1"/>
  <c r="BN42" i="1"/>
  <c r="BJ41" i="1"/>
  <c r="BJ109" i="1" s="1"/>
  <c r="BK41" i="1"/>
  <c r="BH42" i="1"/>
  <c r="AY40" i="1"/>
  <c r="BF41" i="1"/>
  <c r="BF127" i="1" s="1"/>
  <c r="BD41" i="1"/>
  <c r="BD136" i="1" s="1"/>
  <c r="BC41" i="1"/>
  <c r="AX41" i="1"/>
  <c r="AX105" i="1" s="1"/>
  <c r="AV41" i="1"/>
  <c r="AV111" i="1" s="1"/>
  <c r="AS40" i="1"/>
  <c r="AR41" i="1"/>
  <c r="AT41" i="1"/>
  <c r="AT91" i="1" s="1"/>
  <c r="AO41" i="1"/>
  <c r="AL41" i="1"/>
  <c r="AK41" i="1" s="1"/>
  <c r="BD135" i="1" l="1"/>
  <c r="BF128" i="1"/>
  <c r="CE299" i="1"/>
  <c r="CU201" i="1"/>
  <c r="CE298" i="1"/>
  <c r="CE297" i="1"/>
  <c r="CU205" i="1"/>
  <c r="CU203" i="1"/>
  <c r="CV117" i="1"/>
  <c r="AX106" i="1"/>
  <c r="CU202" i="1"/>
  <c r="CX150" i="1" a="1"/>
  <c r="CX150" i="1" s="1"/>
  <c r="DR150" i="1" s="1"/>
  <c r="CU204" i="1"/>
  <c r="AV112" i="1"/>
  <c r="BD138" i="1"/>
  <c r="BY91" i="1"/>
  <c r="BY383" i="1"/>
  <c r="BY358" i="1"/>
  <c r="BY381" i="1"/>
  <c r="BY301" i="1"/>
  <c r="BY390" i="1"/>
  <c r="BY343" i="1"/>
  <c r="BY341" i="1"/>
  <c r="BY354" i="1"/>
  <c r="BY296" i="1"/>
  <c r="BY318" i="1"/>
  <c r="BY359" i="1"/>
  <c r="BY339" i="1"/>
  <c r="BY340" i="1"/>
  <c r="BY347" i="1"/>
  <c r="BY364" i="1"/>
  <c r="BY314" i="1"/>
  <c r="BY324" i="1"/>
  <c r="BY323" i="1"/>
  <c r="BY370" i="1"/>
  <c r="BY319" i="1"/>
  <c r="BY375" i="1"/>
  <c r="BY386" i="1"/>
  <c r="BY310" i="1"/>
  <c r="BY389" i="1"/>
  <c r="BY311" i="1"/>
  <c r="BY345" i="1"/>
  <c r="BY388" i="1"/>
  <c r="BY304" i="1"/>
  <c r="BY352" i="1"/>
  <c r="BY333" i="1"/>
  <c r="BY353" i="1"/>
  <c r="BY379" i="1"/>
  <c r="BY313" i="1"/>
  <c r="BY303" i="1"/>
  <c r="BY315" i="1"/>
  <c r="BY321" i="1"/>
  <c r="BY363" i="1"/>
  <c r="BY393" i="1"/>
  <c r="BY365" i="1"/>
  <c r="BY372" i="1"/>
  <c r="BY331" i="1"/>
  <c r="BY336" i="1"/>
  <c r="BY348" i="1"/>
  <c r="BY308" i="1"/>
  <c r="BY306" i="1"/>
  <c r="BY328" i="1"/>
  <c r="BY320" i="1"/>
  <c r="BY377" i="1"/>
  <c r="BY302" i="1"/>
  <c r="BY297" i="1"/>
  <c r="BY391" i="1"/>
  <c r="BY300" i="1"/>
  <c r="BY384" i="1"/>
  <c r="BY299" i="1"/>
  <c r="BY327" i="1"/>
  <c r="BY387" i="1"/>
  <c r="BY382" i="1"/>
  <c r="BY350" i="1"/>
  <c r="BY380" i="1"/>
  <c r="BY362" i="1"/>
  <c r="BY355" i="1"/>
  <c r="BY309" i="1"/>
  <c r="BY361" i="1"/>
  <c r="BY378" i="1"/>
  <c r="BY368" i="1"/>
  <c r="BY332" i="1"/>
  <c r="BY322" i="1"/>
  <c r="BY357" i="1"/>
  <c r="BY334" i="1"/>
  <c r="BY349" i="1"/>
  <c r="BY337" i="1"/>
  <c r="BY298" i="1"/>
  <c r="BY338" i="1"/>
  <c r="BY385" i="1"/>
  <c r="BY369" i="1"/>
  <c r="BY392" i="1"/>
  <c r="BY326" i="1"/>
  <c r="BY376" i="1"/>
  <c r="BY360" i="1"/>
  <c r="BY342" i="1"/>
  <c r="BY351" i="1"/>
  <c r="BY346" i="1"/>
  <c r="BY330" i="1"/>
  <c r="BY317" i="1"/>
  <c r="BY329" i="1"/>
  <c r="BY335" i="1"/>
  <c r="BY366" i="1"/>
  <c r="BY294" i="1"/>
  <c r="BY295" i="1"/>
  <c r="BY307" i="1"/>
  <c r="BY325" i="1"/>
  <c r="BY373" i="1"/>
  <c r="BY374" i="1"/>
  <c r="BY356" i="1"/>
  <c r="BY367" i="1"/>
  <c r="BY312" i="1"/>
  <c r="BY371" i="1"/>
  <c r="BY344" i="1"/>
  <c r="BY316" i="1"/>
  <c r="BY305" i="1"/>
  <c r="CE42" i="1"/>
  <c r="CE329" i="1" s="1"/>
  <c r="CE305" i="1"/>
  <c r="CE316" i="1"/>
  <c r="CE314" i="1"/>
  <c r="CE323" i="1"/>
  <c r="CE324" i="1"/>
  <c r="CE312" i="1"/>
  <c r="CE320" i="1"/>
  <c r="CE307" i="1"/>
  <c r="CE308" i="1"/>
  <c r="CE313" i="1"/>
  <c r="CE315" i="1"/>
  <c r="CE302" i="1"/>
  <c r="CE319" i="1"/>
  <c r="CE322" i="1"/>
  <c r="CE306" i="1"/>
  <c r="CE321" i="1"/>
  <c r="CE326" i="1"/>
  <c r="CE310" i="1"/>
  <c r="CE301" i="1"/>
  <c r="CE311" i="1"/>
  <c r="CE304" i="1"/>
  <c r="CE309" i="1"/>
  <c r="CE317" i="1"/>
  <c r="CE303" i="1"/>
  <c r="CE327" i="1"/>
  <c r="CE318" i="1"/>
  <c r="CE325" i="1"/>
  <c r="CU206" i="1"/>
  <c r="CU312" i="1"/>
  <c r="CU306" i="1"/>
  <c r="CU296" i="1"/>
  <c r="CU311" i="1"/>
  <c r="CU300" i="1"/>
  <c r="CU310" i="1"/>
  <c r="CU303" i="1"/>
  <c r="CU302" i="1"/>
  <c r="CU301" i="1"/>
  <c r="CU309" i="1"/>
  <c r="CU315" i="1"/>
  <c r="CU294" i="1"/>
  <c r="CU317" i="1"/>
  <c r="CU295" i="1"/>
  <c r="CU297" i="1"/>
  <c r="CU299" i="1"/>
  <c r="CU307" i="1"/>
  <c r="CU305" i="1"/>
  <c r="CU318" i="1"/>
  <c r="CU304" i="1"/>
  <c r="CU298" i="1"/>
  <c r="CU319" i="1"/>
  <c r="CU313" i="1"/>
  <c r="CU316" i="1"/>
  <c r="CU314" i="1"/>
  <c r="CU308" i="1"/>
  <c r="BY159" i="1"/>
  <c r="BY157" i="1"/>
  <c r="AY327" i="1"/>
  <c r="AY332" i="1"/>
  <c r="AY318" i="1"/>
  <c r="AY314" i="1"/>
  <c r="AY301" i="1"/>
  <c r="AY378" i="1"/>
  <c r="AY373" i="1"/>
  <c r="AY316" i="1"/>
  <c r="AY369" i="1"/>
  <c r="AY350" i="1"/>
  <c r="AY328" i="1"/>
  <c r="AY309" i="1"/>
  <c r="AY355" i="1"/>
  <c r="AY323" i="1"/>
  <c r="AY313" i="1"/>
  <c r="AY296" i="1"/>
  <c r="AY347" i="1"/>
  <c r="AY388" i="1"/>
  <c r="AY368" i="1"/>
  <c r="AY389" i="1"/>
  <c r="AY299" i="1"/>
  <c r="AY356" i="1"/>
  <c r="AY308" i="1"/>
  <c r="AY326" i="1"/>
  <c r="AY345" i="1"/>
  <c r="AY321" i="1"/>
  <c r="AY324" i="1"/>
  <c r="AY298" i="1"/>
  <c r="AY353" i="1"/>
  <c r="AY393" i="1"/>
  <c r="AY364" i="1"/>
  <c r="AY303" i="1"/>
  <c r="AY362" i="1"/>
  <c r="AY349" i="1"/>
  <c r="AY306" i="1"/>
  <c r="AY383" i="1"/>
  <c r="AY295" i="1"/>
  <c r="AY305" i="1"/>
  <c r="AY325" i="1"/>
  <c r="AY342" i="1"/>
  <c r="AY385" i="1"/>
  <c r="AY382" i="1"/>
  <c r="AY376" i="1"/>
  <c r="AY384" i="1"/>
  <c r="AY344" i="1"/>
  <c r="AY351" i="1"/>
  <c r="AY337" i="1"/>
  <c r="AY359" i="1"/>
  <c r="AY334" i="1"/>
  <c r="AY297" i="1"/>
  <c r="AY310" i="1"/>
  <c r="AY367" i="1"/>
  <c r="AY304" i="1"/>
  <c r="AY374" i="1"/>
  <c r="AY365" i="1"/>
  <c r="AY381" i="1"/>
  <c r="AY307" i="1"/>
  <c r="AY341" i="1"/>
  <c r="AY330" i="1"/>
  <c r="AY370" i="1"/>
  <c r="AY391" i="1"/>
  <c r="AY294" i="1"/>
  <c r="AY322" i="1"/>
  <c r="AY352" i="1"/>
  <c r="AY363" i="1"/>
  <c r="AY390" i="1"/>
  <c r="AY366" i="1"/>
  <c r="AY319" i="1"/>
  <c r="AY387" i="1"/>
  <c r="AY335" i="1"/>
  <c r="AY340" i="1"/>
  <c r="AY302" i="1"/>
  <c r="AY339" i="1"/>
  <c r="AY348" i="1"/>
  <c r="AY357" i="1"/>
  <c r="AY380" i="1"/>
  <c r="AY315" i="1"/>
  <c r="AY338" i="1"/>
  <c r="AY336" i="1"/>
  <c r="AY346" i="1"/>
  <c r="AY343" i="1"/>
  <c r="AY377" i="1"/>
  <c r="AY331" i="1"/>
  <c r="AY358" i="1"/>
  <c r="AY320" i="1"/>
  <c r="AY372" i="1"/>
  <c r="AY386" i="1"/>
  <c r="AY317" i="1"/>
  <c r="AY312" i="1"/>
  <c r="AY379" i="1"/>
  <c r="AY392" i="1"/>
  <c r="AY360" i="1"/>
  <c r="AY329" i="1"/>
  <c r="AY300" i="1"/>
  <c r="AY375" i="1"/>
  <c r="AY333" i="1"/>
  <c r="AY361" i="1"/>
  <c r="AY311" i="1"/>
  <c r="AY371" i="1"/>
  <c r="AY354" i="1"/>
  <c r="CL129" i="1"/>
  <c r="BH331" i="1"/>
  <c r="BH297" i="1"/>
  <c r="BH322" i="1"/>
  <c r="BH390" i="1"/>
  <c r="BH343" i="1"/>
  <c r="BH304" i="1"/>
  <c r="BH356" i="1"/>
  <c r="BH340" i="1"/>
  <c r="BH298" i="1"/>
  <c r="BH339" i="1"/>
  <c r="BH347" i="1"/>
  <c r="BH334" i="1"/>
  <c r="BH366" i="1"/>
  <c r="BH353" i="1"/>
  <c r="BH346" i="1"/>
  <c r="BH300" i="1"/>
  <c r="BH321" i="1"/>
  <c r="BH341" i="1"/>
  <c r="BH310" i="1"/>
  <c r="BH329" i="1"/>
  <c r="BH309" i="1"/>
  <c r="BH375" i="1"/>
  <c r="BH299" i="1"/>
  <c r="BH315" i="1"/>
  <c r="BH303" i="1"/>
  <c r="BH335" i="1"/>
  <c r="BH387" i="1"/>
  <c r="BH338" i="1"/>
  <c r="BH362" i="1"/>
  <c r="BH307" i="1"/>
  <c r="BH319" i="1"/>
  <c r="BH302" i="1"/>
  <c r="BH372" i="1"/>
  <c r="BH384" i="1"/>
  <c r="BH355" i="1"/>
  <c r="BH301" i="1"/>
  <c r="BH296" i="1"/>
  <c r="BH332" i="1"/>
  <c r="BH327" i="1"/>
  <c r="BH368" i="1"/>
  <c r="BH330" i="1"/>
  <c r="BH377" i="1"/>
  <c r="BH295" i="1"/>
  <c r="BH313" i="1"/>
  <c r="BH391" i="1"/>
  <c r="BH317" i="1"/>
  <c r="BH349" i="1"/>
  <c r="BH379" i="1"/>
  <c r="BH364" i="1"/>
  <c r="BH336" i="1"/>
  <c r="BH348" i="1"/>
  <c r="BH311" i="1"/>
  <c r="BH312" i="1"/>
  <c r="BH361" i="1"/>
  <c r="BH320" i="1"/>
  <c r="BH308" i="1"/>
  <c r="BH357" i="1"/>
  <c r="BH328" i="1"/>
  <c r="BH383" i="1"/>
  <c r="BH389" i="1"/>
  <c r="BH373" i="1"/>
  <c r="BH294" i="1"/>
  <c r="BH382" i="1"/>
  <c r="BH376" i="1"/>
  <c r="BH354" i="1"/>
  <c r="BH359" i="1"/>
  <c r="BH386" i="1"/>
  <c r="BH374" i="1"/>
  <c r="BH325" i="1"/>
  <c r="BH363" i="1"/>
  <c r="BH388" i="1"/>
  <c r="BH342" i="1"/>
  <c r="BH306" i="1"/>
  <c r="BH323" i="1"/>
  <c r="BH385" i="1"/>
  <c r="BH305" i="1"/>
  <c r="BH393" i="1"/>
  <c r="BH345" i="1"/>
  <c r="BH365" i="1"/>
  <c r="BH351" i="1"/>
  <c r="BH371" i="1"/>
  <c r="BH352" i="1"/>
  <c r="BH326" i="1"/>
  <c r="BH358" i="1"/>
  <c r="BH378" i="1"/>
  <c r="BH318" i="1"/>
  <c r="BH350" i="1"/>
  <c r="BH380" i="1"/>
  <c r="BH314" i="1"/>
  <c r="BH333" i="1"/>
  <c r="BH370" i="1"/>
  <c r="BH367" i="1"/>
  <c r="BH337" i="1"/>
  <c r="BH360" i="1"/>
  <c r="BH344" i="1"/>
  <c r="BH381" i="1"/>
  <c r="BH324" i="1"/>
  <c r="BH392" i="1"/>
  <c r="BH316" i="1"/>
  <c r="BH369" i="1"/>
  <c r="BN43" i="1"/>
  <c r="BN383" i="1"/>
  <c r="BN363" i="1"/>
  <c r="BN389" i="1"/>
  <c r="BN374" i="1"/>
  <c r="BN347" i="1"/>
  <c r="BN365" i="1"/>
  <c r="BN361" i="1"/>
  <c r="BN352" i="1"/>
  <c r="BN345" i="1"/>
  <c r="BN329" i="1"/>
  <c r="BN326" i="1"/>
  <c r="BN327" i="1"/>
  <c r="BN348" i="1"/>
  <c r="BN377" i="1"/>
  <c r="BN392" i="1"/>
  <c r="BN367" i="1"/>
  <c r="BN349" i="1"/>
  <c r="BN386" i="1"/>
  <c r="BN319" i="1"/>
  <c r="BN356" i="1"/>
  <c r="BN339" i="1"/>
  <c r="BN344" i="1"/>
  <c r="BN336" i="1"/>
  <c r="BN381" i="1"/>
  <c r="BN376" i="1"/>
  <c r="BN378" i="1"/>
  <c r="BN338" i="1"/>
  <c r="BN375" i="1"/>
  <c r="BN360" i="1"/>
  <c r="BN337" i="1"/>
  <c r="BN330" i="1"/>
  <c r="BN331" i="1"/>
  <c r="BN320" i="1"/>
  <c r="BN333" i="1"/>
  <c r="BN342" i="1"/>
  <c r="BN334" i="1"/>
  <c r="BN373" i="1"/>
  <c r="BN390" i="1"/>
  <c r="BN346" i="1"/>
  <c r="BN379" i="1"/>
  <c r="BN384" i="1"/>
  <c r="BN358" i="1"/>
  <c r="BN371" i="1"/>
  <c r="BN351" i="1"/>
  <c r="BN368" i="1"/>
  <c r="BN322" i="1"/>
  <c r="BN388" i="1"/>
  <c r="BN382" i="1"/>
  <c r="BN353" i="1"/>
  <c r="BN350" i="1"/>
  <c r="BN364" i="1"/>
  <c r="BN355" i="1"/>
  <c r="BN343" i="1"/>
  <c r="BN387" i="1"/>
  <c r="BN393" i="1"/>
  <c r="BN362" i="1"/>
  <c r="BN370" i="1"/>
  <c r="BN354" i="1"/>
  <c r="BN366" i="1"/>
  <c r="BN323" i="1"/>
  <c r="BN324" i="1"/>
  <c r="BN341" i="1"/>
  <c r="BN325" i="1"/>
  <c r="BN372" i="1"/>
  <c r="BN359" i="1"/>
  <c r="BN369" i="1"/>
  <c r="BN328" i="1"/>
  <c r="BN380" i="1"/>
  <c r="BN391" i="1"/>
  <c r="BN340" i="1"/>
  <c r="BN335" i="1"/>
  <c r="BN385" i="1"/>
  <c r="BN332" i="1"/>
  <c r="BN357" i="1"/>
  <c r="BN321" i="1"/>
  <c r="AK112" i="1"/>
  <c r="AL112" i="1" s="1"/>
  <c r="AK114" i="1"/>
  <c r="AL114" i="1" s="1"/>
  <c r="AK115" i="1"/>
  <c r="AL115" i="1" s="1"/>
  <c r="AK118" i="1"/>
  <c r="AL118" i="1" s="1"/>
  <c r="AK117" i="1"/>
  <c r="AL117" i="1" s="1"/>
  <c r="AK119" i="1"/>
  <c r="AL119" i="1" s="1"/>
  <c r="AK116" i="1"/>
  <c r="AL116" i="1" s="1"/>
  <c r="AK113" i="1"/>
  <c r="AL113" i="1" s="1"/>
  <c r="BX177" i="1"/>
  <c r="CU207" i="1"/>
  <c r="BZ127" i="1"/>
  <c r="BX176" i="1"/>
  <c r="BD137" i="1"/>
  <c r="CL135" i="1"/>
  <c r="CF114" i="1"/>
  <c r="CU200" i="1"/>
  <c r="BX175" i="1"/>
  <c r="AV113" i="1"/>
  <c r="CL133" i="1"/>
  <c r="CX148" i="1" a="1"/>
  <c r="CX148" i="1" s="1"/>
  <c r="DR148" i="1" s="1"/>
  <c r="BJ110" i="1"/>
  <c r="CL134" i="1"/>
  <c r="CL131" i="1"/>
  <c r="CX147" i="1" a="1"/>
  <c r="CX147" i="1" s="1"/>
  <c r="DR147" i="1" s="1"/>
  <c r="CL128" i="1"/>
  <c r="BY155" i="1"/>
  <c r="BY160" i="1"/>
  <c r="CL132" i="1"/>
  <c r="BY158" i="1"/>
  <c r="CL130" i="1"/>
  <c r="BY156" i="1"/>
  <c r="BY154" i="1"/>
  <c r="BY153" i="1"/>
  <c r="CX153" i="1" a="1"/>
  <c r="CX153" i="1" s="1"/>
  <c r="DR153" i="1" s="1"/>
  <c r="CX151" i="1" a="1"/>
  <c r="CX151" i="1" s="1"/>
  <c r="DR151" i="1" s="1"/>
  <c r="CX154" i="1" a="1"/>
  <c r="CX154" i="1" s="1"/>
  <c r="DR154" i="1" s="1"/>
  <c r="CX152" i="1" a="1"/>
  <c r="CX152" i="1" s="1"/>
  <c r="DR152" i="1" s="1"/>
  <c r="AR194" i="1"/>
  <c r="AR152" i="1"/>
  <c r="AR215" i="1"/>
  <c r="AR170" i="1"/>
  <c r="AR186" i="1"/>
  <c r="AR177" i="1"/>
  <c r="AR175" i="1"/>
  <c r="AR167" i="1"/>
  <c r="AR219" i="1"/>
  <c r="AR179" i="1"/>
  <c r="AR213" i="1"/>
  <c r="AR200" i="1"/>
  <c r="AR154" i="1"/>
  <c r="AR169" i="1"/>
  <c r="AR222" i="1"/>
  <c r="AR217" i="1"/>
  <c r="AR181" i="1"/>
  <c r="AR156" i="1"/>
  <c r="AR211" i="1"/>
  <c r="AR221" i="1"/>
  <c r="AR183" i="1"/>
  <c r="AR157" i="1"/>
  <c r="AR195" i="1"/>
  <c r="AR144" i="1"/>
  <c r="AR207" i="1"/>
  <c r="AR191" i="1"/>
  <c r="AR220" i="1"/>
  <c r="AR166" i="1"/>
  <c r="AR180" i="1"/>
  <c r="AR145" i="1"/>
  <c r="AR151" i="1"/>
  <c r="AR162" i="1"/>
  <c r="AR172" i="1"/>
  <c r="AR204" i="1"/>
  <c r="AR176" i="1"/>
  <c r="AR149" i="1"/>
  <c r="AR159" i="1"/>
  <c r="AR174" i="1"/>
  <c r="AR190" i="1"/>
  <c r="AR163" i="1"/>
  <c r="AR212" i="1"/>
  <c r="AR164" i="1"/>
  <c r="AR153" i="1"/>
  <c r="AR199" i="1"/>
  <c r="AR197" i="1"/>
  <c r="AR168" i="1"/>
  <c r="AR160" i="1"/>
  <c r="AR189" i="1"/>
  <c r="AR185" i="1"/>
  <c r="AR155" i="1"/>
  <c r="AR182" i="1"/>
  <c r="AR214" i="1"/>
  <c r="AR165" i="1"/>
  <c r="AR184" i="1"/>
  <c r="AR216" i="1"/>
  <c r="AR203" i="1"/>
  <c r="AR208" i="1"/>
  <c r="AR193" i="1"/>
  <c r="AR146" i="1"/>
  <c r="AR196" i="1"/>
  <c r="AR201" i="1"/>
  <c r="AR143" i="1"/>
  <c r="AR192" i="1"/>
  <c r="AR198" i="1"/>
  <c r="AR173" i="1"/>
  <c r="AR188" i="1"/>
  <c r="AR206" i="1"/>
  <c r="AR91" i="1"/>
  <c r="AR147" i="1"/>
  <c r="AR178" i="1"/>
  <c r="AR150" i="1"/>
  <c r="AR218" i="1"/>
  <c r="AR158" i="1"/>
  <c r="AR202" i="1"/>
  <c r="AR209" i="1"/>
  <c r="AR171" i="1"/>
  <c r="AR161" i="1"/>
  <c r="AR205" i="1"/>
  <c r="AR187" i="1"/>
  <c r="AR148" i="1"/>
  <c r="AR210" i="1"/>
  <c r="CX167" i="1" a="1"/>
  <c r="CX167" i="1" s="1"/>
  <c r="DR167" i="1" s="1"/>
  <c r="CX175" i="1" a="1"/>
  <c r="CX175" i="1" s="1"/>
  <c r="DR175" i="1" s="1"/>
  <c r="CX159" i="1" a="1"/>
  <c r="CX159" i="1" s="1"/>
  <c r="DR159" i="1" s="1"/>
  <c r="CX161" i="1" a="1"/>
  <c r="CX161" i="1" s="1"/>
  <c r="DR161" i="1" s="1"/>
  <c r="CX176" i="1" a="1"/>
  <c r="CX176" i="1" s="1"/>
  <c r="DR176" i="1" s="1"/>
  <c r="CX163" i="1" a="1"/>
  <c r="CX163" i="1" s="1"/>
  <c r="DR163" i="1" s="1"/>
  <c r="CX157" i="1" a="1"/>
  <c r="CX157" i="1" s="1"/>
  <c r="DR157" i="1" s="1"/>
  <c r="CX169" i="1" a="1"/>
  <c r="CX169" i="1" s="1"/>
  <c r="DR169" i="1" s="1"/>
  <c r="CX168" i="1" a="1"/>
  <c r="CX168" i="1" s="1"/>
  <c r="DR168" i="1" s="1"/>
  <c r="CX172" i="1" a="1"/>
  <c r="CX172" i="1" s="1"/>
  <c r="DR172" i="1" s="1"/>
  <c r="CX170" i="1" a="1"/>
  <c r="CX170" i="1" s="1"/>
  <c r="DR170" i="1" s="1"/>
  <c r="CX156" i="1" a="1"/>
  <c r="CX156" i="1" s="1"/>
  <c r="DR156" i="1" s="1"/>
  <c r="CX160" i="1" a="1"/>
  <c r="CX160" i="1" s="1"/>
  <c r="DR160" i="1" s="1"/>
  <c r="CX162" i="1" a="1"/>
  <c r="CX162" i="1" s="1"/>
  <c r="DR162" i="1" s="1"/>
  <c r="CX165" i="1" a="1"/>
  <c r="CX165" i="1" s="1"/>
  <c r="DR165" i="1" s="1"/>
  <c r="CX158" i="1" a="1"/>
  <c r="CX158" i="1" s="1"/>
  <c r="DR158" i="1" s="1"/>
  <c r="CX164" i="1" a="1"/>
  <c r="CX164" i="1" s="1"/>
  <c r="DR164" i="1" s="1"/>
  <c r="CX166" i="1" a="1"/>
  <c r="CX166" i="1" s="1"/>
  <c r="DR166" i="1" s="1"/>
  <c r="CX171" i="1" a="1"/>
  <c r="CX171" i="1" s="1"/>
  <c r="DR171" i="1" s="1"/>
  <c r="CX155" i="1" a="1"/>
  <c r="CX155" i="1" s="1"/>
  <c r="DR155" i="1" s="1"/>
  <c r="CX173" i="1" a="1"/>
  <c r="CX173" i="1" s="1"/>
  <c r="DR173" i="1" s="1"/>
  <c r="CX174" i="1" a="1"/>
  <c r="CX174" i="1" s="1"/>
  <c r="DR174" i="1" s="1"/>
  <c r="AS109" i="1"/>
  <c r="AS105" i="1"/>
  <c r="AS107" i="1"/>
  <c r="AS104" i="1"/>
  <c r="AS106" i="1"/>
  <c r="AS108" i="1"/>
  <c r="CU251" i="1"/>
  <c r="CU281" i="1"/>
  <c r="CU248" i="1"/>
  <c r="CU253" i="1"/>
  <c r="CU212" i="1"/>
  <c r="CU231" i="1"/>
  <c r="CU209" i="1"/>
  <c r="CU255" i="1"/>
  <c r="CU214" i="1"/>
  <c r="CU227" i="1"/>
  <c r="CU225" i="1"/>
  <c r="CU249" i="1"/>
  <c r="CU221" i="1"/>
  <c r="CU226" i="1"/>
  <c r="CU213" i="1"/>
  <c r="CU260" i="1"/>
  <c r="CU262" i="1"/>
  <c r="CU282" i="1"/>
  <c r="CU232" i="1"/>
  <c r="CU287" i="1"/>
  <c r="CU243" i="1"/>
  <c r="CU234" i="1"/>
  <c r="CU266" i="1"/>
  <c r="CU223" i="1"/>
  <c r="CU240" i="1"/>
  <c r="CU235" i="1"/>
  <c r="CU233" i="1"/>
  <c r="CU218" i="1"/>
  <c r="CU271" i="1"/>
  <c r="CU217" i="1"/>
  <c r="CU215" i="1"/>
  <c r="CU265" i="1"/>
  <c r="CU289" i="1"/>
  <c r="CU268" i="1"/>
  <c r="CU245" i="1"/>
  <c r="CU292" i="1"/>
  <c r="CU224" i="1"/>
  <c r="CU290" i="1"/>
  <c r="CU286" i="1"/>
  <c r="CU291" i="1"/>
  <c r="CU216" i="1"/>
  <c r="CU210" i="1"/>
  <c r="CU269" i="1"/>
  <c r="CU284" i="1"/>
  <c r="CU250" i="1"/>
  <c r="CU211" i="1"/>
  <c r="CU220" i="1"/>
  <c r="CU261" i="1"/>
  <c r="CU246" i="1"/>
  <c r="CU256" i="1"/>
  <c r="CU264" i="1"/>
  <c r="CU228" i="1"/>
  <c r="CU279" i="1"/>
  <c r="CU267" i="1"/>
  <c r="CU280" i="1"/>
  <c r="CU242" i="1"/>
  <c r="CU270" i="1"/>
  <c r="CU241" i="1"/>
  <c r="CU222" i="1"/>
  <c r="CU259" i="1"/>
  <c r="CU237" i="1"/>
  <c r="CU285" i="1"/>
  <c r="CU247" i="1"/>
  <c r="CU274" i="1"/>
  <c r="CU283" i="1"/>
  <c r="CU257" i="1"/>
  <c r="CU293" i="1"/>
  <c r="CU238" i="1"/>
  <c r="CU219" i="1"/>
  <c r="CU244" i="1"/>
  <c r="CU239" i="1"/>
  <c r="CU275" i="1"/>
  <c r="CU258" i="1"/>
  <c r="CU236" i="1"/>
  <c r="CU263" i="1"/>
  <c r="CU276" i="1"/>
  <c r="CU229" i="1"/>
  <c r="CU288" i="1"/>
  <c r="CU278" i="1"/>
  <c r="CU254" i="1"/>
  <c r="CU252" i="1"/>
  <c r="CU273" i="1"/>
  <c r="CU230" i="1"/>
  <c r="CU277" i="1"/>
  <c r="CU272" i="1"/>
  <c r="AX109" i="1"/>
  <c r="AX108" i="1"/>
  <c r="AX111" i="1"/>
  <c r="AX107" i="1"/>
  <c r="DB172" i="1"/>
  <c r="DB167" i="1"/>
  <c r="DB162" i="1"/>
  <c r="DB173" i="1"/>
  <c r="DB153" i="1"/>
  <c r="DB163" i="1"/>
  <c r="DB174" i="1"/>
  <c r="DB154" i="1"/>
  <c r="DB155" i="1"/>
  <c r="DB159" i="1"/>
  <c r="DB160" i="1"/>
  <c r="DB175" i="1"/>
  <c r="DB161" i="1"/>
  <c r="DB151" i="1"/>
  <c r="DB149" i="1"/>
  <c r="DB158" i="1"/>
  <c r="DB165" i="1"/>
  <c r="DB152" i="1"/>
  <c r="DB169" i="1"/>
  <c r="DB166" i="1"/>
  <c r="DB156" i="1"/>
  <c r="DB171" i="1"/>
  <c r="DB168" i="1"/>
  <c r="DB170" i="1"/>
  <c r="DB164" i="1"/>
  <c r="DB157" i="1"/>
  <c r="DB150" i="1"/>
  <c r="AY235" i="1"/>
  <c r="AY216" i="1"/>
  <c r="AY147" i="1"/>
  <c r="AY243" i="1"/>
  <c r="AY181" i="1"/>
  <c r="AY196" i="1"/>
  <c r="AY201" i="1"/>
  <c r="AY141" i="1"/>
  <c r="AY182" i="1"/>
  <c r="AY219" i="1"/>
  <c r="AY263" i="1"/>
  <c r="AY185" i="1"/>
  <c r="AY217" i="1"/>
  <c r="AY251" i="1"/>
  <c r="AY229" i="1"/>
  <c r="AY289" i="1"/>
  <c r="AY271" i="1"/>
  <c r="AY276" i="1"/>
  <c r="AY178" i="1"/>
  <c r="AY130" i="1"/>
  <c r="AY168" i="1"/>
  <c r="AY250" i="1"/>
  <c r="AY277" i="1"/>
  <c r="AY218" i="1"/>
  <c r="AY240" i="1"/>
  <c r="AY179" i="1"/>
  <c r="AY282" i="1"/>
  <c r="AY292" i="1"/>
  <c r="AY286" i="1"/>
  <c r="AY239" i="1"/>
  <c r="AY281" i="1"/>
  <c r="AY202" i="1"/>
  <c r="AY270" i="1"/>
  <c r="AY145" i="1"/>
  <c r="AY151" i="1"/>
  <c r="AY228" i="1"/>
  <c r="AY186" i="1"/>
  <c r="AY265" i="1"/>
  <c r="AY156" i="1"/>
  <c r="AY241" i="1"/>
  <c r="AY164" i="1"/>
  <c r="AY257" i="1"/>
  <c r="AY211" i="1"/>
  <c r="AY137" i="1"/>
  <c r="AY272" i="1"/>
  <c r="AY233" i="1"/>
  <c r="AY237" i="1"/>
  <c r="AY253" i="1"/>
  <c r="AY183" i="1"/>
  <c r="AY227" i="1"/>
  <c r="AY176" i="1"/>
  <c r="AY215" i="1"/>
  <c r="AY161" i="1"/>
  <c r="AY262" i="1"/>
  <c r="AY190" i="1"/>
  <c r="AY226" i="1"/>
  <c r="AY134" i="1"/>
  <c r="AY230" i="1"/>
  <c r="AY150" i="1"/>
  <c r="AY142" i="1"/>
  <c r="AY189" i="1"/>
  <c r="AY210" i="1"/>
  <c r="AY246" i="1"/>
  <c r="AY172" i="1"/>
  <c r="AY157" i="1"/>
  <c r="AY290" i="1"/>
  <c r="AY140" i="1"/>
  <c r="AY278" i="1"/>
  <c r="AY135" i="1"/>
  <c r="AY91" i="1"/>
  <c r="AY236" i="1"/>
  <c r="AY204" i="1"/>
  <c r="AY222" i="1"/>
  <c r="AY153" i="1"/>
  <c r="AY245" i="1"/>
  <c r="AY214" i="1"/>
  <c r="AY177" i="1"/>
  <c r="AY171" i="1"/>
  <c r="AY165" i="1"/>
  <c r="AY203" i="1"/>
  <c r="AY192" i="1"/>
  <c r="AY283" i="1"/>
  <c r="AY136" i="1"/>
  <c r="AY273" i="1"/>
  <c r="AY131" i="1"/>
  <c r="AY206" i="1"/>
  <c r="AY149" i="1"/>
  <c r="AY232" i="1"/>
  <c r="AY163" i="1"/>
  <c r="AY205" i="1"/>
  <c r="AY247" i="1"/>
  <c r="AY144" i="1"/>
  <c r="AY231" i="1"/>
  <c r="AY225" i="1"/>
  <c r="AY209" i="1"/>
  <c r="AY248" i="1"/>
  <c r="AY264" i="1"/>
  <c r="AY175" i="1"/>
  <c r="AY280" i="1"/>
  <c r="AY261" i="1"/>
  <c r="AY167" i="1"/>
  <c r="AY259" i="1"/>
  <c r="AY195" i="1"/>
  <c r="AY158" i="1"/>
  <c r="AY193" i="1"/>
  <c r="AY254" i="1"/>
  <c r="AY132" i="1"/>
  <c r="AY221" i="1"/>
  <c r="AY208" i="1"/>
  <c r="AY258" i="1"/>
  <c r="AY256" i="1"/>
  <c r="AY244" i="1"/>
  <c r="AY284" i="1"/>
  <c r="AY173" i="1"/>
  <c r="AY138" i="1"/>
  <c r="AY152" i="1"/>
  <c r="AY252" i="1"/>
  <c r="AY198" i="1"/>
  <c r="AY146" i="1"/>
  <c r="AY197" i="1"/>
  <c r="AY133" i="1"/>
  <c r="AY154" i="1"/>
  <c r="AY269" i="1"/>
  <c r="AY267" i="1"/>
  <c r="AY275" i="1"/>
  <c r="AY180" i="1"/>
  <c r="AY249" i="1"/>
  <c r="AY266" i="1"/>
  <c r="AY224" i="1"/>
  <c r="AY279" i="1"/>
  <c r="AY191" i="1"/>
  <c r="AY169" i="1"/>
  <c r="AY159" i="1"/>
  <c r="AY274" i="1"/>
  <c r="AY238" i="1"/>
  <c r="AY166" i="1"/>
  <c r="AY162" i="1"/>
  <c r="AY242" i="1"/>
  <c r="AY255" i="1"/>
  <c r="AY148" i="1"/>
  <c r="AY187" i="1"/>
  <c r="AY213" i="1"/>
  <c r="AY212" i="1"/>
  <c r="AY143" i="1"/>
  <c r="AY199" i="1"/>
  <c r="AY194" i="1"/>
  <c r="AY139" i="1"/>
  <c r="AY293" i="1"/>
  <c r="AY188" i="1"/>
  <c r="AY170" i="1"/>
  <c r="AY268" i="1"/>
  <c r="AY234" i="1"/>
  <c r="AY288" i="1"/>
  <c r="AY260" i="1"/>
  <c r="AY287" i="1"/>
  <c r="AY207" i="1"/>
  <c r="AY155" i="1"/>
  <c r="AY200" i="1"/>
  <c r="AY291" i="1"/>
  <c r="AY220" i="1"/>
  <c r="AY223" i="1"/>
  <c r="AY174" i="1"/>
  <c r="AY285" i="1"/>
  <c r="AY160" i="1"/>
  <c r="AY184" i="1"/>
  <c r="BD142" i="1"/>
  <c r="BD145" i="1"/>
  <c r="BD160" i="1"/>
  <c r="BD140" i="1"/>
  <c r="BD150" i="1"/>
  <c r="BD151" i="1"/>
  <c r="BD159" i="1"/>
  <c r="BD152" i="1"/>
  <c r="BD144" i="1"/>
  <c r="BD158" i="1"/>
  <c r="BD161" i="1"/>
  <c r="BD148" i="1"/>
  <c r="BD164" i="1"/>
  <c r="BD147" i="1"/>
  <c r="BD155" i="1"/>
  <c r="BD146" i="1"/>
  <c r="BD156" i="1"/>
  <c r="BD149" i="1"/>
  <c r="BD143" i="1"/>
  <c r="BD157" i="1"/>
  <c r="BD139" i="1"/>
  <c r="BD162" i="1"/>
  <c r="BD153" i="1"/>
  <c r="BD141" i="1"/>
  <c r="BD163" i="1"/>
  <c r="BD154" i="1"/>
  <c r="BX199" i="1"/>
  <c r="BX242" i="1"/>
  <c r="BX233" i="1"/>
  <c r="BX224" i="1"/>
  <c r="BX215" i="1"/>
  <c r="BX194" i="1"/>
  <c r="BX216" i="1"/>
  <c r="BX203" i="1"/>
  <c r="BX209" i="1"/>
  <c r="BX240" i="1"/>
  <c r="BX200" i="1"/>
  <c r="BX185" i="1"/>
  <c r="BX201" i="1"/>
  <c r="BX184" i="1"/>
  <c r="BX220" i="1"/>
  <c r="BX197" i="1"/>
  <c r="BX196" i="1"/>
  <c r="BX190" i="1"/>
  <c r="BX229" i="1"/>
  <c r="BX217" i="1"/>
  <c r="BX222" i="1"/>
  <c r="BX241" i="1"/>
  <c r="BX225" i="1"/>
  <c r="BX204" i="1"/>
  <c r="BX239" i="1"/>
  <c r="BX230" i="1"/>
  <c r="BX221" i="1"/>
  <c r="BX212" i="1"/>
  <c r="BX231" i="1"/>
  <c r="BX244" i="1"/>
  <c r="BX192" i="1"/>
  <c r="BX191" i="1"/>
  <c r="BX238" i="1"/>
  <c r="BX202" i="1"/>
  <c r="BX193" i="1"/>
  <c r="BX232" i="1"/>
  <c r="BX180" i="1"/>
  <c r="BX207" i="1"/>
  <c r="BX235" i="1"/>
  <c r="BX182" i="1"/>
  <c r="BX243" i="1"/>
  <c r="BX183" i="1"/>
  <c r="BX214" i="1"/>
  <c r="BX208" i="1"/>
  <c r="BX223" i="1"/>
  <c r="BX210" i="1"/>
  <c r="BX226" i="1"/>
  <c r="BX236" i="1"/>
  <c r="BX227" i="1"/>
  <c r="BX218" i="1"/>
  <c r="BX206" i="1"/>
  <c r="BX195" i="1"/>
  <c r="BX213" i="1"/>
  <c r="BX187" i="1"/>
  <c r="BX181" i="1"/>
  <c r="BX188" i="1"/>
  <c r="BX189" i="1"/>
  <c r="BX179" i="1"/>
  <c r="BX186" i="1"/>
  <c r="BX228" i="1"/>
  <c r="BX205" i="1"/>
  <c r="BX219" i="1"/>
  <c r="BX211" i="1"/>
  <c r="BX198" i="1"/>
  <c r="BX178" i="1"/>
  <c r="BX237" i="1"/>
  <c r="BX234" i="1"/>
  <c r="BZ131" i="1"/>
  <c r="BZ128" i="1"/>
  <c r="BZ130" i="1"/>
  <c r="BZ132" i="1"/>
  <c r="BZ129" i="1"/>
  <c r="BU168" i="1"/>
  <c r="BU174" i="1"/>
  <c r="BU156" i="1"/>
  <c r="BU158" i="1"/>
  <c r="BU160" i="1"/>
  <c r="BU165" i="1"/>
  <c r="BU177" i="1"/>
  <c r="BU154" i="1"/>
  <c r="BU172" i="1"/>
  <c r="BU167" i="1"/>
  <c r="BU170" i="1"/>
  <c r="BU164" i="1"/>
  <c r="BU175" i="1"/>
  <c r="BU155" i="1"/>
  <c r="BU161" i="1"/>
  <c r="BU166" i="1"/>
  <c r="BU179" i="1"/>
  <c r="BU178" i="1"/>
  <c r="BU163" i="1"/>
  <c r="BU173" i="1"/>
  <c r="BU171" i="1"/>
  <c r="BU176" i="1"/>
  <c r="BU162" i="1"/>
  <c r="BU169" i="1"/>
  <c r="BU159" i="1"/>
  <c r="BU180" i="1"/>
  <c r="BU157" i="1"/>
  <c r="BH283" i="1"/>
  <c r="BH288" i="1"/>
  <c r="BH268" i="1"/>
  <c r="BH264" i="1"/>
  <c r="BH274" i="1"/>
  <c r="BH285" i="1"/>
  <c r="BH290" i="1"/>
  <c r="BH254" i="1"/>
  <c r="BH286" i="1"/>
  <c r="BH261" i="1"/>
  <c r="BH281" i="1"/>
  <c r="BH269" i="1"/>
  <c r="BH279" i="1"/>
  <c r="BH272" i="1"/>
  <c r="BH289" i="1"/>
  <c r="BH266" i="1"/>
  <c r="BH277" i="1"/>
  <c r="BH270" i="1"/>
  <c r="BH267" i="1"/>
  <c r="BH257" i="1"/>
  <c r="BH250" i="1"/>
  <c r="BH275" i="1"/>
  <c r="BH282" i="1"/>
  <c r="BH259" i="1"/>
  <c r="BH247" i="1"/>
  <c r="BH292" i="1"/>
  <c r="BH248" i="1"/>
  <c r="BH273" i="1"/>
  <c r="BH260" i="1"/>
  <c r="BH262" i="1"/>
  <c r="BH255" i="1"/>
  <c r="BH276" i="1"/>
  <c r="BH256" i="1"/>
  <c r="BH265" i="1"/>
  <c r="BH271" i="1"/>
  <c r="BH280" i="1"/>
  <c r="BH258" i="1"/>
  <c r="BH287" i="1"/>
  <c r="BH284" i="1"/>
  <c r="BH252" i="1"/>
  <c r="BH278" i="1"/>
  <c r="BH263" i="1"/>
  <c r="BH293" i="1"/>
  <c r="BH291" i="1"/>
  <c r="BH249" i="1"/>
  <c r="BH251" i="1"/>
  <c r="BH253" i="1"/>
  <c r="BY292" i="1"/>
  <c r="BY262" i="1"/>
  <c r="BY274" i="1"/>
  <c r="BY200" i="1"/>
  <c r="BY208" i="1"/>
  <c r="BY176" i="1"/>
  <c r="BY187" i="1"/>
  <c r="BY276" i="1"/>
  <c r="BY231" i="1"/>
  <c r="BY225" i="1"/>
  <c r="BY202" i="1"/>
  <c r="BY180" i="1"/>
  <c r="BY252" i="1"/>
  <c r="BY263" i="1"/>
  <c r="BY192" i="1"/>
  <c r="BY213" i="1"/>
  <c r="BY246" i="1"/>
  <c r="BY191" i="1"/>
  <c r="BY280" i="1"/>
  <c r="BY245" i="1"/>
  <c r="BY247" i="1"/>
  <c r="BY291" i="1"/>
  <c r="BY183" i="1"/>
  <c r="BY253" i="1"/>
  <c r="BY175" i="1"/>
  <c r="BY241" i="1"/>
  <c r="BY177" i="1"/>
  <c r="BY232" i="1"/>
  <c r="BY254" i="1"/>
  <c r="BY162" i="1"/>
  <c r="BY236" i="1"/>
  <c r="BY224" i="1"/>
  <c r="BY215" i="1"/>
  <c r="BY206" i="1"/>
  <c r="BY229" i="1"/>
  <c r="BY226" i="1"/>
  <c r="BY182" i="1"/>
  <c r="BY258" i="1"/>
  <c r="BY233" i="1"/>
  <c r="BY193" i="1"/>
  <c r="BY173" i="1"/>
  <c r="BY268" i="1"/>
  <c r="BY259" i="1"/>
  <c r="BY287" i="1"/>
  <c r="BY269" i="1"/>
  <c r="BY243" i="1"/>
  <c r="BY210" i="1"/>
  <c r="BY242" i="1"/>
  <c r="BY164" i="1"/>
  <c r="BY271" i="1"/>
  <c r="BY197" i="1"/>
  <c r="BY222" i="1"/>
  <c r="BY201" i="1"/>
  <c r="BY170" i="1"/>
  <c r="BY161" i="1"/>
  <c r="BY189" i="1"/>
  <c r="BY172" i="1"/>
  <c r="BY211" i="1"/>
  <c r="BY270" i="1"/>
  <c r="BY244" i="1"/>
  <c r="BY260" i="1"/>
  <c r="BY174" i="1"/>
  <c r="BY166" i="1"/>
  <c r="BY283" i="1"/>
  <c r="BY238" i="1"/>
  <c r="BY188" i="1"/>
  <c r="BY195" i="1"/>
  <c r="BY235" i="1"/>
  <c r="BY282" i="1"/>
  <c r="BY284" i="1"/>
  <c r="BY168" i="1"/>
  <c r="BY220" i="1"/>
  <c r="BY264" i="1"/>
  <c r="BY181" i="1"/>
  <c r="BY230" i="1"/>
  <c r="BY221" i="1"/>
  <c r="BY212" i="1"/>
  <c r="BY289" i="1"/>
  <c r="BY228" i="1"/>
  <c r="BY251" i="1"/>
  <c r="BY203" i="1"/>
  <c r="BY186" i="1"/>
  <c r="BY219" i="1"/>
  <c r="BY179" i="1"/>
  <c r="BY272" i="1"/>
  <c r="BY265" i="1"/>
  <c r="BY256" i="1"/>
  <c r="BY255" i="1"/>
  <c r="BY239" i="1"/>
  <c r="BY288" i="1"/>
  <c r="BY285" i="1"/>
  <c r="BY278" i="1"/>
  <c r="BY266" i="1"/>
  <c r="BY205" i="1"/>
  <c r="BY199" i="1"/>
  <c r="BY167" i="1"/>
  <c r="BY273" i="1"/>
  <c r="BY216" i="1"/>
  <c r="BY184" i="1"/>
  <c r="BY250" i="1"/>
  <c r="BY194" i="1"/>
  <c r="BY196" i="1"/>
  <c r="BY190" i="1"/>
  <c r="BY267" i="1"/>
  <c r="BY293" i="1"/>
  <c r="BY171" i="1"/>
  <c r="BY249" i="1"/>
  <c r="BY163" i="1"/>
  <c r="BY214" i="1"/>
  <c r="BY286" i="1"/>
  <c r="BY261" i="1"/>
  <c r="BY240" i="1"/>
  <c r="BY257" i="1"/>
  <c r="BY290" i="1"/>
  <c r="BY198" i="1"/>
  <c r="BY169" i="1"/>
  <c r="BY223" i="1"/>
  <c r="BY237" i="1"/>
  <c r="BY234" i="1"/>
  <c r="BY185" i="1"/>
  <c r="BY277" i="1"/>
  <c r="BY178" i="1"/>
  <c r="BY165" i="1"/>
  <c r="BY279" i="1"/>
  <c r="BY217" i="1"/>
  <c r="BY227" i="1"/>
  <c r="BY218" i="1"/>
  <c r="BY209" i="1"/>
  <c r="BY207" i="1"/>
  <c r="BY204" i="1"/>
  <c r="BY281" i="1"/>
  <c r="BY248" i="1"/>
  <c r="BY275" i="1"/>
  <c r="BF140" i="1"/>
  <c r="BF191" i="1"/>
  <c r="BF129" i="1"/>
  <c r="BF142" i="1"/>
  <c r="BF168" i="1"/>
  <c r="BF159" i="1"/>
  <c r="BF169" i="1"/>
  <c r="BF154" i="1"/>
  <c r="BF198" i="1"/>
  <c r="BF146" i="1"/>
  <c r="BF160" i="1"/>
  <c r="BF152" i="1"/>
  <c r="BF183" i="1"/>
  <c r="BF190" i="1"/>
  <c r="BF194" i="1"/>
  <c r="BF179" i="1"/>
  <c r="BF192" i="1"/>
  <c r="BF162" i="1"/>
  <c r="BF176" i="1"/>
  <c r="BF189" i="1"/>
  <c r="BF134" i="1"/>
  <c r="BF173" i="1"/>
  <c r="BF180" i="1"/>
  <c r="BF135" i="1"/>
  <c r="BF188" i="1"/>
  <c r="BF182" i="1"/>
  <c r="BF148" i="1"/>
  <c r="BF155" i="1"/>
  <c r="BF163" i="1"/>
  <c r="BF178" i="1"/>
  <c r="BF131" i="1"/>
  <c r="BF132" i="1"/>
  <c r="BF161" i="1"/>
  <c r="BF139" i="1"/>
  <c r="BF156" i="1"/>
  <c r="BF177" i="1"/>
  <c r="BF158" i="1"/>
  <c r="BF196" i="1"/>
  <c r="BF149" i="1"/>
  <c r="BF137" i="1"/>
  <c r="BF91" i="1"/>
  <c r="BF171" i="1"/>
  <c r="BF167" i="1"/>
  <c r="BF201" i="1"/>
  <c r="BF200" i="1"/>
  <c r="BF151" i="1"/>
  <c r="BF175" i="1"/>
  <c r="BF141" i="1"/>
  <c r="BF130" i="1"/>
  <c r="BF186" i="1"/>
  <c r="BF187" i="1"/>
  <c r="BF143" i="1"/>
  <c r="BF153" i="1"/>
  <c r="BF144" i="1"/>
  <c r="BF184" i="1"/>
  <c r="BF138" i="1"/>
  <c r="BF170" i="1"/>
  <c r="BF157" i="1"/>
  <c r="BF166" i="1"/>
  <c r="BF150" i="1"/>
  <c r="BF174" i="1"/>
  <c r="BF197" i="1"/>
  <c r="BF164" i="1"/>
  <c r="BF195" i="1"/>
  <c r="BF136" i="1"/>
  <c r="BF133" i="1"/>
  <c r="BF185" i="1"/>
  <c r="BF145" i="1"/>
  <c r="BF147" i="1"/>
  <c r="BF165" i="1"/>
  <c r="BF199" i="1"/>
  <c r="BF181" i="1"/>
  <c r="BF172" i="1"/>
  <c r="BF193" i="1"/>
  <c r="CA57" i="1"/>
  <c r="CB58" i="1" s="1"/>
  <c r="DM58" i="1" s="1"/>
  <c r="AO137" i="1"/>
  <c r="AO124" i="1"/>
  <c r="AO136" i="1"/>
  <c r="AO125" i="1"/>
  <c r="AO150" i="1"/>
  <c r="AO145" i="1"/>
  <c r="AO130" i="1"/>
  <c r="AO133" i="1"/>
  <c r="AO139" i="1"/>
  <c r="AO135" i="1"/>
  <c r="AO132" i="1"/>
  <c r="AO140" i="1"/>
  <c r="AO142" i="1"/>
  <c r="AO131" i="1"/>
  <c r="AO126" i="1"/>
  <c r="AO129" i="1"/>
  <c r="AO127" i="1"/>
  <c r="AO138" i="1"/>
  <c r="AO146" i="1"/>
  <c r="AO147" i="1"/>
  <c r="AO128" i="1"/>
  <c r="AO143" i="1"/>
  <c r="AO134" i="1"/>
  <c r="AO141" i="1"/>
  <c r="AO148" i="1"/>
  <c r="AO144" i="1"/>
  <c r="AO151" i="1"/>
  <c r="AO149" i="1"/>
  <c r="CL139" i="1"/>
  <c r="CL142" i="1"/>
  <c r="CL151" i="1"/>
  <c r="CL138" i="1"/>
  <c r="CL149" i="1"/>
  <c r="CL147" i="1"/>
  <c r="CL146" i="1"/>
  <c r="CL140" i="1"/>
  <c r="CL148" i="1"/>
  <c r="CL153" i="1"/>
  <c r="CL145" i="1"/>
  <c r="CL152" i="1"/>
  <c r="CL143" i="1"/>
  <c r="CL144" i="1"/>
  <c r="CL137" i="1"/>
  <c r="CL157" i="1"/>
  <c r="CL154" i="1"/>
  <c r="CL150" i="1"/>
  <c r="CL141" i="1"/>
  <c r="AT150" i="1"/>
  <c r="AT171" i="1"/>
  <c r="AT191" i="1"/>
  <c r="AT166" i="1"/>
  <c r="AT182" i="1"/>
  <c r="AT193" i="1"/>
  <c r="AT172" i="1"/>
  <c r="AT164" i="1"/>
  <c r="AT192" i="1"/>
  <c r="AT156" i="1"/>
  <c r="AT179" i="1"/>
  <c r="AT185" i="1"/>
  <c r="AT145" i="1"/>
  <c r="AT189" i="1"/>
  <c r="AT160" i="1"/>
  <c r="AT165" i="1"/>
  <c r="AT162" i="1"/>
  <c r="AT194" i="1"/>
  <c r="AT158" i="1"/>
  <c r="AT188" i="1"/>
  <c r="AT197" i="1"/>
  <c r="AT141" i="1"/>
  <c r="AT167" i="1"/>
  <c r="AT159" i="1"/>
  <c r="AT149" i="1"/>
  <c r="AT181" i="1"/>
  <c r="AT174" i="1"/>
  <c r="AT142" i="1"/>
  <c r="AT154" i="1"/>
  <c r="AT168" i="1"/>
  <c r="AT147" i="1"/>
  <c r="AT178" i="1"/>
  <c r="AT190" i="1"/>
  <c r="AT176" i="1"/>
  <c r="AT183" i="1"/>
  <c r="AT155" i="1"/>
  <c r="AT187" i="1"/>
  <c r="AT196" i="1"/>
  <c r="AT157" i="1"/>
  <c r="AT177" i="1"/>
  <c r="AT200" i="1"/>
  <c r="AT180" i="1"/>
  <c r="AT146" i="1"/>
  <c r="AT152" i="1"/>
  <c r="AT175" i="1"/>
  <c r="AT144" i="1"/>
  <c r="AT173" i="1"/>
  <c r="AT163" i="1"/>
  <c r="AT148" i="1"/>
  <c r="AT169" i="1"/>
  <c r="AT170" i="1"/>
  <c r="AT195" i="1"/>
  <c r="AT198" i="1"/>
  <c r="AT199" i="1"/>
  <c r="AT143" i="1"/>
  <c r="AT184" i="1"/>
  <c r="AT186" i="1"/>
  <c r="AT153" i="1"/>
  <c r="AT161" i="1"/>
  <c r="AT151" i="1"/>
  <c r="CF115" i="1"/>
  <c r="CV120" i="1"/>
  <c r="CV119" i="1"/>
  <c r="DB42" i="1"/>
  <c r="DB176" i="1" s="1"/>
  <c r="CX43" i="1"/>
  <c r="CX91" i="1" s="1" a="1"/>
  <c r="CX91" i="1" s="1"/>
  <c r="CV42" i="1"/>
  <c r="CV122" i="1" s="1"/>
  <c r="CU42" i="1"/>
  <c r="CU324" i="1" s="1"/>
  <c r="CL42" i="1"/>
  <c r="CL163" i="1" s="1"/>
  <c r="CH42" i="1"/>
  <c r="CF43" i="1"/>
  <c r="CF117" i="1" s="1"/>
  <c r="BZ42" i="1"/>
  <c r="BZ133" i="1" s="1"/>
  <c r="BX44" i="1"/>
  <c r="BU43" i="1"/>
  <c r="BT43" i="1"/>
  <c r="BY44" i="1"/>
  <c r="BQ41" i="1"/>
  <c r="BJ42" i="1"/>
  <c r="BF42" i="1"/>
  <c r="BC42" i="1"/>
  <c r="BD42" i="1"/>
  <c r="AX42" i="1"/>
  <c r="AX110" i="1" s="1"/>
  <c r="AV42" i="1"/>
  <c r="AR42" i="1"/>
  <c r="AO42" i="1"/>
  <c r="AT42" i="1"/>
  <c r="AS41" i="1"/>
  <c r="AL42" i="1"/>
  <c r="AK42" i="1" s="1"/>
  <c r="CL155" i="1" l="1"/>
  <c r="CU322" i="1"/>
  <c r="CE330" i="1"/>
  <c r="CU325" i="1"/>
  <c r="CU321" i="1"/>
  <c r="CE331" i="1"/>
  <c r="CL158" i="1"/>
  <c r="CX178" i="1" a="1"/>
  <c r="CX178" i="1" s="1"/>
  <c r="DR178" i="1" s="1"/>
  <c r="CU326" i="1"/>
  <c r="CU327" i="1"/>
  <c r="CU323" i="1"/>
  <c r="CU328" i="1"/>
  <c r="CU320" i="1"/>
  <c r="CE328" i="1"/>
  <c r="BD91" i="1"/>
  <c r="BD374" i="1"/>
  <c r="BD323" i="1"/>
  <c r="BD328" i="1"/>
  <c r="BD310" i="1"/>
  <c r="BD375" i="1"/>
  <c r="BD314" i="1"/>
  <c r="BD317" i="1"/>
  <c r="BD305" i="1"/>
  <c r="BD329" i="1"/>
  <c r="BD359" i="1"/>
  <c r="BD382" i="1"/>
  <c r="BD383" i="1"/>
  <c r="BD304" i="1"/>
  <c r="BD339" i="1"/>
  <c r="BD368" i="1"/>
  <c r="BD378" i="1"/>
  <c r="BD393" i="1"/>
  <c r="BD298" i="1"/>
  <c r="BD309" i="1"/>
  <c r="BD380" i="1"/>
  <c r="BD363" i="1"/>
  <c r="BD353" i="1"/>
  <c r="BD364" i="1"/>
  <c r="BD367" i="1"/>
  <c r="BD342" i="1"/>
  <c r="BD326" i="1"/>
  <c r="BD341" i="1"/>
  <c r="BD377" i="1"/>
  <c r="BD387" i="1"/>
  <c r="BD327" i="1"/>
  <c r="BD354" i="1"/>
  <c r="BD319" i="1"/>
  <c r="BD349" i="1"/>
  <c r="BD360" i="1"/>
  <c r="BD320" i="1"/>
  <c r="BD347" i="1"/>
  <c r="BD381" i="1"/>
  <c r="BD356" i="1"/>
  <c r="BD307" i="1"/>
  <c r="BD388" i="1"/>
  <c r="BD348" i="1"/>
  <c r="BD371" i="1"/>
  <c r="BD362" i="1"/>
  <c r="BD315" i="1"/>
  <c r="BD366" i="1"/>
  <c r="BD300" i="1"/>
  <c r="BD313" i="1"/>
  <c r="BD351" i="1"/>
  <c r="BD373" i="1"/>
  <c r="BD369" i="1"/>
  <c r="BD335" i="1"/>
  <c r="BD355" i="1"/>
  <c r="BD338" i="1"/>
  <c r="BD318" i="1"/>
  <c r="BD350" i="1"/>
  <c r="BD352" i="1"/>
  <c r="BD331" i="1"/>
  <c r="BD297" i="1"/>
  <c r="BD296" i="1"/>
  <c r="BD306" i="1"/>
  <c r="BD295" i="1"/>
  <c r="BD389" i="1"/>
  <c r="BD370" i="1"/>
  <c r="BD365" i="1"/>
  <c r="BD358" i="1"/>
  <c r="BD312" i="1"/>
  <c r="BD346" i="1"/>
  <c r="BD379" i="1"/>
  <c r="BD344" i="1"/>
  <c r="BD311" i="1"/>
  <c r="BD357" i="1"/>
  <c r="BD308" i="1"/>
  <c r="BD334" i="1"/>
  <c r="BD384" i="1"/>
  <c r="BD303" i="1"/>
  <c r="BD386" i="1"/>
  <c r="BD325" i="1"/>
  <c r="BD333" i="1"/>
  <c r="BD336" i="1"/>
  <c r="BD340" i="1"/>
  <c r="BD332" i="1"/>
  <c r="BD392" i="1"/>
  <c r="BD337" i="1"/>
  <c r="BD322" i="1"/>
  <c r="BD330" i="1"/>
  <c r="BD324" i="1"/>
  <c r="BD299" i="1"/>
  <c r="BD316" i="1"/>
  <c r="BD301" i="1"/>
  <c r="BD390" i="1"/>
  <c r="BD343" i="1"/>
  <c r="BD294" i="1"/>
  <c r="BD385" i="1"/>
  <c r="BD391" i="1"/>
  <c r="BD321" i="1"/>
  <c r="BD376" i="1"/>
  <c r="BD302" i="1"/>
  <c r="BD372" i="1"/>
  <c r="BD345" i="1"/>
  <c r="BD361" i="1"/>
  <c r="CL159" i="1"/>
  <c r="BF202" i="1"/>
  <c r="BF381" i="1"/>
  <c r="BF386" i="1"/>
  <c r="BF369" i="1"/>
  <c r="BF351" i="1"/>
  <c r="BF325" i="1"/>
  <c r="BF343" i="1"/>
  <c r="BF322" i="1"/>
  <c r="BF338" i="1"/>
  <c r="BF331" i="1"/>
  <c r="BF316" i="1"/>
  <c r="BF328" i="1"/>
  <c r="BF323" i="1"/>
  <c r="BF300" i="1"/>
  <c r="BF312" i="1"/>
  <c r="BF305" i="1"/>
  <c r="BF391" i="1"/>
  <c r="BF366" i="1"/>
  <c r="BF362" i="1"/>
  <c r="BF372" i="1"/>
  <c r="BF303" i="1"/>
  <c r="BF355" i="1"/>
  <c r="BF357" i="1"/>
  <c r="BF324" i="1"/>
  <c r="BF359" i="1"/>
  <c r="BF384" i="1"/>
  <c r="BF360" i="1"/>
  <c r="BF326" i="1"/>
  <c r="BF317" i="1"/>
  <c r="BF387" i="1"/>
  <c r="BF301" i="1"/>
  <c r="BF334" i="1"/>
  <c r="BF296" i="1"/>
  <c r="BF297" i="1"/>
  <c r="BF350" i="1"/>
  <c r="BF392" i="1"/>
  <c r="BF339" i="1"/>
  <c r="BF375" i="1"/>
  <c r="BF352" i="1"/>
  <c r="BF294" i="1"/>
  <c r="BF321" i="1"/>
  <c r="BF361" i="1"/>
  <c r="BF318" i="1"/>
  <c r="BF353" i="1"/>
  <c r="BF389" i="1"/>
  <c r="BF340" i="1"/>
  <c r="BF315" i="1"/>
  <c r="BF358" i="1"/>
  <c r="BF302" i="1"/>
  <c r="BF314" i="1"/>
  <c r="BF332" i="1"/>
  <c r="BF347" i="1"/>
  <c r="BF365" i="1"/>
  <c r="BF390" i="1"/>
  <c r="BF346" i="1"/>
  <c r="BF304" i="1"/>
  <c r="BF299" i="1"/>
  <c r="BF377" i="1"/>
  <c r="BF370" i="1"/>
  <c r="BF364" i="1"/>
  <c r="BF367" i="1"/>
  <c r="BF348" i="1"/>
  <c r="BF329" i="1"/>
  <c r="BF368" i="1"/>
  <c r="BF306" i="1"/>
  <c r="BF320" i="1"/>
  <c r="BF311" i="1"/>
  <c r="BF341" i="1"/>
  <c r="BF382" i="1"/>
  <c r="BF388" i="1"/>
  <c r="BF383" i="1"/>
  <c r="BF342" i="1"/>
  <c r="BF319" i="1"/>
  <c r="BF333" i="1"/>
  <c r="BF374" i="1"/>
  <c r="BF308" i="1"/>
  <c r="BF335" i="1"/>
  <c r="BF354" i="1"/>
  <c r="BF337" i="1"/>
  <c r="BF380" i="1"/>
  <c r="BF313" i="1"/>
  <c r="BF330" i="1"/>
  <c r="BF379" i="1"/>
  <c r="BF327" i="1"/>
  <c r="BF349" i="1"/>
  <c r="BF385" i="1"/>
  <c r="BF363" i="1"/>
  <c r="BF295" i="1"/>
  <c r="BF378" i="1"/>
  <c r="BF393" i="1"/>
  <c r="BF356" i="1"/>
  <c r="BF345" i="1"/>
  <c r="BF344" i="1"/>
  <c r="BF310" i="1"/>
  <c r="BF373" i="1"/>
  <c r="BF307" i="1"/>
  <c r="BF309" i="1"/>
  <c r="BF376" i="1"/>
  <c r="BF371" i="1"/>
  <c r="BF336" i="1"/>
  <c r="BF298" i="1"/>
  <c r="CL160" i="1"/>
  <c r="CL162" i="1"/>
  <c r="BU91" i="1"/>
  <c r="BU324" i="1"/>
  <c r="BU348" i="1"/>
  <c r="BU366" i="1"/>
  <c r="BU387" i="1"/>
  <c r="BU309" i="1"/>
  <c r="BU362" i="1"/>
  <c r="BU340" i="1"/>
  <c r="BU391" i="1"/>
  <c r="BU358" i="1"/>
  <c r="BU380" i="1"/>
  <c r="BU302" i="1"/>
  <c r="BU336" i="1"/>
  <c r="BU363" i="1"/>
  <c r="BU298" i="1"/>
  <c r="BU345" i="1"/>
  <c r="BU321" i="1"/>
  <c r="BU377" i="1"/>
  <c r="BU343" i="1"/>
  <c r="BU376" i="1"/>
  <c r="BU361" i="1"/>
  <c r="BU342" i="1"/>
  <c r="BU300" i="1"/>
  <c r="BU338" i="1"/>
  <c r="BU329" i="1"/>
  <c r="BU296" i="1"/>
  <c r="BU383" i="1"/>
  <c r="BU356" i="1"/>
  <c r="BU331" i="1"/>
  <c r="BU332" i="1"/>
  <c r="BU307" i="1"/>
  <c r="BU317" i="1"/>
  <c r="BU341" i="1"/>
  <c r="BU305" i="1"/>
  <c r="BU315" i="1"/>
  <c r="BU371" i="1"/>
  <c r="BU306" i="1"/>
  <c r="BU337" i="1"/>
  <c r="BU339" i="1"/>
  <c r="BU301" i="1"/>
  <c r="BU295" i="1"/>
  <c r="BU325" i="1"/>
  <c r="BU375" i="1"/>
  <c r="BU328" i="1"/>
  <c r="BU311" i="1"/>
  <c r="BU389" i="1"/>
  <c r="BU357" i="1"/>
  <c r="BU369" i="1"/>
  <c r="BU312" i="1"/>
  <c r="BU330" i="1"/>
  <c r="BU344" i="1"/>
  <c r="BU354" i="1"/>
  <c r="BU323" i="1"/>
  <c r="BU390" i="1"/>
  <c r="BU392" i="1"/>
  <c r="BU368" i="1"/>
  <c r="BU374" i="1"/>
  <c r="BU359" i="1"/>
  <c r="BU313" i="1"/>
  <c r="BU367" i="1"/>
  <c r="BU350" i="1"/>
  <c r="BU322" i="1"/>
  <c r="BU393" i="1"/>
  <c r="BU351" i="1"/>
  <c r="BU304" i="1"/>
  <c r="BU310" i="1"/>
  <c r="BU308" i="1"/>
  <c r="BU314" i="1"/>
  <c r="BU373" i="1"/>
  <c r="BU384" i="1"/>
  <c r="BU381" i="1"/>
  <c r="BU333" i="1"/>
  <c r="BU378" i="1"/>
  <c r="BU352" i="1"/>
  <c r="BU349" i="1"/>
  <c r="BU299" i="1"/>
  <c r="BU347" i="1"/>
  <c r="BU335" i="1"/>
  <c r="BU320" i="1"/>
  <c r="BU382" i="1"/>
  <c r="BU326" i="1"/>
  <c r="BU327" i="1"/>
  <c r="BU334" i="1"/>
  <c r="BU360" i="1"/>
  <c r="BU372" i="1"/>
  <c r="BU353" i="1"/>
  <c r="BU303" i="1"/>
  <c r="BU355" i="1"/>
  <c r="BU385" i="1"/>
  <c r="BU388" i="1"/>
  <c r="BU364" i="1"/>
  <c r="BU297" i="1"/>
  <c r="BU370" i="1"/>
  <c r="BU294" i="1"/>
  <c r="BU379" i="1"/>
  <c r="BU346" i="1"/>
  <c r="BU386" i="1"/>
  <c r="BU319" i="1"/>
  <c r="BU365" i="1"/>
  <c r="BU316" i="1"/>
  <c r="BU318" i="1"/>
  <c r="BX246" i="1"/>
  <c r="BX332" i="1"/>
  <c r="BX316" i="1"/>
  <c r="BX363" i="1"/>
  <c r="BX365" i="1"/>
  <c r="BX353" i="1"/>
  <c r="BX303" i="1"/>
  <c r="BX331" i="1"/>
  <c r="BX320" i="1"/>
  <c r="BX388" i="1"/>
  <c r="BX334" i="1"/>
  <c r="BX311" i="1"/>
  <c r="BX325" i="1"/>
  <c r="BX352" i="1"/>
  <c r="BX306" i="1"/>
  <c r="BX358" i="1"/>
  <c r="BX319" i="1"/>
  <c r="BX370" i="1"/>
  <c r="BX296" i="1"/>
  <c r="BX330" i="1"/>
  <c r="BX390" i="1"/>
  <c r="BX364" i="1"/>
  <c r="BX350" i="1"/>
  <c r="BX351" i="1"/>
  <c r="BX371" i="1"/>
  <c r="BX338" i="1"/>
  <c r="BX304" i="1"/>
  <c r="BX295" i="1"/>
  <c r="BX393" i="1"/>
  <c r="BX322" i="1"/>
  <c r="BX340" i="1"/>
  <c r="BX335" i="1"/>
  <c r="BX359" i="1"/>
  <c r="BX357" i="1"/>
  <c r="BX328" i="1"/>
  <c r="BX339" i="1"/>
  <c r="BX356" i="1"/>
  <c r="BX372" i="1"/>
  <c r="BX383" i="1"/>
  <c r="BX317" i="1"/>
  <c r="BX321" i="1"/>
  <c r="BX347" i="1"/>
  <c r="BX329" i="1"/>
  <c r="BX380" i="1"/>
  <c r="BX307" i="1"/>
  <c r="BX309" i="1"/>
  <c r="BX361" i="1"/>
  <c r="BX344" i="1"/>
  <c r="BX382" i="1"/>
  <c r="BX354" i="1"/>
  <c r="BX327" i="1"/>
  <c r="BX299" i="1"/>
  <c r="BX366" i="1"/>
  <c r="BX376" i="1"/>
  <c r="BX381" i="1"/>
  <c r="BX362" i="1"/>
  <c r="BX378" i="1"/>
  <c r="BX391" i="1"/>
  <c r="BX297" i="1"/>
  <c r="BX341" i="1"/>
  <c r="BX346" i="1"/>
  <c r="BX323" i="1"/>
  <c r="BX337" i="1"/>
  <c r="BX387" i="1"/>
  <c r="BX294" i="1"/>
  <c r="BX308" i="1"/>
  <c r="BX336" i="1"/>
  <c r="BX342" i="1"/>
  <c r="BX310" i="1"/>
  <c r="BX305" i="1"/>
  <c r="BX375" i="1"/>
  <c r="BX367" i="1"/>
  <c r="BX345" i="1"/>
  <c r="BX360" i="1"/>
  <c r="BX373" i="1"/>
  <c r="BX326" i="1"/>
  <c r="BX392" i="1"/>
  <c r="BX324" i="1"/>
  <c r="BX301" i="1"/>
  <c r="BX374" i="1"/>
  <c r="BX318" i="1"/>
  <c r="BX355" i="1"/>
  <c r="BX315" i="1"/>
  <c r="BX343" i="1"/>
  <c r="BX302" i="1"/>
  <c r="BX349" i="1"/>
  <c r="BX389" i="1"/>
  <c r="BX368" i="1"/>
  <c r="BX312" i="1"/>
  <c r="BX333" i="1"/>
  <c r="BX384" i="1"/>
  <c r="BX379" i="1"/>
  <c r="BX377" i="1"/>
  <c r="BX313" i="1"/>
  <c r="BX348" i="1"/>
  <c r="BX300" i="1"/>
  <c r="BX298" i="1"/>
  <c r="BX386" i="1"/>
  <c r="BX314" i="1"/>
  <c r="BX369" i="1"/>
  <c r="BX385" i="1"/>
  <c r="CL91" i="1"/>
  <c r="CL347" i="1"/>
  <c r="CL390" i="1"/>
  <c r="CL371" i="1"/>
  <c r="CL391" i="1"/>
  <c r="CL375" i="1"/>
  <c r="CL363" i="1"/>
  <c r="CL331" i="1"/>
  <c r="CL308" i="1"/>
  <c r="CL321" i="1"/>
  <c r="CL356" i="1"/>
  <c r="CL294" i="1"/>
  <c r="CL366" i="1"/>
  <c r="CL319" i="1"/>
  <c r="CL313" i="1"/>
  <c r="CL392" i="1"/>
  <c r="CL378" i="1"/>
  <c r="CL335" i="1"/>
  <c r="CL374" i="1"/>
  <c r="CL354" i="1"/>
  <c r="CL346" i="1"/>
  <c r="CL352" i="1"/>
  <c r="CL369" i="1"/>
  <c r="CL348" i="1"/>
  <c r="CL349" i="1"/>
  <c r="CL329" i="1"/>
  <c r="CL311" i="1"/>
  <c r="CL323" i="1"/>
  <c r="CL357" i="1"/>
  <c r="CL310" i="1"/>
  <c r="CL305" i="1"/>
  <c r="CL302" i="1"/>
  <c r="CL309" i="1"/>
  <c r="CL393" i="1"/>
  <c r="CL373" i="1"/>
  <c r="CL365" i="1"/>
  <c r="CL339" i="1"/>
  <c r="CL382" i="1"/>
  <c r="CL343" i="1"/>
  <c r="CL379" i="1"/>
  <c r="CL333" i="1"/>
  <c r="CL367" i="1"/>
  <c r="CL315" i="1"/>
  <c r="CL312" i="1"/>
  <c r="CL340" i="1"/>
  <c r="CL336" i="1"/>
  <c r="CL314" i="1"/>
  <c r="CL320" i="1"/>
  <c r="CL359" i="1"/>
  <c r="CL381" i="1"/>
  <c r="CL384" i="1"/>
  <c r="CL388" i="1"/>
  <c r="CL316" i="1"/>
  <c r="CL386" i="1"/>
  <c r="CL368" i="1"/>
  <c r="CL350" i="1"/>
  <c r="CL330" i="1"/>
  <c r="CL337" i="1"/>
  <c r="CL344" i="1"/>
  <c r="CL342" i="1"/>
  <c r="CL332" i="1"/>
  <c r="CL296" i="1"/>
  <c r="CL300" i="1"/>
  <c r="CL317" i="1"/>
  <c r="CL322" i="1"/>
  <c r="CL372" i="1"/>
  <c r="CL380" i="1"/>
  <c r="CL298" i="1"/>
  <c r="CL389" i="1"/>
  <c r="CL303" i="1"/>
  <c r="CL324" i="1"/>
  <c r="CL370" i="1"/>
  <c r="CL383" i="1"/>
  <c r="CL377" i="1"/>
  <c r="CL325" i="1"/>
  <c r="CL351" i="1"/>
  <c r="CL338" i="1"/>
  <c r="CL360" i="1"/>
  <c r="CL318" i="1"/>
  <c r="CL376" i="1"/>
  <c r="CL295" i="1"/>
  <c r="CL358" i="1"/>
  <c r="CL326" i="1"/>
  <c r="CL385" i="1"/>
  <c r="CL355" i="1"/>
  <c r="CL307" i="1"/>
  <c r="CL353" i="1"/>
  <c r="CL297" i="1"/>
  <c r="CL364" i="1"/>
  <c r="CL361" i="1"/>
  <c r="CL362" i="1"/>
  <c r="CL306" i="1"/>
  <c r="CL345" i="1"/>
  <c r="CL334" i="1"/>
  <c r="CL301" i="1"/>
  <c r="CL304" i="1"/>
  <c r="CL327" i="1"/>
  <c r="CL341" i="1"/>
  <c r="CL328" i="1"/>
  <c r="CL387" i="1"/>
  <c r="CL299" i="1"/>
  <c r="CH303" i="1"/>
  <c r="CH305" i="1"/>
  <c r="CH334" i="1"/>
  <c r="CH336" i="1"/>
  <c r="CH299" i="1"/>
  <c r="CH323" i="1"/>
  <c r="CH300" i="1"/>
  <c r="CH333" i="1"/>
  <c r="CH328" i="1"/>
  <c r="CH318" i="1"/>
  <c r="CH325" i="1"/>
  <c r="CH298" i="1"/>
  <c r="CH315" i="1"/>
  <c r="CH311" i="1"/>
  <c r="CH307" i="1"/>
  <c r="CH321" i="1"/>
  <c r="CH319" i="1"/>
  <c r="CH339" i="1"/>
  <c r="CH322" i="1"/>
  <c r="CH341" i="1"/>
  <c r="CH346" i="1"/>
  <c r="CH327" i="1"/>
  <c r="CH340" i="1"/>
  <c r="CH348" i="1"/>
  <c r="CH312" i="1"/>
  <c r="CH314" i="1"/>
  <c r="CH308" i="1"/>
  <c r="CH338" i="1"/>
  <c r="CH302" i="1"/>
  <c r="CH347" i="1"/>
  <c r="CH306" i="1"/>
  <c r="CH296" i="1"/>
  <c r="CH329" i="1"/>
  <c r="CH324" i="1"/>
  <c r="CH335" i="1"/>
  <c r="CH304" i="1"/>
  <c r="CH320" i="1"/>
  <c r="CH343" i="1"/>
  <c r="CH317" i="1"/>
  <c r="CH332" i="1"/>
  <c r="CH313" i="1"/>
  <c r="CH295" i="1"/>
  <c r="CH297" i="1"/>
  <c r="CH337" i="1"/>
  <c r="CH344" i="1"/>
  <c r="CH309" i="1"/>
  <c r="CH301" i="1"/>
  <c r="CH331" i="1"/>
  <c r="CH310" i="1"/>
  <c r="CH330" i="1"/>
  <c r="CH342" i="1"/>
  <c r="CH345" i="1"/>
  <c r="CH316" i="1"/>
  <c r="CH326" i="1"/>
  <c r="CH294" i="1"/>
  <c r="CU43" i="1"/>
  <c r="CU380" i="1"/>
  <c r="CU351" i="1"/>
  <c r="CU341" i="1"/>
  <c r="CU377" i="1"/>
  <c r="CU385" i="1"/>
  <c r="CU361" i="1"/>
  <c r="CU392" i="1"/>
  <c r="CU368" i="1"/>
  <c r="CU338" i="1"/>
  <c r="CU388" i="1"/>
  <c r="CU329" i="1"/>
  <c r="CU339" i="1"/>
  <c r="CU332" i="1"/>
  <c r="CU364" i="1"/>
  <c r="CU359" i="1"/>
  <c r="CU345" i="1"/>
  <c r="CU373" i="1"/>
  <c r="CU391" i="1"/>
  <c r="CU374" i="1"/>
  <c r="CU390" i="1"/>
  <c r="CU387" i="1"/>
  <c r="CU381" i="1"/>
  <c r="CU348" i="1"/>
  <c r="CU376" i="1"/>
  <c r="CU336" i="1"/>
  <c r="CU344" i="1"/>
  <c r="CU330" i="1"/>
  <c r="CU371" i="1"/>
  <c r="CU350" i="1"/>
  <c r="CU393" i="1"/>
  <c r="CU382" i="1"/>
  <c r="CU386" i="1"/>
  <c r="CU384" i="1"/>
  <c r="CU372" i="1"/>
  <c r="CU379" i="1"/>
  <c r="CU354" i="1"/>
  <c r="CU340" i="1"/>
  <c r="CU352" i="1"/>
  <c r="CU335" i="1"/>
  <c r="CU331" i="1"/>
  <c r="CU366" i="1"/>
  <c r="CU355" i="1"/>
  <c r="CU337" i="1"/>
  <c r="CU383" i="1"/>
  <c r="CU347" i="1"/>
  <c r="CU369" i="1"/>
  <c r="CU363" i="1"/>
  <c r="CU370" i="1"/>
  <c r="CU343" i="1"/>
  <c r="CU367" i="1"/>
  <c r="CU362" i="1"/>
  <c r="CU360" i="1"/>
  <c r="CU333" i="1"/>
  <c r="CU375" i="1"/>
  <c r="CU357" i="1"/>
  <c r="CU334" i="1"/>
  <c r="CU389" i="1"/>
  <c r="CU378" i="1"/>
  <c r="CU358" i="1"/>
  <c r="CU342" i="1"/>
  <c r="CU346" i="1"/>
  <c r="CU356" i="1"/>
  <c r="CU349" i="1"/>
  <c r="CU365" i="1"/>
  <c r="CU353" i="1"/>
  <c r="DB91" i="1"/>
  <c r="DB364" i="1"/>
  <c r="DB353" i="1"/>
  <c r="DB338" i="1"/>
  <c r="DB371" i="1"/>
  <c r="DB301" i="1"/>
  <c r="DB335" i="1"/>
  <c r="DB329" i="1"/>
  <c r="DB311" i="1"/>
  <c r="DB320" i="1"/>
  <c r="DB388" i="1"/>
  <c r="DB325" i="1"/>
  <c r="DB316" i="1"/>
  <c r="DB370" i="1"/>
  <c r="DB369" i="1"/>
  <c r="DB387" i="1"/>
  <c r="DB384" i="1"/>
  <c r="DB348" i="1"/>
  <c r="DB358" i="1"/>
  <c r="DB319" i="1"/>
  <c r="DB312" i="1"/>
  <c r="DB380" i="1"/>
  <c r="DB297" i="1"/>
  <c r="DB342" i="1"/>
  <c r="DB323" i="1"/>
  <c r="DB333" i="1"/>
  <c r="DB339" i="1"/>
  <c r="DB386" i="1"/>
  <c r="DB302" i="1"/>
  <c r="DB294" i="1"/>
  <c r="DB390" i="1"/>
  <c r="DB331" i="1"/>
  <c r="DB360" i="1"/>
  <c r="DB393" i="1"/>
  <c r="DB391" i="1"/>
  <c r="DB354" i="1"/>
  <c r="DB310" i="1"/>
  <c r="DB378" i="1"/>
  <c r="DB332" i="1"/>
  <c r="DB375" i="1"/>
  <c r="DB322" i="1"/>
  <c r="DB363" i="1"/>
  <c r="DB313" i="1"/>
  <c r="DB382" i="1"/>
  <c r="DB309" i="1"/>
  <c r="DB340" i="1"/>
  <c r="DB383" i="1"/>
  <c r="DB376" i="1"/>
  <c r="DB355" i="1"/>
  <c r="DB303" i="1"/>
  <c r="DB351" i="1"/>
  <c r="DB366" i="1"/>
  <c r="DB352" i="1"/>
  <c r="DB392" i="1"/>
  <c r="DB377" i="1"/>
  <c r="DB326" i="1"/>
  <c r="DB324" i="1"/>
  <c r="DB372" i="1"/>
  <c r="DB300" i="1"/>
  <c r="DB347" i="1"/>
  <c r="DB328" i="1"/>
  <c r="DB345" i="1"/>
  <c r="DB373" i="1"/>
  <c r="DB368" i="1"/>
  <c r="DB359" i="1"/>
  <c r="DB317" i="1"/>
  <c r="DB389" i="1"/>
  <c r="DB327" i="1"/>
  <c r="DB346" i="1"/>
  <c r="DB299" i="1"/>
  <c r="DB344" i="1"/>
  <c r="DB298" i="1"/>
  <c r="DB330" i="1"/>
  <c r="DB385" i="1"/>
  <c r="DB305" i="1"/>
  <c r="DB336" i="1"/>
  <c r="DB308" i="1"/>
  <c r="DB321" i="1"/>
  <c r="DB307" i="1"/>
  <c r="DB314" i="1"/>
  <c r="DB367" i="1"/>
  <c r="DB337" i="1"/>
  <c r="DB304" i="1"/>
  <c r="DB381" i="1"/>
  <c r="DB361" i="1"/>
  <c r="DB350" i="1"/>
  <c r="DB356" i="1"/>
  <c r="DB343" i="1"/>
  <c r="DB349" i="1"/>
  <c r="DB315" i="1"/>
  <c r="DB357" i="1"/>
  <c r="DB318" i="1"/>
  <c r="DB341" i="1"/>
  <c r="DB365" i="1"/>
  <c r="DB306" i="1"/>
  <c r="DB374" i="1"/>
  <c r="DB295" i="1"/>
  <c r="DB379" i="1"/>
  <c r="DB334" i="1"/>
  <c r="DB296" i="1"/>
  <c r="DB362" i="1"/>
  <c r="AK341" i="1"/>
  <c r="AL341" i="1" s="1"/>
  <c r="AK364" i="1"/>
  <c r="AL364" i="1" s="1"/>
  <c r="AK344" i="1"/>
  <c r="AL344" i="1" s="1"/>
  <c r="AK356" i="1"/>
  <c r="AL356" i="1" s="1"/>
  <c r="AK347" i="1"/>
  <c r="AL347" i="1" s="1"/>
  <c r="AK327" i="1"/>
  <c r="AL327" i="1" s="1"/>
  <c r="AK355" i="1"/>
  <c r="AL355" i="1" s="1"/>
  <c r="AK317" i="1"/>
  <c r="AL317" i="1" s="1"/>
  <c r="AK306" i="1"/>
  <c r="AL306" i="1" s="1"/>
  <c r="AK343" i="1"/>
  <c r="AL343" i="1" s="1"/>
  <c r="AK384" i="1"/>
  <c r="AL384" i="1" s="1"/>
  <c r="AK383" i="1"/>
  <c r="AL383" i="1" s="1"/>
  <c r="AK374" i="1"/>
  <c r="AL374" i="1" s="1"/>
  <c r="AK361" i="1"/>
  <c r="AL361" i="1" s="1"/>
  <c r="AK368" i="1"/>
  <c r="AL368" i="1" s="1"/>
  <c r="AK392" i="1"/>
  <c r="AL392" i="1" s="1"/>
  <c r="AK320" i="1"/>
  <c r="AL320" i="1" s="1"/>
  <c r="AK314" i="1"/>
  <c r="AL314" i="1" s="1"/>
  <c r="AK375" i="1"/>
  <c r="AL375" i="1" s="1"/>
  <c r="AK313" i="1"/>
  <c r="AL313" i="1" s="1"/>
  <c r="AK371" i="1"/>
  <c r="AL371" i="1" s="1"/>
  <c r="AK335" i="1"/>
  <c r="AL335" i="1" s="1"/>
  <c r="AK350" i="1"/>
  <c r="AL350" i="1" s="1"/>
  <c r="AK393" i="1"/>
  <c r="AL393" i="1" s="1"/>
  <c r="AK309" i="1"/>
  <c r="AL309" i="1" s="1"/>
  <c r="AK349" i="1"/>
  <c r="AL349" i="1" s="1"/>
  <c r="AK369" i="1"/>
  <c r="AL369" i="1" s="1"/>
  <c r="AK337" i="1"/>
  <c r="AL337" i="1" s="1"/>
  <c r="AK322" i="1"/>
  <c r="AL322" i="1" s="1"/>
  <c r="AK324" i="1"/>
  <c r="AL324" i="1" s="1"/>
  <c r="AK373" i="1"/>
  <c r="AL373" i="1" s="1"/>
  <c r="AK305" i="1"/>
  <c r="AL305" i="1" s="1"/>
  <c r="AK308" i="1"/>
  <c r="AL308" i="1" s="1"/>
  <c r="AK363" i="1"/>
  <c r="AL363" i="1" s="1"/>
  <c r="AK385" i="1"/>
  <c r="AL385" i="1" s="1"/>
  <c r="AK311" i="1"/>
  <c r="AL311" i="1" s="1"/>
  <c r="AK346" i="1"/>
  <c r="AL346" i="1" s="1"/>
  <c r="AK300" i="1"/>
  <c r="AL300" i="1" s="1"/>
  <c r="AK333" i="1"/>
  <c r="AL333" i="1" s="1"/>
  <c r="AK303" i="1"/>
  <c r="AL303" i="1" s="1"/>
  <c r="AK310" i="1"/>
  <c r="AL310" i="1" s="1"/>
  <c r="AK358" i="1"/>
  <c r="AL358" i="1" s="1"/>
  <c r="AK325" i="1"/>
  <c r="AL325" i="1" s="1"/>
  <c r="AK360" i="1"/>
  <c r="AL360" i="1" s="1"/>
  <c r="AK366" i="1"/>
  <c r="AL366" i="1" s="1"/>
  <c r="AK389" i="1"/>
  <c r="AL389" i="1" s="1"/>
  <c r="AK299" i="1"/>
  <c r="AL299" i="1" s="1"/>
  <c r="AK340" i="1"/>
  <c r="AL340" i="1" s="1"/>
  <c r="AK380" i="1"/>
  <c r="AL380" i="1" s="1"/>
  <c r="AK318" i="1"/>
  <c r="AL318" i="1" s="1"/>
  <c r="AK353" i="1"/>
  <c r="AL353" i="1" s="1"/>
  <c r="AK376" i="1"/>
  <c r="AL376" i="1" s="1"/>
  <c r="AK331" i="1"/>
  <c r="AL331" i="1" s="1"/>
  <c r="AK302" i="1"/>
  <c r="AL302" i="1" s="1"/>
  <c r="AK304" i="1"/>
  <c r="AL304" i="1" s="1"/>
  <c r="AK296" i="1"/>
  <c r="AL296" i="1" s="1"/>
  <c r="AK351" i="1"/>
  <c r="AL351" i="1" s="1"/>
  <c r="AK334" i="1"/>
  <c r="AL334" i="1" s="1"/>
  <c r="AK294" i="1"/>
  <c r="AL294" i="1" s="1"/>
  <c r="AK362" i="1"/>
  <c r="AL362" i="1" s="1"/>
  <c r="AK326" i="1"/>
  <c r="AL326" i="1" s="1"/>
  <c r="AK352" i="1"/>
  <c r="AL352" i="1" s="1"/>
  <c r="AK342" i="1"/>
  <c r="AL342" i="1" s="1"/>
  <c r="AK345" i="1"/>
  <c r="AL345" i="1" s="1"/>
  <c r="AK336" i="1"/>
  <c r="AL336" i="1" s="1"/>
  <c r="AK338" i="1"/>
  <c r="AL338" i="1" s="1"/>
  <c r="AK315" i="1"/>
  <c r="AL315" i="1" s="1"/>
  <c r="AK321" i="1"/>
  <c r="AL321" i="1" s="1"/>
  <c r="AK372" i="1"/>
  <c r="AL372" i="1" s="1"/>
  <c r="AK330" i="1"/>
  <c r="AL330" i="1" s="1"/>
  <c r="AK357" i="1"/>
  <c r="AL357" i="1" s="1"/>
  <c r="AK370" i="1"/>
  <c r="AL370" i="1" s="1"/>
  <c r="AK354" i="1"/>
  <c r="AL354" i="1" s="1"/>
  <c r="AK316" i="1"/>
  <c r="AL316" i="1" s="1"/>
  <c r="AK332" i="1"/>
  <c r="AL332" i="1" s="1"/>
  <c r="AK328" i="1"/>
  <c r="AL328" i="1" s="1"/>
  <c r="AK298" i="1"/>
  <c r="AL298" i="1" s="1"/>
  <c r="AK386" i="1"/>
  <c r="AL386" i="1" s="1"/>
  <c r="AK390" i="1"/>
  <c r="AL390" i="1" s="1"/>
  <c r="AK312" i="1"/>
  <c r="AL312" i="1" s="1"/>
  <c r="AK359" i="1"/>
  <c r="AL359" i="1" s="1"/>
  <c r="AK319" i="1"/>
  <c r="AL319" i="1" s="1"/>
  <c r="AK382" i="1"/>
  <c r="AL382" i="1" s="1"/>
  <c r="AK378" i="1"/>
  <c r="AL378" i="1" s="1"/>
  <c r="AK348" i="1"/>
  <c r="AL348" i="1" s="1"/>
  <c r="AK295" i="1"/>
  <c r="AL295" i="1" s="1"/>
  <c r="AK307" i="1"/>
  <c r="AL307" i="1" s="1"/>
  <c r="AK339" i="1"/>
  <c r="AL339" i="1" s="1"/>
  <c r="AK297" i="1"/>
  <c r="AL297" i="1" s="1"/>
  <c r="AK365" i="1"/>
  <c r="AL365" i="1" s="1"/>
  <c r="AK329" i="1"/>
  <c r="AL329" i="1" s="1"/>
  <c r="AK301" i="1"/>
  <c r="AL301" i="1" s="1"/>
  <c r="AK388" i="1"/>
  <c r="AL388" i="1" s="1"/>
  <c r="AK391" i="1"/>
  <c r="AL391" i="1" s="1"/>
  <c r="AK379" i="1"/>
  <c r="AL379" i="1" s="1"/>
  <c r="AK323" i="1"/>
  <c r="AL323" i="1" s="1"/>
  <c r="AK377" i="1"/>
  <c r="AL377" i="1" s="1"/>
  <c r="AK367" i="1"/>
  <c r="AL367" i="1" s="1"/>
  <c r="AK387" i="1"/>
  <c r="AL387" i="1" s="1"/>
  <c r="AK381" i="1"/>
  <c r="AL381" i="1" s="1"/>
  <c r="CE382" i="1"/>
  <c r="CE361" i="1"/>
  <c r="CE386" i="1"/>
  <c r="CE371" i="1"/>
  <c r="CE348" i="1"/>
  <c r="CE341" i="1"/>
  <c r="CE352" i="1"/>
  <c r="CE359" i="1"/>
  <c r="CE365" i="1"/>
  <c r="CE339" i="1"/>
  <c r="CE336" i="1"/>
  <c r="CE346" i="1"/>
  <c r="CE390" i="1"/>
  <c r="CE370" i="1"/>
  <c r="CE362" i="1"/>
  <c r="CE384" i="1"/>
  <c r="CE375" i="1"/>
  <c r="CE340" i="1"/>
  <c r="CE358" i="1"/>
  <c r="CE353" i="1"/>
  <c r="CE392" i="1"/>
  <c r="CE357" i="1"/>
  <c r="CE367" i="1"/>
  <c r="CE333" i="1"/>
  <c r="CE381" i="1"/>
  <c r="CE335" i="1"/>
  <c r="CE344" i="1"/>
  <c r="CE356" i="1"/>
  <c r="CE347" i="1"/>
  <c r="CE355" i="1"/>
  <c r="CE342" i="1"/>
  <c r="CE380" i="1"/>
  <c r="CE332" i="1"/>
  <c r="CE338" i="1"/>
  <c r="CE391" i="1"/>
  <c r="CE374" i="1"/>
  <c r="CE349" i="1"/>
  <c r="CE379" i="1"/>
  <c r="CE387" i="1"/>
  <c r="CE376" i="1"/>
  <c r="CE389" i="1"/>
  <c r="CE350" i="1"/>
  <c r="CE366" i="1"/>
  <c r="CE385" i="1"/>
  <c r="CE363" i="1"/>
  <c r="CE388" i="1"/>
  <c r="CE343" i="1"/>
  <c r="CE373" i="1"/>
  <c r="CE364" i="1"/>
  <c r="CE360" i="1"/>
  <c r="CE378" i="1"/>
  <c r="CE372" i="1"/>
  <c r="CE354" i="1"/>
  <c r="CE393" i="1"/>
  <c r="CE351" i="1"/>
  <c r="CE334" i="1"/>
  <c r="CE337" i="1"/>
  <c r="CE368" i="1"/>
  <c r="CE345" i="1"/>
  <c r="CE369" i="1"/>
  <c r="CE383" i="1"/>
  <c r="CE377" i="1"/>
  <c r="AR302" i="1"/>
  <c r="AR315" i="1"/>
  <c r="AR321" i="1"/>
  <c r="AR322" i="1"/>
  <c r="AR298" i="1"/>
  <c r="AR306" i="1"/>
  <c r="AR314" i="1"/>
  <c r="AR295" i="1"/>
  <c r="AR309" i="1"/>
  <c r="AR311" i="1"/>
  <c r="AR300" i="1"/>
  <c r="AR320" i="1"/>
  <c r="AR296" i="1"/>
  <c r="AR312" i="1"/>
  <c r="AR304" i="1"/>
  <c r="AR305" i="1"/>
  <c r="AR316" i="1"/>
  <c r="AR303" i="1"/>
  <c r="AR297" i="1"/>
  <c r="AR307" i="1"/>
  <c r="AR310" i="1"/>
  <c r="AR301" i="1"/>
  <c r="AR317" i="1"/>
  <c r="AR299" i="1"/>
  <c r="AR318" i="1"/>
  <c r="AR308" i="1"/>
  <c r="AR313" i="1"/>
  <c r="AR319" i="1"/>
  <c r="AR294" i="1"/>
  <c r="AK282" i="1"/>
  <c r="AL282" i="1" s="1"/>
  <c r="AK288" i="1"/>
  <c r="AL288" i="1" s="1"/>
  <c r="AK284" i="1"/>
  <c r="AL284" i="1" s="1"/>
  <c r="AK239" i="1"/>
  <c r="AL239" i="1" s="1"/>
  <c r="AK221" i="1"/>
  <c r="AL221" i="1" s="1"/>
  <c r="AK152" i="1"/>
  <c r="AL152" i="1" s="1"/>
  <c r="AK259" i="1"/>
  <c r="AL259" i="1" s="1"/>
  <c r="AK240" i="1"/>
  <c r="AL240" i="1" s="1"/>
  <c r="AK171" i="1"/>
  <c r="AL171" i="1" s="1"/>
  <c r="AK286" i="1"/>
  <c r="AL286" i="1" s="1"/>
  <c r="AK225" i="1"/>
  <c r="AL225" i="1" s="1"/>
  <c r="AK260" i="1"/>
  <c r="AL260" i="1" s="1"/>
  <c r="AK149" i="1"/>
  <c r="AL149" i="1" s="1"/>
  <c r="AK201" i="1"/>
  <c r="AL201" i="1" s="1"/>
  <c r="AK216" i="1"/>
  <c r="AL216" i="1" s="1"/>
  <c r="AK243" i="1"/>
  <c r="AL243" i="1" s="1"/>
  <c r="AK136" i="1"/>
  <c r="AL136" i="1" s="1"/>
  <c r="AK281" i="1"/>
  <c r="AL281" i="1" s="1"/>
  <c r="AK262" i="1"/>
  <c r="AL262" i="1" s="1"/>
  <c r="AK157" i="1"/>
  <c r="AL157" i="1" s="1"/>
  <c r="AK277" i="1"/>
  <c r="AL277" i="1" s="1"/>
  <c r="AK261" i="1"/>
  <c r="AL261" i="1" s="1"/>
  <c r="AK142" i="1"/>
  <c r="AL142" i="1" s="1"/>
  <c r="AK230" i="1"/>
  <c r="AL230" i="1" s="1"/>
  <c r="AK238" i="1"/>
  <c r="AL238" i="1" s="1"/>
  <c r="AK131" i="1"/>
  <c r="AL131" i="1" s="1"/>
  <c r="AK285" i="1"/>
  <c r="AL285" i="1" s="1"/>
  <c r="AK269" i="1"/>
  <c r="AL269" i="1" s="1"/>
  <c r="AK212" i="1"/>
  <c r="AL212" i="1" s="1"/>
  <c r="AK177" i="1"/>
  <c r="AL177" i="1" s="1"/>
  <c r="AK135" i="1"/>
  <c r="AL135" i="1" s="1"/>
  <c r="AK192" i="1"/>
  <c r="AL192" i="1" s="1"/>
  <c r="AK91" i="1"/>
  <c r="AK191" i="1"/>
  <c r="AL191" i="1" s="1"/>
  <c r="AK175" i="1"/>
  <c r="AL175" i="1" s="1"/>
  <c r="AK174" i="1"/>
  <c r="AL174" i="1" s="1"/>
  <c r="AK173" i="1"/>
  <c r="AL173" i="1" s="1"/>
  <c r="AK181" i="1"/>
  <c r="AL181" i="1" s="1"/>
  <c r="AK150" i="1"/>
  <c r="AL150" i="1" s="1"/>
  <c r="AK184" i="1"/>
  <c r="AL184" i="1" s="1"/>
  <c r="AK227" i="1"/>
  <c r="AL227" i="1" s="1"/>
  <c r="AK198" i="1"/>
  <c r="AL198" i="1" s="1"/>
  <c r="AK254" i="1"/>
  <c r="AL254" i="1" s="1"/>
  <c r="AK170" i="1"/>
  <c r="AL170" i="1" s="1"/>
  <c r="AK275" i="1"/>
  <c r="AL275" i="1" s="1"/>
  <c r="AK205" i="1"/>
  <c r="AL205" i="1" s="1"/>
  <c r="AK244" i="1"/>
  <c r="AL244" i="1" s="1"/>
  <c r="AK207" i="1"/>
  <c r="AL207" i="1" s="1"/>
  <c r="AK196" i="1"/>
  <c r="AL196" i="1" s="1"/>
  <c r="AK228" i="1"/>
  <c r="AL228" i="1" s="1"/>
  <c r="AK245" i="1"/>
  <c r="AL245" i="1" s="1"/>
  <c r="AK280" i="1"/>
  <c r="AL280" i="1" s="1"/>
  <c r="AK214" i="1"/>
  <c r="AL214" i="1" s="1"/>
  <c r="AK222" i="1"/>
  <c r="AL222" i="1" s="1"/>
  <c r="AK242" i="1"/>
  <c r="AL242" i="1" s="1"/>
  <c r="AK229" i="1"/>
  <c r="AL229" i="1" s="1"/>
  <c r="AK231" i="1"/>
  <c r="AL231" i="1" s="1"/>
  <c r="AK232" i="1"/>
  <c r="AL232" i="1" s="1"/>
  <c r="AK220" i="1"/>
  <c r="AL220" i="1" s="1"/>
  <c r="AK122" i="1"/>
  <c r="AL122" i="1" s="1"/>
  <c r="AK121" i="1"/>
  <c r="AL121" i="1" s="1"/>
  <c r="AK247" i="1"/>
  <c r="AL247" i="1" s="1"/>
  <c r="AK226" i="1"/>
  <c r="AL226" i="1" s="1"/>
  <c r="AK165" i="1"/>
  <c r="AL165" i="1" s="1"/>
  <c r="AK234" i="1"/>
  <c r="AL234" i="1" s="1"/>
  <c r="AK273" i="1"/>
  <c r="AL273" i="1" s="1"/>
  <c r="AK187" i="1"/>
  <c r="AL187" i="1" s="1"/>
  <c r="AK153" i="1"/>
  <c r="AL153" i="1" s="1"/>
  <c r="AK200" i="1"/>
  <c r="AL200" i="1" s="1"/>
  <c r="AK217" i="1"/>
  <c r="AL217" i="1" s="1"/>
  <c r="AK270" i="1"/>
  <c r="AL270" i="1" s="1"/>
  <c r="AK145" i="1"/>
  <c r="AL145" i="1" s="1"/>
  <c r="AK161" i="1"/>
  <c r="AL161" i="1" s="1"/>
  <c r="AK193" i="1"/>
  <c r="AL193" i="1" s="1"/>
  <c r="AK125" i="1"/>
  <c r="AL125" i="1" s="1"/>
  <c r="AK202" i="1"/>
  <c r="AL202" i="1" s="1"/>
  <c r="AK180" i="1"/>
  <c r="AL180" i="1" s="1"/>
  <c r="AK267" i="1"/>
  <c r="AL267" i="1" s="1"/>
  <c r="AK126" i="1"/>
  <c r="AL126" i="1" s="1"/>
  <c r="AK144" i="1"/>
  <c r="AL144" i="1" s="1"/>
  <c r="AK293" i="1"/>
  <c r="AL293" i="1" s="1"/>
  <c r="AK130" i="1"/>
  <c r="AL130" i="1" s="1"/>
  <c r="AK263" i="1"/>
  <c r="AL263" i="1" s="1"/>
  <c r="AK219" i="1"/>
  <c r="AL219" i="1" s="1"/>
  <c r="AK266" i="1"/>
  <c r="AL266" i="1" s="1"/>
  <c r="AK186" i="1"/>
  <c r="AL186" i="1" s="1"/>
  <c r="AK154" i="1"/>
  <c r="AL154" i="1" s="1"/>
  <c r="AK195" i="1"/>
  <c r="AL195" i="1" s="1"/>
  <c r="AK143" i="1"/>
  <c r="AL143" i="1" s="1"/>
  <c r="AK124" i="1"/>
  <c r="AL124" i="1" s="1"/>
  <c r="AK182" i="1"/>
  <c r="AL182" i="1" s="1"/>
  <c r="AK213" i="1"/>
  <c r="AL213" i="1" s="1"/>
  <c r="AK90" i="1"/>
  <c r="AK241" i="1"/>
  <c r="AL241" i="1" s="1"/>
  <c r="AK246" i="1"/>
  <c r="AL246" i="1" s="1"/>
  <c r="AK163" i="1"/>
  <c r="AL163" i="1" s="1"/>
  <c r="AK199" i="1"/>
  <c r="AL199" i="1" s="1"/>
  <c r="AK160" i="1"/>
  <c r="AL160" i="1" s="1"/>
  <c r="AK166" i="1"/>
  <c r="AL166" i="1" s="1"/>
  <c r="AK139" i="1"/>
  <c r="AL139" i="1" s="1"/>
  <c r="AK258" i="1"/>
  <c r="AL258" i="1" s="1"/>
  <c r="AK211" i="1"/>
  <c r="AL211" i="1" s="1"/>
  <c r="AK129" i="1"/>
  <c r="AL129" i="1" s="1"/>
  <c r="AK268" i="1"/>
  <c r="AL268" i="1" s="1"/>
  <c r="AK148" i="1"/>
  <c r="AL148" i="1" s="1"/>
  <c r="AK159" i="1"/>
  <c r="AL159" i="1" s="1"/>
  <c r="AK172" i="1"/>
  <c r="AL172" i="1" s="1"/>
  <c r="AK233" i="1"/>
  <c r="AL233" i="1" s="1"/>
  <c r="AK194" i="1"/>
  <c r="AL194" i="1" s="1"/>
  <c r="AK283" i="1"/>
  <c r="AL283" i="1" s="1"/>
  <c r="AK189" i="1"/>
  <c r="AL189" i="1" s="1"/>
  <c r="AK279" i="1"/>
  <c r="AL279" i="1" s="1"/>
  <c r="AK190" i="1"/>
  <c r="AL190" i="1" s="1"/>
  <c r="AK276" i="1"/>
  <c r="AL276" i="1" s="1"/>
  <c r="AK218" i="1"/>
  <c r="AL218" i="1" s="1"/>
  <c r="AK272" i="1"/>
  <c r="AL272" i="1" s="1"/>
  <c r="AK120" i="1"/>
  <c r="AL120" i="1" s="1"/>
  <c r="AK169" i="1"/>
  <c r="AL169" i="1" s="1"/>
  <c r="AK210" i="1"/>
  <c r="AL210" i="1" s="1"/>
  <c r="AK252" i="1"/>
  <c r="AL252" i="1" s="1"/>
  <c r="AK289" i="1"/>
  <c r="AL289" i="1" s="1"/>
  <c r="AK133" i="1"/>
  <c r="AL133" i="1" s="1"/>
  <c r="AK287" i="1"/>
  <c r="AL287" i="1" s="1"/>
  <c r="AK290" i="1"/>
  <c r="AL290" i="1" s="1"/>
  <c r="AK223" i="1"/>
  <c r="AL223" i="1" s="1"/>
  <c r="AK134" i="1"/>
  <c r="AL134" i="1" s="1"/>
  <c r="AK158" i="1"/>
  <c r="AL158" i="1" s="1"/>
  <c r="AK167" i="1"/>
  <c r="AL167" i="1" s="1"/>
  <c r="AK224" i="1"/>
  <c r="AL224" i="1" s="1"/>
  <c r="AK274" i="1"/>
  <c r="AL274" i="1" s="1"/>
  <c r="AK209" i="1"/>
  <c r="AL209" i="1" s="1"/>
  <c r="AK257" i="1"/>
  <c r="AL257" i="1" s="1"/>
  <c r="AK155" i="1"/>
  <c r="AL155" i="1" s="1"/>
  <c r="AK271" i="1"/>
  <c r="AL271" i="1" s="1"/>
  <c r="AK197" i="1"/>
  <c r="AL197" i="1" s="1"/>
  <c r="AK128" i="1"/>
  <c r="AL128" i="1" s="1"/>
  <c r="AK208" i="1"/>
  <c r="AL208" i="1" s="1"/>
  <c r="AK249" i="1"/>
  <c r="AL249" i="1" s="1"/>
  <c r="AK255" i="1"/>
  <c r="AL255" i="1" s="1"/>
  <c r="AK188" i="1"/>
  <c r="AL188" i="1" s="1"/>
  <c r="AK215" i="1"/>
  <c r="AL215" i="1" s="1"/>
  <c r="AK141" i="1"/>
  <c r="AL141" i="1" s="1"/>
  <c r="AK151" i="1"/>
  <c r="AL151" i="1" s="1"/>
  <c r="AK137" i="1"/>
  <c r="AL137" i="1" s="1"/>
  <c r="AK185" i="1"/>
  <c r="AL185" i="1" s="1"/>
  <c r="AK146" i="1"/>
  <c r="AL146" i="1" s="1"/>
  <c r="AK235" i="1"/>
  <c r="AL235" i="1" s="1"/>
  <c r="AK251" i="1"/>
  <c r="AL251" i="1" s="1"/>
  <c r="AK206" i="1"/>
  <c r="AL206" i="1" s="1"/>
  <c r="AK204" i="1"/>
  <c r="AL204" i="1" s="1"/>
  <c r="AK256" i="1"/>
  <c r="AL256" i="1" s="1"/>
  <c r="AK292" i="1"/>
  <c r="AL292" i="1" s="1"/>
  <c r="AK168" i="1"/>
  <c r="AL168" i="1" s="1"/>
  <c r="AK291" i="1"/>
  <c r="AL291" i="1" s="1"/>
  <c r="AK147" i="1"/>
  <c r="AL147" i="1" s="1"/>
  <c r="AK164" i="1"/>
  <c r="AL164" i="1" s="1"/>
  <c r="AK265" i="1"/>
  <c r="AL265" i="1" s="1"/>
  <c r="AK237" i="1"/>
  <c r="AL237" i="1" s="1"/>
  <c r="AK278" i="1"/>
  <c r="AL278" i="1" s="1"/>
  <c r="AK132" i="1"/>
  <c r="AL132" i="1" s="1"/>
  <c r="AK127" i="1"/>
  <c r="AL127" i="1" s="1"/>
  <c r="AK183" i="1"/>
  <c r="AL183" i="1" s="1"/>
  <c r="AK264" i="1"/>
  <c r="AL264" i="1" s="1"/>
  <c r="AK176" i="1"/>
  <c r="AL176" i="1" s="1"/>
  <c r="AK156" i="1"/>
  <c r="AL156" i="1" s="1"/>
  <c r="AK138" i="1"/>
  <c r="AL138" i="1" s="1"/>
  <c r="AK178" i="1"/>
  <c r="AL178" i="1" s="1"/>
  <c r="AK236" i="1"/>
  <c r="AL236" i="1" s="1"/>
  <c r="AK123" i="1"/>
  <c r="AL123" i="1" s="1"/>
  <c r="AK203" i="1"/>
  <c r="AL203" i="1" s="1"/>
  <c r="AK140" i="1"/>
  <c r="AL140" i="1" s="1"/>
  <c r="AK179" i="1"/>
  <c r="AL179" i="1" s="1"/>
  <c r="AK248" i="1"/>
  <c r="AL248" i="1" s="1"/>
  <c r="AK162" i="1"/>
  <c r="AL162" i="1" s="1"/>
  <c r="AK250" i="1"/>
  <c r="AL250" i="1" s="1"/>
  <c r="AK253" i="1"/>
  <c r="AL253" i="1" s="1"/>
  <c r="BD167" i="1"/>
  <c r="BF203" i="1"/>
  <c r="BX247" i="1"/>
  <c r="CL156" i="1"/>
  <c r="CL161" i="1"/>
  <c r="CX179" i="1" a="1"/>
  <c r="CX179" i="1" s="1"/>
  <c r="DR179" i="1" s="1"/>
  <c r="CX177" i="1" a="1"/>
  <c r="CX177" i="1" s="1"/>
  <c r="DR177" i="1" s="1"/>
  <c r="BZ134" i="1"/>
  <c r="CV121" i="1"/>
  <c r="CX180" i="1" a="1"/>
  <c r="CX180" i="1" s="1"/>
  <c r="DR180" i="1" s="1"/>
  <c r="BJ112" i="1"/>
  <c r="BJ111" i="1"/>
  <c r="BX245" i="1"/>
  <c r="BD168" i="1"/>
  <c r="CF116" i="1"/>
  <c r="AV114" i="1"/>
  <c r="AV116" i="1"/>
  <c r="AV115" i="1"/>
  <c r="BD165" i="1"/>
  <c r="BD166" i="1"/>
  <c r="CX182" i="1" a="1"/>
  <c r="CX182" i="1" s="1"/>
  <c r="DR182" i="1" s="1"/>
  <c r="CX183" i="1" a="1"/>
  <c r="CX183" i="1" s="1"/>
  <c r="DR183" i="1" s="1"/>
  <c r="CX181" i="1" a="1"/>
  <c r="CX181" i="1" s="1"/>
  <c r="DR181" i="1" s="1"/>
  <c r="CX184" i="1" a="1"/>
  <c r="CX184" i="1" s="1"/>
  <c r="DR184" i="1" s="1"/>
  <c r="AR283" i="1"/>
  <c r="AR260" i="1"/>
  <c r="AR267" i="1"/>
  <c r="AR257" i="1"/>
  <c r="AR264" i="1"/>
  <c r="AR243" i="1"/>
  <c r="AR287" i="1"/>
  <c r="AR249" i="1"/>
  <c r="AR293" i="1"/>
  <c r="AR291" i="1"/>
  <c r="AR281" i="1"/>
  <c r="AR269" i="1"/>
  <c r="AR270" i="1"/>
  <c r="AR272" i="1"/>
  <c r="AR265" i="1"/>
  <c r="AR241" i="1"/>
  <c r="AR227" i="1"/>
  <c r="AR279" i="1"/>
  <c r="AR254" i="1"/>
  <c r="AR275" i="1"/>
  <c r="AR276" i="1"/>
  <c r="AR226" i="1"/>
  <c r="AR289" i="1"/>
  <c r="AR258" i="1"/>
  <c r="AR248" i="1"/>
  <c r="AR232" i="1"/>
  <c r="AR292" i="1"/>
  <c r="AR239" i="1"/>
  <c r="AR247" i="1"/>
  <c r="AR251" i="1"/>
  <c r="AR263" i="1"/>
  <c r="AR271" i="1"/>
  <c r="AR268" i="1"/>
  <c r="AR244" i="1"/>
  <c r="AR259" i="1"/>
  <c r="AR252" i="1"/>
  <c r="AR282" i="1"/>
  <c r="AR253" i="1"/>
  <c r="AR261" i="1"/>
  <c r="AR286" i="1"/>
  <c r="AR245" i="1"/>
  <c r="AR280" i="1"/>
  <c r="AR274" i="1"/>
  <c r="AR284" i="1"/>
  <c r="AR225" i="1"/>
  <c r="AR230" i="1"/>
  <c r="AR255" i="1"/>
  <c r="AR290" i="1"/>
  <c r="AR228" i="1"/>
  <c r="AR250" i="1"/>
  <c r="AR277" i="1"/>
  <c r="AR234" i="1"/>
  <c r="AR285" i="1"/>
  <c r="AR233" i="1"/>
  <c r="AR224" i="1"/>
  <c r="AR236" i="1"/>
  <c r="AR231" i="1"/>
  <c r="AR229" i="1"/>
  <c r="AR278" i="1"/>
  <c r="AR262" i="1"/>
  <c r="AR273" i="1"/>
  <c r="AR238" i="1"/>
  <c r="AR242" i="1"/>
  <c r="AR240" i="1"/>
  <c r="AR266" i="1"/>
  <c r="AR235" i="1"/>
  <c r="AR288" i="1"/>
  <c r="AR223" i="1"/>
  <c r="AR237" i="1"/>
  <c r="AR256" i="1"/>
  <c r="AR246" i="1"/>
  <c r="CX195" i="1" a="1"/>
  <c r="CX195" i="1" s="1"/>
  <c r="DR195" i="1" s="1"/>
  <c r="CX192" i="1" a="1"/>
  <c r="CX192" i="1" s="1"/>
  <c r="DR192" i="1" s="1"/>
  <c r="CX206" i="1" a="1"/>
  <c r="CX206" i="1" s="1"/>
  <c r="DR206" i="1" s="1"/>
  <c r="CX207" i="1" a="1"/>
  <c r="CX207" i="1" s="1"/>
  <c r="DR207" i="1" s="1"/>
  <c r="CX196" i="1" a="1"/>
  <c r="CX196" i="1" s="1"/>
  <c r="DR196" i="1" s="1"/>
  <c r="CX201" i="1" a="1"/>
  <c r="CX201" i="1" s="1"/>
  <c r="DR201" i="1" s="1"/>
  <c r="CX200" i="1" a="1"/>
  <c r="CX200" i="1" s="1"/>
  <c r="DR200" i="1" s="1"/>
  <c r="CX210" i="1" a="1"/>
  <c r="CX210" i="1" s="1"/>
  <c r="DR210" i="1" s="1"/>
  <c r="CX215" i="1" a="1"/>
  <c r="CX215" i="1" s="1"/>
  <c r="DR215" i="1" s="1"/>
  <c r="CX191" i="1" a="1"/>
  <c r="CX191" i="1" s="1"/>
  <c r="DR191" i="1" s="1"/>
  <c r="CX199" i="1" a="1"/>
  <c r="CX199" i="1" s="1"/>
  <c r="DR199" i="1" s="1"/>
  <c r="CX197" i="1" a="1"/>
  <c r="CX197" i="1" s="1"/>
  <c r="DR197" i="1" s="1"/>
  <c r="CX189" i="1" a="1"/>
  <c r="CX189" i="1" s="1"/>
  <c r="DR189" i="1" s="1"/>
  <c r="CX194" i="1" a="1"/>
  <c r="CX194" i="1" s="1"/>
  <c r="DR194" i="1" s="1"/>
  <c r="CX190" i="1" a="1"/>
  <c r="CX190" i="1" s="1"/>
  <c r="DR190" i="1" s="1"/>
  <c r="CX185" i="1" a="1"/>
  <c r="CX185" i="1" s="1"/>
  <c r="DR185" i="1" s="1"/>
  <c r="CX211" i="1" a="1"/>
  <c r="CX211" i="1" s="1"/>
  <c r="DR211" i="1" s="1"/>
  <c r="CX187" i="1" a="1"/>
  <c r="CX187" i="1" s="1"/>
  <c r="DR187" i="1" s="1"/>
  <c r="CX208" i="1" a="1"/>
  <c r="CX208" i="1" s="1"/>
  <c r="DR208" i="1" s="1"/>
  <c r="CX203" i="1" a="1"/>
  <c r="CX203" i="1" s="1"/>
  <c r="DR203" i="1" s="1"/>
  <c r="CX198" i="1" a="1"/>
  <c r="CX198" i="1" s="1"/>
  <c r="DR198" i="1" s="1"/>
  <c r="CX204" i="1" a="1"/>
  <c r="CX204" i="1" s="1"/>
  <c r="DR204" i="1" s="1"/>
  <c r="CX209" i="1" a="1"/>
  <c r="CX209" i="1" s="1"/>
  <c r="DR209" i="1" s="1"/>
  <c r="CX205" i="1" a="1"/>
  <c r="CX205" i="1" s="1"/>
  <c r="DR205" i="1" s="1"/>
  <c r="CX186" i="1" a="1"/>
  <c r="CX186" i="1" s="1"/>
  <c r="DR186" i="1" s="1"/>
  <c r="CX193" i="1" a="1"/>
  <c r="CX193" i="1" s="1"/>
  <c r="DR193" i="1" s="1"/>
  <c r="CX214" i="1" a="1"/>
  <c r="CX214" i="1" s="1"/>
  <c r="DR214" i="1" s="1"/>
  <c r="CX188" i="1" a="1"/>
  <c r="CX188" i="1" s="1"/>
  <c r="DR188" i="1" s="1"/>
  <c r="CX213" i="1" a="1"/>
  <c r="CX213" i="1" s="1"/>
  <c r="DR213" i="1" s="1"/>
  <c r="CX202" i="1" a="1"/>
  <c r="CX202" i="1" s="1"/>
  <c r="DR202" i="1" s="1"/>
  <c r="CX212" i="1" a="1"/>
  <c r="CX212" i="1" s="1"/>
  <c r="DR212" i="1" s="1"/>
  <c r="CX216" i="1" a="1"/>
  <c r="CX216" i="1" s="1"/>
  <c r="DR216" i="1" s="1"/>
  <c r="DB268" i="1"/>
  <c r="DB265" i="1"/>
  <c r="DB251" i="1"/>
  <c r="DB277" i="1"/>
  <c r="DB197" i="1"/>
  <c r="DB230" i="1"/>
  <c r="DB282" i="1"/>
  <c r="DB267" i="1"/>
  <c r="DB229" i="1"/>
  <c r="DB198" i="1"/>
  <c r="DB186" i="1"/>
  <c r="DB241" i="1"/>
  <c r="DB202" i="1"/>
  <c r="DB292" i="1"/>
  <c r="DB254" i="1"/>
  <c r="DB266" i="1"/>
  <c r="DB271" i="1"/>
  <c r="DB262" i="1"/>
  <c r="DB226" i="1"/>
  <c r="DB187" i="1"/>
  <c r="DB232" i="1"/>
  <c r="DB189" i="1"/>
  <c r="DB204" i="1"/>
  <c r="DB194" i="1"/>
  <c r="DB263" i="1"/>
  <c r="DB192" i="1"/>
  <c r="DB237" i="1"/>
  <c r="DB261" i="1"/>
  <c r="DB279" i="1"/>
  <c r="DB188" i="1"/>
  <c r="DB288" i="1"/>
  <c r="DB209" i="1"/>
  <c r="DB256" i="1"/>
  <c r="DB289" i="1"/>
  <c r="DB178" i="1"/>
  <c r="DB238" i="1"/>
  <c r="DB290" i="1"/>
  <c r="DB215" i="1"/>
  <c r="DB244" i="1"/>
  <c r="DB276" i="1"/>
  <c r="DB253" i="1"/>
  <c r="DB293" i="1"/>
  <c r="DB245" i="1"/>
  <c r="DB235" i="1"/>
  <c r="DB269" i="1"/>
  <c r="DB257" i="1"/>
  <c r="DB199" i="1"/>
  <c r="DB291" i="1"/>
  <c r="DB250" i="1"/>
  <c r="DB196" i="1"/>
  <c r="DB211" i="1"/>
  <c r="DB180" i="1"/>
  <c r="DB255" i="1"/>
  <c r="DB284" i="1"/>
  <c r="DB203" i="1"/>
  <c r="DB218" i="1"/>
  <c r="DB201" i="1"/>
  <c r="DB200" i="1"/>
  <c r="DB207" i="1"/>
  <c r="DB286" i="1"/>
  <c r="DB274" i="1"/>
  <c r="DB281" i="1"/>
  <c r="DB181" i="1"/>
  <c r="DB179" i="1"/>
  <c r="DB185" i="1"/>
  <c r="DB272" i="1"/>
  <c r="DB278" i="1"/>
  <c r="DB220" i="1"/>
  <c r="DB246" i="1"/>
  <c r="DB243" i="1"/>
  <c r="DB287" i="1"/>
  <c r="DB260" i="1"/>
  <c r="DB182" i="1"/>
  <c r="DB224" i="1"/>
  <c r="DB193" i="1"/>
  <c r="DB212" i="1"/>
  <c r="DB242" i="1"/>
  <c r="DB247" i="1"/>
  <c r="DB205" i="1"/>
  <c r="DB234" i="1"/>
  <c r="DB183" i="1"/>
  <c r="DB280" i="1"/>
  <c r="DB285" i="1"/>
  <c r="DB184" i="1"/>
  <c r="DB258" i="1"/>
  <c r="DB219" i="1"/>
  <c r="DB249" i="1"/>
  <c r="DB214" i="1"/>
  <c r="DB227" i="1"/>
  <c r="DB208" i="1"/>
  <c r="DB264" i="1"/>
  <c r="DB259" i="1"/>
  <c r="DB283" i="1"/>
  <c r="DB191" i="1"/>
  <c r="DB239" i="1"/>
  <c r="DB273" i="1"/>
  <c r="DB210" i="1"/>
  <c r="DB275" i="1"/>
  <c r="DB216" i="1"/>
  <c r="DB225" i="1"/>
  <c r="DB217" i="1"/>
  <c r="DB233" i="1"/>
  <c r="DB223" i="1"/>
  <c r="DB177" i="1"/>
  <c r="DB231" i="1"/>
  <c r="DB206" i="1"/>
  <c r="DB228" i="1"/>
  <c r="DB252" i="1"/>
  <c r="DB195" i="1"/>
  <c r="DB236" i="1"/>
  <c r="DB222" i="1"/>
  <c r="DB240" i="1"/>
  <c r="DB190" i="1"/>
  <c r="DB221" i="1"/>
  <c r="DB213" i="1"/>
  <c r="DB248" i="1"/>
  <c r="DB270" i="1"/>
  <c r="AL90" i="1"/>
  <c r="AL91" i="1"/>
  <c r="AS110" i="1"/>
  <c r="AS113" i="1"/>
  <c r="AS112" i="1"/>
  <c r="AS116" i="1"/>
  <c r="AS115" i="1"/>
  <c r="AS111" i="1"/>
  <c r="AS118" i="1"/>
  <c r="AS117" i="1"/>
  <c r="AS114" i="1"/>
  <c r="AS119" i="1"/>
  <c r="BD252" i="1"/>
  <c r="BD174" i="1"/>
  <c r="BD269" i="1"/>
  <c r="BD222" i="1"/>
  <c r="BD173" i="1"/>
  <c r="BD179" i="1"/>
  <c r="BD265" i="1"/>
  <c r="BD284" i="1"/>
  <c r="BD239" i="1"/>
  <c r="BD262" i="1"/>
  <c r="BD255" i="1"/>
  <c r="BD247" i="1"/>
  <c r="BD245" i="1"/>
  <c r="BD289" i="1"/>
  <c r="BD199" i="1"/>
  <c r="BD197" i="1"/>
  <c r="BD223" i="1"/>
  <c r="BD231" i="1"/>
  <c r="BD280" i="1"/>
  <c r="BD282" i="1"/>
  <c r="BD171" i="1"/>
  <c r="BD221" i="1"/>
  <c r="BD193" i="1"/>
  <c r="BD175" i="1"/>
  <c r="BD180" i="1"/>
  <c r="BD293" i="1"/>
  <c r="BD251" i="1"/>
  <c r="BD196" i="1"/>
  <c r="BD271" i="1"/>
  <c r="BD185" i="1"/>
  <c r="BD283" i="1"/>
  <c r="BD207" i="1"/>
  <c r="BD279" i="1"/>
  <c r="BD181" i="1"/>
  <c r="BD213" i="1"/>
  <c r="BD287" i="1"/>
  <c r="BD266" i="1"/>
  <c r="BD201" i="1"/>
  <c r="BD186" i="1"/>
  <c r="BD244" i="1"/>
  <c r="BD281" i="1"/>
  <c r="BD170" i="1"/>
  <c r="BD230" i="1"/>
  <c r="BD238" i="1"/>
  <c r="BD202" i="1"/>
  <c r="BD278" i="1"/>
  <c r="BD229" i="1"/>
  <c r="BD256" i="1"/>
  <c r="BD292" i="1"/>
  <c r="BD234" i="1"/>
  <c r="BD250" i="1"/>
  <c r="BD212" i="1"/>
  <c r="BD243" i="1"/>
  <c r="BD253" i="1"/>
  <c r="BD274" i="1"/>
  <c r="BD254" i="1"/>
  <c r="BD270" i="1"/>
  <c r="BD220" i="1"/>
  <c r="BD258" i="1"/>
  <c r="BD273" i="1"/>
  <c r="BD187" i="1"/>
  <c r="BD267" i="1"/>
  <c r="BD259" i="1"/>
  <c r="BD169" i="1"/>
  <c r="BD276" i="1"/>
  <c r="BD272" i="1"/>
  <c r="BD233" i="1"/>
  <c r="BD226" i="1"/>
  <c r="BD240" i="1"/>
  <c r="BD206" i="1"/>
  <c r="BD211" i="1"/>
  <c r="BD257" i="1"/>
  <c r="BD246" i="1"/>
  <c r="BD264" i="1"/>
  <c r="BD263" i="1"/>
  <c r="BD198" i="1"/>
  <c r="BD183" i="1"/>
  <c r="BD219" i="1"/>
  <c r="BD291" i="1"/>
  <c r="BD275" i="1"/>
  <c r="BD217" i="1"/>
  <c r="BD209" i="1"/>
  <c r="BD286" i="1"/>
  <c r="BD290" i="1"/>
  <c r="BD210" i="1"/>
  <c r="BD172" i="1"/>
  <c r="BD200" i="1"/>
  <c r="BD205" i="1"/>
  <c r="BD184" i="1"/>
  <c r="BD195" i="1"/>
  <c r="BD236" i="1"/>
  <c r="BD241" i="1"/>
  <c r="BD191" i="1"/>
  <c r="BD203" i="1"/>
  <c r="BD237" i="1"/>
  <c r="BD182" i="1"/>
  <c r="BD224" i="1"/>
  <c r="BD208" i="1"/>
  <c r="BD227" i="1"/>
  <c r="BD225" i="1"/>
  <c r="BD268" i="1"/>
  <c r="BD248" i="1"/>
  <c r="BD249" i="1"/>
  <c r="BD228" i="1"/>
  <c r="BD192" i="1"/>
  <c r="BD215" i="1"/>
  <c r="BD188" i="1"/>
  <c r="BD232" i="1"/>
  <c r="BD190" i="1"/>
  <c r="BD216" i="1"/>
  <c r="BD261" i="1"/>
  <c r="BD178" i="1"/>
  <c r="BD218" i="1"/>
  <c r="BD242" i="1"/>
  <c r="BD194" i="1"/>
  <c r="BD260" i="1"/>
  <c r="BD288" i="1"/>
  <c r="BD204" i="1"/>
  <c r="BD189" i="1"/>
  <c r="BD177" i="1"/>
  <c r="BD285" i="1"/>
  <c r="BD214" i="1"/>
  <c r="BD277" i="1"/>
  <c r="BD176" i="1"/>
  <c r="BD235" i="1"/>
  <c r="AT235" i="1"/>
  <c r="AT228" i="1"/>
  <c r="AT214" i="1"/>
  <c r="AT204" i="1"/>
  <c r="AT217" i="1"/>
  <c r="AT227" i="1"/>
  <c r="AT207" i="1"/>
  <c r="AT231" i="1"/>
  <c r="AT225" i="1"/>
  <c r="AT212" i="1"/>
  <c r="AT202" i="1"/>
  <c r="AT222" i="1"/>
  <c r="AT239" i="1"/>
  <c r="AT215" i="1"/>
  <c r="AT230" i="1"/>
  <c r="AT229" i="1"/>
  <c r="AT221" i="1"/>
  <c r="AT208" i="1"/>
  <c r="AT201" i="1"/>
  <c r="AT213" i="1"/>
  <c r="AT233" i="1"/>
  <c r="AT205" i="1"/>
  <c r="AT236" i="1"/>
  <c r="AT219" i="1"/>
  <c r="AT238" i="1"/>
  <c r="AT234" i="1"/>
  <c r="AT237" i="1"/>
  <c r="AT211" i="1"/>
  <c r="AT218" i="1"/>
  <c r="AT209" i="1"/>
  <c r="AT206" i="1"/>
  <c r="AT220" i="1"/>
  <c r="AT210" i="1"/>
  <c r="AT240" i="1"/>
  <c r="AT226" i="1"/>
  <c r="AT223" i="1"/>
  <c r="AT203" i="1"/>
  <c r="AT232" i="1"/>
  <c r="AT216" i="1"/>
  <c r="AT224" i="1"/>
  <c r="AX116" i="1"/>
  <c r="AX114" i="1"/>
  <c r="AX112" i="1"/>
  <c r="AX113" i="1"/>
  <c r="AX118" i="1"/>
  <c r="AX117" i="1"/>
  <c r="AX115" i="1"/>
  <c r="AO176" i="1"/>
  <c r="AO165" i="1"/>
  <c r="AO171" i="1"/>
  <c r="AO159" i="1"/>
  <c r="AO156" i="1"/>
  <c r="AO178" i="1"/>
  <c r="AO157" i="1"/>
  <c r="AO167" i="1"/>
  <c r="AO164" i="1"/>
  <c r="AO166" i="1"/>
  <c r="AO173" i="1"/>
  <c r="AO152" i="1"/>
  <c r="AO168" i="1"/>
  <c r="AO155" i="1"/>
  <c r="AO153" i="1"/>
  <c r="AO175" i="1"/>
  <c r="AO163" i="1"/>
  <c r="AO174" i="1"/>
  <c r="AO162" i="1"/>
  <c r="AO161" i="1"/>
  <c r="AO172" i="1"/>
  <c r="AO177" i="1"/>
  <c r="AO169" i="1"/>
  <c r="AO158" i="1"/>
  <c r="AO170" i="1"/>
  <c r="AO154" i="1"/>
  <c r="AO160" i="1"/>
  <c r="BZ135" i="1"/>
  <c r="BZ136" i="1"/>
  <c r="BX286" i="1"/>
  <c r="BX284" i="1"/>
  <c r="BX271" i="1"/>
  <c r="BX259" i="1"/>
  <c r="BX266" i="1"/>
  <c r="BX275" i="1"/>
  <c r="BX289" i="1"/>
  <c r="BX269" i="1"/>
  <c r="BX253" i="1"/>
  <c r="BX270" i="1"/>
  <c r="BX282" i="1"/>
  <c r="BX281" i="1"/>
  <c r="BX283" i="1"/>
  <c r="BX257" i="1"/>
  <c r="BX256" i="1"/>
  <c r="BX280" i="1"/>
  <c r="BX285" i="1"/>
  <c r="BX258" i="1"/>
  <c r="BX248" i="1"/>
  <c r="BX249" i="1"/>
  <c r="BX273" i="1"/>
  <c r="BX252" i="1"/>
  <c r="BX263" i="1"/>
  <c r="BX262" i="1"/>
  <c r="BX268" i="1"/>
  <c r="BX272" i="1"/>
  <c r="BX291" i="1"/>
  <c r="BX278" i="1"/>
  <c r="BX276" i="1"/>
  <c r="BX261" i="1"/>
  <c r="BX277" i="1"/>
  <c r="BX292" i="1"/>
  <c r="BX254" i="1"/>
  <c r="BX265" i="1"/>
  <c r="BX264" i="1"/>
  <c r="BX255" i="1"/>
  <c r="BX267" i="1"/>
  <c r="BX260" i="1"/>
  <c r="BX288" i="1"/>
  <c r="BX274" i="1"/>
  <c r="BX287" i="1"/>
  <c r="BX279" i="1"/>
  <c r="BX290" i="1"/>
  <c r="BX250" i="1"/>
  <c r="BX293" i="1"/>
  <c r="BX251" i="1"/>
  <c r="CL287" i="1"/>
  <c r="CL182" i="1"/>
  <c r="CL286" i="1"/>
  <c r="CL166" i="1"/>
  <c r="CL264" i="1"/>
  <c r="CL255" i="1"/>
  <c r="CL207" i="1"/>
  <c r="CL272" i="1"/>
  <c r="CL271" i="1"/>
  <c r="CL277" i="1"/>
  <c r="CL185" i="1"/>
  <c r="CL245" i="1"/>
  <c r="CL214" i="1"/>
  <c r="CL167" i="1"/>
  <c r="CL249" i="1"/>
  <c r="CL179" i="1"/>
  <c r="CL196" i="1"/>
  <c r="CL189" i="1"/>
  <c r="CL232" i="1"/>
  <c r="CL250" i="1"/>
  <c r="CL276" i="1"/>
  <c r="CL281" i="1"/>
  <c r="CL198" i="1"/>
  <c r="CL260" i="1"/>
  <c r="CL201" i="1"/>
  <c r="CL183" i="1"/>
  <c r="CL172" i="1"/>
  <c r="CL289" i="1"/>
  <c r="CL224" i="1"/>
  <c r="CL218" i="1"/>
  <c r="CL248" i="1"/>
  <c r="CL229" i="1"/>
  <c r="CL171" i="1"/>
  <c r="CL252" i="1"/>
  <c r="CL275" i="1"/>
  <c r="CL233" i="1"/>
  <c r="CL280" i="1"/>
  <c r="CL220" i="1"/>
  <c r="CL262" i="1"/>
  <c r="CL251" i="1"/>
  <c r="CL219" i="1"/>
  <c r="CL197" i="1"/>
  <c r="CL263" i="1"/>
  <c r="CL187" i="1"/>
  <c r="CL210" i="1"/>
  <c r="CL246" i="1"/>
  <c r="CL231" i="1"/>
  <c r="CL278" i="1"/>
  <c r="CL226" i="1"/>
  <c r="CL223" i="1"/>
  <c r="CL168" i="1"/>
  <c r="CL202" i="1"/>
  <c r="CL211" i="1"/>
  <c r="CL283" i="1"/>
  <c r="CL225" i="1"/>
  <c r="CL239" i="1"/>
  <c r="CL282" i="1"/>
  <c r="CL259" i="1"/>
  <c r="CL235" i="1"/>
  <c r="CL221" i="1"/>
  <c r="CL267" i="1"/>
  <c r="CL164" i="1"/>
  <c r="CL186" i="1"/>
  <c r="CL266" i="1"/>
  <c r="CL206" i="1"/>
  <c r="CL212" i="1"/>
  <c r="CL240" i="1"/>
  <c r="CL292" i="1"/>
  <c r="CL265" i="1"/>
  <c r="CL208" i="1"/>
  <c r="CL192" i="1"/>
  <c r="CL279" i="1"/>
  <c r="CL215" i="1"/>
  <c r="CL173" i="1"/>
  <c r="CL222" i="1"/>
  <c r="CL176" i="1"/>
  <c r="CL291" i="1"/>
  <c r="CL216" i="1"/>
  <c r="CL174" i="1"/>
  <c r="CL217" i="1"/>
  <c r="CL190" i="1"/>
  <c r="CL290" i="1"/>
  <c r="CL247" i="1"/>
  <c r="CL257" i="1"/>
  <c r="CL178" i="1"/>
  <c r="CL181" i="1"/>
  <c r="CL180" i="1"/>
  <c r="CL268" i="1"/>
  <c r="CL243" i="1"/>
  <c r="CL199" i="1"/>
  <c r="CL227" i="1"/>
  <c r="CL270" i="1"/>
  <c r="CL209" i="1"/>
  <c r="CL203" i="1"/>
  <c r="CL188" i="1"/>
  <c r="CL244" i="1"/>
  <c r="CL194" i="1"/>
  <c r="CL165" i="1"/>
  <c r="CL228" i="1"/>
  <c r="CL234" i="1"/>
  <c r="CL258" i="1"/>
  <c r="CL256" i="1"/>
  <c r="CL204" i="1"/>
  <c r="CL238" i="1"/>
  <c r="CL193" i="1"/>
  <c r="CL230" i="1"/>
  <c r="CL184" i="1"/>
  <c r="CL237" i="1"/>
  <c r="CL261" i="1"/>
  <c r="CL205" i="1"/>
  <c r="CL236" i="1"/>
  <c r="CL269" i="1"/>
  <c r="CL195" i="1"/>
  <c r="CL293" i="1"/>
  <c r="CL253" i="1"/>
  <c r="CL200" i="1"/>
  <c r="CL274" i="1"/>
  <c r="CL191" i="1"/>
  <c r="CL169" i="1"/>
  <c r="CL254" i="1"/>
  <c r="CL285" i="1"/>
  <c r="CL177" i="1"/>
  <c r="CL288" i="1"/>
  <c r="CL242" i="1"/>
  <c r="CL284" i="1"/>
  <c r="CL175" i="1"/>
  <c r="CL213" i="1"/>
  <c r="CL273" i="1"/>
  <c r="CL170" i="1"/>
  <c r="CL241" i="1"/>
  <c r="BF273" i="1"/>
  <c r="BF253" i="1"/>
  <c r="BF231" i="1"/>
  <c r="BF209" i="1"/>
  <c r="BF218" i="1"/>
  <c r="BF267" i="1"/>
  <c r="BF262" i="1"/>
  <c r="BF278" i="1"/>
  <c r="BF251" i="1"/>
  <c r="BF292" i="1"/>
  <c r="BF285" i="1"/>
  <c r="BF269" i="1"/>
  <c r="BF256" i="1"/>
  <c r="BF258" i="1"/>
  <c r="BF235" i="1"/>
  <c r="BF240" i="1"/>
  <c r="BF247" i="1"/>
  <c r="BF260" i="1"/>
  <c r="BF225" i="1"/>
  <c r="BF211" i="1"/>
  <c r="BF254" i="1"/>
  <c r="BF272" i="1"/>
  <c r="BF250" i="1"/>
  <c r="BF220" i="1"/>
  <c r="BF290" i="1"/>
  <c r="BF246" i="1"/>
  <c r="BF217" i="1"/>
  <c r="BF230" i="1"/>
  <c r="BF263" i="1"/>
  <c r="BF270" i="1"/>
  <c r="BF239" i="1"/>
  <c r="BF255" i="1"/>
  <c r="BF234" i="1"/>
  <c r="BF226" i="1"/>
  <c r="BF280" i="1"/>
  <c r="BF243" i="1"/>
  <c r="BF238" i="1"/>
  <c r="BF248" i="1"/>
  <c r="BF206" i="1"/>
  <c r="BF208" i="1"/>
  <c r="BF275" i="1"/>
  <c r="BF229" i="1"/>
  <c r="BF205" i="1"/>
  <c r="BF291" i="1"/>
  <c r="BF237" i="1"/>
  <c r="BF282" i="1"/>
  <c r="BF274" i="1"/>
  <c r="BF266" i="1"/>
  <c r="BF257" i="1"/>
  <c r="BF271" i="1"/>
  <c r="BF228" i="1"/>
  <c r="BF219" i="1"/>
  <c r="BF213" i="1"/>
  <c r="BF222" i="1"/>
  <c r="BF232" i="1"/>
  <c r="BF293" i="1"/>
  <c r="BF221" i="1"/>
  <c r="BF227" i="1"/>
  <c r="BF287" i="1"/>
  <c r="BF264" i="1"/>
  <c r="BF210" i="1"/>
  <c r="BF276" i="1"/>
  <c r="BF236" i="1"/>
  <c r="BF244" i="1"/>
  <c r="BF284" i="1"/>
  <c r="BF268" i="1"/>
  <c r="BF288" i="1"/>
  <c r="BF207" i="1"/>
  <c r="BF245" i="1"/>
  <c r="BF212" i="1"/>
  <c r="BF223" i="1"/>
  <c r="BF279" i="1"/>
  <c r="BF277" i="1"/>
  <c r="BF286" i="1"/>
  <c r="BF281" i="1"/>
  <c r="BF249" i="1"/>
  <c r="BF233" i="1"/>
  <c r="BF283" i="1"/>
  <c r="BF214" i="1"/>
  <c r="BF242" i="1"/>
  <c r="BF204" i="1"/>
  <c r="BF265" i="1"/>
  <c r="BF261" i="1"/>
  <c r="BF216" i="1"/>
  <c r="BF289" i="1"/>
  <c r="BF241" i="1"/>
  <c r="BF215" i="1"/>
  <c r="BF252" i="1"/>
  <c r="BF259" i="1"/>
  <c r="BF224" i="1"/>
  <c r="BU238" i="1"/>
  <c r="BU215" i="1"/>
  <c r="BU201" i="1"/>
  <c r="BU219" i="1"/>
  <c r="BU283" i="1"/>
  <c r="BU267" i="1"/>
  <c r="BU242" i="1"/>
  <c r="BU245" i="1"/>
  <c r="BU191" i="1"/>
  <c r="BU184" i="1"/>
  <c r="BU279" i="1"/>
  <c r="BU203" i="1"/>
  <c r="BU272" i="1"/>
  <c r="BU193" i="1"/>
  <c r="BU214" i="1"/>
  <c r="BU254" i="1"/>
  <c r="BU284" i="1"/>
  <c r="BU236" i="1"/>
  <c r="BU286" i="1"/>
  <c r="BU251" i="1"/>
  <c r="BU185" i="1"/>
  <c r="BU199" i="1"/>
  <c r="BU271" i="1"/>
  <c r="BU213" i="1"/>
  <c r="BU182" i="1"/>
  <c r="BU189" i="1"/>
  <c r="BU231" i="1"/>
  <c r="BU256" i="1"/>
  <c r="BU247" i="1"/>
  <c r="BU235" i="1"/>
  <c r="BU274" i="1"/>
  <c r="BU204" i="1"/>
  <c r="BU205" i="1"/>
  <c r="BU230" i="1"/>
  <c r="BU240" i="1"/>
  <c r="BU255" i="1"/>
  <c r="BU226" i="1"/>
  <c r="BU285" i="1"/>
  <c r="BU186" i="1"/>
  <c r="BU211" i="1"/>
  <c r="BU216" i="1"/>
  <c r="BU266" i="1"/>
  <c r="BU249" i="1"/>
  <c r="BU277" i="1"/>
  <c r="BU187" i="1"/>
  <c r="BU225" i="1"/>
  <c r="BU234" i="1"/>
  <c r="BU197" i="1"/>
  <c r="BU206" i="1"/>
  <c r="BU278" i="1"/>
  <c r="BU263" i="1"/>
  <c r="BU198" i="1"/>
  <c r="BU202" i="1"/>
  <c r="BU208" i="1"/>
  <c r="BU276" i="1"/>
  <c r="BU218" i="1"/>
  <c r="BU243" i="1"/>
  <c r="BU192" i="1"/>
  <c r="BU207" i="1"/>
  <c r="BU268" i="1"/>
  <c r="BU227" i="1"/>
  <c r="BU223" i="1"/>
  <c r="BU222" i="1"/>
  <c r="BU253" i="1"/>
  <c r="BU244" i="1"/>
  <c r="BU232" i="1"/>
  <c r="BU291" i="1"/>
  <c r="BU287" i="1"/>
  <c r="BU194" i="1"/>
  <c r="BU293" i="1"/>
  <c r="BU239" i="1"/>
  <c r="BU258" i="1"/>
  <c r="BU246" i="1"/>
  <c r="BU269" i="1"/>
  <c r="BU275" i="1"/>
  <c r="BU217" i="1"/>
  <c r="BU260" i="1"/>
  <c r="BU228" i="1"/>
  <c r="BU233" i="1"/>
  <c r="BU282" i="1"/>
  <c r="BU210" i="1"/>
  <c r="BU209" i="1"/>
  <c r="BU237" i="1"/>
  <c r="BU292" i="1"/>
  <c r="BU183" i="1"/>
  <c r="BU221" i="1"/>
  <c r="BU289" i="1"/>
  <c r="BU273" i="1"/>
  <c r="BU250" i="1"/>
  <c r="BU241" i="1"/>
  <c r="BU229" i="1"/>
  <c r="BU220" i="1"/>
  <c r="BU212" i="1"/>
  <c r="BU257" i="1"/>
  <c r="BU262" i="1"/>
  <c r="BU288" i="1"/>
  <c r="BU264" i="1"/>
  <c r="BU280" i="1"/>
  <c r="BU224" i="1"/>
  <c r="BU181" i="1"/>
  <c r="BU252" i="1"/>
  <c r="BU265" i="1"/>
  <c r="BU190" i="1"/>
  <c r="BU281" i="1"/>
  <c r="BU188" i="1"/>
  <c r="BU195" i="1"/>
  <c r="BU259" i="1"/>
  <c r="BU200" i="1"/>
  <c r="BU290" i="1"/>
  <c r="BU261" i="1"/>
  <c r="BU248" i="1"/>
  <c r="BU270" i="1"/>
  <c r="BU196" i="1"/>
  <c r="CV90" i="1"/>
  <c r="CV130" i="1"/>
  <c r="CV132" i="1"/>
  <c r="CV136" i="1"/>
  <c r="CV123" i="1"/>
  <c r="CV141" i="1"/>
  <c r="CV126" i="1"/>
  <c r="CV133" i="1"/>
  <c r="CV129" i="1"/>
  <c r="CV128" i="1"/>
  <c r="CV138" i="1"/>
  <c r="CV124" i="1"/>
  <c r="CV144" i="1"/>
  <c r="CV134" i="1"/>
  <c r="CV125" i="1"/>
  <c r="CV137" i="1"/>
  <c r="CV127" i="1"/>
  <c r="CV142" i="1"/>
  <c r="CV135" i="1"/>
  <c r="CV143" i="1"/>
  <c r="CV131" i="1"/>
  <c r="CV139" i="1"/>
  <c r="CV140" i="1"/>
  <c r="DB43" i="1"/>
  <c r="CV43" i="1"/>
  <c r="CX44" i="1"/>
  <c r="CX220" i="1" s="1" a="1"/>
  <c r="CX220" i="1" s="1"/>
  <c r="DR220" i="1" s="1"/>
  <c r="CF44" i="1"/>
  <c r="CF119" i="1" s="1"/>
  <c r="CH43" i="1"/>
  <c r="BT44" i="1"/>
  <c r="BX45" i="1"/>
  <c r="BX46" i="1" s="1"/>
  <c r="BX47" i="1" s="1"/>
  <c r="BZ43" i="1"/>
  <c r="BZ137" i="1" s="1"/>
  <c r="BQ42" i="1"/>
  <c r="BJ43" i="1"/>
  <c r="BC43" i="1"/>
  <c r="AX43" i="1"/>
  <c r="AX121" i="1" s="1"/>
  <c r="AV43" i="1"/>
  <c r="AT43" i="1"/>
  <c r="AS42" i="1"/>
  <c r="AO43" i="1"/>
  <c r="AO71" i="1" s="1"/>
  <c r="AO76" i="1" s="1"/>
  <c r="AR43" i="1"/>
  <c r="AR338" i="1" s="1"/>
  <c r="AR326" i="1" l="1"/>
  <c r="CF118" i="1"/>
  <c r="AR325" i="1"/>
  <c r="AR337" i="1"/>
  <c r="AR342" i="1"/>
  <c r="AR330" i="1"/>
  <c r="AR340" i="1"/>
  <c r="AR336" i="1"/>
  <c r="AR323" i="1"/>
  <c r="AR344" i="1"/>
  <c r="AR332" i="1"/>
  <c r="AR347" i="1"/>
  <c r="AR335" i="1"/>
  <c r="AR348" i="1"/>
  <c r="AR328" i="1"/>
  <c r="AR333" i="1"/>
  <c r="AR334" i="1"/>
  <c r="AR343" i="1"/>
  <c r="AR329" i="1"/>
  <c r="AR331" i="1"/>
  <c r="AR349" i="1"/>
  <c r="AR341" i="1"/>
  <c r="AR339" i="1"/>
  <c r="AR345" i="1"/>
  <c r="AR327" i="1"/>
  <c r="AR350" i="1"/>
  <c r="AR324" i="1"/>
  <c r="AR346" i="1"/>
  <c r="AR352" i="1"/>
  <c r="AR351" i="1"/>
  <c r="BC370" i="1"/>
  <c r="BC359" i="1"/>
  <c r="BC349" i="1"/>
  <c r="BC324" i="1"/>
  <c r="BC358" i="1"/>
  <c r="BC306" i="1"/>
  <c r="BC299" i="1"/>
  <c r="BC295" i="1"/>
  <c r="BC378" i="1"/>
  <c r="BC329" i="1"/>
  <c r="BC352" i="1"/>
  <c r="BC340" i="1"/>
  <c r="BC365" i="1"/>
  <c r="BC390" i="1"/>
  <c r="BC298" i="1"/>
  <c r="BC339" i="1"/>
  <c r="BC337" i="1"/>
  <c r="BC353" i="1"/>
  <c r="BC330" i="1"/>
  <c r="BC311" i="1"/>
  <c r="BC325" i="1"/>
  <c r="BC348" i="1"/>
  <c r="BC388" i="1"/>
  <c r="BC375" i="1"/>
  <c r="BC296" i="1"/>
  <c r="BC362" i="1"/>
  <c r="BC369" i="1"/>
  <c r="BC391" i="1"/>
  <c r="BC392" i="1"/>
  <c r="BC386" i="1"/>
  <c r="BC336" i="1"/>
  <c r="BC308" i="1"/>
  <c r="BC326" i="1"/>
  <c r="BC366" i="1"/>
  <c r="BC389" i="1"/>
  <c r="BC304" i="1"/>
  <c r="BC367" i="1"/>
  <c r="BC323" i="1"/>
  <c r="BC331" i="1"/>
  <c r="BC385" i="1"/>
  <c r="BC377" i="1"/>
  <c r="BC351" i="1"/>
  <c r="BC310" i="1"/>
  <c r="BC303" i="1"/>
  <c r="BC373" i="1"/>
  <c r="BC350" i="1"/>
  <c r="BC302" i="1"/>
  <c r="BC319" i="1"/>
  <c r="BC380" i="1"/>
  <c r="BC305" i="1"/>
  <c r="BC320" i="1"/>
  <c r="BC383" i="1"/>
  <c r="BC316" i="1"/>
  <c r="BC387" i="1"/>
  <c r="BC328" i="1"/>
  <c r="BC318" i="1"/>
  <c r="BC355" i="1"/>
  <c r="BC357" i="1"/>
  <c r="BC301" i="1"/>
  <c r="BC315" i="1"/>
  <c r="BC335" i="1"/>
  <c r="BC342" i="1"/>
  <c r="BC294" i="1"/>
  <c r="BC322" i="1"/>
  <c r="BC382" i="1"/>
  <c r="BC344" i="1"/>
  <c r="BC364" i="1"/>
  <c r="BC307" i="1"/>
  <c r="BC384" i="1"/>
  <c r="BC327" i="1"/>
  <c r="BC345" i="1"/>
  <c r="BC332" i="1"/>
  <c r="BC317" i="1"/>
  <c r="BC300" i="1"/>
  <c r="BC343" i="1"/>
  <c r="BC360" i="1"/>
  <c r="BC379" i="1"/>
  <c r="BC376" i="1"/>
  <c r="BC363" i="1"/>
  <c r="BC356" i="1"/>
  <c r="BC354" i="1"/>
  <c r="BC297" i="1"/>
  <c r="BC338" i="1"/>
  <c r="BC371" i="1"/>
  <c r="BC372" i="1"/>
  <c r="BC368" i="1"/>
  <c r="BC313" i="1"/>
  <c r="BC309" i="1"/>
  <c r="BC381" i="1"/>
  <c r="BC333" i="1"/>
  <c r="BC341" i="1"/>
  <c r="BC361" i="1"/>
  <c r="BC321" i="1"/>
  <c r="BC312" i="1"/>
  <c r="BC393" i="1"/>
  <c r="BC347" i="1"/>
  <c r="BC374" i="1"/>
  <c r="BC346" i="1"/>
  <c r="BC314" i="1"/>
  <c r="BC334" i="1"/>
  <c r="BJ298" i="1"/>
  <c r="BJ304" i="1"/>
  <c r="BJ309" i="1"/>
  <c r="BJ294" i="1"/>
  <c r="BJ308" i="1"/>
  <c r="BJ301" i="1"/>
  <c r="BJ303" i="1"/>
  <c r="BJ306" i="1"/>
  <c r="BJ302" i="1"/>
  <c r="BJ296" i="1"/>
  <c r="BJ305" i="1"/>
  <c r="BJ307" i="1"/>
  <c r="BJ297" i="1"/>
  <c r="BJ299" i="1"/>
  <c r="BJ300" i="1"/>
  <c r="BJ295" i="1"/>
  <c r="BZ138" i="1"/>
  <c r="AR44" i="1"/>
  <c r="AR45" i="1" s="1"/>
  <c r="AR46" i="1" s="1"/>
  <c r="AR388" i="1"/>
  <c r="AR392" i="1"/>
  <c r="AR355" i="1"/>
  <c r="AR376" i="1"/>
  <c r="AR375" i="1"/>
  <c r="AR367" i="1"/>
  <c r="AR366" i="1"/>
  <c r="AR391" i="1"/>
  <c r="AR353" i="1"/>
  <c r="AR359" i="1"/>
  <c r="AR361" i="1"/>
  <c r="AR374" i="1"/>
  <c r="AR369" i="1"/>
  <c r="AR390" i="1"/>
  <c r="AR364" i="1"/>
  <c r="AR383" i="1"/>
  <c r="AR387" i="1"/>
  <c r="AR393" i="1"/>
  <c r="AR379" i="1"/>
  <c r="AR356" i="1"/>
  <c r="AR371" i="1"/>
  <c r="AR389" i="1"/>
  <c r="AR378" i="1"/>
  <c r="AR384" i="1"/>
  <c r="AR381" i="1"/>
  <c r="AR368" i="1"/>
  <c r="AR386" i="1"/>
  <c r="AR370" i="1"/>
  <c r="AR372" i="1"/>
  <c r="AR358" i="1"/>
  <c r="AR385" i="1"/>
  <c r="AR377" i="1"/>
  <c r="AR354" i="1"/>
  <c r="AR363" i="1"/>
  <c r="AR373" i="1"/>
  <c r="AR362" i="1"/>
  <c r="AR360" i="1"/>
  <c r="AR357" i="1"/>
  <c r="AR382" i="1"/>
  <c r="AR365" i="1"/>
  <c r="AR380" i="1"/>
  <c r="CH362" i="1"/>
  <c r="CH393" i="1"/>
  <c r="CH353" i="1"/>
  <c r="CH388" i="1"/>
  <c r="CH371" i="1"/>
  <c r="CH382" i="1"/>
  <c r="CH357" i="1"/>
  <c r="CH381" i="1"/>
  <c r="CH372" i="1"/>
  <c r="CH391" i="1"/>
  <c r="CH349" i="1"/>
  <c r="CH379" i="1"/>
  <c r="CH359" i="1"/>
  <c r="CH364" i="1"/>
  <c r="CH378" i="1"/>
  <c r="CH355" i="1"/>
  <c r="CH366" i="1"/>
  <c r="CH375" i="1"/>
  <c r="CH373" i="1"/>
  <c r="CH370" i="1"/>
  <c r="CH363" i="1"/>
  <c r="CH376" i="1"/>
  <c r="CH384" i="1"/>
  <c r="CH356" i="1"/>
  <c r="CH387" i="1"/>
  <c r="CH377" i="1"/>
  <c r="CH374" i="1"/>
  <c r="CH380" i="1"/>
  <c r="CH392" i="1"/>
  <c r="CH351" i="1"/>
  <c r="CH361" i="1"/>
  <c r="CH360" i="1"/>
  <c r="CH367" i="1"/>
  <c r="CH358" i="1"/>
  <c r="CH383" i="1"/>
  <c r="CH352" i="1"/>
  <c r="CH365" i="1"/>
  <c r="CH368" i="1"/>
  <c r="CH389" i="1"/>
  <c r="CH386" i="1"/>
  <c r="CH354" i="1"/>
  <c r="CH390" i="1"/>
  <c r="CH385" i="1"/>
  <c r="CH369" i="1"/>
  <c r="CH350" i="1"/>
  <c r="CX222" i="1" a="1"/>
  <c r="CX222" i="1" s="1"/>
  <c r="DR222" i="1" s="1"/>
  <c r="CX336" i="1" a="1"/>
  <c r="CX336" i="1" s="1"/>
  <c r="DR336" i="1" s="1"/>
  <c r="CX363" i="1" a="1"/>
  <c r="CX363" i="1" s="1"/>
  <c r="DR363" i="1" s="1"/>
  <c r="CX322" i="1" a="1"/>
  <c r="CX322" i="1" s="1"/>
  <c r="DR322" i="1" s="1"/>
  <c r="CX360" i="1" a="1"/>
  <c r="CX360" i="1" s="1"/>
  <c r="DR360" i="1" s="1"/>
  <c r="CX328" i="1" a="1"/>
  <c r="CX328" i="1" s="1"/>
  <c r="DR328" i="1" s="1"/>
  <c r="CX316" i="1" a="1"/>
  <c r="CX316" i="1" s="1"/>
  <c r="DR316" i="1" s="1"/>
  <c r="CX296" i="1" a="1"/>
  <c r="CX296" i="1" s="1"/>
  <c r="DR296" i="1" s="1"/>
  <c r="CX323" i="1" a="1"/>
  <c r="CX323" i="1" s="1"/>
  <c r="DR323" i="1" s="1"/>
  <c r="CX379" i="1" a="1"/>
  <c r="CX379" i="1" s="1"/>
  <c r="DR379" i="1" s="1"/>
  <c r="CX375" i="1" a="1"/>
  <c r="CX375" i="1" s="1"/>
  <c r="DR375" i="1" s="1"/>
  <c r="CX369" i="1" a="1"/>
  <c r="CX369" i="1" s="1"/>
  <c r="DR369" i="1" s="1"/>
  <c r="CX339" i="1" a="1"/>
  <c r="CX339" i="1" s="1"/>
  <c r="DR339" i="1" s="1"/>
  <c r="CX344" i="1" a="1"/>
  <c r="CX344" i="1" s="1"/>
  <c r="DR344" i="1" s="1"/>
  <c r="CX361" i="1" a="1"/>
  <c r="CX361" i="1" s="1"/>
  <c r="DR361" i="1" s="1"/>
  <c r="CX351" i="1" a="1"/>
  <c r="CX351" i="1" s="1"/>
  <c r="DR351" i="1" s="1"/>
  <c r="CX314" i="1" a="1"/>
  <c r="CX314" i="1" s="1"/>
  <c r="DR314" i="1" s="1"/>
  <c r="CX334" i="1" a="1"/>
  <c r="CX334" i="1" s="1"/>
  <c r="DR334" i="1" s="1"/>
  <c r="CX320" i="1" a="1"/>
  <c r="CX320" i="1" s="1"/>
  <c r="DR320" i="1" s="1"/>
  <c r="CX330" i="1" a="1"/>
  <c r="CX330" i="1" s="1"/>
  <c r="DR330" i="1" s="1"/>
  <c r="CX309" i="1" a="1"/>
  <c r="CX309" i="1" s="1"/>
  <c r="DR309" i="1" s="1"/>
  <c r="CX376" i="1" a="1"/>
  <c r="CX376" i="1" s="1"/>
  <c r="DR376" i="1" s="1"/>
  <c r="CX343" i="1" a="1"/>
  <c r="CX343" i="1" s="1"/>
  <c r="DR343" i="1" s="1"/>
  <c r="CX307" i="1" a="1"/>
  <c r="CX307" i="1" s="1"/>
  <c r="DR307" i="1" s="1"/>
  <c r="CX370" i="1" a="1"/>
  <c r="CX370" i="1" s="1"/>
  <c r="DR370" i="1" s="1"/>
  <c r="CX312" i="1" a="1"/>
  <c r="CX312" i="1" s="1"/>
  <c r="DR312" i="1" s="1"/>
  <c r="CX302" i="1" a="1"/>
  <c r="CX302" i="1" s="1"/>
  <c r="DR302" i="1" s="1"/>
  <c r="CX377" i="1" a="1"/>
  <c r="CX377" i="1" s="1"/>
  <c r="DR377" i="1" s="1"/>
  <c r="CX354" i="1" a="1"/>
  <c r="CX354" i="1" s="1"/>
  <c r="DR354" i="1" s="1"/>
  <c r="CX297" i="1" a="1"/>
  <c r="CX297" i="1" s="1"/>
  <c r="DR297" i="1" s="1"/>
  <c r="CX365" i="1" a="1"/>
  <c r="CX365" i="1" s="1"/>
  <c r="DR365" i="1" s="1"/>
  <c r="CX392" i="1" a="1"/>
  <c r="CX392" i="1" s="1"/>
  <c r="DR392" i="1" s="1"/>
  <c r="CX311" i="1" a="1"/>
  <c r="CX311" i="1" s="1"/>
  <c r="DR311" i="1" s="1"/>
  <c r="CX382" i="1" a="1"/>
  <c r="CX382" i="1" s="1"/>
  <c r="DR382" i="1" s="1"/>
  <c r="CX352" i="1" a="1"/>
  <c r="CX352" i="1" s="1"/>
  <c r="DR352" i="1" s="1"/>
  <c r="CX317" i="1" a="1"/>
  <c r="CX317" i="1" s="1"/>
  <c r="DR317" i="1" s="1"/>
  <c r="CX299" i="1" a="1"/>
  <c r="CX299" i="1" s="1"/>
  <c r="DR299" i="1" s="1"/>
  <c r="CX295" i="1" a="1"/>
  <c r="CX295" i="1" s="1"/>
  <c r="DR295" i="1" s="1"/>
  <c r="CX364" i="1" a="1"/>
  <c r="CX364" i="1" s="1"/>
  <c r="DR364" i="1" s="1"/>
  <c r="CX318" i="1" a="1"/>
  <c r="CX318" i="1" s="1"/>
  <c r="DR318" i="1" s="1"/>
  <c r="CX305" i="1" a="1"/>
  <c r="CX305" i="1" s="1"/>
  <c r="DR305" i="1" s="1"/>
  <c r="CX346" i="1" a="1"/>
  <c r="CX346" i="1" s="1"/>
  <c r="DR346" i="1" s="1"/>
  <c r="CX353" i="1" a="1"/>
  <c r="CX353" i="1" s="1"/>
  <c r="DR353" i="1" s="1"/>
  <c r="CX387" i="1" a="1"/>
  <c r="CX387" i="1" s="1"/>
  <c r="DR387" i="1" s="1"/>
  <c r="CX340" i="1" a="1"/>
  <c r="CX340" i="1" s="1"/>
  <c r="DR340" i="1" s="1"/>
  <c r="CX308" i="1" a="1"/>
  <c r="CX308" i="1" s="1"/>
  <c r="DR308" i="1" s="1"/>
  <c r="CX362" i="1" a="1"/>
  <c r="CX362" i="1" s="1"/>
  <c r="DR362" i="1" s="1"/>
  <c r="CX359" i="1" a="1"/>
  <c r="CX359" i="1" s="1"/>
  <c r="DR359" i="1" s="1"/>
  <c r="CX347" i="1" a="1"/>
  <c r="CX347" i="1" s="1"/>
  <c r="DR347" i="1" s="1"/>
  <c r="CX368" i="1" a="1"/>
  <c r="CX368" i="1" s="1"/>
  <c r="DR368" i="1" s="1"/>
  <c r="CX393" i="1" a="1"/>
  <c r="CX393" i="1" s="1"/>
  <c r="DR393" i="1" s="1"/>
  <c r="CX313" i="1" a="1"/>
  <c r="CX313" i="1" s="1"/>
  <c r="DR313" i="1" s="1"/>
  <c r="CX294" i="1" a="1"/>
  <c r="CX294" i="1" s="1"/>
  <c r="DR294" i="1" s="1"/>
  <c r="CX301" i="1" a="1"/>
  <c r="CX301" i="1" s="1"/>
  <c r="DR301" i="1" s="1"/>
  <c r="CX326" i="1" a="1"/>
  <c r="CX326" i="1" s="1"/>
  <c r="DR326" i="1" s="1"/>
  <c r="CX319" i="1" a="1"/>
  <c r="CX319" i="1" s="1"/>
  <c r="DR319" i="1" s="1"/>
  <c r="CX315" i="1" a="1"/>
  <c r="CX315" i="1" s="1"/>
  <c r="DR315" i="1" s="1"/>
  <c r="CX337" i="1" a="1"/>
  <c r="CX337" i="1" s="1"/>
  <c r="DR337" i="1" s="1"/>
  <c r="CX329" i="1" a="1"/>
  <c r="CX329" i="1" s="1"/>
  <c r="DR329" i="1" s="1"/>
  <c r="CX373" i="1" a="1"/>
  <c r="CX373" i="1" s="1"/>
  <c r="DR373" i="1" s="1"/>
  <c r="CX388" i="1" a="1"/>
  <c r="CX388" i="1" s="1"/>
  <c r="DR388" i="1" s="1"/>
  <c r="CX304" i="1" a="1"/>
  <c r="CX304" i="1" s="1"/>
  <c r="DR304" i="1" s="1"/>
  <c r="CX324" i="1" a="1"/>
  <c r="CX324" i="1" s="1"/>
  <c r="DR324" i="1" s="1"/>
  <c r="CX332" i="1" a="1"/>
  <c r="CX332" i="1" s="1"/>
  <c r="DR332" i="1" s="1"/>
  <c r="CX371" i="1" a="1"/>
  <c r="CX371" i="1" s="1"/>
  <c r="DR371" i="1" s="1"/>
  <c r="CX345" i="1" a="1"/>
  <c r="CX345" i="1" s="1"/>
  <c r="DR345" i="1" s="1"/>
  <c r="CX333" i="1" a="1"/>
  <c r="CX333" i="1" s="1"/>
  <c r="DR333" i="1" s="1"/>
  <c r="CX303" i="1" a="1"/>
  <c r="CX303" i="1" s="1"/>
  <c r="DR303" i="1" s="1"/>
  <c r="CX350" i="1" a="1"/>
  <c r="CX350" i="1" s="1"/>
  <c r="DR350" i="1" s="1"/>
  <c r="CX327" i="1" a="1"/>
  <c r="CX327" i="1" s="1"/>
  <c r="DR327" i="1" s="1"/>
  <c r="CX372" i="1" a="1"/>
  <c r="CX372" i="1" s="1"/>
  <c r="DR372" i="1" s="1"/>
  <c r="CX331" i="1" a="1"/>
  <c r="CX331" i="1" s="1"/>
  <c r="DR331" i="1" s="1"/>
  <c r="CX358" i="1" a="1"/>
  <c r="CX358" i="1" s="1"/>
  <c r="DR358" i="1" s="1"/>
  <c r="CX378" i="1" a="1"/>
  <c r="CX378" i="1" s="1"/>
  <c r="DR378" i="1" s="1"/>
  <c r="CX321" i="1" a="1"/>
  <c r="CX321" i="1" s="1"/>
  <c r="DR321" i="1" s="1"/>
  <c r="CX300" i="1" a="1"/>
  <c r="CX300" i="1" s="1"/>
  <c r="DR300" i="1" s="1"/>
  <c r="CX349" i="1" a="1"/>
  <c r="CX349" i="1" s="1"/>
  <c r="DR349" i="1" s="1"/>
  <c r="CX391" i="1" a="1"/>
  <c r="CX391" i="1" s="1"/>
  <c r="DR391" i="1" s="1"/>
  <c r="CX384" i="1" a="1"/>
  <c r="CX384" i="1" s="1"/>
  <c r="DR384" i="1" s="1"/>
  <c r="CX385" i="1" a="1"/>
  <c r="CX385" i="1" s="1"/>
  <c r="DR385" i="1" s="1"/>
  <c r="CX374" i="1" a="1"/>
  <c r="CX374" i="1" s="1"/>
  <c r="DR374" i="1" s="1"/>
  <c r="CX366" i="1" a="1"/>
  <c r="CX366" i="1" s="1"/>
  <c r="DR366" i="1" s="1"/>
  <c r="CX356" i="1" a="1"/>
  <c r="CX356" i="1" s="1"/>
  <c r="DR356" i="1" s="1"/>
  <c r="CX298" i="1" a="1"/>
  <c r="CX298" i="1" s="1"/>
  <c r="DR298" i="1" s="1"/>
  <c r="CX310" i="1" a="1"/>
  <c r="CX310" i="1" s="1"/>
  <c r="DR310" i="1" s="1"/>
  <c r="CX306" i="1" a="1"/>
  <c r="CX306" i="1" s="1"/>
  <c r="DR306" i="1" s="1"/>
  <c r="CX325" i="1" a="1"/>
  <c r="CX325" i="1" s="1"/>
  <c r="DR325" i="1" s="1"/>
  <c r="CX380" i="1" a="1"/>
  <c r="CX380" i="1" s="1"/>
  <c r="DR380" i="1" s="1"/>
  <c r="CX390" i="1" a="1"/>
  <c r="CX390" i="1" s="1"/>
  <c r="DR390" i="1" s="1"/>
  <c r="CX389" i="1" a="1"/>
  <c r="CX389" i="1" s="1"/>
  <c r="DR389" i="1" s="1"/>
  <c r="CX335" i="1" a="1"/>
  <c r="CX335" i="1" s="1"/>
  <c r="DR335" i="1" s="1"/>
  <c r="CX348" i="1" a="1"/>
  <c r="CX348" i="1" s="1"/>
  <c r="DR348" i="1" s="1"/>
  <c r="CX355" i="1" a="1"/>
  <c r="CX355" i="1" s="1"/>
  <c r="DR355" i="1" s="1"/>
  <c r="CX341" i="1" a="1"/>
  <c r="CX341" i="1" s="1"/>
  <c r="DR341" i="1" s="1"/>
  <c r="CX383" i="1" a="1"/>
  <c r="CX383" i="1" s="1"/>
  <c r="DR383" i="1" s="1"/>
  <c r="CX367" i="1" a="1"/>
  <c r="CX367" i="1" s="1"/>
  <c r="DR367" i="1" s="1"/>
  <c r="CX357" i="1" a="1"/>
  <c r="CX357" i="1" s="1"/>
  <c r="DR357" i="1" s="1"/>
  <c r="CX386" i="1" a="1"/>
  <c r="CX386" i="1" s="1"/>
  <c r="DR386" i="1" s="1"/>
  <c r="CX338" i="1" a="1"/>
  <c r="CX338" i="1" s="1"/>
  <c r="DR338" i="1" s="1"/>
  <c r="CX381" i="1" a="1"/>
  <c r="CX381" i="1" s="1"/>
  <c r="DR381" i="1" s="1"/>
  <c r="CX342" i="1" a="1"/>
  <c r="CX342" i="1" s="1"/>
  <c r="DR342" i="1" s="1"/>
  <c r="CV91" i="1"/>
  <c r="CV375" i="1"/>
  <c r="CV369" i="1"/>
  <c r="CV374" i="1"/>
  <c r="CV342" i="1"/>
  <c r="CV344" i="1"/>
  <c r="CV343" i="1"/>
  <c r="CV338" i="1"/>
  <c r="CV330" i="1"/>
  <c r="CV303" i="1"/>
  <c r="CV295" i="1"/>
  <c r="CV318" i="1"/>
  <c r="CV324" i="1"/>
  <c r="CV386" i="1"/>
  <c r="CV352" i="1"/>
  <c r="CV383" i="1"/>
  <c r="CV341" i="1"/>
  <c r="CV355" i="1"/>
  <c r="CV381" i="1"/>
  <c r="CV294" i="1"/>
  <c r="CV326" i="1"/>
  <c r="CV348" i="1"/>
  <c r="CV354" i="1"/>
  <c r="CV339" i="1"/>
  <c r="CV384" i="1"/>
  <c r="CV379" i="1"/>
  <c r="CV328" i="1"/>
  <c r="CV337" i="1"/>
  <c r="CV361" i="1"/>
  <c r="CV317" i="1"/>
  <c r="CV370" i="1"/>
  <c r="CV311" i="1"/>
  <c r="CV332" i="1"/>
  <c r="CV349" i="1"/>
  <c r="CV340" i="1"/>
  <c r="CV350" i="1"/>
  <c r="CV378" i="1"/>
  <c r="CV368" i="1"/>
  <c r="CV307" i="1"/>
  <c r="CV298" i="1"/>
  <c r="CV320" i="1"/>
  <c r="CV329" i="1"/>
  <c r="CV313" i="1"/>
  <c r="CV377" i="1"/>
  <c r="CV345" i="1"/>
  <c r="CV308" i="1"/>
  <c r="CV353" i="1"/>
  <c r="CV316" i="1"/>
  <c r="CV322" i="1"/>
  <c r="CV389" i="1"/>
  <c r="CV393" i="1"/>
  <c r="CV351" i="1"/>
  <c r="CV385" i="1"/>
  <c r="CV336" i="1"/>
  <c r="CV325" i="1"/>
  <c r="CV297" i="1"/>
  <c r="CV346" i="1"/>
  <c r="CV306" i="1"/>
  <c r="CV304" i="1"/>
  <c r="CV367" i="1"/>
  <c r="CV334" i="1"/>
  <c r="CV356" i="1"/>
  <c r="CV371" i="1"/>
  <c r="CV359" i="1"/>
  <c r="CV357" i="1"/>
  <c r="CV309" i="1"/>
  <c r="CV366" i="1"/>
  <c r="CV358" i="1"/>
  <c r="CV300" i="1"/>
  <c r="CV301" i="1"/>
  <c r="CV296" i="1"/>
  <c r="CV365" i="1"/>
  <c r="CV372" i="1"/>
  <c r="CV364" i="1"/>
  <c r="CV331" i="1"/>
  <c r="CV315" i="1"/>
  <c r="CV347" i="1"/>
  <c r="CV299" i="1"/>
  <c r="CV312" i="1"/>
  <c r="CV335" i="1"/>
  <c r="CV302" i="1"/>
  <c r="CV305" i="1"/>
  <c r="CV321" i="1"/>
  <c r="CV380" i="1"/>
  <c r="CV362" i="1"/>
  <c r="CV333" i="1"/>
  <c r="CV310" i="1"/>
  <c r="CV360" i="1"/>
  <c r="CV327" i="1"/>
  <c r="CV390" i="1"/>
  <c r="CV391" i="1"/>
  <c r="CV392" i="1"/>
  <c r="CV376" i="1"/>
  <c r="CV387" i="1"/>
  <c r="CV323" i="1"/>
  <c r="CV319" i="1"/>
  <c r="CV382" i="1"/>
  <c r="CV388" i="1"/>
  <c r="CV373" i="1"/>
  <c r="CV363" i="1"/>
  <c r="CV314" i="1"/>
  <c r="AT380" i="1"/>
  <c r="AT366" i="1"/>
  <c r="AT304" i="1"/>
  <c r="AT305" i="1"/>
  <c r="AT303" i="1"/>
  <c r="AT368" i="1"/>
  <c r="AT349" i="1"/>
  <c r="AT381" i="1"/>
  <c r="AT360" i="1"/>
  <c r="AT387" i="1"/>
  <c r="AT347" i="1"/>
  <c r="AT324" i="1"/>
  <c r="AT322" i="1"/>
  <c r="AT314" i="1"/>
  <c r="AT388" i="1"/>
  <c r="AT297" i="1"/>
  <c r="AT299" i="1"/>
  <c r="AT308" i="1"/>
  <c r="AT321" i="1"/>
  <c r="AT357" i="1"/>
  <c r="AT377" i="1"/>
  <c r="AT374" i="1"/>
  <c r="AT389" i="1"/>
  <c r="AT393" i="1"/>
  <c r="AT358" i="1"/>
  <c r="AT353" i="1"/>
  <c r="AT383" i="1"/>
  <c r="AT359" i="1"/>
  <c r="AT330" i="1"/>
  <c r="AT306" i="1"/>
  <c r="AT326" i="1"/>
  <c r="AT298" i="1"/>
  <c r="AT296" i="1"/>
  <c r="AT372" i="1"/>
  <c r="AT382" i="1"/>
  <c r="AT385" i="1"/>
  <c r="AT350" i="1"/>
  <c r="AT362" i="1"/>
  <c r="AT332" i="1"/>
  <c r="AT351" i="1"/>
  <c r="AT354" i="1"/>
  <c r="AT300" i="1"/>
  <c r="AT336" i="1"/>
  <c r="AT341" i="1"/>
  <c r="AT346" i="1"/>
  <c r="AT365" i="1"/>
  <c r="AT369" i="1"/>
  <c r="AT386" i="1"/>
  <c r="AT318" i="1"/>
  <c r="AT301" i="1"/>
  <c r="AT329" i="1"/>
  <c r="AT328" i="1"/>
  <c r="AT367" i="1"/>
  <c r="AT323" i="1"/>
  <c r="AT317" i="1"/>
  <c r="AT294" i="1"/>
  <c r="AT352" i="1"/>
  <c r="AT375" i="1"/>
  <c r="AT384" i="1"/>
  <c r="AT364" i="1"/>
  <c r="AT313" i="1"/>
  <c r="AT338" i="1"/>
  <c r="AT344" i="1"/>
  <c r="AT376" i="1"/>
  <c r="AT340" i="1"/>
  <c r="AT307" i="1"/>
  <c r="AT320" i="1"/>
  <c r="AT373" i="1"/>
  <c r="AT371" i="1"/>
  <c r="AT363" i="1"/>
  <c r="AT391" i="1"/>
  <c r="AT334" i="1"/>
  <c r="AT356" i="1"/>
  <c r="AT337" i="1"/>
  <c r="AT355" i="1"/>
  <c r="AT335" i="1"/>
  <c r="AT348" i="1"/>
  <c r="AT302" i="1"/>
  <c r="AT310" i="1"/>
  <c r="AT339" i="1"/>
  <c r="AT378" i="1"/>
  <c r="AT315" i="1"/>
  <c r="AT316" i="1"/>
  <c r="AT311" i="1"/>
  <c r="AT343" i="1"/>
  <c r="AT333" i="1"/>
  <c r="AT370" i="1"/>
  <c r="AT327" i="1"/>
  <c r="AT325" i="1"/>
  <c r="AT379" i="1"/>
  <c r="AT319" i="1"/>
  <c r="AT392" i="1"/>
  <c r="AT331" i="1"/>
  <c r="AT390" i="1"/>
  <c r="AT312" i="1"/>
  <c r="AT345" i="1"/>
  <c r="AT361" i="1"/>
  <c r="AT342" i="1"/>
  <c r="AT295" i="1"/>
  <c r="AT309" i="1"/>
  <c r="CX217" i="1" a="1"/>
  <c r="CX217" i="1" s="1"/>
  <c r="DR217" i="1" s="1"/>
  <c r="CX218" i="1" a="1"/>
  <c r="CX218" i="1" s="1"/>
  <c r="DR218" i="1" s="1"/>
  <c r="CX219" i="1" a="1"/>
  <c r="CX219" i="1" s="1"/>
  <c r="DR219" i="1" s="1"/>
  <c r="CV145" i="1"/>
  <c r="CV146" i="1"/>
  <c r="AV118" i="1"/>
  <c r="AV117" i="1"/>
  <c r="AV119" i="1"/>
  <c r="BJ114" i="1"/>
  <c r="BJ113" i="1"/>
  <c r="BJ115" i="1"/>
  <c r="BJ116" i="1"/>
  <c r="AX120" i="1"/>
  <c r="AX119" i="1"/>
  <c r="BJ118" i="1"/>
  <c r="BJ117" i="1"/>
  <c r="CX221" i="1" a="1"/>
  <c r="CX221" i="1" s="1"/>
  <c r="DR221" i="1" s="1"/>
  <c r="CX223" i="1" a="1"/>
  <c r="CX223" i="1" s="1"/>
  <c r="DR223" i="1" s="1"/>
  <c r="BJ119" i="1"/>
  <c r="BJ121" i="1"/>
  <c r="BJ120" i="1"/>
  <c r="BJ123" i="1"/>
  <c r="BJ122" i="1"/>
  <c r="CX224" i="1" a="1"/>
  <c r="CX224" i="1" s="1"/>
  <c r="DR224" i="1" s="1"/>
  <c r="BJ124" i="1"/>
  <c r="BJ90" i="1"/>
  <c r="EJ81" i="1" s="1"/>
  <c r="BJ125" i="1"/>
  <c r="BJ82" i="1"/>
  <c r="BJ83" i="1" s="1"/>
  <c r="BJ150" i="1"/>
  <c r="BJ207" i="1"/>
  <c r="BJ267" i="1"/>
  <c r="BJ149" i="1"/>
  <c r="BJ226" i="1"/>
  <c r="BJ271" i="1"/>
  <c r="BJ193" i="1"/>
  <c r="BJ219" i="1"/>
  <c r="BJ251" i="1"/>
  <c r="BJ208" i="1"/>
  <c r="BJ190" i="1"/>
  <c r="BJ210" i="1"/>
  <c r="BJ266" i="1"/>
  <c r="BJ223" i="1"/>
  <c r="BJ136" i="1"/>
  <c r="BJ163" i="1"/>
  <c r="BJ176" i="1"/>
  <c r="BJ215" i="1"/>
  <c r="BJ209" i="1"/>
  <c r="BJ202" i="1"/>
  <c r="BJ259" i="1"/>
  <c r="BJ231" i="1"/>
  <c r="BJ145" i="1"/>
  <c r="BJ195" i="1"/>
  <c r="BJ214" i="1"/>
  <c r="BJ269" i="1"/>
  <c r="BJ255" i="1"/>
  <c r="BJ138" i="1"/>
  <c r="BJ153" i="1"/>
  <c r="BJ129" i="1"/>
  <c r="BJ233" i="1"/>
  <c r="BJ174" i="1"/>
  <c r="BJ220" i="1"/>
  <c r="BJ276" i="1"/>
  <c r="BJ135" i="1"/>
  <c r="BJ288" i="1"/>
  <c r="BJ292" i="1"/>
  <c r="BJ200" i="1"/>
  <c r="BJ127" i="1"/>
  <c r="BJ172" i="1"/>
  <c r="BJ285" i="1"/>
  <c r="BJ227" i="1"/>
  <c r="BJ175" i="1"/>
  <c r="BJ131" i="1"/>
  <c r="BJ228" i="1"/>
  <c r="BJ280" i="1"/>
  <c r="BJ258" i="1"/>
  <c r="BJ212" i="1"/>
  <c r="BJ128" i="1"/>
  <c r="BJ244" i="1"/>
  <c r="BJ265" i="1"/>
  <c r="BJ146" i="1"/>
  <c r="BJ248" i="1"/>
  <c r="BJ203" i="1"/>
  <c r="BJ187" i="1"/>
  <c r="BJ284" i="1"/>
  <c r="BJ236" i="1"/>
  <c r="BJ204" i="1"/>
  <c r="BJ216" i="1"/>
  <c r="BJ161" i="1"/>
  <c r="BJ229" i="1"/>
  <c r="BJ191" i="1"/>
  <c r="BJ178" i="1"/>
  <c r="BJ182" i="1"/>
  <c r="BJ132" i="1"/>
  <c r="BJ157" i="1"/>
  <c r="BJ126" i="1"/>
  <c r="BJ140" i="1"/>
  <c r="BJ257" i="1"/>
  <c r="BJ151" i="1"/>
  <c r="BJ263" i="1"/>
  <c r="BJ130" i="1"/>
  <c r="BJ225" i="1"/>
  <c r="BJ246" i="1"/>
  <c r="BJ268" i="1"/>
  <c r="BJ243" i="1"/>
  <c r="BJ238" i="1"/>
  <c r="BJ213" i="1"/>
  <c r="BJ261" i="1"/>
  <c r="BJ239" i="1"/>
  <c r="BJ254" i="1"/>
  <c r="BJ205" i="1"/>
  <c r="BJ194" i="1"/>
  <c r="BJ169" i="1"/>
  <c r="BJ250" i="1"/>
  <c r="BJ206" i="1"/>
  <c r="BJ188" i="1"/>
  <c r="BJ279" i="1"/>
  <c r="BJ139" i="1"/>
  <c r="BJ237" i="1"/>
  <c r="BJ183" i="1"/>
  <c r="BJ218" i="1"/>
  <c r="BJ147" i="1"/>
  <c r="BJ170" i="1"/>
  <c r="BJ144" i="1"/>
  <c r="BJ197" i="1"/>
  <c r="BJ242" i="1"/>
  <c r="BJ274" i="1"/>
  <c r="BJ185" i="1"/>
  <c r="BJ252" i="1"/>
  <c r="BJ281" i="1"/>
  <c r="BJ264" i="1"/>
  <c r="BJ192" i="1"/>
  <c r="BJ245" i="1"/>
  <c r="BJ171" i="1"/>
  <c r="BJ154" i="1"/>
  <c r="BJ181" i="1"/>
  <c r="BJ286" i="1"/>
  <c r="BJ277" i="1"/>
  <c r="BJ256" i="1"/>
  <c r="BJ184" i="1"/>
  <c r="BJ291" i="1"/>
  <c r="BJ186" i="1"/>
  <c r="BJ160" i="1"/>
  <c r="BJ221" i="1"/>
  <c r="BJ230" i="1"/>
  <c r="BJ287" i="1"/>
  <c r="BJ134" i="1"/>
  <c r="BJ234" i="1"/>
  <c r="BJ211" i="1"/>
  <c r="BJ152" i="1"/>
  <c r="BJ270" i="1"/>
  <c r="BJ179" i="1"/>
  <c r="BJ275" i="1"/>
  <c r="BJ222" i="1"/>
  <c r="BJ235" i="1"/>
  <c r="BJ289" i="1"/>
  <c r="BJ167" i="1"/>
  <c r="BJ278" i="1"/>
  <c r="BJ199" i="1"/>
  <c r="BJ224" i="1"/>
  <c r="BJ173" i="1"/>
  <c r="BJ180" i="1"/>
  <c r="BJ198" i="1"/>
  <c r="BJ293" i="1"/>
  <c r="BJ165" i="1"/>
  <c r="BJ290" i="1"/>
  <c r="BJ164" i="1"/>
  <c r="BJ141" i="1"/>
  <c r="BJ177" i="1"/>
  <c r="BJ162" i="1"/>
  <c r="BJ189" i="1"/>
  <c r="BJ196" i="1"/>
  <c r="BJ142" i="1"/>
  <c r="BJ262" i="1"/>
  <c r="BJ148" i="1"/>
  <c r="BJ240" i="1"/>
  <c r="BJ282" i="1"/>
  <c r="BJ155" i="1"/>
  <c r="BJ159" i="1"/>
  <c r="BJ201" i="1"/>
  <c r="BJ249" i="1"/>
  <c r="BJ241" i="1"/>
  <c r="BJ232" i="1"/>
  <c r="BJ247" i="1"/>
  <c r="BJ158" i="1"/>
  <c r="BJ137" i="1"/>
  <c r="BJ156" i="1"/>
  <c r="BJ272" i="1"/>
  <c r="BJ217" i="1"/>
  <c r="BJ260" i="1"/>
  <c r="BJ133" i="1"/>
  <c r="BJ91" i="1"/>
  <c r="EJ82" i="1" s="1"/>
  <c r="BJ273" i="1"/>
  <c r="BJ143" i="1"/>
  <c r="BJ166" i="1"/>
  <c r="BJ253" i="1"/>
  <c r="BJ168" i="1"/>
  <c r="BJ283" i="1"/>
  <c r="AO82" i="1"/>
  <c r="AO84" i="1" s="1"/>
  <c r="AO91" i="1"/>
  <c r="CX292" i="1" a="1"/>
  <c r="CX292" i="1" s="1"/>
  <c r="DR292" i="1" s="1"/>
  <c r="CX289" i="1" a="1"/>
  <c r="CX289" i="1" s="1"/>
  <c r="DR289" i="1" s="1"/>
  <c r="CX284" i="1" a="1"/>
  <c r="CX284" i="1" s="1"/>
  <c r="DR284" i="1" s="1"/>
  <c r="CX232" i="1" a="1"/>
  <c r="CX232" i="1" s="1"/>
  <c r="DR232" i="1" s="1"/>
  <c r="CX235" i="1" a="1"/>
  <c r="CX235" i="1" s="1"/>
  <c r="DR235" i="1" s="1"/>
  <c r="CX267" i="1" a="1"/>
  <c r="CX267" i="1" s="1"/>
  <c r="DR267" i="1" s="1"/>
  <c r="CX248" i="1" a="1"/>
  <c r="CX248" i="1" s="1"/>
  <c r="DR248" i="1" s="1"/>
  <c r="CX275" i="1" a="1"/>
  <c r="CX275" i="1" s="1"/>
  <c r="DR275" i="1" s="1"/>
  <c r="CX260" i="1" a="1"/>
  <c r="CX260" i="1" s="1"/>
  <c r="DR260" i="1" s="1"/>
  <c r="CX257" i="1" a="1"/>
  <c r="CX257" i="1" s="1"/>
  <c r="DR257" i="1" s="1"/>
  <c r="CX225" i="1" a="1"/>
  <c r="CX225" i="1" s="1"/>
  <c r="DR225" i="1" s="1"/>
  <c r="CX270" i="1" a="1"/>
  <c r="CX270" i="1" s="1"/>
  <c r="DR270" i="1" s="1"/>
  <c r="CX288" i="1" a="1"/>
  <c r="CX288" i="1" s="1"/>
  <c r="DR288" i="1" s="1"/>
  <c r="CX287" i="1" a="1"/>
  <c r="CX287" i="1" s="1"/>
  <c r="DR287" i="1" s="1"/>
  <c r="CX241" i="1" a="1"/>
  <c r="CX241" i="1" s="1"/>
  <c r="DR241" i="1" s="1"/>
  <c r="CX266" i="1" a="1"/>
  <c r="CX266" i="1" s="1"/>
  <c r="DR266" i="1" s="1"/>
  <c r="CX290" i="1" a="1"/>
  <c r="CX290" i="1" s="1"/>
  <c r="DR290" i="1" s="1"/>
  <c r="CX244" i="1" a="1"/>
  <c r="CX244" i="1" s="1"/>
  <c r="DR244" i="1" s="1"/>
  <c r="CX262" i="1" a="1"/>
  <c r="CX262" i="1" s="1"/>
  <c r="DR262" i="1" s="1"/>
  <c r="CX274" i="1" a="1"/>
  <c r="CX274" i="1" s="1"/>
  <c r="DR274" i="1" s="1"/>
  <c r="CX293" i="1" a="1"/>
  <c r="CX293" i="1" s="1"/>
  <c r="DR293" i="1" s="1"/>
  <c r="CX243" i="1" a="1"/>
  <c r="CX243" i="1" s="1"/>
  <c r="DR243" i="1" s="1"/>
  <c r="CX238" i="1" a="1"/>
  <c r="CX238" i="1" s="1"/>
  <c r="DR238" i="1" s="1"/>
  <c r="CX255" i="1" a="1"/>
  <c r="CX255" i="1" s="1"/>
  <c r="DR255" i="1" s="1"/>
  <c r="CX271" i="1" a="1"/>
  <c r="CX271" i="1" s="1"/>
  <c r="DR271" i="1" s="1"/>
  <c r="CX281" i="1" a="1"/>
  <c r="CX281" i="1" s="1"/>
  <c r="DR281" i="1" s="1"/>
  <c r="CX226" i="1" a="1"/>
  <c r="CX226" i="1" s="1"/>
  <c r="DR226" i="1" s="1"/>
  <c r="CX258" i="1" a="1"/>
  <c r="CX258" i="1" s="1"/>
  <c r="DR258" i="1" s="1"/>
  <c r="CX263" i="1" a="1"/>
  <c r="CX263" i="1" s="1"/>
  <c r="DR263" i="1" s="1"/>
  <c r="CX265" i="1" a="1"/>
  <c r="CX265" i="1" s="1"/>
  <c r="DR265" i="1" s="1"/>
  <c r="CX285" i="1" a="1"/>
  <c r="CX285" i="1" s="1"/>
  <c r="DR285" i="1" s="1"/>
  <c r="CX269" i="1" a="1"/>
  <c r="CX269" i="1" s="1"/>
  <c r="DR269" i="1" s="1"/>
  <c r="CX259" i="1" a="1"/>
  <c r="CX259" i="1" s="1"/>
  <c r="DR259" i="1" s="1"/>
  <c r="CX277" i="1" a="1"/>
  <c r="CX277" i="1" s="1"/>
  <c r="DR277" i="1" s="1"/>
  <c r="CX268" i="1" a="1"/>
  <c r="CX268" i="1" s="1"/>
  <c r="DR268" i="1" s="1"/>
  <c r="CX254" i="1" a="1"/>
  <c r="CX254" i="1" s="1"/>
  <c r="DR254" i="1" s="1"/>
  <c r="CX291" i="1" a="1"/>
  <c r="CX291" i="1" s="1"/>
  <c r="DR291" i="1" s="1"/>
  <c r="CX256" i="1" a="1"/>
  <c r="CX256" i="1" s="1"/>
  <c r="DR256" i="1" s="1"/>
  <c r="CX282" i="1" a="1"/>
  <c r="CX282" i="1" s="1"/>
  <c r="DR282" i="1" s="1"/>
  <c r="CX264" i="1" a="1"/>
  <c r="CX264" i="1" s="1"/>
  <c r="DR264" i="1" s="1"/>
  <c r="CX231" i="1" a="1"/>
  <c r="CX231" i="1" s="1"/>
  <c r="DR231" i="1" s="1"/>
  <c r="CX237" i="1" a="1"/>
  <c r="CX237" i="1" s="1"/>
  <c r="DR237" i="1" s="1"/>
  <c r="CX283" i="1" a="1"/>
  <c r="CX283" i="1" s="1"/>
  <c r="DR283" i="1" s="1"/>
  <c r="CX252" i="1" a="1"/>
  <c r="CX252" i="1" s="1"/>
  <c r="DR252" i="1" s="1"/>
  <c r="CX234" i="1" a="1"/>
  <c r="CX234" i="1" s="1"/>
  <c r="DR234" i="1" s="1"/>
  <c r="CX279" i="1" a="1"/>
  <c r="CX279" i="1" s="1"/>
  <c r="DR279" i="1" s="1"/>
  <c r="CX253" i="1" a="1"/>
  <c r="CX253" i="1" s="1"/>
  <c r="DR253" i="1" s="1"/>
  <c r="CX233" i="1" a="1"/>
  <c r="CX233" i="1" s="1"/>
  <c r="DR233" i="1" s="1"/>
  <c r="CX251" i="1" a="1"/>
  <c r="CX251" i="1" s="1"/>
  <c r="DR251" i="1" s="1"/>
  <c r="CX240" i="1" a="1"/>
  <c r="CX240" i="1" s="1"/>
  <c r="DR240" i="1" s="1"/>
  <c r="CX280" i="1" a="1"/>
  <c r="CX280" i="1" s="1"/>
  <c r="DR280" i="1" s="1"/>
  <c r="CX228" i="1" a="1"/>
  <c r="CX228" i="1" s="1"/>
  <c r="DR228" i="1" s="1"/>
  <c r="CX273" i="1" a="1"/>
  <c r="CX273" i="1" s="1"/>
  <c r="DR273" i="1" s="1"/>
  <c r="CX247" i="1" a="1"/>
  <c r="CX247" i="1" s="1"/>
  <c r="DR247" i="1" s="1"/>
  <c r="CX239" i="1" a="1"/>
  <c r="CX239" i="1" s="1"/>
  <c r="DR239" i="1" s="1"/>
  <c r="CX272" i="1" a="1"/>
  <c r="CX272" i="1" s="1"/>
  <c r="DR272" i="1" s="1"/>
  <c r="CX230" i="1" a="1"/>
  <c r="CX230" i="1" s="1"/>
  <c r="DR230" i="1" s="1"/>
  <c r="CX245" i="1" a="1"/>
  <c r="CX245" i="1" s="1"/>
  <c r="DR245" i="1" s="1"/>
  <c r="CX246" i="1" a="1"/>
  <c r="CX246" i="1" s="1"/>
  <c r="DR246" i="1" s="1"/>
  <c r="CX242" i="1" a="1"/>
  <c r="CX242" i="1" s="1"/>
  <c r="DR242" i="1" s="1"/>
  <c r="CX276" i="1" a="1"/>
  <c r="CX276" i="1" s="1"/>
  <c r="DR276" i="1" s="1"/>
  <c r="CX261" i="1" a="1"/>
  <c r="CX261" i="1" s="1"/>
  <c r="DR261" i="1" s="1"/>
  <c r="CX278" i="1" a="1"/>
  <c r="CX278" i="1" s="1"/>
  <c r="DR278" i="1" s="1"/>
  <c r="CX227" i="1" a="1"/>
  <c r="CX227" i="1" s="1"/>
  <c r="DR227" i="1" s="1"/>
  <c r="CX249" i="1" a="1"/>
  <c r="CX249" i="1" s="1"/>
  <c r="DR249" i="1" s="1"/>
  <c r="CX286" i="1" a="1"/>
  <c r="CX286" i="1" s="1"/>
  <c r="DR286" i="1" s="1"/>
  <c r="CX250" i="1" a="1"/>
  <c r="CX250" i="1" s="1"/>
  <c r="DR250" i="1" s="1"/>
  <c r="CX236" i="1" a="1"/>
  <c r="CX236" i="1" s="1"/>
  <c r="DR236" i="1" s="1"/>
  <c r="CX229" i="1" a="1"/>
  <c r="CX229" i="1" s="1"/>
  <c r="DR229" i="1" s="1"/>
  <c r="CL57" i="1"/>
  <c r="CM58" i="1" s="1"/>
  <c r="DN58" i="1" s="1"/>
  <c r="BF57" i="1"/>
  <c r="BG58" i="1" s="1"/>
  <c r="DJ58" i="1" s="1"/>
  <c r="AX127" i="1"/>
  <c r="AX123" i="1"/>
  <c r="AX128" i="1"/>
  <c r="AX90" i="1"/>
  <c r="AX126" i="1"/>
  <c r="AX122" i="1"/>
  <c r="AX125" i="1"/>
  <c r="AX124" i="1"/>
  <c r="BZ217" i="1"/>
  <c r="BZ257" i="1"/>
  <c r="BZ208" i="1"/>
  <c r="BZ187" i="1"/>
  <c r="BZ181" i="1"/>
  <c r="BZ222" i="1"/>
  <c r="BZ175" i="1"/>
  <c r="BZ171" i="1"/>
  <c r="BZ213" i="1"/>
  <c r="BZ243" i="1"/>
  <c r="BZ216" i="1"/>
  <c r="BZ233" i="1"/>
  <c r="BZ221" i="1"/>
  <c r="BZ209" i="1"/>
  <c r="BZ179" i="1"/>
  <c r="BZ167" i="1"/>
  <c r="BZ252" i="1"/>
  <c r="BZ269" i="1"/>
  <c r="BZ153" i="1"/>
  <c r="BZ143" i="1"/>
  <c r="BZ197" i="1"/>
  <c r="BZ174" i="1"/>
  <c r="BZ264" i="1"/>
  <c r="BZ184" i="1"/>
  <c r="BZ260" i="1"/>
  <c r="BZ141" i="1"/>
  <c r="BZ220" i="1"/>
  <c r="BZ225" i="1"/>
  <c r="BZ148" i="1"/>
  <c r="BZ178" i="1"/>
  <c r="BZ228" i="1"/>
  <c r="BZ188" i="1"/>
  <c r="BZ246" i="1"/>
  <c r="BZ262" i="1"/>
  <c r="BZ259" i="1"/>
  <c r="BZ231" i="1"/>
  <c r="BZ139" i="1"/>
  <c r="BZ258" i="1"/>
  <c r="BZ242" i="1"/>
  <c r="BZ229" i="1"/>
  <c r="BZ241" i="1"/>
  <c r="BZ238" i="1"/>
  <c r="BZ223" i="1"/>
  <c r="BZ199" i="1"/>
  <c r="BZ152" i="1"/>
  <c r="BZ230" i="1"/>
  <c r="BZ218" i="1"/>
  <c r="BZ206" i="1"/>
  <c r="BZ176" i="1"/>
  <c r="BZ251" i="1"/>
  <c r="BZ198" i="1"/>
  <c r="BZ244" i="1"/>
  <c r="BZ140" i="1"/>
  <c r="BZ161" i="1"/>
  <c r="BZ237" i="1"/>
  <c r="BZ196" i="1"/>
  <c r="BZ183" i="1"/>
  <c r="BZ180" i="1"/>
  <c r="BZ163" i="1"/>
  <c r="BZ255" i="1"/>
  <c r="BZ205" i="1"/>
  <c r="BZ207" i="1"/>
  <c r="BZ211" i="1"/>
  <c r="BZ144" i="1"/>
  <c r="BZ202" i="1"/>
  <c r="BZ266" i="1"/>
  <c r="BZ219" i="1"/>
  <c r="BZ162" i="1"/>
  <c r="BZ177" i="1"/>
  <c r="BZ234" i="1"/>
  <c r="BZ166" i="1"/>
  <c r="BZ169" i="1"/>
  <c r="BZ194" i="1"/>
  <c r="BZ204" i="1"/>
  <c r="BZ239" i="1"/>
  <c r="BZ226" i="1"/>
  <c r="BZ168" i="1"/>
  <c r="BZ214" i="1"/>
  <c r="BZ185" i="1"/>
  <c r="BZ149" i="1"/>
  <c r="BZ227" i="1"/>
  <c r="BZ215" i="1"/>
  <c r="BZ203" i="1"/>
  <c r="BZ173" i="1"/>
  <c r="BZ142" i="1"/>
  <c r="BZ240" i="1"/>
  <c r="BZ248" i="1"/>
  <c r="BZ201" i="1"/>
  <c r="BZ192" i="1"/>
  <c r="BZ154" i="1"/>
  <c r="BZ156" i="1"/>
  <c r="BZ256" i="1"/>
  <c r="BZ247" i="1"/>
  <c r="BZ158" i="1"/>
  <c r="BZ267" i="1"/>
  <c r="BZ193" i="1"/>
  <c r="BZ261" i="1"/>
  <c r="BZ151" i="1"/>
  <c r="BZ157" i="1"/>
  <c r="BZ270" i="1"/>
  <c r="BZ268" i="1"/>
  <c r="BZ189" i="1"/>
  <c r="BZ254" i="1"/>
  <c r="BZ232" i="1"/>
  <c r="BZ145" i="1"/>
  <c r="BZ245" i="1"/>
  <c r="BZ210" i="1"/>
  <c r="BZ182" i="1"/>
  <c r="BZ150" i="1"/>
  <c r="BZ250" i="1"/>
  <c r="BZ249" i="1"/>
  <c r="BZ164" i="1"/>
  <c r="BZ235" i="1"/>
  <c r="BZ253" i="1"/>
  <c r="BZ160" i="1"/>
  <c r="BZ155" i="1"/>
  <c r="BZ190" i="1"/>
  <c r="BZ212" i="1"/>
  <c r="BZ200" i="1"/>
  <c r="BZ91" i="1"/>
  <c r="BZ147" i="1"/>
  <c r="BZ170" i="1"/>
  <c r="BZ165" i="1"/>
  <c r="BZ265" i="1"/>
  <c r="BZ186" i="1"/>
  <c r="BZ263" i="1"/>
  <c r="BZ191" i="1"/>
  <c r="BZ159" i="1"/>
  <c r="BZ195" i="1"/>
  <c r="BZ224" i="1"/>
  <c r="BZ146" i="1"/>
  <c r="BZ236" i="1"/>
  <c r="BZ172" i="1"/>
  <c r="AL57" i="1"/>
  <c r="AM58" i="1" s="1"/>
  <c r="DG58" i="1" s="1"/>
  <c r="AO194" i="1"/>
  <c r="AO189" i="1"/>
  <c r="AO199" i="1"/>
  <c r="AO195" i="1"/>
  <c r="AO183" i="1"/>
  <c r="AO208" i="1"/>
  <c r="AO206" i="1"/>
  <c r="AO192" i="1"/>
  <c r="AO205" i="1"/>
  <c r="AO188" i="1"/>
  <c r="AO197" i="1"/>
  <c r="AO185" i="1"/>
  <c r="AO180" i="1"/>
  <c r="AO181" i="1"/>
  <c r="AO207" i="1"/>
  <c r="AO191" i="1"/>
  <c r="AO179" i="1"/>
  <c r="AO201" i="1"/>
  <c r="AO200" i="1"/>
  <c r="AO198" i="1"/>
  <c r="AO196" i="1"/>
  <c r="AO190" i="1"/>
  <c r="AO202" i="1"/>
  <c r="AO184" i="1"/>
  <c r="AO193" i="1"/>
  <c r="AO204" i="1"/>
  <c r="AO187" i="1"/>
  <c r="AO203" i="1"/>
  <c r="AO182" i="1"/>
  <c r="AO186" i="1"/>
  <c r="AS136" i="1"/>
  <c r="AS139" i="1"/>
  <c r="AS128" i="1"/>
  <c r="AS135" i="1"/>
  <c r="AS122" i="1"/>
  <c r="AS121" i="1"/>
  <c r="AS130" i="1"/>
  <c r="AS125" i="1"/>
  <c r="AS129" i="1"/>
  <c r="AS132" i="1"/>
  <c r="AS133" i="1"/>
  <c r="AS138" i="1"/>
  <c r="AS90" i="1"/>
  <c r="AS127" i="1"/>
  <c r="AS134" i="1"/>
  <c r="AS126" i="1"/>
  <c r="AS123" i="1"/>
  <c r="AS120" i="1"/>
  <c r="AS131" i="1"/>
  <c r="AS124" i="1"/>
  <c r="AS137" i="1"/>
  <c r="CF121" i="1"/>
  <c r="CF122" i="1"/>
  <c r="CF120" i="1"/>
  <c r="AT256" i="1"/>
  <c r="AT267" i="1"/>
  <c r="AT274" i="1"/>
  <c r="AT292" i="1"/>
  <c r="AT247" i="1"/>
  <c r="AT283" i="1"/>
  <c r="AT260" i="1"/>
  <c r="AT275" i="1"/>
  <c r="AT257" i="1"/>
  <c r="AT255" i="1"/>
  <c r="AT276" i="1"/>
  <c r="AT293" i="1"/>
  <c r="AT250" i="1"/>
  <c r="AT243" i="1"/>
  <c r="AT277" i="1"/>
  <c r="AT273" i="1"/>
  <c r="AT241" i="1"/>
  <c r="AT288" i="1"/>
  <c r="AT270" i="1"/>
  <c r="AT280" i="1"/>
  <c r="AT279" i="1"/>
  <c r="AT287" i="1"/>
  <c r="AT282" i="1"/>
  <c r="AT285" i="1"/>
  <c r="AT272" i="1"/>
  <c r="AT290" i="1"/>
  <c r="AT244" i="1"/>
  <c r="AT289" i="1"/>
  <c r="AT263" i="1"/>
  <c r="AT264" i="1"/>
  <c r="AT245" i="1"/>
  <c r="AT261" i="1"/>
  <c r="AT268" i="1"/>
  <c r="AT246" i="1"/>
  <c r="AT258" i="1"/>
  <c r="AT265" i="1"/>
  <c r="AT286" i="1"/>
  <c r="AT278" i="1"/>
  <c r="AT291" i="1"/>
  <c r="AT281" i="1"/>
  <c r="AT262" i="1"/>
  <c r="AT252" i="1"/>
  <c r="AT249" i="1"/>
  <c r="AT259" i="1"/>
  <c r="AT251" i="1"/>
  <c r="AT284" i="1"/>
  <c r="AT269" i="1"/>
  <c r="AT248" i="1"/>
  <c r="AT253" i="1"/>
  <c r="AT271" i="1"/>
  <c r="AT242" i="1"/>
  <c r="AT266" i="1"/>
  <c r="AT254" i="1"/>
  <c r="CV176" i="1"/>
  <c r="CV286" i="1"/>
  <c r="CV194" i="1"/>
  <c r="CV174" i="1"/>
  <c r="CV181" i="1"/>
  <c r="CV160" i="1"/>
  <c r="CV277" i="1"/>
  <c r="CV164" i="1"/>
  <c r="CV240" i="1"/>
  <c r="CV226" i="1"/>
  <c r="CV202" i="1"/>
  <c r="CV178" i="1"/>
  <c r="CV148" i="1"/>
  <c r="CV147" i="1"/>
  <c r="CV192" i="1"/>
  <c r="CV171" i="1"/>
  <c r="CV228" i="1"/>
  <c r="CV258" i="1"/>
  <c r="CV214" i="1"/>
  <c r="CV190" i="1"/>
  <c r="CV166" i="1"/>
  <c r="CV182" i="1"/>
  <c r="CV274" i="1"/>
  <c r="CV256" i="1"/>
  <c r="CV279" i="1"/>
  <c r="CV232" i="1"/>
  <c r="CV223" i="1"/>
  <c r="CV201" i="1"/>
  <c r="CV271" i="1"/>
  <c r="CV255" i="1"/>
  <c r="CV198" i="1"/>
  <c r="CV151" i="1"/>
  <c r="CV270" i="1"/>
  <c r="CV154" i="1"/>
  <c r="CV177" i="1"/>
  <c r="CV217" i="1"/>
  <c r="CV230" i="1"/>
  <c r="CV184" i="1"/>
  <c r="CV189" i="1"/>
  <c r="CV167" i="1"/>
  <c r="CV186" i="1"/>
  <c r="CV235" i="1"/>
  <c r="CV222" i="1"/>
  <c r="CV245" i="1"/>
  <c r="CV233" i="1"/>
  <c r="CV288" i="1"/>
  <c r="CV283" i="1"/>
  <c r="CV290" i="1"/>
  <c r="CV225" i="1"/>
  <c r="CV284" i="1"/>
  <c r="CV229" i="1"/>
  <c r="CV215" i="1"/>
  <c r="CV179" i="1"/>
  <c r="CV239" i="1"/>
  <c r="CV173" i="1"/>
  <c r="CV234" i="1"/>
  <c r="CV293" i="1"/>
  <c r="CV260" i="1"/>
  <c r="CV163" i="1"/>
  <c r="CV156" i="1"/>
  <c r="CV172" i="1"/>
  <c r="CV206" i="1"/>
  <c r="CV259" i="1"/>
  <c r="CV236" i="1"/>
  <c r="CV273" i="1"/>
  <c r="CV249" i="1"/>
  <c r="CV180" i="1"/>
  <c r="CV195" i="1"/>
  <c r="CV175" i="1"/>
  <c r="CV291" i="1"/>
  <c r="CV159" i="1"/>
  <c r="CV238" i="1"/>
  <c r="CV187" i="1"/>
  <c r="CV212" i="1"/>
  <c r="CV168" i="1"/>
  <c r="CV209" i="1"/>
  <c r="CV268" i="1"/>
  <c r="CV250" i="1"/>
  <c r="CV196" i="1"/>
  <c r="CV155" i="1"/>
  <c r="CV200" i="1"/>
  <c r="CV165" i="1"/>
  <c r="CV150" i="1"/>
  <c r="CV251" i="1"/>
  <c r="CV219" i="1"/>
  <c r="CV247" i="1"/>
  <c r="CV211" i="1"/>
  <c r="CV252" i="1"/>
  <c r="CV183" i="1"/>
  <c r="CV161" i="1"/>
  <c r="CV218" i="1"/>
  <c r="CV272" i="1"/>
  <c r="CV282" i="1"/>
  <c r="CV265" i="1"/>
  <c r="CV263" i="1"/>
  <c r="CV280" i="1"/>
  <c r="CV220" i="1"/>
  <c r="CV241" i="1"/>
  <c r="CV153" i="1"/>
  <c r="CV246" i="1"/>
  <c r="CV269" i="1"/>
  <c r="CV275" i="1"/>
  <c r="CV267" i="1"/>
  <c r="CV243" i="1"/>
  <c r="CV162" i="1"/>
  <c r="CV227" i="1"/>
  <c r="CV287" i="1"/>
  <c r="CV285" i="1"/>
  <c r="CV261" i="1"/>
  <c r="CV264" i="1"/>
  <c r="CV169" i="1"/>
  <c r="CV281" i="1"/>
  <c r="CV199" i="1"/>
  <c r="CV237" i="1"/>
  <c r="CV242" i="1"/>
  <c r="CV210" i="1"/>
  <c r="CV216" i="1"/>
  <c r="CV253" i="1"/>
  <c r="CV213" i="1"/>
  <c r="CV224" i="1"/>
  <c r="CV185" i="1"/>
  <c r="CV262" i="1"/>
  <c r="CV244" i="1"/>
  <c r="CV191" i="1"/>
  <c r="CV149" i="1"/>
  <c r="CV197" i="1"/>
  <c r="CV254" i="1"/>
  <c r="CV248" i="1"/>
  <c r="CV152" i="1"/>
  <c r="CV193" i="1"/>
  <c r="CV204" i="1"/>
  <c r="CV278" i="1"/>
  <c r="CV289" i="1"/>
  <c r="CV208" i="1"/>
  <c r="CV158" i="1"/>
  <c r="CV257" i="1"/>
  <c r="CV157" i="1"/>
  <c r="CV292" i="1"/>
  <c r="CV276" i="1"/>
  <c r="CV231" i="1"/>
  <c r="CV221" i="1"/>
  <c r="CV188" i="1"/>
  <c r="CV266" i="1"/>
  <c r="CV207" i="1"/>
  <c r="CV170" i="1"/>
  <c r="CV203" i="1"/>
  <c r="CV205" i="1"/>
  <c r="CF45" i="1"/>
  <c r="CF123" i="1" s="1"/>
  <c r="BZ44" i="1"/>
  <c r="BZ271" i="1" s="1"/>
  <c r="BT45" i="1"/>
  <c r="BQ43" i="1"/>
  <c r="BJ44" i="1"/>
  <c r="BJ313" i="1" s="1"/>
  <c r="AX44" i="1"/>
  <c r="AX129" i="1" s="1"/>
  <c r="AV44" i="1"/>
  <c r="AS43" i="1"/>
  <c r="AO44" i="1"/>
  <c r="AT44" i="1"/>
  <c r="AT45" i="1" s="1"/>
  <c r="AT46" i="1" s="1"/>
  <c r="BJ316" i="1" l="1"/>
  <c r="CF90" i="1"/>
  <c r="CF124" i="1"/>
  <c r="BJ314" i="1"/>
  <c r="BJ311" i="1"/>
  <c r="BJ312" i="1"/>
  <c r="BJ310" i="1"/>
  <c r="AX130" i="1"/>
  <c r="BJ315" i="1"/>
  <c r="BJ45" i="1"/>
  <c r="BJ363" i="1" s="1"/>
  <c r="BJ357" i="1"/>
  <c r="BJ359" i="1"/>
  <c r="BJ323" i="1"/>
  <c r="BJ358" i="1"/>
  <c r="BJ345" i="1"/>
  <c r="BJ326" i="1"/>
  <c r="BJ336" i="1"/>
  <c r="BJ317" i="1"/>
  <c r="BJ349" i="1"/>
  <c r="BJ365" i="1"/>
  <c r="BJ327" i="1"/>
  <c r="BJ348" i="1"/>
  <c r="BJ354" i="1"/>
  <c r="BJ322" i="1"/>
  <c r="BJ334" i="1"/>
  <c r="BJ343" i="1"/>
  <c r="BJ352" i="1"/>
  <c r="BJ332" i="1"/>
  <c r="BJ335" i="1"/>
  <c r="BJ347" i="1"/>
  <c r="BJ351" i="1"/>
  <c r="BJ356" i="1"/>
  <c r="BJ320" i="1"/>
  <c r="BJ350" i="1"/>
  <c r="BJ339" i="1"/>
  <c r="BJ329" i="1"/>
  <c r="BJ321" i="1"/>
  <c r="BJ338" i="1"/>
  <c r="BJ342" i="1"/>
  <c r="BJ341" i="1"/>
  <c r="BJ333" i="1"/>
  <c r="BJ346" i="1"/>
  <c r="BJ353" i="1"/>
  <c r="BJ318" i="1"/>
  <c r="BJ330" i="1"/>
  <c r="BJ340" i="1"/>
  <c r="BJ331" i="1"/>
  <c r="BJ324" i="1"/>
  <c r="BJ328" i="1"/>
  <c r="BJ325" i="1"/>
  <c r="BJ355" i="1"/>
  <c r="BJ337" i="1"/>
  <c r="BJ344" i="1"/>
  <c r="BJ319" i="1"/>
  <c r="BZ389" i="1"/>
  <c r="BZ344" i="1"/>
  <c r="BZ294" i="1"/>
  <c r="BZ330" i="1"/>
  <c r="BZ376" i="1"/>
  <c r="BZ356" i="1"/>
  <c r="BZ381" i="1"/>
  <c r="BZ390" i="1"/>
  <c r="BZ323" i="1"/>
  <c r="BZ364" i="1"/>
  <c r="BZ307" i="1"/>
  <c r="BZ362" i="1"/>
  <c r="BZ310" i="1"/>
  <c r="BZ352" i="1"/>
  <c r="BZ357" i="1"/>
  <c r="BZ351" i="1"/>
  <c r="BZ354" i="1"/>
  <c r="BZ312" i="1"/>
  <c r="BZ308" i="1"/>
  <c r="BZ377" i="1"/>
  <c r="BZ299" i="1"/>
  <c r="BZ320" i="1"/>
  <c r="BZ385" i="1"/>
  <c r="BZ296" i="1"/>
  <c r="BZ380" i="1"/>
  <c r="BZ370" i="1"/>
  <c r="BZ309" i="1"/>
  <c r="BZ332" i="1"/>
  <c r="BZ384" i="1"/>
  <c r="BZ340" i="1"/>
  <c r="BZ306" i="1"/>
  <c r="BZ365" i="1"/>
  <c r="BZ305" i="1"/>
  <c r="BZ322" i="1"/>
  <c r="BZ358" i="1"/>
  <c r="BZ311" i="1"/>
  <c r="BZ336" i="1"/>
  <c r="BZ350" i="1"/>
  <c r="BZ387" i="1"/>
  <c r="BZ391" i="1"/>
  <c r="BZ361" i="1"/>
  <c r="BZ339" i="1"/>
  <c r="BZ347" i="1"/>
  <c r="BZ343" i="1"/>
  <c r="BZ369" i="1"/>
  <c r="BZ318" i="1"/>
  <c r="BZ300" i="1"/>
  <c r="BZ338" i="1"/>
  <c r="BZ303" i="1"/>
  <c r="BZ382" i="1"/>
  <c r="BZ373" i="1"/>
  <c r="BZ334" i="1"/>
  <c r="BZ333" i="1"/>
  <c r="BZ348" i="1"/>
  <c r="BZ346" i="1"/>
  <c r="BZ297" i="1"/>
  <c r="BZ360" i="1"/>
  <c r="BZ345" i="1"/>
  <c r="BZ295" i="1"/>
  <c r="BZ386" i="1"/>
  <c r="BZ367" i="1"/>
  <c r="BZ378" i="1"/>
  <c r="BZ355" i="1"/>
  <c r="BZ326" i="1"/>
  <c r="BZ302" i="1"/>
  <c r="BZ359" i="1"/>
  <c r="BZ337" i="1"/>
  <c r="BZ328" i="1"/>
  <c r="BZ313" i="1"/>
  <c r="BZ298" i="1"/>
  <c r="BZ317" i="1"/>
  <c r="BZ324" i="1"/>
  <c r="BZ383" i="1"/>
  <c r="BZ368" i="1"/>
  <c r="BZ349" i="1"/>
  <c r="BZ388" i="1"/>
  <c r="BZ366" i="1"/>
  <c r="BZ331" i="1"/>
  <c r="BZ329" i="1"/>
  <c r="BZ393" i="1"/>
  <c r="BZ392" i="1"/>
  <c r="BZ314" i="1"/>
  <c r="BZ327" i="1"/>
  <c r="BZ335" i="1"/>
  <c r="BZ325" i="1"/>
  <c r="BZ316" i="1"/>
  <c r="BZ363" i="1"/>
  <c r="BZ353" i="1"/>
  <c r="BZ319" i="1"/>
  <c r="BZ375" i="1"/>
  <c r="BZ321" i="1"/>
  <c r="BZ342" i="1"/>
  <c r="BZ304" i="1"/>
  <c r="BZ371" i="1"/>
  <c r="BZ315" i="1"/>
  <c r="BZ379" i="1"/>
  <c r="BZ374" i="1"/>
  <c r="BZ372" i="1"/>
  <c r="BZ341" i="1"/>
  <c r="BZ301" i="1"/>
  <c r="BZ272" i="1"/>
  <c r="CF356" i="1"/>
  <c r="CF378" i="1"/>
  <c r="CF341" i="1"/>
  <c r="CF388" i="1"/>
  <c r="CF313" i="1"/>
  <c r="CF335" i="1"/>
  <c r="CF346" i="1"/>
  <c r="CF386" i="1"/>
  <c r="CF344" i="1"/>
  <c r="CF316" i="1"/>
  <c r="CF370" i="1"/>
  <c r="CF367" i="1"/>
  <c r="CF363" i="1"/>
  <c r="CF298" i="1"/>
  <c r="CF295" i="1"/>
  <c r="CF382" i="1"/>
  <c r="CF373" i="1"/>
  <c r="CF301" i="1"/>
  <c r="CF318" i="1"/>
  <c r="CF390" i="1"/>
  <c r="CF383" i="1"/>
  <c r="CF365" i="1"/>
  <c r="CF361" i="1"/>
  <c r="CF339" i="1"/>
  <c r="CF306" i="1"/>
  <c r="CF372" i="1"/>
  <c r="CF393" i="1"/>
  <c r="CF294" i="1"/>
  <c r="CF353" i="1"/>
  <c r="CF350" i="1"/>
  <c r="CF315" i="1"/>
  <c r="CF362" i="1"/>
  <c r="CF375" i="1"/>
  <c r="CF364" i="1"/>
  <c r="CF311" i="1"/>
  <c r="CF369" i="1"/>
  <c r="CF366" i="1"/>
  <c r="CF345" i="1"/>
  <c r="CF392" i="1"/>
  <c r="CF334" i="1"/>
  <c r="CF357" i="1"/>
  <c r="CF359" i="1"/>
  <c r="CF379" i="1"/>
  <c r="CF340" i="1"/>
  <c r="CF319" i="1"/>
  <c r="CF304" i="1"/>
  <c r="CF351" i="1"/>
  <c r="CF381" i="1"/>
  <c r="CF348" i="1"/>
  <c r="CF336" i="1"/>
  <c r="CF303" i="1"/>
  <c r="CF299" i="1"/>
  <c r="CF354" i="1"/>
  <c r="CF333" i="1"/>
  <c r="CF309" i="1"/>
  <c r="CF380" i="1"/>
  <c r="CF305" i="1"/>
  <c r="CF314" i="1"/>
  <c r="CF355" i="1"/>
  <c r="CF377" i="1"/>
  <c r="CF387" i="1"/>
  <c r="CF349" i="1"/>
  <c r="CF352" i="1"/>
  <c r="CF360" i="1"/>
  <c r="CF358" i="1"/>
  <c r="CF337" i="1"/>
  <c r="CF371" i="1"/>
  <c r="CF320" i="1"/>
  <c r="CF343" i="1"/>
  <c r="CF297" i="1"/>
  <c r="CF322" i="1"/>
  <c r="CF312" i="1"/>
  <c r="CF326" i="1"/>
  <c r="CF342" i="1"/>
  <c r="CF325" i="1"/>
  <c r="CF385" i="1"/>
  <c r="CF347" i="1"/>
  <c r="CF389" i="1"/>
  <c r="CF324" i="1"/>
  <c r="CF368" i="1"/>
  <c r="CF327" i="1"/>
  <c r="CF307" i="1"/>
  <c r="CF331" i="1"/>
  <c r="CF317" i="1"/>
  <c r="CF300" i="1"/>
  <c r="CF338" i="1"/>
  <c r="CF310" i="1"/>
  <c r="CF328" i="1"/>
  <c r="CF329" i="1"/>
  <c r="CF374" i="1"/>
  <c r="CF391" i="1"/>
  <c r="CF332" i="1"/>
  <c r="CF384" i="1"/>
  <c r="CF321" i="1"/>
  <c r="CF308" i="1"/>
  <c r="CF323" i="1"/>
  <c r="CF302" i="1"/>
  <c r="CF296" i="1"/>
  <c r="CF330" i="1"/>
  <c r="CF376" i="1"/>
  <c r="AV122" i="1"/>
  <c r="AV120" i="1"/>
  <c r="AV121" i="1"/>
  <c r="AV123" i="1"/>
  <c r="AO231" i="1"/>
  <c r="AO213" i="1"/>
  <c r="AO217" i="1"/>
  <c r="AO232" i="1"/>
  <c r="AO215" i="1"/>
  <c r="AO212" i="1"/>
  <c r="AO225" i="1"/>
  <c r="AO220" i="1"/>
  <c r="AO230" i="1"/>
  <c r="AO224" i="1"/>
  <c r="AO222" i="1"/>
  <c r="AO219" i="1"/>
  <c r="AO233" i="1"/>
  <c r="AO210" i="1"/>
  <c r="AO218" i="1"/>
  <c r="AO216" i="1"/>
  <c r="AO229" i="1"/>
  <c r="AO214" i="1"/>
  <c r="AO235" i="1"/>
  <c r="AO221" i="1"/>
  <c r="AO234" i="1"/>
  <c r="AO226" i="1"/>
  <c r="AO209" i="1"/>
  <c r="AO211" i="1"/>
  <c r="AO223" i="1"/>
  <c r="AO227" i="1"/>
  <c r="AO228" i="1"/>
  <c r="AS143" i="1"/>
  <c r="AS142" i="1"/>
  <c r="AS148" i="1"/>
  <c r="AS149" i="1"/>
  <c r="AS144" i="1"/>
  <c r="AS140" i="1"/>
  <c r="AS146" i="1"/>
  <c r="AS145" i="1"/>
  <c r="AS147" i="1"/>
  <c r="AS141" i="1"/>
  <c r="AX131" i="1"/>
  <c r="AX132" i="1"/>
  <c r="AX135" i="1"/>
  <c r="AX134" i="1"/>
  <c r="AX137" i="1"/>
  <c r="AX138" i="1"/>
  <c r="AX133" i="1"/>
  <c r="AX136" i="1"/>
  <c r="CF172" i="1"/>
  <c r="CF266" i="1"/>
  <c r="CF265" i="1"/>
  <c r="CF182" i="1"/>
  <c r="CF144" i="1"/>
  <c r="CF258" i="1"/>
  <c r="CF154" i="1"/>
  <c r="CF236" i="1"/>
  <c r="CF212" i="1"/>
  <c r="CF164" i="1"/>
  <c r="CF193" i="1"/>
  <c r="CF148" i="1"/>
  <c r="CF244" i="1"/>
  <c r="CF233" i="1"/>
  <c r="CF149" i="1"/>
  <c r="CF185" i="1"/>
  <c r="CF223" i="1"/>
  <c r="CF135" i="1"/>
  <c r="CF238" i="1"/>
  <c r="CF175" i="1"/>
  <c r="CF191" i="1"/>
  <c r="CF161" i="1"/>
  <c r="CF204" i="1"/>
  <c r="CF227" i="1"/>
  <c r="CF254" i="1"/>
  <c r="CF220" i="1"/>
  <c r="CF160" i="1"/>
  <c r="CF228" i="1"/>
  <c r="CF246" i="1"/>
  <c r="CF207" i="1"/>
  <c r="CF208" i="1"/>
  <c r="CF143" i="1"/>
  <c r="CF165" i="1"/>
  <c r="CF151" i="1"/>
  <c r="CF288" i="1"/>
  <c r="CF173" i="1"/>
  <c r="CF174" i="1"/>
  <c r="CF261" i="1"/>
  <c r="CF126" i="1"/>
  <c r="CF158" i="1"/>
  <c r="CF179" i="1"/>
  <c r="CF211" i="1"/>
  <c r="CF232" i="1"/>
  <c r="CF235" i="1"/>
  <c r="CF256" i="1"/>
  <c r="CF199" i="1"/>
  <c r="CF190" i="1"/>
  <c r="CF216" i="1"/>
  <c r="CF272" i="1"/>
  <c r="CF141" i="1"/>
  <c r="CF219" i="1"/>
  <c r="CF260" i="1"/>
  <c r="CF202" i="1"/>
  <c r="CF145" i="1"/>
  <c r="CF178" i="1"/>
  <c r="CF205" i="1"/>
  <c r="CF159" i="1"/>
  <c r="CF249" i="1"/>
  <c r="CF245" i="1"/>
  <c r="CF267" i="1"/>
  <c r="CF214" i="1"/>
  <c r="CF281" i="1"/>
  <c r="CF293" i="1"/>
  <c r="CF201" i="1"/>
  <c r="CF255" i="1"/>
  <c r="CF280" i="1"/>
  <c r="CF180" i="1"/>
  <c r="CF283" i="1"/>
  <c r="CF252" i="1"/>
  <c r="CF138" i="1"/>
  <c r="CF264" i="1"/>
  <c r="CF125" i="1"/>
  <c r="CF291" i="1"/>
  <c r="CF247" i="1"/>
  <c r="CF237" i="1"/>
  <c r="CF127" i="1"/>
  <c r="CF132" i="1"/>
  <c r="CF195" i="1"/>
  <c r="CF274" i="1"/>
  <c r="CF184" i="1"/>
  <c r="CF137" i="1"/>
  <c r="CF167" i="1"/>
  <c r="CF224" i="1"/>
  <c r="CF289" i="1"/>
  <c r="CF225" i="1"/>
  <c r="CF217" i="1"/>
  <c r="CF279" i="1"/>
  <c r="CF181" i="1"/>
  <c r="CF242" i="1"/>
  <c r="CF290" i="1"/>
  <c r="CF271" i="1"/>
  <c r="CF194" i="1"/>
  <c r="CF128" i="1"/>
  <c r="CF196" i="1"/>
  <c r="CF230" i="1"/>
  <c r="CF200" i="1"/>
  <c r="CF222" i="1"/>
  <c r="CF146" i="1"/>
  <c r="CF177" i="1"/>
  <c r="CF273" i="1"/>
  <c r="CF142" i="1"/>
  <c r="CF91" i="1"/>
  <c r="CF229" i="1"/>
  <c r="CF278" i="1"/>
  <c r="CF188" i="1"/>
  <c r="CF209" i="1"/>
  <c r="CF285" i="1"/>
  <c r="CF183" i="1"/>
  <c r="CF226" i="1"/>
  <c r="CF153" i="1"/>
  <c r="CF168" i="1"/>
  <c r="CF276" i="1"/>
  <c r="CF186" i="1"/>
  <c r="CF162" i="1"/>
  <c r="CF268" i="1"/>
  <c r="CF270" i="1"/>
  <c r="CF269" i="1"/>
  <c r="CF139" i="1"/>
  <c r="CF203" i="1"/>
  <c r="CF147" i="1"/>
  <c r="CF210" i="1"/>
  <c r="CF157" i="1"/>
  <c r="CF169" i="1"/>
  <c r="CF166" i="1"/>
  <c r="CF292" i="1"/>
  <c r="CF206" i="1"/>
  <c r="CF134" i="1"/>
  <c r="CF163" i="1"/>
  <c r="CF170" i="1"/>
  <c r="CF287" i="1"/>
  <c r="CF129" i="1"/>
  <c r="CF197" i="1"/>
  <c r="CF187" i="1"/>
  <c r="CF221" i="1"/>
  <c r="CF189" i="1"/>
  <c r="CF213" i="1"/>
  <c r="CF234" i="1"/>
  <c r="CF243" i="1"/>
  <c r="CF131" i="1"/>
  <c r="CF257" i="1"/>
  <c r="CF150" i="1"/>
  <c r="CF277" i="1"/>
  <c r="CF259" i="1"/>
  <c r="CF241" i="1"/>
  <c r="CF133" i="1"/>
  <c r="CF262" i="1"/>
  <c r="CF198" i="1"/>
  <c r="CF231" i="1"/>
  <c r="CF152" i="1"/>
  <c r="CF263" i="1"/>
  <c r="CF140" i="1"/>
  <c r="CF251" i="1"/>
  <c r="CF218" i="1"/>
  <c r="CF136" i="1"/>
  <c r="CF253" i="1"/>
  <c r="CF215" i="1"/>
  <c r="CF240" i="1"/>
  <c r="CF155" i="1"/>
  <c r="CF250" i="1"/>
  <c r="CF282" i="1"/>
  <c r="CF239" i="1"/>
  <c r="CF130" i="1"/>
  <c r="CF248" i="1"/>
  <c r="CF286" i="1"/>
  <c r="CF171" i="1"/>
  <c r="CF192" i="1"/>
  <c r="CF156" i="1"/>
  <c r="CF284" i="1"/>
  <c r="CF275" i="1"/>
  <c r="CF176" i="1"/>
  <c r="BZ274" i="1"/>
  <c r="BZ279" i="1"/>
  <c r="BZ282" i="1"/>
  <c r="BZ284" i="1"/>
  <c r="BZ280" i="1"/>
  <c r="BZ276" i="1"/>
  <c r="BZ286" i="1"/>
  <c r="BZ289" i="1"/>
  <c r="BZ278" i="1"/>
  <c r="BZ283" i="1"/>
  <c r="BZ287" i="1"/>
  <c r="BZ290" i="1"/>
  <c r="BZ288" i="1"/>
  <c r="BZ292" i="1"/>
  <c r="BZ281" i="1"/>
  <c r="BZ277" i="1"/>
  <c r="BZ291" i="1"/>
  <c r="BZ273" i="1"/>
  <c r="BZ285" i="1"/>
  <c r="BZ275" i="1"/>
  <c r="BZ293" i="1"/>
  <c r="BT46" i="1"/>
  <c r="BZ45" i="1"/>
  <c r="BZ46" i="1" s="1"/>
  <c r="BZ47" i="1" s="1"/>
  <c r="BZ48" i="1" s="1"/>
  <c r="BQ44" i="1"/>
  <c r="AX45" i="1"/>
  <c r="AX140" i="1" s="1"/>
  <c r="AV45" i="1"/>
  <c r="AV129" i="1" s="1"/>
  <c r="AO45" i="1"/>
  <c r="AS44" i="1"/>
  <c r="AS91" i="1" s="1"/>
  <c r="BJ360" i="1" l="1"/>
  <c r="BJ364" i="1"/>
  <c r="BJ362" i="1"/>
  <c r="BJ366" i="1"/>
  <c r="BJ361" i="1"/>
  <c r="AV127" i="1"/>
  <c r="AV128" i="1"/>
  <c r="AV126" i="1"/>
  <c r="AO362" i="1"/>
  <c r="AO302" i="1"/>
  <c r="AO389" i="1"/>
  <c r="AO366" i="1"/>
  <c r="AO330" i="1"/>
  <c r="AO313" i="1"/>
  <c r="AO353" i="1"/>
  <c r="AO315" i="1"/>
  <c r="AO323" i="1"/>
  <c r="AO371" i="1"/>
  <c r="AO360" i="1"/>
  <c r="AO327" i="1"/>
  <c r="AO319" i="1"/>
  <c r="AO382" i="1"/>
  <c r="AO370" i="1"/>
  <c r="AO390" i="1"/>
  <c r="AO354" i="1"/>
  <c r="AO348" i="1"/>
  <c r="AO364" i="1"/>
  <c r="AO294" i="1"/>
  <c r="AO343" i="1"/>
  <c r="AO342" i="1"/>
  <c r="AO306" i="1"/>
  <c r="AO307" i="1"/>
  <c r="AO356" i="1"/>
  <c r="AO352" i="1"/>
  <c r="AO298" i="1"/>
  <c r="AO295" i="1"/>
  <c r="AO346" i="1"/>
  <c r="AO303" i="1"/>
  <c r="AO301" i="1"/>
  <c r="AO375" i="1"/>
  <c r="AO341" i="1"/>
  <c r="AO381" i="1"/>
  <c r="AO338" i="1"/>
  <c r="AO335" i="1"/>
  <c r="AO384" i="1"/>
  <c r="AO373" i="1"/>
  <c r="AO308" i="1"/>
  <c r="AO377" i="1"/>
  <c r="AO379" i="1"/>
  <c r="AO311" i="1"/>
  <c r="AO304" i="1"/>
  <c r="AO305" i="1"/>
  <c r="AO318" i="1"/>
  <c r="AO296" i="1"/>
  <c r="AO334" i="1"/>
  <c r="AO359" i="1"/>
  <c r="AO300" i="1"/>
  <c r="AO358" i="1"/>
  <c r="AO357" i="1"/>
  <c r="AO317" i="1"/>
  <c r="AO297" i="1"/>
  <c r="AO314" i="1"/>
  <c r="AO387" i="1"/>
  <c r="AO332" i="1"/>
  <c r="AO393" i="1"/>
  <c r="AO337" i="1"/>
  <c r="AO374" i="1"/>
  <c r="AO336" i="1"/>
  <c r="AO299" i="1"/>
  <c r="AO372" i="1"/>
  <c r="AO325" i="1"/>
  <c r="AO324" i="1"/>
  <c r="AO350" i="1"/>
  <c r="AO368" i="1"/>
  <c r="AO378" i="1"/>
  <c r="AO349" i="1"/>
  <c r="AO383" i="1"/>
  <c r="AO388" i="1"/>
  <c r="AO361" i="1"/>
  <c r="AO328" i="1"/>
  <c r="AO326" i="1"/>
  <c r="AO321" i="1"/>
  <c r="AO310" i="1"/>
  <c r="AO347" i="1"/>
  <c r="AO376" i="1"/>
  <c r="AO331" i="1"/>
  <c r="AO320" i="1"/>
  <c r="AO355" i="1"/>
  <c r="AO380" i="1"/>
  <c r="AO344" i="1"/>
  <c r="AO312" i="1"/>
  <c r="AO391" i="1"/>
  <c r="AO367" i="1"/>
  <c r="AO333" i="1"/>
  <c r="AO385" i="1"/>
  <c r="AO316" i="1"/>
  <c r="AO322" i="1"/>
  <c r="AO309" i="1"/>
  <c r="AO365" i="1"/>
  <c r="AO329" i="1"/>
  <c r="AO386" i="1"/>
  <c r="AO392" i="1"/>
  <c r="AO340" i="1"/>
  <c r="AO363" i="1"/>
  <c r="AO345" i="1"/>
  <c r="AO369" i="1"/>
  <c r="AO339" i="1"/>
  <c r="AO351" i="1"/>
  <c r="BT81" i="1"/>
  <c r="BT339" i="1"/>
  <c r="BT324" i="1"/>
  <c r="BT382" i="1"/>
  <c r="BT330" i="1"/>
  <c r="BT348" i="1"/>
  <c r="BT296" i="1"/>
  <c r="BT381" i="1"/>
  <c r="BT311" i="1"/>
  <c r="BT299" i="1"/>
  <c r="BT376" i="1"/>
  <c r="BT355" i="1"/>
  <c r="BT305" i="1"/>
  <c r="BT344" i="1"/>
  <c r="BT349" i="1"/>
  <c r="BT308" i="1"/>
  <c r="BT361" i="1"/>
  <c r="BT327" i="1"/>
  <c r="BT332" i="1"/>
  <c r="BT331" i="1"/>
  <c r="BT312" i="1"/>
  <c r="BT373" i="1"/>
  <c r="BT341" i="1"/>
  <c r="BT322" i="1"/>
  <c r="BT294" i="1"/>
  <c r="BT317" i="1"/>
  <c r="BT366" i="1"/>
  <c r="BT370" i="1"/>
  <c r="BT310" i="1"/>
  <c r="BT365" i="1"/>
  <c r="BT309" i="1"/>
  <c r="BT364" i="1"/>
  <c r="BT356" i="1"/>
  <c r="BT297" i="1"/>
  <c r="BT347" i="1"/>
  <c r="BT326" i="1"/>
  <c r="BT295" i="1"/>
  <c r="BT319" i="1"/>
  <c r="BT380" i="1"/>
  <c r="BT340" i="1"/>
  <c r="BT337" i="1"/>
  <c r="BT384" i="1"/>
  <c r="BT392" i="1"/>
  <c r="BT345" i="1"/>
  <c r="BT386" i="1"/>
  <c r="BT363" i="1"/>
  <c r="BT389" i="1"/>
  <c r="BT351" i="1"/>
  <c r="BT334" i="1"/>
  <c r="BT298" i="1"/>
  <c r="BT336" i="1"/>
  <c r="BT325" i="1"/>
  <c r="BT387" i="1"/>
  <c r="BT369" i="1"/>
  <c r="BT360" i="1"/>
  <c r="BT378" i="1"/>
  <c r="BT304" i="1"/>
  <c r="BT313" i="1"/>
  <c r="BT353" i="1"/>
  <c r="BT379" i="1"/>
  <c r="BT303" i="1"/>
  <c r="BT377" i="1"/>
  <c r="BT321" i="1"/>
  <c r="BT354" i="1"/>
  <c r="BT307" i="1"/>
  <c r="BT352" i="1"/>
  <c r="BT342" i="1"/>
  <c r="BT338" i="1"/>
  <c r="BT367" i="1"/>
  <c r="BT346" i="1"/>
  <c r="BT328" i="1"/>
  <c r="BT333" i="1"/>
  <c r="BT375" i="1"/>
  <c r="BT335" i="1"/>
  <c r="BT306" i="1"/>
  <c r="BT374" i="1"/>
  <c r="BT315" i="1"/>
  <c r="BT371" i="1"/>
  <c r="BT300" i="1"/>
  <c r="BT358" i="1"/>
  <c r="BT318" i="1"/>
  <c r="BT350" i="1"/>
  <c r="BT388" i="1"/>
  <c r="BT362" i="1"/>
  <c r="BT320" i="1"/>
  <c r="BT301" i="1"/>
  <c r="BT302" i="1"/>
  <c r="BT372" i="1"/>
  <c r="BT314" i="1"/>
  <c r="BT329" i="1"/>
  <c r="BT359" i="1"/>
  <c r="BT368" i="1"/>
  <c r="BT393" i="1"/>
  <c r="BT343" i="1"/>
  <c r="BT391" i="1"/>
  <c r="BT390" i="1"/>
  <c r="BT385" i="1"/>
  <c r="BT383" i="1"/>
  <c r="BT357" i="1"/>
  <c r="BT323" i="1"/>
  <c r="BT316" i="1"/>
  <c r="AV389" i="1"/>
  <c r="AV317" i="1"/>
  <c r="AV315" i="1"/>
  <c r="AV350" i="1"/>
  <c r="AV356" i="1"/>
  <c r="AV298" i="1"/>
  <c r="AV355" i="1"/>
  <c r="AV299" i="1"/>
  <c r="AV369" i="1"/>
  <c r="AV385" i="1"/>
  <c r="AV348" i="1"/>
  <c r="AV313" i="1"/>
  <c r="AV359" i="1"/>
  <c r="AV302" i="1"/>
  <c r="AV319" i="1"/>
  <c r="AV351" i="1"/>
  <c r="AV379" i="1"/>
  <c r="AV367" i="1"/>
  <c r="AV380" i="1"/>
  <c r="AV309" i="1"/>
  <c r="AV361" i="1"/>
  <c r="AV345" i="1"/>
  <c r="AV296" i="1"/>
  <c r="AV306" i="1"/>
  <c r="AV301" i="1"/>
  <c r="AV377" i="1"/>
  <c r="AV328" i="1"/>
  <c r="AV307" i="1"/>
  <c r="AV311" i="1"/>
  <c r="AV358" i="1"/>
  <c r="AV333" i="1"/>
  <c r="AV349" i="1"/>
  <c r="AV322" i="1"/>
  <c r="AV320" i="1"/>
  <c r="AV392" i="1"/>
  <c r="AV336" i="1"/>
  <c r="AV339" i="1"/>
  <c r="AV383" i="1"/>
  <c r="AV321" i="1"/>
  <c r="AV347" i="1"/>
  <c r="AV353" i="1"/>
  <c r="AV327" i="1"/>
  <c r="AV330" i="1"/>
  <c r="AV381" i="1"/>
  <c r="AV334" i="1"/>
  <c r="AV354" i="1"/>
  <c r="AV346" i="1"/>
  <c r="AV373" i="1"/>
  <c r="AV375" i="1"/>
  <c r="AV391" i="1"/>
  <c r="AV387" i="1"/>
  <c r="AV371" i="1"/>
  <c r="AV368" i="1"/>
  <c r="AV310" i="1"/>
  <c r="AV312" i="1"/>
  <c r="AV360" i="1"/>
  <c r="AV370" i="1"/>
  <c r="AV390" i="1"/>
  <c r="AV376" i="1"/>
  <c r="AV372" i="1"/>
  <c r="AV323" i="1"/>
  <c r="AV382" i="1"/>
  <c r="AV341" i="1"/>
  <c r="AV295" i="1"/>
  <c r="AV386" i="1"/>
  <c r="AV388" i="1"/>
  <c r="AV340" i="1"/>
  <c r="AV316" i="1"/>
  <c r="AV384" i="1"/>
  <c r="AV332" i="1"/>
  <c r="AV338" i="1"/>
  <c r="AV305" i="1"/>
  <c r="AV325" i="1"/>
  <c r="AV303" i="1"/>
  <c r="AV318" i="1"/>
  <c r="AV314" i="1"/>
  <c r="AV343" i="1"/>
  <c r="AV342" i="1"/>
  <c r="AV364" i="1"/>
  <c r="AV374" i="1"/>
  <c r="AV362" i="1"/>
  <c r="AV304" i="1"/>
  <c r="AV329" i="1"/>
  <c r="AV300" i="1"/>
  <c r="AV357" i="1"/>
  <c r="AV297" i="1"/>
  <c r="AV294" i="1"/>
  <c r="AV324" i="1"/>
  <c r="AV365" i="1"/>
  <c r="AV366" i="1"/>
  <c r="AV363" i="1"/>
  <c r="AV344" i="1"/>
  <c r="AV331" i="1"/>
  <c r="AV308" i="1"/>
  <c r="AV352" i="1"/>
  <c r="AV393" i="1"/>
  <c r="AV337" i="1"/>
  <c r="AV326" i="1"/>
  <c r="AV335" i="1"/>
  <c r="AV378" i="1"/>
  <c r="BJ46" i="1"/>
  <c r="BJ47" i="1" s="1"/>
  <c r="BJ375" i="1"/>
  <c r="BJ378" i="1"/>
  <c r="BJ385" i="1"/>
  <c r="BJ383" i="1"/>
  <c r="BJ373" i="1"/>
  <c r="BJ389" i="1"/>
  <c r="BJ379" i="1"/>
  <c r="BJ376" i="1"/>
  <c r="BJ374" i="1"/>
  <c r="BJ386" i="1"/>
  <c r="BJ384" i="1"/>
  <c r="BJ387" i="1"/>
  <c r="BJ371" i="1"/>
  <c r="BJ390" i="1"/>
  <c r="BJ369" i="1"/>
  <c r="BJ393" i="1"/>
  <c r="BJ382" i="1"/>
  <c r="BJ380" i="1"/>
  <c r="BJ392" i="1"/>
  <c r="BJ367" i="1"/>
  <c r="BJ368" i="1"/>
  <c r="BJ381" i="1"/>
  <c r="BJ372" i="1"/>
  <c r="BJ388" i="1"/>
  <c r="BJ370" i="1"/>
  <c r="BJ391" i="1"/>
  <c r="BJ377" i="1"/>
  <c r="AX139" i="1"/>
  <c r="AV125" i="1"/>
  <c r="AV124" i="1"/>
  <c r="AV90" i="1"/>
  <c r="AS203" i="1"/>
  <c r="AS159" i="1"/>
  <c r="AS160" i="1"/>
  <c r="AS213" i="1"/>
  <c r="AS185" i="1"/>
  <c r="AS195" i="1"/>
  <c r="AS161" i="1"/>
  <c r="AS219" i="1"/>
  <c r="AS188" i="1"/>
  <c r="AS208" i="1"/>
  <c r="AS157" i="1"/>
  <c r="AS184" i="1"/>
  <c r="AS154" i="1"/>
  <c r="AS167" i="1"/>
  <c r="AS177" i="1"/>
  <c r="AS170" i="1"/>
  <c r="AS180" i="1"/>
  <c r="AS187" i="1"/>
  <c r="AS162" i="1"/>
  <c r="AS211" i="1"/>
  <c r="AS217" i="1"/>
  <c r="AS176" i="1"/>
  <c r="AS206" i="1"/>
  <c r="AS197" i="1"/>
  <c r="AS209" i="1"/>
  <c r="AS202" i="1"/>
  <c r="AS183" i="1"/>
  <c r="AS150" i="1"/>
  <c r="AS212" i="1"/>
  <c r="AS181" i="1"/>
  <c r="AS173" i="1"/>
  <c r="AS196" i="1"/>
  <c r="AS171" i="1"/>
  <c r="AS168" i="1"/>
  <c r="AS189" i="1"/>
  <c r="AS204" i="1"/>
  <c r="AS192" i="1"/>
  <c r="AS153" i="1"/>
  <c r="AS166" i="1"/>
  <c r="AS175" i="1"/>
  <c r="AS214" i="1"/>
  <c r="AS201" i="1"/>
  <c r="AS163" i="1"/>
  <c r="AS198" i="1"/>
  <c r="AS179" i="1"/>
  <c r="AS205" i="1"/>
  <c r="AS182" i="1"/>
  <c r="AS193" i="1"/>
  <c r="AS178" i="1"/>
  <c r="AS156" i="1"/>
  <c r="AS218" i="1"/>
  <c r="AS155" i="1"/>
  <c r="AS186" i="1"/>
  <c r="AS191" i="1"/>
  <c r="AS151" i="1"/>
  <c r="AS207" i="1"/>
  <c r="AS152" i="1"/>
  <c r="AS165" i="1"/>
  <c r="AS190" i="1"/>
  <c r="AS200" i="1"/>
  <c r="AS174" i="1"/>
  <c r="AS199" i="1"/>
  <c r="AS164" i="1"/>
  <c r="AS194" i="1"/>
  <c r="AS158" i="1"/>
  <c r="AS210" i="1"/>
  <c r="AS216" i="1"/>
  <c r="AS169" i="1"/>
  <c r="AS172" i="1"/>
  <c r="AS215" i="1"/>
  <c r="AX142" i="1"/>
  <c r="AX143" i="1"/>
  <c r="AX145" i="1"/>
  <c r="AX147" i="1"/>
  <c r="AX144" i="1"/>
  <c r="AX141" i="1"/>
  <c r="AX146" i="1"/>
  <c r="AO277" i="1"/>
  <c r="AO245" i="1"/>
  <c r="AO255" i="1"/>
  <c r="AO281" i="1"/>
  <c r="AO270" i="1"/>
  <c r="AO293" i="1"/>
  <c r="AO253" i="1"/>
  <c r="AO269" i="1"/>
  <c r="AO272" i="1"/>
  <c r="AO266" i="1"/>
  <c r="AO262" i="1"/>
  <c r="AO287" i="1"/>
  <c r="AO241" i="1"/>
  <c r="AO278" i="1"/>
  <c r="AO260" i="1"/>
  <c r="AO285" i="1"/>
  <c r="AO279" i="1"/>
  <c r="AO240" i="1"/>
  <c r="AO274" i="1"/>
  <c r="AO265" i="1"/>
  <c r="AO251" i="1"/>
  <c r="AO271" i="1"/>
  <c r="AO237" i="1"/>
  <c r="AO288" i="1"/>
  <c r="AO242" i="1"/>
  <c r="AO290" i="1"/>
  <c r="AO289" i="1"/>
  <c r="AO263" i="1"/>
  <c r="AO284" i="1"/>
  <c r="AO252" i="1"/>
  <c r="AO282" i="1"/>
  <c r="AO291" i="1"/>
  <c r="AO248" i="1"/>
  <c r="AO261" i="1"/>
  <c r="AO276" i="1"/>
  <c r="AO239" i="1"/>
  <c r="AO275" i="1"/>
  <c r="AO254" i="1"/>
  <c r="AO259" i="1"/>
  <c r="AO292" i="1"/>
  <c r="AO257" i="1"/>
  <c r="AO246" i="1"/>
  <c r="AO264" i="1"/>
  <c r="AO286" i="1"/>
  <c r="AO247" i="1"/>
  <c r="AO238" i="1"/>
  <c r="AO280" i="1"/>
  <c r="AO256" i="1"/>
  <c r="AO243" i="1"/>
  <c r="AO244" i="1"/>
  <c r="AO268" i="1"/>
  <c r="AO267" i="1"/>
  <c r="AO236" i="1"/>
  <c r="AO273" i="1"/>
  <c r="AO249" i="1"/>
  <c r="AO250" i="1"/>
  <c r="AO258" i="1"/>
  <c r="AO283" i="1"/>
  <c r="AV240" i="1"/>
  <c r="AV147" i="1"/>
  <c r="AV206" i="1"/>
  <c r="AV143" i="1"/>
  <c r="AV186" i="1"/>
  <c r="AV162" i="1"/>
  <c r="AV215" i="1"/>
  <c r="AV148" i="1"/>
  <c r="AV135" i="1"/>
  <c r="AV157" i="1"/>
  <c r="AV131" i="1"/>
  <c r="AV139" i="1"/>
  <c r="AV202" i="1"/>
  <c r="AV91" i="1"/>
  <c r="AV227" i="1"/>
  <c r="AV142" i="1"/>
  <c r="AV169" i="1"/>
  <c r="AV190" i="1"/>
  <c r="AV251" i="1"/>
  <c r="AV203" i="1"/>
  <c r="AV163" i="1"/>
  <c r="AV234" i="1"/>
  <c r="AV177" i="1"/>
  <c r="AV217" i="1"/>
  <c r="AV243" i="1"/>
  <c r="AV176" i="1"/>
  <c r="AV132" i="1"/>
  <c r="AV232" i="1"/>
  <c r="AV133" i="1"/>
  <c r="AV247" i="1"/>
  <c r="AV136" i="1"/>
  <c r="AV144" i="1"/>
  <c r="AV154" i="1"/>
  <c r="AV152" i="1"/>
  <c r="AV268" i="1"/>
  <c r="AV208" i="1"/>
  <c r="AV182" i="1"/>
  <c r="AV168" i="1"/>
  <c r="AV229" i="1"/>
  <c r="AV237" i="1"/>
  <c r="AV209" i="1"/>
  <c r="AV179" i="1"/>
  <c r="AV290" i="1"/>
  <c r="AV137" i="1"/>
  <c r="AV276" i="1"/>
  <c r="AV156" i="1"/>
  <c r="AV214" i="1"/>
  <c r="AV248" i="1"/>
  <c r="AV158" i="1"/>
  <c r="AV216" i="1"/>
  <c r="AV198" i="1"/>
  <c r="AV228" i="1"/>
  <c r="AV266" i="1"/>
  <c r="AV159" i="1"/>
  <c r="AV293" i="1"/>
  <c r="AV204" i="1"/>
  <c r="AV244" i="1"/>
  <c r="AV140" i="1"/>
  <c r="AV255" i="1"/>
  <c r="AV260" i="1"/>
  <c r="AV153" i="1"/>
  <c r="AV241" i="1"/>
  <c r="AV172" i="1"/>
  <c r="AV286" i="1"/>
  <c r="AV275" i="1"/>
  <c r="AV155" i="1"/>
  <c r="AV283" i="1"/>
  <c r="AV252" i="1"/>
  <c r="AV269" i="1"/>
  <c r="AV278" i="1"/>
  <c r="AV220" i="1"/>
  <c r="AV223" i="1"/>
  <c r="AV267" i="1"/>
  <c r="AV219" i="1"/>
  <c r="AV178" i="1"/>
  <c r="AV167" i="1"/>
  <c r="AV222" i="1"/>
  <c r="AV287" i="1"/>
  <c r="AV165" i="1"/>
  <c r="AV265" i="1"/>
  <c r="AV239" i="1"/>
  <c r="AV192" i="1"/>
  <c r="AV201" i="1"/>
  <c r="AV189" i="1"/>
  <c r="AV238" i="1"/>
  <c r="AV191" i="1"/>
  <c r="AV242" i="1"/>
  <c r="AV185" i="1"/>
  <c r="AV207" i="1"/>
  <c r="AV226" i="1"/>
  <c r="AV281" i="1"/>
  <c r="AV175" i="1"/>
  <c r="AV262" i="1"/>
  <c r="AV284" i="1"/>
  <c r="AV166" i="1"/>
  <c r="AV261" i="1"/>
  <c r="AV225" i="1"/>
  <c r="AV130" i="1"/>
  <c r="AV263" i="1"/>
  <c r="AV289" i="1"/>
  <c r="AV264" i="1"/>
  <c r="AV193" i="1"/>
  <c r="AV160" i="1"/>
  <c r="AV279" i="1"/>
  <c r="AV250" i="1"/>
  <c r="AV235" i="1"/>
  <c r="AV271" i="1"/>
  <c r="AV180" i="1"/>
  <c r="AV181" i="1"/>
  <c r="AV210" i="1"/>
  <c r="AV274" i="1"/>
  <c r="AV245" i="1"/>
  <c r="AV149" i="1"/>
  <c r="AV145" i="1"/>
  <c r="AV138" i="1"/>
  <c r="AV197" i="1"/>
  <c r="AV291" i="1"/>
  <c r="AV256" i="1"/>
  <c r="AV194" i="1"/>
  <c r="AV170" i="1"/>
  <c r="AV285" i="1"/>
  <c r="AV258" i="1"/>
  <c r="AV273" i="1"/>
  <c r="AV221" i="1"/>
  <c r="AV211" i="1"/>
  <c r="AV205" i="1"/>
  <c r="AV254" i="1"/>
  <c r="AV141" i="1"/>
  <c r="AV195" i="1"/>
  <c r="AV188" i="1"/>
  <c r="AV292" i="1"/>
  <c r="AV183" i="1"/>
  <c r="AV236" i="1"/>
  <c r="AV230" i="1"/>
  <c r="AV231" i="1"/>
  <c r="AV173" i="1"/>
  <c r="AV253" i="1"/>
  <c r="AV174" i="1"/>
  <c r="AV272" i="1"/>
  <c r="AV164" i="1"/>
  <c r="AV161" i="1"/>
  <c r="AV196" i="1"/>
  <c r="AV213" i="1"/>
  <c r="AV224" i="1"/>
  <c r="AV257" i="1"/>
  <c r="AV146" i="1"/>
  <c r="AV212" i="1"/>
  <c r="AV134" i="1"/>
  <c r="AV184" i="1"/>
  <c r="AV282" i="1"/>
  <c r="AV171" i="1"/>
  <c r="AV199" i="1"/>
  <c r="AV150" i="1"/>
  <c r="AV280" i="1"/>
  <c r="AV200" i="1"/>
  <c r="AV187" i="1"/>
  <c r="AV270" i="1"/>
  <c r="AV259" i="1"/>
  <c r="AV249" i="1"/>
  <c r="AV288" i="1"/>
  <c r="AV218" i="1"/>
  <c r="AV277" i="1"/>
  <c r="AV151" i="1"/>
  <c r="AV246" i="1"/>
  <c r="AV233" i="1"/>
  <c r="BQ45" i="1"/>
  <c r="AX46" i="1"/>
  <c r="AX149" i="1" s="1"/>
  <c r="AS45" i="1"/>
  <c r="AO46" i="1"/>
  <c r="AO47" i="1" s="1"/>
  <c r="AO48" i="1" s="1"/>
  <c r="AO49" i="1" s="1"/>
  <c r="AS370" i="1" l="1"/>
  <c r="AS315" i="1"/>
  <c r="AS331" i="1"/>
  <c r="AS379" i="1"/>
  <c r="AS305" i="1"/>
  <c r="AS320" i="1"/>
  <c r="AS334" i="1"/>
  <c r="AS387" i="1"/>
  <c r="AS389" i="1"/>
  <c r="AS372" i="1"/>
  <c r="AS321" i="1"/>
  <c r="AS339" i="1"/>
  <c r="AS375" i="1"/>
  <c r="AS352" i="1"/>
  <c r="AS374" i="1"/>
  <c r="AS363" i="1"/>
  <c r="AS360" i="1"/>
  <c r="AS378" i="1"/>
  <c r="AS341" i="1"/>
  <c r="AS295" i="1"/>
  <c r="AS304" i="1"/>
  <c r="AS340" i="1"/>
  <c r="AS330" i="1"/>
  <c r="AS302" i="1"/>
  <c r="AS353" i="1"/>
  <c r="AS318" i="1"/>
  <c r="AS382" i="1"/>
  <c r="AS298" i="1"/>
  <c r="AS325" i="1"/>
  <c r="AS355" i="1"/>
  <c r="AS313" i="1"/>
  <c r="AS367" i="1"/>
  <c r="AS362" i="1"/>
  <c r="AS338" i="1"/>
  <c r="AS317" i="1"/>
  <c r="AS344" i="1"/>
  <c r="AS349" i="1"/>
  <c r="AS326" i="1"/>
  <c r="AS392" i="1"/>
  <c r="AS310" i="1"/>
  <c r="AS377" i="1"/>
  <c r="AS369" i="1"/>
  <c r="AS383" i="1"/>
  <c r="AS319" i="1"/>
  <c r="AS366" i="1"/>
  <c r="AS337" i="1"/>
  <c r="AS311" i="1"/>
  <c r="AS354" i="1"/>
  <c r="AS348" i="1"/>
  <c r="AS327" i="1"/>
  <c r="AS336" i="1"/>
  <c r="AS309" i="1"/>
  <c r="AS303" i="1"/>
  <c r="AS347" i="1"/>
  <c r="AS307" i="1"/>
  <c r="AS381" i="1"/>
  <c r="AS335" i="1"/>
  <c r="AS393" i="1"/>
  <c r="AS386" i="1"/>
  <c r="AS356" i="1"/>
  <c r="AS300" i="1"/>
  <c r="AS345" i="1"/>
  <c r="AS357" i="1"/>
  <c r="AS324" i="1"/>
  <c r="AS390" i="1"/>
  <c r="AS314" i="1"/>
  <c r="AS350" i="1"/>
  <c r="AS328" i="1"/>
  <c r="AS371" i="1"/>
  <c r="AS384" i="1"/>
  <c r="AS351" i="1"/>
  <c r="AS312" i="1"/>
  <c r="AS358" i="1"/>
  <c r="AS368" i="1"/>
  <c r="AS346" i="1"/>
  <c r="AS308" i="1"/>
  <c r="AS342" i="1"/>
  <c r="AS299" i="1"/>
  <c r="AS380" i="1"/>
  <c r="AS359" i="1"/>
  <c r="AS316" i="1"/>
  <c r="AS391" i="1"/>
  <c r="AS343" i="1"/>
  <c r="AS322" i="1"/>
  <c r="AS376" i="1"/>
  <c r="AS329" i="1"/>
  <c r="AS373" i="1"/>
  <c r="AS361" i="1"/>
  <c r="AS332" i="1"/>
  <c r="AS388" i="1"/>
  <c r="AS364" i="1"/>
  <c r="AS323" i="1"/>
  <c r="AS365" i="1"/>
  <c r="AS294" i="1"/>
  <c r="AS333" i="1"/>
  <c r="AS296" i="1"/>
  <c r="AS297" i="1"/>
  <c r="AS301" i="1"/>
  <c r="AS385" i="1"/>
  <c r="AS306" i="1"/>
  <c r="AX148" i="1"/>
  <c r="AV57" i="1"/>
  <c r="AW58" i="1" s="1"/>
  <c r="DI58" i="1" s="1"/>
  <c r="AS273" i="1"/>
  <c r="AS238" i="1"/>
  <c r="AS247" i="1"/>
  <c r="AS264" i="1"/>
  <c r="AS286" i="1"/>
  <c r="AS276" i="1"/>
  <c r="AS281" i="1"/>
  <c r="AS221" i="1"/>
  <c r="AS253" i="1"/>
  <c r="AS261" i="1"/>
  <c r="AS222" i="1"/>
  <c r="AS280" i="1"/>
  <c r="AS252" i="1"/>
  <c r="AS265" i="1"/>
  <c r="AS231" i="1"/>
  <c r="AS242" i="1"/>
  <c r="AS258" i="1"/>
  <c r="AS255" i="1"/>
  <c r="AS240" i="1"/>
  <c r="AS223" i="1"/>
  <c r="AS245" i="1"/>
  <c r="AS289" i="1"/>
  <c r="AS278" i="1"/>
  <c r="AS279" i="1"/>
  <c r="AS232" i="1"/>
  <c r="AS277" i="1"/>
  <c r="AS224" i="1"/>
  <c r="AS241" i="1"/>
  <c r="AS235" i="1"/>
  <c r="AS274" i="1"/>
  <c r="AS233" i="1"/>
  <c r="AS270" i="1"/>
  <c r="AS220" i="1"/>
  <c r="AS249" i="1"/>
  <c r="AS291" i="1"/>
  <c r="AS248" i="1"/>
  <c r="AS225" i="1"/>
  <c r="AS292" i="1"/>
  <c r="AS288" i="1"/>
  <c r="AS250" i="1"/>
  <c r="AS283" i="1"/>
  <c r="AS256" i="1"/>
  <c r="AS282" i="1"/>
  <c r="AS285" i="1"/>
  <c r="AS260" i="1"/>
  <c r="AS243" i="1"/>
  <c r="AS275" i="1"/>
  <c r="AS259" i="1"/>
  <c r="AS246" i="1"/>
  <c r="AS251" i="1"/>
  <c r="AS267" i="1"/>
  <c r="AS236" i="1"/>
  <c r="AS230" i="1"/>
  <c r="AS234" i="1"/>
  <c r="AS226" i="1"/>
  <c r="AS269" i="1"/>
  <c r="AS268" i="1"/>
  <c r="AS262" i="1"/>
  <c r="AS237" i="1"/>
  <c r="AS293" i="1"/>
  <c r="AS244" i="1"/>
  <c r="AS228" i="1"/>
  <c r="AS290" i="1"/>
  <c r="AS254" i="1"/>
  <c r="AS257" i="1"/>
  <c r="AS263" i="1"/>
  <c r="AS287" i="1"/>
  <c r="AS284" i="1"/>
  <c r="AS271" i="1"/>
  <c r="AS266" i="1"/>
  <c r="AS227" i="1"/>
  <c r="AS272" i="1"/>
  <c r="AS239" i="1"/>
  <c r="AS229" i="1"/>
  <c r="AX158" i="1"/>
  <c r="AX151" i="1"/>
  <c r="AX157" i="1"/>
  <c r="AX156" i="1"/>
  <c r="AX168" i="1"/>
  <c r="AX159" i="1"/>
  <c r="AX150" i="1"/>
  <c r="AX154" i="1"/>
  <c r="AX160" i="1"/>
  <c r="AX162" i="1"/>
  <c r="AX166" i="1"/>
  <c r="AX163" i="1"/>
  <c r="AX167" i="1"/>
  <c r="AX170" i="1"/>
  <c r="AX153" i="1"/>
  <c r="AX161" i="1"/>
  <c r="AX164" i="1"/>
  <c r="AX169" i="1"/>
  <c r="AX165" i="1"/>
  <c r="AX152" i="1"/>
  <c r="AX155" i="1"/>
  <c r="AX171" i="1"/>
  <c r="BQ46" i="1"/>
  <c r="AX47" i="1"/>
  <c r="AX91" i="1" s="1"/>
  <c r="AX172" i="1" l="1"/>
  <c r="AX173" i="1"/>
  <c r="BQ393" i="1"/>
  <c r="BQ387" i="1"/>
  <c r="BQ358" i="1"/>
  <c r="BQ325" i="1"/>
  <c r="BQ319" i="1"/>
  <c r="BQ378" i="1"/>
  <c r="BQ345" i="1"/>
  <c r="BQ359" i="1"/>
  <c r="BQ363" i="1"/>
  <c r="BQ296" i="1"/>
  <c r="BQ320" i="1"/>
  <c r="BQ357" i="1"/>
  <c r="BQ330" i="1"/>
  <c r="BQ355" i="1"/>
  <c r="BQ389" i="1"/>
  <c r="BQ301" i="1"/>
  <c r="BQ328" i="1"/>
  <c r="BQ306" i="1"/>
  <c r="BQ324" i="1"/>
  <c r="BQ386" i="1"/>
  <c r="BQ385" i="1"/>
  <c r="BQ364" i="1"/>
  <c r="BQ336" i="1"/>
  <c r="BQ390" i="1"/>
  <c r="BQ369" i="1"/>
  <c r="BQ329" i="1"/>
  <c r="BQ388" i="1"/>
  <c r="BQ321" i="1"/>
  <c r="BQ331" i="1"/>
  <c r="BQ310" i="1"/>
  <c r="BQ382" i="1"/>
  <c r="BQ351" i="1"/>
  <c r="BQ377" i="1"/>
  <c r="BQ381" i="1"/>
  <c r="BQ303" i="1"/>
  <c r="BQ384" i="1"/>
  <c r="BQ366" i="1"/>
  <c r="BQ323" i="1"/>
  <c r="BQ391" i="1"/>
  <c r="BQ347" i="1"/>
  <c r="BQ313" i="1"/>
  <c r="BQ383" i="1"/>
  <c r="BQ300" i="1"/>
  <c r="BQ307" i="1"/>
  <c r="BQ322" i="1"/>
  <c r="BQ294" i="1"/>
  <c r="BQ309" i="1"/>
  <c r="BQ343" i="1"/>
  <c r="BQ302" i="1"/>
  <c r="BQ348" i="1"/>
  <c r="BQ340" i="1"/>
  <c r="BQ361" i="1"/>
  <c r="BQ314" i="1"/>
  <c r="BQ341" i="1"/>
  <c r="BQ349" i="1"/>
  <c r="BQ326" i="1"/>
  <c r="BQ311" i="1"/>
  <c r="BQ339" i="1"/>
  <c r="BQ376" i="1"/>
  <c r="BQ356" i="1"/>
  <c r="BQ312" i="1"/>
  <c r="BQ332" i="1"/>
  <c r="BQ380" i="1"/>
  <c r="BQ337" i="1"/>
  <c r="BQ365" i="1"/>
  <c r="BQ360" i="1"/>
  <c r="BQ372" i="1"/>
  <c r="BQ352" i="1"/>
  <c r="BQ350" i="1"/>
  <c r="BQ334" i="1"/>
  <c r="BQ344" i="1"/>
  <c r="BQ315" i="1"/>
  <c r="BQ318" i="1"/>
  <c r="BQ374" i="1"/>
  <c r="BQ367" i="1"/>
  <c r="BQ335" i="1"/>
  <c r="BQ346" i="1"/>
  <c r="BQ299" i="1"/>
  <c r="BQ297" i="1"/>
  <c r="BQ370" i="1"/>
  <c r="BQ368" i="1"/>
  <c r="BQ316" i="1"/>
  <c r="BQ295" i="1"/>
  <c r="BQ298" i="1"/>
  <c r="BQ392" i="1"/>
  <c r="BQ375" i="1"/>
  <c r="BQ373" i="1"/>
  <c r="BQ353" i="1"/>
  <c r="BQ308" i="1"/>
  <c r="BQ317" i="1"/>
  <c r="BQ305" i="1"/>
  <c r="BQ327" i="1"/>
  <c r="BQ354" i="1"/>
  <c r="BQ371" i="1"/>
  <c r="BQ333" i="1"/>
  <c r="BQ362" i="1"/>
  <c r="BQ304" i="1"/>
  <c r="BQ338" i="1"/>
  <c r="BQ342" i="1"/>
  <c r="BQ379" i="1"/>
  <c r="AX192" i="1"/>
  <c r="AX179" i="1"/>
  <c r="AX183" i="1"/>
  <c r="AX184" i="1"/>
  <c r="AX176" i="1"/>
  <c r="AX186" i="1"/>
  <c r="AX195" i="1"/>
  <c r="AX187" i="1"/>
  <c r="AX180" i="1"/>
  <c r="AX175" i="1"/>
  <c r="AX194" i="1"/>
  <c r="AX188" i="1"/>
  <c r="AX193" i="1"/>
  <c r="AX178" i="1"/>
  <c r="AX177" i="1"/>
  <c r="AX190" i="1"/>
  <c r="AX185" i="1"/>
  <c r="AX191" i="1"/>
  <c r="AX174" i="1"/>
  <c r="AX182" i="1"/>
  <c r="AX189" i="1"/>
  <c r="AX181" i="1"/>
  <c r="AX48" i="1"/>
  <c r="AX197" i="1" s="1"/>
  <c r="AX196" i="1" l="1"/>
  <c r="AX386" i="1"/>
  <c r="AX347" i="1"/>
  <c r="AX301" i="1"/>
  <c r="AX362" i="1"/>
  <c r="AX358" i="1"/>
  <c r="AX311" i="1"/>
  <c r="AX328" i="1"/>
  <c r="AX329" i="1"/>
  <c r="AX341" i="1"/>
  <c r="AX371" i="1"/>
  <c r="AX299" i="1"/>
  <c r="AX297" i="1"/>
  <c r="AX354" i="1"/>
  <c r="AX363" i="1"/>
  <c r="AX309" i="1"/>
  <c r="AX314" i="1"/>
  <c r="AX320" i="1"/>
  <c r="AX333" i="1"/>
  <c r="AX296" i="1"/>
  <c r="AX294" i="1"/>
  <c r="AX298" i="1"/>
  <c r="AX361" i="1"/>
  <c r="AX359" i="1"/>
  <c r="AX317" i="1"/>
  <c r="AX307" i="1"/>
  <c r="AX366" i="1"/>
  <c r="AX392" i="1"/>
  <c r="AX382" i="1"/>
  <c r="AX331" i="1"/>
  <c r="AX342" i="1"/>
  <c r="AX313" i="1"/>
  <c r="AX345" i="1"/>
  <c r="AX346" i="1"/>
  <c r="AX378" i="1"/>
  <c r="AX321" i="1"/>
  <c r="AX338" i="1"/>
  <c r="AX300" i="1"/>
  <c r="AX302" i="1"/>
  <c r="AX377" i="1"/>
  <c r="AX368" i="1"/>
  <c r="AX310" i="1"/>
  <c r="AX312" i="1"/>
  <c r="AX369" i="1"/>
  <c r="AX325" i="1"/>
  <c r="AX370" i="1"/>
  <c r="AX308" i="1"/>
  <c r="AX303" i="1"/>
  <c r="AX356" i="1"/>
  <c r="AX327" i="1"/>
  <c r="AX295" i="1"/>
  <c r="AX375" i="1"/>
  <c r="AX365" i="1"/>
  <c r="AX374" i="1"/>
  <c r="AX304" i="1"/>
  <c r="AX351" i="1"/>
  <c r="AX334" i="1"/>
  <c r="AX380" i="1"/>
  <c r="AX339" i="1"/>
  <c r="AX393" i="1"/>
  <c r="AX335" i="1"/>
  <c r="AX343" i="1"/>
  <c r="AX355" i="1"/>
  <c r="AX353" i="1"/>
  <c r="AX376" i="1"/>
  <c r="AX315" i="1"/>
  <c r="AX387" i="1"/>
  <c r="AX323" i="1"/>
  <c r="AX348" i="1"/>
  <c r="AX384" i="1"/>
  <c r="AX332" i="1"/>
  <c r="AX373" i="1"/>
  <c r="AX383" i="1"/>
  <c r="AX372" i="1"/>
  <c r="AX381" i="1"/>
  <c r="AX349" i="1"/>
  <c r="AX322" i="1"/>
  <c r="AX319" i="1"/>
  <c r="AX352" i="1"/>
  <c r="AX350" i="1"/>
  <c r="AX388" i="1"/>
  <c r="AX305" i="1"/>
  <c r="AX316" i="1"/>
  <c r="AX324" i="1"/>
  <c r="AX344" i="1"/>
  <c r="AX389" i="1"/>
  <c r="AX364" i="1"/>
  <c r="AX367" i="1"/>
  <c r="AX360" i="1"/>
  <c r="AX390" i="1"/>
  <c r="AX385" i="1"/>
  <c r="AX337" i="1"/>
  <c r="AX318" i="1"/>
  <c r="AX326" i="1"/>
  <c r="AX330" i="1"/>
  <c r="AX379" i="1"/>
  <c r="AX391" i="1"/>
  <c r="AX357" i="1"/>
  <c r="AX306" i="1"/>
  <c r="AX336" i="1"/>
  <c r="AX340" i="1"/>
  <c r="AX199" i="1"/>
  <c r="AX243" i="1"/>
  <c r="AX215" i="1"/>
  <c r="AX261" i="1"/>
  <c r="AX245" i="1"/>
  <c r="AX293" i="1"/>
  <c r="AX208" i="1"/>
  <c r="AX285" i="1"/>
  <c r="AX274" i="1"/>
  <c r="AX207" i="1"/>
  <c r="AX230" i="1"/>
  <c r="AX250" i="1"/>
  <c r="AX264" i="1"/>
  <c r="AX276" i="1"/>
  <c r="AX223" i="1"/>
  <c r="AX239" i="1"/>
  <c r="AX202" i="1"/>
  <c r="AX236" i="1"/>
  <c r="AX255" i="1"/>
  <c r="AX219" i="1"/>
  <c r="AX291" i="1"/>
  <c r="AX277" i="1"/>
  <c r="AX279" i="1"/>
  <c r="AX253" i="1"/>
  <c r="AX218" i="1"/>
  <c r="AX244" i="1"/>
  <c r="AX234" i="1"/>
  <c r="AX290" i="1"/>
  <c r="AX280" i="1"/>
  <c r="AX257" i="1"/>
  <c r="AX282" i="1"/>
  <c r="AX220" i="1"/>
  <c r="AX203" i="1"/>
  <c r="AX266" i="1"/>
  <c r="AX217" i="1"/>
  <c r="AX226" i="1"/>
  <c r="AX213" i="1"/>
  <c r="AX211" i="1"/>
  <c r="AX268" i="1"/>
  <c r="AX272" i="1"/>
  <c r="AX237" i="1"/>
  <c r="AX284" i="1"/>
  <c r="AX283" i="1"/>
  <c r="AX269" i="1"/>
  <c r="AX233" i="1"/>
  <c r="AX201" i="1"/>
  <c r="AX258" i="1"/>
  <c r="AX252" i="1"/>
  <c r="AX248" i="1"/>
  <c r="AX278" i="1"/>
  <c r="AX265" i="1"/>
  <c r="AX270" i="1"/>
  <c r="AX216" i="1"/>
  <c r="AX254" i="1"/>
  <c r="AX204" i="1"/>
  <c r="AX275" i="1"/>
  <c r="AX228" i="1"/>
  <c r="AX287" i="1"/>
  <c r="AX273" i="1"/>
  <c r="AX259" i="1"/>
  <c r="AX231" i="1"/>
  <c r="AX262" i="1"/>
  <c r="AX240" i="1"/>
  <c r="AX214" i="1"/>
  <c r="AX198" i="1"/>
  <c r="AX246" i="1"/>
  <c r="AX241" i="1"/>
  <c r="AX229" i="1"/>
  <c r="AX209" i="1"/>
  <c r="AX212" i="1"/>
  <c r="AX260" i="1"/>
  <c r="AX235" i="1"/>
  <c r="AX210" i="1"/>
  <c r="AX289" i="1"/>
  <c r="AX286" i="1"/>
  <c r="AX222" i="1"/>
  <c r="AX288" i="1"/>
  <c r="AX238" i="1"/>
  <c r="AX271" i="1"/>
  <c r="AX227" i="1"/>
  <c r="AX267" i="1"/>
  <c r="AX225" i="1"/>
  <c r="AX232" i="1"/>
  <c r="AX256" i="1"/>
  <c r="AX281" i="1"/>
  <c r="AX200" i="1"/>
  <c r="AX224" i="1"/>
  <c r="AX247" i="1"/>
  <c r="AX249" i="1"/>
  <c r="AX251" i="1"/>
  <c r="AX205" i="1"/>
  <c r="AX221" i="1"/>
  <c r="AX206" i="1"/>
  <c r="AX242" i="1"/>
  <c r="AX292" i="1"/>
  <c r="AX263" i="1"/>
  <c r="AX49" i="1"/>
  <c r="AX50" i="1" s="1"/>
  <c r="AX51" i="1" s="1"/>
  <c r="M42" i="5" l="1"/>
  <c r="M41" i="5"/>
  <c r="M40" i="5"/>
  <c r="M39" i="5"/>
  <c r="M38" i="5"/>
  <c r="M37" i="5"/>
  <c r="M36" i="5"/>
  <c r="M35" i="5"/>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K293" i="1" l="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1" i="1"/>
  <c r="K90" i="1"/>
  <c r="H13" i="1" a="1"/>
  <c r="H13" i="1" s="1"/>
  <c r="H43" i="1" a="1"/>
  <c r="H43" i="1" s="1"/>
  <c r="H30" i="1" a="1"/>
  <c r="H30" i="1" s="1"/>
  <c r="H16" i="1" a="1"/>
  <c r="H16" i="1" s="1"/>
  <c r="H42" i="1" a="1"/>
  <c r="H42" i="1" s="1"/>
  <c r="H29" i="1" a="1"/>
  <c r="H29" i="1" s="1"/>
  <c r="H15" i="1" a="1"/>
  <c r="H15" i="1" s="1"/>
  <c r="H41" i="1" a="1"/>
  <c r="H41" i="1" s="1"/>
  <c r="H28" i="1" a="1"/>
  <c r="H28" i="1" s="1"/>
  <c r="H14" i="1" a="1"/>
  <c r="H14" i="1" s="1"/>
  <c r="H40" i="1" a="1"/>
  <c r="H40" i="1" s="1"/>
  <c r="H27" i="1" a="1"/>
  <c r="H27" i="1" s="1"/>
  <c r="AB87" i="2" a="1"/>
  <c r="AB87" i="2" s="1"/>
  <c r="Q87" i="2" a="1"/>
  <c r="Q87" i="2" s="1"/>
  <c r="W94" i="2" a="1"/>
  <c r="W94" i="2" s="1"/>
  <c r="Y62" i="2" a="1"/>
  <c r="Y62" i="2" s="1"/>
  <c r="S87" i="2" a="1"/>
  <c r="S87" i="2" s="1"/>
  <c r="W87" i="2" s="1"/>
  <c r="Y87" i="2" a="1"/>
  <c r="Y87" i="2" s="1"/>
  <c r="U87" i="2" a="1"/>
  <c r="U87" i="2" s="1"/>
  <c r="W82" i="2" a="1"/>
  <c r="W82" i="2" s="1"/>
  <c r="V82" i="2" a="1"/>
  <c r="V82" i="2" s="1"/>
  <c r="U82" i="2" a="1"/>
  <c r="U82" i="2" s="1"/>
  <c r="T82" i="2" a="1"/>
  <c r="T82" i="2" s="1"/>
  <c r="W81" i="2" a="1"/>
  <c r="W81" i="2" s="1"/>
  <c r="V81" i="2" a="1"/>
  <c r="V81" i="2" s="1"/>
  <c r="U81" i="2" a="1"/>
  <c r="U81" i="2" s="1"/>
  <c r="T81" i="2" a="1"/>
  <c r="T81" i="2" s="1"/>
  <c r="W80" i="2" a="1"/>
  <c r="W80" i="2" s="1"/>
  <c r="V80" i="2" a="1"/>
  <c r="V80" i="2" s="1"/>
  <c r="U80" i="2" a="1"/>
  <c r="U80" i="2" s="1"/>
  <c r="T80" i="2" a="1"/>
  <c r="T80" i="2" s="1"/>
  <c r="W79" i="2" a="1"/>
  <c r="W79" i="2" s="1"/>
  <c r="V79" i="2" a="1"/>
  <c r="V79" i="2" s="1"/>
  <c r="U79" i="2" a="1"/>
  <c r="U79" i="2" s="1"/>
  <c r="T79" i="2" a="1"/>
  <c r="T79" i="2" s="1"/>
  <c r="W78" i="2" a="1"/>
  <c r="W78" i="2" s="1"/>
  <c r="V78" i="2" a="1"/>
  <c r="V78" i="2" s="1"/>
  <c r="U78" i="2" a="1"/>
  <c r="U78" i="2" s="1"/>
  <c r="T78" i="2" a="1"/>
  <c r="T78" i="2" s="1"/>
  <c r="W77" i="2" a="1"/>
  <c r="W77" i="2" s="1"/>
  <c r="V77" i="2" a="1"/>
  <c r="V77" i="2" s="1"/>
  <c r="U77" i="2" a="1"/>
  <c r="U77" i="2" s="1"/>
  <c r="T77" i="2" a="1"/>
  <c r="T77" i="2" s="1"/>
  <c r="W76" i="2" a="1"/>
  <c r="W76" i="2" s="1"/>
  <c r="V76" i="2" a="1"/>
  <c r="V76" i="2" s="1"/>
  <c r="U76" i="2" a="1"/>
  <c r="U76" i="2" s="1"/>
  <c r="T76" i="2" a="1"/>
  <c r="T76" i="2" s="1"/>
  <c r="W75" i="2" a="1"/>
  <c r="W75" i="2" s="1"/>
  <c r="V75" i="2" a="1"/>
  <c r="V75" i="2" s="1"/>
  <c r="U75" i="2" a="1"/>
  <c r="U75" i="2" s="1"/>
  <c r="T75" i="2" a="1"/>
  <c r="T75" i="2" s="1"/>
  <c r="W74" i="2" a="1"/>
  <c r="W74" i="2" s="1"/>
  <c r="V74" i="2" a="1"/>
  <c r="V74" i="2" s="1"/>
  <c r="U74" i="2" a="1"/>
  <c r="U74" i="2" s="1"/>
  <c r="T74" i="2" a="1"/>
  <c r="T74" i="2" s="1"/>
  <c r="W73" i="2" a="1"/>
  <c r="W73" i="2" s="1"/>
  <c r="V73" i="2" a="1"/>
  <c r="V73" i="2" s="1"/>
  <c r="U73" i="2" a="1"/>
  <c r="U73" i="2" s="1"/>
  <c r="T73" i="2" a="1"/>
  <c r="T73" i="2" s="1"/>
  <c r="W72" i="2" a="1"/>
  <c r="W72" i="2" s="1"/>
  <c r="V72" i="2" a="1"/>
  <c r="V72" i="2" s="1"/>
  <c r="U72" i="2" a="1"/>
  <c r="U72" i="2" s="1"/>
  <c r="T72" i="2" a="1"/>
  <c r="T72" i="2" s="1"/>
  <c r="W71" i="2" a="1"/>
  <c r="W71" i="2" s="1"/>
  <c r="V71" i="2" a="1"/>
  <c r="V71" i="2" s="1"/>
  <c r="U71" i="2" a="1"/>
  <c r="U71" i="2" s="1"/>
  <c r="T71" i="2" a="1"/>
  <c r="T71" i="2" s="1"/>
  <c r="W70" i="2" a="1"/>
  <c r="W70" i="2" s="1"/>
  <c r="V70" i="2" a="1"/>
  <c r="V70" i="2" s="1"/>
  <c r="U70" i="2" a="1"/>
  <c r="U70" i="2" s="1"/>
  <c r="T70" i="2" a="1"/>
  <c r="T70" i="2" s="1"/>
  <c r="W69" i="2" a="1"/>
  <c r="W69" i="2" s="1"/>
  <c r="V69" i="2" a="1"/>
  <c r="V69" i="2" s="1"/>
  <c r="U69" i="2" a="1"/>
  <c r="U69" i="2" s="1"/>
  <c r="T69" i="2" a="1"/>
  <c r="T69" i="2" s="1"/>
  <c r="U68" i="2" a="1"/>
  <c r="U68" i="2" s="1"/>
  <c r="W68" i="2" a="1"/>
  <c r="W68" i="2" s="1"/>
  <c r="V68" i="2" a="1"/>
  <c r="V68" i="2" s="1"/>
  <c r="T68" i="2" a="1"/>
  <c r="T68" i="2" s="1"/>
  <c r="W67" i="2" a="1"/>
  <c r="W67" i="2" s="1"/>
  <c r="V67" i="2" a="1"/>
  <c r="V67" i="2" s="1"/>
  <c r="U67" i="2" a="1"/>
  <c r="U67" i="2" s="1"/>
  <c r="T67" i="2" a="1"/>
  <c r="T67" i="2" s="1"/>
  <c r="W66" i="2" a="1"/>
  <c r="W66" i="2" s="1"/>
  <c r="V66" i="2" a="1"/>
  <c r="V66" i="2" s="1"/>
  <c r="U66" i="2" a="1"/>
  <c r="U66" i="2" s="1"/>
  <c r="T66" i="2" a="1"/>
  <c r="T66" i="2" s="1"/>
  <c r="W65" i="2" a="1"/>
  <c r="W65" i="2" s="1"/>
  <c r="V65" i="2" a="1"/>
  <c r="V65" i="2" s="1"/>
  <c r="U65" i="2" a="1"/>
  <c r="U65" i="2" s="1"/>
  <c r="T65" i="2" a="1"/>
  <c r="T65" i="2" s="1"/>
  <c r="W64" i="2" a="1"/>
  <c r="W64" i="2" s="1"/>
  <c r="V64" i="2" a="1"/>
  <c r="V64" i="2" s="1"/>
  <c r="U64" i="2" a="1"/>
  <c r="U64" i="2" s="1"/>
  <c r="T64" i="2" a="1"/>
  <c r="T64" i="2" s="1"/>
  <c r="W63" i="2" a="1"/>
  <c r="W63" i="2" s="1"/>
  <c r="V63" i="2" a="1"/>
  <c r="V63" i="2" s="1"/>
  <c r="U63" i="2" a="1"/>
  <c r="U63" i="2" s="1"/>
  <c r="T63" i="2" a="1"/>
  <c r="T63" i="2" s="1"/>
  <c r="W62" i="2" a="1"/>
  <c r="W62" i="2" s="1"/>
  <c r="V62" i="2" a="1"/>
  <c r="V62" i="2" s="1"/>
  <c r="U62" i="2" a="1"/>
  <c r="U62" i="2" s="1"/>
  <c r="T62" i="2" a="1"/>
  <c r="T62" i="2" s="1"/>
  <c r="O62" i="2" a="1"/>
  <c r="O62" i="2" s="1"/>
  <c r="O63" i="2" a="1"/>
  <c r="O63" i="2" s="1"/>
  <c r="O65" i="2" a="1"/>
  <c r="O65" i="2" s="1"/>
  <c r="H3" i="1" a="1"/>
  <c r="H3" i="1" s="1"/>
  <c r="T87" i="2" l="1" a="1"/>
  <c r="T87" i="2" s="1"/>
  <c r="T88" i="2" a="1"/>
  <c r="T88" i="2" s="1"/>
  <c r="T89" i="2" a="1"/>
  <c r="T89" i="2" s="1"/>
  <c r="T90" i="2" a="1"/>
  <c r="T90" i="2" s="1"/>
  <c r="T91" i="2" a="1"/>
  <c r="T91" i="2" s="1"/>
  <c r="T92" i="2" a="1"/>
  <c r="T92" i="2" s="1"/>
  <c r="T93" i="2" a="1"/>
  <c r="T93" i="2" s="1"/>
  <c r="S95" i="2"/>
  <c r="S96" i="2"/>
  <c r="S97" i="2"/>
  <c r="S98" i="2"/>
  <c r="S99" i="2"/>
  <c r="X94" i="2"/>
  <c r="X95" i="2"/>
  <c r="H86" i="1"/>
  <c r="H128" i="1" s="1"/>
  <c r="CR64" i="1"/>
  <c r="H257" i="1"/>
  <c r="H117" i="1"/>
  <c r="H203" i="1"/>
  <c r="AD38" i="1" a="1"/>
  <c r="AD38" i="1" s="1"/>
  <c r="AD13" i="1" a="1"/>
  <c r="AD13" i="1" s="1"/>
  <c r="AD14" i="1" s="1" a="1"/>
  <c r="AD14" i="1" s="1"/>
  <c r="AD37" i="1" a="1"/>
  <c r="AD37" i="1" s="1"/>
  <c r="AD9" i="1" a="1"/>
  <c r="AD9" i="1" s="1"/>
  <c r="AD29" i="1" a="1"/>
  <c r="AD29" i="1" s="1"/>
  <c r="AD36" i="1" a="1"/>
  <c r="AD36" i="1" s="1"/>
  <c r="AD8" i="1" a="1"/>
  <c r="AD8" i="1" s="1"/>
  <c r="AD7" i="1" a="1"/>
  <c r="AD7" i="1" s="1"/>
  <c r="AD31" i="1" a="1"/>
  <c r="AD31" i="1" s="1"/>
  <c r="AD35" i="1" a="1"/>
  <c r="AD35" i="1" s="1"/>
  <c r="AD5" i="1" a="1"/>
  <c r="AD5" i="1" s="1"/>
  <c r="AD34" i="1" a="1"/>
  <c r="AD34" i="1" s="1"/>
  <c r="AD6" i="1" a="1"/>
  <c r="AD6" i="1" s="1"/>
  <c r="AD33" i="1" a="1"/>
  <c r="AD33" i="1" s="1"/>
  <c r="AD28" i="1" a="1"/>
  <c r="AD28" i="1" s="1"/>
  <c r="AD32" i="1" a="1"/>
  <c r="AD32" i="1" s="1"/>
  <c r="AD27" i="1" a="1"/>
  <c r="AD27" i="1" s="1"/>
  <c r="AD30" i="1" a="1"/>
  <c r="AD30" i="1" s="1"/>
  <c r="I42" i="1"/>
  <c r="I43" i="1"/>
  <c r="I41" i="1"/>
  <c r="M5" i="1" a="1"/>
  <c r="M5" i="1" s="1"/>
  <c r="S7" i="1" a="1"/>
  <c r="S7" i="1" s="1"/>
  <c r="S8" i="1" a="1"/>
  <c r="S8" i="1" s="1"/>
  <c r="M6" i="1" a="1"/>
  <c r="M6" i="1" s="1"/>
  <c r="M7" i="1" a="1"/>
  <c r="M7" i="1" s="1"/>
  <c r="H171" i="1" l="1"/>
  <c r="H90" i="1"/>
  <c r="H104" i="1"/>
  <c r="CR317" i="1"/>
  <c r="CR385" i="1"/>
  <c r="CR298" i="1"/>
  <c r="CR334" i="1"/>
  <c r="CR296" i="1"/>
  <c r="CR343" i="1"/>
  <c r="CR323" i="1"/>
  <c r="CR316" i="1"/>
  <c r="CR374" i="1"/>
  <c r="CR345" i="1"/>
  <c r="CR295" i="1"/>
  <c r="CR312" i="1"/>
  <c r="CR380" i="1"/>
  <c r="CR340" i="1"/>
  <c r="CR356" i="1"/>
  <c r="CR331" i="1"/>
  <c r="CR364" i="1"/>
  <c r="CR359" i="1"/>
  <c r="CR365" i="1"/>
  <c r="CR303" i="1"/>
  <c r="CR350" i="1"/>
  <c r="CR383" i="1"/>
  <c r="CR320" i="1"/>
  <c r="CR313" i="1"/>
  <c r="CR337" i="1"/>
  <c r="CR324" i="1"/>
  <c r="CR381" i="1"/>
  <c r="CR349" i="1"/>
  <c r="CR357" i="1"/>
  <c r="CR352" i="1"/>
  <c r="CR348" i="1"/>
  <c r="CR325" i="1"/>
  <c r="CR335" i="1"/>
  <c r="CR304" i="1"/>
  <c r="CR311" i="1"/>
  <c r="CR310" i="1"/>
  <c r="CR344" i="1"/>
  <c r="CR355" i="1"/>
  <c r="CR314" i="1"/>
  <c r="CR306" i="1"/>
  <c r="CR327" i="1"/>
  <c r="CR360" i="1"/>
  <c r="CR305" i="1"/>
  <c r="CR328" i="1"/>
  <c r="CR362" i="1"/>
  <c r="CR384" i="1"/>
  <c r="CR369" i="1"/>
  <c r="CR297" i="1"/>
  <c r="CR307" i="1"/>
  <c r="CR372" i="1"/>
  <c r="CR367" i="1"/>
  <c r="CR375" i="1"/>
  <c r="CR300" i="1"/>
  <c r="CR342" i="1"/>
  <c r="CR392" i="1"/>
  <c r="CR389" i="1"/>
  <c r="CR390" i="1"/>
  <c r="CR393" i="1"/>
  <c r="CR322" i="1"/>
  <c r="CR358" i="1"/>
  <c r="CR330" i="1"/>
  <c r="CR388" i="1"/>
  <c r="CR377" i="1"/>
  <c r="CR371" i="1"/>
  <c r="CR351" i="1"/>
  <c r="CR321" i="1"/>
  <c r="CR319" i="1"/>
  <c r="CR361" i="1"/>
  <c r="CR308" i="1"/>
  <c r="CR387" i="1"/>
  <c r="CR366" i="1"/>
  <c r="CR382" i="1"/>
  <c r="CR378" i="1"/>
  <c r="CR299" i="1"/>
  <c r="CR326" i="1"/>
  <c r="CR338" i="1"/>
  <c r="CR332" i="1"/>
  <c r="CR347" i="1"/>
  <c r="CR333" i="1"/>
  <c r="CR379" i="1"/>
  <c r="CR302" i="1"/>
  <c r="CR301" i="1"/>
  <c r="CR353" i="1"/>
  <c r="CR309" i="1"/>
  <c r="CR315" i="1"/>
  <c r="CR339" i="1"/>
  <c r="CR373" i="1"/>
  <c r="CR336" i="1"/>
  <c r="CR363" i="1"/>
  <c r="CR386" i="1"/>
  <c r="CR341" i="1"/>
  <c r="CR346" i="1"/>
  <c r="CR391" i="1"/>
  <c r="CR376" i="1"/>
  <c r="CR368" i="1"/>
  <c r="CR329" i="1"/>
  <c r="CR354" i="1"/>
  <c r="CR318" i="1"/>
  <c r="CR370" i="1"/>
  <c r="CR294" i="1"/>
  <c r="H270" i="1"/>
  <c r="H389" i="1"/>
  <c r="M389" i="1" s="1"/>
  <c r="P389" i="1" s="1"/>
  <c r="H377" i="1"/>
  <c r="M377" i="1" s="1"/>
  <c r="P377" i="1" s="1"/>
  <c r="H365" i="1"/>
  <c r="M365" i="1" s="1"/>
  <c r="P365" i="1" s="1"/>
  <c r="H353" i="1"/>
  <c r="M353" i="1" s="1"/>
  <c r="P353" i="1" s="1"/>
  <c r="H341" i="1"/>
  <c r="M341" i="1" s="1"/>
  <c r="P341" i="1" s="1"/>
  <c r="H329" i="1"/>
  <c r="M329" i="1" s="1"/>
  <c r="P329" i="1" s="1"/>
  <c r="H317" i="1"/>
  <c r="M317" i="1" s="1"/>
  <c r="P317" i="1" s="1"/>
  <c r="H305" i="1"/>
  <c r="M305" i="1" s="1"/>
  <c r="P305" i="1" s="1"/>
  <c r="H351" i="1"/>
  <c r="M351" i="1" s="1"/>
  <c r="P351" i="1" s="1"/>
  <c r="H374" i="1"/>
  <c r="M374" i="1" s="1"/>
  <c r="P374" i="1" s="1"/>
  <c r="H314" i="1"/>
  <c r="M314" i="1" s="1"/>
  <c r="P314" i="1" s="1"/>
  <c r="H302" i="1"/>
  <c r="M302" i="1" s="1"/>
  <c r="P302" i="1" s="1"/>
  <c r="H363" i="1"/>
  <c r="M363" i="1" s="1"/>
  <c r="P363" i="1" s="1"/>
  <c r="H327" i="1"/>
  <c r="M327" i="1" s="1"/>
  <c r="P327" i="1" s="1"/>
  <c r="H388" i="1"/>
  <c r="M388" i="1" s="1"/>
  <c r="P388" i="1" s="1"/>
  <c r="H376" i="1"/>
  <c r="M376" i="1" s="1"/>
  <c r="P376" i="1" s="1"/>
  <c r="H364" i="1"/>
  <c r="M364" i="1" s="1"/>
  <c r="P364" i="1" s="1"/>
  <c r="H352" i="1"/>
  <c r="M352" i="1" s="1"/>
  <c r="P352" i="1" s="1"/>
  <c r="H340" i="1"/>
  <c r="M340" i="1" s="1"/>
  <c r="P340" i="1" s="1"/>
  <c r="H328" i="1"/>
  <c r="M328" i="1" s="1"/>
  <c r="P328" i="1" s="1"/>
  <c r="H316" i="1"/>
  <c r="M316" i="1" s="1"/>
  <c r="P316" i="1" s="1"/>
  <c r="H304" i="1"/>
  <c r="M304" i="1" s="1"/>
  <c r="P304" i="1" s="1"/>
  <c r="H387" i="1"/>
  <c r="M387" i="1" s="1"/>
  <c r="P387" i="1" s="1"/>
  <c r="H339" i="1"/>
  <c r="M339" i="1" s="1"/>
  <c r="P339" i="1" s="1"/>
  <c r="H315" i="1"/>
  <c r="M315" i="1" s="1"/>
  <c r="P315" i="1" s="1"/>
  <c r="H386" i="1"/>
  <c r="M386" i="1" s="1"/>
  <c r="P386" i="1" s="1"/>
  <c r="H362" i="1"/>
  <c r="M362" i="1" s="1"/>
  <c r="P362" i="1" s="1"/>
  <c r="H326" i="1"/>
  <c r="M326" i="1" s="1"/>
  <c r="P326" i="1" s="1"/>
  <c r="H375" i="1"/>
  <c r="M375" i="1" s="1"/>
  <c r="P375" i="1" s="1"/>
  <c r="H350" i="1"/>
  <c r="M350" i="1" s="1"/>
  <c r="P350" i="1" s="1"/>
  <c r="H303" i="1"/>
  <c r="M303" i="1" s="1"/>
  <c r="P303" i="1" s="1"/>
  <c r="H338" i="1"/>
  <c r="M338" i="1" s="1"/>
  <c r="P338" i="1" s="1"/>
  <c r="H383" i="1"/>
  <c r="M383" i="1" s="1"/>
  <c r="P383" i="1" s="1"/>
  <c r="H371" i="1"/>
  <c r="M371" i="1" s="1"/>
  <c r="P371" i="1" s="1"/>
  <c r="H359" i="1"/>
  <c r="M359" i="1" s="1"/>
  <c r="P359" i="1" s="1"/>
  <c r="H347" i="1"/>
  <c r="M347" i="1" s="1"/>
  <c r="P347" i="1" s="1"/>
  <c r="H335" i="1"/>
  <c r="M335" i="1" s="1"/>
  <c r="P335" i="1" s="1"/>
  <c r="H323" i="1"/>
  <c r="M323" i="1" s="1"/>
  <c r="P323" i="1" s="1"/>
  <c r="H311" i="1"/>
  <c r="M311" i="1" s="1"/>
  <c r="P311" i="1" s="1"/>
  <c r="H299" i="1"/>
  <c r="M299" i="1" s="1"/>
  <c r="P299" i="1" s="1"/>
  <c r="H382" i="1"/>
  <c r="M382" i="1" s="1"/>
  <c r="P382" i="1" s="1"/>
  <c r="H370" i="1"/>
  <c r="M370" i="1" s="1"/>
  <c r="P370" i="1" s="1"/>
  <c r="H391" i="1"/>
  <c r="M391" i="1" s="1"/>
  <c r="P391" i="1" s="1"/>
  <c r="H344" i="1"/>
  <c r="M344" i="1" s="1"/>
  <c r="P344" i="1" s="1"/>
  <c r="H313" i="1"/>
  <c r="M313" i="1" s="1"/>
  <c r="P313" i="1" s="1"/>
  <c r="H298" i="1"/>
  <c r="M298" i="1" s="1"/>
  <c r="P298" i="1" s="1"/>
  <c r="H358" i="1"/>
  <c r="M358" i="1" s="1"/>
  <c r="P358" i="1" s="1"/>
  <c r="H294" i="1"/>
  <c r="M294" i="1" s="1"/>
  <c r="P294" i="1" s="1"/>
  <c r="H308" i="1"/>
  <c r="M308" i="1" s="1"/>
  <c r="P308" i="1" s="1"/>
  <c r="H390" i="1"/>
  <c r="M390" i="1" s="1"/>
  <c r="P390" i="1" s="1"/>
  <c r="H373" i="1"/>
  <c r="M373" i="1" s="1"/>
  <c r="P373" i="1" s="1"/>
  <c r="H343" i="1"/>
  <c r="M343" i="1" s="1"/>
  <c r="P343" i="1" s="1"/>
  <c r="H312" i="1"/>
  <c r="M312" i="1" s="1"/>
  <c r="P312" i="1" s="1"/>
  <c r="H297" i="1"/>
  <c r="M297" i="1" s="1"/>
  <c r="P297" i="1" s="1"/>
  <c r="H356" i="1"/>
  <c r="M356" i="1" s="1"/>
  <c r="P356" i="1" s="1"/>
  <c r="H325" i="1"/>
  <c r="M325" i="1" s="1"/>
  <c r="P325" i="1" s="1"/>
  <c r="H295" i="1"/>
  <c r="M295" i="1" s="1"/>
  <c r="P295" i="1" s="1"/>
  <c r="H355" i="1"/>
  <c r="M355" i="1" s="1"/>
  <c r="P355" i="1" s="1"/>
  <c r="H309" i="1"/>
  <c r="M309" i="1" s="1"/>
  <c r="P309" i="1" s="1"/>
  <c r="H369" i="1"/>
  <c r="M369" i="1" s="1"/>
  <c r="P369" i="1" s="1"/>
  <c r="H357" i="1"/>
  <c r="M357" i="1" s="1"/>
  <c r="P357" i="1" s="1"/>
  <c r="H372" i="1"/>
  <c r="M372" i="1" s="1"/>
  <c r="P372" i="1" s="1"/>
  <c r="H342" i="1"/>
  <c r="M342" i="1" s="1"/>
  <c r="P342" i="1" s="1"/>
  <c r="H296" i="1"/>
  <c r="M296" i="1" s="1"/>
  <c r="P296" i="1" s="1"/>
  <c r="H310" i="1"/>
  <c r="M310" i="1" s="1"/>
  <c r="P310" i="1" s="1"/>
  <c r="H324" i="1"/>
  <c r="M324" i="1" s="1"/>
  <c r="P324" i="1" s="1"/>
  <c r="H385" i="1"/>
  <c r="M385" i="1" s="1"/>
  <c r="P385" i="1" s="1"/>
  <c r="H354" i="1"/>
  <c r="M354" i="1" s="1"/>
  <c r="P354" i="1" s="1"/>
  <c r="H367" i="1"/>
  <c r="M367" i="1" s="1"/>
  <c r="P367" i="1" s="1"/>
  <c r="H336" i="1"/>
  <c r="M336" i="1" s="1"/>
  <c r="P336" i="1" s="1"/>
  <c r="H321" i="1"/>
  <c r="M321" i="1" s="1"/>
  <c r="P321" i="1" s="1"/>
  <c r="H306" i="1"/>
  <c r="M306" i="1" s="1"/>
  <c r="P306" i="1" s="1"/>
  <c r="H381" i="1"/>
  <c r="M381" i="1" s="1"/>
  <c r="P381" i="1" s="1"/>
  <c r="H366" i="1"/>
  <c r="M366" i="1" s="1"/>
  <c r="P366" i="1" s="1"/>
  <c r="H320" i="1"/>
  <c r="M320" i="1" s="1"/>
  <c r="P320" i="1" s="1"/>
  <c r="H349" i="1"/>
  <c r="M349" i="1" s="1"/>
  <c r="P349" i="1" s="1"/>
  <c r="H380" i="1"/>
  <c r="M380" i="1" s="1"/>
  <c r="P380" i="1" s="1"/>
  <c r="H319" i="1"/>
  <c r="M319" i="1" s="1"/>
  <c r="P319" i="1" s="1"/>
  <c r="H334" i="1"/>
  <c r="M334" i="1" s="1"/>
  <c r="P334" i="1" s="1"/>
  <c r="H361" i="1"/>
  <c r="M361" i="1" s="1"/>
  <c r="P361" i="1" s="1"/>
  <c r="H378" i="1"/>
  <c r="M378" i="1" s="1"/>
  <c r="P378" i="1" s="1"/>
  <c r="H333" i="1"/>
  <c r="M333" i="1" s="1"/>
  <c r="P333" i="1" s="1"/>
  <c r="H322" i="1"/>
  <c r="M322" i="1" s="1"/>
  <c r="P322" i="1" s="1"/>
  <c r="H301" i="1"/>
  <c r="M301" i="1" s="1"/>
  <c r="P301" i="1" s="1"/>
  <c r="H360" i="1"/>
  <c r="M360" i="1" s="1"/>
  <c r="P360" i="1" s="1"/>
  <c r="H379" i="1"/>
  <c r="M379" i="1" s="1"/>
  <c r="P379" i="1" s="1"/>
  <c r="H300" i="1"/>
  <c r="M300" i="1" s="1"/>
  <c r="P300" i="1" s="1"/>
  <c r="H337" i="1"/>
  <c r="M337" i="1" s="1"/>
  <c r="P337" i="1" s="1"/>
  <c r="H318" i="1"/>
  <c r="M318" i="1" s="1"/>
  <c r="P318" i="1" s="1"/>
  <c r="H393" i="1"/>
  <c r="M393" i="1" s="1"/>
  <c r="P393" i="1" s="1"/>
  <c r="H384" i="1"/>
  <c r="M384" i="1" s="1"/>
  <c r="P384" i="1" s="1"/>
  <c r="H392" i="1"/>
  <c r="M392" i="1" s="1"/>
  <c r="P392" i="1" s="1"/>
  <c r="H332" i="1"/>
  <c r="M332" i="1" s="1"/>
  <c r="P332" i="1" s="1"/>
  <c r="H331" i="1"/>
  <c r="M331" i="1" s="1"/>
  <c r="P331" i="1" s="1"/>
  <c r="H348" i="1"/>
  <c r="M348" i="1" s="1"/>
  <c r="P348" i="1" s="1"/>
  <c r="H368" i="1"/>
  <c r="M368" i="1" s="1"/>
  <c r="P368" i="1" s="1"/>
  <c r="H330" i="1"/>
  <c r="M330" i="1" s="1"/>
  <c r="P330" i="1" s="1"/>
  <c r="H346" i="1"/>
  <c r="M346" i="1" s="1"/>
  <c r="P346" i="1" s="1"/>
  <c r="H307" i="1"/>
  <c r="M307" i="1" s="1"/>
  <c r="P307" i="1" s="1"/>
  <c r="H345" i="1"/>
  <c r="M345" i="1" s="1"/>
  <c r="P345" i="1" s="1"/>
  <c r="S375" i="1"/>
  <c r="S312" i="1"/>
  <c r="S322" i="1"/>
  <c r="S302" i="1"/>
  <c r="S332" i="1"/>
  <c r="S370" i="1"/>
  <c r="S328" i="1"/>
  <c r="S313" i="1"/>
  <c r="S374" i="1"/>
  <c r="S309" i="1"/>
  <c r="S349" i="1"/>
  <c r="S373" i="1"/>
  <c r="S367" i="1"/>
  <c r="S393" i="1"/>
  <c r="S323" i="1"/>
  <c r="S321" i="1"/>
  <c r="S338" i="1"/>
  <c r="S331" i="1"/>
  <c r="S361" i="1"/>
  <c r="S308" i="1"/>
  <c r="S353" i="1"/>
  <c r="S307" i="1"/>
  <c r="S297" i="1"/>
  <c r="S366" i="1"/>
  <c r="S365" i="1"/>
  <c r="S387" i="1"/>
  <c r="S330" i="1"/>
  <c r="S315" i="1"/>
  <c r="S314" i="1"/>
  <c r="S378" i="1"/>
  <c r="S368" i="1"/>
  <c r="S333" i="1"/>
  <c r="S320" i="1"/>
  <c r="S334" i="1"/>
  <c r="S316" i="1"/>
  <c r="S385" i="1"/>
  <c r="S383" i="1"/>
  <c r="S303" i="1"/>
  <c r="S348" i="1"/>
  <c r="S347" i="1"/>
  <c r="S379" i="1"/>
  <c r="S354" i="1"/>
  <c r="S342" i="1"/>
  <c r="S300" i="1"/>
  <c r="S318" i="1"/>
  <c r="S340" i="1"/>
  <c r="S386" i="1"/>
  <c r="S335" i="1"/>
  <c r="S392" i="1"/>
  <c r="S306" i="1"/>
  <c r="S376" i="1"/>
  <c r="S389" i="1"/>
  <c r="S299" i="1"/>
  <c r="S337" i="1"/>
  <c r="S310" i="1"/>
  <c r="S339" i="1"/>
  <c r="S311" i="1"/>
  <c r="S324" i="1"/>
  <c r="S351" i="1"/>
  <c r="S317" i="1"/>
  <c r="S296" i="1"/>
  <c r="S364" i="1"/>
  <c r="S384" i="1"/>
  <c r="S326" i="1"/>
  <c r="S382" i="1"/>
  <c r="S295" i="1"/>
  <c r="S319" i="1"/>
  <c r="S359" i="1"/>
  <c r="S301" i="1"/>
  <c r="S381" i="1"/>
  <c r="S372" i="1"/>
  <c r="S357" i="1"/>
  <c r="S341" i="1"/>
  <c r="S391" i="1"/>
  <c r="S363" i="1"/>
  <c r="S346" i="1"/>
  <c r="S329" i="1"/>
  <c r="S352" i="1"/>
  <c r="S336" i="1"/>
  <c r="S358" i="1"/>
  <c r="S325" i="1"/>
  <c r="S388" i="1"/>
  <c r="S380" i="1"/>
  <c r="S360" i="1"/>
  <c r="S304" i="1"/>
  <c r="S390" i="1"/>
  <c r="S327" i="1"/>
  <c r="S362" i="1"/>
  <c r="S345" i="1"/>
  <c r="S356" i="1"/>
  <c r="S294" i="1"/>
  <c r="S377" i="1"/>
  <c r="S343" i="1"/>
  <c r="S371" i="1"/>
  <c r="S305" i="1"/>
  <c r="S298" i="1"/>
  <c r="S344" i="1"/>
  <c r="S369" i="1"/>
  <c r="S355" i="1"/>
  <c r="S350" i="1"/>
  <c r="H200" i="1"/>
  <c r="M200" i="1" s="1"/>
  <c r="P200" i="1" s="1"/>
  <c r="H152" i="1"/>
  <c r="M152" i="1" s="1"/>
  <c r="P152" i="1" s="1"/>
  <c r="H176" i="1"/>
  <c r="H242" i="1"/>
  <c r="M242" i="1" s="1"/>
  <c r="P242" i="1" s="1"/>
  <c r="H157" i="1"/>
  <c r="M157" i="1" s="1"/>
  <c r="P157" i="1" s="1"/>
  <c r="H262" i="1"/>
  <c r="M262" i="1" s="1"/>
  <c r="P262" i="1" s="1"/>
  <c r="H119" i="1"/>
  <c r="M119" i="1" s="1"/>
  <c r="P119" i="1" s="1"/>
  <c r="H214" i="1"/>
  <c r="M214" i="1" s="1"/>
  <c r="P214" i="1" s="1"/>
  <c r="H120" i="1"/>
  <c r="M120" i="1" s="1"/>
  <c r="P120" i="1" s="1"/>
  <c r="H217" i="1"/>
  <c r="M217" i="1" s="1"/>
  <c r="P217" i="1" s="1"/>
  <c r="H179" i="1"/>
  <c r="M179" i="1" s="1"/>
  <c r="P179" i="1" s="1"/>
  <c r="H180" i="1"/>
  <c r="M180" i="1" s="1"/>
  <c r="P180" i="1" s="1"/>
  <c r="H115" i="1"/>
  <c r="M115" i="1" s="1"/>
  <c r="P115" i="1" s="1"/>
  <c r="H277" i="1"/>
  <c r="H280" i="1"/>
  <c r="H263" i="1"/>
  <c r="M263" i="1" s="1"/>
  <c r="P263" i="1" s="1"/>
  <c r="H103" i="1"/>
  <c r="M103" i="1" s="1"/>
  <c r="P103" i="1" s="1"/>
  <c r="H133" i="1"/>
  <c r="M133" i="1" s="1"/>
  <c r="P133" i="1" s="1"/>
  <c r="H192" i="1"/>
  <c r="M192" i="1" s="1"/>
  <c r="P192" i="1" s="1"/>
  <c r="H238" i="1"/>
  <c r="M238" i="1" s="1"/>
  <c r="P238" i="1" s="1"/>
  <c r="H225" i="1"/>
  <c r="M225" i="1" s="1"/>
  <c r="P225" i="1" s="1"/>
  <c r="H206" i="1"/>
  <c r="M206" i="1" s="1"/>
  <c r="P206" i="1" s="1"/>
  <c r="H249" i="1"/>
  <c r="M249" i="1" s="1"/>
  <c r="P249" i="1" s="1"/>
  <c r="H187" i="1"/>
  <c r="M187" i="1" s="1"/>
  <c r="P187" i="1" s="1"/>
  <c r="H105" i="1"/>
  <c r="M105" i="1" s="1"/>
  <c r="P105" i="1" s="1"/>
  <c r="H162" i="1"/>
  <c r="H240" i="1"/>
  <c r="M240" i="1" s="1"/>
  <c r="P240" i="1" s="1"/>
  <c r="H281" i="1"/>
  <c r="M281" i="1" s="1"/>
  <c r="P281" i="1" s="1"/>
  <c r="H245" i="1"/>
  <c r="M245" i="1" s="1"/>
  <c r="P245" i="1" s="1"/>
  <c r="H132" i="1"/>
  <c r="M132" i="1" s="1"/>
  <c r="P132" i="1" s="1"/>
  <c r="H149" i="1"/>
  <c r="M149" i="1" s="1"/>
  <c r="P149" i="1" s="1"/>
  <c r="H282" i="1"/>
  <c r="M282" i="1" s="1"/>
  <c r="P282" i="1" s="1"/>
  <c r="H224" i="1"/>
  <c r="M224" i="1" s="1"/>
  <c r="P224" i="1" s="1"/>
  <c r="H169" i="1"/>
  <c r="M169" i="1" s="1"/>
  <c r="P169" i="1" s="1"/>
  <c r="H97" i="1"/>
  <c r="M97" i="1" s="1"/>
  <c r="P97" i="1" s="1"/>
  <c r="H173" i="1"/>
  <c r="M173" i="1" s="1"/>
  <c r="P173" i="1" s="1"/>
  <c r="H189" i="1"/>
  <c r="M189" i="1" s="1"/>
  <c r="P189" i="1" s="1"/>
  <c r="H273" i="1"/>
  <c r="M273" i="1" s="1"/>
  <c r="P273" i="1" s="1"/>
  <c r="H131" i="1"/>
  <c r="M131" i="1" s="1"/>
  <c r="P131" i="1" s="1"/>
  <c r="H190" i="1"/>
  <c r="H146" i="1"/>
  <c r="M146" i="1" s="1"/>
  <c r="P146" i="1" s="1"/>
  <c r="H137" i="1"/>
  <c r="M137" i="1" s="1"/>
  <c r="P137" i="1" s="1"/>
  <c r="H141" i="1"/>
  <c r="M141" i="1" s="1"/>
  <c r="P141" i="1" s="1"/>
  <c r="H153" i="1"/>
  <c r="M153" i="1" s="1"/>
  <c r="P153" i="1" s="1"/>
  <c r="H258" i="1"/>
  <c r="M258" i="1" s="1"/>
  <c r="P258" i="1" s="1"/>
  <c r="H235" i="1"/>
  <c r="M235" i="1" s="1"/>
  <c r="P235" i="1" s="1"/>
  <c r="H205" i="1"/>
  <c r="M205" i="1" s="1"/>
  <c r="P205" i="1" s="1"/>
  <c r="H138" i="1"/>
  <c r="M138" i="1" s="1"/>
  <c r="P138" i="1" s="1"/>
  <c r="H94" i="1"/>
  <c r="M94" i="1" s="1"/>
  <c r="P94" i="1" s="1"/>
  <c r="H183" i="1"/>
  <c r="M183" i="1" s="1"/>
  <c r="P183" i="1" s="1"/>
  <c r="H111" i="1"/>
  <c r="H247" i="1"/>
  <c r="M247" i="1" s="1"/>
  <c r="P247" i="1" s="1"/>
  <c r="H212" i="1"/>
  <c r="M212" i="1" s="1"/>
  <c r="P212" i="1" s="1"/>
  <c r="H143" i="1"/>
  <c r="M143" i="1" s="1"/>
  <c r="P143" i="1" s="1"/>
  <c r="H266" i="1"/>
  <c r="M266" i="1" s="1"/>
  <c r="P266" i="1" s="1"/>
  <c r="H113" i="1"/>
  <c r="M113" i="1" s="1"/>
  <c r="P113" i="1" s="1"/>
  <c r="H254" i="1"/>
  <c r="M254" i="1" s="1"/>
  <c r="P254" i="1" s="1"/>
  <c r="H288" i="1"/>
  <c r="M288" i="1" s="1"/>
  <c r="P288" i="1" s="1"/>
  <c r="H248" i="1"/>
  <c r="M248" i="1" s="1"/>
  <c r="P248" i="1" s="1"/>
  <c r="H185" i="1"/>
  <c r="M185" i="1" s="1"/>
  <c r="P185" i="1" s="1"/>
  <c r="H209" i="1"/>
  <c r="M209" i="1" s="1"/>
  <c r="P209" i="1" s="1"/>
  <c r="H208" i="1"/>
  <c r="M208" i="1" s="1"/>
  <c r="P208" i="1" s="1"/>
  <c r="H283" i="1"/>
  <c r="M283" i="1" s="1"/>
  <c r="P283" i="1" s="1"/>
  <c r="H109" i="1"/>
  <c r="M109" i="1" s="1"/>
  <c r="P109" i="1" s="1"/>
  <c r="H290" i="1"/>
  <c r="M290" i="1" s="1"/>
  <c r="P290" i="1" s="1"/>
  <c r="H175" i="1"/>
  <c r="M175" i="1" s="1"/>
  <c r="P175" i="1" s="1"/>
  <c r="H231" i="1"/>
  <c r="M231" i="1" s="1"/>
  <c r="P231" i="1" s="1"/>
  <c r="H134" i="1"/>
  <c r="M134" i="1" s="1"/>
  <c r="P134" i="1" s="1"/>
  <c r="H168" i="1"/>
  <c r="M168" i="1" s="1"/>
  <c r="P168" i="1" s="1"/>
  <c r="H93" i="1"/>
  <c r="M93" i="1" s="1"/>
  <c r="P93" i="1" s="1"/>
  <c r="H269" i="1"/>
  <c r="M269" i="1" s="1"/>
  <c r="P269" i="1" s="1"/>
  <c r="H274" i="1"/>
  <c r="M274" i="1" s="1"/>
  <c r="P274" i="1" s="1"/>
  <c r="H255" i="1"/>
  <c r="M255" i="1" s="1"/>
  <c r="P255" i="1" s="1"/>
  <c r="H230" i="1"/>
  <c r="M230" i="1" s="1"/>
  <c r="P230" i="1" s="1"/>
  <c r="H145" i="1"/>
  <c r="M145" i="1" s="1"/>
  <c r="P145" i="1" s="1"/>
  <c r="H250" i="1"/>
  <c r="M250" i="1" s="1"/>
  <c r="P250" i="1" s="1"/>
  <c r="H127" i="1"/>
  <c r="M127" i="1" s="1"/>
  <c r="P127" i="1" s="1"/>
  <c r="H221" i="1"/>
  <c r="M221" i="1" s="1"/>
  <c r="P221" i="1" s="1"/>
  <c r="H259" i="1"/>
  <c r="M259" i="1" s="1"/>
  <c r="P259" i="1" s="1"/>
  <c r="H260" i="1"/>
  <c r="M260" i="1" s="1"/>
  <c r="P260" i="1" s="1"/>
  <c r="H96" i="1"/>
  <c r="M96" i="1" s="1"/>
  <c r="P96" i="1" s="1"/>
  <c r="H211" i="1"/>
  <c r="M211" i="1" s="1"/>
  <c r="P211" i="1" s="1"/>
  <c r="H158" i="1"/>
  <c r="M158" i="1" s="1"/>
  <c r="P158" i="1" s="1"/>
  <c r="H161" i="1"/>
  <c r="M161" i="1" s="1"/>
  <c r="P161" i="1" s="1"/>
  <c r="H284" i="1"/>
  <c r="M284" i="1" s="1"/>
  <c r="P284" i="1" s="1"/>
  <c r="H204" i="1"/>
  <c r="M204" i="1" s="1"/>
  <c r="P204" i="1" s="1"/>
  <c r="H264" i="1"/>
  <c r="M264" i="1" s="1"/>
  <c r="P264" i="1" s="1"/>
  <c r="H210" i="1"/>
  <c r="M210" i="1" s="1"/>
  <c r="P210" i="1" s="1"/>
  <c r="H253" i="1"/>
  <c r="M253" i="1" s="1"/>
  <c r="P253" i="1" s="1"/>
  <c r="H147" i="1"/>
  <c r="M147" i="1" s="1"/>
  <c r="P147" i="1" s="1"/>
  <c r="H142" i="1"/>
  <c r="M142" i="1" s="1"/>
  <c r="P142" i="1" s="1"/>
  <c r="H121" i="1"/>
  <c r="M121" i="1" s="1"/>
  <c r="P121" i="1" s="1"/>
  <c r="H129" i="1"/>
  <c r="M129" i="1" s="1"/>
  <c r="P129" i="1" s="1"/>
  <c r="H106" i="1"/>
  <c r="M106" i="1" s="1"/>
  <c r="P106" i="1" s="1"/>
  <c r="H219" i="1"/>
  <c r="M219" i="1" s="1"/>
  <c r="P219" i="1" s="1"/>
  <c r="H184" i="1"/>
  <c r="M184" i="1" s="1"/>
  <c r="P184" i="1" s="1"/>
  <c r="H177" i="1"/>
  <c r="M177" i="1" s="1"/>
  <c r="P177" i="1" s="1"/>
  <c r="H181" i="1"/>
  <c r="M181" i="1" s="1"/>
  <c r="P181" i="1" s="1"/>
  <c r="H135" i="1"/>
  <c r="M135" i="1" s="1"/>
  <c r="P135" i="1" s="1"/>
  <c r="H243" i="1"/>
  <c r="M243" i="1" s="1"/>
  <c r="P243" i="1" s="1"/>
  <c r="H151" i="1"/>
  <c r="M151" i="1" s="1"/>
  <c r="P151" i="1" s="1"/>
  <c r="H216" i="1"/>
  <c r="M216" i="1" s="1"/>
  <c r="P216" i="1" s="1"/>
  <c r="H207" i="1"/>
  <c r="M207" i="1" s="1"/>
  <c r="P207" i="1" s="1"/>
  <c r="H165" i="1"/>
  <c r="M165" i="1" s="1"/>
  <c r="P165" i="1" s="1"/>
  <c r="H100" i="1"/>
  <c r="M100" i="1" s="1"/>
  <c r="P100" i="1" s="1"/>
  <c r="H144" i="1"/>
  <c r="M144" i="1" s="1"/>
  <c r="P144" i="1" s="1"/>
  <c r="H271" i="1"/>
  <c r="M271" i="1" s="1"/>
  <c r="P271" i="1" s="1"/>
  <c r="H139" i="1"/>
  <c r="M139" i="1" s="1"/>
  <c r="P139" i="1" s="1"/>
  <c r="H194" i="1"/>
  <c r="H124" i="1"/>
  <c r="M124" i="1" s="1"/>
  <c r="P124" i="1" s="1"/>
  <c r="H293" i="1"/>
  <c r="M293" i="1" s="1"/>
  <c r="P293" i="1" s="1"/>
  <c r="H122" i="1"/>
  <c r="M122" i="1" s="1"/>
  <c r="P122" i="1" s="1"/>
  <c r="H182" i="1"/>
  <c r="M182" i="1" s="1"/>
  <c r="P182" i="1" s="1"/>
  <c r="H227" i="1"/>
  <c r="M227" i="1" s="1"/>
  <c r="P227" i="1" s="1"/>
  <c r="H172" i="1"/>
  <c r="M172" i="1" s="1"/>
  <c r="P172" i="1" s="1"/>
  <c r="H95" i="1"/>
  <c r="M95" i="1" s="1"/>
  <c r="P95" i="1" s="1"/>
  <c r="H178" i="1"/>
  <c r="M178" i="1" s="1"/>
  <c r="P178" i="1" s="1"/>
  <c r="H234" i="1"/>
  <c r="M234" i="1" s="1"/>
  <c r="P234" i="1" s="1"/>
  <c r="H286" i="1"/>
  <c r="M286" i="1" s="1"/>
  <c r="P286" i="1" s="1"/>
  <c r="H196" i="1"/>
  <c r="M196" i="1" s="1"/>
  <c r="P196" i="1" s="1"/>
  <c r="H256" i="1"/>
  <c r="M256" i="1" s="1"/>
  <c r="P256" i="1" s="1"/>
  <c r="H195" i="1"/>
  <c r="M195" i="1" s="1"/>
  <c r="P195" i="1" s="1"/>
  <c r="H267" i="1"/>
  <c r="M267" i="1" s="1"/>
  <c r="P267" i="1" s="1"/>
  <c r="H218" i="1"/>
  <c r="M218" i="1" s="1"/>
  <c r="P218" i="1" s="1"/>
  <c r="H291" i="1"/>
  <c r="M291" i="1" s="1"/>
  <c r="P291" i="1" s="1"/>
  <c r="H237" i="1"/>
  <c r="M237" i="1" s="1"/>
  <c r="P237" i="1" s="1"/>
  <c r="H170" i="1"/>
  <c r="M170" i="1" s="1"/>
  <c r="P170" i="1" s="1"/>
  <c r="H232" i="1"/>
  <c r="M232" i="1" s="1"/>
  <c r="P232" i="1" s="1"/>
  <c r="H163" i="1"/>
  <c r="M163" i="1" s="1"/>
  <c r="P163" i="1" s="1"/>
  <c r="H167" i="1"/>
  <c r="M167" i="1" s="1"/>
  <c r="P167" i="1" s="1"/>
  <c r="H150" i="1"/>
  <c r="M150" i="1" s="1"/>
  <c r="P150" i="1" s="1"/>
  <c r="H279" i="1"/>
  <c r="M279" i="1" s="1"/>
  <c r="P279" i="1" s="1"/>
  <c r="H213" i="1"/>
  <c r="M213" i="1" s="1"/>
  <c r="P213" i="1" s="1"/>
  <c r="H275" i="1"/>
  <c r="M275" i="1" s="1"/>
  <c r="P275" i="1" s="1"/>
  <c r="H193" i="1"/>
  <c r="M193" i="1" s="1"/>
  <c r="P193" i="1" s="1"/>
  <c r="H199" i="1"/>
  <c r="M199" i="1" s="1"/>
  <c r="P199" i="1" s="1"/>
  <c r="H198" i="1"/>
  <c r="M198" i="1" s="1"/>
  <c r="P198" i="1" s="1"/>
  <c r="H239" i="1"/>
  <c r="M239" i="1" s="1"/>
  <c r="P239" i="1" s="1"/>
  <c r="H265" i="1"/>
  <c r="M265" i="1" s="1"/>
  <c r="P265" i="1" s="1"/>
  <c r="H114" i="1"/>
  <c r="M114" i="1" s="1"/>
  <c r="P114" i="1" s="1"/>
  <c r="H226" i="1"/>
  <c r="M226" i="1" s="1"/>
  <c r="P226" i="1" s="1"/>
  <c r="H229" i="1"/>
  <c r="M229" i="1" s="1"/>
  <c r="P229" i="1" s="1"/>
  <c r="H222" i="1"/>
  <c r="M222" i="1" s="1"/>
  <c r="P222" i="1" s="1"/>
  <c r="H272" i="1"/>
  <c r="M272" i="1" s="1"/>
  <c r="P272" i="1" s="1"/>
  <c r="H201" i="1"/>
  <c r="M201" i="1" s="1"/>
  <c r="P201" i="1" s="1"/>
  <c r="H148" i="1"/>
  <c r="M148" i="1" s="1"/>
  <c r="P148" i="1" s="1"/>
  <c r="H251" i="1"/>
  <c r="M251" i="1" s="1"/>
  <c r="P251" i="1" s="1"/>
  <c r="H289" i="1"/>
  <c r="M289" i="1" s="1"/>
  <c r="P289" i="1" s="1"/>
  <c r="H220" i="1"/>
  <c r="M220" i="1" s="1"/>
  <c r="P220" i="1" s="1"/>
  <c r="H107" i="1"/>
  <c r="M107" i="1" s="1"/>
  <c r="P107" i="1" s="1"/>
  <c r="H91" i="1"/>
  <c r="M91" i="1" s="1"/>
  <c r="H244" i="1"/>
  <c r="M244" i="1" s="1"/>
  <c r="P244" i="1" s="1"/>
  <c r="H215" i="1"/>
  <c r="M215" i="1" s="1"/>
  <c r="P215" i="1" s="1"/>
  <c r="H202" i="1"/>
  <c r="M202" i="1" s="1"/>
  <c r="P202" i="1" s="1"/>
  <c r="H233" i="1"/>
  <c r="M233" i="1" s="1"/>
  <c r="P233" i="1" s="1"/>
  <c r="H285" i="1"/>
  <c r="M285" i="1" s="1"/>
  <c r="P285" i="1" s="1"/>
  <c r="H136" i="1"/>
  <c r="M136" i="1" s="1"/>
  <c r="P136" i="1" s="1"/>
  <c r="H116" i="1"/>
  <c r="M116" i="1" s="1"/>
  <c r="P116" i="1" s="1"/>
  <c r="H268" i="1"/>
  <c r="M268" i="1" s="1"/>
  <c r="P268" i="1" s="1"/>
  <c r="H241" i="1"/>
  <c r="M241" i="1" s="1"/>
  <c r="P241" i="1" s="1"/>
  <c r="H276" i="1"/>
  <c r="M276" i="1" s="1"/>
  <c r="P276" i="1" s="1"/>
  <c r="H98" i="1"/>
  <c r="M98" i="1" s="1"/>
  <c r="P98" i="1" s="1"/>
  <c r="H166" i="1"/>
  <c r="M166" i="1" s="1"/>
  <c r="P166" i="1" s="1"/>
  <c r="H140" i="1"/>
  <c r="M140" i="1" s="1"/>
  <c r="P140" i="1" s="1"/>
  <c r="H292" i="1"/>
  <c r="M292" i="1" s="1"/>
  <c r="P292" i="1" s="1"/>
  <c r="H155" i="1"/>
  <c r="M155" i="1" s="1"/>
  <c r="P155" i="1" s="1"/>
  <c r="H112" i="1"/>
  <c r="M112" i="1" s="1"/>
  <c r="P112" i="1" s="1"/>
  <c r="H110" i="1"/>
  <c r="M110" i="1" s="1"/>
  <c r="P110" i="1" s="1"/>
  <c r="H154" i="1"/>
  <c r="M154" i="1" s="1"/>
  <c r="P154" i="1" s="1"/>
  <c r="H160" i="1"/>
  <c r="M160" i="1" s="1"/>
  <c r="P160" i="1" s="1"/>
  <c r="H197" i="1"/>
  <c r="M197" i="1" s="1"/>
  <c r="P197" i="1" s="1"/>
  <c r="H164" i="1"/>
  <c r="M164" i="1" s="1"/>
  <c r="P164" i="1" s="1"/>
  <c r="H102" i="1"/>
  <c r="M102" i="1" s="1"/>
  <c r="P102" i="1" s="1"/>
  <c r="H228" i="1"/>
  <c r="M228" i="1" s="1"/>
  <c r="P228" i="1" s="1"/>
  <c r="H188" i="1"/>
  <c r="M188" i="1" s="1"/>
  <c r="P188" i="1" s="1"/>
  <c r="H126" i="1"/>
  <c r="M126" i="1" s="1"/>
  <c r="P126" i="1" s="1"/>
  <c r="H101" i="1"/>
  <c r="M101" i="1" s="1"/>
  <c r="P101" i="1" s="1"/>
  <c r="H287" i="1"/>
  <c r="M287" i="1" s="1"/>
  <c r="P287" i="1" s="1"/>
  <c r="H236" i="1"/>
  <c r="M236" i="1" s="1"/>
  <c r="P236" i="1" s="1"/>
  <c r="H174" i="1"/>
  <c r="M174" i="1" s="1"/>
  <c r="P174" i="1" s="1"/>
  <c r="H186" i="1"/>
  <c r="M186" i="1" s="1"/>
  <c r="P186" i="1" s="1"/>
  <c r="H261" i="1"/>
  <c r="M261" i="1" s="1"/>
  <c r="P261" i="1" s="1"/>
  <c r="H159" i="1"/>
  <c r="M159" i="1" s="1"/>
  <c r="P159" i="1" s="1"/>
  <c r="H191" i="1"/>
  <c r="M191" i="1" s="1"/>
  <c r="P191" i="1" s="1"/>
  <c r="H252" i="1"/>
  <c r="M252" i="1" s="1"/>
  <c r="P252" i="1" s="1"/>
  <c r="H99" i="1"/>
  <c r="M99" i="1" s="1"/>
  <c r="P99" i="1" s="1"/>
  <c r="H246" i="1"/>
  <c r="M246" i="1" s="1"/>
  <c r="P246" i="1" s="1"/>
  <c r="H278" i="1"/>
  <c r="M278" i="1" s="1"/>
  <c r="P278" i="1" s="1"/>
  <c r="H156" i="1"/>
  <c r="M156" i="1" s="1"/>
  <c r="P156" i="1" s="1"/>
  <c r="H118" i="1"/>
  <c r="M118" i="1" s="1"/>
  <c r="P118" i="1" s="1"/>
  <c r="H125" i="1"/>
  <c r="M125" i="1" s="1"/>
  <c r="P125" i="1" s="1"/>
  <c r="H130" i="1"/>
  <c r="M130" i="1" s="1"/>
  <c r="P130" i="1" s="1"/>
  <c r="H223" i="1"/>
  <c r="M223" i="1" s="1"/>
  <c r="P223" i="1" s="1"/>
  <c r="H108" i="1"/>
  <c r="M108" i="1" s="1"/>
  <c r="P108" i="1" s="1"/>
  <c r="H123" i="1"/>
  <c r="M123" i="1" s="1"/>
  <c r="P123" i="1" s="1"/>
  <c r="M90" i="1"/>
  <c r="P90" i="1" s="1"/>
  <c r="CR76" i="1"/>
  <c r="CR77" i="1" s="1"/>
  <c r="CR148" i="1"/>
  <c r="CR261" i="1"/>
  <c r="CR275" i="1"/>
  <c r="CR121" i="1"/>
  <c r="CR285" i="1"/>
  <c r="CR277" i="1"/>
  <c r="CR280" i="1"/>
  <c r="CR154" i="1"/>
  <c r="CR293" i="1"/>
  <c r="CR124" i="1"/>
  <c r="CR237" i="1"/>
  <c r="CR202" i="1"/>
  <c r="CR97" i="1"/>
  <c r="CR213" i="1"/>
  <c r="CR253" i="1"/>
  <c r="CR256" i="1"/>
  <c r="CR273" i="1"/>
  <c r="CR269" i="1"/>
  <c r="CR100" i="1"/>
  <c r="CR189" i="1"/>
  <c r="CR130" i="1"/>
  <c r="CR288" i="1"/>
  <c r="CR165" i="1"/>
  <c r="CR229" i="1"/>
  <c r="CR232" i="1"/>
  <c r="CR105" i="1"/>
  <c r="CR214" i="1"/>
  <c r="CR145" i="1"/>
  <c r="CR245" i="1"/>
  <c r="CR291" i="1"/>
  <c r="CR117" i="1"/>
  <c r="CR201" i="1"/>
  <c r="CR264" i="1"/>
  <c r="CR93" i="1"/>
  <c r="CR181" i="1"/>
  <c r="CR208" i="1"/>
  <c r="CR224" i="1"/>
  <c r="CR244" i="1"/>
  <c r="CR180" i="1"/>
  <c r="CR221" i="1"/>
  <c r="CR243" i="1"/>
  <c r="CR284" i="1"/>
  <c r="CR153" i="1"/>
  <c r="CR240" i="1"/>
  <c r="CR260" i="1"/>
  <c r="CR133" i="1"/>
  <c r="CR184" i="1"/>
  <c r="CR176" i="1"/>
  <c r="CR254" i="1"/>
  <c r="CR197" i="1"/>
  <c r="CR219" i="1"/>
  <c r="CR212" i="1"/>
  <c r="CR248" i="1"/>
  <c r="CR216" i="1"/>
  <c r="CR236" i="1"/>
  <c r="CR252" i="1"/>
  <c r="CR160" i="1"/>
  <c r="CR104" i="1"/>
  <c r="CR173" i="1"/>
  <c r="CR195" i="1"/>
  <c r="CR116" i="1"/>
  <c r="CR152" i="1"/>
  <c r="CR192" i="1"/>
  <c r="CR188" i="1"/>
  <c r="CR204" i="1"/>
  <c r="CR136" i="1"/>
  <c r="CR223" i="1"/>
  <c r="CR247" i="1"/>
  <c r="CR94" i="1"/>
  <c r="CR149" i="1"/>
  <c r="CR171" i="1"/>
  <c r="CR283" i="1"/>
  <c r="CR199" i="1"/>
  <c r="CR168" i="1"/>
  <c r="CR164" i="1"/>
  <c r="CR132" i="1"/>
  <c r="CR112" i="1"/>
  <c r="CR175" i="1"/>
  <c r="CR227" i="1"/>
  <c r="CR174" i="1"/>
  <c r="CR125" i="1"/>
  <c r="CR147" i="1"/>
  <c r="CR259" i="1"/>
  <c r="CR127" i="1"/>
  <c r="CR144" i="1"/>
  <c r="CR91" i="1"/>
  <c r="CR251" i="1"/>
  <c r="CR279" i="1"/>
  <c r="CR103" i="1"/>
  <c r="CR101" i="1"/>
  <c r="CR123" i="1"/>
  <c r="CR235" i="1"/>
  <c r="CR246" i="1"/>
  <c r="CR120" i="1"/>
  <c r="CR163" i="1"/>
  <c r="CR203" i="1"/>
  <c r="CR255" i="1"/>
  <c r="CR222" i="1"/>
  <c r="CR217" i="1"/>
  <c r="CR242" i="1"/>
  <c r="CR99" i="1"/>
  <c r="CR211" i="1"/>
  <c r="CR198" i="1"/>
  <c r="CR96" i="1"/>
  <c r="CR115" i="1"/>
  <c r="CR131" i="1"/>
  <c r="CR231" i="1"/>
  <c r="CR150" i="1"/>
  <c r="CR95" i="1"/>
  <c r="CR141" i="1"/>
  <c r="CR290" i="1"/>
  <c r="CR139" i="1"/>
  <c r="CR126" i="1"/>
  <c r="CR287" i="1"/>
  <c r="CR282" i="1"/>
  <c r="CR226" i="1"/>
  <c r="CR207" i="1"/>
  <c r="CR102" i="1"/>
  <c r="CR140" i="1"/>
  <c r="CR266" i="1"/>
  <c r="CR90" i="1"/>
  <c r="CR267" i="1"/>
  <c r="CR263" i="1"/>
  <c r="CR234" i="1"/>
  <c r="CR178" i="1"/>
  <c r="CR183" i="1"/>
  <c r="CR187" i="1"/>
  <c r="CR218" i="1"/>
  <c r="CR258" i="1"/>
  <c r="CR278" i="1"/>
  <c r="CR239" i="1"/>
  <c r="CR210" i="1"/>
  <c r="CR106" i="1"/>
  <c r="CR159" i="1"/>
  <c r="CR138" i="1"/>
  <c r="CR194" i="1"/>
  <c r="CR186" i="1"/>
  <c r="CR108" i="1"/>
  <c r="CR215" i="1"/>
  <c r="CR162" i="1"/>
  <c r="CR249" i="1"/>
  <c r="CR135" i="1"/>
  <c r="CR110" i="1"/>
  <c r="CR233" i="1"/>
  <c r="CR170" i="1"/>
  <c r="CR114" i="1"/>
  <c r="CR250" i="1"/>
  <c r="CR191" i="1"/>
  <c r="CR257" i="1"/>
  <c r="CR177" i="1"/>
  <c r="CR111" i="1"/>
  <c r="CR134" i="1"/>
  <c r="CR274" i="1"/>
  <c r="CR107" i="1"/>
  <c r="CR146" i="1"/>
  <c r="CR281" i="1"/>
  <c r="CR271" i="1"/>
  <c r="CR143" i="1"/>
  <c r="CR209" i="1"/>
  <c r="CR129" i="1"/>
  <c r="CR157" i="1"/>
  <c r="CR225" i="1"/>
  <c r="CR122" i="1"/>
  <c r="CR161" i="1"/>
  <c r="CR289" i="1"/>
  <c r="CR119" i="1"/>
  <c r="CR185" i="1"/>
  <c r="CR272" i="1"/>
  <c r="CR276" i="1"/>
  <c r="CR292" i="1"/>
  <c r="CR98" i="1"/>
  <c r="CR230" i="1"/>
  <c r="CR265" i="1"/>
  <c r="CR286" i="1"/>
  <c r="CR137" i="1"/>
  <c r="CR200" i="1"/>
  <c r="CR228" i="1"/>
  <c r="CR268" i="1"/>
  <c r="CR167" i="1"/>
  <c r="CR182" i="1"/>
  <c r="CR241" i="1"/>
  <c r="CR238" i="1"/>
  <c r="CR113" i="1"/>
  <c r="CR128" i="1"/>
  <c r="CR156" i="1"/>
  <c r="CR118" i="1"/>
  <c r="CR220" i="1"/>
  <c r="CR262" i="1"/>
  <c r="CR205" i="1"/>
  <c r="CR193" i="1"/>
  <c r="CR190" i="1"/>
  <c r="CR206" i="1"/>
  <c r="CR151" i="1"/>
  <c r="CR179" i="1"/>
  <c r="CR172" i="1"/>
  <c r="CR196" i="1"/>
  <c r="CR166" i="1"/>
  <c r="CR109" i="1"/>
  <c r="CR169" i="1"/>
  <c r="CR142" i="1"/>
  <c r="CR158" i="1"/>
  <c r="CR270" i="1"/>
  <c r="CR155" i="1"/>
  <c r="CR65" i="1"/>
  <c r="CR67" i="1" s="1"/>
  <c r="AD86" i="1"/>
  <c r="AD87" i="1"/>
  <c r="AD15" i="1" a="1"/>
  <c r="AD15" i="1" s="1"/>
  <c r="AD16" i="1" s="1" a="1"/>
  <c r="AD16" i="1" s="1"/>
  <c r="M194" i="1"/>
  <c r="P194" i="1" s="1"/>
  <c r="M111" i="1"/>
  <c r="P111" i="1" s="1"/>
  <c r="M280" i="1"/>
  <c r="P280" i="1" s="1"/>
  <c r="M270" i="1"/>
  <c r="P270" i="1" s="1"/>
  <c r="M117" i="1"/>
  <c r="P117" i="1" s="1"/>
  <c r="M190" i="1"/>
  <c r="P190" i="1" s="1"/>
  <c r="M162" i="1"/>
  <c r="P162" i="1" s="1"/>
  <c r="M171" i="1"/>
  <c r="P171" i="1" s="1"/>
  <c r="M176" i="1"/>
  <c r="P176" i="1" s="1"/>
  <c r="M257" i="1"/>
  <c r="P257" i="1" s="1"/>
  <c r="M104" i="1"/>
  <c r="P104" i="1" s="1"/>
  <c r="M277" i="1"/>
  <c r="P277" i="1" s="1"/>
  <c r="M128" i="1"/>
  <c r="P128" i="1" s="1"/>
  <c r="M203" i="1"/>
  <c r="P203" i="1" s="1"/>
  <c r="S167" i="1"/>
  <c r="S205" i="1"/>
  <c r="S266" i="1"/>
  <c r="S263" i="1"/>
  <c r="S244" i="1"/>
  <c r="S129" i="1"/>
  <c r="S215" i="1"/>
  <c r="S276" i="1"/>
  <c r="S278" i="1"/>
  <c r="S168" i="1"/>
  <c r="S192" i="1"/>
  <c r="S149" i="1"/>
  <c r="S139" i="1"/>
  <c r="S249" i="1"/>
  <c r="S185" i="1"/>
  <c r="S196" i="1"/>
  <c r="S235" i="1"/>
  <c r="S284" i="1"/>
  <c r="S140" i="1"/>
  <c r="S267" i="1"/>
  <c r="S193" i="1"/>
  <c r="S269" i="1"/>
  <c r="S163" i="1"/>
  <c r="S154" i="1"/>
  <c r="S258" i="1"/>
  <c r="S173" i="1"/>
  <c r="S213" i="1"/>
  <c r="S141" i="1"/>
  <c r="S170" i="1"/>
  <c r="S241" i="1"/>
  <c r="S198" i="1"/>
  <c r="S187" i="1"/>
  <c r="S250" i="1"/>
  <c r="S210" i="1"/>
  <c r="S119" i="1"/>
  <c r="S114" i="1"/>
  <c r="S160" i="1"/>
  <c r="S214" i="1"/>
  <c r="S238" i="1"/>
  <c r="S172" i="1"/>
  <c r="S291" i="1"/>
  <c r="S128" i="1"/>
  <c r="S211" i="1"/>
  <c r="S132" i="1"/>
  <c r="S257" i="1"/>
  <c r="S290" i="1"/>
  <c r="S176" i="1"/>
  <c r="S152" i="1"/>
  <c r="S240" i="1"/>
  <c r="S216" i="1"/>
  <c r="S293" i="1"/>
  <c r="S259" i="1"/>
  <c r="S177" i="1"/>
  <c r="S186" i="1"/>
  <c r="S194" i="1"/>
  <c r="S90" i="1"/>
  <c r="S105" i="1"/>
  <c r="S147" i="1"/>
  <c r="S217" i="1"/>
  <c r="S270" i="1"/>
  <c r="S245" i="1"/>
  <c r="S243" i="1"/>
  <c r="S203" i="1"/>
  <c r="S283" i="1"/>
  <c r="S201" i="1"/>
  <c r="S138" i="1"/>
  <c r="S188" i="1"/>
  <c r="S104" i="1"/>
  <c r="S102" i="1"/>
  <c r="S100" i="1"/>
  <c r="S109" i="1"/>
  <c r="S282" i="1"/>
  <c r="S130" i="1"/>
  <c r="S254" i="1"/>
  <c r="S144" i="1"/>
  <c r="S261" i="1"/>
  <c r="S195" i="1"/>
  <c r="S200" i="1"/>
  <c r="S222" i="1"/>
  <c r="S268" i="1"/>
  <c r="S181" i="1"/>
  <c r="S137" i="1"/>
  <c r="S178" i="1"/>
  <c r="S161" i="1"/>
  <c r="S174" i="1"/>
  <c r="S156" i="1"/>
  <c r="S207" i="1"/>
  <c r="S117" i="1"/>
  <c r="S166" i="1"/>
  <c r="S220" i="1"/>
  <c r="S179" i="1"/>
  <c r="S224" i="1"/>
  <c r="S277" i="1"/>
  <c r="S209" i="1"/>
  <c r="S226" i="1"/>
  <c r="S233" i="1"/>
  <c r="S229" i="1"/>
  <c r="S103" i="1"/>
  <c r="S120" i="1"/>
  <c r="S118" i="1"/>
  <c r="S143" i="1"/>
  <c r="S197" i="1"/>
  <c r="S133" i="1"/>
  <c r="S155" i="1"/>
  <c r="S150" i="1"/>
  <c r="S162" i="1"/>
  <c r="S288" i="1"/>
  <c r="S251" i="1"/>
  <c r="S212" i="1"/>
  <c r="S182" i="1"/>
  <c r="S199" i="1"/>
  <c r="S228" i="1"/>
  <c r="S169" i="1"/>
  <c r="S272" i="1"/>
  <c r="S134" i="1"/>
  <c r="S157" i="1"/>
  <c r="S189" i="1"/>
  <c r="S206" i="1"/>
  <c r="S127" i="1"/>
  <c r="S204" i="1"/>
  <c r="S255" i="1"/>
  <c r="S153" i="1"/>
  <c r="S271" i="1"/>
  <c r="S242" i="1"/>
  <c r="S227" i="1"/>
  <c r="S230" i="1"/>
  <c r="S253" i="1"/>
  <c r="S142" i="1"/>
  <c r="S151" i="1"/>
  <c r="S252" i="1"/>
  <c r="S292" i="1"/>
  <c r="S219" i="1"/>
  <c r="S231" i="1"/>
  <c r="S159" i="1"/>
  <c r="S158" i="1"/>
  <c r="S239" i="1"/>
  <c r="S135" i="1"/>
  <c r="S175" i="1"/>
  <c r="S236" i="1"/>
  <c r="S221" i="1"/>
  <c r="S237" i="1"/>
  <c r="S280" i="1"/>
  <c r="S183" i="1"/>
  <c r="S264" i="1"/>
  <c r="S279" i="1"/>
  <c r="S223" i="1"/>
  <c r="S225" i="1"/>
  <c r="S126" i="1"/>
  <c r="S232" i="1"/>
  <c r="S112" i="1"/>
  <c r="S246" i="1"/>
  <c r="S165" i="1"/>
  <c r="S164" i="1"/>
  <c r="S136" i="1"/>
  <c r="S122" i="1"/>
  <c r="S190" i="1"/>
  <c r="S260" i="1"/>
  <c r="S145" i="1"/>
  <c r="S247" i="1"/>
  <c r="S274" i="1"/>
  <c r="S191" i="1"/>
  <c r="S265" i="1"/>
  <c r="S180" i="1"/>
  <c r="S248" i="1"/>
  <c r="S262" i="1"/>
  <c r="S285" i="1"/>
  <c r="S218" i="1"/>
  <c r="S184" i="1"/>
  <c r="S273" i="1"/>
  <c r="S281" i="1"/>
  <c r="S146" i="1"/>
  <c r="S202" i="1"/>
  <c r="S131" i="1"/>
  <c r="S289" i="1"/>
  <c r="S171" i="1"/>
  <c r="S208" i="1"/>
  <c r="S234" i="1"/>
  <c r="S275" i="1"/>
  <c r="S287" i="1"/>
  <c r="S286" i="1"/>
  <c r="S148" i="1"/>
  <c r="S256" i="1"/>
  <c r="S91" i="1"/>
  <c r="S96" i="1"/>
  <c r="S106" i="1"/>
  <c r="S111" i="1"/>
  <c r="S93" i="1"/>
  <c r="S94" i="1"/>
  <c r="S121" i="1"/>
  <c r="S95" i="1"/>
  <c r="S108" i="1"/>
  <c r="S110" i="1"/>
  <c r="S101" i="1"/>
  <c r="S107" i="1"/>
  <c r="S99" i="1"/>
  <c r="S125" i="1"/>
  <c r="S98" i="1"/>
  <c r="S123" i="1"/>
  <c r="S124" i="1"/>
  <c r="S97" i="1"/>
  <c r="S116" i="1"/>
  <c r="S113" i="1"/>
  <c r="S115" i="1"/>
  <c r="CT329" i="1" l="1"/>
  <c r="DQ329" i="1"/>
  <c r="CT382" i="1"/>
  <c r="DQ382" i="1"/>
  <c r="DQ297" i="1"/>
  <c r="CT297" i="1"/>
  <c r="DQ313" i="1"/>
  <c r="CT313" i="1"/>
  <c r="DQ368" i="1"/>
  <c r="CT368" i="1"/>
  <c r="CT366" i="1"/>
  <c r="DQ366" i="1"/>
  <c r="DQ369" i="1"/>
  <c r="CT369" i="1"/>
  <c r="CT320" i="1"/>
  <c r="DQ320" i="1"/>
  <c r="CT376" i="1"/>
  <c r="DQ376" i="1"/>
  <c r="DQ387" i="1"/>
  <c r="CT387" i="1"/>
  <c r="DQ384" i="1"/>
  <c r="CT384" i="1"/>
  <c r="CT383" i="1"/>
  <c r="DQ383" i="1"/>
  <c r="CT346" i="1"/>
  <c r="DQ346" i="1"/>
  <c r="DQ361" i="1"/>
  <c r="CT361" i="1"/>
  <c r="DQ328" i="1"/>
  <c r="CT328" i="1"/>
  <c r="CT303" i="1"/>
  <c r="DQ303" i="1"/>
  <c r="DQ391" i="1"/>
  <c r="CT391" i="1"/>
  <c r="CT341" i="1"/>
  <c r="DQ341" i="1"/>
  <c r="CT319" i="1"/>
  <c r="DQ319" i="1"/>
  <c r="DQ305" i="1"/>
  <c r="CT305" i="1"/>
  <c r="DQ365" i="1"/>
  <c r="CT365" i="1"/>
  <c r="CT362" i="1"/>
  <c r="DQ362" i="1"/>
  <c r="CT386" i="1"/>
  <c r="DQ386" i="1"/>
  <c r="DQ321" i="1"/>
  <c r="CT321" i="1"/>
  <c r="DQ360" i="1"/>
  <c r="CT360" i="1"/>
  <c r="CT359" i="1"/>
  <c r="DQ359" i="1"/>
  <c r="DQ363" i="1"/>
  <c r="CT363" i="1"/>
  <c r="DQ351" i="1"/>
  <c r="CT351" i="1"/>
  <c r="CT327" i="1"/>
  <c r="DQ327" i="1"/>
  <c r="DQ364" i="1"/>
  <c r="CT364" i="1"/>
  <c r="DQ308" i="1"/>
  <c r="CT308" i="1"/>
  <c r="CT336" i="1"/>
  <c r="DQ336" i="1"/>
  <c r="CT371" i="1"/>
  <c r="DQ371" i="1"/>
  <c r="CT306" i="1"/>
  <c r="DQ306" i="1"/>
  <c r="CT331" i="1"/>
  <c r="DQ331" i="1"/>
  <c r="DQ350" i="1"/>
  <c r="CT350" i="1"/>
  <c r="CT373" i="1"/>
  <c r="DQ373" i="1"/>
  <c r="CT377" i="1"/>
  <c r="DQ377" i="1"/>
  <c r="CT314" i="1"/>
  <c r="DQ314" i="1"/>
  <c r="DQ356" i="1"/>
  <c r="CT356" i="1"/>
  <c r="CT339" i="1"/>
  <c r="DQ339" i="1"/>
  <c r="CT388" i="1"/>
  <c r="DQ388" i="1"/>
  <c r="CT355" i="1"/>
  <c r="DQ355" i="1"/>
  <c r="DQ340" i="1"/>
  <c r="CT340" i="1"/>
  <c r="DQ315" i="1"/>
  <c r="CT315" i="1"/>
  <c r="CT330" i="1"/>
  <c r="DQ330" i="1"/>
  <c r="CT344" i="1"/>
  <c r="DQ344" i="1"/>
  <c r="CT380" i="1"/>
  <c r="DQ380" i="1"/>
  <c r="DQ309" i="1"/>
  <c r="CT309" i="1"/>
  <c r="DQ358" i="1"/>
  <c r="CT358" i="1"/>
  <c r="CT310" i="1"/>
  <c r="DQ310" i="1"/>
  <c r="CT312" i="1"/>
  <c r="DQ312" i="1"/>
  <c r="DQ353" i="1"/>
  <c r="CT353" i="1"/>
  <c r="CT322" i="1"/>
  <c r="DQ322" i="1"/>
  <c r="CT311" i="1"/>
  <c r="DQ311" i="1"/>
  <c r="CT295" i="1"/>
  <c r="DQ295" i="1"/>
  <c r="CT301" i="1"/>
  <c r="DQ301" i="1"/>
  <c r="CT393" i="1"/>
  <c r="DQ393" i="1"/>
  <c r="CT304" i="1"/>
  <c r="DQ304" i="1"/>
  <c r="DQ345" i="1"/>
  <c r="CT345" i="1"/>
  <c r="DQ302" i="1"/>
  <c r="CT302" i="1"/>
  <c r="DQ390" i="1"/>
  <c r="CT390" i="1"/>
  <c r="CT335" i="1"/>
  <c r="DQ335" i="1"/>
  <c r="DQ374" i="1"/>
  <c r="CT374" i="1"/>
  <c r="DQ379" i="1"/>
  <c r="CT379" i="1"/>
  <c r="CT389" i="1"/>
  <c r="DQ389" i="1"/>
  <c r="CT325" i="1"/>
  <c r="DQ325" i="1"/>
  <c r="DQ316" i="1"/>
  <c r="CT316" i="1"/>
  <c r="DQ333" i="1"/>
  <c r="CT333" i="1"/>
  <c r="DQ392" i="1"/>
  <c r="CT392" i="1"/>
  <c r="CT348" i="1"/>
  <c r="DQ348" i="1"/>
  <c r="DQ323" i="1"/>
  <c r="CT323" i="1"/>
  <c r="CT347" i="1"/>
  <c r="DQ347" i="1"/>
  <c r="DQ342" i="1"/>
  <c r="CT342" i="1"/>
  <c r="DQ352" i="1"/>
  <c r="CT352" i="1"/>
  <c r="DQ343" i="1"/>
  <c r="CT343" i="1"/>
  <c r="DQ332" i="1"/>
  <c r="CT332" i="1"/>
  <c r="DQ300" i="1"/>
  <c r="CT300" i="1"/>
  <c r="DQ357" i="1"/>
  <c r="CT357" i="1"/>
  <c r="CT296" i="1"/>
  <c r="DQ296" i="1"/>
  <c r="CT294" i="1"/>
  <c r="DQ294" i="1"/>
  <c r="DQ338" i="1"/>
  <c r="CT338" i="1"/>
  <c r="DQ375" i="1"/>
  <c r="CT375" i="1"/>
  <c r="DQ349" i="1"/>
  <c r="CT349" i="1"/>
  <c r="DQ334" i="1"/>
  <c r="CT334" i="1"/>
  <c r="CT370" i="1"/>
  <c r="DQ370" i="1"/>
  <c r="CT326" i="1"/>
  <c r="DQ326" i="1"/>
  <c r="CT367" i="1"/>
  <c r="DQ367" i="1"/>
  <c r="DQ381" i="1"/>
  <c r="CT381" i="1"/>
  <c r="DQ298" i="1"/>
  <c r="CT298" i="1"/>
  <c r="DQ318" i="1"/>
  <c r="CT318" i="1"/>
  <c r="DQ299" i="1"/>
  <c r="CT299" i="1"/>
  <c r="CT372" i="1"/>
  <c r="DQ372" i="1"/>
  <c r="CT324" i="1"/>
  <c r="DQ324" i="1"/>
  <c r="DQ385" i="1"/>
  <c r="CT385" i="1"/>
  <c r="CT354" i="1"/>
  <c r="DQ354" i="1"/>
  <c r="CT378" i="1"/>
  <c r="DQ378" i="1"/>
  <c r="CT307" i="1"/>
  <c r="DQ307" i="1"/>
  <c r="DQ337" i="1"/>
  <c r="CT337" i="1"/>
  <c r="DQ317" i="1"/>
  <c r="CT317" i="1"/>
  <c r="Y335" i="1"/>
  <c r="S276" i="12" s="1"/>
  <c r="FI335" i="1"/>
  <c r="EX335" i="1"/>
  <c r="EL335" i="1"/>
  <c r="FK335" i="1"/>
  <c r="ES335" i="1"/>
  <c r="EQ335" i="1"/>
  <c r="ED335" i="1"/>
  <c r="EN335" i="1"/>
  <c r="EY335" i="1"/>
  <c r="EP335" i="1"/>
  <c r="EE335" i="1"/>
  <c r="FH335" i="1"/>
  <c r="EM335" i="1"/>
  <c r="FC335" i="1"/>
  <c r="EK335" i="1"/>
  <c r="EC335" i="1"/>
  <c r="EF335" i="1"/>
  <c r="FU335" i="1"/>
  <c r="FB335" i="1"/>
  <c r="FQ335" i="1"/>
  <c r="EI335" i="1"/>
  <c r="FD335" i="1"/>
  <c r="ET335" i="1"/>
  <c r="FP335" i="1"/>
  <c r="FL335" i="1"/>
  <c r="EW335" i="1"/>
  <c r="FR335" i="1"/>
  <c r="FG335" i="1"/>
  <c r="ER335" i="1"/>
  <c r="Y366" i="1"/>
  <c r="S307" i="12" s="1"/>
  <c r="ED366" i="1"/>
  <c r="EF366" i="1"/>
  <c r="ET366" i="1"/>
  <c r="FK366" i="1"/>
  <c r="FD366" i="1"/>
  <c r="EL366" i="1"/>
  <c r="EX366" i="1"/>
  <c r="EK366" i="1"/>
  <c r="ES366" i="1"/>
  <c r="FB366" i="1"/>
  <c r="EM366" i="1"/>
  <c r="FU366" i="1"/>
  <c r="EP366" i="1"/>
  <c r="EE366" i="1"/>
  <c r="EY366" i="1"/>
  <c r="EN366" i="1"/>
  <c r="FC366" i="1"/>
  <c r="EI366" i="1"/>
  <c r="FH366" i="1"/>
  <c r="EC366" i="1"/>
  <c r="FQ366" i="1"/>
  <c r="FI366" i="1"/>
  <c r="EQ366" i="1"/>
  <c r="FP366" i="1"/>
  <c r="EW366" i="1"/>
  <c r="FL366" i="1"/>
  <c r="FR366" i="1"/>
  <c r="ER366" i="1"/>
  <c r="FG366" i="1"/>
  <c r="Y305" i="1"/>
  <c r="S246" i="12" s="1"/>
  <c r="FC305" i="1"/>
  <c r="EM305" i="1"/>
  <c r="FB305" i="1"/>
  <c r="FD305" i="1"/>
  <c r="ES305" i="1"/>
  <c r="FK305" i="1"/>
  <c r="EE305" i="1"/>
  <c r="EP305" i="1"/>
  <c r="EQ305" i="1"/>
  <c r="FI305" i="1"/>
  <c r="EF305" i="1"/>
  <c r="ET305" i="1"/>
  <c r="EY305" i="1"/>
  <c r="EI305" i="1"/>
  <c r="EX305" i="1"/>
  <c r="ED305" i="1"/>
  <c r="EL305" i="1"/>
  <c r="FH305" i="1"/>
  <c r="EK305" i="1"/>
  <c r="EN305" i="1"/>
  <c r="FU305" i="1"/>
  <c r="EC305" i="1"/>
  <c r="FQ305" i="1"/>
  <c r="FP305" i="1"/>
  <c r="EW305" i="1"/>
  <c r="ER305" i="1"/>
  <c r="FG305" i="1"/>
  <c r="FL305" i="1"/>
  <c r="FR305" i="1"/>
  <c r="Y372" i="1"/>
  <c r="S313" i="12" s="1"/>
  <c r="FQ372" i="1"/>
  <c r="EK372" i="1"/>
  <c r="EX372" i="1"/>
  <c r="FU372" i="1"/>
  <c r="FC372" i="1"/>
  <c r="ES372" i="1"/>
  <c r="EN372" i="1"/>
  <c r="EI372" i="1"/>
  <c r="FK372" i="1"/>
  <c r="EF372" i="1"/>
  <c r="EM372" i="1"/>
  <c r="FH372" i="1"/>
  <c r="ET372" i="1"/>
  <c r="EC372" i="1"/>
  <c r="EQ372" i="1"/>
  <c r="EP372" i="1"/>
  <c r="FB372" i="1"/>
  <c r="FD372" i="1"/>
  <c r="ED372" i="1"/>
  <c r="EY372" i="1"/>
  <c r="FI372" i="1"/>
  <c r="EL372" i="1"/>
  <c r="EE372" i="1"/>
  <c r="FP372" i="1"/>
  <c r="ER372" i="1"/>
  <c r="FL372" i="1"/>
  <c r="FG372" i="1"/>
  <c r="FR372" i="1"/>
  <c r="EW372" i="1"/>
  <c r="Y386" i="1"/>
  <c r="S327" i="12" s="1"/>
  <c r="EF386" i="1"/>
  <c r="EL386" i="1"/>
  <c r="FH386" i="1"/>
  <c r="FK386" i="1"/>
  <c r="FB386" i="1"/>
  <c r="FC386" i="1"/>
  <c r="EI386" i="1"/>
  <c r="EY386" i="1"/>
  <c r="EX386" i="1"/>
  <c r="EQ386" i="1"/>
  <c r="FI386" i="1"/>
  <c r="FD386" i="1"/>
  <c r="EP386" i="1"/>
  <c r="EN386" i="1"/>
  <c r="EE386" i="1"/>
  <c r="EC386" i="1"/>
  <c r="FQ386" i="1"/>
  <c r="EM386" i="1"/>
  <c r="ET386" i="1"/>
  <c r="EK386" i="1"/>
  <c r="ED386" i="1"/>
  <c r="ES386" i="1"/>
  <c r="FU386" i="1"/>
  <c r="FP386" i="1"/>
  <c r="FR386" i="1"/>
  <c r="FL386" i="1"/>
  <c r="EW386" i="1"/>
  <c r="ER386" i="1"/>
  <c r="FG386" i="1"/>
  <c r="Y297" i="1"/>
  <c r="S238" i="12" s="1"/>
  <c r="EM297" i="1"/>
  <c r="FC297" i="1"/>
  <c r="EC297" i="1"/>
  <c r="FQ297" i="1"/>
  <c r="FH297" i="1"/>
  <c r="EE297" i="1"/>
  <c r="ED297" i="1"/>
  <c r="EL297" i="1"/>
  <c r="FI297" i="1"/>
  <c r="FD297" i="1"/>
  <c r="EN297" i="1"/>
  <c r="FK297" i="1"/>
  <c r="FU297" i="1"/>
  <c r="EF297" i="1"/>
  <c r="EX297" i="1"/>
  <c r="EK297" i="1"/>
  <c r="EY297" i="1"/>
  <c r="FB297" i="1"/>
  <c r="EP297" i="1"/>
  <c r="ES297" i="1"/>
  <c r="EQ297" i="1"/>
  <c r="ET297" i="1"/>
  <c r="EI297" i="1"/>
  <c r="FP297" i="1"/>
  <c r="EW297" i="1"/>
  <c r="FL297" i="1"/>
  <c r="FR297" i="1"/>
  <c r="ER297" i="1"/>
  <c r="FG297" i="1"/>
  <c r="Y298" i="1"/>
  <c r="S239" i="12" s="1"/>
  <c r="EK298" i="1"/>
  <c r="EC298" i="1"/>
  <c r="EN298" i="1"/>
  <c r="FQ298" i="1"/>
  <c r="EI298" i="1"/>
  <c r="EF298" i="1"/>
  <c r="FD298" i="1"/>
  <c r="EE298" i="1"/>
  <c r="EQ298" i="1"/>
  <c r="FI298" i="1"/>
  <c r="FB298" i="1"/>
  <c r="EL298" i="1"/>
  <c r="EM298" i="1"/>
  <c r="FC298" i="1"/>
  <c r="EY298" i="1"/>
  <c r="EX298" i="1"/>
  <c r="FH298" i="1"/>
  <c r="EP298" i="1"/>
  <c r="ET298" i="1"/>
  <c r="ED298" i="1"/>
  <c r="FU298" i="1"/>
  <c r="FK298" i="1"/>
  <c r="ES298" i="1"/>
  <c r="FP298" i="1"/>
  <c r="FL298" i="1"/>
  <c r="ER298" i="1"/>
  <c r="FG298" i="1"/>
  <c r="FR298" i="1"/>
  <c r="EW298" i="1"/>
  <c r="Y371" i="1"/>
  <c r="S312" i="12" s="1"/>
  <c r="EK371" i="1"/>
  <c r="FQ371" i="1"/>
  <c r="EM371" i="1"/>
  <c r="EY371" i="1"/>
  <c r="ES371" i="1"/>
  <c r="EQ371" i="1"/>
  <c r="EE371" i="1"/>
  <c r="FB371" i="1"/>
  <c r="FC371" i="1"/>
  <c r="ED371" i="1"/>
  <c r="FI371" i="1"/>
  <c r="EX371" i="1"/>
  <c r="EL371" i="1"/>
  <c r="FU371" i="1"/>
  <c r="FD371" i="1"/>
  <c r="FH371" i="1"/>
  <c r="EP371" i="1"/>
  <c r="EN371" i="1"/>
  <c r="FK371" i="1"/>
  <c r="ER371" i="1"/>
  <c r="EF371" i="1"/>
  <c r="EI371" i="1"/>
  <c r="EC371" i="1"/>
  <c r="ET371" i="1"/>
  <c r="FP371" i="1"/>
  <c r="FG371" i="1"/>
  <c r="EW371" i="1"/>
  <c r="FL371" i="1"/>
  <c r="FR371" i="1"/>
  <c r="Y381" i="1"/>
  <c r="S322" i="12" s="1"/>
  <c r="FK381" i="1"/>
  <c r="EL381" i="1"/>
  <c r="FB381" i="1"/>
  <c r="ED381" i="1"/>
  <c r="EN381" i="1"/>
  <c r="ES381" i="1"/>
  <c r="ET381" i="1"/>
  <c r="FU381" i="1"/>
  <c r="EI381" i="1"/>
  <c r="EF381" i="1"/>
  <c r="EM381" i="1"/>
  <c r="EX381" i="1"/>
  <c r="EQ381" i="1"/>
  <c r="FH381" i="1"/>
  <c r="EY381" i="1"/>
  <c r="FC381" i="1"/>
  <c r="EP381" i="1"/>
  <c r="FD381" i="1"/>
  <c r="EK381" i="1"/>
  <c r="FQ381" i="1"/>
  <c r="ER381" i="1"/>
  <c r="EE381" i="1"/>
  <c r="FI381" i="1"/>
  <c r="EC381" i="1"/>
  <c r="FP381" i="1"/>
  <c r="EW381" i="1"/>
  <c r="FL381" i="1"/>
  <c r="FG381" i="1"/>
  <c r="FR381" i="1"/>
  <c r="Y340" i="1"/>
  <c r="S281" i="12" s="1"/>
  <c r="EQ340" i="1"/>
  <c r="EI340" i="1"/>
  <c r="FH340" i="1"/>
  <c r="EP340" i="1"/>
  <c r="EC340" i="1"/>
  <c r="EN340" i="1"/>
  <c r="FI340" i="1"/>
  <c r="EY340" i="1"/>
  <c r="FD340" i="1"/>
  <c r="EK340" i="1"/>
  <c r="ES340" i="1"/>
  <c r="EL340" i="1"/>
  <c r="EE340" i="1"/>
  <c r="FU340" i="1"/>
  <c r="EX340" i="1"/>
  <c r="FB340" i="1"/>
  <c r="ED340" i="1"/>
  <c r="EM340" i="1"/>
  <c r="FQ340" i="1"/>
  <c r="ET340" i="1"/>
  <c r="EF340" i="1"/>
  <c r="FK340" i="1"/>
  <c r="FC340" i="1"/>
  <c r="FP340" i="1"/>
  <c r="EW340" i="1"/>
  <c r="ER340" i="1"/>
  <c r="FL340" i="1"/>
  <c r="FR340" i="1"/>
  <c r="FG340" i="1"/>
  <c r="Y307" i="1"/>
  <c r="S248" i="12" s="1"/>
  <c r="EE307" i="1"/>
  <c r="FK307" i="1"/>
  <c r="EQ307" i="1"/>
  <c r="FH307" i="1"/>
  <c r="EL307" i="1"/>
  <c r="EK307" i="1"/>
  <c r="EY307" i="1"/>
  <c r="FC307" i="1"/>
  <c r="FU307" i="1"/>
  <c r="FB307" i="1"/>
  <c r="EX307" i="1"/>
  <c r="ED307" i="1"/>
  <c r="EI307" i="1"/>
  <c r="FI307" i="1"/>
  <c r="EM307" i="1"/>
  <c r="EC307" i="1"/>
  <c r="EP307" i="1"/>
  <c r="FQ307" i="1"/>
  <c r="EN307" i="1"/>
  <c r="FD307" i="1"/>
  <c r="EF307" i="1"/>
  <c r="ES307" i="1"/>
  <c r="ET307" i="1"/>
  <c r="FP307" i="1"/>
  <c r="ER307" i="1"/>
  <c r="FG307" i="1"/>
  <c r="FR307" i="1"/>
  <c r="FL307" i="1"/>
  <c r="EW307" i="1"/>
  <c r="Y294" i="1"/>
  <c r="S235" i="12" s="1"/>
  <c r="ET294" i="1"/>
  <c r="EE294" i="1"/>
  <c r="ES294" i="1"/>
  <c r="EQ294" i="1"/>
  <c r="EI294" i="1"/>
  <c r="FH294" i="1"/>
  <c r="EX294" i="1"/>
  <c r="FC294" i="1"/>
  <c r="EN294" i="1"/>
  <c r="EF294" i="1"/>
  <c r="ED294" i="1"/>
  <c r="EP294" i="1"/>
  <c r="FQ294" i="1"/>
  <c r="EK294" i="1"/>
  <c r="FD294" i="1"/>
  <c r="FK294" i="1"/>
  <c r="FB294" i="1"/>
  <c r="FI294" i="1"/>
  <c r="EL294" i="1"/>
  <c r="EM294" i="1"/>
  <c r="FU294" i="1"/>
  <c r="EC294" i="1"/>
  <c r="EY294" i="1"/>
  <c r="FP294" i="1"/>
  <c r="FL294" i="1"/>
  <c r="EW294" i="1"/>
  <c r="FG294" i="1"/>
  <c r="ER294" i="1"/>
  <c r="FR294" i="1"/>
  <c r="Y319" i="1"/>
  <c r="S260" i="12" s="1"/>
  <c r="EL319" i="1"/>
  <c r="EC319" i="1"/>
  <c r="EY319" i="1"/>
  <c r="EN319" i="1"/>
  <c r="EX319" i="1"/>
  <c r="EE319" i="1"/>
  <c r="FH319" i="1"/>
  <c r="FB319" i="1"/>
  <c r="EI319" i="1"/>
  <c r="EP319" i="1"/>
  <c r="FQ319" i="1"/>
  <c r="ET319" i="1"/>
  <c r="FI319" i="1"/>
  <c r="FU319" i="1"/>
  <c r="EF319" i="1"/>
  <c r="FD319" i="1"/>
  <c r="ES319" i="1"/>
  <c r="ED319" i="1"/>
  <c r="FC319" i="1"/>
  <c r="FK319" i="1"/>
  <c r="EQ319" i="1"/>
  <c r="EM319" i="1"/>
  <c r="EK319" i="1"/>
  <c r="FP319" i="1"/>
  <c r="ER319" i="1"/>
  <c r="EW319" i="1"/>
  <c r="FL319" i="1"/>
  <c r="FR319" i="1"/>
  <c r="FG319" i="1"/>
  <c r="Y342" i="1"/>
  <c r="S283" i="12" s="1"/>
  <c r="EI342" i="1"/>
  <c r="EQ342" i="1"/>
  <c r="FH342" i="1"/>
  <c r="ET342" i="1"/>
  <c r="FK342" i="1"/>
  <c r="EM342" i="1"/>
  <c r="ES342" i="1"/>
  <c r="FB342" i="1"/>
  <c r="FI342" i="1"/>
  <c r="EL342" i="1"/>
  <c r="FC342" i="1"/>
  <c r="EN342" i="1"/>
  <c r="FD342" i="1"/>
  <c r="FQ342" i="1"/>
  <c r="EC342" i="1"/>
  <c r="EX342" i="1"/>
  <c r="EP342" i="1"/>
  <c r="EF342" i="1"/>
  <c r="FU342" i="1"/>
  <c r="ED342" i="1"/>
  <c r="EE342" i="1"/>
  <c r="EY342" i="1"/>
  <c r="EK342" i="1"/>
  <c r="FP342" i="1"/>
  <c r="FL342" i="1"/>
  <c r="EW342" i="1"/>
  <c r="FR342" i="1"/>
  <c r="ER342" i="1"/>
  <c r="FG342" i="1"/>
  <c r="Y361" i="1"/>
  <c r="S302" i="12" s="1"/>
  <c r="EY361" i="1"/>
  <c r="FQ361" i="1"/>
  <c r="FU361" i="1"/>
  <c r="ES361" i="1"/>
  <c r="EF361" i="1"/>
  <c r="FB361" i="1"/>
  <c r="FI361" i="1"/>
  <c r="FD361" i="1"/>
  <c r="ET361" i="1"/>
  <c r="EP361" i="1"/>
  <c r="EM361" i="1"/>
  <c r="FK361" i="1"/>
  <c r="EX361" i="1"/>
  <c r="EC361" i="1"/>
  <c r="EI361" i="1"/>
  <c r="FH361" i="1"/>
  <c r="EK361" i="1"/>
  <c r="FC361" i="1"/>
  <c r="EQ361" i="1"/>
  <c r="EE361" i="1"/>
  <c r="EL361" i="1"/>
  <c r="EN361" i="1"/>
  <c r="ED361" i="1"/>
  <c r="FP361" i="1"/>
  <c r="FG361" i="1"/>
  <c r="FL361" i="1"/>
  <c r="ER361" i="1"/>
  <c r="FR361" i="1"/>
  <c r="EW361" i="1"/>
  <c r="Y356" i="1"/>
  <c r="S297" i="12" s="1"/>
  <c r="EX356" i="1"/>
  <c r="ET356" i="1"/>
  <c r="FK356" i="1"/>
  <c r="FQ356" i="1"/>
  <c r="EF356" i="1"/>
  <c r="FB356" i="1"/>
  <c r="FC356" i="1"/>
  <c r="EQ356" i="1"/>
  <c r="EI356" i="1"/>
  <c r="EC356" i="1"/>
  <c r="FU356" i="1"/>
  <c r="EM356" i="1"/>
  <c r="ED356" i="1"/>
  <c r="FI356" i="1"/>
  <c r="FD356" i="1"/>
  <c r="EL356" i="1"/>
  <c r="FH356" i="1"/>
  <c r="EP356" i="1"/>
  <c r="EY356" i="1"/>
  <c r="EN356" i="1"/>
  <c r="EK356" i="1"/>
  <c r="ES356" i="1"/>
  <c r="EE356" i="1"/>
  <c r="FP356" i="1"/>
  <c r="EW356" i="1"/>
  <c r="ER356" i="1"/>
  <c r="FR356" i="1"/>
  <c r="FL356" i="1"/>
  <c r="FG356" i="1"/>
  <c r="Y295" i="1"/>
  <c r="S236" i="12" s="1"/>
  <c r="EC295" i="1"/>
  <c r="EY295" i="1"/>
  <c r="EE295" i="1"/>
  <c r="FI295" i="1"/>
  <c r="FB295" i="1"/>
  <c r="EP295" i="1"/>
  <c r="EI295" i="1"/>
  <c r="ET295" i="1"/>
  <c r="EN295" i="1"/>
  <c r="ES295" i="1"/>
  <c r="FQ295" i="1"/>
  <c r="FC295" i="1"/>
  <c r="EL295" i="1"/>
  <c r="ED295" i="1"/>
  <c r="EM295" i="1"/>
  <c r="FD295" i="1"/>
  <c r="FH295" i="1"/>
  <c r="FU295" i="1"/>
  <c r="FK295" i="1"/>
  <c r="EK295" i="1"/>
  <c r="EX295" i="1"/>
  <c r="EF295" i="1"/>
  <c r="EQ295" i="1"/>
  <c r="FP295" i="1"/>
  <c r="ER295" i="1"/>
  <c r="FG295" i="1"/>
  <c r="FL295" i="1"/>
  <c r="EW295" i="1"/>
  <c r="FR295" i="1"/>
  <c r="Y354" i="1"/>
  <c r="S295" i="12" s="1"/>
  <c r="EQ354" i="1"/>
  <c r="EX354" i="1"/>
  <c r="EK354" i="1"/>
  <c r="EE354" i="1"/>
  <c r="FU354" i="1"/>
  <c r="EP354" i="1"/>
  <c r="EY354" i="1"/>
  <c r="FQ354" i="1"/>
  <c r="ED354" i="1"/>
  <c r="FD354" i="1"/>
  <c r="ES354" i="1"/>
  <c r="EM354" i="1"/>
  <c r="ER354" i="1"/>
  <c r="EF354" i="1"/>
  <c r="EN354" i="1"/>
  <c r="FI354" i="1"/>
  <c r="ET354" i="1"/>
  <c r="EL354" i="1"/>
  <c r="FH354" i="1"/>
  <c r="FK354" i="1"/>
  <c r="EC354" i="1"/>
  <c r="FB354" i="1"/>
  <c r="FC354" i="1"/>
  <c r="EI354" i="1"/>
  <c r="FP354" i="1"/>
  <c r="FL354" i="1"/>
  <c r="EW354" i="1"/>
  <c r="FG354" i="1"/>
  <c r="FR354" i="1"/>
  <c r="Y331" i="1"/>
  <c r="S272" i="12" s="1"/>
  <c r="EM331" i="1"/>
  <c r="FU331" i="1"/>
  <c r="FK331" i="1"/>
  <c r="EN331" i="1"/>
  <c r="EL331" i="1"/>
  <c r="ES331" i="1"/>
  <c r="EC331" i="1"/>
  <c r="EF331" i="1"/>
  <c r="FD331" i="1"/>
  <c r="EK331" i="1"/>
  <c r="FH331" i="1"/>
  <c r="EE331" i="1"/>
  <c r="EY331" i="1"/>
  <c r="EX331" i="1"/>
  <c r="EI331" i="1"/>
  <c r="FB331" i="1"/>
  <c r="FC331" i="1"/>
  <c r="EQ331" i="1"/>
  <c r="ET331" i="1"/>
  <c r="FI331" i="1"/>
  <c r="EP331" i="1"/>
  <c r="FQ331" i="1"/>
  <c r="ED331" i="1"/>
  <c r="FP331" i="1"/>
  <c r="FR331" i="1"/>
  <c r="FL331" i="1"/>
  <c r="EW331" i="1"/>
  <c r="FG331" i="1"/>
  <c r="ER331" i="1"/>
  <c r="Y308" i="1"/>
  <c r="S249" i="12" s="1"/>
  <c r="FI308" i="1"/>
  <c r="EE308" i="1"/>
  <c r="EY308" i="1"/>
  <c r="EL308" i="1"/>
  <c r="EF308" i="1"/>
  <c r="ED308" i="1"/>
  <c r="EI308" i="1"/>
  <c r="EX308" i="1"/>
  <c r="EC308" i="1"/>
  <c r="ER308" i="1"/>
  <c r="EM308" i="1"/>
  <c r="FQ308" i="1"/>
  <c r="FH308" i="1"/>
  <c r="ES308" i="1"/>
  <c r="FC308" i="1"/>
  <c r="EN308" i="1"/>
  <c r="FK308" i="1"/>
  <c r="EP308" i="1"/>
  <c r="FD308" i="1"/>
  <c r="EQ308" i="1"/>
  <c r="EK308" i="1"/>
  <c r="FB308" i="1"/>
  <c r="FU308" i="1"/>
  <c r="ET308" i="1"/>
  <c r="FP308" i="1"/>
  <c r="FR308" i="1"/>
  <c r="EW308" i="1"/>
  <c r="FL308" i="1"/>
  <c r="FG308" i="1"/>
  <c r="Y345" i="1"/>
  <c r="S286" i="12" s="1"/>
  <c r="EP345" i="1"/>
  <c r="EX345" i="1"/>
  <c r="FK345" i="1"/>
  <c r="EM345" i="1"/>
  <c r="ED345" i="1"/>
  <c r="EY345" i="1"/>
  <c r="EI345" i="1"/>
  <c r="EF345" i="1"/>
  <c r="FH345" i="1"/>
  <c r="FI345" i="1"/>
  <c r="EN345" i="1"/>
  <c r="EE345" i="1"/>
  <c r="EQ345" i="1"/>
  <c r="EK345" i="1"/>
  <c r="FU345" i="1"/>
  <c r="EL345" i="1"/>
  <c r="ES345" i="1"/>
  <c r="ET345" i="1"/>
  <c r="FD345" i="1"/>
  <c r="FB345" i="1"/>
  <c r="FQ345" i="1"/>
  <c r="EC345" i="1"/>
  <c r="FC345" i="1"/>
  <c r="FP345" i="1"/>
  <c r="ER345" i="1"/>
  <c r="FG345" i="1"/>
  <c r="EW345" i="1"/>
  <c r="FL345" i="1"/>
  <c r="FR345" i="1"/>
  <c r="Y382" i="1"/>
  <c r="S323" i="12" s="1"/>
  <c r="ES382" i="1"/>
  <c r="EL382" i="1"/>
  <c r="FQ382" i="1"/>
  <c r="EQ382" i="1"/>
  <c r="EP382" i="1"/>
  <c r="FH382" i="1"/>
  <c r="FK382" i="1"/>
  <c r="EM382" i="1"/>
  <c r="EF382" i="1"/>
  <c r="EE382" i="1"/>
  <c r="FC382" i="1"/>
  <c r="EY382" i="1"/>
  <c r="EX382" i="1"/>
  <c r="FI382" i="1"/>
  <c r="FB382" i="1"/>
  <c r="FU382" i="1"/>
  <c r="EC382" i="1"/>
  <c r="FD382" i="1"/>
  <c r="EK382" i="1"/>
  <c r="ED382" i="1"/>
  <c r="EN382" i="1"/>
  <c r="ET382" i="1"/>
  <c r="EI382" i="1"/>
  <c r="FP382" i="1"/>
  <c r="FG382" i="1"/>
  <c r="FL382" i="1"/>
  <c r="FR382" i="1"/>
  <c r="EW382" i="1"/>
  <c r="ER382" i="1"/>
  <c r="Y379" i="1"/>
  <c r="S320" i="12" s="1"/>
  <c r="FC379" i="1"/>
  <c r="EX379" i="1"/>
  <c r="EQ379" i="1"/>
  <c r="FQ379" i="1"/>
  <c r="EP379" i="1"/>
  <c r="EM379" i="1"/>
  <c r="EF379" i="1"/>
  <c r="EI379" i="1"/>
  <c r="FD379" i="1"/>
  <c r="ET379" i="1"/>
  <c r="FU379" i="1"/>
  <c r="ES379" i="1"/>
  <c r="EL379" i="1"/>
  <c r="FI379" i="1"/>
  <c r="EE379" i="1"/>
  <c r="FH379" i="1"/>
  <c r="EK379" i="1"/>
  <c r="EN379" i="1"/>
  <c r="FB379" i="1"/>
  <c r="ED379" i="1"/>
  <c r="FK379" i="1"/>
  <c r="EY379" i="1"/>
  <c r="EC379" i="1"/>
  <c r="FP379" i="1"/>
  <c r="ER379" i="1"/>
  <c r="EW379" i="1"/>
  <c r="FG379" i="1"/>
  <c r="FR379" i="1"/>
  <c r="FL379" i="1"/>
  <c r="Y338" i="1"/>
  <c r="S279" i="12" s="1"/>
  <c r="FK338" i="1"/>
  <c r="EN338" i="1"/>
  <c r="EF338" i="1"/>
  <c r="EL338" i="1"/>
  <c r="EC338" i="1"/>
  <c r="FD338" i="1"/>
  <c r="EX338" i="1"/>
  <c r="ES338" i="1"/>
  <c r="EI338" i="1"/>
  <c r="FI338" i="1"/>
  <c r="EQ338" i="1"/>
  <c r="EP338" i="1"/>
  <c r="EM338" i="1"/>
  <c r="EY338" i="1"/>
  <c r="FU338" i="1"/>
  <c r="EK338" i="1"/>
  <c r="EE338" i="1"/>
  <c r="ET338" i="1"/>
  <c r="FC338" i="1"/>
  <c r="FB338" i="1"/>
  <c r="FH338" i="1"/>
  <c r="ED338" i="1"/>
  <c r="FQ338" i="1"/>
  <c r="FP338" i="1"/>
  <c r="EW338" i="1"/>
  <c r="FL338" i="1"/>
  <c r="FR338" i="1"/>
  <c r="ER338" i="1"/>
  <c r="FG338" i="1"/>
  <c r="Y301" i="1"/>
  <c r="S242" i="12" s="1"/>
  <c r="ES301" i="1"/>
  <c r="EM301" i="1"/>
  <c r="ET301" i="1"/>
  <c r="FH301" i="1"/>
  <c r="EX301" i="1"/>
  <c r="EE301" i="1"/>
  <c r="EK301" i="1"/>
  <c r="FQ301" i="1"/>
  <c r="EQ301" i="1"/>
  <c r="EL301" i="1"/>
  <c r="FD301" i="1"/>
  <c r="EN301" i="1"/>
  <c r="EI301" i="1"/>
  <c r="EF301" i="1"/>
  <c r="EP301" i="1"/>
  <c r="FB301" i="1"/>
  <c r="FU301" i="1"/>
  <c r="FC301" i="1"/>
  <c r="FK301" i="1"/>
  <c r="FI301" i="1"/>
  <c r="EY301" i="1"/>
  <c r="EC301" i="1"/>
  <c r="ED301" i="1"/>
  <c r="FP301" i="1"/>
  <c r="EW301" i="1"/>
  <c r="FL301" i="1"/>
  <c r="FR301" i="1"/>
  <c r="FG301" i="1"/>
  <c r="ER301" i="1"/>
  <c r="Y362" i="1"/>
  <c r="S303" i="12" s="1"/>
  <c r="ED362" i="1"/>
  <c r="EI362" i="1"/>
  <c r="FU362" i="1"/>
  <c r="FK362" i="1"/>
  <c r="FB362" i="1"/>
  <c r="EK362" i="1"/>
  <c r="FD362" i="1"/>
  <c r="FC362" i="1"/>
  <c r="EM362" i="1"/>
  <c r="EN362" i="1"/>
  <c r="EE362" i="1"/>
  <c r="EP362" i="1"/>
  <c r="FI362" i="1"/>
  <c r="FH362" i="1"/>
  <c r="EQ362" i="1"/>
  <c r="EL362" i="1"/>
  <c r="EY362" i="1"/>
  <c r="ES362" i="1"/>
  <c r="FQ362" i="1"/>
  <c r="EX362" i="1"/>
  <c r="EC362" i="1"/>
  <c r="ET362" i="1"/>
  <c r="EF362" i="1"/>
  <c r="FP362" i="1"/>
  <c r="FR362" i="1"/>
  <c r="ER362" i="1"/>
  <c r="FL362" i="1"/>
  <c r="EW362" i="1"/>
  <c r="FG362" i="1"/>
  <c r="Y326" i="1"/>
  <c r="S267" i="12" s="1"/>
  <c r="EM326" i="1"/>
  <c r="EY326" i="1"/>
  <c r="FH326" i="1"/>
  <c r="FK326" i="1"/>
  <c r="ED326" i="1"/>
  <c r="EK326" i="1"/>
  <c r="FU326" i="1"/>
  <c r="EL326" i="1"/>
  <c r="EE326" i="1"/>
  <c r="EI326" i="1"/>
  <c r="FQ326" i="1"/>
  <c r="EQ326" i="1"/>
  <c r="ET326" i="1"/>
  <c r="EX326" i="1"/>
  <c r="EP326" i="1"/>
  <c r="FD326" i="1"/>
  <c r="FB326" i="1"/>
  <c r="EF326" i="1"/>
  <c r="EC326" i="1"/>
  <c r="EN326" i="1"/>
  <c r="FI326" i="1"/>
  <c r="ES326" i="1"/>
  <c r="FC326" i="1"/>
  <c r="FP326" i="1"/>
  <c r="FG326" i="1"/>
  <c r="FL326" i="1"/>
  <c r="ER326" i="1"/>
  <c r="FR326" i="1"/>
  <c r="EW326" i="1"/>
  <c r="Y347" i="1"/>
  <c r="S288" i="12" s="1"/>
  <c r="FH347" i="1"/>
  <c r="EM347" i="1"/>
  <c r="FD347" i="1"/>
  <c r="EK347" i="1"/>
  <c r="EC347" i="1"/>
  <c r="EF347" i="1"/>
  <c r="FB347" i="1"/>
  <c r="FC347" i="1"/>
  <c r="EY347" i="1"/>
  <c r="EQ347" i="1"/>
  <c r="FI347" i="1"/>
  <c r="EN347" i="1"/>
  <c r="FU347" i="1"/>
  <c r="ES347" i="1"/>
  <c r="FQ347" i="1"/>
  <c r="EL347" i="1"/>
  <c r="EX347" i="1"/>
  <c r="EP347" i="1"/>
  <c r="EE347" i="1"/>
  <c r="ET347" i="1"/>
  <c r="FK347" i="1"/>
  <c r="EI347" i="1"/>
  <c r="ED347" i="1"/>
  <c r="FP347" i="1"/>
  <c r="FR347" i="1"/>
  <c r="ER347" i="1"/>
  <c r="FL347" i="1"/>
  <c r="FG347" i="1"/>
  <c r="EW347" i="1"/>
  <c r="Y321" i="1"/>
  <c r="S262" i="12" s="1"/>
  <c r="EK321" i="1"/>
  <c r="EP321" i="1"/>
  <c r="EC321" i="1"/>
  <c r="FU321" i="1"/>
  <c r="EQ321" i="1"/>
  <c r="EE321" i="1"/>
  <c r="EM321" i="1"/>
  <c r="ED321" i="1"/>
  <c r="EN321" i="1"/>
  <c r="EL321" i="1"/>
  <c r="EY321" i="1"/>
  <c r="FI321" i="1"/>
  <c r="FQ321" i="1"/>
  <c r="ER321" i="1"/>
  <c r="FK321" i="1"/>
  <c r="ET321" i="1"/>
  <c r="FH321" i="1"/>
  <c r="FB321" i="1"/>
  <c r="FD321" i="1"/>
  <c r="FC321" i="1"/>
  <c r="EX321" i="1"/>
  <c r="EF321" i="1"/>
  <c r="ES321" i="1"/>
  <c r="EI321" i="1"/>
  <c r="FP321" i="1"/>
  <c r="EW321" i="1"/>
  <c r="FL321" i="1"/>
  <c r="FR321" i="1"/>
  <c r="FG321" i="1"/>
  <c r="Y318" i="1"/>
  <c r="S259" i="12" s="1"/>
  <c r="EY318" i="1"/>
  <c r="FC318" i="1"/>
  <c r="ET318" i="1"/>
  <c r="EN318" i="1"/>
  <c r="FD318" i="1"/>
  <c r="EX318" i="1"/>
  <c r="FI318" i="1"/>
  <c r="FB318" i="1"/>
  <c r="EQ318" i="1"/>
  <c r="ES318" i="1"/>
  <c r="EK318" i="1"/>
  <c r="EF318" i="1"/>
  <c r="EI318" i="1"/>
  <c r="EP318" i="1"/>
  <c r="EL318" i="1"/>
  <c r="EE318" i="1"/>
  <c r="EC318" i="1"/>
  <c r="FH318" i="1"/>
  <c r="FU318" i="1"/>
  <c r="EM318" i="1"/>
  <c r="FQ318" i="1"/>
  <c r="FK318" i="1"/>
  <c r="ED318" i="1"/>
  <c r="FP318" i="1"/>
  <c r="EW318" i="1"/>
  <c r="FL318" i="1"/>
  <c r="ER318" i="1"/>
  <c r="FG318" i="1"/>
  <c r="FR318" i="1"/>
  <c r="Y327" i="1"/>
  <c r="S268" i="12" s="1"/>
  <c r="EN327" i="1"/>
  <c r="EX327" i="1"/>
  <c r="FQ327" i="1"/>
  <c r="EC327" i="1"/>
  <c r="ED327" i="1"/>
  <c r="EQ327" i="1"/>
  <c r="EF327" i="1"/>
  <c r="ES327" i="1"/>
  <c r="FB327" i="1"/>
  <c r="EL327" i="1"/>
  <c r="EP327" i="1"/>
  <c r="FK327" i="1"/>
  <c r="FI327" i="1"/>
  <c r="FC327" i="1"/>
  <c r="EI327" i="1"/>
  <c r="ET327" i="1"/>
  <c r="EK327" i="1"/>
  <c r="EE327" i="1"/>
  <c r="FH327" i="1"/>
  <c r="EY327" i="1"/>
  <c r="FD327" i="1"/>
  <c r="EM327" i="1"/>
  <c r="FU327" i="1"/>
  <c r="FP327" i="1"/>
  <c r="ER327" i="1"/>
  <c r="FL327" i="1"/>
  <c r="FR327" i="1"/>
  <c r="FG327" i="1"/>
  <c r="EW327" i="1"/>
  <c r="Y384" i="1"/>
  <c r="S325" i="12" s="1"/>
  <c r="EY384" i="1"/>
  <c r="EM384" i="1"/>
  <c r="EN384" i="1"/>
  <c r="EK384" i="1"/>
  <c r="FI384" i="1"/>
  <c r="FB384" i="1"/>
  <c r="EF384" i="1"/>
  <c r="EQ384" i="1"/>
  <c r="EE384" i="1"/>
  <c r="FQ384" i="1"/>
  <c r="EC384" i="1"/>
  <c r="EP384" i="1"/>
  <c r="FK384" i="1"/>
  <c r="FD384" i="1"/>
  <c r="ES384" i="1"/>
  <c r="EL384" i="1"/>
  <c r="FH384" i="1"/>
  <c r="EI384" i="1"/>
  <c r="FC384" i="1"/>
  <c r="FU384" i="1"/>
  <c r="ED384" i="1"/>
  <c r="EX384" i="1"/>
  <c r="ET384" i="1"/>
  <c r="FP384" i="1"/>
  <c r="ER384" i="1"/>
  <c r="FL384" i="1"/>
  <c r="FR384" i="1"/>
  <c r="FG384" i="1"/>
  <c r="EW384" i="1"/>
  <c r="Y348" i="1"/>
  <c r="S289" i="12" s="1"/>
  <c r="FK348" i="1"/>
  <c r="FU348" i="1"/>
  <c r="EE348" i="1"/>
  <c r="EK348" i="1"/>
  <c r="FI348" i="1"/>
  <c r="EM348" i="1"/>
  <c r="ES348" i="1"/>
  <c r="ED348" i="1"/>
  <c r="EX348" i="1"/>
  <c r="FC348" i="1"/>
  <c r="ET348" i="1"/>
  <c r="EC348" i="1"/>
  <c r="EL348" i="1"/>
  <c r="EY348" i="1"/>
  <c r="EF348" i="1"/>
  <c r="EP348" i="1"/>
  <c r="FB348" i="1"/>
  <c r="FQ348" i="1"/>
  <c r="EN348" i="1"/>
  <c r="FH348" i="1"/>
  <c r="EQ348" i="1"/>
  <c r="FD348" i="1"/>
  <c r="EI348" i="1"/>
  <c r="FP348" i="1"/>
  <c r="FG348" i="1"/>
  <c r="FL348" i="1"/>
  <c r="FR348" i="1"/>
  <c r="EW348" i="1"/>
  <c r="ER348" i="1"/>
  <c r="Y323" i="1"/>
  <c r="S264" i="12" s="1"/>
  <c r="FB323" i="1"/>
  <c r="EM323" i="1"/>
  <c r="EC323" i="1"/>
  <c r="FU323" i="1"/>
  <c r="EQ323" i="1"/>
  <c r="EY323" i="1"/>
  <c r="EL323" i="1"/>
  <c r="FK323" i="1"/>
  <c r="FQ323" i="1"/>
  <c r="EE323" i="1"/>
  <c r="FI323" i="1"/>
  <c r="FH323" i="1"/>
  <c r="EN323" i="1"/>
  <c r="ES323" i="1"/>
  <c r="EF323" i="1"/>
  <c r="EX323" i="1"/>
  <c r="EP323" i="1"/>
  <c r="FD323" i="1"/>
  <c r="FC323" i="1"/>
  <c r="ED323" i="1"/>
  <c r="EK323" i="1"/>
  <c r="ET323" i="1"/>
  <c r="EI323" i="1"/>
  <c r="FP323" i="1"/>
  <c r="FL323" i="1"/>
  <c r="ER323" i="1"/>
  <c r="EW323" i="1"/>
  <c r="FR323" i="1"/>
  <c r="FG323" i="1"/>
  <c r="Y390" i="1"/>
  <c r="S331" i="12" s="1"/>
  <c r="ES390" i="1"/>
  <c r="FU390" i="1"/>
  <c r="FI390" i="1"/>
  <c r="EL390" i="1"/>
  <c r="FB390" i="1"/>
  <c r="EK390" i="1"/>
  <c r="EX390" i="1"/>
  <c r="EE390" i="1"/>
  <c r="EQ390" i="1"/>
  <c r="EC390" i="1"/>
  <c r="EI390" i="1"/>
  <c r="EF390" i="1"/>
  <c r="EY390" i="1"/>
  <c r="FQ390" i="1"/>
  <c r="EM390" i="1"/>
  <c r="FK390" i="1"/>
  <c r="ED390" i="1"/>
  <c r="EP390" i="1"/>
  <c r="ET390" i="1"/>
  <c r="EN390" i="1"/>
  <c r="FC390" i="1"/>
  <c r="FH390" i="1"/>
  <c r="FD390" i="1"/>
  <c r="FP390" i="1"/>
  <c r="FL390" i="1"/>
  <c r="FG390" i="1"/>
  <c r="EW390" i="1"/>
  <c r="FR390" i="1"/>
  <c r="ER390" i="1"/>
  <c r="Y364" i="1"/>
  <c r="S305" i="12" s="1"/>
  <c r="EC364" i="1"/>
  <c r="FQ364" i="1"/>
  <c r="EE364" i="1"/>
  <c r="ED364" i="1"/>
  <c r="FB364" i="1"/>
  <c r="EM364" i="1"/>
  <c r="EI364" i="1"/>
  <c r="FI364" i="1"/>
  <c r="EL364" i="1"/>
  <c r="EX364" i="1"/>
  <c r="FD364" i="1"/>
  <c r="FH364" i="1"/>
  <c r="EP364" i="1"/>
  <c r="FU364" i="1"/>
  <c r="FC364" i="1"/>
  <c r="ES364" i="1"/>
  <c r="EK364" i="1"/>
  <c r="ET364" i="1"/>
  <c r="EQ364" i="1"/>
  <c r="EF364" i="1"/>
  <c r="EY364" i="1"/>
  <c r="EN364" i="1"/>
  <c r="FK364" i="1"/>
  <c r="FP364" i="1"/>
  <c r="ER364" i="1"/>
  <c r="FR364" i="1"/>
  <c r="EW364" i="1"/>
  <c r="FG364" i="1"/>
  <c r="FL364" i="1"/>
  <c r="Y303" i="1"/>
  <c r="S244" i="12" s="1"/>
  <c r="EX303" i="1"/>
  <c r="EN303" i="1"/>
  <c r="ET303" i="1"/>
  <c r="FH303" i="1"/>
  <c r="FU303" i="1"/>
  <c r="EL303" i="1"/>
  <c r="EC303" i="1"/>
  <c r="EM303" i="1"/>
  <c r="FB303" i="1"/>
  <c r="EE303" i="1"/>
  <c r="EK303" i="1"/>
  <c r="EP303" i="1"/>
  <c r="EI303" i="1"/>
  <c r="FD303" i="1"/>
  <c r="EY303" i="1"/>
  <c r="ES303" i="1"/>
  <c r="ED303" i="1"/>
  <c r="FQ303" i="1"/>
  <c r="EQ303" i="1"/>
  <c r="FC303" i="1"/>
  <c r="FK303" i="1"/>
  <c r="FI303" i="1"/>
  <c r="EF303" i="1"/>
  <c r="FP303" i="1"/>
  <c r="FR303" i="1"/>
  <c r="EW303" i="1"/>
  <c r="ER303" i="1"/>
  <c r="FL303" i="1"/>
  <c r="FG303" i="1"/>
  <c r="Y393" i="1"/>
  <c r="S334" i="12" s="1"/>
  <c r="ER393" i="1"/>
  <c r="EX393" i="1"/>
  <c r="EQ393" i="1"/>
  <c r="EM393" i="1"/>
  <c r="FD393" i="1"/>
  <c r="FH393" i="1"/>
  <c r="ED393" i="1"/>
  <c r="ET393" i="1"/>
  <c r="FC393" i="1"/>
  <c r="EK393" i="1"/>
  <c r="EP393" i="1"/>
  <c r="EL393" i="1"/>
  <c r="EY393" i="1"/>
  <c r="EI393" i="1"/>
  <c r="EC393" i="1"/>
  <c r="FQ393" i="1"/>
  <c r="EE393" i="1"/>
  <c r="FB393" i="1"/>
  <c r="EF393" i="1"/>
  <c r="FU393" i="1"/>
  <c r="ES393" i="1"/>
  <c r="EN393" i="1"/>
  <c r="FI393" i="1"/>
  <c r="FK393" i="1"/>
  <c r="FP393" i="1"/>
  <c r="FG393" i="1"/>
  <c r="FR393" i="1"/>
  <c r="FL393" i="1"/>
  <c r="EW393" i="1"/>
  <c r="Y304" i="1"/>
  <c r="S245" i="12" s="1"/>
  <c r="FH304" i="1"/>
  <c r="EC304" i="1"/>
  <c r="EE304" i="1"/>
  <c r="FU304" i="1"/>
  <c r="EX304" i="1"/>
  <c r="EY304" i="1"/>
  <c r="EL304" i="1"/>
  <c r="EN304" i="1"/>
  <c r="EF304" i="1"/>
  <c r="ET304" i="1"/>
  <c r="ED304" i="1"/>
  <c r="FQ304" i="1"/>
  <c r="FK304" i="1"/>
  <c r="FB304" i="1"/>
  <c r="EK304" i="1"/>
  <c r="ES304" i="1"/>
  <c r="EQ304" i="1"/>
  <c r="FD304" i="1"/>
  <c r="FC304" i="1"/>
  <c r="EP304" i="1"/>
  <c r="FI304" i="1"/>
  <c r="EM304" i="1"/>
  <c r="EI304" i="1"/>
  <c r="FP304" i="1"/>
  <c r="FL304" i="1"/>
  <c r="EW304" i="1"/>
  <c r="FR304" i="1"/>
  <c r="ER304" i="1"/>
  <c r="FG304" i="1"/>
  <c r="Y296" i="1"/>
  <c r="S237" i="12" s="1"/>
  <c r="EQ296" i="1"/>
  <c r="EE296" i="1"/>
  <c r="EL296" i="1"/>
  <c r="FH296" i="1"/>
  <c r="FI296" i="1"/>
  <c r="EX296" i="1"/>
  <c r="ES296" i="1"/>
  <c r="EN296" i="1"/>
  <c r="FU296" i="1"/>
  <c r="FB296" i="1"/>
  <c r="FQ296" i="1"/>
  <c r="EK296" i="1"/>
  <c r="EF296" i="1"/>
  <c r="EC296" i="1"/>
  <c r="ED296" i="1"/>
  <c r="EP296" i="1"/>
  <c r="EY296" i="1"/>
  <c r="FK296" i="1"/>
  <c r="FC296" i="1"/>
  <c r="EM296" i="1"/>
  <c r="ET296" i="1"/>
  <c r="EI296" i="1"/>
  <c r="FD296" i="1"/>
  <c r="FP296" i="1"/>
  <c r="EW296" i="1"/>
  <c r="FL296" i="1"/>
  <c r="FG296" i="1"/>
  <c r="ER296" i="1"/>
  <c r="FR296" i="1"/>
  <c r="Y383" i="1"/>
  <c r="S324" i="12" s="1"/>
  <c r="ES383" i="1"/>
  <c r="FD383" i="1"/>
  <c r="EE383" i="1"/>
  <c r="EY383" i="1"/>
  <c r="EP383" i="1"/>
  <c r="FI383" i="1"/>
  <c r="FH383" i="1"/>
  <c r="ET383" i="1"/>
  <c r="EX383" i="1"/>
  <c r="EC383" i="1"/>
  <c r="FQ383" i="1"/>
  <c r="EL383" i="1"/>
  <c r="EK383" i="1"/>
  <c r="ED383" i="1"/>
  <c r="EI383" i="1"/>
  <c r="FB383" i="1"/>
  <c r="FC383" i="1"/>
  <c r="FK383" i="1"/>
  <c r="EM383" i="1"/>
  <c r="EF383" i="1"/>
  <c r="EQ383" i="1"/>
  <c r="EN383" i="1"/>
  <c r="FU383" i="1"/>
  <c r="FP383" i="1"/>
  <c r="FG383" i="1"/>
  <c r="FR383" i="1"/>
  <c r="ER383" i="1"/>
  <c r="FL383" i="1"/>
  <c r="EW383" i="1"/>
  <c r="Y367" i="1"/>
  <c r="S308" i="12" s="1"/>
  <c r="ED367" i="1"/>
  <c r="EF367" i="1"/>
  <c r="EY367" i="1"/>
  <c r="EC367" i="1"/>
  <c r="FB367" i="1"/>
  <c r="ET367" i="1"/>
  <c r="EX367" i="1"/>
  <c r="FU367" i="1"/>
  <c r="EE367" i="1"/>
  <c r="EK367" i="1"/>
  <c r="FQ367" i="1"/>
  <c r="EL367" i="1"/>
  <c r="FK367" i="1"/>
  <c r="EQ367" i="1"/>
  <c r="EI367" i="1"/>
  <c r="FC367" i="1"/>
  <c r="FI367" i="1"/>
  <c r="ES367" i="1"/>
  <c r="FH367" i="1"/>
  <c r="EP367" i="1"/>
  <c r="EN367" i="1"/>
  <c r="EM367" i="1"/>
  <c r="FD367" i="1"/>
  <c r="FP367" i="1"/>
  <c r="FR367" i="1"/>
  <c r="EW367" i="1"/>
  <c r="FL367" i="1"/>
  <c r="ER367" i="1"/>
  <c r="FG367" i="1"/>
  <c r="Y360" i="1"/>
  <c r="S301" i="12" s="1"/>
  <c r="FH360" i="1"/>
  <c r="EE360" i="1"/>
  <c r="FK360" i="1"/>
  <c r="FB360" i="1"/>
  <c r="EN360" i="1"/>
  <c r="ET360" i="1"/>
  <c r="EK360" i="1"/>
  <c r="FI360" i="1"/>
  <c r="EM360" i="1"/>
  <c r="EL360" i="1"/>
  <c r="EQ360" i="1"/>
  <c r="EC360" i="1"/>
  <c r="EX360" i="1"/>
  <c r="EI360" i="1"/>
  <c r="EY360" i="1"/>
  <c r="ES360" i="1"/>
  <c r="EP360" i="1"/>
  <c r="FC360" i="1"/>
  <c r="FU360" i="1"/>
  <c r="ER360" i="1"/>
  <c r="ED360" i="1"/>
  <c r="FD360" i="1"/>
  <c r="EF360" i="1"/>
  <c r="FQ360" i="1"/>
  <c r="FP360" i="1"/>
  <c r="EW360" i="1"/>
  <c r="FG360" i="1"/>
  <c r="FR360" i="1"/>
  <c r="FL360" i="1"/>
  <c r="Y317" i="1"/>
  <c r="S258" i="12" s="1"/>
  <c r="ED317" i="1"/>
  <c r="EL317" i="1"/>
  <c r="EF317" i="1"/>
  <c r="EY317" i="1"/>
  <c r="EN317" i="1"/>
  <c r="ES317" i="1"/>
  <c r="EQ317" i="1"/>
  <c r="EI317" i="1"/>
  <c r="FD317" i="1"/>
  <c r="EM317" i="1"/>
  <c r="FC317" i="1"/>
  <c r="EK317" i="1"/>
  <c r="FB317" i="1"/>
  <c r="FI317" i="1"/>
  <c r="ET317" i="1"/>
  <c r="EX317" i="1"/>
  <c r="FK317" i="1"/>
  <c r="EP317" i="1"/>
  <c r="EE317" i="1"/>
  <c r="EC317" i="1"/>
  <c r="FU317" i="1"/>
  <c r="FH317" i="1"/>
  <c r="FQ317" i="1"/>
  <c r="FP317" i="1"/>
  <c r="ER317" i="1"/>
  <c r="FL317" i="1"/>
  <c r="FR317" i="1"/>
  <c r="EW317" i="1"/>
  <c r="FG317" i="1"/>
  <c r="Y385" i="1"/>
  <c r="S326" i="12" s="1"/>
  <c r="EM385" i="1"/>
  <c r="FU385" i="1"/>
  <c r="EF385" i="1"/>
  <c r="EQ385" i="1"/>
  <c r="FI385" i="1"/>
  <c r="EN385" i="1"/>
  <c r="EP385" i="1"/>
  <c r="EK385" i="1"/>
  <c r="EL385" i="1"/>
  <c r="ES385" i="1"/>
  <c r="EY385" i="1"/>
  <c r="FQ385" i="1"/>
  <c r="EC385" i="1"/>
  <c r="FB385" i="1"/>
  <c r="ET385" i="1"/>
  <c r="FD385" i="1"/>
  <c r="FC385" i="1"/>
  <c r="EX385" i="1"/>
  <c r="EE385" i="1"/>
  <c r="FK385" i="1"/>
  <c r="EI385" i="1"/>
  <c r="FH385" i="1"/>
  <c r="ED385" i="1"/>
  <c r="FP385" i="1"/>
  <c r="FL385" i="1"/>
  <c r="EW385" i="1"/>
  <c r="ER385" i="1"/>
  <c r="FR385" i="1"/>
  <c r="FG385" i="1"/>
  <c r="Y373" i="1"/>
  <c r="S314" i="12" s="1"/>
  <c r="EI373" i="1"/>
  <c r="EM373" i="1"/>
  <c r="EN373" i="1"/>
  <c r="EL373" i="1"/>
  <c r="EK373" i="1"/>
  <c r="EX373" i="1"/>
  <c r="FB373" i="1"/>
  <c r="FH373" i="1"/>
  <c r="FC373" i="1"/>
  <c r="FD373" i="1"/>
  <c r="ES373" i="1"/>
  <c r="ED373" i="1"/>
  <c r="EQ373" i="1"/>
  <c r="EC373" i="1"/>
  <c r="EE373" i="1"/>
  <c r="FI373" i="1"/>
  <c r="ET373" i="1"/>
  <c r="EF373" i="1"/>
  <c r="FU373" i="1"/>
  <c r="FQ373" i="1"/>
  <c r="FK373" i="1"/>
  <c r="EP373" i="1"/>
  <c r="EY373" i="1"/>
  <c r="FP373" i="1"/>
  <c r="FL373" i="1"/>
  <c r="FR373" i="1"/>
  <c r="FG373" i="1"/>
  <c r="ER373" i="1"/>
  <c r="EW373" i="1"/>
  <c r="Y357" i="1"/>
  <c r="S298" i="12" s="1"/>
  <c r="ET357" i="1"/>
  <c r="EI357" i="1"/>
  <c r="FU357" i="1"/>
  <c r="FB357" i="1"/>
  <c r="FK357" i="1"/>
  <c r="EM357" i="1"/>
  <c r="FC357" i="1"/>
  <c r="FQ357" i="1"/>
  <c r="EQ357" i="1"/>
  <c r="FH357" i="1"/>
  <c r="EN357" i="1"/>
  <c r="EF357" i="1"/>
  <c r="FI357" i="1"/>
  <c r="EL357" i="1"/>
  <c r="FD357" i="1"/>
  <c r="EC357" i="1"/>
  <c r="EK357" i="1"/>
  <c r="EX357" i="1"/>
  <c r="EP357" i="1"/>
  <c r="EE357" i="1"/>
  <c r="ED357" i="1"/>
  <c r="ES357" i="1"/>
  <c r="EY357" i="1"/>
  <c r="FP357" i="1"/>
  <c r="ER357" i="1"/>
  <c r="FL357" i="1"/>
  <c r="FG357" i="1"/>
  <c r="FR357" i="1"/>
  <c r="EW357" i="1"/>
  <c r="Y300" i="1"/>
  <c r="S241" i="12" s="1"/>
  <c r="FH300" i="1"/>
  <c r="EL300" i="1"/>
  <c r="ED300" i="1"/>
  <c r="EY300" i="1"/>
  <c r="EF300" i="1"/>
  <c r="FD300" i="1"/>
  <c r="EK300" i="1"/>
  <c r="ES300" i="1"/>
  <c r="FK300" i="1"/>
  <c r="FU300" i="1"/>
  <c r="EQ300" i="1"/>
  <c r="EP300" i="1"/>
  <c r="EM300" i="1"/>
  <c r="FI300" i="1"/>
  <c r="EE300" i="1"/>
  <c r="FQ300" i="1"/>
  <c r="EN300" i="1"/>
  <c r="EC300" i="1"/>
  <c r="EI300" i="1"/>
  <c r="FB300" i="1"/>
  <c r="EX300" i="1"/>
  <c r="FC300" i="1"/>
  <c r="ET300" i="1"/>
  <c r="FP300" i="1"/>
  <c r="FG300" i="1"/>
  <c r="FL300" i="1"/>
  <c r="FR300" i="1"/>
  <c r="EW300" i="1"/>
  <c r="ER300" i="1"/>
  <c r="Y380" i="1"/>
  <c r="S321" i="12" s="1"/>
  <c r="ES380" i="1"/>
  <c r="FB380" i="1"/>
  <c r="EP380" i="1"/>
  <c r="EY380" i="1"/>
  <c r="EX380" i="1"/>
  <c r="ET380" i="1"/>
  <c r="EC380" i="1"/>
  <c r="FK380" i="1"/>
  <c r="ED380" i="1"/>
  <c r="EM380" i="1"/>
  <c r="FH380" i="1"/>
  <c r="FI380" i="1"/>
  <c r="FU380" i="1"/>
  <c r="EI380" i="1"/>
  <c r="FD380" i="1"/>
  <c r="EE380" i="1"/>
  <c r="FQ380" i="1"/>
  <c r="EF380" i="1"/>
  <c r="FC380" i="1"/>
  <c r="EK380" i="1"/>
  <c r="EN380" i="1"/>
  <c r="EQ380" i="1"/>
  <c r="EL380" i="1"/>
  <c r="FP380" i="1"/>
  <c r="EW380" i="1"/>
  <c r="FL380" i="1"/>
  <c r="FR380" i="1"/>
  <c r="ER380" i="1"/>
  <c r="FG380" i="1"/>
  <c r="Y351" i="1"/>
  <c r="S292" i="12" s="1"/>
  <c r="EY351" i="1"/>
  <c r="FU351" i="1"/>
  <c r="FQ351" i="1"/>
  <c r="EF351" i="1"/>
  <c r="EC351" i="1"/>
  <c r="EN351" i="1"/>
  <c r="EP351" i="1"/>
  <c r="EX351" i="1"/>
  <c r="FH351" i="1"/>
  <c r="EK351" i="1"/>
  <c r="EE351" i="1"/>
  <c r="ES351" i="1"/>
  <c r="EM351" i="1"/>
  <c r="ET351" i="1"/>
  <c r="FI351" i="1"/>
  <c r="FC351" i="1"/>
  <c r="FB351" i="1"/>
  <c r="EQ351" i="1"/>
  <c r="EI351" i="1"/>
  <c r="FD351" i="1"/>
  <c r="ED351" i="1"/>
  <c r="FK351" i="1"/>
  <c r="EL351" i="1"/>
  <c r="FP351" i="1"/>
  <c r="EW351" i="1"/>
  <c r="ER351" i="1"/>
  <c r="FL351" i="1"/>
  <c r="FR351" i="1"/>
  <c r="FG351" i="1"/>
  <c r="Y316" i="1"/>
  <c r="S257" i="12" s="1"/>
  <c r="ET316" i="1"/>
  <c r="FH316" i="1"/>
  <c r="FI316" i="1"/>
  <c r="ER316" i="1"/>
  <c r="EE316" i="1"/>
  <c r="FK316" i="1"/>
  <c r="EN316" i="1"/>
  <c r="EL316" i="1"/>
  <c r="EF316" i="1"/>
  <c r="ED316" i="1"/>
  <c r="FU316" i="1"/>
  <c r="EX316" i="1"/>
  <c r="EM316" i="1"/>
  <c r="FC316" i="1"/>
  <c r="FD316" i="1"/>
  <c r="ES316" i="1"/>
  <c r="EP316" i="1"/>
  <c r="EQ316" i="1"/>
  <c r="FQ316" i="1"/>
  <c r="EI316" i="1"/>
  <c r="EK316" i="1"/>
  <c r="FB316" i="1"/>
  <c r="EC316" i="1"/>
  <c r="EY316" i="1"/>
  <c r="FP316" i="1"/>
  <c r="FG316" i="1"/>
  <c r="FR316" i="1"/>
  <c r="FL316" i="1"/>
  <c r="EW316" i="1"/>
  <c r="Y349" i="1"/>
  <c r="S290" i="12" s="1"/>
  <c r="FQ349" i="1"/>
  <c r="FH349" i="1"/>
  <c r="EP349" i="1"/>
  <c r="FD349" i="1"/>
  <c r="EM349" i="1"/>
  <c r="EQ349" i="1"/>
  <c r="FB349" i="1"/>
  <c r="ES349" i="1"/>
  <c r="ET349" i="1"/>
  <c r="FK349" i="1"/>
  <c r="EX349" i="1"/>
  <c r="FC349" i="1"/>
  <c r="ED349" i="1"/>
  <c r="EY349" i="1"/>
  <c r="EF349" i="1"/>
  <c r="EK349" i="1"/>
  <c r="EE349" i="1"/>
  <c r="FU349" i="1"/>
  <c r="EL349" i="1"/>
  <c r="EC349" i="1"/>
  <c r="FI349" i="1"/>
  <c r="EI349" i="1"/>
  <c r="EN349" i="1"/>
  <c r="FP349" i="1"/>
  <c r="FG349" i="1"/>
  <c r="FR349" i="1"/>
  <c r="EW349" i="1"/>
  <c r="ER349" i="1"/>
  <c r="FL349" i="1"/>
  <c r="Y388" i="1"/>
  <c r="S329" i="12" s="1"/>
  <c r="EC388" i="1"/>
  <c r="FD388" i="1"/>
  <c r="EP388" i="1"/>
  <c r="FC388" i="1"/>
  <c r="FU388" i="1"/>
  <c r="FB388" i="1"/>
  <c r="ED388" i="1"/>
  <c r="EL388" i="1"/>
  <c r="FQ388" i="1"/>
  <c r="EN388" i="1"/>
  <c r="EM388" i="1"/>
  <c r="EI388" i="1"/>
  <c r="ES388" i="1"/>
  <c r="FI388" i="1"/>
  <c r="ET388" i="1"/>
  <c r="EQ388" i="1"/>
  <c r="EX388" i="1"/>
  <c r="EF388" i="1"/>
  <c r="EY388" i="1"/>
  <c r="EK388" i="1"/>
  <c r="FK388" i="1"/>
  <c r="EE388" i="1"/>
  <c r="FH388" i="1"/>
  <c r="FP388" i="1"/>
  <c r="FG388" i="1"/>
  <c r="FR388" i="1"/>
  <c r="FL388" i="1"/>
  <c r="ER388" i="1"/>
  <c r="EW388" i="1"/>
  <c r="Y324" i="1"/>
  <c r="S265" i="12" s="1"/>
  <c r="EN324" i="1"/>
  <c r="EQ324" i="1"/>
  <c r="FC324" i="1"/>
  <c r="ED324" i="1"/>
  <c r="ET324" i="1"/>
  <c r="FU324" i="1"/>
  <c r="EX324" i="1"/>
  <c r="EF324" i="1"/>
  <c r="FQ324" i="1"/>
  <c r="EM324" i="1"/>
  <c r="FD324" i="1"/>
  <c r="FK324" i="1"/>
  <c r="FB324" i="1"/>
  <c r="EY324" i="1"/>
  <c r="FH324" i="1"/>
  <c r="ES324" i="1"/>
  <c r="EP324" i="1"/>
  <c r="EE324" i="1"/>
  <c r="EL324" i="1"/>
  <c r="EC324" i="1"/>
  <c r="EK324" i="1"/>
  <c r="EI324" i="1"/>
  <c r="FI324" i="1"/>
  <c r="FP324" i="1"/>
  <c r="EW324" i="1"/>
  <c r="FR324" i="1"/>
  <c r="FL324" i="1"/>
  <c r="ER324" i="1"/>
  <c r="FG324" i="1"/>
  <c r="Y334" i="1"/>
  <c r="S275" i="12" s="1"/>
  <c r="EN334" i="1"/>
  <c r="EL334" i="1"/>
  <c r="ES334" i="1"/>
  <c r="FD334" i="1"/>
  <c r="EI334" i="1"/>
  <c r="EK334" i="1"/>
  <c r="EE334" i="1"/>
  <c r="EQ334" i="1"/>
  <c r="EY334" i="1"/>
  <c r="FB334" i="1"/>
  <c r="FH334" i="1"/>
  <c r="FU334" i="1"/>
  <c r="FK334" i="1"/>
  <c r="FC334" i="1"/>
  <c r="FQ334" i="1"/>
  <c r="EC334" i="1"/>
  <c r="EM334" i="1"/>
  <c r="ET334" i="1"/>
  <c r="FI334" i="1"/>
  <c r="EX334" i="1"/>
  <c r="EP334" i="1"/>
  <c r="EF334" i="1"/>
  <c r="ED334" i="1"/>
  <c r="FP334" i="1"/>
  <c r="EW334" i="1"/>
  <c r="ER334" i="1"/>
  <c r="FG334" i="1"/>
  <c r="FR334" i="1"/>
  <c r="FL334" i="1"/>
  <c r="Y309" i="1"/>
  <c r="S250" i="12" s="1"/>
  <c r="EP309" i="1"/>
  <c r="FH309" i="1"/>
  <c r="FB309" i="1"/>
  <c r="EF309" i="1"/>
  <c r="EY309" i="1"/>
  <c r="ED309" i="1"/>
  <c r="FI309" i="1"/>
  <c r="EK309" i="1"/>
  <c r="EQ309" i="1"/>
  <c r="FK309" i="1"/>
  <c r="EE309" i="1"/>
  <c r="EL309" i="1"/>
  <c r="EX309" i="1"/>
  <c r="ET309" i="1"/>
  <c r="FC309" i="1"/>
  <c r="EM309" i="1"/>
  <c r="EN309" i="1"/>
  <c r="FU309" i="1"/>
  <c r="EI309" i="1"/>
  <c r="EC309" i="1"/>
  <c r="FD309" i="1"/>
  <c r="FQ309" i="1"/>
  <c r="ES309" i="1"/>
  <c r="FP309" i="1"/>
  <c r="FL309" i="1"/>
  <c r="ER309" i="1"/>
  <c r="FG309" i="1"/>
  <c r="EW309" i="1"/>
  <c r="FR309" i="1"/>
  <c r="Y325" i="1"/>
  <c r="S266" i="12" s="1"/>
  <c r="EE325" i="1"/>
  <c r="FH325" i="1"/>
  <c r="ET325" i="1"/>
  <c r="EM325" i="1"/>
  <c r="ED325" i="1"/>
  <c r="FD325" i="1"/>
  <c r="FK325" i="1"/>
  <c r="FQ325" i="1"/>
  <c r="EN325" i="1"/>
  <c r="FU325" i="1"/>
  <c r="EX325" i="1"/>
  <c r="FC325" i="1"/>
  <c r="FI325" i="1"/>
  <c r="EP325" i="1"/>
  <c r="FB325" i="1"/>
  <c r="EF325" i="1"/>
  <c r="EI325" i="1"/>
  <c r="EY325" i="1"/>
  <c r="EQ325" i="1"/>
  <c r="EL325" i="1"/>
  <c r="EC325" i="1"/>
  <c r="EK325" i="1"/>
  <c r="ES325" i="1"/>
  <c r="FP325" i="1"/>
  <c r="FR325" i="1"/>
  <c r="FL325" i="1"/>
  <c r="ER325" i="1"/>
  <c r="EW325" i="1"/>
  <c r="FG325" i="1"/>
  <c r="Y311" i="1"/>
  <c r="S252" i="12" s="1"/>
  <c r="FI311" i="1"/>
  <c r="EF311" i="1"/>
  <c r="FB311" i="1"/>
  <c r="FK311" i="1"/>
  <c r="EM311" i="1"/>
  <c r="EC311" i="1"/>
  <c r="EN311" i="1"/>
  <c r="EX311" i="1"/>
  <c r="FU311" i="1"/>
  <c r="EE311" i="1"/>
  <c r="EK311" i="1"/>
  <c r="FD311" i="1"/>
  <c r="EQ311" i="1"/>
  <c r="EY311" i="1"/>
  <c r="EP311" i="1"/>
  <c r="FC311" i="1"/>
  <c r="EI311" i="1"/>
  <c r="ES311" i="1"/>
  <c r="ED311" i="1"/>
  <c r="ET311" i="1"/>
  <c r="FH311" i="1"/>
  <c r="EL311" i="1"/>
  <c r="FQ311" i="1"/>
  <c r="FP311" i="1"/>
  <c r="FR311" i="1"/>
  <c r="FG311" i="1"/>
  <c r="EW311" i="1"/>
  <c r="ER311" i="1"/>
  <c r="FL311" i="1"/>
  <c r="Y320" i="1"/>
  <c r="S261" i="12" s="1"/>
  <c r="EM320" i="1"/>
  <c r="EQ320" i="1"/>
  <c r="EN320" i="1"/>
  <c r="ES320" i="1"/>
  <c r="FH320" i="1"/>
  <c r="EK320" i="1"/>
  <c r="EL320" i="1"/>
  <c r="EF320" i="1"/>
  <c r="FU320" i="1"/>
  <c r="FC320" i="1"/>
  <c r="EY320" i="1"/>
  <c r="EP320" i="1"/>
  <c r="FI320" i="1"/>
  <c r="FB320" i="1"/>
  <c r="EE320" i="1"/>
  <c r="FQ320" i="1"/>
  <c r="ED320" i="1"/>
  <c r="ET320" i="1"/>
  <c r="FD320" i="1"/>
  <c r="ER320" i="1"/>
  <c r="EI320" i="1"/>
  <c r="EC320" i="1"/>
  <c r="EX320" i="1"/>
  <c r="FK320" i="1"/>
  <c r="FP320" i="1"/>
  <c r="FG320" i="1"/>
  <c r="FL320" i="1"/>
  <c r="FR320" i="1"/>
  <c r="EW320" i="1"/>
  <c r="Y374" i="1"/>
  <c r="S315" i="12" s="1"/>
  <c r="EK374" i="1"/>
  <c r="FU374" i="1"/>
  <c r="FK374" i="1"/>
  <c r="EY374" i="1"/>
  <c r="EC374" i="1"/>
  <c r="EI374" i="1"/>
  <c r="EE374" i="1"/>
  <c r="EX374" i="1"/>
  <c r="EM374" i="1"/>
  <c r="FQ374" i="1"/>
  <c r="FB374" i="1"/>
  <c r="EQ374" i="1"/>
  <c r="ET374" i="1"/>
  <c r="EP374" i="1"/>
  <c r="FH374" i="1"/>
  <c r="FC374" i="1"/>
  <c r="EN374" i="1"/>
  <c r="EL374" i="1"/>
  <c r="FI374" i="1"/>
  <c r="ED374" i="1"/>
  <c r="EF374" i="1"/>
  <c r="ES374" i="1"/>
  <c r="FD374" i="1"/>
  <c r="FP374" i="1"/>
  <c r="EW374" i="1"/>
  <c r="ER374" i="1"/>
  <c r="FL374" i="1"/>
  <c r="FR374" i="1"/>
  <c r="FG374" i="1"/>
  <c r="Y358" i="1"/>
  <c r="S299" i="12" s="1"/>
  <c r="EP358" i="1"/>
  <c r="ER358" i="1"/>
  <c r="EC358" i="1"/>
  <c r="EM358" i="1"/>
  <c r="EN358" i="1"/>
  <c r="FD358" i="1"/>
  <c r="EL358" i="1"/>
  <c r="FB358" i="1"/>
  <c r="EX358" i="1"/>
  <c r="FC358" i="1"/>
  <c r="FK358" i="1"/>
  <c r="EQ358" i="1"/>
  <c r="FQ358" i="1"/>
  <c r="EK358" i="1"/>
  <c r="ET358" i="1"/>
  <c r="ES358" i="1"/>
  <c r="FH358" i="1"/>
  <c r="FU358" i="1"/>
  <c r="EY358" i="1"/>
  <c r="FI358" i="1"/>
  <c r="EE358" i="1"/>
  <c r="ED358" i="1"/>
  <c r="EI358" i="1"/>
  <c r="EF358" i="1"/>
  <c r="FP358" i="1"/>
  <c r="EW358" i="1"/>
  <c r="FL358" i="1"/>
  <c r="FG358" i="1"/>
  <c r="FR358" i="1"/>
  <c r="Y339" i="1"/>
  <c r="S280" i="12" s="1"/>
  <c r="ES339" i="1"/>
  <c r="EP339" i="1"/>
  <c r="FK339" i="1"/>
  <c r="ET339" i="1"/>
  <c r="EM339" i="1"/>
  <c r="EN339" i="1"/>
  <c r="FC339" i="1"/>
  <c r="EE339" i="1"/>
  <c r="FH339" i="1"/>
  <c r="EI339" i="1"/>
  <c r="EK339" i="1"/>
  <c r="EX339" i="1"/>
  <c r="EY339" i="1"/>
  <c r="FD339" i="1"/>
  <c r="FB339" i="1"/>
  <c r="FU339" i="1"/>
  <c r="EC339" i="1"/>
  <c r="EF339" i="1"/>
  <c r="ED339" i="1"/>
  <c r="FI339" i="1"/>
  <c r="EQ339" i="1"/>
  <c r="EL339" i="1"/>
  <c r="FQ339" i="1"/>
  <c r="FP339" i="1"/>
  <c r="EW339" i="1"/>
  <c r="FL339" i="1"/>
  <c r="FG339" i="1"/>
  <c r="ER339" i="1"/>
  <c r="FR339" i="1"/>
  <c r="Y333" i="1"/>
  <c r="S274" i="12" s="1"/>
  <c r="EQ333" i="1"/>
  <c r="ET333" i="1"/>
  <c r="EY333" i="1"/>
  <c r="FH333" i="1"/>
  <c r="EK333" i="1"/>
  <c r="EL333" i="1"/>
  <c r="ED333" i="1"/>
  <c r="EP333" i="1"/>
  <c r="EN333" i="1"/>
  <c r="ES333" i="1"/>
  <c r="EM333" i="1"/>
  <c r="FD333" i="1"/>
  <c r="EE333" i="1"/>
  <c r="EC333" i="1"/>
  <c r="FB333" i="1"/>
  <c r="FK333" i="1"/>
  <c r="FU333" i="1"/>
  <c r="EF333" i="1"/>
  <c r="FC333" i="1"/>
  <c r="EI333" i="1"/>
  <c r="EX333" i="1"/>
  <c r="FI333" i="1"/>
  <c r="FQ333" i="1"/>
  <c r="FP333" i="1"/>
  <c r="EW333" i="1"/>
  <c r="ER333" i="1"/>
  <c r="FG333" i="1"/>
  <c r="FL333" i="1"/>
  <c r="FR333" i="1"/>
  <c r="Y313" i="1"/>
  <c r="S254" i="12" s="1"/>
  <c r="FK313" i="1"/>
  <c r="EP313" i="1"/>
  <c r="FH313" i="1"/>
  <c r="EE313" i="1"/>
  <c r="FC313" i="1"/>
  <c r="ES313" i="1"/>
  <c r="EX313" i="1"/>
  <c r="EN313" i="1"/>
  <c r="EF313" i="1"/>
  <c r="FD313" i="1"/>
  <c r="ED313" i="1"/>
  <c r="EM313" i="1"/>
  <c r="FQ313" i="1"/>
  <c r="EI313" i="1"/>
  <c r="FI313" i="1"/>
  <c r="FU313" i="1"/>
  <c r="FB313" i="1"/>
  <c r="EQ313" i="1"/>
  <c r="ET313" i="1"/>
  <c r="EY313" i="1"/>
  <c r="EL313" i="1"/>
  <c r="EC313" i="1"/>
  <c r="EK313" i="1"/>
  <c r="FP313" i="1"/>
  <c r="FG313" i="1"/>
  <c r="ER313" i="1"/>
  <c r="EW313" i="1"/>
  <c r="FL313" i="1"/>
  <c r="FR313" i="1"/>
  <c r="Y336" i="1"/>
  <c r="S277" i="12" s="1"/>
  <c r="EX336" i="1"/>
  <c r="EL336" i="1"/>
  <c r="EF336" i="1"/>
  <c r="EQ336" i="1"/>
  <c r="ES336" i="1"/>
  <c r="EE336" i="1"/>
  <c r="FK336" i="1"/>
  <c r="EI336" i="1"/>
  <c r="EN336" i="1"/>
  <c r="FD336" i="1"/>
  <c r="ED336" i="1"/>
  <c r="EM336" i="1"/>
  <c r="EK336" i="1"/>
  <c r="FI336" i="1"/>
  <c r="FQ336" i="1"/>
  <c r="EC336" i="1"/>
  <c r="FU336" i="1"/>
  <c r="EY336" i="1"/>
  <c r="EP336" i="1"/>
  <c r="FH336" i="1"/>
  <c r="ET336" i="1"/>
  <c r="FC336" i="1"/>
  <c r="FB336" i="1"/>
  <c r="FP336" i="1"/>
  <c r="EW336" i="1"/>
  <c r="FG336" i="1"/>
  <c r="FL336" i="1"/>
  <c r="ER336" i="1"/>
  <c r="FR336" i="1"/>
  <c r="Y310" i="1"/>
  <c r="S251" i="12" s="1"/>
  <c r="EQ310" i="1"/>
  <c r="FU310" i="1"/>
  <c r="EN310" i="1"/>
  <c r="ET310" i="1"/>
  <c r="FB310" i="1"/>
  <c r="EP310" i="1"/>
  <c r="EM310" i="1"/>
  <c r="EI310" i="1"/>
  <c r="ES310" i="1"/>
  <c r="EL310" i="1"/>
  <c r="EY310" i="1"/>
  <c r="EF310" i="1"/>
  <c r="EK310" i="1"/>
  <c r="FQ310" i="1"/>
  <c r="FI310" i="1"/>
  <c r="FK310" i="1"/>
  <c r="EC310" i="1"/>
  <c r="ED310" i="1"/>
  <c r="EE310" i="1"/>
  <c r="FH310" i="1"/>
  <c r="ER310" i="1"/>
  <c r="EX310" i="1"/>
  <c r="FD310" i="1"/>
  <c r="FC310" i="1"/>
  <c r="FP310" i="1"/>
  <c r="FG310" i="1"/>
  <c r="FR310" i="1"/>
  <c r="FL310" i="1"/>
  <c r="EW310" i="1"/>
  <c r="Y368" i="1"/>
  <c r="S309" i="12" s="1"/>
  <c r="FC368" i="1"/>
  <c r="EM368" i="1"/>
  <c r="EE368" i="1"/>
  <c r="FB368" i="1"/>
  <c r="EY368" i="1"/>
  <c r="FD368" i="1"/>
  <c r="ET368" i="1"/>
  <c r="ES368" i="1"/>
  <c r="EL368" i="1"/>
  <c r="ED368" i="1"/>
  <c r="FU368" i="1"/>
  <c r="FK368" i="1"/>
  <c r="EF368" i="1"/>
  <c r="EC368" i="1"/>
  <c r="EN368" i="1"/>
  <c r="EQ368" i="1"/>
  <c r="FI368" i="1"/>
  <c r="EP368" i="1"/>
  <c r="EI368" i="1"/>
  <c r="FQ368" i="1"/>
  <c r="FH368" i="1"/>
  <c r="EK368" i="1"/>
  <c r="EX368" i="1"/>
  <c r="FP368" i="1"/>
  <c r="EW368" i="1"/>
  <c r="ER368" i="1"/>
  <c r="FL368" i="1"/>
  <c r="FG368" i="1"/>
  <c r="FR368" i="1"/>
  <c r="Y328" i="1"/>
  <c r="S269" i="12" s="1"/>
  <c r="EP328" i="1"/>
  <c r="ES328" i="1"/>
  <c r="FI328" i="1"/>
  <c r="ED328" i="1"/>
  <c r="FQ328" i="1"/>
  <c r="EF328" i="1"/>
  <c r="FB328" i="1"/>
  <c r="EL328" i="1"/>
  <c r="FD328" i="1"/>
  <c r="EQ328" i="1"/>
  <c r="EN328" i="1"/>
  <c r="FK328" i="1"/>
  <c r="FH328" i="1"/>
  <c r="EX328" i="1"/>
  <c r="FU328" i="1"/>
  <c r="EK328" i="1"/>
  <c r="EY328" i="1"/>
  <c r="ET328" i="1"/>
  <c r="FC328" i="1"/>
  <c r="EE328" i="1"/>
  <c r="EI328" i="1"/>
  <c r="EC328" i="1"/>
  <c r="EM328" i="1"/>
  <c r="FP328" i="1"/>
  <c r="FR328" i="1"/>
  <c r="ER328" i="1"/>
  <c r="FL328" i="1"/>
  <c r="FG328" i="1"/>
  <c r="EW328" i="1"/>
  <c r="Y353" i="1"/>
  <c r="S294" i="12" s="1"/>
  <c r="EI353" i="1"/>
  <c r="EC353" i="1"/>
  <c r="EL353" i="1"/>
  <c r="FU353" i="1"/>
  <c r="EQ353" i="1"/>
  <c r="EF353" i="1"/>
  <c r="EP353" i="1"/>
  <c r="EY353" i="1"/>
  <c r="EK353" i="1"/>
  <c r="FQ353" i="1"/>
  <c r="EX353" i="1"/>
  <c r="ET353" i="1"/>
  <c r="FI353" i="1"/>
  <c r="FD353" i="1"/>
  <c r="EN353" i="1"/>
  <c r="ES353" i="1"/>
  <c r="EM353" i="1"/>
  <c r="FB353" i="1"/>
  <c r="ED353" i="1"/>
  <c r="FK353" i="1"/>
  <c r="EE353" i="1"/>
  <c r="FC353" i="1"/>
  <c r="FH353" i="1"/>
  <c r="FP353" i="1"/>
  <c r="EW353" i="1"/>
  <c r="FL353" i="1"/>
  <c r="FG353" i="1"/>
  <c r="ER353" i="1"/>
  <c r="FR353" i="1"/>
  <c r="Y352" i="1"/>
  <c r="S293" i="12" s="1"/>
  <c r="ET352" i="1"/>
  <c r="FU352" i="1"/>
  <c r="FD352" i="1"/>
  <c r="EX352" i="1"/>
  <c r="ED352" i="1"/>
  <c r="EI352" i="1"/>
  <c r="FC352" i="1"/>
  <c r="FK352" i="1"/>
  <c r="EL352" i="1"/>
  <c r="EC352" i="1"/>
  <c r="ER352" i="1"/>
  <c r="EK352" i="1"/>
  <c r="EP352" i="1"/>
  <c r="EE352" i="1"/>
  <c r="FI352" i="1"/>
  <c r="FB352" i="1"/>
  <c r="FQ352" i="1"/>
  <c r="EN352" i="1"/>
  <c r="ES352" i="1"/>
  <c r="EM352" i="1"/>
  <c r="EF352" i="1"/>
  <c r="FH352" i="1"/>
  <c r="EQ352" i="1"/>
  <c r="EY352" i="1"/>
  <c r="FP352" i="1"/>
  <c r="FR352" i="1"/>
  <c r="FL352" i="1"/>
  <c r="EW352" i="1"/>
  <c r="FG352" i="1"/>
  <c r="Y337" i="1"/>
  <c r="S278" i="12" s="1"/>
  <c r="EQ337" i="1"/>
  <c r="ED337" i="1"/>
  <c r="ET337" i="1"/>
  <c r="EE337" i="1"/>
  <c r="FB337" i="1"/>
  <c r="ES337" i="1"/>
  <c r="FK337" i="1"/>
  <c r="EI337" i="1"/>
  <c r="FQ337" i="1"/>
  <c r="EK337" i="1"/>
  <c r="EX337" i="1"/>
  <c r="FU337" i="1"/>
  <c r="EC337" i="1"/>
  <c r="FH337" i="1"/>
  <c r="FC337" i="1"/>
  <c r="EP337" i="1"/>
  <c r="EM337" i="1"/>
  <c r="EN337" i="1"/>
  <c r="EF337" i="1"/>
  <c r="EY337" i="1"/>
  <c r="FD337" i="1"/>
  <c r="FI337" i="1"/>
  <c r="EL337" i="1"/>
  <c r="FP337" i="1"/>
  <c r="EW337" i="1"/>
  <c r="FR337" i="1"/>
  <c r="FL337" i="1"/>
  <c r="ER337" i="1"/>
  <c r="FG337" i="1"/>
  <c r="Y378" i="1"/>
  <c r="S319" i="12" s="1"/>
  <c r="FI378" i="1"/>
  <c r="FK378" i="1"/>
  <c r="EY378" i="1"/>
  <c r="FB378" i="1"/>
  <c r="EE378" i="1"/>
  <c r="EK378" i="1"/>
  <c r="EM378" i="1"/>
  <c r="EF378" i="1"/>
  <c r="EL378" i="1"/>
  <c r="FU378" i="1"/>
  <c r="ES378" i="1"/>
  <c r="ET378" i="1"/>
  <c r="FH378" i="1"/>
  <c r="EC378" i="1"/>
  <c r="EI378" i="1"/>
  <c r="FC378" i="1"/>
  <c r="EQ378" i="1"/>
  <c r="EN378" i="1"/>
  <c r="FD378" i="1"/>
  <c r="ED378" i="1"/>
  <c r="EX378" i="1"/>
  <c r="FQ378" i="1"/>
  <c r="EP378" i="1"/>
  <c r="FP378" i="1"/>
  <c r="FR378" i="1"/>
  <c r="EW378" i="1"/>
  <c r="ER378" i="1"/>
  <c r="FL378" i="1"/>
  <c r="FG378" i="1"/>
  <c r="Y370" i="1"/>
  <c r="S311" i="12" s="1"/>
  <c r="EQ370" i="1"/>
  <c r="ED370" i="1"/>
  <c r="FU370" i="1"/>
  <c r="EN370" i="1"/>
  <c r="EI370" i="1"/>
  <c r="EL370" i="1"/>
  <c r="FC370" i="1"/>
  <c r="ES370" i="1"/>
  <c r="FB370" i="1"/>
  <c r="EP370" i="1"/>
  <c r="EC370" i="1"/>
  <c r="FD370" i="1"/>
  <c r="FQ370" i="1"/>
  <c r="FI370" i="1"/>
  <c r="EX370" i="1"/>
  <c r="FH370" i="1"/>
  <c r="EE370" i="1"/>
  <c r="EY370" i="1"/>
  <c r="EK370" i="1"/>
  <c r="FK370" i="1"/>
  <c r="EM370" i="1"/>
  <c r="ET370" i="1"/>
  <c r="EF370" i="1"/>
  <c r="FP370" i="1"/>
  <c r="FR370" i="1"/>
  <c r="FG370" i="1"/>
  <c r="ER370" i="1"/>
  <c r="EW370" i="1"/>
  <c r="FL370" i="1"/>
  <c r="Y343" i="1"/>
  <c r="S284" i="12" s="1"/>
  <c r="FB343" i="1"/>
  <c r="EX343" i="1"/>
  <c r="EN343" i="1"/>
  <c r="FI343" i="1"/>
  <c r="ET343" i="1"/>
  <c r="FQ343" i="1"/>
  <c r="EP343" i="1"/>
  <c r="EE343" i="1"/>
  <c r="FD343" i="1"/>
  <c r="EI343" i="1"/>
  <c r="EL343" i="1"/>
  <c r="ES343" i="1"/>
  <c r="ED343" i="1"/>
  <c r="EF343" i="1"/>
  <c r="EC343" i="1"/>
  <c r="FK343" i="1"/>
  <c r="FH343" i="1"/>
  <c r="EM343" i="1"/>
  <c r="FU343" i="1"/>
  <c r="FC343" i="1"/>
  <c r="EQ343" i="1"/>
  <c r="EY343" i="1"/>
  <c r="EK343" i="1"/>
  <c r="FP343" i="1"/>
  <c r="FL343" i="1"/>
  <c r="FG343" i="1"/>
  <c r="EW343" i="1"/>
  <c r="ER343" i="1"/>
  <c r="FR343" i="1"/>
  <c r="Y329" i="1"/>
  <c r="S270" i="12" s="1"/>
  <c r="EY329" i="1"/>
  <c r="EF329" i="1"/>
  <c r="FI329" i="1"/>
  <c r="EM329" i="1"/>
  <c r="EQ329" i="1"/>
  <c r="FH329" i="1"/>
  <c r="EX329" i="1"/>
  <c r="EL329" i="1"/>
  <c r="ES329" i="1"/>
  <c r="FC329" i="1"/>
  <c r="FK329" i="1"/>
  <c r="ET329" i="1"/>
  <c r="FB329" i="1"/>
  <c r="EN329" i="1"/>
  <c r="EC329" i="1"/>
  <c r="FQ329" i="1"/>
  <c r="ED329" i="1"/>
  <c r="FD329" i="1"/>
  <c r="EE329" i="1"/>
  <c r="EP329" i="1"/>
  <c r="FU329" i="1"/>
  <c r="EK329" i="1"/>
  <c r="EI329" i="1"/>
  <c r="FP329" i="1"/>
  <c r="FL329" i="1"/>
  <c r="EW329" i="1"/>
  <c r="FR329" i="1"/>
  <c r="FG329" i="1"/>
  <c r="ER329" i="1"/>
  <c r="Y299" i="1"/>
  <c r="S240" i="12" s="1"/>
  <c r="FC299" i="1"/>
  <c r="EC299" i="1"/>
  <c r="FD299" i="1"/>
  <c r="EK299" i="1"/>
  <c r="EX299" i="1"/>
  <c r="EQ299" i="1"/>
  <c r="FQ299" i="1"/>
  <c r="ED299" i="1"/>
  <c r="FK299" i="1"/>
  <c r="EP299" i="1"/>
  <c r="FI299" i="1"/>
  <c r="EM299" i="1"/>
  <c r="FB299" i="1"/>
  <c r="FH299" i="1"/>
  <c r="EL299" i="1"/>
  <c r="ES299" i="1"/>
  <c r="EF299" i="1"/>
  <c r="EN299" i="1"/>
  <c r="EY299" i="1"/>
  <c r="EE299" i="1"/>
  <c r="ET299" i="1"/>
  <c r="FU299" i="1"/>
  <c r="EI299" i="1"/>
  <c r="FP299" i="1"/>
  <c r="FR299" i="1"/>
  <c r="FG299" i="1"/>
  <c r="FL299" i="1"/>
  <c r="ER299" i="1"/>
  <c r="EW299" i="1"/>
  <c r="Y314" i="1"/>
  <c r="S255" i="12" s="1"/>
  <c r="EM314" i="1"/>
  <c r="EQ314" i="1"/>
  <c r="ED314" i="1"/>
  <c r="FB314" i="1"/>
  <c r="FC314" i="1"/>
  <c r="EI314" i="1"/>
  <c r="EY314" i="1"/>
  <c r="EC314" i="1"/>
  <c r="EN314" i="1"/>
  <c r="FH314" i="1"/>
  <c r="EX314" i="1"/>
  <c r="FU314" i="1"/>
  <c r="FQ314" i="1"/>
  <c r="ES314" i="1"/>
  <c r="FD314" i="1"/>
  <c r="EK314" i="1"/>
  <c r="ET314" i="1"/>
  <c r="FI314" i="1"/>
  <c r="EE314" i="1"/>
  <c r="FK314" i="1"/>
  <c r="EL314" i="1"/>
  <c r="EF314" i="1"/>
  <c r="EP314" i="1"/>
  <c r="FP314" i="1"/>
  <c r="EW314" i="1"/>
  <c r="ER314" i="1"/>
  <c r="FL314" i="1"/>
  <c r="FR314" i="1"/>
  <c r="FG314" i="1"/>
  <c r="Y332" i="1"/>
  <c r="S273" i="12" s="1"/>
  <c r="FQ332" i="1"/>
  <c r="FI332" i="1"/>
  <c r="ES332" i="1"/>
  <c r="EN332" i="1"/>
  <c r="ED332" i="1"/>
  <c r="FK332" i="1"/>
  <c r="FD332" i="1"/>
  <c r="FU332" i="1"/>
  <c r="EQ332" i="1"/>
  <c r="EP332" i="1"/>
  <c r="EY332" i="1"/>
  <c r="EF332" i="1"/>
  <c r="FC332" i="1"/>
  <c r="EX332" i="1"/>
  <c r="EL332" i="1"/>
  <c r="ET332" i="1"/>
  <c r="EC332" i="1"/>
  <c r="FB332" i="1"/>
  <c r="EE332" i="1"/>
  <c r="EK332" i="1"/>
  <c r="EM332" i="1"/>
  <c r="EI332" i="1"/>
  <c r="FH332" i="1"/>
  <c r="FP332" i="1"/>
  <c r="FR332" i="1"/>
  <c r="ER332" i="1"/>
  <c r="FG332" i="1"/>
  <c r="FL332" i="1"/>
  <c r="EW332" i="1"/>
  <c r="Y350" i="1"/>
  <c r="S291" i="12" s="1"/>
  <c r="FB350" i="1"/>
  <c r="EY350" i="1"/>
  <c r="EK350" i="1"/>
  <c r="EQ350" i="1"/>
  <c r="EF350" i="1"/>
  <c r="EN350" i="1"/>
  <c r="FC350" i="1"/>
  <c r="EM350" i="1"/>
  <c r="EL350" i="1"/>
  <c r="ES350" i="1"/>
  <c r="FD350" i="1"/>
  <c r="EP350" i="1"/>
  <c r="FU350" i="1"/>
  <c r="FQ350" i="1"/>
  <c r="ED350" i="1"/>
  <c r="FI350" i="1"/>
  <c r="FH350" i="1"/>
  <c r="FK350" i="1"/>
  <c r="ET350" i="1"/>
  <c r="EI350" i="1"/>
  <c r="EE350" i="1"/>
  <c r="EX350" i="1"/>
  <c r="EC350" i="1"/>
  <c r="FP350" i="1"/>
  <c r="EW350" i="1"/>
  <c r="FR350" i="1"/>
  <c r="ER350" i="1"/>
  <c r="FL350" i="1"/>
  <c r="FG350" i="1"/>
  <c r="Y346" i="1"/>
  <c r="S287" i="12" s="1"/>
  <c r="FD346" i="1"/>
  <c r="EI346" i="1"/>
  <c r="EC346" i="1"/>
  <c r="FK346" i="1"/>
  <c r="FB346" i="1"/>
  <c r="EY346" i="1"/>
  <c r="EX346" i="1"/>
  <c r="ED346" i="1"/>
  <c r="ER346" i="1"/>
  <c r="EN346" i="1"/>
  <c r="EK346" i="1"/>
  <c r="EM346" i="1"/>
  <c r="FH346" i="1"/>
  <c r="ET346" i="1"/>
  <c r="FI346" i="1"/>
  <c r="EE346" i="1"/>
  <c r="FQ346" i="1"/>
  <c r="EF346" i="1"/>
  <c r="EQ346" i="1"/>
  <c r="ES346" i="1"/>
  <c r="FU346" i="1"/>
  <c r="EL346" i="1"/>
  <c r="FC346" i="1"/>
  <c r="EP346" i="1"/>
  <c r="FP346" i="1"/>
  <c r="EW346" i="1"/>
  <c r="FL346" i="1"/>
  <c r="FG346" i="1"/>
  <c r="FR346" i="1"/>
  <c r="Y389" i="1"/>
  <c r="S330" i="12" s="1"/>
  <c r="EK389" i="1"/>
  <c r="EM389" i="1"/>
  <c r="EX389" i="1"/>
  <c r="EC389" i="1"/>
  <c r="EP389" i="1"/>
  <c r="FC389" i="1"/>
  <c r="FD389" i="1"/>
  <c r="EF389" i="1"/>
  <c r="EI389" i="1"/>
  <c r="FI389" i="1"/>
  <c r="ED389" i="1"/>
  <c r="FU389" i="1"/>
  <c r="EQ389" i="1"/>
  <c r="FB389" i="1"/>
  <c r="FK389" i="1"/>
  <c r="EL389" i="1"/>
  <c r="ET389" i="1"/>
  <c r="ES389" i="1"/>
  <c r="EY389" i="1"/>
  <c r="EN389" i="1"/>
  <c r="FH389" i="1"/>
  <c r="EE389" i="1"/>
  <c r="FQ389" i="1"/>
  <c r="FP389" i="1"/>
  <c r="EW389" i="1"/>
  <c r="FL389" i="1"/>
  <c r="FG389" i="1"/>
  <c r="FR389" i="1"/>
  <c r="ER389" i="1"/>
  <c r="Y315" i="1"/>
  <c r="S256" i="12" s="1"/>
  <c r="FI315" i="1"/>
  <c r="EF315" i="1"/>
  <c r="FC315" i="1"/>
  <c r="FU315" i="1"/>
  <c r="EY315" i="1"/>
  <c r="EP315" i="1"/>
  <c r="EK315" i="1"/>
  <c r="EM315" i="1"/>
  <c r="ED315" i="1"/>
  <c r="ER315" i="1"/>
  <c r="EE315" i="1"/>
  <c r="EC315" i="1"/>
  <c r="FB315" i="1"/>
  <c r="EQ315" i="1"/>
  <c r="EN315" i="1"/>
  <c r="FQ315" i="1"/>
  <c r="EX315" i="1"/>
  <c r="EL315" i="1"/>
  <c r="FK315" i="1"/>
  <c r="ET315" i="1"/>
  <c r="FD315" i="1"/>
  <c r="FH315" i="1"/>
  <c r="EI315" i="1"/>
  <c r="ES315" i="1"/>
  <c r="FP315" i="1"/>
  <c r="EW315" i="1"/>
  <c r="FR315" i="1"/>
  <c r="FL315" i="1"/>
  <c r="FG315" i="1"/>
  <c r="Y302" i="1"/>
  <c r="S243" i="12" s="1"/>
  <c r="FD302" i="1"/>
  <c r="EM302" i="1"/>
  <c r="EQ302" i="1"/>
  <c r="EL302" i="1"/>
  <c r="FH302" i="1"/>
  <c r="ED302" i="1"/>
  <c r="FC302" i="1"/>
  <c r="EP302" i="1"/>
  <c r="FQ302" i="1"/>
  <c r="FB302" i="1"/>
  <c r="EN302" i="1"/>
  <c r="EE302" i="1"/>
  <c r="EX302" i="1"/>
  <c r="EC302" i="1"/>
  <c r="ET302" i="1"/>
  <c r="EK302" i="1"/>
  <c r="EF302" i="1"/>
  <c r="EI302" i="1"/>
  <c r="FI302" i="1"/>
  <c r="FU302" i="1"/>
  <c r="EY302" i="1"/>
  <c r="ES302" i="1"/>
  <c r="FK302" i="1"/>
  <c r="FP302" i="1"/>
  <c r="FL302" i="1"/>
  <c r="EW302" i="1"/>
  <c r="FR302" i="1"/>
  <c r="ER302" i="1"/>
  <c r="FG302" i="1"/>
  <c r="Y359" i="1"/>
  <c r="S300" i="12" s="1"/>
  <c r="ES359" i="1"/>
  <c r="EY359" i="1"/>
  <c r="EI359" i="1"/>
  <c r="EQ359" i="1"/>
  <c r="EE359" i="1"/>
  <c r="ED359" i="1"/>
  <c r="FI359" i="1"/>
  <c r="FQ359" i="1"/>
  <c r="EC359" i="1"/>
  <c r="FK359" i="1"/>
  <c r="FH359" i="1"/>
  <c r="FB359" i="1"/>
  <c r="FD359" i="1"/>
  <c r="EX359" i="1"/>
  <c r="EM359" i="1"/>
  <c r="EF359" i="1"/>
  <c r="EL359" i="1"/>
  <c r="EP359" i="1"/>
  <c r="FC359" i="1"/>
  <c r="FU359" i="1"/>
  <c r="EN359" i="1"/>
  <c r="ET359" i="1"/>
  <c r="EK359" i="1"/>
  <c r="FP359" i="1"/>
  <c r="FL359" i="1"/>
  <c r="EW359" i="1"/>
  <c r="FG359" i="1"/>
  <c r="ER359" i="1"/>
  <c r="FR359" i="1"/>
  <c r="Y355" i="1"/>
  <c r="S296" i="12" s="1"/>
  <c r="EI355" i="1"/>
  <c r="EQ355" i="1"/>
  <c r="ES355" i="1"/>
  <c r="EE355" i="1"/>
  <c r="EX355" i="1"/>
  <c r="FH355" i="1"/>
  <c r="FB355" i="1"/>
  <c r="EY355" i="1"/>
  <c r="EF355" i="1"/>
  <c r="ED355" i="1"/>
  <c r="EC355" i="1"/>
  <c r="EK355" i="1"/>
  <c r="EN355" i="1"/>
  <c r="EP355" i="1"/>
  <c r="FU355" i="1"/>
  <c r="FK355" i="1"/>
  <c r="ER355" i="1"/>
  <c r="FQ355" i="1"/>
  <c r="FC355" i="1"/>
  <c r="EL355" i="1"/>
  <c r="ET355" i="1"/>
  <c r="FI355" i="1"/>
  <c r="FD355" i="1"/>
  <c r="EM355" i="1"/>
  <c r="FP355" i="1"/>
  <c r="FG355" i="1"/>
  <c r="FL355" i="1"/>
  <c r="FR355" i="1"/>
  <c r="EW355" i="1"/>
  <c r="Y363" i="1"/>
  <c r="S304" i="12" s="1"/>
  <c r="FD363" i="1"/>
  <c r="FK363" i="1"/>
  <c r="ES363" i="1"/>
  <c r="EL363" i="1"/>
  <c r="ET363" i="1"/>
  <c r="EF363" i="1"/>
  <c r="EI363" i="1"/>
  <c r="EX363" i="1"/>
  <c r="EN363" i="1"/>
  <c r="ED363" i="1"/>
  <c r="FQ363" i="1"/>
  <c r="EQ363" i="1"/>
  <c r="EP363" i="1"/>
  <c r="FI363" i="1"/>
  <c r="FU363" i="1"/>
  <c r="EC363" i="1"/>
  <c r="EE363" i="1"/>
  <c r="FH363" i="1"/>
  <c r="EK363" i="1"/>
  <c r="FC363" i="1"/>
  <c r="FB363" i="1"/>
  <c r="EM363" i="1"/>
  <c r="EY363" i="1"/>
  <c r="FP363" i="1"/>
  <c r="ER363" i="1"/>
  <c r="FG363" i="1"/>
  <c r="FL363" i="1"/>
  <c r="EW363" i="1"/>
  <c r="FR363" i="1"/>
  <c r="Y376" i="1"/>
  <c r="S317" i="12" s="1"/>
  <c r="FK376" i="1"/>
  <c r="EP376" i="1"/>
  <c r="EL376" i="1"/>
  <c r="ET376" i="1"/>
  <c r="FH376" i="1"/>
  <c r="EE376" i="1"/>
  <c r="FI376" i="1"/>
  <c r="EM376" i="1"/>
  <c r="ED376" i="1"/>
  <c r="EI376" i="1"/>
  <c r="EQ376" i="1"/>
  <c r="EK376" i="1"/>
  <c r="FB376" i="1"/>
  <c r="FC376" i="1"/>
  <c r="FU376" i="1"/>
  <c r="EC376" i="1"/>
  <c r="EX376" i="1"/>
  <c r="EN376" i="1"/>
  <c r="EY376" i="1"/>
  <c r="FD376" i="1"/>
  <c r="EF376" i="1"/>
  <c r="ES376" i="1"/>
  <c r="FQ376" i="1"/>
  <c r="FP376" i="1"/>
  <c r="ER376" i="1"/>
  <c r="FG376" i="1"/>
  <c r="FL376" i="1"/>
  <c r="EW376" i="1"/>
  <c r="FR376" i="1"/>
  <c r="Y330" i="1"/>
  <c r="S271" i="12" s="1"/>
  <c r="EI330" i="1"/>
  <c r="EC330" i="1"/>
  <c r="EL330" i="1"/>
  <c r="EP330" i="1"/>
  <c r="ED330" i="1"/>
  <c r="ET330" i="1"/>
  <c r="FK330" i="1"/>
  <c r="EQ330" i="1"/>
  <c r="FQ330" i="1"/>
  <c r="FD330" i="1"/>
  <c r="FI330" i="1"/>
  <c r="EE330" i="1"/>
  <c r="ES330" i="1"/>
  <c r="EX330" i="1"/>
  <c r="FU330" i="1"/>
  <c r="EM330" i="1"/>
  <c r="FH330" i="1"/>
  <c r="EK330" i="1"/>
  <c r="EN330" i="1"/>
  <c r="EY330" i="1"/>
  <c r="FB330" i="1"/>
  <c r="FC330" i="1"/>
  <c r="EF330" i="1"/>
  <c r="FP330" i="1"/>
  <c r="FR330" i="1"/>
  <c r="ER330" i="1"/>
  <c r="EW330" i="1"/>
  <c r="FG330" i="1"/>
  <c r="FL330" i="1"/>
  <c r="Y322" i="1"/>
  <c r="S263" i="12" s="1"/>
  <c r="FI322" i="1"/>
  <c r="FQ322" i="1"/>
  <c r="EC322" i="1"/>
  <c r="EK322" i="1"/>
  <c r="FH322" i="1"/>
  <c r="ED322" i="1"/>
  <c r="ES322" i="1"/>
  <c r="EP322" i="1"/>
  <c r="EI322" i="1"/>
  <c r="EY322" i="1"/>
  <c r="EM322" i="1"/>
  <c r="EX322" i="1"/>
  <c r="FU322" i="1"/>
  <c r="EQ322" i="1"/>
  <c r="FK322" i="1"/>
  <c r="EE322" i="1"/>
  <c r="EF322" i="1"/>
  <c r="ET322" i="1"/>
  <c r="FC322" i="1"/>
  <c r="FB322" i="1"/>
  <c r="EN322" i="1"/>
  <c r="EL322" i="1"/>
  <c r="FD322" i="1"/>
  <c r="FP322" i="1"/>
  <c r="FL322" i="1"/>
  <c r="EW322" i="1"/>
  <c r="FG322" i="1"/>
  <c r="FR322" i="1"/>
  <c r="ER322" i="1"/>
  <c r="Y377" i="1"/>
  <c r="S318" i="12" s="1"/>
  <c r="FB377" i="1"/>
  <c r="FH377" i="1"/>
  <c r="EL377" i="1"/>
  <c r="FI377" i="1"/>
  <c r="EN377" i="1"/>
  <c r="FU377" i="1"/>
  <c r="EC377" i="1"/>
  <c r="ET377" i="1"/>
  <c r="EM377" i="1"/>
  <c r="EI377" i="1"/>
  <c r="ES377" i="1"/>
  <c r="ED377" i="1"/>
  <c r="FC377" i="1"/>
  <c r="EE377" i="1"/>
  <c r="FQ377" i="1"/>
  <c r="EK377" i="1"/>
  <c r="EY377" i="1"/>
  <c r="FK377" i="1"/>
  <c r="EX377" i="1"/>
  <c r="EF377" i="1"/>
  <c r="EP377" i="1"/>
  <c r="FD377" i="1"/>
  <c r="EQ377" i="1"/>
  <c r="FP377" i="1"/>
  <c r="FG377" i="1"/>
  <c r="EW377" i="1"/>
  <c r="FL377" i="1"/>
  <c r="FR377" i="1"/>
  <c r="ER377" i="1"/>
  <c r="Y369" i="1"/>
  <c r="S310" i="12" s="1"/>
  <c r="EI369" i="1"/>
  <c r="EY369" i="1"/>
  <c r="FK369" i="1"/>
  <c r="FH369" i="1"/>
  <c r="FI369" i="1"/>
  <c r="EF369" i="1"/>
  <c r="ED369" i="1"/>
  <c r="EQ369" i="1"/>
  <c r="FQ369" i="1"/>
  <c r="EL369" i="1"/>
  <c r="FC369" i="1"/>
  <c r="FB369" i="1"/>
  <c r="EX369" i="1"/>
  <c r="EN369" i="1"/>
  <c r="EP369" i="1"/>
  <c r="EE369" i="1"/>
  <c r="EC369" i="1"/>
  <c r="FD369" i="1"/>
  <c r="EK369" i="1"/>
  <c r="ET369" i="1"/>
  <c r="EM369" i="1"/>
  <c r="ES369" i="1"/>
  <c r="FU369" i="1"/>
  <c r="FP369" i="1"/>
  <c r="ER369" i="1"/>
  <c r="FR369" i="1"/>
  <c r="EW369" i="1"/>
  <c r="FG369" i="1"/>
  <c r="FL369" i="1"/>
  <c r="Y391" i="1"/>
  <c r="S332" i="12" s="1"/>
  <c r="EK391" i="1"/>
  <c r="ES391" i="1"/>
  <c r="EE391" i="1"/>
  <c r="EQ391" i="1"/>
  <c r="EN391" i="1"/>
  <c r="ER391" i="1"/>
  <c r="EL391" i="1"/>
  <c r="FH391" i="1"/>
  <c r="FI391" i="1"/>
  <c r="EY391" i="1"/>
  <c r="EM391" i="1"/>
  <c r="EP391" i="1"/>
  <c r="EX391" i="1"/>
  <c r="FQ391" i="1"/>
  <c r="FK391" i="1"/>
  <c r="EC391" i="1"/>
  <c r="FB391" i="1"/>
  <c r="EI391" i="1"/>
  <c r="FU391" i="1"/>
  <c r="EF391" i="1"/>
  <c r="ET391" i="1"/>
  <c r="FC391" i="1"/>
  <c r="ED391" i="1"/>
  <c r="FD391" i="1"/>
  <c r="FP391" i="1"/>
  <c r="EW391" i="1"/>
  <c r="FL391" i="1"/>
  <c r="FG391" i="1"/>
  <c r="FR391" i="1"/>
  <c r="Y306" i="1"/>
  <c r="S247" i="12" s="1"/>
  <c r="FB306" i="1"/>
  <c r="EY306" i="1"/>
  <c r="ET306" i="1"/>
  <c r="EC306" i="1"/>
  <c r="ED306" i="1"/>
  <c r="FU306" i="1"/>
  <c r="EF306" i="1"/>
  <c r="FC306" i="1"/>
  <c r="EP306" i="1"/>
  <c r="EN306" i="1"/>
  <c r="FD306" i="1"/>
  <c r="EE306" i="1"/>
  <c r="FQ306" i="1"/>
  <c r="EI306" i="1"/>
  <c r="ES306" i="1"/>
  <c r="FH306" i="1"/>
  <c r="EX306" i="1"/>
  <c r="EQ306" i="1"/>
  <c r="EK306" i="1"/>
  <c r="FK306" i="1"/>
  <c r="FI306" i="1"/>
  <c r="EL306" i="1"/>
  <c r="EM306" i="1"/>
  <c r="FP306" i="1"/>
  <c r="EW306" i="1"/>
  <c r="FL306" i="1"/>
  <c r="ER306" i="1"/>
  <c r="FR306" i="1"/>
  <c r="FG306" i="1"/>
  <c r="Y387" i="1"/>
  <c r="S328" i="12" s="1"/>
  <c r="EQ387" i="1"/>
  <c r="FH387" i="1"/>
  <c r="ES387" i="1"/>
  <c r="EY387" i="1"/>
  <c r="FB387" i="1"/>
  <c r="FI387" i="1"/>
  <c r="EP387" i="1"/>
  <c r="EE387" i="1"/>
  <c r="EN387" i="1"/>
  <c r="FQ387" i="1"/>
  <c r="ER387" i="1"/>
  <c r="EF387" i="1"/>
  <c r="ED387" i="1"/>
  <c r="FK387" i="1"/>
  <c r="EC387" i="1"/>
  <c r="EM387" i="1"/>
  <c r="FD387" i="1"/>
  <c r="FC387" i="1"/>
  <c r="FU387" i="1"/>
  <c r="ET387" i="1"/>
  <c r="EL387" i="1"/>
  <c r="EX387" i="1"/>
  <c r="EI387" i="1"/>
  <c r="EK387" i="1"/>
  <c r="FP387" i="1"/>
  <c r="FG387" i="1"/>
  <c r="FR387" i="1"/>
  <c r="FL387" i="1"/>
  <c r="EW387" i="1"/>
  <c r="Y312" i="1"/>
  <c r="S253" i="12" s="1"/>
  <c r="EF312" i="1"/>
  <c r="EK312" i="1"/>
  <c r="EI312" i="1"/>
  <c r="EX312" i="1"/>
  <c r="FB312" i="1"/>
  <c r="FH312" i="1"/>
  <c r="EP312" i="1"/>
  <c r="EQ312" i="1"/>
  <c r="ED312" i="1"/>
  <c r="EE312" i="1"/>
  <c r="EY312" i="1"/>
  <c r="EM312" i="1"/>
  <c r="FI312" i="1"/>
  <c r="ET312" i="1"/>
  <c r="EC312" i="1"/>
  <c r="FK312" i="1"/>
  <c r="EN312" i="1"/>
  <c r="FD312" i="1"/>
  <c r="FC312" i="1"/>
  <c r="FQ312" i="1"/>
  <c r="ES312" i="1"/>
  <c r="FU312" i="1"/>
  <c r="EL312" i="1"/>
  <c r="FP312" i="1"/>
  <c r="FL312" i="1"/>
  <c r="ER312" i="1"/>
  <c r="FR312" i="1"/>
  <c r="EW312" i="1"/>
  <c r="FG312" i="1"/>
  <c r="Y344" i="1"/>
  <c r="S285" i="12" s="1"/>
  <c r="EC344" i="1"/>
  <c r="EP344" i="1"/>
  <c r="FQ344" i="1"/>
  <c r="EX344" i="1"/>
  <c r="EN344" i="1"/>
  <c r="FB344" i="1"/>
  <c r="EM344" i="1"/>
  <c r="EE344" i="1"/>
  <c r="EY344" i="1"/>
  <c r="ET344" i="1"/>
  <c r="ED344" i="1"/>
  <c r="EF344" i="1"/>
  <c r="FH344" i="1"/>
  <c r="FI344" i="1"/>
  <c r="FD344" i="1"/>
  <c r="EQ344" i="1"/>
  <c r="FU344" i="1"/>
  <c r="EL344" i="1"/>
  <c r="ES344" i="1"/>
  <c r="FC344" i="1"/>
  <c r="EI344" i="1"/>
  <c r="EK344" i="1"/>
  <c r="FK344" i="1"/>
  <c r="FP344" i="1"/>
  <c r="FR344" i="1"/>
  <c r="ER344" i="1"/>
  <c r="EW344" i="1"/>
  <c r="FG344" i="1"/>
  <c r="FL344" i="1"/>
  <c r="Y341" i="1"/>
  <c r="S282" i="12" s="1"/>
  <c r="FI341" i="1"/>
  <c r="EN341" i="1"/>
  <c r="FU341" i="1"/>
  <c r="EF341" i="1"/>
  <c r="EQ341" i="1"/>
  <c r="EL341" i="1"/>
  <c r="EE341" i="1"/>
  <c r="EP341" i="1"/>
  <c r="ES341" i="1"/>
  <c r="FC341" i="1"/>
  <c r="EM341" i="1"/>
  <c r="FK341" i="1"/>
  <c r="EI341" i="1"/>
  <c r="EK341" i="1"/>
  <c r="ED341" i="1"/>
  <c r="EX341" i="1"/>
  <c r="EY341" i="1"/>
  <c r="FQ341" i="1"/>
  <c r="ER341" i="1"/>
  <c r="FH341" i="1"/>
  <c r="ET341" i="1"/>
  <c r="FB341" i="1"/>
  <c r="EC341" i="1"/>
  <c r="FD341" i="1"/>
  <c r="FP341" i="1"/>
  <c r="EW341" i="1"/>
  <c r="FL341" i="1"/>
  <c r="FR341" i="1"/>
  <c r="FG341" i="1"/>
  <c r="Y392" i="1"/>
  <c r="S333" i="12" s="1"/>
  <c r="EI392" i="1"/>
  <c r="FU392" i="1"/>
  <c r="ET392" i="1"/>
  <c r="EN392" i="1"/>
  <c r="FQ392" i="1"/>
  <c r="EL392" i="1"/>
  <c r="EC392" i="1"/>
  <c r="EM392" i="1"/>
  <c r="ED392" i="1"/>
  <c r="FI392" i="1"/>
  <c r="ES392" i="1"/>
  <c r="EX392" i="1"/>
  <c r="FB392" i="1"/>
  <c r="EQ392" i="1"/>
  <c r="FK392" i="1"/>
  <c r="EY392" i="1"/>
  <c r="EE392" i="1"/>
  <c r="FH392" i="1"/>
  <c r="FD392" i="1"/>
  <c r="FC392" i="1"/>
  <c r="EK392" i="1"/>
  <c r="EF392" i="1"/>
  <c r="EP392" i="1"/>
  <c r="FP392" i="1"/>
  <c r="FL392" i="1"/>
  <c r="FR392" i="1"/>
  <c r="EW392" i="1"/>
  <c r="ER392" i="1"/>
  <c r="FG392" i="1"/>
  <c r="Y365" i="1"/>
  <c r="S306" i="12" s="1"/>
  <c r="ED365" i="1"/>
  <c r="EF365" i="1"/>
  <c r="EC365" i="1"/>
  <c r="FK365" i="1"/>
  <c r="EL365" i="1"/>
  <c r="EI365" i="1"/>
  <c r="EN365" i="1"/>
  <c r="EM365" i="1"/>
  <c r="ER365" i="1"/>
  <c r="FC365" i="1"/>
  <c r="ES365" i="1"/>
  <c r="EX365" i="1"/>
  <c r="EY365" i="1"/>
  <c r="EK365" i="1"/>
  <c r="FQ365" i="1"/>
  <c r="FI365" i="1"/>
  <c r="ET365" i="1"/>
  <c r="FD365" i="1"/>
  <c r="FH365" i="1"/>
  <c r="EE365" i="1"/>
  <c r="EP365" i="1"/>
  <c r="EQ365" i="1"/>
  <c r="FU365" i="1"/>
  <c r="FB365" i="1"/>
  <c r="FP365" i="1"/>
  <c r="FG365" i="1"/>
  <c r="EW365" i="1"/>
  <c r="FL365" i="1"/>
  <c r="FR365" i="1"/>
  <c r="Y375" i="1"/>
  <c r="S316" i="12" s="1"/>
  <c r="FH375" i="1"/>
  <c r="EM375" i="1"/>
  <c r="EQ375" i="1"/>
  <c r="EP375" i="1"/>
  <c r="FU375" i="1"/>
  <c r="FI375" i="1"/>
  <c r="EF375" i="1"/>
  <c r="ED375" i="1"/>
  <c r="EY375" i="1"/>
  <c r="EK375" i="1"/>
  <c r="EX375" i="1"/>
  <c r="FB375" i="1"/>
  <c r="EE375" i="1"/>
  <c r="EL375" i="1"/>
  <c r="ES375" i="1"/>
  <c r="FK375" i="1"/>
  <c r="FQ375" i="1"/>
  <c r="EI375" i="1"/>
  <c r="EN375" i="1"/>
  <c r="EC375" i="1"/>
  <c r="FC375" i="1"/>
  <c r="FD375" i="1"/>
  <c r="ET375" i="1"/>
  <c r="FP375" i="1"/>
  <c r="FL375" i="1"/>
  <c r="EW375" i="1"/>
  <c r="ER375" i="1"/>
  <c r="FG375" i="1"/>
  <c r="FR375" i="1"/>
  <c r="FP269" i="1"/>
  <c r="FP290" i="1"/>
  <c r="FP205" i="1"/>
  <c r="FP282" i="1"/>
  <c r="Y193" i="1"/>
  <c r="S134" i="12" s="1"/>
  <c r="Y224" i="1"/>
  <c r="S165" i="12" s="1"/>
  <c r="Y93" i="1"/>
  <c r="S34" i="12" s="1"/>
  <c r="Y180" i="1"/>
  <c r="S121" i="12" s="1"/>
  <c r="Y236" i="1"/>
  <c r="S177" i="12" s="1"/>
  <c r="Y134" i="1"/>
  <c r="S75" i="12" s="1"/>
  <c r="Y179" i="1"/>
  <c r="S120" i="12" s="1"/>
  <c r="Y188" i="1"/>
  <c r="S129" i="12" s="1"/>
  <c r="Y211" i="1"/>
  <c r="S152" i="12" s="1"/>
  <c r="Y140" i="1"/>
  <c r="S81" i="12" s="1"/>
  <c r="Y265" i="1"/>
  <c r="S206" i="12" s="1"/>
  <c r="Y274" i="1"/>
  <c r="S215" i="12" s="1"/>
  <c r="Y239" i="1"/>
  <c r="S180" i="12" s="1"/>
  <c r="Y117" i="1"/>
  <c r="S58" i="12" s="1"/>
  <c r="Y283" i="1"/>
  <c r="S224" i="12" s="1"/>
  <c r="Y172" i="1"/>
  <c r="S113" i="12" s="1"/>
  <c r="Y196" i="1"/>
  <c r="S137" i="12" s="1"/>
  <c r="Y262" i="1"/>
  <c r="S203" i="12" s="1"/>
  <c r="Y111" i="1"/>
  <c r="S52" i="12" s="1"/>
  <c r="Y169" i="1"/>
  <c r="S110" i="12" s="1"/>
  <c r="Y96" i="1"/>
  <c r="S37" i="12" s="1"/>
  <c r="Y228" i="1"/>
  <c r="S169" i="12" s="1"/>
  <c r="Y91" i="1"/>
  <c r="S32" i="12" s="1"/>
  <c r="Y247" i="1"/>
  <c r="S188" i="12" s="1"/>
  <c r="Y158" i="1"/>
  <c r="S99" i="12" s="1"/>
  <c r="Y199" i="1"/>
  <c r="S140" i="12" s="1"/>
  <c r="Y207" i="1"/>
  <c r="S148" i="12" s="1"/>
  <c r="Y203" i="1"/>
  <c r="S144" i="12" s="1"/>
  <c r="Y238" i="1"/>
  <c r="S179" i="12" s="1"/>
  <c r="Y185" i="1"/>
  <c r="S126" i="12" s="1"/>
  <c r="Y272" i="1"/>
  <c r="S213" i="12" s="1"/>
  <c r="Y249" i="1"/>
  <c r="S190" i="12" s="1"/>
  <c r="Y260" i="1"/>
  <c r="S201" i="12" s="1"/>
  <c r="Y231" i="1"/>
  <c r="S172" i="12" s="1"/>
  <c r="Y212" i="1"/>
  <c r="S153" i="12" s="1"/>
  <c r="Y174" i="1"/>
  <c r="S115" i="12" s="1"/>
  <c r="Y245" i="1"/>
  <c r="S186" i="12" s="1"/>
  <c r="Y160" i="1"/>
  <c r="S101" i="12" s="1"/>
  <c r="Y139" i="1"/>
  <c r="S80" i="12" s="1"/>
  <c r="Y121" i="1"/>
  <c r="S62" i="12" s="1"/>
  <c r="Y138" i="1"/>
  <c r="S79" i="12" s="1"/>
  <c r="Y159" i="1"/>
  <c r="S100" i="12" s="1"/>
  <c r="Y286" i="1"/>
  <c r="S227" i="12" s="1"/>
  <c r="Y270" i="1"/>
  <c r="S211" i="12" s="1"/>
  <c r="Y114" i="1"/>
  <c r="S55" i="12" s="1"/>
  <c r="Y149" i="1"/>
  <c r="S90" i="12" s="1"/>
  <c r="Y214" i="1"/>
  <c r="S155" i="12" s="1"/>
  <c r="Y122" i="1"/>
  <c r="S63" i="12" s="1"/>
  <c r="Y217" i="1"/>
  <c r="S158" i="12" s="1"/>
  <c r="Y119" i="1"/>
  <c r="S60" i="12" s="1"/>
  <c r="Y192" i="1"/>
  <c r="S133" i="12" s="1"/>
  <c r="Y162" i="1"/>
  <c r="S103" i="12" s="1"/>
  <c r="Y147" i="1"/>
  <c r="S88" i="12" s="1"/>
  <c r="Y210" i="1"/>
  <c r="S151" i="12" s="1"/>
  <c r="Y168" i="1"/>
  <c r="S109" i="12" s="1"/>
  <c r="Y201" i="1"/>
  <c r="S142" i="12" s="1"/>
  <c r="Y150" i="1"/>
  <c r="S91" i="12" s="1"/>
  <c r="Y105" i="1"/>
  <c r="S46" i="12" s="1"/>
  <c r="Y250" i="1"/>
  <c r="S191" i="12" s="1"/>
  <c r="Y278" i="1"/>
  <c r="S219" i="12" s="1"/>
  <c r="Y182" i="1"/>
  <c r="S123" i="12" s="1"/>
  <c r="Y161" i="1"/>
  <c r="S102" i="12" s="1"/>
  <c r="Y90" i="1"/>
  <c r="S31" i="12" s="1"/>
  <c r="Y187" i="1"/>
  <c r="S128" i="12" s="1"/>
  <c r="Y276" i="1"/>
  <c r="S217" i="12" s="1"/>
  <c r="Y132" i="1"/>
  <c r="S73" i="12" s="1"/>
  <c r="Y191" i="1"/>
  <c r="S132" i="12" s="1"/>
  <c r="Y219" i="1"/>
  <c r="S160" i="12" s="1"/>
  <c r="Y124" i="1"/>
  <c r="S65" i="12" s="1"/>
  <c r="Y198" i="1"/>
  <c r="S139" i="12" s="1"/>
  <c r="Y215" i="1"/>
  <c r="S156" i="12" s="1"/>
  <c r="Y157" i="1"/>
  <c r="S98" i="12" s="1"/>
  <c r="Y251" i="1"/>
  <c r="S192" i="12" s="1"/>
  <c r="Y123" i="1"/>
  <c r="S64" i="12" s="1"/>
  <c r="Y129" i="1"/>
  <c r="S70" i="12" s="1"/>
  <c r="Y113" i="1"/>
  <c r="S54" i="12" s="1"/>
  <c r="Y244" i="1"/>
  <c r="S185" i="12" s="1"/>
  <c r="Y220" i="1"/>
  <c r="S161" i="12" s="1"/>
  <c r="Y135" i="1"/>
  <c r="S76" i="12" s="1"/>
  <c r="Y115" i="1"/>
  <c r="S56" i="12" s="1"/>
  <c r="Y275" i="1"/>
  <c r="S216" i="12" s="1"/>
  <c r="Y234" i="1"/>
  <c r="S175" i="12" s="1"/>
  <c r="Y208" i="1"/>
  <c r="S149" i="12" s="1"/>
  <c r="Y171" i="1"/>
  <c r="S112" i="12" s="1"/>
  <c r="Y197" i="1"/>
  <c r="S138" i="12" s="1"/>
  <c r="Y170" i="1"/>
  <c r="S111" i="12" s="1"/>
  <c r="Y261" i="1"/>
  <c r="S202" i="12" s="1"/>
  <c r="Y225" i="1"/>
  <c r="S166" i="12" s="1"/>
  <c r="Y144" i="1"/>
  <c r="S85" i="12" s="1"/>
  <c r="Y293" i="1"/>
  <c r="S234" i="12" s="1"/>
  <c r="Y213" i="1"/>
  <c r="S154" i="12" s="1"/>
  <c r="Y266" i="1"/>
  <c r="S207" i="12" s="1"/>
  <c r="Y189" i="1"/>
  <c r="S130" i="12" s="1"/>
  <c r="Y221" i="1"/>
  <c r="S162" i="12" s="1"/>
  <c r="Y284" i="1"/>
  <c r="S225" i="12" s="1"/>
  <c r="Y156" i="1"/>
  <c r="S97" i="12" s="1"/>
  <c r="Y148" i="1"/>
  <c r="S89" i="12" s="1"/>
  <c r="Y287" i="1"/>
  <c r="S228" i="12" s="1"/>
  <c r="Y252" i="1"/>
  <c r="S193" i="12" s="1"/>
  <c r="Y151" i="1"/>
  <c r="S92" i="12" s="1"/>
  <c r="Y142" i="1"/>
  <c r="S83" i="12" s="1"/>
  <c r="Y222" i="1"/>
  <c r="S163" i="12" s="1"/>
  <c r="Y230" i="1"/>
  <c r="S171" i="12" s="1"/>
  <c r="Y98" i="1"/>
  <c r="S39" i="12" s="1"/>
  <c r="Y177" i="1"/>
  <c r="S118" i="12" s="1"/>
  <c r="Y126" i="1"/>
  <c r="S67" i="12" s="1"/>
  <c r="Y107" i="1"/>
  <c r="S48" i="12" s="1"/>
  <c r="Y281" i="1"/>
  <c r="S222" i="12" s="1"/>
  <c r="Y223" i="1"/>
  <c r="S164" i="12" s="1"/>
  <c r="Y153" i="1"/>
  <c r="S94" i="12" s="1"/>
  <c r="Y103" i="1"/>
  <c r="S44" i="12" s="1"/>
  <c r="Y254" i="1"/>
  <c r="S195" i="12" s="1"/>
  <c r="Y216" i="1"/>
  <c r="S157" i="12" s="1"/>
  <c r="Y173" i="1"/>
  <c r="S114" i="12" s="1"/>
  <c r="Y205" i="1"/>
  <c r="S146" i="12" s="1"/>
  <c r="Y237" i="1"/>
  <c r="S178" i="12" s="1"/>
  <c r="Y248" i="1"/>
  <c r="S189" i="12" s="1"/>
  <c r="Y175" i="1"/>
  <c r="S116" i="12" s="1"/>
  <c r="Y291" i="1"/>
  <c r="S232" i="12" s="1"/>
  <c r="Y256" i="1"/>
  <c r="S197" i="12" s="1"/>
  <c r="Y288" i="1"/>
  <c r="S229" i="12" s="1"/>
  <c r="Y116" i="1"/>
  <c r="S57" i="12" s="1"/>
  <c r="Y165" i="1"/>
  <c r="S106" i="12" s="1"/>
  <c r="Y246" i="1"/>
  <c r="S187" i="12" s="1"/>
  <c r="Y200" i="1"/>
  <c r="S141" i="12" s="1"/>
  <c r="Y143" i="1"/>
  <c r="S84" i="12" s="1"/>
  <c r="Y141" i="1"/>
  <c r="S82" i="12" s="1"/>
  <c r="Y146" i="1"/>
  <c r="S87" i="12" s="1"/>
  <c r="Y273" i="1"/>
  <c r="S214" i="12" s="1"/>
  <c r="Y279" i="1"/>
  <c r="S220" i="12" s="1"/>
  <c r="Y255" i="1"/>
  <c r="S196" i="12" s="1"/>
  <c r="Y229" i="1"/>
  <c r="S170" i="12" s="1"/>
  <c r="Y130" i="1"/>
  <c r="S71" i="12" s="1"/>
  <c r="Y240" i="1"/>
  <c r="S181" i="12" s="1"/>
  <c r="Y258" i="1"/>
  <c r="S199" i="12" s="1"/>
  <c r="Y167" i="1"/>
  <c r="S108" i="12" s="1"/>
  <c r="Y257" i="1"/>
  <c r="S198" i="12" s="1"/>
  <c r="Y104" i="1"/>
  <c r="S45" i="12" s="1"/>
  <c r="Y235" i="1"/>
  <c r="S176" i="12" s="1"/>
  <c r="Y243" i="1"/>
  <c r="S184" i="12" s="1"/>
  <c r="Y190" i="1"/>
  <c r="S131" i="12" s="1"/>
  <c r="Y137" i="1"/>
  <c r="S78" i="12" s="1"/>
  <c r="Y97" i="1"/>
  <c r="S38" i="12" s="1"/>
  <c r="Y268" i="1"/>
  <c r="S209" i="12" s="1"/>
  <c r="Y253" i="1"/>
  <c r="S194" i="12" s="1"/>
  <c r="Y289" i="1"/>
  <c r="S230" i="12" s="1"/>
  <c r="Y241" i="1"/>
  <c r="S182" i="12" s="1"/>
  <c r="Y195" i="1"/>
  <c r="S136" i="12" s="1"/>
  <c r="Y125" i="1"/>
  <c r="S66" i="12" s="1"/>
  <c r="Y118" i="1"/>
  <c r="S59" i="12" s="1"/>
  <c r="Y263" i="1"/>
  <c r="S204" i="12" s="1"/>
  <c r="Y120" i="1"/>
  <c r="S61" i="12" s="1"/>
  <c r="Y184" i="1"/>
  <c r="S125" i="12" s="1"/>
  <c r="Y264" i="1"/>
  <c r="S205" i="12" s="1"/>
  <c r="Y204" i="1"/>
  <c r="S145" i="12" s="1"/>
  <c r="Y233" i="1"/>
  <c r="S174" i="12" s="1"/>
  <c r="Y282" i="1"/>
  <c r="S223" i="12" s="1"/>
  <c r="Y152" i="1"/>
  <c r="S93" i="12" s="1"/>
  <c r="Y154" i="1"/>
  <c r="S95" i="12" s="1"/>
  <c r="Y277" i="1"/>
  <c r="S218" i="12" s="1"/>
  <c r="Y94" i="1"/>
  <c r="S35" i="12" s="1"/>
  <c r="Y166" i="1"/>
  <c r="S107" i="12" s="1"/>
  <c r="Y145" i="1"/>
  <c r="S86" i="12" s="1"/>
  <c r="Y292" i="1"/>
  <c r="S233" i="12" s="1"/>
  <c r="Y136" i="1"/>
  <c r="S77" i="12" s="1"/>
  <c r="Y164" i="1"/>
  <c r="S105" i="12" s="1"/>
  <c r="Y155" i="1"/>
  <c r="S96" i="12" s="1"/>
  <c r="Y133" i="1"/>
  <c r="S74" i="12" s="1"/>
  <c r="Y186" i="1"/>
  <c r="S127" i="12" s="1"/>
  <c r="Y131" i="1"/>
  <c r="S72" i="12" s="1"/>
  <c r="Y227" i="1"/>
  <c r="S168" i="12" s="1"/>
  <c r="Y202" i="1"/>
  <c r="S143" i="12" s="1"/>
  <c r="Y259" i="1"/>
  <c r="S200" i="12" s="1"/>
  <c r="Y99" i="1"/>
  <c r="S40" i="12" s="1"/>
  <c r="Y108" i="1"/>
  <c r="S49" i="12" s="1"/>
  <c r="Y183" i="1"/>
  <c r="S124" i="12" s="1"/>
  <c r="Y127" i="1"/>
  <c r="S68" i="12" s="1"/>
  <c r="Y226" i="1"/>
  <c r="S167" i="12" s="1"/>
  <c r="Y109" i="1"/>
  <c r="S50" i="12" s="1"/>
  <c r="Y176" i="1"/>
  <c r="S117" i="12" s="1"/>
  <c r="Y163" i="1"/>
  <c r="S104" i="12" s="1"/>
  <c r="Y102" i="1"/>
  <c r="S43" i="12" s="1"/>
  <c r="Y267" i="1"/>
  <c r="S208" i="12" s="1"/>
  <c r="Y128" i="1"/>
  <c r="S69" i="12" s="1"/>
  <c r="Y106" i="1"/>
  <c r="S47" i="12" s="1"/>
  <c r="Y178" i="1"/>
  <c r="S119" i="12" s="1"/>
  <c r="Y181" i="1"/>
  <c r="S122" i="12" s="1"/>
  <c r="Y194" i="1"/>
  <c r="S135" i="12" s="1"/>
  <c r="Y112" i="1"/>
  <c r="S53" i="12" s="1"/>
  <c r="Y232" i="1"/>
  <c r="S173" i="12" s="1"/>
  <c r="Y242" i="1"/>
  <c r="S183" i="12" s="1"/>
  <c r="Y271" i="1"/>
  <c r="S212" i="12" s="1"/>
  <c r="Y101" i="1"/>
  <c r="S42" i="12" s="1"/>
  <c r="Y110" i="1"/>
  <c r="S51" i="12" s="1"/>
  <c r="Y218" i="1"/>
  <c r="S159" i="12" s="1"/>
  <c r="Y95" i="1"/>
  <c r="S36" i="12" s="1"/>
  <c r="Y285" i="1"/>
  <c r="S226" i="12" s="1"/>
  <c r="Y280" i="1"/>
  <c r="S221" i="12" s="1"/>
  <c r="Y206" i="1"/>
  <c r="S147" i="12" s="1"/>
  <c r="Y209" i="1"/>
  <c r="S150" i="12" s="1"/>
  <c r="Y100" i="1"/>
  <c r="S41" i="12" s="1"/>
  <c r="Y290" i="1"/>
  <c r="S231" i="12" s="1"/>
  <c r="Y269" i="1"/>
  <c r="S210" i="12" s="1"/>
  <c r="FP215" i="1"/>
  <c r="FP167" i="1"/>
  <c r="FP226" i="1"/>
  <c r="FP204" i="1"/>
  <c r="FP240" i="1"/>
  <c r="FP288" i="1"/>
  <c r="FP223" i="1"/>
  <c r="FP153" i="1"/>
  <c r="FP173" i="1"/>
  <c r="T242" i="1"/>
  <c r="U242" i="1" s="1"/>
  <c r="FP186" i="1"/>
  <c r="FP279" i="1"/>
  <c r="FP281" i="1"/>
  <c r="FP213" i="1"/>
  <c r="FP156" i="1"/>
  <c r="FP243" i="1"/>
  <c r="FP273" i="1"/>
  <c r="FP194" i="1"/>
  <c r="FP256" i="1"/>
  <c r="FP209" i="1"/>
  <c r="FP271" i="1"/>
  <c r="FP225" i="1"/>
  <c r="FP258" i="1"/>
  <c r="FP287" i="1"/>
  <c r="FP193" i="1"/>
  <c r="FP289" i="1"/>
  <c r="FP249" i="1"/>
  <c r="FP207" i="1"/>
  <c r="FP246" i="1"/>
  <c r="FP260" i="1"/>
  <c r="FP241" i="1"/>
  <c r="FP188" i="1"/>
  <c r="ER221" i="1"/>
  <c r="FQ221" i="1"/>
  <c r="FD221" i="1"/>
  <c r="ET221" i="1"/>
  <c r="FU221" i="1"/>
  <c r="EM221" i="1"/>
  <c r="FH221" i="1"/>
  <c r="FC221" i="1"/>
  <c r="EY221" i="1"/>
  <c r="EL221" i="1"/>
  <c r="EE221" i="1"/>
  <c r="EP221" i="1"/>
  <c r="FI221" i="1"/>
  <c r="EK221" i="1"/>
  <c r="EC221" i="1"/>
  <c r="ES221" i="1"/>
  <c r="FK221" i="1"/>
  <c r="EX221" i="1"/>
  <c r="EQ221" i="1"/>
  <c r="FB221" i="1"/>
  <c r="EN221" i="1"/>
  <c r="EI221" i="1"/>
  <c r="EF221" i="1"/>
  <c r="ED221" i="1"/>
  <c r="FG221" i="1"/>
  <c r="FL221" i="1"/>
  <c r="FR221" i="1"/>
  <c r="DQ94" i="1"/>
  <c r="FP94" i="1"/>
  <c r="DQ130" i="1"/>
  <c r="FP130" i="1"/>
  <c r="FQ93" i="1"/>
  <c r="ER93" i="1"/>
  <c r="FK93" i="1"/>
  <c r="FU93" i="1"/>
  <c r="FD93" i="1"/>
  <c r="FC93" i="1"/>
  <c r="EN93" i="1"/>
  <c r="FB93" i="1"/>
  <c r="FI93" i="1"/>
  <c r="FH93" i="1"/>
  <c r="ET93" i="1"/>
  <c r="EF93" i="1"/>
  <c r="EX93" i="1"/>
  <c r="EK93" i="1"/>
  <c r="ES93" i="1"/>
  <c r="EE93" i="1"/>
  <c r="ED93" i="1"/>
  <c r="EP93" i="1"/>
  <c r="EY93" i="1"/>
  <c r="EM93" i="1"/>
  <c r="EC93" i="1"/>
  <c r="EL93" i="1"/>
  <c r="EI93" i="1"/>
  <c r="EQ93" i="1"/>
  <c r="FG93" i="1"/>
  <c r="FR93" i="1"/>
  <c r="FL93" i="1"/>
  <c r="EM180" i="1"/>
  <c r="ES180" i="1"/>
  <c r="ER180" i="1"/>
  <c r="FB180" i="1"/>
  <c r="EQ180" i="1"/>
  <c r="EL180" i="1"/>
  <c r="EE180" i="1"/>
  <c r="FD180" i="1"/>
  <c r="EY180" i="1"/>
  <c r="FK180" i="1"/>
  <c r="ED180" i="1"/>
  <c r="ET180" i="1"/>
  <c r="FI180" i="1"/>
  <c r="FU180" i="1"/>
  <c r="EX180" i="1"/>
  <c r="EK180" i="1"/>
  <c r="EN180" i="1"/>
  <c r="EC180" i="1"/>
  <c r="FQ180" i="1"/>
  <c r="EI180" i="1"/>
  <c r="FH180" i="1"/>
  <c r="EF180" i="1"/>
  <c r="EP180" i="1"/>
  <c r="FC180" i="1"/>
  <c r="FG180" i="1"/>
  <c r="FL180" i="1"/>
  <c r="FR180" i="1"/>
  <c r="FI236" i="1"/>
  <c r="FC236" i="1"/>
  <c r="EM236" i="1"/>
  <c r="EP236" i="1"/>
  <c r="FU236" i="1"/>
  <c r="ER236" i="1"/>
  <c r="EC236" i="1"/>
  <c r="FD236" i="1"/>
  <c r="EK236" i="1"/>
  <c r="EE236" i="1"/>
  <c r="EX236" i="1"/>
  <c r="EQ236" i="1"/>
  <c r="FQ236" i="1"/>
  <c r="FB236" i="1"/>
  <c r="FK236" i="1"/>
  <c r="FH236" i="1"/>
  <c r="ES236" i="1"/>
  <c r="ET236" i="1"/>
  <c r="EI236" i="1"/>
  <c r="EN236" i="1"/>
  <c r="EL236" i="1"/>
  <c r="EF236" i="1"/>
  <c r="ED236" i="1"/>
  <c r="EY236" i="1"/>
  <c r="FG236" i="1"/>
  <c r="FL236" i="1"/>
  <c r="FR236" i="1"/>
  <c r="FK134" i="1"/>
  <c r="ER134" i="1"/>
  <c r="FH134" i="1"/>
  <c r="EP134" i="1"/>
  <c r="FC134" i="1"/>
  <c r="EY134" i="1"/>
  <c r="FU134" i="1"/>
  <c r="FI134" i="1"/>
  <c r="ET134" i="1"/>
  <c r="FB134" i="1"/>
  <c r="EI134" i="1"/>
  <c r="FQ134" i="1"/>
  <c r="EK134" i="1"/>
  <c r="EF134" i="1"/>
  <c r="EE134" i="1"/>
  <c r="EX134" i="1"/>
  <c r="EM134" i="1"/>
  <c r="EQ134" i="1"/>
  <c r="EL134" i="1"/>
  <c r="ED134" i="1"/>
  <c r="EC134" i="1"/>
  <c r="FD134" i="1"/>
  <c r="ES134" i="1"/>
  <c r="EN134" i="1"/>
  <c r="FG134" i="1"/>
  <c r="FL134" i="1"/>
  <c r="FR134" i="1"/>
  <c r="FU179" i="1"/>
  <c r="ER179" i="1"/>
  <c r="FK179" i="1"/>
  <c r="EX179" i="1"/>
  <c r="FH179" i="1"/>
  <c r="FC179" i="1"/>
  <c r="FB179" i="1"/>
  <c r="EN179" i="1"/>
  <c r="EM179" i="1"/>
  <c r="EY179" i="1"/>
  <c r="EL179" i="1"/>
  <c r="FI179" i="1"/>
  <c r="FD179" i="1"/>
  <c r="EK179" i="1"/>
  <c r="EQ179" i="1"/>
  <c r="EC179" i="1"/>
  <c r="FQ179" i="1"/>
  <c r="EI179" i="1"/>
  <c r="EF179" i="1"/>
  <c r="EP179" i="1"/>
  <c r="EE179" i="1"/>
  <c r="ET179" i="1"/>
  <c r="ED179" i="1"/>
  <c r="ES179" i="1"/>
  <c r="FG179" i="1"/>
  <c r="FL179" i="1"/>
  <c r="FR179" i="1"/>
  <c r="FI188" i="1"/>
  <c r="FK188" i="1"/>
  <c r="EM188" i="1"/>
  <c r="ER188" i="1"/>
  <c r="EQ188" i="1"/>
  <c r="FB188" i="1"/>
  <c r="EC188" i="1"/>
  <c r="EK188" i="1"/>
  <c r="EN188" i="1"/>
  <c r="EE188" i="1"/>
  <c r="EY188" i="1"/>
  <c r="ES188" i="1"/>
  <c r="EX188" i="1"/>
  <c r="EP188" i="1"/>
  <c r="FU188" i="1"/>
  <c r="FD188" i="1"/>
  <c r="EI188" i="1"/>
  <c r="EF188" i="1"/>
  <c r="FQ188" i="1"/>
  <c r="ED188" i="1"/>
  <c r="FH188" i="1"/>
  <c r="EL188" i="1"/>
  <c r="FC188" i="1"/>
  <c r="ET188" i="1"/>
  <c r="FG188" i="1"/>
  <c r="FL188" i="1"/>
  <c r="FR188" i="1"/>
  <c r="FU211" i="1"/>
  <c r="FH211" i="1"/>
  <c r="FK211" i="1"/>
  <c r="ER211" i="1"/>
  <c r="EP211" i="1"/>
  <c r="FB211" i="1"/>
  <c r="FC211" i="1"/>
  <c r="FD211" i="1"/>
  <c r="EQ211" i="1"/>
  <c r="EC211" i="1"/>
  <c r="EK211" i="1"/>
  <c r="ES211" i="1"/>
  <c r="EM211" i="1"/>
  <c r="ET211" i="1"/>
  <c r="EF211" i="1"/>
  <c r="FQ211" i="1"/>
  <c r="EX211" i="1"/>
  <c r="EN211" i="1"/>
  <c r="FI211" i="1"/>
  <c r="EY211" i="1"/>
  <c r="EL211" i="1"/>
  <c r="EE211" i="1"/>
  <c r="ED211" i="1"/>
  <c r="EI211" i="1"/>
  <c r="FG211" i="1"/>
  <c r="FL211" i="1"/>
  <c r="FR211" i="1"/>
  <c r="FI140" i="1"/>
  <c r="FU140" i="1"/>
  <c r="FK140" i="1"/>
  <c r="FH140" i="1"/>
  <c r="FD140" i="1"/>
  <c r="EM140" i="1"/>
  <c r="FQ140" i="1"/>
  <c r="EY140" i="1"/>
  <c r="EC140" i="1"/>
  <c r="EE140" i="1"/>
  <c r="ET140" i="1"/>
  <c r="EN140" i="1"/>
  <c r="EL140" i="1"/>
  <c r="EK140" i="1"/>
  <c r="FC140" i="1"/>
  <c r="EX140" i="1"/>
  <c r="EQ140" i="1"/>
  <c r="ER140" i="1"/>
  <c r="FB140" i="1"/>
  <c r="ES140" i="1"/>
  <c r="EI140" i="1"/>
  <c r="EP140" i="1"/>
  <c r="EF140" i="1"/>
  <c r="ED140" i="1"/>
  <c r="FG140" i="1"/>
  <c r="FL140" i="1"/>
  <c r="FR140" i="1"/>
  <c r="FP262" i="1"/>
  <c r="FP161" i="1"/>
  <c r="FP162" i="1"/>
  <c r="FP235" i="1"/>
  <c r="FP247" i="1"/>
  <c r="FP189" i="1"/>
  <c r="DQ113" i="1"/>
  <c r="FP113" i="1"/>
  <c r="DQ138" i="1"/>
  <c r="FP138" i="1"/>
  <c r="FP251" i="1"/>
  <c r="FP192" i="1"/>
  <c r="FP180" i="1"/>
  <c r="FP253" i="1"/>
  <c r="FK272" i="1"/>
  <c r="FI272" i="1"/>
  <c r="FH272" i="1"/>
  <c r="FD272" i="1"/>
  <c r="FB272" i="1"/>
  <c r="ER272" i="1"/>
  <c r="FQ272" i="1"/>
  <c r="ES272" i="1"/>
  <c r="EL272" i="1"/>
  <c r="ET272" i="1"/>
  <c r="EY272" i="1"/>
  <c r="EE272" i="1"/>
  <c r="ED272" i="1"/>
  <c r="EC272" i="1"/>
  <c r="EN272" i="1"/>
  <c r="EX272" i="1"/>
  <c r="EP272" i="1"/>
  <c r="EM272" i="1"/>
  <c r="EQ272" i="1"/>
  <c r="FU272" i="1"/>
  <c r="EK272" i="1"/>
  <c r="FC272" i="1"/>
  <c r="EF272" i="1"/>
  <c r="EI272" i="1"/>
  <c r="FG272" i="1"/>
  <c r="FL272" i="1"/>
  <c r="FR272" i="1"/>
  <c r="FP284" i="1"/>
  <c r="FP238" i="1"/>
  <c r="DQ143" i="1"/>
  <c r="FP143" i="1"/>
  <c r="FP159" i="1"/>
  <c r="DQ141" i="1"/>
  <c r="FP141" i="1"/>
  <c r="FP91" i="1"/>
  <c r="DQ152" i="1"/>
  <c r="FP152" i="1"/>
  <c r="FP244" i="1"/>
  <c r="FQ237" i="1"/>
  <c r="ER237" i="1"/>
  <c r="FU237" i="1"/>
  <c r="FI237" i="1"/>
  <c r="FK237" i="1"/>
  <c r="FD237" i="1"/>
  <c r="FB237" i="1"/>
  <c r="EX237" i="1"/>
  <c r="FC237" i="1"/>
  <c r="EY237" i="1"/>
  <c r="EQ237" i="1"/>
  <c r="EP237" i="1"/>
  <c r="EL237" i="1"/>
  <c r="EF237" i="1"/>
  <c r="ET237" i="1"/>
  <c r="EK237" i="1"/>
  <c r="ES237" i="1"/>
  <c r="FH237" i="1"/>
  <c r="EI237" i="1"/>
  <c r="EN237" i="1"/>
  <c r="EM237" i="1"/>
  <c r="EE237" i="1"/>
  <c r="ED237" i="1"/>
  <c r="EC237" i="1"/>
  <c r="FG237" i="1"/>
  <c r="FL237" i="1"/>
  <c r="FR237" i="1"/>
  <c r="FI284" i="1"/>
  <c r="EM284" i="1"/>
  <c r="FU284" i="1"/>
  <c r="EY284" i="1"/>
  <c r="ES284" i="1"/>
  <c r="EC284" i="1"/>
  <c r="FH284" i="1"/>
  <c r="FD284" i="1"/>
  <c r="EE284" i="1"/>
  <c r="FK284" i="1"/>
  <c r="EN284" i="1"/>
  <c r="FQ284" i="1"/>
  <c r="FC284" i="1"/>
  <c r="EK284" i="1"/>
  <c r="EX284" i="1"/>
  <c r="EL284" i="1"/>
  <c r="FB284" i="1"/>
  <c r="EP284" i="1"/>
  <c r="EI284" i="1"/>
  <c r="EF284" i="1"/>
  <c r="ED284" i="1"/>
  <c r="ET284" i="1"/>
  <c r="EQ284" i="1"/>
  <c r="ER284" i="1"/>
  <c r="FG284" i="1"/>
  <c r="FL284" i="1"/>
  <c r="FR284" i="1"/>
  <c r="FU106" i="1"/>
  <c r="ER106" i="1"/>
  <c r="EK106" i="1"/>
  <c r="FK106" i="1"/>
  <c r="EX106" i="1"/>
  <c r="FI106" i="1"/>
  <c r="EL106" i="1"/>
  <c r="ET106" i="1"/>
  <c r="FC106" i="1"/>
  <c r="EE106" i="1"/>
  <c r="ES106" i="1"/>
  <c r="FQ106" i="1"/>
  <c r="EC106" i="1"/>
  <c r="EP106" i="1"/>
  <c r="EF106" i="1"/>
  <c r="EI106" i="1"/>
  <c r="ED106" i="1"/>
  <c r="FH106" i="1"/>
  <c r="FD106" i="1"/>
  <c r="EY106" i="1"/>
  <c r="FB106" i="1"/>
  <c r="EQ106" i="1"/>
  <c r="EN106" i="1"/>
  <c r="EM106" i="1"/>
  <c r="FG106" i="1"/>
  <c r="FR106" i="1"/>
  <c r="FL106" i="1"/>
  <c r="FI96" i="1"/>
  <c r="FQ96" i="1"/>
  <c r="FU96" i="1"/>
  <c r="ER96" i="1"/>
  <c r="FB96" i="1"/>
  <c r="EX96" i="1"/>
  <c r="EE96" i="1"/>
  <c r="ED96" i="1"/>
  <c r="EN96" i="1"/>
  <c r="FH96" i="1"/>
  <c r="EQ96" i="1"/>
  <c r="EP96" i="1"/>
  <c r="EK96" i="1"/>
  <c r="FC96" i="1"/>
  <c r="EY96" i="1"/>
  <c r="ET96" i="1"/>
  <c r="ES96" i="1"/>
  <c r="EF96" i="1"/>
  <c r="FK96" i="1"/>
  <c r="EM96" i="1"/>
  <c r="EL96" i="1"/>
  <c r="EC96" i="1"/>
  <c r="EI96" i="1"/>
  <c r="FD96" i="1"/>
  <c r="FG96" i="1"/>
  <c r="FL96" i="1"/>
  <c r="FR96" i="1"/>
  <c r="DQ128" i="1"/>
  <c r="FP128" i="1"/>
  <c r="ER243" i="1"/>
  <c r="FU243" i="1"/>
  <c r="FC243" i="1"/>
  <c r="EQ243" i="1"/>
  <c r="FI243" i="1"/>
  <c r="EY243" i="1"/>
  <c r="EX243" i="1"/>
  <c r="ES243" i="1"/>
  <c r="EN243" i="1"/>
  <c r="ET243" i="1"/>
  <c r="EC243" i="1"/>
  <c r="FK243" i="1"/>
  <c r="ED243" i="1"/>
  <c r="FD243" i="1"/>
  <c r="FB243" i="1"/>
  <c r="FH243" i="1"/>
  <c r="EI243" i="1"/>
  <c r="EF243" i="1"/>
  <c r="EE243" i="1"/>
  <c r="EM243" i="1"/>
  <c r="EL243" i="1"/>
  <c r="EP243" i="1"/>
  <c r="EK243" i="1"/>
  <c r="FQ243" i="1"/>
  <c r="FG243" i="1"/>
  <c r="FL243" i="1"/>
  <c r="FR243" i="1"/>
  <c r="FU251" i="1"/>
  <c r="FK251" i="1"/>
  <c r="ER251" i="1"/>
  <c r="FD251" i="1"/>
  <c r="FB251" i="1"/>
  <c r="FC251" i="1"/>
  <c r="ES251" i="1"/>
  <c r="FQ251" i="1"/>
  <c r="EN251" i="1"/>
  <c r="EF251" i="1"/>
  <c r="EI251" i="1"/>
  <c r="EE251" i="1"/>
  <c r="EC251" i="1"/>
  <c r="EQ251" i="1"/>
  <c r="FH251" i="1"/>
  <c r="EX251" i="1"/>
  <c r="EP251" i="1"/>
  <c r="EK251" i="1"/>
  <c r="FI251" i="1"/>
  <c r="EY251" i="1"/>
  <c r="ED251" i="1"/>
  <c r="ET251" i="1"/>
  <c r="EM251" i="1"/>
  <c r="EL251" i="1"/>
  <c r="FG251" i="1"/>
  <c r="FL251" i="1"/>
  <c r="FR251" i="1"/>
  <c r="DQ106" i="1"/>
  <c r="FP106" i="1"/>
  <c r="DQ95" i="1"/>
  <c r="FP95" i="1"/>
  <c r="DQ144" i="1"/>
  <c r="FP144" i="1"/>
  <c r="DQ116" i="1"/>
  <c r="FP116" i="1"/>
  <c r="FP224" i="1"/>
  <c r="DQ97" i="1"/>
  <c r="FP97" i="1"/>
  <c r="FQ262" i="1"/>
  <c r="FB262" i="1"/>
  <c r="ER262" i="1"/>
  <c r="FD262" i="1"/>
  <c r="FC262" i="1"/>
  <c r="EX262" i="1"/>
  <c r="EQ262" i="1"/>
  <c r="EM262" i="1"/>
  <c r="FI262" i="1"/>
  <c r="FK262" i="1"/>
  <c r="ET262" i="1"/>
  <c r="ES262" i="1"/>
  <c r="FU262" i="1"/>
  <c r="EN262" i="1"/>
  <c r="EF262" i="1"/>
  <c r="EL262" i="1"/>
  <c r="EP262" i="1"/>
  <c r="EC262" i="1"/>
  <c r="EY262" i="1"/>
  <c r="EK262" i="1"/>
  <c r="EI262" i="1"/>
  <c r="EE262" i="1"/>
  <c r="FH262" i="1"/>
  <c r="ED262" i="1"/>
  <c r="FG262" i="1"/>
  <c r="FL262" i="1"/>
  <c r="FR262" i="1"/>
  <c r="ER265" i="1"/>
  <c r="FH265" i="1"/>
  <c r="FB265" i="1"/>
  <c r="EQ265" i="1"/>
  <c r="EM265" i="1"/>
  <c r="EL265" i="1"/>
  <c r="EP265" i="1"/>
  <c r="FI265" i="1"/>
  <c r="EY265" i="1"/>
  <c r="ES265" i="1"/>
  <c r="FQ265" i="1"/>
  <c r="ET265" i="1"/>
  <c r="FK265" i="1"/>
  <c r="EN265" i="1"/>
  <c r="EC265" i="1"/>
  <c r="FD265" i="1"/>
  <c r="EK265" i="1"/>
  <c r="FC265" i="1"/>
  <c r="FU265" i="1"/>
  <c r="EF265" i="1"/>
  <c r="EE265" i="1"/>
  <c r="EI265" i="1"/>
  <c r="ED265" i="1"/>
  <c r="EX265" i="1"/>
  <c r="FG265" i="1"/>
  <c r="FL265" i="1"/>
  <c r="FR265" i="1"/>
  <c r="FH283" i="1"/>
  <c r="FQ283" i="1"/>
  <c r="FC283" i="1"/>
  <c r="FK283" i="1"/>
  <c r="EQ283" i="1"/>
  <c r="EN283" i="1"/>
  <c r="EM283" i="1"/>
  <c r="ES283" i="1"/>
  <c r="EL283" i="1"/>
  <c r="EC283" i="1"/>
  <c r="FI283" i="1"/>
  <c r="EI283" i="1"/>
  <c r="EK283" i="1"/>
  <c r="ET283" i="1"/>
  <c r="FB283" i="1"/>
  <c r="EY283" i="1"/>
  <c r="FU283" i="1"/>
  <c r="EF283" i="1"/>
  <c r="EE283" i="1"/>
  <c r="ED283" i="1"/>
  <c r="EX283" i="1"/>
  <c r="FD283" i="1"/>
  <c r="ER283" i="1"/>
  <c r="EP283" i="1"/>
  <c r="FG283" i="1"/>
  <c r="FL283" i="1"/>
  <c r="FR283" i="1"/>
  <c r="FH247" i="1"/>
  <c r="ER247" i="1"/>
  <c r="EY247" i="1"/>
  <c r="FU247" i="1"/>
  <c r="FB247" i="1"/>
  <c r="FQ247" i="1"/>
  <c r="EN247" i="1"/>
  <c r="EP247" i="1"/>
  <c r="EL247" i="1"/>
  <c r="EE247" i="1"/>
  <c r="FK247" i="1"/>
  <c r="FI247" i="1"/>
  <c r="EX247" i="1"/>
  <c r="EM247" i="1"/>
  <c r="ED247" i="1"/>
  <c r="FD247" i="1"/>
  <c r="ES247" i="1"/>
  <c r="EI247" i="1"/>
  <c r="EQ247" i="1"/>
  <c r="EC247" i="1"/>
  <c r="EK247" i="1"/>
  <c r="FC247" i="1"/>
  <c r="ET247" i="1"/>
  <c r="EF247" i="1"/>
  <c r="FG247" i="1"/>
  <c r="FL247" i="1"/>
  <c r="FR247" i="1"/>
  <c r="FU159" i="1"/>
  <c r="FK159" i="1"/>
  <c r="FH159" i="1"/>
  <c r="ER159" i="1"/>
  <c r="EY159" i="1"/>
  <c r="FB159" i="1"/>
  <c r="EE159" i="1"/>
  <c r="FQ159" i="1"/>
  <c r="EP159" i="1"/>
  <c r="EX159" i="1"/>
  <c r="FI159" i="1"/>
  <c r="EN159" i="1"/>
  <c r="EM159" i="1"/>
  <c r="FC159" i="1"/>
  <c r="EL159" i="1"/>
  <c r="EI159" i="1"/>
  <c r="ED159" i="1"/>
  <c r="FD159" i="1"/>
  <c r="EQ159" i="1"/>
  <c r="EK159" i="1"/>
  <c r="ET159" i="1"/>
  <c r="ES159" i="1"/>
  <c r="EF159" i="1"/>
  <c r="EC159" i="1"/>
  <c r="FG159" i="1"/>
  <c r="FL159" i="1"/>
  <c r="FR159" i="1"/>
  <c r="FH115" i="1"/>
  <c r="FQ115" i="1"/>
  <c r="FD115" i="1"/>
  <c r="FK115" i="1"/>
  <c r="EY115" i="1"/>
  <c r="EP115" i="1"/>
  <c r="EC115" i="1"/>
  <c r="FB115" i="1"/>
  <c r="FI115" i="1"/>
  <c r="ER115" i="1"/>
  <c r="ES115" i="1"/>
  <c r="FC115" i="1"/>
  <c r="EF115" i="1"/>
  <c r="FU115" i="1"/>
  <c r="EM115" i="1"/>
  <c r="EN115" i="1"/>
  <c r="EI115" i="1"/>
  <c r="EL115" i="1"/>
  <c r="EQ115" i="1"/>
  <c r="EE115" i="1"/>
  <c r="EK115" i="1"/>
  <c r="ED115" i="1"/>
  <c r="ET115" i="1"/>
  <c r="EX115" i="1"/>
  <c r="FG115" i="1"/>
  <c r="FR115" i="1"/>
  <c r="FL115" i="1"/>
  <c r="FP182" i="1"/>
  <c r="FP210" i="1"/>
  <c r="DQ150" i="1"/>
  <c r="FP150" i="1"/>
  <c r="DQ127" i="1"/>
  <c r="FP127" i="1"/>
  <c r="FP195" i="1"/>
  <c r="FP208" i="1"/>
  <c r="FP202" i="1"/>
  <c r="DQ100" i="1"/>
  <c r="FP100" i="1"/>
  <c r="FU203" i="1"/>
  <c r="FH203" i="1"/>
  <c r="ET203" i="1"/>
  <c r="FK203" i="1"/>
  <c r="EY203" i="1"/>
  <c r="EP203" i="1"/>
  <c r="EF203" i="1"/>
  <c r="EE203" i="1"/>
  <c r="ER203" i="1"/>
  <c r="EQ203" i="1"/>
  <c r="EK203" i="1"/>
  <c r="FQ203" i="1"/>
  <c r="EI203" i="1"/>
  <c r="ED203" i="1"/>
  <c r="FD203" i="1"/>
  <c r="FC203" i="1"/>
  <c r="FB203" i="1"/>
  <c r="ES203" i="1"/>
  <c r="EN203" i="1"/>
  <c r="EM203" i="1"/>
  <c r="EL203" i="1"/>
  <c r="EC203" i="1"/>
  <c r="FI203" i="1"/>
  <c r="EX203" i="1"/>
  <c r="FG203" i="1"/>
  <c r="FL203" i="1"/>
  <c r="FR203" i="1"/>
  <c r="ER162" i="1"/>
  <c r="FC162" i="1"/>
  <c r="EX162" i="1"/>
  <c r="FU162" i="1"/>
  <c r="EQ162" i="1"/>
  <c r="FH162" i="1"/>
  <c r="FQ162" i="1"/>
  <c r="FB162" i="1"/>
  <c r="FI162" i="1"/>
  <c r="EY162" i="1"/>
  <c r="FD162" i="1"/>
  <c r="ET162" i="1"/>
  <c r="ES162" i="1"/>
  <c r="EI162" i="1"/>
  <c r="EF162" i="1"/>
  <c r="EE162" i="1"/>
  <c r="EP162" i="1"/>
  <c r="ED162" i="1"/>
  <c r="EN162" i="1"/>
  <c r="EM162" i="1"/>
  <c r="EL162" i="1"/>
  <c r="EK162" i="1"/>
  <c r="EC162" i="1"/>
  <c r="FK162" i="1"/>
  <c r="FG162" i="1"/>
  <c r="FL162" i="1"/>
  <c r="FR162" i="1"/>
  <c r="FP155" i="1"/>
  <c r="DQ146" i="1"/>
  <c r="FP146" i="1"/>
  <c r="FP239" i="1"/>
  <c r="FP231" i="1"/>
  <c r="FP259" i="1"/>
  <c r="FP181" i="1"/>
  <c r="FP237" i="1"/>
  <c r="FU191" i="1"/>
  <c r="FH191" i="1"/>
  <c r="ER191" i="1"/>
  <c r="FQ191" i="1"/>
  <c r="FC191" i="1"/>
  <c r="EI191" i="1"/>
  <c r="EE191" i="1"/>
  <c r="EP191" i="1"/>
  <c r="FI191" i="1"/>
  <c r="FB191" i="1"/>
  <c r="FK191" i="1"/>
  <c r="ED191" i="1"/>
  <c r="EQ191" i="1"/>
  <c r="EC191" i="1"/>
  <c r="EY191" i="1"/>
  <c r="EN191" i="1"/>
  <c r="EM191" i="1"/>
  <c r="EL191" i="1"/>
  <c r="FD191" i="1"/>
  <c r="ET191" i="1"/>
  <c r="ES191" i="1"/>
  <c r="EX191" i="1"/>
  <c r="EK191" i="1"/>
  <c r="EF191" i="1"/>
  <c r="FG191" i="1"/>
  <c r="FL191" i="1"/>
  <c r="FR191" i="1"/>
  <c r="DQ103" i="1"/>
  <c r="FP103" i="1"/>
  <c r="FQ190" i="1"/>
  <c r="FU190" i="1"/>
  <c r="FD190" i="1"/>
  <c r="ER190" i="1"/>
  <c r="FK190" i="1"/>
  <c r="FB190" i="1"/>
  <c r="ET190" i="1"/>
  <c r="FI190" i="1"/>
  <c r="EY190" i="1"/>
  <c r="ES190" i="1"/>
  <c r="EN190" i="1"/>
  <c r="EM190" i="1"/>
  <c r="EL190" i="1"/>
  <c r="EX190" i="1"/>
  <c r="FH190" i="1"/>
  <c r="EF190" i="1"/>
  <c r="EQ190" i="1"/>
  <c r="EE190" i="1"/>
  <c r="ED190" i="1"/>
  <c r="EC190" i="1"/>
  <c r="EI190" i="1"/>
  <c r="EP190" i="1"/>
  <c r="FC190" i="1"/>
  <c r="EK190" i="1"/>
  <c r="FG190" i="1"/>
  <c r="FL190" i="1"/>
  <c r="FR190" i="1"/>
  <c r="FD287" i="1"/>
  <c r="FK287" i="1"/>
  <c r="FI287" i="1"/>
  <c r="EX287" i="1"/>
  <c r="FB287" i="1"/>
  <c r="EP287" i="1"/>
  <c r="EY287" i="1"/>
  <c r="EE287" i="1"/>
  <c r="FU287" i="1"/>
  <c r="FQ287" i="1"/>
  <c r="FC287" i="1"/>
  <c r="EC287" i="1"/>
  <c r="FH287" i="1"/>
  <c r="EF287" i="1"/>
  <c r="ED287" i="1"/>
  <c r="EI287" i="1"/>
  <c r="ES287" i="1"/>
  <c r="ET287" i="1"/>
  <c r="EQ287" i="1"/>
  <c r="ER287" i="1"/>
  <c r="EK287" i="1"/>
  <c r="EN287" i="1"/>
  <c r="EM287" i="1"/>
  <c r="EL287" i="1"/>
  <c r="FG287" i="1"/>
  <c r="FL287" i="1"/>
  <c r="FR287" i="1"/>
  <c r="FB278" i="1"/>
  <c r="FU278" i="1"/>
  <c r="ER278" i="1"/>
  <c r="EP278" i="1"/>
  <c r="ET278" i="1"/>
  <c r="FI278" i="1"/>
  <c r="FD278" i="1"/>
  <c r="FK278" i="1"/>
  <c r="FQ278" i="1"/>
  <c r="EX278" i="1"/>
  <c r="FC278" i="1"/>
  <c r="EY278" i="1"/>
  <c r="EQ278" i="1"/>
  <c r="EF278" i="1"/>
  <c r="ED278" i="1"/>
  <c r="EL278" i="1"/>
  <c r="EK278" i="1"/>
  <c r="FH278" i="1"/>
  <c r="EN278" i="1"/>
  <c r="EM278" i="1"/>
  <c r="EI278" i="1"/>
  <c r="ES278" i="1"/>
  <c r="EE278" i="1"/>
  <c r="EC278" i="1"/>
  <c r="FG278" i="1"/>
  <c r="FL278" i="1"/>
  <c r="FR278" i="1"/>
  <c r="FP270" i="1"/>
  <c r="FP268" i="1"/>
  <c r="DQ107" i="1"/>
  <c r="FP107" i="1"/>
  <c r="FP278" i="1"/>
  <c r="DQ131" i="1"/>
  <c r="FP131" i="1"/>
  <c r="DQ147" i="1"/>
  <c r="FP147" i="1"/>
  <c r="DQ104" i="1"/>
  <c r="FP104" i="1"/>
  <c r="DQ93" i="1"/>
  <c r="FP93" i="1"/>
  <c r="DQ124" i="1"/>
  <c r="FP124" i="1"/>
  <c r="FQ193" i="1"/>
  <c r="ER193" i="1"/>
  <c r="FI193" i="1"/>
  <c r="FC193" i="1"/>
  <c r="FU193" i="1"/>
  <c r="EI193" i="1"/>
  <c r="EP193" i="1"/>
  <c r="FB193" i="1"/>
  <c r="EN193" i="1"/>
  <c r="EY193" i="1"/>
  <c r="EX193" i="1"/>
  <c r="FK193" i="1"/>
  <c r="ED193" i="1"/>
  <c r="EF193" i="1"/>
  <c r="FH193" i="1"/>
  <c r="EQ193" i="1"/>
  <c r="EC193" i="1"/>
  <c r="EM193" i="1"/>
  <c r="EL193" i="1"/>
  <c r="FD193" i="1"/>
  <c r="ET193" i="1"/>
  <c r="ES193" i="1"/>
  <c r="EK193" i="1"/>
  <c r="EE193" i="1"/>
  <c r="FG193" i="1"/>
  <c r="FL193" i="1"/>
  <c r="FR193" i="1"/>
  <c r="FU175" i="1"/>
  <c r="FK175" i="1"/>
  <c r="FI175" i="1"/>
  <c r="EY175" i="1"/>
  <c r="EX175" i="1"/>
  <c r="FH175" i="1"/>
  <c r="ER175" i="1"/>
  <c r="FD175" i="1"/>
  <c r="FC175" i="1"/>
  <c r="EE175" i="1"/>
  <c r="ET175" i="1"/>
  <c r="FQ175" i="1"/>
  <c r="ED175" i="1"/>
  <c r="EM175" i="1"/>
  <c r="ES175" i="1"/>
  <c r="EQ175" i="1"/>
  <c r="EK175" i="1"/>
  <c r="FB175" i="1"/>
  <c r="EF175" i="1"/>
  <c r="EN175" i="1"/>
  <c r="EL175" i="1"/>
  <c r="EC175" i="1"/>
  <c r="EI175" i="1"/>
  <c r="EP175" i="1"/>
  <c r="FG175" i="1"/>
  <c r="FL175" i="1"/>
  <c r="FR175" i="1"/>
  <c r="FP221" i="1"/>
  <c r="FU174" i="1"/>
  <c r="FQ174" i="1"/>
  <c r="FB174" i="1"/>
  <c r="FK174" i="1"/>
  <c r="FI174" i="1"/>
  <c r="FH174" i="1"/>
  <c r="FD174" i="1"/>
  <c r="EY174" i="1"/>
  <c r="ER174" i="1"/>
  <c r="FC174" i="1"/>
  <c r="ES174" i="1"/>
  <c r="EF174" i="1"/>
  <c r="EE174" i="1"/>
  <c r="ET174" i="1"/>
  <c r="EX174" i="1"/>
  <c r="EP174" i="1"/>
  <c r="ED174" i="1"/>
  <c r="EK174" i="1"/>
  <c r="EQ174" i="1"/>
  <c r="EN174" i="1"/>
  <c r="EM174" i="1"/>
  <c r="EC174" i="1"/>
  <c r="EL174" i="1"/>
  <c r="EI174" i="1"/>
  <c r="FG174" i="1"/>
  <c r="FL174" i="1"/>
  <c r="FR174" i="1"/>
  <c r="ER276" i="1"/>
  <c r="FQ276" i="1"/>
  <c r="EM276" i="1"/>
  <c r="FU276" i="1"/>
  <c r="FK276" i="1"/>
  <c r="FC276" i="1"/>
  <c r="EX276" i="1"/>
  <c r="EP276" i="1"/>
  <c r="FD276" i="1"/>
  <c r="ET276" i="1"/>
  <c r="EE276" i="1"/>
  <c r="EY276" i="1"/>
  <c r="FH276" i="1"/>
  <c r="EK276" i="1"/>
  <c r="ED276" i="1"/>
  <c r="ES276" i="1"/>
  <c r="EQ276" i="1"/>
  <c r="FB276" i="1"/>
  <c r="FI276" i="1"/>
  <c r="EI276" i="1"/>
  <c r="EN276" i="1"/>
  <c r="EL276" i="1"/>
  <c r="EC276" i="1"/>
  <c r="EF276" i="1"/>
  <c r="FG276" i="1"/>
  <c r="FL276" i="1"/>
  <c r="FR276" i="1"/>
  <c r="FP158" i="1"/>
  <c r="FP228" i="1"/>
  <c r="FP274" i="1"/>
  <c r="DQ115" i="1"/>
  <c r="FP115" i="1"/>
  <c r="DQ125" i="1"/>
  <c r="FP125" i="1"/>
  <c r="FP160" i="1"/>
  <c r="FP264" i="1"/>
  <c r="FP293" i="1"/>
  <c r="FK111" i="1"/>
  <c r="FI111" i="1"/>
  <c r="FH111" i="1"/>
  <c r="FQ111" i="1"/>
  <c r="EP111" i="1"/>
  <c r="ER111" i="1"/>
  <c r="FU111" i="1"/>
  <c r="EX111" i="1"/>
  <c r="FC111" i="1"/>
  <c r="EK111" i="1"/>
  <c r="EE111" i="1"/>
  <c r="ET111" i="1"/>
  <c r="ES111" i="1"/>
  <c r="EY111" i="1"/>
  <c r="EC111" i="1"/>
  <c r="ED111" i="1"/>
  <c r="FD111" i="1"/>
  <c r="FB111" i="1"/>
  <c r="EI111" i="1"/>
  <c r="EQ111" i="1"/>
  <c r="EN111" i="1"/>
  <c r="EM111" i="1"/>
  <c r="EL111" i="1"/>
  <c r="EF111" i="1"/>
  <c r="FG111" i="1"/>
  <c r="FL111" i="1"/>
  <c r="FR111" i="1"/>
  <c r="FU274" i="1"/>
  <c r="FQ274" i="1"/>
  <c r="FI274" i="1"/>
  <c r="EK274" i="1"/>
  <c r="ER274" i="1"/>
  <c r="EY274" i="1"/>
  <c r="FB274" i="1"/>
  <c r="EM274" i="1"/>
  <c r="EL274" i="1"/>
  <c r="EX274" i="1"/>
  <c r="EP274" i="1"/>
  <c r="FH274" i="1"/>
  <c r="EQ274" i="1"/>
  <c r="EN274" i="1"/>
  <c r="FK274" i="1"/>
  <c r="FD274" i="1"/>
  <c r="FC274" i="1"/>
  <c r="EF274" i="1"/>
  <c r="EE274" i="1"/>
  <c r="ED274" i="1"/>
  <c r="ES274" i="1"/>
  <c r="EI274" i="1"/>
  <c r="ET274" i="1"/>
  <c r="EC274" i="1"/>
  <c r="FG274" i="1"/>
  <c r="FL274" i="1"/>
  <c r="FR274" i="1"/>
  <c r="FB199" i="1"/>
  <c r="EY199" i="1"/>
  <c r="FQ199" i="1"/>
  <c r="ER199" i="1"/>
  <c r="FK199" i="1"/>
  <c r="FC199" i="1"/>
  <c r="ES199" i="1"/>
  <c r="EE199" i="1"/>
  <c r="FH199" i="1"/>
  <c r="FI199" i="1"/>
  <c r="EC199" i="1"/>
  <c r="EX199" i="1"/>
  <c r="EK199" i="1"/>
  <c r="EN199" i="1"/>
  <c r="FD199" i="1"/>
  <c r="EP199" i="1"/>
  <c r="ED199" i="1"/>
  <c r="EM199" i="1"/>
  <c r="EI199" i="1"/>
  <c r="EL199" i="1"/>
  <c r="EF199" i="1"/>
  <c r="ET199" i="1"/>
  <c r="EQ199" i="1"/>
  <c r="FU199" i="1"/>
  <c r="FG199" i="1"/>
  <c r="FL199" i="1"/>
  <c r="FR199" i="1"/>
  <c r="FK249" i="1"/>
  <c r="FU249" i="1"/>
  <c r="FB249" i="1"/>
  <c r="FD249" i="1"/>
  <c r="FH249" i="1"/>
  <c r="EP249" i="1"/>
  <c r="ER249" i="1"/>
  <c r="ET249" i="1"/>
  <c r="EX249" i="1"/>
  <c r="FQ249" i="1"/>
  <c r="EY249" i="1"/>
  <c r="EK249" i="1"/>
  <c r="ES249" i="1"/>
  <c r="EI249" i="1"/>
  <c r="EL249" i="1"/>
  <c r="EQ249" i="1"/>
  <c r="EC249" i="1"/>
  <c r="FI249" i="1"/>
  <c r="FC249" i="1"/>
  <c r="EF249" i="1"/>
  <c r="EE249" i="1"/>
  <c r="ED249" i="1"/>
  <c r="EN249" i="1"/>
  <c r="EM249" i="1"/>
  <c r="FG249" i="1"/>
  <c r="FL249" i="1"/>
  <c r="FR249" i="1"/>
  <c r="FI260" i="1"/>
  <c r="FH260" i="1"/>
  <c r="FU260" i="1"/>
  <c r="EM260" i="1"/>
  <c r="FD260" i="1"/>
  <c r="EP260" i="1"/>
  <c r="ER260" i="1"/>
  <c r="FK260" i="1"/>
  <c r="EC260" i="1"/>
  <c r="ET260" i="1"/>
  <c r="EE260" i="1"/>
  <c r="EK260" i="1"/>
  <c r="ES260" i="1"/>
  <c r="FQ260" i="1"/>
  <c r="FB260" i="1"/>
  <c r="EF260" i="1"/>
  <c r="EX260" i="1"/>
  <c r="ED260" i="1"/>
  <c r="EN260" i="1"/>
  <c r="EL260" i="1"/>
  <c r="EY260" i="1"/>
  <c r="FC260" i="1"/>
  <c r="EQ260" i="1"/>
  <c r="EI260" i="1"/>
  <c r="FG260" i="1"/>
  <c r="FL260" i="1"/>
  <c r="FR260" i="1"/>
  <c r="ER194" i="1"/>
  <c r="FC194" i="1"/>
  <c r="FU194" i="1"/>
  <c r="FH194" i="1"/>
  <c r="ES194" i="1"/>
  <c r="FB194" i="1"/>
  <c r="EI194" i="1"/>
  <c r="FK194" i="1"/>
  <c r="ET194" i="1"/>
  <c r="EF194" i="1"/>
  <c r="EE194" i="1"/>
  <c r="ED194" i="1"/>
  <c r="EC194" i="1"/>
  <c r="FD194" i="1"/>
  <c r="EX194" i="1"/>
  <c r="FQ194" i="1"/>
  <c r="EN194" i="1"/>
  <c r="EM194" i="1"/>
  <c r="EL194" i="1"/>
  <c r="EY194" i="1"/>
  <c r="EP194" i="1"/>
  <c r="EK194" i="1"/>
  <c r="FI194" i="1"/>
  <c r="EQ194" i="1"/>
  <c r="FG194" i="1"/>
  <c r="FL194" i="1"/>
  <c r="FR194" i="1"/>
  <c r="DQ142" i="1"/>
  <c r="FP142" i="1"/>
  <c r="FP200" i="1"/>
  <c r="DQ134" i="1"/>
  <c r="FP134" i="1"/>
  <c r="FP218" i="1"/>
  <c r="DQ96" i="1"/>
  <c r="FP96" i="1"/>
  <c r="FP174" i="1"/>
  <c r="FP252" i="1"/>
  <c r="FP201" i="1"/>
  <c r="FP154" i="1"/>
  <c r="DQ119" i="1"/>
  <c r="FP119" i="1"/>
  <c r="FQ166" i="1"/>
  <c r="ER166" i="1"/>
  <c r="FU166" i="1"/>
  <c r="FH166" i="1"/>
  <c r="ET166" i="1"/>
  <c r="EP166" i="1"/>
  <c r="FD166" i="1"/>
  <c r="EX166" i="1"/>
  <c r="EI166" i="1"/>
  <c r="FB166" i="1"/>
  <c r="EQ166" i="1"/>
  <c r="EK166" i="1"/>
  <c r="EC166" i="1"/>
  <c r="EL166" i="1"/>
  <c r="ED166" i="1"/>
  <c r="EN166" i="1"/>
  <c r="EM166" i="1"/>
  <c r="ES166" i="1"/>
  <c r="FI166" i="1"/>
  <c r="FC166" i="1"/>
  <c r="EY166" i="1"/>
  <c r="FK166" i="1"/>
  <c r="EF166" i="1"/>
  <c r="EE166" i="1"/>
  <c r="FG166" i="1"/>
  <c r="FL166" i="1"/>
  <c r="FR166" i="1"/>
  <c r="DQ126" i="1"/>
  <c r="FP126" i="1"/>
  <c r="FK156" i="1"/>
  <c r="EM156" i="1"/>
  <c r="ER156" i="1"/>
  <c r="FH156" i="1"/>
  <c r="FC156" i="1"/>
  <c r="EQ156" i="1"/>
  <c r="EL156" i="1"/>
  <c r="EE156" i="1"/>
  <c r="ED156" i="1"/>
  <c r="FQ156" i="1"/>
  <c r="EK156" i="1"/>
  <c r="EC156" i="1"/>
  <c r="FU156" i="1"/>
  <c r="EI156" i="1"/>
  <c r="FI156" i="1"/>
  <c r="ET156" i="1"/>
  <c r="EP156" i="1"/>
  <c r="ES156" i="1"/>
  <c r="EX156" i="1"/>
  <c r="EN156" i="1"/>
  <c r="EF156" i="1"/>
  <c r="FD156" i="1"/>
  <c r="FB156" i="1"/>
  <c r="EY156" i="1"/>
  <c r="FG156" i="1"/>
  <c r="FL156" i="1"/>
  <c r="FR156" i="1"/>
  <c r="EM148" i="1"/>
  <c r="FQ148" i="1"/>
  <c r="ET148" i="1"/>
  <c r="FC148" i="1"/>
  <c r="ER148" i="1"/>
  <c r="FH148" i="1"/>
  <c r="EE148" i="1"/>
  <c r="FD148" i="1"/>
  <c r="EX148" i="1"/>
  <c r="ES148" i="1"/>
  <c r="EN148" i="1"/>
  <c r="EL148" i="1"/>
  <c r="FK148" i="1"/>
  <c r="EP148" i="1"/>
  <c r="FB148" i="1"/>
  <c r="EC148" i="1"/>
  <c r="EF148" i="1"/>
  <c r="ED148" i="1"/>
  <c r="FU148" i="1"/>
  <c r="FI148" i="1"/>
  <c r="EI148" i="1"/>
  <c r="EQ148" i="1"/>
  <c r="EK148" i="1"/>
  <c r="EY148" i="1"/>
  <c r="FG148" i="1"/>
  <c r="FL148" i="1"/>
  <c r="FR148" i="1"/>
  <c r="FI192" i="1"/>
  <c r="FQ192" i="1"/>
  <c r="ER192" i="1"/>
  <c r="EX192" i="1"/>
  <c r="EE192" i="1"/>
  <c r="FU192" i="1"/>
  <c r="ED192" i="1"/>
  <c r="FK192" i="1"/>
  <c r="FD192" i="1"/>
  <c r="FC192" i="1"/>
  <c r="FH192" i="1"/>
  <c r="EQ192" i="1"/>
  <c r="EP192" i="1"/>
  <c r="EN192" i="1"/>
  <c r="EM192" i="1"/>
  <c r="EC192" i="1"/>
  <c r="EI192" i="1"/>
  <c r="EY192" i="1"/>
  <c r="EL192" i="1"/>
  <c r="FB192" i="1"/>
  <c r="ET192" i="1"/>
  <c r="ES192" i="1"/>
  <c r="EK192" i="1"/>
  <c r="EF192" i="1"/>
  <c r="FG192" i="1"/>
  <c r="FL192" i="1"/>
  <c r="FR192" i="1"/>
  <c r="ER186" i="1"/>
  <c r="FK186" i="1"/>
  <c r="FQ186" i="1"/>
  <c r="FC186" i="1"/>
  <c r="EX186" i="1"/>
  <c r="EP186" i="1"/>
  <c r="FD186" i="1"/>
  <c r="FU186" i="1"/>
  <c r="FH186" i="1"/>
  <c r="FB186" i="1"/>
  <c r="EK186" i="1"/>
  <c r="ES186" i="1"/>
  <c r="EQ186" i="1"/>
  <c r="EY186" i="1"/>
  <c r="FI186" i="1"/>
  <c r="EC186" i="1"/>
  <c r="EF186" i="1"/>
  <c r="EE186" i="1"/>
  <c r="EI186" i="1"/>
  <c r="ED186" i="1"/>
  <c r="EN186" i="1"/>
  <c r="EM186" i="1"/>
  <c r="EL186" i="1"/>
  <c r="ET186" i="1"/>
  <c r="FG186" i="1"/>
  <c r="FL186" i="1"/>
  <c r="FR186" i="1"/>
  <c r="FP169" i="1"/>
  <c r="DQ137" i="1"/>
  <c r="FP137" i="1"/>
  <c r="DQ111" i="1"/>
  <c r="FP111" i="1"/>
  <c r="FP187" i="1"/>
  <c r="FP198" i="1"/>
  <c r="FP227" i="1"/>
  <c r="FP236" i="1"/>
  <c r="DQ117" i="1"/>
  <c r="FP117" i="1"/>
  <c r="FP280" i="1"/>
  <c r="FK104" i="1"/>
  <c r="FI104" i="1"/>
  <c r="ER104" i="1"/>
  <c r="FH104" i="1"/>
  <c r="FC104" i="1"/>
  <c r="EE104" i="1"/>
  <c r="ED104" i="1"/>
  <c r="FQ104" i="1"/>
  <c r="FB104" i="1"/>
  <c r="EX104" i="1"/>
  <c r="EC104" i="1"/>
  <c r="ET104" i="1"/>
  <c r="EY104" i="1"/>
  <c r="EQ104" i="1"/>
  <c r="EK104" i="1"/>
  <c r="EI104" i="1"/>
  <c r="EN104" i="1"/>
  <c r="ES104" i="1"/>
  <c r="EP104" i="1"/>
  <c r="FU104" i="1"/>
  <c r="EF104" i="1"/>
  <c r="FD104" i="1"/>
  <c r="EM104" i="1"/>
  <c r="EL104" i="1"/>
  <c r="FG104" i="1"/>
  <c r="FR104" i="1"/>
  <c r="FL104" i="1"/>
  <c r="FQ214" i="1"/>
  <c r="ER214" i="1"/>
  <c r="ET214" i="1"/>
  <c r="EQ214" i="1"/>
  <c r="EX214" i="1"/>
  <c r="EN214" i="1"/>
  <c r="EK214" i="1"/>
  <c r="EM214" i="1"/>
  <c r="FK214" i="1"/>
  <c r="FU214" i="1"/>
  <c r="EE214" i="1"/>
  <c r="EY214" i="1"/>
  <c r="EL214" i="1"/>
  <c r="EP214" i="1"/>
  <c r="FH214" i="1"/>
  <c r="EF214" i="1"/>
  <c r="ES214" i="1"/>
  <c r="ED214" i="1"/>
  <c r="EC214" i="1"/>
  <c r="FI214" i="1"/>
  <c r="FD214" i="1"/>
  <c r="EI214" i="1"/>
  <c r="FC214" i="1"/>
  <c r="FB214" i="1"/>
  <c r="FG214" i="1"/>
  <c r="FL214" i="1"/>
  <c r="FR214" i="1"/>
  <c r="ER113" i="1"/>
  <c r="FQ113" i="1"/>
  <c r="FI113" i="1"/>
  <c r="EK113" i="1"/>
  <c r="EM113" i="1"/>
  <c r="EC113" i="1"/>
  <c r="FH113" i="1"/>
  <c r="FK113" i="1"/>
  <c r="ES113" i="1"/>
  <c r="FD113" i="1"/>
  <c r="FC113" i="1"/>
  <c r="EE113" i="1"/>
  <c r="EQ113" i="1"/>
  <c r="EP113" i="1"/>
  <c r="FB113" i="1"/>
  <c r="EI113" i="1"/>
  <c r="EN113" i="1"/>
  <c r="EY113" i="1"/>
  <c r="EL113" i="1"/>
  <c r="FU113" i="1"/>
  <c r="EF113" i="1"/>
  <c r="ET113" i="1"/>
  <c r="ED113" i="1"/>
  <c r="EX113" i="1"/>
  <c r="FG113" i="1"/>
  <c r="FL113" i="1"/>
  <c r="FR113" i="1"/>
  <c r="FQ164" i="1"/>
  <c r="FI164" i="1"/>
  <c r="FH164" i="1"/>
  <c r="EM164" i="1"/>
  <c r="ER164" i="1"/>
  <c r="FU164" i="1"/>
  <c r="ET164" i="1"/>
  <c r="FB164" i="1"/>
  <c r="EN164" i="1"/>
  <c r="EK164" i="1"/>
  <c r="EC164" i="1"/>
  <c r="EL164" i="1"/>
  <c r="EE164" i="1"/>
  <c r="FD164" i="1"/>
  <c r="EI164" i="1"/>
  <c r="EP164" i="1"/>
  <c r="FC164" i="1"/>
  <c r="ES164" i="1"/>
  <c r="EX164" i="1"/>
  <c r="EQ164" i="1"/>
  <c r="EY164" i="1"/>
  <c r="FK164" i="1"/>
  <c r="EF164" i="1"/>
  <c r="ED164" i="1"/>
  <c r="FG164" i="1"/>
  <c r="FL164" i="1"/>
  <c r="FR164" i="1"/>
  <c r="ER232" i="1"/>
  <c r="ES232" i="1"/>
  <c r="FC232" i="1"/>
  <c r="FH232" i="1"/>
  <c r="EX232" i="1"/>
  <c r="EE232" i="1"/>
  <c r="ED232" i="1"/>
  <c r="EY232" i="1"/>
  <c r="EL232" i="1"/>
  <c r="EM232" i="1"/>
  <c r="FU232" i="1"/>
  <c r="FI232" i="1"/>
  <c r="EF232" i="1"/>
  <c r="EP232" i="1"/>
  <c r="FK232" i="1"/>
  <c r="FB232" i="1"/>
  <c r="FQ232" i="1"/>
  <c r="EN232" i="1"/>
  <c r="EK232" i="1"/>
  <c r="EC232" i="1"/>
  <c r="ET232" i="1"/>
  <c r="FD232" i="1"/>
  <c r="EQ232" i="1"/>
  <c r="EI232" i="1"/>
  <c r="FG232" i="1"/>
  <c r="FL232" i="1"/>
  <c r="FR232" i="1"/>
  <c r="FP286" i="1"/>
  <c r="FP177" i="1"/>
  <c r="FP183" i="1"/>
  <c r="FP211" i="1"/>
  <c r="FP175" i="1"/>
  <c r="FP216" i="1"/>
  <c r="FP291" i="1"/>
  <c r="FP277" i="1"/>
  <c r="DQ120" i="1"/>
  <c r="FP120" i="1"/>
  <c r="FQ94" i="1"/>
  <c r="ER94" i="1"/>
  <c r="FU94" i="1"/>
  <c r="FK94" i="1"/>
  <c r="FI94" i="1"/>
  <c r="FD94" i="1"/>
  <c r="FC94" i="1"/>
  <c r="ET94" i="1"/>
  <c r="EP94" i="1"/>
  <c r="EI94" i="1"/>
  <c r="FB94" i="1"/>
  <c r="EK94" i="1"/>
  <c r="EF94" i="1"/>
  <c r="EE94" i="1"/>
  <c r="EX94" i="1"/>
  <c r="ES94" i="1"/>
  <c r="ED94" i="1"/>
  <c r="EN94" i="1"/>
  <c r="EM94" i="1"/>
  <c r="FH94" i="1"/>
  <c r="EY94" i="1"/>
  <c r="EL94" i="1"/>
  <c r="EC94" i="1"/>
  <c r="EQ94" i="1"/>
  <c r="FG94" i="1"/>
  <c r="FL94" i="1"/>
  <c r="FR94" i="1"/>
  <c r="FK267" i="1"/>
  <c r="FQ267" i="1"/>
  <c r="ER267" i="1"/>
  <c r="EQ267" i="1"/>
  <c r="EL267" i="1"/>
  <c r="EI267" i="1"/>
  <c r="FI267" i="1"/>
  <c r="FH267" i="1"/>
  <c r="EX267" i="1"/>
  <c r="ES267" i="1"/>
  <c r="ET267" i="1"/>
  <c r="EY267" i="1"/>
  <c r="EP267" i="1"/>
  <c r="FD267" i="1"/>
  <c r="EN267" i="1"/>
  <c r="EC267" i="1"/>
  <c r="FC267" i="1"/>
  <c r="FB267" i="1"/>
  <c r="EK267" i="1"/>
  <c r="FU267" i="1"/>
  <c r="EF267" i="1"/>
  <c r="EE267" i="1"/>
  <c r="ED267" i="1"/>
  <c r="EM267" i="1"/>
  <c r="FG267" i="1"/>
  <c r="FL267" i="1"/>
  <c r="FR267" i="1"/>
  <c r="ER138" i="1"/>
  <c r="FQ138" i="1"/>
  <c r="FC138" i="1"/>
  <c r="EX138" i="1"/>
  <c r="FK138" i="1"/>
  <c r="FI138" i="1"/>
  <c r="EK138" i="1"/>
  <c r="FB138" i="1"/>
  <c r="EM138" i="1"/>
  <c r="EI138" i="1"/>
  <c r="FU138" i="1"/>
  <c r="EQ138" i="1"/>
  <c r="FD138" i="1"/>
  <c r="EN138" i="1"/>
  <c r="EL138" i="1"/>
  <c r="EE138" i="1"/>
  <c r="ED138" i="1"/>
  <c r="FH138" i="1"/>
  <c r="EY138" i="1"/>
  <c r="EC138" i="1"/>
  <c r="ET138" i="1"/>
  <c r="ES138" i="1"/>
  <c r="EP138" i="1"/>
  <c r="EF138" i="1"/>
  <c r="FG138" i="1"/>
  <c r="FL138" i="1"/>
  <c r="FR138" i="1"/>
  <c r="FP220" i="1"/>
  <c r="ER135" i="1"/>
  <c r="FB135" i="1"/>
  <c r="FQ135" i="1"/>
  <c r="FK135" i="1"/>
  <c r="EE135" i="1"/>
  <c r="EX135" i="1"/>
  <c r="EM135" i="1"/>
  <c r="FI135" i="1"/>
  <c r="FD135" i="1"/>
  <c r="ES135" i="1"/>
  <c r="EY135" i="1"/>
  <c r="EP135" i="1"/>
  <c r="FU135" i="1"/>
  <c r="EC135" i="1"/>
  <c r="EL135" i="1"/>
  <c r="EQ135" i="1"/>
  <c r="EK135" i="1"/>
  <c r="FH135" i="1"/>
  <c r="EF135" i="1"/>
  <c r="ED135" i="1"/>
  <c r="FC135" i="1"/>
  <c r="ET135" i="1"/>
  <c r="EI135" i="1"/>
  <c r="EN135" i="1"/>
  <c r="FG135" i="1"/>
  <c r="FL135" i="1"/>
  <c r="FR135" i="1"/>
  <c r="DQ136" i="1"/>
  <c r="FP136" i="1"/>
  <c r="EM228" i="1"/>
  <c r="ER228" i="1"/>
  <c r="ET228" i="1"/>
  <c r="FC228" i="1"/>
  <c r="FH228" i="1"/>
  <c r="EE228" i="1"/>
  <c r="FU228" i="1"/>
  <c r="EY228" i="1"/>
  <c r="EX228" i="1"/>
  <c r="ES228" i="1"/>
  <c r="EC228" i="1"/>
  <c r="ED228" i="1"/>
  <c r="EQ228" i="1"/>
  <c r="EI228" i="1"/>
  <c r="FQ228" i="1"/>
  <c r="EK228" i="1"/>
  <c r="EN228" i="1"/>
  <c r="EL228" i="1"/>
  <c r="FK228" i="1"/>
  <c r="EF228" i="1"/>
  <c r="FD228" i="1"/>
  <c r="FB228" i="1"/>
  <c r="FI228" i="1"/>
  <c r="EP228" i="1"/>
  <c r="FG228" i="1"/>
  <c r="FL228" i="1"/>
  <c r="FR228" i="1"/>
  <c r="ER160" i="1"/>
  <c r="FK160" i="1"/>
  <c r="FU160" i="1"/>
  <c r="FI160" i="1"/>
  <c r="ES160" i="1"/>
  <c r="FQ160" i="1"/>
  <c r="FC160" i="1"/>
  <c r="EX160" i="1"/>
  <c r="EE160" i="1"/>
  <c r="ED160" i="1"/>
  <c r="FH160" i="1"/>
  <c r="EM160" i="1"/>
  <c r="EL160" i="1"/>
  <c r="FD160" i="1"/>
  <c r="EK160" i="1"/>
  <c r="ET160" i="1"/>
  <c r="EI160" i="1"/>
  <c r="EP160" i="1"/>
  <c r="EF160" i="1"/>
  <c r="EN160" i="1"/>
  <c r="FB160" i="1"/>
  <c r="EQ160" i="1"/>
  <c r="EY160" i="1"/>
  <c r="EC160" i="1"/>
  <c r="FG160" i="1"/>
  <c r="FL160" i="1"/>
  <c r="FR160" i="1"/>
  <c r="ER114" i="1"/>
  <c r="FC114" i="1"/>
  <c r="EX114" i="1"/>
  <c r="FQ114" i="1"/>
  <c r="FH114" i="1"/>
  <c r="EM114" i="1"/>
  <c r="EK114" i="1"/>
  <c r="EP114" i="1"/>
  <c r="EL114" i="1"/>
  <c r="ES114" i="1"/>
  <c r="FK114" i="1"/>
  <c r="EY114" i="1"/>
  <c r="FD114" i="1"/>
  <c r="ET114" i="1"/>
  <c r="EC114" i="1"/>
  <c r="FB114" i="1"/>
  <c r="EI114" i="1"/>
  <c r="EN114" i="1"/>
  <c r="FU114" i="1"/>
  <c r="EQ114" i="1"/>
  <c r="FI114" i="1"/>
  <c r="EF114" i="1"/>
  <c r="EE114" i="1"/>
  <c r="ED114" i="1"/>
  <c r="FG114" i="1"/>
  <c r="FL114" i="1"/>
  <c r="FR114" i="1"/>
  <c r="FD217" i="1"/>
  <c r="ER217" i="1"/>
  <c r="ET217" i="1"/>
  <c r="FQ217" i="1"/>
  <c r="EI217" i="1"/>
  <c r="EY217" i="1"/>
  <c r="EK217" i="1"/>
  <c r="FI217" i="1"/>
  <c r="FH217" i="1"/>
  <c r="EP217" i="1"/>
  <c r="EF217" i="1"/>
  <c r="EE217" i="1"/>
  <c r="ED217" i="1"/>
  <c r="ES217" i="1"/>
  <c r="EC217" i="1"/>
  <c r="FK217" i="1"/>
  <c r="EQ217" i="1"/>
  <c r="EX217" i="1"/>
  <c r="FC217" i="1"/>
  <c r="FU217" i="1"/>
  <c r="FB217" i="1"/>
  <c r="EN217" i="1"/>
  <c r="EM217" i="1"/>
  <c r="EL217" i="1"/>
  <c r="FG217" i="1"/>
  <c r="FL217" i="1"/>
  <c r="FR217" i="1"/>
  <c r="FU252" i="1"/>
  <c r="FQ252" i="1"/>
  <c r="FK252" i="1"/>
  <c r="FD252" i="1"/>
  <c r="EM252" i="1"/>
  <c r="FH252" i="1"/>
  <c r="EQ252" i="1"/>
  <c r="EN252" i="1"/>
  <c r="EK252" i="1"/>
  <c r="EE252" i="1"/>
  <c r="ER252" i="1"/>
  <c r="ED252" i="1"/>
  <c r="EI252" i="1"/>
  <c r="EL252" i="1"/>
  <c r="EX252" i="1"/>
  <c r="EC252" i="1"/>
  <c r="EP252" i="1"/>
  <c r="FI252" i="1"/>
  <c r="EY252" i="1"/>
  <c r="EF252" i="1"/>
  <c r="FC252" i="1"/>
  <c r="FB252" i="1"/>
  <c r="ET252" i="1"/>
  <c r="ES252" i="1"/>
  <c r="FG252" i="1"/>
  <c r="FL252" i="1"/>
  <c r="FR252" i="1"/>
  <c r="FQ116" i="1"/>
  <c r="FI116" i="1"/>
  <c r="EM116" i="1"/>
  <c r="ER116" i="1"/>
  <c r="ES116" i="1"/>
  <c r="FC116" i="1"/>
  <c r="EC116" i="1"/>
  <c r="FB116" i="1"/>
  <c r="EQ116" i="1"/>
  <c r="EE116" i="1"/>
  <c r="EY116" i="1"/>
  <c r="EX116" i="1"/>
  <c r="FK116" i="1"/>
  <c r="FD116" i="1"/>
  <c r="FU116" i="1"/>
  <c r="ET116" i="1"/>
  <c r="EN116" i="1"/>
  <c r="EF116" i="1"/>
  <c r="FH116" i="1"/>
  <c r="EP116" i="1"/>
  <c r="EL116" i="1"/>
  <c r="EI116" i="1"/>
  <c r="ED116" i="1"/>
  <c r="EK116" i="1"/>
  <c r="FG116" i="1"/>
  <c r="FL116" i="1"/>
  <c r="FR116" i="1"/>
  <c r="T250" i="1"/>
  <c r="U250" i="1" s="1"/>
  <c r="AC250" i="1" s="1"/>
  <c r="FU250" i="1"/>
  <c r="ER250" i="1"/>
  <c r="FB250" i="1"/>
  <c r="EK250" i="1"/>
  <c r="EX250" i="1"/>
  <c r="EM250" i="1"/>
  <c r="FH250" i="1"/>
  <c r="FK250" i="1"/>
  <c r="FD250" i="1"/>
  <c r="EP250" i="1"/>
  <c r="FC250" i="1"/>
  <c r="EQ250" i="1"/>
  <c r="FQ250" i="1"/>
  <c r="EN250" i="1"/>
  <c r="EE250" i="1"/>
  <c r="EL250" i="1"/>
  <c r="EI250" i="1"/>
  <c r="ED250" i="1"/>
  <c r="EC250" i="1"/>
  <c r="FI250" i="1"/>
  <c r="EY250" i="1"/>
  <c r="EF250" i="1"/>
  <c r="ES250" i="1"/>
  <c r="ET250" i="1"/>
  <c r="FG250" i="1"/>
  <c r="FL250" i="1"/>
  <c r="FR250" i="1"/>
  <c r="T142" i="1"/>
  <c r="U142" i="1" s="1"/>
  <c r="AC142" i="1" s="1"/>
  <c r="FQ142" i="1"/>
  <c r="FU142" i="1"/>
  <c r="FI142" i="1"/>
  <c r="ER142" i="1"/>
  <c r="FH142" i="1"/>
  <c r="ES142" i="1"/>
  <c r="FB142" i="1"/>
  <c r="EP142" i="1"/>
  <c r="FK142" i="1"/>
  <c r="EK142" i="1"/>
  <c r="ET142" i="1"/>
  <c r="EC142" i="1"/>
  <c r="FD142" i="1"/>
  <c r="EI142" i="1"/>
  <c r="EY142" i="1"/>
  <c r="FC142" i="1"/>
  <c r="EN142" i="1"/>
  <c r="EM142" i="1"/>
  <c r="EX142" i="1"/>
  <c r="EL142" i="1"/>
  <c r="EF142" i="1"/>
  <c r="EE142" i="1"/>
  <c r="ED142" i="1"/>
  <c r="EQ142" i="1"/>
  <c r="FG142" i="1"/>
  <c r="FL142" i="1"/>
  <c r="FR142" i="1"/>
  <c r="FK124" i="1"/>
  <c r="FI124" i="1"/>
  <c r="FB124" i="1"/>
  <c r="EM124" i="1"/>
  <c r="FH124" i="1"/>
  <c r="EY124" i="1"/>
  <c r="EE124" i="1"/>
  <c r="EX124" i="1"/>
  <c r="ET124" i="1"/>
  <c r="EI124" i="1"/>
  <c r="FU124" i="1"/>
  <c r="ED124" i="1"/>
  <c r="EQ124" i="1"/>
  <c r="ER124" i="1"/>
  <c r="EK124" i="1"/>
  <c r="EN124" i="1"/>
  <c r="EL124" i="1"/>
  <c r="FQ124" i="1"/>
  <c r="EC124" i="1"/>
  <c r="EP124" i="1"/>
  <c r="FD124" i="1"/>
  <c r="FC124" i="1"/>
  <c r="ES124" i="1"/>
  <c r="EF124" i="1"/>
  <c r="FG124" i="1"/>
  <c r="FL124" i="1"/>
  <c r="FR124" i="1"/>
  <c r="FQ230" i="1"/>
  <c r="EP230" i="1"/>
  <c r="ER230" i="1"/>
  <c r="ES230" i="1"/>
  <c r="FB230" i="1"/>
  <c r="FU230" i="1"/>
  <c r="FK230" i="1"/>
  <c r="EY230" i="1"/>
  <c r="ET230" i="1"/>
  <c r="EM230" i="1"/>
  <c r="FI230" i="1"/>
  <c r="EI230" i="1"/>
  <c r="EK230" i="1"/>
  <c r="EN230" i="1"/>
  <c r="EF230" i="1"/>
  <c r="FC230" i="1"/>
  <c r="FD230" i="1"/>
  <c r="EL230" i="1"/>
  <c r="EC230" i="1"/>
  <c r="EE230" i="1"/>
  <c r="ED230" i="1"/>
  <c r="FH230" i="1"/>
  <c r="EX230" i="1"/>
  <c r="EQ230" i="1"/>
  <c r="FG230" i="1"/>
  <c r="FL230" i="1"/>
  <c r="FR230" i="1"/>
  <c r="FQ170" i="1"/>
  <c r="FC170" i="1"/>
  <c r="EY170" i="1"/>
  <c r="FI170" i="1"/>
  <c r="EI170" i="1"/>
  <c r="ER170" i="1"/>
  <c r="FK170" i="1"/>
  <c r="FB170" i="1"/>
  <c r="EQ170" i="1"/>
  <c r="FH170" i="1"/>
  <c r="ET170" i="1"/>
  <c r="EL170" i="1"/>
  <c r="EK170" i="1"/>
  <c r="EC170" i="1"/>
  <c r="EP170" i="1"/>
  <c r="EF170" i="1"/>
  <c r="EN170" i="1"/>
  <c r="FU170" i="1"/>
  <c r="ES170" i="1"/>
  <c r="EX170" i="1"/>
  <c r="FD170" i="1"/>
  <c r="EE170" i="1"/>
  <c r="ED170" i="1"/>
  <c r="EM170" i="1"/>
  <c r="FG170" i="1"/>
  <c r="FL170" i="1"/>
  <c r="FR170" i="1"/>
  <c r="FU242" i="1"/>
  <c r="FI242" i="1"/>
  <c r="FB242" i="1"/>
  <c r="FQ242" i="1"/>
  <c r="EI242" i="1"/>
  <c r="FH242" i="1"/>
  <c r="ER242" i="1"/>
  <c r="EM242" i="1"/>
  <c r="EF242" i="1"/>
  <c r="EL242" i="1"/>
  <c r="EE242" i="1"/>
  <c r="EX242" i="1"/>
  <c r="EQ242" i="1"/>
  <c r="ED242" i="1"/>
  <c r="FK242" i="1"/>
  <c r="EC242" i="1"/>
  <c r="EP242" i="1"/>
  <c r="FD242" i="1"/>
  <c r="FC242" i="1"/>
  <c r="EN242" i="1"/>
  <c r="EY242" i="1"/>
  <c r="EK242" i="1"/>
  <c r="ES242" i="1"/>
  <c r="ET242" i="1"/>
  <c r="FG242" i="1"/>
  <c r="FL242" i="1"/>
  <c r="FR242" i="1"/>
  <c r="FQ118" i="1"/>
  <c r="FK118" i="1"/>
  <c r="ET118" i="1"/>
  <c r="FU118" i="1"/>
  <c r="FB118" i="1"/>
  <c r="ES118" i="1"/>
  <c r="EN118" i="1"/>
  <c r="FH118" i="1"/>
  <c r="EL118" i="1"/>
  <c r="FD118" i="1"/>
  <c r="EC118" i="1"/>
  <c r="ER118" i="1"/>
  <c r="EX118" i="1"/>
  <c r="EP118" i="1"/>
  <c r="EM118" i="1"/>
  <c r="EI118" i="1"/>
  <c r="FC118" i="1"/>
  <c r="EQ118" i="1"/>
  <c r="EY118" i="1"/>
  <c r="EF118" i="1"/>
  <c r="FI118" i="1"/>
  <c r="EE118" i="1"/>
  <c r="EK118" i="1"/>
  <c r="ED118" i="1"/>
  <c r="FG118" i="1"/>
  <c r="FR118" i="1"/>
  <c r="FL118" i="1"/>
  <c r="FQ261" i="1"/>
  <c r="FI261" i="1"/>
  <c r="EI261" i="1"/>
  <c r="FC261" i="1"/>
  <c r="EP261" i="1"/>
  <c r="ER261" i="1"/>
  <c r="FD261" i="1"/>
  <c r="EX261" i="1"/>
  <c r="ET261" i="1"/>
  <c r="EK261" i="1"/>
  <c r="EM261" i="1"/>
  <c r="EY261" i="1"/>
  <c r="EF261" i="1"/>
  <c r="EE261" i="1"/>
  <c r="ED261" i="1"/>
  <c r="EN261" i="1"/>
  <c r="EL261" i="1"/>
  <c r="EQ261" i="1"/>
  <c r="FB261" i="1"/>
  <c r="FU261" i="1"/>
  <c r="FH261" i="1"/>
  <c r="FK261" i="1"/>
  <c r="EC261" i="1"/>
  <c r="ES261" i="1"/>
  <c r="FG261" i="1"/>
  <c r="FL261" i="1"/>
  <c r="FR261" i="1"/>
  <c r="FH259" i="1"/>
  <c r="FQ259" i="1"/>
  <c r="ER259" i="1"/>
  <c r="FB259" i="1"/>
  <c r="FK259" i="1"/>
  <c r="FI259" i="1"/>
  <c r="EY259" i="1"/>
  <c r="EC259" i="1"/>
  <c r="FC259" i="1"/>
  <c r="EK259" i="1"/>
  <c r="EF259" i="1"/>
  <c r="ES259" i="1"/>
  <c r="EX259" i="1"/>
  <c r="EE259" i="1"/>
  <c r="ED259" i="1"/>
  <c r="EN259" i="1"/>
  <c r="EP259" i="1"/>
  <c r="EM259" i="1"/>
  <c r="EL259" i="1"/>
  <c r="FU259" i="1"/>
  <c r="FD259" i="1"/>
  <c r="ET259" i="1"/>
  <c r="EQ259" i="1"/>
  <c r="EI259" i="1"/>
  <c r="FG259" i="1"/>
  <c r="FL259" i="1"/>
  <c r="FR259" i="1"/>
  <c r="FQ141" i="1"/>
  <c r="ER141" i="1"/>
  <c r="FI141" i="1"/>
  <c r="FK141" i="1"/>
  <c r="FC141" i="1"/>
  <c r="EP141" i="1"/>
  <c r="ES141" i="1"/>
  <c r="FU141" i="1"/>
  <c r="EK141" i="1"/>
  <c r="ET141" i="1"/>
  <c r="EC141" i="1"/>
  <c r="EF141" i="1"/>
  <c r="FD141" i="1"/>
  <c r="FH141" i="1"/>
  <c r="ED141" i="1"/>
  <c r="EI141" i="1"/>
  <c r="EY141" i="1"/>
  <c r="FB141" i="1"/>
  <c r="EX141" i="1"/>
  <c r="EN141" i="1"/>
  <c r="EM141" i="1"/>
  <c r="EL141" i="1"/>
  <c r="EE141" i="1"/>
  <c r="EQ141" i="1"/>
  <c r="FG141" i="1"/>
  <c r="FL141" i="1"/>
  <c r="FR141" i="1"/>
  <c r="FU263" i="1"/>
  <c r="FK263" i="1"/>
  <c r="FD263" i="1"/>
  <c r="FH263" i="1"/>
  <c r="FQ263" i="1"/>
  <c r="FI263" i="1"/>
  <c r="ER263" i="1"/>
  <c r="EK263" i="1"/>
  <c r="FC263" i="1"/>
  <c r="EE263" i="1"/>
  <c r="EX263" i="1"/>
  <c r="EN263" i="1"/>
  <c r="EM263" i="1"/>
  <c r="ES263" i="1"/>
  <c r="EL263" i="1"/>
  <c r="ET263" i="1"/>
  <c r="EY263" i="1"/>
  <c r="EI263" i="1"/>
  <c r="EQ263" i="1"/>
  <c r="EC263" i="1"/>
  <c r="EP263" i="1"/>
  <c r="FB263" i="1"/>
  <c r="EF263" i="1"/>
  <c r="ED263" i="1"/>
  <c r="FG263" i="1"/>
  <c r="FL263" i="1"/>
  <c r="FR263" i="1"/>
  <c r="FP166" i="1"/>
  <c r="FP265" i="1"/>
  <c r="FP257" i="1"/>
  <c r="FP178" i="1"/>
  <c r="DQ99" i="1"/>
  <c r="FP99" i="1"/>
  <c r="DQ112" i="1"/>
  <c r="FP112" i="1"/>
  <c r="FP248" i="1"/>
  <c r="FP245" i="1"/>
  <c r="FP285" i="1"/>
  <c r="FK102" i="1"/>
  <c r="ER102" i="1"/>
  <c r="FB102" i="1"/>
  <c r="EQ102" i="1"/>
  <c r="FQ102" i="1"/>
  <c r="EL102" i="1"/>
  <c r="ES102" i="1"/>
  <c r="ET102" i="1"/>
  <c r="EP102" i="1"/>
  <c r="FU102" i="1"/>
  <c r="EN102" i="1"/>
  <c r="EM102" i="1"/>
  <c r="EX102" i="1"/>
  <c r="EC102" i="1"/>
  <c r="EI102" i="1"/>
  <c r="FH102" i="1"/>
  <c r="EY102" i="1"/>
  <c r="EF102" i="1"/>
  <c r="EE102" i="1"/>
  <c r="FI102" i="1"/>
  <c r="FD102" i="1"/>
  <c r="ED102" i="1"/>
  <c r="FC102" i="1"/>
  <c r="EK102" i="1"/>
  <c r="FG102" i="1"/>
  <c r="FL102" i="1"/>
  <c r="FR102" i="1"/>
  <c r="FQ157" i="1"/>
  <c r="FU157" i="1"/>
  <c r="FC157" i="1"/>
  <c r="FI157" i="1"/>
  <c r="FK157" i="1"/>
  <c r="ER157" i="1"/>
  <c r="FD157" i="1"/>
  <c r="EY157" i="1"/>
  <c r="FH157" i="1"/>
  <c r="EQ157" i="1"/>
  <c r="EL157" i="1"/>
  <c r="EI157" i="1"/>
  <c r="ET157" i="1"/>
  <c r="EP157" i="1"/>
  <c r="ES157" i="1"/>
  <c r="EX157" i="1"/>
  <c r="EF157" i="1"/>
  <c r="EN157" i="1"/>
  <c r="EE157" i="1"/>
  <c r="EM157" i="1"/>
  <c r="ED157" i="1"/>
  <c r="EK157" i="1"/>
  <c r="FB157" i="1"/>
  <c r="EC157" i="1"/>
  <c r="FG157" i="1"/>
  <c r="FL157" i="1"/>
  <c r="FR157" i="1"/>
  <c r="FU172" i="1"/>
  <c r="FK172" i="1"/>
  <c r="FH172" i="1"/>
  <c r="EM172" i="1"/>
  <c r="EY172" i="1"/>
  <c r="ET172" i="1"/>
  <c r="ES172" i="1"/>
  <c r="EN172" i="1"/>
  <c r="EE172" i="1"/>
  <c r="EP172" i="1"/>
  <c r="FQ172" i="1"/>
  <c r="EQ172" i="1"/>
  <c r="EC172" i="1"/>
  <c r="ER172" i="1"/>
  <c r="FI172" i="1"/>
  <c r="FD172" i="1"/>
  <c r="EX172" i="1"/>
  <c r="FC172" i="1"/>
  <c r="FB172" i="1"/>
  <c r="EK172" i="1"/>
  <c r="EF172" i="1"/>
  <c r="ED172" i="1"/>
  <c r="EL172" i="1"/>
  <c r="EI172" i="1"/>
  <c r="FG172" i="1"/>
  <c r="FL172" i="1"/>
  <c r="FR172" i="1"/>
  <c r="ER256" i="1"/>
  <c r="FQ256" i="1"/>
  <c r="ES256" i="1"/>
  <c r="FH256" i="1"/>
  <c r="FD256" i="1"/>
  <c r="FK256" i="1"/>
  <c r="EN256" i="1"/>
  <c r="EE256" i="1"/>
  <c r="EM256" i="1"/>
  <c r="ED256" i="1"/>
  <c r="FC256" i="1"/>
  <c r="EC256" i="1"/>
  <c r="EP256" i="1"/>
  <c r="EF256" i="1"/>
  <c r="EX256" i="1"/>
  <c r="EI256" i="1"/>
  <c r="EK256" i="1"/>
  <c r="FI256" i="1"/>
  <c r="EY256" i="1"/>
  <c r="FU256" i="1"/>
  <c r="FB256" i="1"/>
  <c r="EL256" i="1"/>
  <c r="ET256" i="1"/>
  <c r="EQ256" i="1"/>
  <c r="FG256" i="1"/>
  <c r="FL256" i="1"/>
  <c r="FR256" i="1"/>
  <c r="FK212" i="1"/>
  <c r="FI212" i="1"/>
  <c r="EM212" i="1"/>
  <c r="FU212" i="1"/>
  <c r="FD212" i="1"/>
  <c r="EX212" i="1"/>
  <c r="EY212" i="1"/>
  <c r="EC212" i="1"/>
  <c r="FQ212" i="1"/>
  <c r="EE212" i="1"/>
  <c r="ER212" i="1"/>
  <c r="FH212" i="1"/>
  <c r="FC212" i="1"/>
  <c r="EK212" i="1"/>
  <c r="ES212" i="1"/>
  <c r="EI212" i="1"/>
  <c r="FB212" i="1"/>
  <c r="EN212" i="1"/>
  <c r="EL212" i="1"/>
  <c r="EP212" i="1"/>
  <c r="ET212" i="1"/>
  <c r="EF212" i="1"/>
  <c r="ED212" i="1"/>
  <c r="EQ212" i="1"/>
  <c r="FG212" i="1"/>
  <c r="FL212" i="1"/>
  <c r="FR212" i="1"/>
  <c r="ER122" i="1"/>
  <c r="FH122" i="1"/>
  <c r="FU122" i="1"/>
  <c r="FC122" i="1"/>
  <c r="FQ122" i="1"/>
  <c r="EY122" i="1"/>
  <c r="FD122" i="1"/>
  <c r="EN122" i="1"/>
  <c r="EI122" i="1"/>
  <c r="EM122" i="1"/>
  <c r="FB122" i="1"/>
  <c r="EX122" i="1"/>
  <c r="FI122" i="1"/>
  <c r="ET122" i="1"/>
  <c r="EF122" i="1"/>
  <c r="EQ122" i="1"/>
  <c r="EK122" i="1"/>
  <c r="FK122" i="1"/>
  <c r="EE122" i="1"/>
  <c r="ED122" i="1"/>
  <c r="EL122" i="1"/>
  <c r="EC122" i="1"/>
  <c r="EP122" i="1"/>
  <c r="ES122" i="1"/>
  <c r="FG122" i="1"/>
  <c r="FL122" i="1"/>
  <c r="FR122" i="1"/>
  <c r="FI168" i="1"/>
  <c r="ER168" i="1"/>
  <c r="FH168" i="1"/>
  <c r="ES168" i="1"/>
  <c r="EE168" i="1"/>
  <c r="FQ168" i="1"/>
  <c r="EP168" i="1"/>
  <c r="ED168" i="1"/>
  <c r="EY168" i="1"/>
  <c r="FU168" i="1"/>
  <c r="EX168" i="1"/>
  <c r="EN168" i="1"/>
  <c r="FC168" i="1"/>
  <c r="FB168" i="1"/>
  <c r="EL168" i="1"/>
  <c r="ET168" i="1"/>
  <c r="EQ168" i="1"/>
  <c r="EI168" i="1"/>
  <c r="EK168" i="1"/>
  <c r="FD168" i="1"/>
  <c r="EC168" i="1"/>
  <c r="FK168" i="1"/>
  <c r="EF168" i="1"/>
  <c r="EM168" i="1"/>
  <c r="FG168" i="1"/>
  <c r="FL168" i="1"/>
  <c r="FR168" i="1"/>
  <c r="ER234" i="1"/>
  <c r="FK234" i="1"/>
  <c r="FH234" i="1"/>
  <c r="FC234" i="1"/>
  <c r="EX234" i="1"/>
  <c r="EY234" i="1"/>
  <c r="EP234" i="1"/>
  <c r="FB234" i="1"/>
  <c r="FU234" i="1"/>
  <c r="FI234" i="1"/>
  <c r="FD234" i="1"/>
  <c r="EQ234" i="1"/>
  <c r="EM234" i="1"/>
  <c r="EL234" i="1"/>
  <c r="EE234" i="1"/>
  <c r="EC234" i="1"/>
  <c r="ED234" i="1"/>
  <c r="ES234" i="1"/>
  <c r="ET234" i="1"/>
  <c r="EI234" i="1"/>
  <c r="EN234" i="1"/>
  <c r="FQ234" i="1"/>
  <c r="EK234" i="1"/>
  <c r="EF234" i="1"/>
  <c r="FG234" i="1"/>
  <c r="FL234" i="1"/>
  <c r="FR234" i="1"/>
  <c r="FU155" i="1"/>
  <c r="ES155" i="1"/>
  <c r="FK155" i="1"/>
  <c r="EP155" i="1"/>
  <c r="EY155" i="1"/>
  <c r="EQ155" i="1"/>
  <c r="EN155" i="1"/>
  <c r="EL155" i="1"/>
  <c r="FH155" i="1"/>
  <c r="EX155" i="1"/>
  <c r="EF155" i="1"/>
  <c r="EE155" i="1"/>
  <c r="FQ155" i="1"/>
  <c r="ER155" i="1"/>
  <c r="FD155" i="1"/>
  <c r="ET155" i="1"/>
  <c r="FC155" i="1"/>
  <c r="EI155" i="1"/>
  <c r="FI155" i="1"/>
  <c r="EM155" i="1"/>
  <c r="EK155" i="1"/>
  <c r="ED155" i="1"/>
  <c r="FB155" i="1"/>
  <c r="EC155" i="1"/>
  <c r="FG155" i="1"/>
  <c r="FL155" i="1"/>
  <c r="FR155" i="1"/>
  <c r="FQ222" i="1"/>
  <c r="ER222" i="1"/>
  <c r="FH222" i="1"/>
  <c r="EY222" i="1"/>
  <c r="FC222" i="1"/>
  <c r="FI222" i="1"/>
  <c r="FD222" i="1"/>
  <c r="EP222" i="1"/>
  <c r="EN222" i="1"/>
  <c r="EL222" i="1"/>
  <c r="FU222" i="1"/>
  <c r="FB222" i="1"/>
  <c r="EF222" i="1"/>
  <c r="EE222" i="1"/>
  <c r="EC222" i="1"/>
  <c r="EX222" i="1"/>
  <c r="ES222" i="1"/>
  <c r="EQ222" i="1"/>
  <c r="ET222" i="1"/>
  <c r="EK222" i="1"/>
  <c r="FK222" i="1"/>
  <c r="EM222" i="1"/>
  <c r="EI222" i="1"/>
  <c r="ED222" i="1"/>
  <c r="FG222" i="1"/>
  <c r="FL222" i="1"/>
  <c r="FR222" i="1"/>
  <c r="FU123" i="1"/>
  <c r="EQ123" i="1"/>
  <c r="FI123" i="1"/>
  <c r="EX123" i="1"/>
  <c r="FH123" i="1"/>
  <c r="ET123" i="1"/>
  <c r="FD123" i="1"/>
  <c r="ED123" i="1"/>
  <c r="FK123" i="1"/>
  <c r="ER123" i="1"/>
  <c r="EK123" i="1"/>
  <c r="EI123" i="1"/>
  <c r="EF123" i="1"/>
  <c r="EE123" i="1"/>
  <c r="EY123" i="1"/>
  <c r="EN123" i="1"/>
  <c r="FQ123" i="1"/>
  <c r="EM123" i="1"/>
  <c r="EL123" i="1"/>
  <c r="EC123" i="1"/>
  <c r="EP123" i="1"/>
  <c r="FC123" i="1"/>
  <c r="ES123" i="1"/>
  <c r="FB123" i="1"/>
  <c r="FG123" i="1"/>
  <c r="FL123" i="1"/>
  <c r="FR123" i="1"/>
  <c r="FK241" i="1"/>
  <c r="FD241" i="1"/>
  <c r="FU241" i="1"/>
  <c r="FI241" i="1"/>
  <c r="FQ241" i="1"/>
  <c r="FB241" i="1"/>
  <c r="EI241" i="1"/>
  <c r="EX241" i="1"/>
  <c r="ER241" i="1"/>
  <c r="EN241" i="1"/>
  <c r="EM241" i="1"/>
  <c r="ED241" i="1"/>
  <c r="FH241" i="1"/>
  <c r="EL241" i="1"/>
  <c r="ET241" i="1"/>
  <c r="FC241" i="1"/>
  <c r="EQ241" i="1"/>
  <c r="EF241" i="1"/>
  <c r="EE241" i="1"/>
  <c r="EY241" i="1"/>
  <c r="EP241" i="1"/>
  <c r="EC241" i="1"/>
  <c r="EK241" i="1"/>
  <c r="ES241" i="1"/>
  <c r="FG241" i="1"/>
  <c r="FL241" i="1"/>
  <c r="FR241" i="1"/>
  <c r="FQ143" i="1"/>
  <c r="FI143" i="1"/>
  <c r="FD143" i="1"/>
  <c r="FB143" i="1"/>
  <c r="FU143" i="1"/>
  <c r="FH143" i="1"/>
  <c r="FC143" i="1"/>
  <c r="EY143" i="1"/>
  <c r="EI143" i="1"/>
  <c r="EE143" i="1"/>
  <c r="EQ143" i="1"/>
  <c r="EN143" i="1"/>
  <c r="ET143" i="1"/>
  <c r="EC143" i="1"/>
  <c r="EX143" i="1"/>
  <c r="EM143" i="1"/>
  <c r="FK143" i="1"/>
  <c r="EK143" i="1"/>
  <c r="ER143" i="1"/>
  <c r="ES143" i="1"/>
  <c r="EL143" i="1"/>
  <c r="EF143" i="1"/>
  <c r="ED143" i="1"/>
  <c r="EP143" i="1"/>
  <c r="FG143" i="1"/>
  <c r="FL143" i="1"/>
  <c r="FR143" i="1"/>
  <c r="FQ244" i="1"/>
  <c r="EM244" i="1"/>
  <c r="FK244" i="1"/>
  <c r="ER244" i="1"/>
  <c r="FU244" i="1"/>
  <c r="FH244" i="1"/>
  <c r="FI244" i="1"/>
  <c r="ET244" i="1"/>
  <c r="EX244" i="1"/>
  <c r="FB244" i="1"/>
  <c r="EE244" i="1"/>
  <c r="ES244" i="1"/>
  <c r="EQ244" i="1"/>
  <c r="EF244" i="1"/>
  <c r="EY244" i="1"/>
  <c r="FC244" i="1"/>
  <c r="EI244" i="1"/>
  <c r="ED244" i="1"/>
  <c r="EN244" i="1"/>
  <c r="EL244" i="1"/>
  <c r="EP244" i="1"/>
  <c r="EK244" i="1"/>
  <c r="EC244" i="1"/>
  <c r="FD244" i="1"/>
  <c r="FG244" i="1"/>
  <c r="FL244" i="1"/>
  <c r="FR244" i="1"/>
  <c r="FU146" i="1"/>
  <c r="ER146" i="1"/>
  <c r="FC146" i="1"/>
  <c r="FK146" i="1"/>
  <c r="EI146" i="1"/>
  <c r="EN146" i="1"/>
  <c r="FQ146" i="1"/>
  <c r="EF146" i="1"/>
  <c r="EE146" i="1"/>
  <c r="ED146" i="1"/>
  <c r="FD146" i="1"/>
  <c r="FB146" i="1"/>
  <c r="ES146" i="1"/>
  <c r="EX146" i="1"/>
  <c r="FH146" i="1"/>
  <c r="EM146" i="1"/>
  <c r="EL146" i="1"/>
  <c r="EC146" i="1"/>
  <c r="FI146" i="1"/>
  <c r="ET146" i="1"/>
  <c r="EP146" i="1"/>
  <c r="EQ146" i="1"/>
  <c r="EY146" i="1"/>
  <c r="EK146" i="1"/>
  <c r="FG146" i="1"/>
  <c r="FL146" i="1"/>
  <c r="FR146" i="1"/>
  <c r="FK225" i="1"/>
  <c r="FI225" i="1"/>
  <c r="FD225" i="1"/>
  <c r="ER225" i="1"/>
  <c r="FU225" i="1"/>
  <c r="FQ225" i="1"/>
  <c r="FH225" i="1"/>
  <c r="FB225" i="1"/>
  <c r="EX225" i="1"/>
  <c r="ES225" i="1"/>
  <c r="ET225" i="1"/>
  <c r="EQ225" i="1"/>
  <c r="FC225" i="1"/>
  <c r="EP225" i="1"/>
  <c r="EI225" i="1"/>
  <c r="EL225" i="1"/>
  <c r="EY225" i="1"/>
  <c r="EK225" i="1"/>
  <c r="EC225" i="1"/>
  <c r="EN225" i="1"/>
  <c r="EM225" i="1"/>
  <c r="EF225" i="1"/>
  <c r="EE225" i="1"/>
  <c r="ED225" i="1"/>
  <c r="FG225" i="1"/>
  <c r="FL225" i="1"/>
  <c r="FR225" i="1"/>
  <c r="FQ271" i="1"/>
  <c r="FB271" i="1"/>
  <c r="EY271" i="1"/>
  <c r="FI271" i="1"/>
  <c r="ER271" i="1"/>
  <c r="FD271" i="1"/>
  <c r="EX271" i="1"/>
  <c r="FU271" i="1"/>
  <c r="EE271" i="1"/>
  <c r="FC271" i="1"/>
  <c r="FK271" i="1"/>
  <c r="ED271" i="1"/>
  <c r="EP271" i="1"/>
  <c r="FH271" i="1"/>
  <c r="EN271" i="1"/>
  <c r="EC271" i="1"/>
  <c r="EI271" i="1"/>
  <c r="EK271" i="1"/>
  <c r="EF271" i="1"/>
  <c r="ES271" i="1"/>
  <c r="ET271" i="1"/>
  <c r="EM271" i="1"/>
  <c r="EQ271" i="1"/>
  <c r="EL271" i="1"/>
  <c r="FG271" i="1"/>
  <c r="FL271" i="1"/>
  <c r="FR271" i="1"/>
  <c r="FI120" i="1"/>
  <c r="FU120" i="1"/>
  <c r="EY120" i="1"/>
  <c r="ER120" i="1"/>
  <c r="EX120" i="1"/>
  <c r="EE120" i="1"/>
  <c r="ED120" i="1"/>
  <c r="FH120" i="1"/>
  <c r="FD120" i="1"/>
  <c r="FK120" i="1"/>
  <c r="EL120" i="1"/>
  <c r="EP120" i="1"/>
  <c r="FC120" i="1"/>
  <c r="FB120" i="1"/>
  <c r="ES120" i="1"/>
  <c r="EI120" i="1"/>
  <c r="EQ120" i="1"/>
  <c r="EF120" i="1"/>
  <c r="EK120" i="1"/>
  <c r="ET120" i="1"/>
  <c r="FQ120" i="1"/>
  <c r="EN120" i="1"/>
  <c r="EC120" i="1"/>
  <c r="EM120" i="1"/>
  <c r="FG120" i="1"/>
  <c r="FL120" i="1"/>
  <c r="FR120" i="1"/>
  <c r="FQ144" i="1"/>
  <c r="FI144" i="1"/>
  <c r="ER144" i="1"/>
  <c r="FH144" i="1"/>
  <c r="EE144" i="1"/>
  <c r="FK144" i="1"/>
  <c r="ES144" i="1"/>
  <c r="ED144" i="1"/>
  <c r="ET144" i="1"/>
  <c r="FU144" i="1"/>
  <c r="EY144" i="1"/>
  <c r="EX144" i="1"/>
  <c r="FB144" i="1"/>
  <c r="EK144" i="1"/>
  <c r="FD144" i="1"/>
  <c r="FC144" i="1"/>
  <c r="EN144" i="1"/>
  <c r="EC144" i="1"/>
  <c r="EM144" i="1"/>
  <c r="EL144" i="1"/>
  <c r="EF144" i="1"/>
  <c r="EI144" i="1"/>
  <c r="EP144" i="1"/>
  <c r="EQ144" i="1"/>
  <c r="FG144" i="1"/>
  <c r="FL144" i="1"/>
  <c r="FR144" i="1"/>
  <c r="ER293" i="1"/>
  <c r="FK293" i="1"/>
  <c r="ET293" i="1"/>
  <c r="FQ293" i="1"/>
  <c r="EQ293" i="1"/>
  <c r="FC293" i="1"/>
  <c r="FI293" i="1"/>
  <c r="FH293" i="1"/>
  <c r="EL293" i="1"/>
  <c r="EP293" i="1"/>
  <c r="ED293" i="1"/>
  <c r="EM293" i="1"/>
  <c r="EY293" i="1"/>
  <c r="ES293" i="1"/>
  <c r="EI293" i="1"/>
  <c r="FU293" i="1"/>
  <c r="EC293" i="1"/>
  <c r="EN293" i="1"/>
  <c r="FD293" i="1"/>
  <c r="FB293" i="1"/>
  <c r="EX293" i="1"/>
  <c r="EF293" i="1"/>
  <c r="EK293" i="1"/>
  <c r="EE293" i="1"/>
  <c r="FG293" i="1"/>
  <c r="FL293" i="1"/>
  <c r="FR293" i="1"/>
  <c r="FQ213" i="1"/>
  <c r="FI213" i="1"/>
  <c r="FD213" i="1"/>
  <c r="FC213" i="1"/>
  <c r="FH213" i="1"/>
  <c r="EX213" i="1"/>
  <c r="EK213" i="1"/>
  <c r="EN213" i="1"/>
  <c r="ET213" i="1"/>
  <c r="ES213" i="1"/>
  <c r="ER213" i="1"/>
  <c r="EQ213" i="1"/>
  <c r="FK213" i="1"/>
  <c r="EF213" i="1"/>
  <c r="EE213" i="1"/>
  <c r="ED213" i="1"/>
  <c r="FU213" i="1"/>
  <c r="FB213" i="1"/>
  <c r="EM213" i="1"/>
  <c r="EI213" i="1"/>
  <c r="EY213" i="1"/>
  <c r="EL213" i="1"/>
  <c r="EP213" i="1"/>
  <c r="EC213" i="1"/>
  <c r="FG213" i="1"/>
  <c r="FL213" i="1"/>
  <c r="FR213" i="1"/>
  <c r="ER266" i="1"/>
  <c r="FK266" i="1"/>
  <c r="FD266" i="1"/>
  <c r="FC266" i="1"/>
  <c r="EQ266" i="1"/>
  <c r="EI266" i="1"/>
  <c r="EY266" i="1"/>
  <c r="FQ266" i="1"/>
  <c r="EP266" i="1"/>
  <c r="EX266" i="1"/>
  <c r="EF266" i="1"/>
  <c r="EE266" i="1"/>
  <c r="ET266" i="1"/>
  <c r="EN266" i="1"/>
  <c r="EM266" i="1"/>
  <c r="EL266" i="1"/>
  <c r="EC266" i="1"/>
  <c r="FB266" i="1"/>
  <c r="EK266" i="1"/>
  <c r="FU266" i="1"/>
  <c r="FI266" i="1"/>
  <c r="ES266" i="1"/>
  <c r="ED266" i="1"/>
  <c r="FH266" i="1"/>
  <c r="FG266" i="1"/>
  <c r="FL266" i="1"/>
  <c r="FR266" i="1"/>
  <c r="FP196" i="1"/>
  <c r="FP230" i="1"/>
  <c r="FP191" i="1"/>
  <c r="FP234" i="1"/>
  <c r="FP242" i="1"/>
  <c r="DQ132" i="1"/>
  <c r="FP132" i="1"/>
  <c r="FP212" i="1"/>
  <c r="DQ145" i="1"/>
  <c r="FP145" i="1"/>
  <c r="DQ121" i="1"/>
  <c r="FP121" i="1"/>
  <c r="ER257" i="1"/>
  <c r="FQ257" i="1"/>
  <c r="FI257" i="1"/>
  <c r="FC257" i="1"/>
  <c r="FU257" i="1"/>
  <c r="ET257" i="1"/>
  <c r="EC257" i="1"/>
  <c r="FD257" i="1"/>
  <c r="EP257" i="1"/>
  <c r="EE257" i="1"/>
  <c r="EK257" i="1"/>
  <c r="FB257" i="1"/>
  <c r="FH257" i="1"/>
  <c r="EX257" i="1"/>
  <c r="FK257" i="1"/>
  <c r="EF257" i="1"/>
  <c r="ED257" i="1"/>
  <c r="EY257" i="1"/>
  <c r="EN257" i="1"/>
  <c r="EM257" i="1"/>
  <c r="EL257" i="1"/>
  <c r="ES257" i="1"/>
  <c r="EQ257" i="1"/>
  <c r="EI257" i="1"/>
  <c r="FG257" i="1"/>
  <c r="FL257" i="1"/>
  <c r="FR257" i="1"/>
  <c r="DQ133" i="1"/>
  <c r="FP133" i="1"/>
  <c r="ER132" i="1"/>
  <c r="FU132" i="1"/>
  <c r="FC132" i="1"/>
  <c r="EM132" i="1"/>
  <c r="FD132" i="1"/>
  <c r="FK132" i="1"/>
  <c r="FI132" i="1"/>
  <c r="EE132" i="1"/>
  <c r="FB132" i="1"/>
  <c r="EY132" i="1"/>
  <c r="ET132" i="1"/>
  <c r="EQ132" i="1"/>
  <c r="EI132" i="1"/>
  <c r="FH132" i="1"/>
  <c r="EX132" i="1"/>
  <c r="ED132" i="1"/>
  <c r="EC132" i="1"/>
  <c r="EP132" i="1"/>
  <c r="EN132" i="1"/>
  <c r="EK132" i="1"/>
  <c r="EL132" i="1"/>
  <c r="EF132" i="1"/>
  <c r="FQ132" i="1"/>
  <c r="ES132" i="1"/>
  <c r="FG132" i="1"/>
  <c r="FL132" i="1"/>
  <c r="FR132" i="1"/>
  <c r="FU220" i="1"/>
  <c r="FK220" i="1"/>
  <c r="EM220" i="1"/>
  <c r="FQ220" i="1"/>
  <c r="EY220" i="1"/>
  <c r="FC220" i="1"/>
  <c r="ES220" i="1"/>
  <c r="EP220" i="1"/>
  <c r="EE220" i="1"/>
  <c r="ER220" i="1"/>
  <c r="FH220" i="1"/>
  <c r="FB220" i="1"/>
  <c r="EN220" i="1"/>
  <c r="EL220" i="1"/>
  <c r="EI220" i="1"/>
  <c r="EQ220" i="1"/>
  <c r="ET220" i="1"/>
  <c r="EK220" i="1"/>
  <c r="EC220" i="1"/>
  <c r="EX220" i="1"/>
  <c r="FD220" i="1"/>
  <c r="FI220" i="1"/>
  <c r="EF220" i="1"/>
  <c r="ED220" i="1"/>
  <c r="FG220" i="1"/>
  <c r="FL220" i="1"/>
  <c r="FR220" i="1"/>
  <c r="FK201" i="1"/>
  <c r="FU201" i="1"/>
  <c r="FQ201" i="1"/>
  <c r="FH201" i="1"/>
  <c r="EK201" i="1"/>
  <c r="EM201" i="1"/>
  <c r="FI201" i="1"/>
  <c r="EX201" i="1"/>
  <c r="FD201" i="1"/>
  <c r="FC201" i="1"/>
  <c r="EQ201" i="1"/>
  <c r="ER201" i="1"/>
  <c r="EP201" i="1"/>
  <c r="FB201" i="1"/>
  <c r="EF201" i="1"/>
  <c r="EY201" i="1"/>
  <c r="EI201" i="1"/>
  <c r="EE201" i="1"/>
  <c r="ED201" i="1"/>
  <c r="ET201" i="1"/>
  <c r="ES201" i="1"/>
  <c r="EN201" i="1"/>
  <c r="EC201" i="1"/>
  <c r="EL201" i="1"/>
  <c r="FG201" i="1"/>
  <c r="FL201" i="1"/>
  <c r="FR201" i="1"/>
  <c r="ER185" i="1"/>
  <c r="FU185" i="1"/>
  <c r="FK185" i="1"/>
  <c r="FQ185" i="1"/>
  <c r="FI185" i="1"/>
  <c r="FB185" i="1"/>
  <c r="EC185" i="1"/>
  <c r="FH185" i="1"/>
  <c r="EM185" i="1"/>
  <c r="FC185" i="1"/>
  <c r="ET185" i="1"/>
  <c r="EE185" i="1"/>
  <c r="ED185" i="1"/>
  <c r="EL185" i="1"/>
  <c r="EK185" i="1"/>
  <c r="EN185" i="1"/>
  <c r="EQ185" i="1"/>
  <c r="EY185" i="1"/>
  <c r="EI185" i="1"/>
  <c r="EF185" i="1"/>
  <c r="EP185" i="1"/>
  <c r="FD185" i="1"/>
  <c r="ES185" i="1"/>
  <c r="EX185" i="1"/>
  <c r="FG185" i="1"/>
  <c r="FL185" i="1"/>
  <c r="FR185" i="1"/>
  <c r="FK145" i="1"/>
  <c r="FU145" i="1"/>
  <c r="ER145" i="1"/>
  <c r="EY145" i="1"/>
  <c r="ET145" i="1"/>
  <c r="ES145" i="1"/>
  <c r="EI145" i="1"/>
  <c r="FD145" i="1"/>
  <c r="ED145" i="1"/>
  <c r="EL145" i="1"/>
  <c r="EM145" i="1"/>
  <c r="EK145" i="1"/>
  <c r="FH145" i="1"/>
  <c r="FC145" i="1"/>
  <c r="FB145" i="1"/>
  <c r="EN145" i="1"/>
  <c r="EC145" i="1"/>
  <c r="EF145" i="1"/>
  <c r="FI145" i="1"/>
  <c r="EE145" i="1"/>
  <c r="FQ145" i="1"/>
  <c r="EX145" i="1"/>
  <c r="EP145" i="1"/>
  <c r="EQ145" i="1"/>
  <c r="FG145" i="1"/>
  <c r="FL145" i="1"/>
  <c r="FR145" i="1"/>
  <c r="ER231" i="1"/>
  <c r="FH231" i="1"/>
  <c r="FD231" i="1"/>
  <c r="FQ231" i="1"/>
  <c r="FI231" i="1"/>
  <c r="ET231" i="1"/>
  <c r="EM231" i="1"/>
  <c r="EL231" i="1"/>
  <c r="EE231" i="1"/>
  <c r="FK231" i="1"/>
  <c r="FB231" i="1"/>
  <c r="EY231" i="1"/>
  <c r="EK231" i="1"/>
  <c r="EN231" i="1"/>
  <c r="FU231" i="1"/>
  <c r="EX231" i="1"/>
  <c r="EP231" i="1"/>
  <c r="EF231" i="1"/>
  <c r="EC231" i="1"/>
  <c r="ED231" i="1"/>
  <c r="ES231" i="1"/>
  <c r="FC231" i="1"/>
  <c r="EQ231" i="1"/>
  <c r="EI231" i="1"/>
  <c r="FG231" i="1"/>
  <c r="FL231" i="1"/>
  <c r="FR231" i="1"/>
  <c r="ER149" i="1"/>
  <c r="FU149" i="1"/>
  <c r="FB149" i="1"/>
  <c r="ET149" i="1"/>
  <c r="FQ149" i="1"/>
  <c r="FI149" i="1"/>
  <c r="FK149" i="1"/>
  <c r="EX149" i="1"/>
  <c r="FD149" i="1"/>
  <c r="FC149" i="1"/>
  <c r="EY149" i="1"/>
  <c r="EN149" i="1"/>
  <c r="FH149" i="1"/>
  <c r="ES149" i="1"/>
  <c r="EM149" i="1"/>
  <c r="EF149" i="1"/>
  <c r="EL149" i="1"/>
  <c r="EE149" i="1"/>
  <c r="EC149" i="1"/>
  <c r="ED149" i="1"/>
  <c r="EP149" i="1"/>
  <c r="EI149" i="1"/>
  <c r="EQ149" i="1"/>
  <c r="EK149" i="1"/>
  <c r="FG149" i="1"/>
  <c r="FL149" i="1"/>
  <c r="FR149" i="1"/>
  <c r="FI288" i="1"/>
  <c r="FD288" i="1"/>
  <c r="EE288" i="1"/>
  <c r="EK288" i="1"/>
  <c r="ED288" i="1"/>
  <c r="FH288" i="1"/>
  <c r="ET288" i="1"/>
  <c r="FK288" i="1"/>
  <c r="EY288" i="1"/>
  <c r="EL288" i="1"/>
  <c r="FU288" i="1"/>
  <c r="FC288" i="1"/>
  <c r="ES288" i="1"/>
  <c r="EI288" i="1"/>
  <c r="EF288" i="1"/>
  <c r="EQ288" i="1"/>
  <c r="FQ288" i="1"/>
  <c r="EX288" i="1"/>
  <c r="EC288" i="1"/>
  <c r="FB288" i="1"/>
  <c r="ER288" i="1"/>
  <c r="EN288" i="1"/>
  <c r="EM288" i="1"/>
  <c r="EP288" i="1"/>
  <c r="FG288" i="1"/>
  <c r="FL288" i="1"/>
  <c r="FR288" i="1"/>
  <c r="FU275" i="1"/>
  <c r="FH275" i="1"/>
  <c r="FB275" i="1"/>
  <c r="ER275" i="1"/>
  <c r="EX275" i="1"/>
  <c r="EM275" i="1"/>
  <c r="FC275" i="1"/>
  <c r="FQ275" i="1"/>
  <c r="FI275" i="1"/>
  <c r="EN275" i="1"/>
  <c r="EL275" i="1"/>
  <c r="FD275" i="1"/>
  <c r="EK275" i="1"/>
  <c r="EE275" i="1"/>
  <c r="FK275" i="1"/>
  <c r="ED275" i="1"/>
  <c r="EP275" i="1"/>
  <c r="EY275" i="1"/>
  <c r="ES275" i="1"/>
  <c r="EI275" i="1"/>
  <c r="ET275" i="1"/>
  <c r="EQ275" i="1"/>
  <c r="EC275" i="1"/>
  <c r="EF275" i="1"/>
  <c r="FG275" i="1"/>
  <c r="FL275" i="1"/>
  <c r="FR275" i="1"/>
  <c r="ER210" i="1"/>
  <c r="FU210" i="1"/>
  <c r="FC210" i="1"/>
  <c r="FK210" i="1"/>
  <c r="EX210" i="1"/>
  <c r="FD210" i="1"/>
  <c r="EQ210" i="1"/>
  <c r="FQ210" i="1"/>
  <c r="EP210" i="1"/>
  <c r="EM210" i="1"/>
  <c r="FI210" i="1"/>
  <c r="EN210" i="1"/>
  <c r="EL210" i="1"/>
  <c r="FH210" i="1"/>
  <c r="ES210" i="1"/>
  <c r="EI210" i="1"/>
  <c r="FB210" i="1"/>
  <c r="EY210" i="1"/>
  <c r="ET210" i="1"/>
  <c r="EK210" i="1"/>
  <c r="EC210" i="1"/>
  <c r="EF210" i="1"/>
  <c r="EE210" i="1"/>
  <c r="ED210" i="1"/>
  <c r="FG210" i="1"/>
  <c r="FL210" i="1"/>
  <c r="FR210" i="1"/>
  <c r="ER151" i="1"/>
  <c r="FQ151" i="1"/>
  <c r="EY151" i="1"/>
  <c r="FD151" i="1"/>
  <c r="FI151" i="1"/>
  <c r="EX151" i="1"/>
  <c r="FC151" i="1"/>
  <c r="FB151" i="1"/>
  <c r="EE151" i="1"/>
  <c r="EK151" i="1"/>
  <c r="EQ151" i="1"/>
  <c r="FU151" i="1"/>
  <c r="ES151" i="1"/>
  <c r="ED151" i="1"/>
  <c r="EC151" i="1"/>
  <c r="FH151" i="1"/>
  <c r="EL151" i="1"/>
  <c r="ET151" i="1"/>
  <c r="EP151" i="1"/>
  <c r="EI151" i="1"/>
  <c r="EN151" i="1"/>
  <c r="EF151" i="1"/>
  <c r="FK151" i="1"/>
  <c r="EM151" i="1"/>
  <c r="FG151" i="1"/>
  <c r="FL151" i="1"/>
  <c r="FR151" i="1"/>
  <c r="FU97" i="1"/>
  <c r="FI97" i="1"/>
  <c r="FH97" i="1"/>
  <c r="ER97" i="1"/>
  <c r="EY97" i="1"/>
  <c r="EN97" i="1"/>
  <c r="EM97" i="1"/>
  <c r="EI97" i="1"/>
  <c r="FB97" i="1"/>
  <c r="ED97" i="1"/>
  <c r="FK97" i="1"/>
  <c r="FD97" i="1"/>
  <c r="ES97" i="1"/>
  <c r="EC97" i="1"/>
  <c r="ET97" i="1"/>
  <c r="EF97" i="1"/>
  <c r="EE97" i="1"/>
  <c r="EX97" i="1"/>
  <c r="EL97" i="1"/>
  <c r="EP97" i="1"/>
  <c r="EQ97" i="1"/>
  <c r="FC97" i="1"/>
  <c r="FQ97" i="1"/>
  <c r="EK97" i="1"/>
  <c r="FG97" i="1"/>
  <c r="FR97" i="1"/>
  <c r="FL97" i="1"/>
  <c r="FU268" i="1"/>
  <c r="FI268" i="1"/>
  <c r="EM268" i="1"/>
  <c r="ER268" i="1"/>
  <c r="FD268" i="1"/>
  <c r="EY268" i="1"/>
  <c r="FQ268" i="1"/>
  <c r="ES268" i="1"/>
  <c r="EE268" i="1"/>
  <c r="FB268" i="1"/>
  <c r="ET268" i="1"/>
  <c r="FK268" i="1"/>
  <c r="EX268" i="1"/>
  <c r="ED268" i="1"/>
  <c r="EP268" i="1"/>
  <c r="EC268" i="1"/>
  <c r="FC268" i="1"/>
  <c r="EK268" i="1"/>
  <c r="EF268" i="1"/>
  <c r="EI268" i="1"/>
  <c r="EQ268" i="1"/>
  <c r="FH268" i="1"/>
  <c r="EN268" i="1"/>
  <c r="EL268" i="1"/>
  <c r="FG268" i="1"/>
  <c r="FL268" i="1"/>
  <c r="FR268" i="1"/>
  <c r="FK171" i="1"/>
  <c r="FU171" i="1"/>
  <c r="ER171" i="1"/>
  <c r="EQ171" i="1"/>
  <c r="FH171" i="1"/>
  <c r="EY171" i="1"/>
  <c r="ES171" i="1"/>
  <c r="EN171" i="1"/>
  <c r="EK171" i="1"/>
  <c r="EC171" i="1"/>
  <c r="EP171" i="1"/>
  <c r="FQ171" i="1"/>
  <c r="EE171" i="1"/>
  <c r="FI171" i="1"/>
  <c r="EX171" i="1"/>
  <c r="FD171" i="1"/>
  <c r="FC171" i="1"/>
  <c r="FB171" i="1"/>
  <c r="EF171" i="1"/>
  <c r="ED171" i="1"/>
  <c r="EM171" i="1"/>
  <c r="EL171" i="1"/>
  <c r="ET171" i="1"/>
  <c r="EI171" i="1"/>
  <c r="FG171" i="1"/>
  <c r="FL171" i="1"/>
  <c r="FR171" i="1"/>
  <c r="FK215" i="1"/>
  <c r="ER215" i="1"/>
  <c r="EY215" i="1"/>
  <c r="FI215" i="1"/>
  <c r="FC215" i="1"/>
  <c r="EI215" i="1"/>
  <c r="EE215" i="1"/>
  <c r="FQ215" i="1"/>
  <c r="FH215" i="1"/>
  <c r="FU215" i="1"/>
  <c r="FD215" i="1"/>
  <c r="EC215" i="1"/>
  <c r="ES215" i="1"/>
  <c r="EN215" i="1"/>
  <c r="EM215" i="1"/>
  <c r="EL215" i="1"/>
  <c r="EP215" i="1"/>
  <c r="EF215" i="1"/>
  <c r="ET215" i="1"/>
  <c r="ED215" i="1"/>
  <c r="EK215" i="1"/>
  <c r="EX215" i="1"/>
  <c r="EQ215" i="1"/>
  <c r="FB215" i="1"/>
  <c r="FG215" i="1"/>
  <c r="FL215" i="1"/>
  <c r="FR215" i="1"/>
  <c r="FK289" i="1"/>
  <c r="ER289" i="1"/>
  <c r="FH289" i="1"/>
  <c r="ET289" i="1"/>
  <c r="EM289" i="1"/>
  <c r="FI289" i="1"/>
  <c r="EK289" i="1"/>
  <c r="FD289" i="1"/>
  <c r="EQ289" i="1"/>
  <c r="EI289" i="1"/>
  <c r="FB289" i="1"/>
  <c r="FU289" i="1"/>
  <c r="EX289" i="1"/>
  <c r="ED289" i="1"/>
  <c r="FC289" i="1"/>
  <c r="EY289" i="1"/>
  <c r="EF289" i="1"/>
  <c r="EE289" i="1"/>
  <c r="ES289" i="1"/>
  <c r="FQ289" i="1"/>
  <c r="EC289" i="1"/>
  <c r="EN289" i="1"/>
  <c r="EL289" i="1"/>
  <c r="EP289" i="1"/>
  <c r="FG289" i="1"/>
  <c r="FL289" i="1"/>
  <c r="FR289" i="1"/>
  <c r="FU227" i="1"/>
  <c r="ER227" i="1"/>
  <c r="FD227" i="1"/>
  <c r="FC227" i="1"/>
  <c r="ET227" i="1"/>
  <c r="FQ227" i="1"/>
  <c r="EL227" i="1"/>
  <c r="EK227" i="1"/>
  <c r="EY227" i="1"/>
  <c r="FH227" i="1"/>
  <c r="ES227" i="1"/>
  <c r="EC227" i="1"/>
  <c r="FI227" i="1"/>
  <c r="EQ227" i="1"/>
  <c r="FK227" i="1"/>
  <c r="EP227" i="1"/>
  <c r="EN227" i="1"/>
  <c r="EM227" i="1"/>
  <c r="EX227" i="1"/>
  <c r="EF227" i="1"/>
  <c r="EE227" i="1"/>
  <c r="ED227" i="1"/>
  <c r="FB227" i="1"/>
  <c r="EI227" i="1"/>
  <c r="FG227" i="1"/>
  <c r="FL227" i="1"/>
  <c r="FR227" i="1"/>
  <c r="FK223" i="1"/>
  <c r="ER223" i="1"/>
  <c r="FU223" i="1"/>
  <c r="FI223" i="1"/>
  <c r="EY223" i="1"/>
  <c r="FQ223" i="1"/>
  <c r="FB223" i="1"/>
  <c r="EP223" i="1"/>
  <c r="EL223" i="1"/>
  <c r="FC223" i="1"/>
  <c r="ES223" i="1"/>
  <c r="EE223" i="1"/>
  <c r="ED223" i="1"/>
  <c r="FH223" i="1"/>
  <c r="ET223" i="1"/>
  <c r="EI223" i="1"/>
  <c r="EC223" i="1"/>
  <c r="EK223" i="1"/>
  <c r="EX223" i="1"/>
  <c r="EQ223" i="1"/>
  <c r="EN223" i="1"/>
  <c r="FD223" i="1"/>
  <c r="EM223" i="1"/>
  <c r="EF223" i="1"/>
  <c r="FG223" i="1"/>
  <c r="FL223" i="1"/>
  <c r="FR223" i="1"/>
  <c r="FK153" i="1"/>
  <c r="ER153" i="1"/>
  <c r="FI153" i="1"/>
  <c r="ET153" i="1"/>
  <c r="FD153" i="1"/>
  <c r="EQ153" i="1"/>
  <c r="FB153" i="1"/>
  <c r="FU153" i="1"/>
  <c r="ES153" i="1"/>
  <c r="EX153" i="1"/>
  <c r="FH153" i="1"/>
  <c r="EI153" i="1"/>
  <c r="EP153" i="1"/>
  <c r="FQ153" i="1"/>
  <c r="EE153" i="1"/>
  <c r="EC153" i="1"/>
  <c r="EK153" i="1"/>
  <c r="EN153" i="1"/>
  <c r="EF153" i="1"/>
  <c r="EY153" i="1"/>
  <c r="EM153" i="1"/>
  <c r="ED153" i="1"/>
  <c r="EL153" i="1"/>
  <c r="FC153" i="1"/>
  <c r="FG153" i="1"/>
  <c r="FL153" i="1"/>
  <c r="FR153" i="1"/>
  <c r="ER103" i="1"/>
  <c r="EY103" i="1"/>
  <c r="ET103" i="1"/>
  <c r="FB103" i="1"/>
  <c r="EP103" i="1"/>
  <c r="EE103" i="1"/>
  <c r="FH103" i="1"/>
  <c r="ES103" i="1"/>
  <c r="EQ103" i="1"/>
  <c r="ED103" i="1"/>
  <c r="EK103" i="1"/>
  <c r="EM103" i="1"/>
  <c r="FQ103" i="1"/>
  <c r="EI103" i="1"/>
  <c r="EX103" i="1"/>
  <c r="FK103" i="1"/>
  <c r="EC103" i="1"/>
  <c r="FU103" i="1"/>
  <c r="EF103" i="1"/>
  <c r="FD103" i="1"/>
  <c r="FI103" i="1"/>
  <c r="FC103" i="1"/>
  <c r="EN103" i="1"/>
  <c r="EL103" i="1"/>
  <c r="FG103" i="1"/>
  <c r="FR103" i="1"/>
  <c r="FL103" i="1"/>
  <c r="FB254" i="1"/>
  <c r="ER254" i="1"/>
  <c r="FU254" i="1"/>
  <c r="FC254" i="1"/>
  <c r="FD254" i="1"/>
  <c r="EP254" i="1"/>
  <c r="ES254" i="1"/>
  <c r="FK254" i="1"/>
  <c r="EI254" i="1"/>
  <c r="ET254" i="1"/>
  <c r="FI254" i="1"/>
  <c r="EC254" i="1"/>
  <c r="EK254" i="1"/>
  <c r="EY254" i="1"/>
  <c r="EL254" i="1"/>
  <c r="EE254" i="1"/>
  <c r="EQ254" i="1"/>
  <c r="FH254" i="1"/>
  <c r="EX254" i="1"/>
  <c r="EF254" i="1"/>
  <c r="ED254" i="1"/>
  <c r="EN254" i="1"/>
  <c r="EM254" i="1"/>
  <c r="FQ254" i="1"/>
  <c r="FG254" i="1"/>
  <c r="FL254" i="1"/>
  <c r="FR254" i="1"/>
  <c r="FI216" i="1"/>
  <c r="FB216" i="1"/>
  <c r="FQ216" i="1"/>
  <c r="FH216" i="1"/>
  <c r="FD216" i="1"/>
  <c r="EX216" i="1"/>
  <c r="EE216" i="1"/>
  <c r="ED216" i="1"/>
  <c r="FU216" i="1"/>
  <c r="FC216" i="1"/>
  <c r="ET216" i="1"/>
  <c r="EM216" i="1"/>
  <c r="ER216" i="1"/>
  <c r="EP216" i="1"/>
  <c r="EF216" i="1"/>
  <c r="ES216" i="1"/>
  <c r="EK216" i="1"/>
  <c r="EC216" i="1"/>
  <c r="FK216" i="1"/>
  <c r="EQ216" i="1"/>
  <c r="EI216" i="1"/>
  <c r="EN216" i="1"/>
  <c r="EY216" i="1"/>
  <c r="EL216" i="1"/>
  <c r="FG216" i="1"/>
  <c r="FL216" i="1"/>
  <c r="FR216" i="1"/>
  <c r="ER173" i="1"/>
  <c r="ET173" i="1"/>
  <c r="FK173" i="1"/>
  <c r="FI173" i="1"/>
  <c r="FD173" i="1"/>
  <c r="FB173" i="1"/>
  <c r="FU173" i="1"/>
  <c r="FQ173" i="1"/>
  <c r="EY173" i="1"/>
  <c r="EL173" i="1"/>
  <c r="FH173" i="1"/>
  <c r="EQ173" i="1"/>
  <c r="EE173" i="1"/>
  <c r="ES173" i="1"/>
  <c r="EM173" i="1"/>
  <c r="EP173" i="1"/>
  <c r="FC173" i="1"/>
  <c r="EX173" i="1"/>
  <c r="EF173" i="1"/>
  <c r="EK173" i="1"/>
  <c r="ED173" i="1"/>
  <c r="EC173" i="1"/>
  <c r="EN173" i="1"/>
  <c r="EI173" i="1"/>
  <c r="FG173" i="1"/>
  <c r="FL173" i="1"/>
  <c r="FR173" i="1"/>
  <c r="ER205" i="1"/>
  <c r="FQ205" i="1"/>
  <c r="FU205" i="1"/>
  <c r="FI205" i="1"/>
  <c r="ES205" i="1"/>
  <c r="FK205" i="1"/>
  <c r="FB205" i="1"/>
  <c r="EX205" i="1"/>
  <c r="FH205" i="1"/>
  <c r="EY205" i="1"/>
  <c r="EM205" i="1"/>
  <c r="FD205" i="1"/>
  <c r="FC205" i="1"/>
  <c r="EQ205" i="1"/>
  <c r="EN205" i="1"/>
  <c r="ET205" i="1"/>
  <c r="EL205" i="1"/>
  <c r="EF205" i="1"/>
  <c r="EE205" i="1"/>
  <c r="EI205" i="1"/>
  <c r="ED205" i="1"/>
  <c r="EP205" i="1"/>
  <c r="EK205" i="1"/>
  <c r="EC205" i="1"/>
  <c r="FG205" i="1"/>
  <c r="FL205" i="1"/>
  <c r="FR205" i="1"/>
  <c r="FP172" i="1"/>
  <c r="DQ98" i="1"/>
  <c r="FP98" i="1"/>
  <c r="FP250" i="1"/>
  <c r="FP263" i="1"/>
  <c r="FP217" i="1"/>
  <c r="FP164" i="1"/>
  <c r="FP219" i="1"/>
  <c r="FP214" i="1"/>
  <c r="FP275" i="1"/>
  <c r="DQ149" i="1"/>
  <c r="FP149" i="1"/>
  <c r="FK224" i="1"/>
  <c r="FI224" i="1"/>
  <c r="FU224" i="1"/>
  <c r="FQ224" i="1"/>
  <c r="FH224" i="1"/>
  <c r="FC224" i="1"/>
  <c r="EE224" i="1"/>
  <c r="FB224" i="1"/>
  <c r="ED224" i="1"/>
  <c r="EY224" i="1"/>
  <c r="EC224" i="1"/>
  <c r="ET224" i="1"/>
  <c r="EI224" i="1"/>
  <c r="ER224" i="1"/>
  <c r="ES224" i="1"/>
  <c r="EK224" i="1"/>
  <c r="EP224" i="1"/>
  <c r="EX224" i="1"/>
  <c r="EN224" i="1"/>
  <c r="EQ224" i="1"/>
  <c r="EM224" i="1"/>
  <c r="EL224" i="1"/>
  <c r="FD224" i="1"/>
  <c r="EF224" i="1"/>
  <c r="FG224" i="1"/>
  <c r="FL224" i="1"/>
  <c r="FR224" i="1"/>
  <c r="FH235" i="1"/>
  <c r="FQ235" i="1"/>
  <c r="ER235" i="1"/>
  <c r="FK235" i="1"/>
  <c r="FI235" i="1"/>
  <c r="EC235" i="1"/>
  <c r="FD235" i="1"/>
  <c r="EY235" i="1"/>
  <c r="EQ235" i="1"/>
  <c r="EM235" i="1"/>
  <c r="EX235" i="1"/>
  <c r="FC235" i="1"/>
  <c r="ES235" i="1"/>
  <c r="ET235" i="1"/>
  <c r="FB235" i="1"/>
  <c r="EI235" i="1"/>
  <c r="FU235" i="1"/>
  <c r="EN235" i="1"/>
  <c r="EP235" i="1"/>
  <c r="EL235" i="1"/>
  <c r="EF235" i="1"/>
  <c r="EE235" i="1"/>
  <c r="EK235" i="1"/>
  <c r="ED235" i="1"/>
  <c r="FG235" i="1"/>
  <c r="FL235" i="1"/>
  <c r="FR235" i="1"/>
  <c r="DQ108" i="1"/>
  <c r="FP108" i="1"/>
  <c r="FQ117" i="1"/>
  <c r="ER117" i="1"/>
  <c r="FK117" i="1"/>
  <c r="FD117" i="1"/>
  <c r="FU117" i="1"/>
  <c r="FB117" i="1"/>
  <c r="ES117" i="1"/>
  <c r="EX117" i="1"/>
  <c r="FC117" i="1"/>
  <c r="EF117" i="1"/>
  <c r="EE117" i="1"/>
  <c r="ED117" i="1"/>
  <c r="EN117" i="1"/>
  <c r="FI117" i="1"/>
  <c r="EI117" i="1"/>
  <c r="EY117" i="1"/>
  <c r="FH117" i="1"/>
  <c r="EC117" i="1"/>
  <c r="EP117" i="1"/>
  <c r="EM117" i="1"/>
  <c r="EL117" i="1"/>
  <c r="EQ117" i="1"/>
  <c r="EK117" i="1"/>
  <c r="ET117" i="1"/>
  <c r="FG117" i="1"/>
  <c r="FR117" i="1"/>
  <c r="FL117" i="1"/>
  <c r="EP158" i="1"/>
  <c r="FK158" i="1"/>
  <c r="EQ158" i="1"/>
  <c r="FQ158" i="1"/>
  <c r="FD158" i="1"/>
  <c r="EY158" i="1"/>
  <c r="FH158" i="1"/>
  <c r="ER158" i="1"/>
  <c r="ES158" i="1"/>
  <c r="EI158" i="1"/>
  <c r="EX158" i="1"/>
  <c r="FI158" i="1"/>
  <c r="EM158" i="1"/>
  <c r="EL158" i="1"/>
  <c r="FU158" i="1"/>
  <c r="ET158" i="1"/>
  <c r="EF158" i="1"/>
  <c r="EE158" i="1"/>
  <c r="ED158" i="1"/>
  <c r="EN158" i="1"/>
  <c r="EK158" i="1"/>
  <c r="FC158" i="1"/>
  <c r="FB158" i="1"/>
  <c r="EC158" i="1"/>
  <c r="FG158" i="1"/>
  <c r="FL158" i="1"/>
  <c r="FR158" i="1"/>
  <c r="DQ139" i="1"/>
  <c r="FP139" i="1"/>
  <c r="ER245" i="1"/>
  <c r="FQ245" i="1"/>
  <c r="FD245" i="1"/>
  <c r="FH245" i="1"/>
  <c r="FB245" i="1"/>
  <c r="ET245" i="1"/>
  <c r="FK245" i="1"/>
  <c r="FI245" i="1"/>
  <c r="EY245" i="1"/>
  <c r="FC245" i="1"/>
  <c r="EX245" i="1"/>
  <c r="EQ245" i="1"/>
  <c r="EF245" i="1"/>
  <c r="EN245" i="1"/>
  <c r="EI245" i="1"/>
  <c r="EE245" i="1"/>
  <c r="EM245" i="1"/>
  <c r="ED245" i="1"/>
  <c r="EL245" i="1"/>
  <c r="FU245" i="1"/>
  <c r="EP245" i="1"/>
  <c r="EK245" i="1"/>
  <c r="EC245" i="1"/>
  <c r="ES245" i="1"/>
  <c r="FG245" i="1"/>
  <c r="FL245" i="1"/>
  <c r="FR245" i="1"/>
  <c r="FB270" i="1"/>
  <c r="FQ270" i="1"/>
  <c r="FD270" i="1"/>
  <c r="EY270" i="1"/>
  <c r="ER270" i="1"/>
  <c r="FH270" i="1"/>
  <c r="EL270" i="1"/>
  <c r="FC270" i="1"/>
  <c r="FK270" i="1"/>
  <c r="EX270" i="1"/>
  <c r="ET270" i="1"/>
  <c r="EF270" i="1"/>
  <c r="EP270" i="1"/>
  <c r="EE270" i="1"/>
  <c r="EI270" i="1"/>
  <c r="ES270" i="1"/>
  <c r="EC270" i="1"/>
  <c r="EK270" i="1"/>
  <c r="ED270" i="1"/>
  <c r="FU270" i="1"/>
  <c r="FI270" i="1"/>
  <c r="EQ270" i="1"/>
  <c r="EN270" i="1"/>
  <c r="EM270" i="1"/>
  <c r="FG270" i="1"/>
  <c r="FL270" i="1"/>
  <c r="FR270" i="1"/>
  <c r="FU178" i="1"/>
  <c r="ER178" i="1"/>
  <c r="FQ178" i="1"/>
  <c r="FC178" i="1"/>
  <c r="EK178" i="1"/>
  <c r="FD178" i="1"/>
  <c r="ET178" i="1"/>
  <c r="FH178" i="1"/>
  <c r="EX178" i="1"/>
  <c r="ES178" i="1"/>
  <c r="EQ178" i="1"/>
  <c r="EL178" i="1"/>
  <c r="EY178" i="1"/>
  <c r="EP178" i="1"/>
  <c r="EN178" i="1"/>
  <c r="EI178" i="1"/>
  <c r="ED178" i="1"/>
  <c r="EM178" i="1"/>
  <c r="EE178" i="1"/>
  <c r="FB178" i="1"/>
  <c r="FI178" i="1"/>
  <c r="EC178" i="1"/>
  <c r="FK178" i="1"/>
  <c r="EF178" i="1"/>
  <c r="FG178" i="1"/>
  <c r="FL178" i="1"/>
  <c r="FR178" i="1"/>
  <c r="T137" i="1"/>
  <c r="U137" i="1" s="1"/>
  <c r="AC137" i="1" s="1"/>
  <c r="ER137" i="1"/>
  <c r="FK137" i="1"/>
  <c r="FI137" i="1"/>
  <c r="EX137" i="1"/>
  <c r="FH137" i="1"/>
  <c r="FD137" i="1"/>
  <c r="FU137" i="1"/>
  <c r="ET137" i="1"/>
  <c r="EY137" i="1"/>
  <c r="EC137" i="1"/>
  <c r="FB137" i="1"/>
  <c r="EP137" i="1"/>
  <c r="EE137" i="1"/>
  <c r="EI137" i="1"/>
  <c r="ED137" i="1"/>
  <c r="EQ137" i="1"/>
  <c r="EN137" i="1"/>
  <c r="EM137" i="1"/>
  <c r="FQ137" i="1"/>
  <c r="EK137" i="1"/>
  <c r="EF137" i="1"/>
  <c r="FC137" i="1"/>
  <c r="ES137" i="1"/>
  <c r="EL137" i="1"/>
  <c r="FG137" i="1"/>
  <c r="FL137" i="1"/>
  <c r="FR137" i="1"/>
  <c r="ER150" i="1"/>
  <c r="FK150" i="1"/>
  <c r="FQ150" i="1"/>
  <c r="EX150" i="1"/>
  <c r="FB150" i="1"/>
  <c r="FC150" i="1"/>
  <c r="EY150" i="1"/>
  <c r="EM150" i="1"/>
  <c r="FD150" i="1"/>
  <c r="EL150" i="1"/>
  <c r="FH150" i="1"/>
  <c r="FI150" i="1"/>
  <c r="ES150" i="1"/>
  <c r="EE150" i="1"/>
  <c r="EN150" i="1"/>
  <c r="ED150" i="1"/>
  <c r="EC150" i="1"/>
  <c r="FU150" i="1"/>
  <c r="ET150" i="1"/>
  <c r="EP150" i="1"/>
  <c r="EI150" i="1"/>
  <c r="EQ150" i="1"/>
  <c r="EK150" i="1"/>
  <c r="EF150" i="1"/>
  <c r="FG150" i="1"/>
  <c r="FL150" i="1"/>
  <c r="FR150" i="1"/>
  <c r="ER90" i="1"/>
  <c r="FH90" i="1"/>
  <c r="EK81" i="1"/>
  <c r="FC90" i="1"/>
  <c r="FU90" i="1"/>
  <c r="FI90" i="1"/>
  <c r="FD90" i="1"/>
  <c r="ES90" i="1"/>
  <c r="EC90" i="1"/>
  <c r="EY90" i="1"/>
  <c r="ET90" i="1"/>
  <c r="EX90" i="1"/>
  <c r="EL90" i="1"/>
  <c r="EK90" i="1"/>
  <c r="FK90" i="1"/>
  <c r="EF90" i="1"/>
  <c r="EP90" i="1"/>
  <c r="EE90" i="1"/>
  <c r="ED90" i="1"/>
  <c r="EN90" i="1"/>
  <c r="EI90" i="1"/>
  <c r="EM90" i="1"/>
  <c r="EQ90" i="1"/>
  <c r="FQ90" i="1"/>
  <c r="FB90" i="1"/>
  <c r="FG90" i="1"/>
  <c r="FL90" i="1"/>
  <c r="FR90" i="1"/>
  <c r="FI253" i="1"/>
  <c r="FH253" i="1"/>
  <c r="FU253" i="1"/>
  <c r="ET253" i="1"/>
  <c r="ER253" i="1"/>
  <c r="ES253" i="1"/>
  <c r="FB253" i="1"/>
  <c r="FQ253" i="1"/>
  <c r="EM253" i="1"/>
  <c r="EI253" i="1"/>
  <c r="EL253" i="1"/>
  <c r="FD253" i="1"/>
  <c r="EY253" i="1"/>
  <c r="EQ253" i="1"/>
  <c r="FK253" i="1"/>
  <c r="EX253" i="1"/>
  <c r="EC253" i="1"/>
  <c r="EP253" i="1"/>
  <c r="EK253" i="1"/>
  <c r="EF253" i="1"/>
  <c r="EE253" i="1"/>
  <c r="ED253" i="1"/>
  <c r="FC253" i="1"/>
  <c r="EN253" i="1"/>
  <c r="FG253" i="1"/>
  <c r="FL253" i="1"/>
  <c r="FR253" i="1"/>
  <c r="FK200" i="1"/>
  <c r="FI200" i="1"/>
  <c r="EX200" i="1"/>
  <c r="FB200" i="1"/>
  <c r="FQ200" i="1"/>
  <c r="ET200" i="1"/>
  <c r="FD200" i="1"/>
  <c r="EE200" i="1"/>
  <c r="ED200" i="1"/>
  <c r="EC200" i="1"/>
  <c r="ER200" i="1"/>
  <c r="EM200" i="1"/>
  <c r="EK200" i="1"/>
  <c r="EL200" i="1"/>
  <c r="EQ200" i="1"/>
  <c r="ES200" i="1"/>
  <c r="FC200" i="1"/>
  <c r="EY200" i="1"/>
  <c r="EI200" i="1"/>
  <c r="EF200" i="1"/>
  <c r="FH200" i="1"/>
  <c r="EP200" i="1"/>
  <c r="FU200" i="1"/>
  <c r="EN200" i="1"/>
  <c r="FG200" i="1"/>
  <c r="FL200" i="1"/>
  <c r="FR200" i="1"/>
  <c r="ER98" i="1"/>
  <c r="FQ98" i="1"/>
  <c r="FH98" i="1"/>
  <c r="FU98" i="1"/>
  <c r="FK98" i="1"/>
  <c r="EY98" i="1"/>
  <c r="FB98" i="1"/>
  <c r="EI98" i="1"/>
  <c r="EQ98" i="1"/>
  <c r="EF98" i="1"/>
  <c r="EE98" i="1"/>
  <c r="ET98" i="1"/>
  <c r="ED98" i="1"/>
  <c r="FC98" i="1"/>
  <c r="EM98" i="1"/>
  <c r="EL98" i="1"/>
  <c r="EK98" i="1"/>
  <c r="ES98" i="1"/>
  <c r="EN98" i="1"/>
  <c r="EX98" i="1"/>
  <c r="EP98" i="1"/>
  <c r="EC98" i="1"/>
  <c r="FI98" i="1"/>
  <c r="FD98" i="1"/>
  <c r="FG98" i="1"/>
  <c r="FL98" i="1"/>
  <c r="FR98" i="1"/>
  <c r="DQ109" i="1"/>
  <c r="FP109" i="1"/>
  <c r="FU107" i="1"/>
  <c r="ER107" i="1"/>
  <c r="FK107" i="1"/>
  <c r="FC107" i="1"/>
  <c r="FD107" i="1"/>
  <c r="FQ107" i="1"/>
  <c r="EY107" i="1"/>
  <c r="ES107" i="1"/>
  <c r="EX107" i="1"/>
  <c r="EF107" i="1"/>
  <c r="EI107" i="1"/>
  <c r="EE107" i="1"/>
  <c r="EC107" i="1"/>
  <c r="EN107" i="1"/>
  <c r="ET107" i="1"/>
  <c r="EP107" i="1"/>
  <c r="ED107" i="1"/>
  <c r="FH107" i="1"/>
  <c r="FB107" i="1"/>
  <c r="EQ107" i="1"/>
  <c r="FI107" i="1"/>
  <c r="EM107" i="1"/>
  <c r="EL107" i="1"/>
  <c r="EK107" i="1"/>
  <c r="FG107" i="1"/>
  <c r="FR107" i="1"/>
  <c r="FL107" i="1"/>
  <c r="FK273" i="1"/>
  <c r="FH273" i="1"/>
  <c r="FI273" i="1"/>
  <c r="ER273" i="1"/>
  <c r="EY273" i="1"/>
  <c r="EX273" i="1"/>
  <c r="FQ273" i="1"/>
  <c r="EM273" i="1"/>
  <c r="FC273" i="1"/>
  <c r="ES273" i="1"/>
  <c r="EQ273" i="1"/>
  <c r="FU273" i="1"/>
  <c r="EC273" i="1"/>
  <c r="FD273" i="1"/>
  <c r="EK273" i="1"/>
  <c r="FB273" i="1"/>
  <c r="EF273" i="1"/>
  <c r="EE273" i="1"/>
  <c r="EP273" i="1"/>
  <c r="ED273" i="1"/>
  <c r="EN273" i="1"/>
  <c r="EI273" i="1"/>
  <c r="ET273" i="1"/>
  <c r="EL273" i="1"/>
  <c r="FG273" i="1"/>
  <c r="FL273" i="1"/>
  <c r="FR273" i="1"/>
  <c r="ER279" i="1"/>
  <c r="FC279" i="1"/>
  <c r="FU279" i="1"/>
  <c r="FK279" i="1"/>
  <c r="FQ279" i="1"/>
  <c r="FH279" i="1"/>
  <c r="EX279" i="1"/>
  <c r="ES279" i="1"/>
  <c r="EE279" i="1"/>
  <c r="EQ279" i="1"/>
  <c r="EL279" i="1"/>
  <c r="EI279" i="1"/>
  <c r="FB279" i="1"/>
  <c r="EY279" i="1"/>
  <c r="EC279" i="1"/>
  <c r="ET279" i="1"/>
  <c r="FI279" i="1"/>
  <c r="FD279" i="1"/>
  <c r="EK279" i="1"/>
  <c r="EP279" i="1"/>
  <c r="EN279" i="1"/>
  <c r="EM279" i="1"/>
  <c r="EF279" i="1"/>
  <c r="ED279" i="1"/>
  <c r="FG279" i="1"/>
  <c r="FL279" i="1"/>
  <c r="FR279" i="1"/>
  <c r="FU255" i="1"/>
  <c r="FK255" i="1"/>
  <c r="FI255" i="1"/>
  <c r="FQ255" i="1"/>
  <c r="ER255" i="1"/>
  <c r="ES255" i="1"/>
  <c r="ET255" i="1"/>
  <c r="EN255" i="1"/>
  <c r="EE255" i="1"/>
  <c r="EY255" i="1"/>
  <c r="FC255" i="1"/>
  <c r="FB255" i="1"/>
  <c r="EC255" i="1"/>
  <c r="FD255" i="1"/>
  <c r="EK255" i="1"/>
  <c r="EM255" i="1"/>
  <c r="EQ255" i="1"/>
  <c r="EI255" i="1"/>
  <c r="FH255" i="1"/>
  <c r="EX255" i="1"/>
  <c r="EF255" i="1"/>
  <c r="ED255" i="1"/>
  <c r="EP255" i="1"/>
  <c r="EL255" i="1"/>
  <c r="FG255" i="1"/>
  <c r="FL255" i="1"/>
  <c r="FR255" i="1"/>
  <c r="FU229" i="1"/>
  <c r="FD229" i="1"/>
  <c r="FK229" i="1"/>
  <c r="ET229" i="1"/>
  <c r="ER229" i="1"/>
  <c r="EX229" i="1"/>
  <c r="FH229" i="1"/>
  <c r="EY229" i="1"/>
  <c r="EK229" i="1"/>
  <c r="EM229" i="1"/>
  <c r="EL229" i="1"/>
  <c r="FI229" i="1"/>
  <c r="EF229" i="1"/>
  <c r="FQ229" i="1"/>
  <c r="EN229" i="1"/>
  <c r="EC229" i="1"/>
  <c r="ES229" i="1"/>
  <c r="EE229" i="1"/>
  <c r="ED229" i="1"/>
  <c r="FC229" i="1"/>
  <c r="FB229" i="1"/>
  <c r="EQ229" i="1"/>
  <c r="EI229" i="1"/>
  <c r="EP229" i="1"/>
  <c r="FG229" i="1"/>
  <c r="FL229" i="1"/>
  <c r="FR229" i="1"/>
  <c r="FU130" i="1"/>
  <c r="FI130" i="1"/>
  <c r="FC130" i="1"/>
  <c r="EK130" i="1"/>
  <c r="ES130" i="1"/>
  <c r="FB130" i="1"/>
  <c r="EY130" i="1"/>
  <c r="FK130" i="1"/>
  <c r="EN130" i="1"/>
  <c r="EL130" i="1"/>
  <c r="FQ130" i="1"/>
  <c r="EP130" i="1"/>
  <c r="FD130" i="1"/>
  <c r="EQ130" i="1"/>
  <c r="ER130" i="1"/>
  <c r="FH130" i="1"/>
  <c r="EM130" i="1"/>
  <c r="ET130" i="1"/>
  <c r="EF130" i="1"/>
  <c r="EE130" i="1"/>
  <c r="EC130" i="1"/>
  <c r="ED130" i="1"/>
  <c r="EX130" i="1"/>
  <c r="EI130" i="1"/>
  <c r="FG130" i="1"/>
  <c r="FL130" i="1"/>
  <c r="FR130" i="1"/>
  <c r="FI240" i="1"/>
  <c r="FU240" i="1"/>
  <c r="EQ240" i="1"/>
  <c r="EY240" i="1"/>
  <c r="EE240" i="1"/>
  <c r="ED240" i="1"/>
  <c r="FH240" i="1"/>
  <c r="ES240" i="1"/>
  <c r="FD240" i="1"/>
  <c r="ER240" i="1"/>
  <c r="FC240" i="1"/>
  <c r="EP240" i="1"/>
  <c r="FB240" i="1"/>
  <c r="FQ240" i="1"/>
  <c r="EM240" i="1"/>
  <c r="EL240" i="1"/>
  <c r="EX240" i="1"/>
  <c r="EK240" i="1"/>
  <c r="ET240" i="1"/>
  <c r="FK240" i="1"/>
  <c r="EI240" i="1"/>
  <c r="EF240" i="1"/>
  <c r="EN240" i="1"/>
  <c r="EC240" i="1"/>
  <c r="FG240" i="1"/>
  <c r="FL240" i="1"/>
  <c r="FR240" i="1"/>
  <c r="ER258" i="1"/>
  <c r="FC258" i="1"/>
  <c r="EX258" i="1"/>
  <c r="FQ258" i="1"/>
  <c r="EQ258" i="1"/>
  <c r="EN258" i="1"/>
  <c r="ET258" i="1"/>
  <c r="EY258" i="1"/>
  <c r="FU258" i="1"/>
  <c r="FK258" i="1"/>
  <c r="FD258" i="1"/>
  <c r="FB258" i="1"/>
  <c r="EK258" i="1"/>
  <c r="FH258" i="1"/>
  <c r="EM258" i="1"/>
  <c r="EF258" i="1"/>
  <c r="EE258" i="1"/>
  <c r="ED258" i="1"/>
  <c r="EP258" i="1"/>
  <c r="EC258" i="1"/>
  <c r="EL258" i="1"/>
  <c r="FI258" i="1"/>
  <c r="ES258" i="1"/>
  <c r="EI258" i="1"/>
  <c r="FG258" i="1"/>
  <c r="FL258" i="1"/>
  <c r="FR258" i="1"/>
  <c r="FQ167" i="1"/>
  <c r="FI167" i="1"/>
  <c r="FU167" i="1"/>
  <c r="FC167" i="1"/>
  <c r="ET167" i="1"/>
  <c r="EI167" i="1"/>
  <c r="EE167" i="1"/>
  <c r="ES167" i="1"/>
  <c r="FD167" i="1"/>
  <c r="EN167" i="1"/>
  <c r="FB167" i="1"/>
  <c r="ER167" i="1"/>
  <c r="EP167" i="1"/>
  <c r="EX167" i="1"/>
  <c r="EQ167" i="1"/>
  <c r="EK167" i="1"/>
  <c r="EY167" i="1"/>
  <c r="EC167" i="1"/>
  <c r="FK167" i="1"/>
  <c r="EF167" i="1"/>
  <c r="ED167" i="1"/>
  <c r="EM167" i="1"/>
  <c r="FH167" i="1"/>
  <c r="EL167" i="1"/>
  <c r="FG167" i="1"/>
  <c r="FL167" i="1"/>
  <c r="FR167" i="1"/>
  <c r="FP179" i="1"/>
  <c r="FP292" i="1"/>
  <c r="DQ114" i="1"/>
  <c r="FP114" i="1"/>
  <c r="FP267" i="1"/>
  <c r="FP222" i="1"/>
  <c r="FP168" i="1"/>
  <c r="FP197" i="1"/>
  <c r="DQ105" i="1"/>
  <c r="FP105" i="1"/>
  <c r="FP261" i="1"/>
  <c r="FK277" i="1"/>
  <c r="FU277" i="1"/>
  <c r="ER277" i="1"/>
  <c r="FD277" i="1"/>
  <c r="EP277" i="1"/>
  <c r="FC277" i="1"/>
  <c r="EK277" i="1"/>
  <c r="ES277" i="1"/>
  <c r="EQ277" i="1"/>
  <c r="FB277" i="1"/>
  <c r="FH277" i="1"/>
  <c r="EI277" i="1"/>
  <c r="FQ277" i="1"/>
  <c r="EC277" i="1"/>
  <c r="EN277" i="1"/>
  <c r="FI277" i="1"/>
  <c r="EY277" i="1"/>
  <c r="EM277" i="1"/>
  <c r="EL277" i="1"/>
  <c r="ET277" i="1"/>
  <c r="EF277" i="1"/>
  <c r="EE277" i="1"/>
  <c r="EX277" i="1"/>
  <c r="ED277" i="1"/>
  <c r="FG277" i="1"/>
  <c r="FL277" i="1"/>
  <c r="FR277" i="1"/>
  <c r="DQ135" i="1"/>
  <c r="FP135" i="1"/>
  <c r="FK248" i="1"/>
  <c r="FI248" i="1"/>
  <c r="FQ248" i="1"/>
  <c r="EY248" i="1"/>
  <c r="EX248" i="1"/>
  <c r="FH248" i="1"/>
  <c r="FU248" i="1"/>
  <c r="EL248" i="1"/>
  <c r="EE248" i="1"/>
  <c r="ED248" i="1"/>
  <c r="FD248" i="1"/>
  <c r="EC248" i="1"/>
  <c r="ER248" i="1"/>
  <c r="EI248" i="1"/>
  <c r="FB248" i="1"/>
  <c r="ET248" i="1"/>
  <c r="ES248" i="1"/>
  <c r="FC248" i="1"/>
  <c r="EM248" i="1"/>
  <c r="EN248" i="1"/>
  <c r="EQ248" i="1"/>
  <c r="EP248" i="1"/>
  <c r="EK248" i="1"/>
  <c r="EF248" i="1"/>
  <c r="FG248" i="1"/>
  <c r="FL248" i="1"/>
  <c r="FR248" i="1"/>
  <c r="DQ123" i="1"/>
  <c r="FP123" i="1"/>
  <c r="T291" i="1"/>
  <c r="U291" i="1" s="1"/>
  <c r="AC291" i="1" s="1"/>
  <c r="FD291" i="1"/>
  <c r="FQ291" i="1"/>
  <c r="FB291" i="1"/>
  <c r="EQ291" i="1"/>
  <c r="FC291" i="1"/>
  <c r="ET291" i="1"/>
  <c r="EI291" i="1"/>
  <c r="EM291" i="1"/>
  <c r="FK291" i="1"/>
  <c r="EX291" i="1"/>
  <c r="EK291" i="1"/>
  <c r="FH291" i="1"/>
  <c r="EP291" i="1"/>
  <c r="EN291" i="1"/>
  <c r="FU291" i="1"/>
  <c r="EE291" i="1"/>
  <c r="EL291" i="1"/>
  <c r="EY291" i="1"/>
  <c r="ES291" i="1"/>
  <c r="FI291" i="1"/>
  <c r="EC291" i="1"/>
  <c r="ER291" i="1"/>
  <c r="EF291" i="1"/>
  <c r="ED291" i="1"/>
  <c r="FG291" i="1"/>
  <c r="FL291" i="1"/>
  <c r="FR291" i="1"/>
  <c r="DQ101" i="1"/>
  <c r="FP101" i="1"/>
  <c r="FQ196" i="1"/>
  <c r="FI196" i="1"/>
  <c r="FH196" i="1"/>
  <c r="EM196" i="1"/>
  <c r="FB196" i="1"/>
  <c r="EP196" i="1"/>
  <c r="ET196" i="1"/>
  <c r="ES196" i="1"/>
  <c r="EE196" i="1"/>
  <c r="FK196" i="1"/>
  <c r="EX196" i="1"/>
  <c r="ER196" i="1"/>
  <c r="EI196" i="1"/>
  <c r="EY196" i="1"/>
  <c r="ED196" i="1"/>
  <c r="EL196" i="1"/>
  <c r="EN196" i="1"/>
  <c r="FD196" i="1"/>
  <c r="FC196" i="1"/>
  <c r="EF196" i="1"/>
  <c r="EK196" i="1"/>
  <c r="EQ196" i="1"/>
  <c r="EC196" i="1"/>
  <c r="FU196" i="1"/>
  <c r="FG196" i="1"/>
  <c r="FL196" i="1"/>
  <c r="FR196" i="1"/>
  <c r="FC182" i="1"/>
  <c r="EP182" i="1"/>
  <c r="ER182" i="1"/>
  <c r="FD182" i="1"/>
  <c r="EX182" i="1"/>
  <c r="EQ182" i="1"/>
  <c r="FI182" i="1"/>
  <c r="EI182" i="1"/>
  <c r="EY182" i="1"/>
  <c r="ET182" i="1"/>
  <c r="FK182" i="1"/>
  <c r="FB182" i="1"/>
  <c r="EF182" i="1"/>
  <c r="ES182" i="1"/>
  <c r="FU182" i="1"/>
  <c r="EN182" i="1"/>
  <c r="EM182" i="1"/>
  <c r="EL182" i="1"/>
  <c r="EK182" i="1"/>
  <c r="EC182" i="1"/>
  <c r="FQ182" i="1"/>
  <c r="EE182" i="1"/>
  <c r="ED182" i="1"/>
  <c r="FH182" i="1"/>
  <c r="FG182" i="1"/>
  <c r="FL182" i="1"/>
  <c r="FR182" i="1"/>
  <c r="FH139" i="1"/>
  <c r="FQ139" i="1"/>
  <c r="FK139" i="1"/>
  <c r="FI139" i="1"/>
  <c r="ER139" i="1"/>
  <c r="FB139" i="1"/>
  <c r="ET139" i="1"/>
  <c r="FU139" i="1"/>
  <c r="FD139" i="1"/>
  <c r="EM139" i="1"/>
  <c r="EK139" i="1"/>
  <c r="FC139" i="1"/>
  <c r="EY139" i="1"/>
  <c r="EL139" i="1"/>
  <c r="EC139" i="1"/>
  <c r="EP139" i="1"/>
  <c r="ES139" i="1"/>
  <c r="EQ139" i="1"/>
  <c r="EN139" i="1"/>
  <c r="EI139" i="1"/>
  <c r="EX139" i="1"/>
  <c r="EF139" i="1"/>
  <c r="EE139" i="1"/>
  <c r="ED139" i="1"/>
  <c r="FG139" i="1"/>
  <c r="FL139" i="1"/>
  <c r="FR139" i="1"/>
  <c r="FQ286" i="1"/>
  <c r="FU286" i="1"/>
  <c r="FB286" i="1"/>
  <c r="FH286" i="1"/>
  <c r="EP286" i="1"/>
  <c r="FC286" i="1"/>
  <c r="EK286" i="1"/>
  <c r="FD286" i="1"/>
  <c r="ET286" i="1"/>
  <c r="EN286" i="1"/>
  <c r="EM286" i="1"/>
  <c r="EC286" i="1"/>
  <c r="FK286" i="1"/>
  <c r="EL286" i="1"/>
  <c r="FI286" i="1"/>
  <c r="EE286" i="1"/>
  <c r="EY286" i="1"/>
  <c r="ED286" i="1"/>
  <c r="EF286" i="1"/>
  <c r="EI286" i="1"/>
  <c r="ES286" i="1"/>
  <c r="EQ286" i="1"/>
  <c r="EX286" i="1"/>
  <c r="ER286" i="1"/>
  <c r="FG286" i="1"/>
  <c r="FL286" i="1"/>
  <c r="FR286" i="1"/>
  <c r="FQ219" i="1"/>
  <c r="FK219" i="1"/>
  <c r="FB219" i="1"/>
  <c r="EQ219" i="1"/>
  <c r="FI219" i="1"/>
  <c r="EX219" i="1"/>
  <c r="ER219" i="1"/>
  <c r="FU219" i="1"/>
  <c r="FD219" i="1"/>
  <c r="FC219" i="1"/>
  <c r="FH219" i="1"/>
  <c r="ET219" i="1"/>
  <c r="ES219" i="1"/>
  <c r="EL219" i="1"/>
  <c r="EK219" i="1"/>
  <c r="EF219" i="1"/>
  <c r="EN219" i="1"/>
  <c r="EY219" i="1"/>
  <c r="EP219" i="1"/>
  <c r="EM219" i="1"/>
  <c r="EE219" i="1"/>
  <c r="ED219" i="1"/>
  <c r="EC219" i="1"/>
  <c r="EI219" i="1"/>
  <c r="FG219" i="1"/>
  <c r="FL219" i="1"/>
  <c r="FR219" i="1"/>
  <c r="FK119" i="1"/>
  <c r="FU119" i="1"/>
  <c r="FQ119" i="1"/>
  <c r="ER119" i="1"/>
  <c r="EX119" i="1"/>
  <c r="EI119" i="1"/>
  <c r="EE119" i="1"/>
  <c r="EQ119" i="1"/>
  <c r="FH119" i="1"/>
  <c r="FD119" i="1"/>
  <c r="ES119" i="1"/>
  <c r="EN119" i="1"/>
  <c r="EM119" i="1"/>
  <c r="FI119" i="1"/>
  <c r="EL119" i="1"/>
  <c r="EY119" i="1"/>
  <c r="FC119" i="1"/>
  <c r="FB119" i="1"/>
  <c r="EF119" i="1"/>
  <c r="ED119" i="1"/>
  <c r="EK119" i="1"/>
  <c r="ET119" i="1"/>
  <c r="EP119" i="1"/>
  <c r="EC119" i="1"/>
  <c r="FG119" i="1"/>
  <c r="FL119" i="1"/>
  <c r="FR119" i="1"/>
  <c r="FH147" i="1"/>
  <c r="ER147" i="1"/>
  <c r="EQ147" i="1"/>
  <c r="EY147" i="1"/>
  <c r="FQ147" i="1"/>
  <c r="FK147" i="1"/>
  <c r="FD147" i="1"/>
  <c r="FU147" i="1"/>
  <c r="EN147" i="1"/>
  <c r="EM147" i="1"/>
  <c r="EX147" i="1"/>
  <c r="FI147" i="1"/>
  <c r="ES147" i="1"/>
  <c r="FC147" i="1"/>
  <c r="EF147" i="1"/>
  <c r="FB147" i="1"/>
  <c r="EL147" i="1"/>
  <c r="EC147" i="1"/>
  <c r="EE147" i="1"/>
  <c r="ED147" i="1"/>
  <c r="ET147" i="1"/>
  <c r="EP147" i="1"/>
  <c r="EI147" i="1"/>
  <c r="EK147" i="1"/>
  <c r="FG147" i="1"/>
  <c r="FL147" i="1"/>
  <c r="FR147" i="1"/>
  <c r="FK105" i="1"/>
  <c r="FU105" i="1"/>
  <c r="ER105" i="1"/>
  <c r="ES105" i="1"/>
  <c r="FQ105" i="1"/>
  <c r="FH105" i="1"/>
  <c r="FC105" i="1"/>
  <c r="FB105" i="1"/>
  <c r="EN105" i="1"/>
  <c r="EY105" i="1"/>
  <c r="EL105" i="1"/>
  <c r="EQ105" i="1"/>
  <c r="EX105" i="1"/>
  <c r="EM105" i="1"/>
  <c r="EP105" i="1"/>
  <c r="FI105" i="1"/>
  <c r="EI105" i="1"/>
  <c r="ED105" i="1"/>
  <c r="ET105" i="1"/>
  <c r="EC105" i="1"/>
  <c r="EF105" i="1"/>
  <c r="EE105" i="1"/>
  <c r="FD105" i="1"/>
  <c r="EK105" i="1"/>
  <c r="FG105" i="1"/>
  <c r="FL105" i="1"/>
  <c r="FR105" i="1"/>
  <c r="FH187" i="1"/>
  <c r="FQ187" i="1"/>
  <c r="ER187" i="1"/>
  <c r="FC187" i="1"/>
  <c r="EX187" i="1"/>
  <c r="EY187" i="1"/>
  <c r="FI187" i="1"/>
  <c r="FD187" i="1"/>
  <c r="EC187" i="1"/>
  <c r="FU187" i="1"/>
  <c r="FK187" i="1"/>
  <c r="EN187" i="1"/>
  <c r="EM187" i="1"/>
  <c r="FB187" i="1"/>
  <c r="EK187" i="1"/>
  <c r="EQ187" i="1"/>
  <c r="EF187" i="1"/>
  <c r="EE187" i="1"/>
  <c r="ED187" i="1"/>
  <c r="EI187" i="1"/>
  <c r="EL187" i="1"/>
  <c r="EP187" i="1"/>
  <c r="ET187" i="1"/>
  <c r="ES187" i="1"/>
  <c r="FG187" i="1"/>
  <c r="FL187" i="1"/>
  <c r="FR187" i="1"/>
  <c r="FB246" i="1"/>
  <c r="FK246" i="1"/>
  <c r="ER246" i="1"/>
  <c r="EX246" i="1"/>
  <c r="ES246" i="1"/>
  <c r="FI246" i="1"/>
  <c r="FH246" i="1"/>
  <c r="FU246" i="1"/>
  <c r="ET246" i="1"/>
  <c r="EQ246" i="1"/>
  <c r="EK246" i="1"/>
  <c r="EP246" i="1"/>
  <c r="FQ246" i="1"/>
  <c r="EN246" i="1"/>
  <c r="EF246" i="1"/>
  <c r="EE246" i="1"/>
  <c r="EM246" i="1"/>
  <c r="ED246" i="1"/>
  <c r="EL246" i="1"/>
  <c r="EI246" i="1"/>
  <c r="EC246" i="1"/>
  <c r="EY246" i="1"/>
  <c r="FD246" i="1"/>
  <c r="FC246" i="1"/>
  <c r="FG246" i="1"/>
  <c r="FL246" i="1"/>
  <c r="FR246" i="1"/>
  <c r="ER197" i="1"/>
  <c r="FK197" i="1"/>
  <c r="FU197" i="1"/>
  <c r="FH197" i="1"/>
  <c r="ET197" i="1"/>
  <c r="EY197" i="1"/>
  <c r="FI197" i="1"/>
  <c r="EN197" i="1"/>
  <c r="EL197" i="1"/>
  <c r="EX197" i="1"/>
  <c r="EI197" i="1"/>
  <c r="EC197" i="1"/>
  <c r="ES197" i="1"/>
  <c r="EK197" i="1"/>
  <c r="EM197" i="1"/>
  <c r="FQ197" i="1"/>
  <c r="FD197" i="1"/>
  <c r="FC197" i="1"/>
  <c r="FB197" i="1"/>
  <c r="EP197" i="1"/>
  <c r="EF197" i="1"/>
  <c r="EE197" i="1"/>
  <c r="ED197" i="1"/>
  <c r="EQ197" i="1"/>
  <c r="FG197" i="1"/>
  <c r="FL197" i="1"/>
  <c r="FR197" i="1"/>
  <c r="FK177" i="1"/>
  <c r="FD177" i="1"/>
  <c r="FQ177" i="1"/>
  <c r="FI177" i="1"/>
  <c r="EL177" i="1"/>
  <c r="FB177" i="1"/>
  <c r="ET177" i="1"/>
  <c r="EN177" i="1"/>
  <c r="ER177" i="1"/>
  <c r="FU177" i="1"/>
  <c r="FC177" i="1"/>
  <c r="EX177" i="1"/>
  <c r="EP177" i="1"/>
  <c r="EI177" i="1"/>
  <c r="ES177" i="1"/>
  <c r="EF177" i="1"/>
  <c r="EE177" i="1"/>
  <c r="ED177" i="1"/>
  <c r="EM177" i="1"/>
  <c r="EK177" i="1"/>
  <c r="EQ177" i="1"/>
  <c r="EC177" i="1"/>
  <c r="EY177" i="1"/>
  <c r="FH177" i="1"/>
  <c r="FG177" i="1"/>
  <c r="FL177" i="1"/>
  <c r="FR177" i="1"/>
  <c r="FQ126" i="1"/>
  <c r="FC126" i="1"/>
  <c r="ER126" i="1"/>
  <c r="EY126" i="1"/>
  <c r="FD126" i="1"/>
  <c r="EQ126" i="1"/>
  <c r="EK126" i="1"/>
  <c r="FK126" i="1"/>
  <c r="EF126" i="1"/>
  <c r="EE126" i="1"/>
  <c r="FU126" i="1"/>
  <c r="FH126" i="1"/>
  <c r="FI126" i="1"/>
  <c r="EN126" i="1"/>
  <c r="EM126" i="1"/>
  <c r="EL126" i="1"/>
  <c r="ET126" i="1"/>
  <c r="EC126" i="1"/>
  <c r="FB126" i="1"/>
  <c r="EP126" i="1"/>
  <c r="ES126" i="1"/>
  <c r="ED126" i="1"/>
  <c r="EX126" i="1"/>
  <c r="EI126" i="1"/>
  <c r="FG126" i="1"/>
  <c r="FL126" i="1"/>
  <c r="FR126" i="1"/>
  <c r="ER281" i="1"/>
  <c r="FU281" i="1"/>
  <c r="FI281" i="1"/>
  <c r="FD281" i="1"/>
  <c r="FC281" i="1"/>
  <c r="FK281" i="1"/>
  <c r="FH281" i="1"/>
  <c r="FQ281" i="1"/>
  <c r="ES281" i="1"/>
  <c r="FB281" i="1"/>
  <c r="EC281" i="1"/>
  <c r="EX281" i="1"/>
  <c r="ET281" i="1"/>
  <c r="EQ281" i="1"/>
  <c r="EE281" i="1"/>
  <c r="ED281" i="1"/>
  <c r="EI281" i="1"/>
  <c r="EF281" i="1"/>
  <c r="EN281" i="1"/>
  <c r="EP281" i="1"/>
  <c r="EM281" i="1"/>
  <c r="EL281" i="1"/>
  <c r="EY281" i="1"/>
  <c r="EK281" i="1"/>
  <c r="FG281" i="1"/>
  <c r="FL281" i="1"/>
  <c r="FR281" i="1"/>
  <c r="ER110" i="1"/>
  <c r="FK110" i="1"/>
  <c r="FI110" i="1"/>
  <c r="EP110" i="1"/>
  <c r="EQ110" i="1"/>
  <c r="FD110" i="1"/>
  <c r="EM110" i="1"/>
  <c r="EI110" i="1"/>
  <c r="FB110" i="1"/>
  <c r="EL110" i="1"/>
  <c r="EK110" i="1"/>
  <c r="EC110" i="1"/>
  <c r="EF110" i="1"/>
  <c r="ES110" i="1"/>
  <c r="FC110" i="1"/>
  <c r="EX110" i="1"/>
  <c r="EE110" i="1"/>
  <c r="ED110" i="1"/>
  <c r="FH110" i="1"/>
  <c r="EY110" i="1"/>
  <c r="FU110" i="1"/>
  <c r="EN110" i="1"/>
  <c r="FQ110" i="1"/>
  <c r="ET110" i="1"/>
  <c r="FG110" i="1"/>
  <c r="FR110" i="1"/>
  <c r="FL110" i="1"/>
  <c r="ER184" i="1"/>
  <c r="FH184" i="1"/>
  <c r="FK184" i="1"/>
  <c r="ES184" i="1"/>
  <c r="FQ184" i="1"/>
  <c r="FD184" i="1"/>
  <c r="EY184" i="1"/>
  <c r="EQ184" i="1"/>
  <c r="EE184" i="1"/>
  <c r="ED184" i="1"/>
  <c r="FI184" i="1"/>
  <c r="FC184" i="1"/>
  <c r="ET184" i="1"/>
  <c r="FB184" i="1"/>
  <c r="EF184" i="1"/>
  <c r="FU184" i="1"/>
  <c r="EC184" i="1"/>
  <c r="EX184" i="1"/>
  <c r="EK184" i="1"/>
  <c r="EI184" i="1"/>
  <c r="EP184" i="1"/>
  <c r="EN184" i="1"/>
  <c r="EM184" i="1"/>
  <c r="EL184" i="1"/>
  <c r="FG184" i="1"/>
  <c r="FL184" i="1"/>
  <c r="FR184" i="1"/>
  <c r="FI264" i="1"/>
  <c r="FK264" i="1"/>
  <c r="ET264" i="1"/>
  <c r="FB264" i="1"/>
  <c r="ER264" i="1"/>
  <c r="EK264" i="1"/>
  <c r="EE264" i="1"/>
  <c r="FD264" i="1"/>
  <c r="EQ264" i="1"/>
  <c r="ED264" i="1"/>
  <c r="EM264" i="1"/>
  <c r="EI264" i="1"/>
  <c r="EY264" i="1"/>
  <c r="ES264" i="1"/>
  <c r="FC264" i="1"/>
  <c r="EX264" i="1"/>
  <c r="EN264" i="1"/>
  <c r="EL264" i="1"/>
  <c r="EP264" i="1"/>
  <c r="EC264" i="1"/>
  <c r="FU264" i="1"/>
  <c r="FQ264" i="1"/>
  <c r="EF264" i="1"/>
  <c r="FH264" i="1"/>
  <c r="FG264" i="1"/>
  <c r="FL264" i="1"/>
  <c r="FR264" i="1"/>
  <c r="FQ204" i="1"/>
  <c r="FK204" i="1"/>
  <c r="EM204" i="1"/>
  <c r="FU204" i="1"/>
  <c r="FI204" i="1"/>
  <c r="FD204" i="1"/>
  <c r="FB204" i="1"/>
  <c r="ER204" i="1"/>
  <c r="ET204" i="1"/>
  <c r="EE204" i="1"/>
  <c r="EP204" i="1"/>
  <c r="ED204" i="1"/>
  <c r="EQ204" i="1"/>
  <c r="EX204" i="1"/>
  <c r="EI204" i="1"/>
  <c r="EF204" i="1"/>
  <c r="FC204" i="1"/>
  <c r="EY204" i="1"/>
  <c r="FH204" i="1"/>
  <c r="ES204" i="1"/>
  <c r="EN204" i="1"/>
  <c r="EL204" i="1"/>
  <c r="EK204" i="1"/>
  <c r="EC204" i="1"/>
  <c r="FG204" i="1"/>
  <c r="FL204" i="1"/>
  <c r="FR204" i="1"/>
  <c r="ER233" i="1"/>
  <c r="FD233" i="1"/>
  <c r="FH233" i="1"/>
  <c r="EQ233" i="1"/>
  <c r="FI233" i="1"/>
  <c r="EC233" i="1"/>
  <c r="FU233" i="1"/>
  <c r="EX233" i="1"/>
  <c r="EE233" i="1"/>
  <c r="ED233" i="1"/>
  <c r="FC233" i="1"/>
  <c r="EI233" i="1"/>
  <c r="FB233" i="1"/>
  <c r="ET233" i="1"/>
  <c r="EL233" i="1"/>
  <c r="EK233" i="1"/>
  <c r="EF233" i="1"/>
  <c r="ES233" i="1"/>
  <c r="FK233" i="1"/>
  <c r="EP233" i="1"/>
  <c r="EY233" i="1"/>
  <c r="EN233" i="1"/>
  <c r="FQ233" i="1"/>
  <c r="EM233" i="1"/>
  <c r="FG233" i="1"/>
  <c r="FL233" i="1"/>
  <c r="FR233" i="1"/>
  <c r="ER282" i="1"/>
  <c r="FQ282" i="1"/>
  <c r="FK282" i="1"/>
  <c r="FU282" i="1"/>
  <c r="FH282" i="1"/>
  <c r="EX282" i="1"/>
  <c r="FB282" i="1"/>
  <c r="ET282" i="1"/>
  <c r="EM282" i="1"/>
  <c r="EQ282" i="1"/>
  <c r="EI282" i="1"/>
  <c r="FI282" i="1"/>
  <c r="EP282" i="1"/>
  <c r="EN282" i="1"/>
  <c r="EL282" i="1"/>
  <c r="EY282" i="1"/>
  <c r="ES282" i="1"/>
  <c r="EF282" i="1"/>
  <c r="EE282" i="1"/>
  <c r="ED282" i="1"/>
  <c r="EC282" i="1"/>
  <c r="FD282" i="1"/>
  <c r="FC282" i="1"/>
  <c r="EK282" i="1"/>
  <c r="FG282" i="1"/>
  <c r="FL282" i="1"/>
  <c r="FR282" i="1"/>
  <c r="FK152" i="1"/>
  <c r="FQ152" i="1"/>
  <c r="FI152" i="1"/>
  <c r="FC152" i="1"/>
  <c r="FU152" i="1"/>
  <c r="FD152" i="1"/>
  <c r="EX152" i="1"/>
  <c r="EE152" i="1"/>
  <c r="ED152" i="1"/>
  <c r="EL152" i="1"/>
  <c r="EC152" i="1"/>
  <c r="FB152" i="1"/>
  <c r="ES152" i="1"/>
  <c r="EP152" i="1"/>
  <c r="FH152" i="1"/>
  <c r="EN152" i="1"/>
  <c r="ET152" i="1"/>
  <c r="EM152" i="1"/>
  <c r="ER152" i="1"/>
  <c r="EI152" i="1"/>
  <c r="EQ152" i="1"/>
  <c r="EK152" i="1"/>
  <c r="EY152" i="1"/>
  <c r="EF152" i="1"/>
  <c r="FG152" i="1"/>
  <c r="FL152" i="1"/>
  <c r="FR152" i="1"/>
  <c r="FU154" i="1"/>
  <c r="FQ154" i="1"/>
  <c r="FC154" i="1"/>
  <c r="EK154" i="1"/>
  <c r="ER154" i="1"/>
  <c r="ET154" i="1"/>
  <c r="EP154" i="1"/>
  <c r="EY154" i="1"/>
  <c r="EX154" i="1"/>
  <c r="FH154" i="1"/>
  <c r="FI154" i="1"/>
  <c r="EE154" i="1"/>
  <c r="EN154" i="1"/>
  <c r="EI154" i="1"/>
  <c r="EQ154" i="1"/>
  <c r="EC154" i="1"/>
  <c r="ES154" i="1"/>
  <c r="EM154" i="1"/>
  <c r="EF154" i="1"/>
  <c r="EL154" i="1"/>
  <c r="ED154" i="1"/>
  <c r="FD154" i="1"/>
  <c r="FK154" i="1"/>
  <c r="FB154" i="1"/>
  <c r="FG154" i="1"/>
  <c r="FL154" i="1"/>
  <c r="FR154" i="1"/>
  <c r="DQ151" i="1"/>
  <c r="FP151" i="1"/>
  <c r="FP276" i="1"/>
  <c r="FP170" i="1"/>
  <c r="FP90" i="1"/>
  <c r="FP255" i="1"/>
  <c r="FP199" i="1"/>
  <c r="FP254" i="1"/>
  <c r="FP232" i="1"/>
  <c r="DQ148" i="1"/>
  <c r="FP148" i="1"/>
  <c r="FQ189" i="1"/>
  <c r="FK189" i="1"/>
  <c r="FI189" i="1"/>
  <c r="ER189" i="1"/>
  <c r="ET189" i="1"/>
  <c r="FU189" i="1"/>
  <c r="EX189" i="1"/>
  <c r="EN189" i="1"/>
  <c r="EK189" i="1"/>
  <c r="EM189" i="1"/>
  <c r="EY189" i="1"/>
  <c r="ES189" i="1"/>
  <c r="EI189" i="1"/>
  <c r="EF189" i="1"/>
  <c r="FC189" i="1"/>
  <c r="EE189" i="1"/>
  <c r="EC189" i="1"/>
  <c r="EQ189" i="1"/>
  <c r="ED189" i="1"/>
  <c r="FH189" i="1"/>
  <c r="EL189" i="1"/>
  <c r="EP189" i="1"/>
  <c r="FD189" i="1"/>
  <c r="FB189" i="1"/>
  <c r="FG189" i="1"/>
  <c r="FL189" i="1"/>
  <c r="FR189" i="1"/>
  <c r="FK128" i="1"/>
  <c r="FI128" i="1"/>
  <c r="ER128" i="1"/>
  <c r="FU128" i="1"/>
  <c r="ET128" i="1"/>
  <c r="FQ128" i="1"/>
  <c r="FB128" i="1"/>
  <c r="EE128" i="1"/>
  <c r="EQ128" i="1"/>
  <c r="ED128" i="1"/>
  <c r="EC128" i="1"/>
  <c r="FH128" i="1"/>
  <c r="EX128" i="1"/>
  <c r="EY128" i="1"/>
  <c r="EL128" i="1"/>
  <c r="EP128" i="1"/>
  <c r="EK128" i="1"/>
  <c r="EN128" i="1"/>
  <c r="EM128" i="1"/>
  <c r="FD128" i="1"/>
  <c r="FC128" i="1"/>
  <c r="ES128" i="1"/>
  <c r="EF128" i="1"/>
  <c r="EI128" i="1"/>
  <c r="FG128" i="1"/>
  <c r="FL128" i="1"/>
  <c r="FR128" i="1"/>
  <c r="ER169" i="1"/>
  <c r="FI169" i="1"/>
  <c r="FD169" i="1"/>
  <c r="FB169" i="1"/>
  <c r="FC169" i="1"/>
  <c r="FQ169" i="1"/>
  <c r="EP169" i="1"/>
  <c r="EI169" i="1"/>
  <c r="ES169" i="1"/>
  <c r="EN169" i="1"/>
  <c r="EQ169" i="1"/>
  <c r="EM169" i="1"/>
  <c r="EK169" i="1"/>
  <c r="EC169" i="1"/>
  <c r="EY169" i="1"/>
  <c r="EF169" i="1"/>
  <c r="FU169" i="1"/>
  <c r="ET169" i="1"/>
  <c r="EX169" i="1"/>
  <c r="FK169" i="1"/>
  <c r="EE169" i="1"/>
  <c r="ED169" i="1"/>
  <c r="EL169" i="1"/>
  <c r="FH169" i="1"/>
  <c r="FG169" i="1"/>
  <c r="FL169" i="1"/>
  <c r="FR169" i="1"/>
  <c r="DQ118" i="1"/>
  <c r="FP118" i="1"/>
  <c r="FP157" i="1"/>
  <c r="ER91" i="1"/>
  <c r="FI91" i="1"/>
  <c r="FU91" i="1"/>
  <c r="EM91" i="1"/>
  <c r="FC91" i="1"/>
  <c r="FD91" i="1"/>
  <c r="ET91" i="1"/>
  <c r="EC91" i="1"/>
  <c r="EE91" i="1"/>
  <c r="EX91" i="1"/>
  <c r="FH91" i="1"/>
  <c r="FB91" i="1"/>
  <c r="EN91" i="1"/>
  <c r="EF91" i="1"/>
  <c r="EK91" i="1"/>
  <c r="FK91" i="1"/>
  <c r="EK82" i="1"/>
  <c r="ES91" i="1"/>
  <c r="ED91" i="1"/>
  <c r="EP91" i="1"/>
  <c r="EY91" i="1"/>
  <c r="EL91" i="1"/>
  <c r="EI91" i="1"/>
  <c r="EQ91" i="1"/>
  <c r="FQ91" i="1"/>
  <c r="FG91" i="1"/>
  <c r="FL91" i="1"/>
  <c r="FR91" i="1"/>
  <c r="FQ238" i="1"/>
  <c r="ER238" i="1"/>
  <c r="FK238" i="1"/>
  <c r="FU238" i="1"/>
  <c r="FI238" i="1"/>
  <c r="FC238" i="1"/>
  <c r="EY238" i="1"/>
  <c r="EQ238" i="1"/>
  <c r="EK238" i="1"/>
  <c r="EN238" i="1"/>
  <c r="EP238" i="1"/>
  <c r="FD238" i="1"/>
  <c r="ES238" i="1"/>
  <c r="FB238" i="1"/>
  <c r="EI238" i="1"/>
  <c r="FH238" i="1"/>
  <c r="EL238" i="1"/>
  <c r="ED238" i="1"/>
  <c r="EX238" i="1"/>
  <c r="ET238" i="1"/>
  <c r="EM238" i="1"/>
  <c r="EF238" i="1"/>
  <c r="EE238" i="1"/>
  <c r="EC238" i="1"/>
  <c r="FG238" i="1"/>
  <c r="FL238" i="1"/>
  <c r="FR238" i="1"/>
  <c r="ER208" i="1"/>
  <c r="ES208" i="1"/>
  <c r="FK208" i="1"/>
  <c r="EQ208" i="1"/>
  <c r="FU208" i="1"/>
  <c r="FD208" i="1"/>
  <c r="EP208" i="1"/>
  <c r="FH208" i="1"/>
  <c r="EE208" i="1"/>
  <c r="ED208" i="1"/>
  <c r="FQ208" i="1"/>
  <c r="ET208" i="1"/>
  <c r="EN208" i="1"/>
  <c r="EM208" i="1"/>
  <c r="FI208" i="1"/>
  <c r="EY208" i="1"/>
  <c r="FC208" i="1"/>
  <c r="EI208" i="1"/>
  <c r="FB208" i="1"/>
  <c r="EL208" i="1"/>
  <c r="EK208" i="1"/>
  <c r="EC208" i="1"/>
  <c r="EX208" i="1"/>
  <c r="EF208" i="1"/>
  <c r="FG208" i="1"/>
  <c r="FL208" i="1"/>
  <c r="FR208" i="1"/>
  <c r="FU133" i="1"/>
  <c r="FK133" i="1"/>
  <c r="EQ133" i="1"/>
  <c r="FH133" i="1"/>
  <c r="ER133" i="1"/>
  <c r="FB133" i="1"/>
  <c r="EX133" i="1"/>
  <c r="FQ133" i="1"/>
  <c r="FI133" i="1"/>
  <c r="FD133" i="1"/>
  <c r="ET133" i="1"/>
  <c r="FC133" i="1"/>
  <c r="EY133" i="1"/>
  <c r="EP133" i="1"/>
  <c r="ES133" i="1"/>
  <c r="EL133" i="1"/>
  <c r="EN133" i="1"/>
  <c r="EM133" i="1"/>
  <c r="EK133" i="1"/>
  <c r="EF133" i="1"/>
  <c r="EE133" i="1"/>
  <c r="ED133" i="1"/>
  <c r="EC133" i="1"/>
  <c r="EI133" i="1"/>
  <c r="FG133" i="1"/>
  <c r="FL133" i="1"/>
  <c r="FR133" i="1"/>
  <c r="ER112" i="1"/>
  <c r="FQ112" i="1"/>
  <c r="FU112" i="1"/>
  <c r="ES112" i="1"/>
  <c r="FH112" i="1"/>
  <c r="FD112" i="1"/>
  <c r="FC112" i="1"/>
  <c r="EE112" i="1"/>
  <c r="ED112" i="1"/>
  <c r="EP112" i="1"/>
  <c r="EY112" i="1"/>
  <c r="EC112" i="1"/>
  <c r="FI112" i="1"/>
  <c r="FK112" i="1"/>
  <c r="EM112" i="1"/>
  <c r="EQ112" i="1"/>
  <c r="EL112" i="1"/>
  <c r="EX112" i="1"/>
  <c r="FB112" i="1"/>
  <c r="EI112" i="1"/>
  <c r="EN112" i="1"/>
  <c r="EK112" i="1"/>
  <c r="ET112" i="1"/>
  <c r="EF112" i="1"/>
  <c r="FG112" i="1"/>
  <c r="FL112" i="1"/>
  <c r="FR112" i="1"/>
  <c r="EQ195" i="1"/>
  <c r="FK195" i="1"/>
  <c r="FC195" i="1"/>
  <c r="EY195" i="1"/>
  <c r="FI195" i="1"/>
  <c r="ER195" i="1"/>
  <c r="FU195" i="1"/>
  <c r="FD195" i="1"/>
  <c r="FQ195" i="1"/>
  <c r="FH195" i="1"/>
  <c r="EP195" i="1"/>
  <c r="FB195" i="1"/>
  <c r="EX195" i="1"/>
  <c r="EI195" i="1"/>
  <c r="EK195" i="1"/>
  <c r="EL195" i="1"/>
  <c r="EN195" i="1"/>
  <c r="EM195" i="1"/>
  <c r="ET195" i="1"/>
  <c r="ES195" i="1"/>
  <c r="EF195" i="1"/>
  <c r="EE195" i="1"/>
  <c r="ED195" i="1"/>
  <c r="EC195" i="1"/>
  <c r="FG195" i="1"/>
  <c r="FL195" i="1"/>
  <c r="FR195" i="1"/>
  <c r="FU202" i="1"/>
  <c r="FC202" i="1"/>
  <c r="EK202" i="1"/>
  <c r="FI202" i="1"/>
  <c r="ER202" i="1"/>
  <c r="FB202" i="1"/>
  <c r="EY202" i="1"/>
  <c r="FK202" i="1"/>
  <c r="FH202" i="1"/>
  <c r="EL202" i="1"/>
  <c r="EX202" i="1"/>
  <c r="FQ202" i="1"/>
  <c r="ES202" i="1"/>
  <c r="FD202" i="1"/>
  <c r="EP202" i="1"/>
  <c r="EE202" i="1"/>
  <c r="EQ202" i="1"/>
  <c r="EI202" i="1"/>
  <c r="EF202" i="1"/>
  <c r="ED202" i="1"/>
  <c r="ET202" i="1"/>
  <c r="EN202" i="1"/>
  <c r="EM202" i="1"/>
  <c r="EC202" i="1"/>
  <c r="FG202" i="1"/>
  <c r="FL202" i="1"/>
  <c r="FR202" i="1"/>
  <c r="FK108" i="1"/>
  <c r="FU108" i="1"/>
  <c r="FH108" i="1"/>
  <c r="EM108" i="1"/>
  <c r="FI108" i="1"/>
  <c r="EQ108" i="1"/>
  <c r="FC108" i="1"/>
  <c r="FQ108" i="1"/>
  <c r="EY108" i="1"/>
  <c r="ET108" i="1"/>
  <c r="EE108" i="1"/>
  <c r="FD108" i="1"/>
  <c r="FB108" i="1"/>
  <c r="EX108" i="1"/>
  <c r="ED108" i="1"/>
  <c r="EI108" i="1"/>
  <c r="EK108" i="1"/>
  <c r="ES108" i="1"/>
  <c r="EL108" i="1"/>
  <c r="EC108" i="1"/>
  <c r="EP108" i="1"/>
  <c r="EF108" i="1"/>
  <c r="ER108" i="1"/>
  <c r="EN108" i="1"/>
  <c r="FG108" i="1"/>
  <c r="FL108" i="1"/>
  <c r="FR108" i="1"/>
  <c r="FQ183" i="1"/>
  <c r="EQ183" i="1"/>
  <c r="FD183" i="1"/>
  <c r="EY183" i="1"/>
  <c r="EE183" i="1"/>
  <c r="FU183" i="1"/>
  <c r="ET183" i="1"/>
  <c r="EP183" i="1"/>
  <c r="ES183" i="1"/>
  <c r="ED183" i="1"/>
  <c r="ER183" i="1"/>
  <c r="EN183" i="1"/>
  <c r="FC183" i="1"/>
  <c r="FK183" i="1"/>
  <c r="EL183" i="1"/>
  <c r="FI183" i="1"/>
  <c r="EX183" i="1"/>
  <c r="EK183" i="1"/>
  <c r="EC183" i="1"/>
  <c r="EF183" i="1"/>
  <c r="EI183" i="1"/>
  <c r="FH183" i="1"/>
  <c r="FB183" i="1"/>
  <c r="EM183" i="1"/>
  <c r="FG183" i="1"/>
  <c r="FL183" i="1"/>
  <c r="FR183" i="1"/>
  <c r="FU226" i="1"/>
  <c r="ER226" i="1"/>
  <c r="EK226" i="1"/>
  <c r="FH226" i="1"/>
  <c r="FD226" i="1"/>
  <c r="FQ226" i="1"/>
  <c r="ES226" i="1"/>
  <c r="ET226" i="1"/>
  <c r="EY226" i="1"/>
  <c r="EC226" i="1"/>
  <c r="FI226" i="1"/>
  <c r="EM226" i="1"/>
  <c r="EN226" i="1"/>
  <c r="FC226" i="1"/>
  <c r="EE226" i="1"/>
  <c r="FB226" i="1"/>
  <c r="EP226" i="1"/>
  <c r="EL226" i="1"/>
  <c r="FK226" i="1"/>
  <c r="EX226" i="1"/>
  <c r="EQ226" i="1"/>
  <c r="EF226" i="1"/>
  <c r="ED226" i="1"/>
  <c r="EI226" i="1"/>
  <c r="FG226" i="1"/>
  <c r="FL226" i="1"/>
  <c r="FR226" i="1"/>
  <c r="FK176" i="1"/>
  <c r="FI176" i="1"/>
  <c r="FU176" i="1"/>
  <c r="FB176" i="1"/>
  <c r="ET176" i="1"/>
  <c r="EE176" i="1"/>
  <c r="ED176" i="1"/>
  <c r="EK176" i="1"/>
  <c r="EC176" i="1"/>
  <c r="EY176" i="1"/>
  <c r="FD176" i="1"/>
  <c r="EX176" i="1"/>
  <c r="ER176" i="1"/>
  <c r="FC176" i="1"/>
  <c r="ES176" i="1"/>
  <c r="EF176" i="1"/>
  <c r="EN176" i="1"/>
  <c r="EQ176" i="1"/>
  <c r="EM176" i="1"/>
  <c r="EL176" i="1"/>
  <c r="FQ176" i="1"/>
  <c r="EI176" i="1"/>
  <c r="FH176" i="1"/>
  <c r="EP176" i="1"/>
  <c r="FG176" i="1"/>
  <c r="FL176" i="1"/>
  <c r="FR176" i="1"/>
  <c r="FH163" i="1"/>
  <c r="FK163" i="1"/>
  <c r="FI163" i="1"/>
  <c r="FB163" i="1"/>
  <c r="ER163" i="1"/>
  <c r="FD163" i="1"/>
  <c r="FC163" i="1"/>
  <c r="EK163" i="1"/>
  <c r="EC163" i="1"/>
  <c r="ET163" i="1"/>
  <c r="EM163" i="1"/>
  <c r="EF163" i="1"/>
  <c r="EP163" i="1"/>
  <c r="FQ163" i="1"/>
  <c r="EY163" i="1"/>
  <c r="EE163" i="1"/>
  <c r="EI163" i="1"/>
  <c r="ED163" i="1"/>
  <c r="FU163" i="1"/>
  <c r="EN163" i="1"/>
  <c r="EL163" i="1"/>
  <c r="ES163" i="1"/>
  <c r="EX163" i="1"/>
  <c r="EQ163" i="1"/>
  <c r="FG163" i="1"/>
  <c r="FL163" i="1"/>
  <c r="FR163" i="1"/>
  <c r="FP206" i="1"/>
  <c r="FP272" i="1"/>
  <c r="FP233" i="1"/>
  <c r="FP266" i="1"/>
  <c r="FP203" i="1"/>
  <c r="FP283" i="1"/>
  <c r="FP176" i="1"/>
  <c r="FP229" i="1"/>
  <c r="ER121" i="1"/>
  <c r="FQ121" i="1"/>
  <c r="FU121" i="1"/>
  <c r="FI121" i="1"/>
  <c r="FC121" i="1"/>
  <c r="ET121" i="1"/>
  <c r="FB121" i="1"/>
  <c r="EI121" i="1"/>
  <c r="EN121" i="1"/>
  <c r="FK121" i="1"/>
  <c r="FD121" i="1"/>
  <c r="EQ121" i="1"/>
  <c r="ES121" i="1"/>
  <c r="EX121" i="1"/>
  <c r="EF121" i="1"/>
  <c r="EY121" i="1"/>
  <c r="EE121" i="1"/>
  <c r="FH121" i="1"/>
  <c r="ED121" i="1"/>
  <c r="EK121" i="1"/>
  <c r="EM121" i="1"/>
  <c r="EL121" i="1"/>
  <c r="EC121" i="1"/>
  <c r="EP121" i="1"/>
  <c r="FG121" i="1"/>
  <c r="FL121" i="1"/>
  <c r="FR121" i="1"/>
  <c r="DQ102" i="1"/>
  <c r="FP102" i="1"/>
  <c r="DQ122" i="1"/>
  <c r="FP122" i="1"/>
  <c r="FI239" i="1"/>
  <c r="FK239" i="1"/>
  <c r="FQ239" i="1"/>
  <c r="FC239" i="1"/>
  <c r="ET239" i="1"/>
  <c r="FD239" i="1"/>
  <c r="EN239" i="1"/>
  <c r="EK239" i="1"/>
  <c r="EM239" i="1"/>
  <c r="EI239" i="1"/>
  <c r="EE239" i="1"/>
  <c r="FU239" i="1"/>
  <c r="EX239" i="1"/>
  <c r="FB239" i="1"/>
  <c r="ER239" i="1"/>
  <c r="EP239" i="1"/>
  <c r="ES239" i="1"/>
  <c r="FH239" i="1"/>
  <c r="EQ239" i="1"/>
  <c r="EF239" i="1"/>
  <c r="EL239" i="1"/>
  <c r="ED239" i="1"/>
  <c r="EY239" i="1"/>
  <c r="EC239" i="1"/>
  <c r="FG239" i="1"/>
  <c r="FL239" i="1"/>
  <c r="FR239" i="1"/>
  <c r="ER207" i="1"/>
  <c r="FU207" i="1"/>
  <c r="FI207" i="1"/>
  <c r="FC207" i="1"/>
  <c r="EQ207" i="1"/>
  <c r="EE207" i="1"/>
  <c r="FD207" i="1"/>
  <c r="FQ207" i="1"/>
  <c r="FB207" i="1"/>
  <c r="FK207" i="1"/>
  <c r="EF207" i="1"/>
  <c r="ET207" i="1"/>
  <c r="EI207" i="1"/>
  <c r="EY207" i="1"/>
  <c r="FH207" i="1"/>
  <c r="EP207" i="1"/>
  <c r="EN207" i="1"/>
  <c r="ES207" i="1"/>
  <c r="EM207" i="1"/>
  <c r="EL207" i="1"/>
  <c r="EK207" i="1"/>
  <c r="EC207" i="1"/>
  <c r="EX207" i="1"/>
  <c r="ED207" i="1"/>
  <c r="FG207" i="1"/>
  <c r="FL207" i="1"/>
  <c r="FR207" i="1"/>
  <c r="DQ129" i="1"/>
  <c r="FP129" i="1"/>
  <c r="ER161" i="1"/>
  <c r="FB161" i="1"/>
  <c r="EP161" i="1"/>
  <c r="EX161" i="1"/>
  <c r="EK161" i="1"/>
  <c r="EC161" i="1"/>
  <c r="FU161" i="1"/>
  <c r="FH161" i="1"/>
  <c r="FD161" i="1"/>
  <c r="FI161" i="1"/>
  <c r="EI161" i="1"/>
  <c r="ET161" i="1"/>
  <c r="EE161" i="1"/>
  <c r="EY161" i="1"/>
  <c r="EF161" i="1"/>
  <c r="ES161" i="1"/>
  <c r="ED161" i="1"/>
  <c r="EN161" i="1"/>
  <c r="EM161" i="1"/>
  <c r="EL161" i="1"/>
  <c r="FQ161" i="1"/>
  <c r="FC161" i="1"/>
  <c r="EQ161" i="1"/>
  <c r="FK161" i="1"/>
  <c r="FG161" i="1"/>
  <c r="FL161" i="1"/>
  <c r="FR161" i="1"/>
  <c r="EM292" i="1"/>
  <c r="FB292" i="1"/>
  <c r="EL292" i="1"/>
  <c r="FU292" i="1"/>
  <c r="FC292" i="1"/>
  <c r="ET292" i="1"/>
  <c r="EI292" i="1"/>
  <c r="FI292" i="1"/>
  <c r="FH292" i="1"/>
  <c r="EQ292" i="1"/>
  <c r="EN292" i="1"/>
  <c r="EP292" i="1"/>
  <c r="EE292" i="1"/>
  <c r="FQ292" i="1"/>
  <c r="FK292" i="1"/>
  <c r="EX292" i="1"/>
  <c r="EK292" i="1"/>
  <c r="EY292" i="1"/>
  <c r="ES292" i="1"/>
  <c r="EC292" i="1"/>
  <c r="ER292" i="1"/>
  <c r="FD292" i="1"/>
  <c r="EF292" i="1"/>
  <c r="ED292" i="1"/>
  <c r="FG292" i="1"/>
  <c r="FL292" i="1"/>
  <c r="FR292" i="1"/>
  <c r="ER136" i="1"/>
  <c r="FH136" i="1"/>
  <c r="ES136" i="1"/>
  <c r="EP136" i="1"/>
  <c r="EX136" i="1"/>
  <c r="EQ136" i="1"/>
  <c r="EE136" i="1"/>
  <c r="FU136" i="1"/>
  <c r="FI136" i="1"/>
  <c r="ET136" i="1"/>
  <c r="ED136" i="1"/>
  <c r="EK136" i="1"/>
  <c r="FQ136" i="1"/>
  <c r="FK136" i="1"/>
  <c r="FB136" i="1"/>
  <c r="EI136" i="1"/>
  <c r="EF136" i="1"/>
  <c r="EY136" i="1"/>
  <c r="FD136" i="1"/>
  <c r="EC136" i="1"/>
  <c r="FC136" i="1"/>
  <c r="EN136" i="1"/>
  <c r="EM136" i="1"/>
  <c r="EL136" i="1"/>
  <c r="FG136" i="1"/>
  <c r="FL136" i="1"/>
  <c r="FR136" i="1"/>
  <c r="FI181" i="1"/>
  <c r="EP181" i="1"/>
  <c r="ER181" i="1"/>
  <c r="FK181" i="1"/>
  <c r="EM181" i="1"/>
  <c r="EX181" i="1"/>
  <c r="EL181" i="1"/>
  <c r="FC181" i="1"/>
  <c r="ET181" i="1"/>
  <c r="EY181" i="1"/>
  <c r="FD181" i="1"/>
  <c r="EI181" i="1"/>
  <c r="EQ181" i="1"/>
  <c r="EK181" i="1"/>
  <c r="FU181" i="1"/>
  <c r="EE181" i="1"/>
  <c r="EN181" i="1"/>
  <c r="EC181" i="1"/>
  <c r="FQ181" i="1"/>
  <c r="EF181" i="1"/>
  <c r="FH181" i="1"/>
  <c r="ED181" i="1"/>
  <c r="FB181" i="1"/>
  <c r="ES181" i="1"/>
  <c r="FG181" i="1"/>
  <c r="FL181" i="1"/>
  <c r="FR181" i="1"/>
  <c r="T165" i="1"/>
  <c r="U165" i="1" s="1"/>
  <c r="AC165" i="1" s="1"/>
  <c r="FQ165" i="1"/>
  <c r="FI165" i="1"/>
  <c r="ER165" i="1"/>
  <c r="FD165" i="1"/>
  <c r="FU165" i="1"/>
  <c r="FH165" i="1"/>
  <c r="FB165" i="1"/>
  <c r="EX165" i="1"/>
  <c r="FC165" i="1"/>
  <c r="EF165" i="1"/>
  <c r="EI165" i="1"/>
  <c r="EE165" i="1"/>
  <c r="ED165" i="1"/>
  <c r="EQ165" i="1"/>
  <c r="FK165" i="1"/>
  <c r="EN165" i="1"/>
  <c r="EM165" i="1"/>
  <c r="ET165" i="1"/>
  <c r="EL165" i="1"/>
  <c r="EP165" i="1"/>
  <c r="ES165" i="1"/>
  <c r="EK165" i="1"/>
  <c r="EY165" i="1"/>
  <c r="EC165" i="1"/>
  <c r="FG165" i="1"/>
  <c r="FL165" i="1"/>
  <c r="FR165" i="1"/>
  <c r="ER198" i="1"/>
  <c r="FU198" i="1"/>
  <c r="FK198" i="1"/>
  <c r="ET198" i="1"/>
  <c r="EL198" i="1"/>
  <c r="FD198" i="1"/>
  <c r="ES198" i="1"/>
  <c r="FB198" i="1"/>
  <c r="FQ198" i="1"/>
  <c r="EX198" i="1"/>
  <c r="EQ198" i="1"/>
  <c r="EC198" i="1"/>
  <c r="EK198" i="1"/>
  <c r="EN198" i="1"/>
  <c r="FC198" i="1"/>
  <c r="EP198" i="1"/>
  <c r="EM198" i="1"/>
  <c r="EY198" i="1"/>
  <c r="EI198" i="1"/>
  <c r="EF198" i="1"/>
  <c r="EE198" i="1"/>
  <c r="FH198" i="1"/>
  <c r="ED198" i="1"/>
  <c r="FI198" i="1"/>
  <c r="FG198" i="1"/>
  <c r="FL198" i="1"/>
  <c r="FR198" i="1"/>
  <c r="FK129" i="1"/>
  <c r="FU129" i="1"/>
  <c r="FI129" i="1"/>
  <c r="EP129" i="1"/>
  <c r="EQ129" i="1"/>
  <c r="ER129" i="1"/>
  <c r="EN129" i="1"/>
  <c r="EM129" i="1"/>
  <c r="EL129" i="1"/>
  <c r="FD129" i="1"/>
  <c r="FC129" i="1"/>
  <c r="FQ129" i="1"/>
  <c r="EF129" i="1"/>
  <c r="EY129" i="1"/>
  <c r="FH129" i="1"/>
  <c r="EK129" i="1"/>
  <c r="FB129" i="1"/>
  <c r="ET129" i="1"/>
  <c r="EC129" i="1"/>
  <c r="EE129" i="1"/>
  <c r="ES129" i="1"/>
  <c r="ED129" i="1"/>
  <c r="EX129" i="1"/>
  <c r="EI129" i="1"/>
  <c r="FG129" i="1"/>
  <c r="FL129" i="1"/>
  <c r="FR129" i="1"/>
  <c r="FU131" i="1"/>
  <c r="FI131" i="1"/>
  <c r="FC131" i="1"/>
  <c r="EL131" i="1"/>
  <c r="ER131" i="1"/>
  <c r="ES131" i="1"/>
  <c r="FD131" i="1"/>
  <c r="ET131" i="1"/>
  <c r="EQ131" i="1"/>
  <c r="EY131" i="1"/>
  <c r="FK131" i="1"/>
  <c r="EM131" i="1"/>
  <c r="FQ131" i="1"/>
  <c r="FB131" i="1"/>
  <c r="EP131" i="1"/>
  <c r="FH131" i="1"/>
  <c r="EK131" i="1"/>
  <c r="EN131" i="1"/>
  <c r="EF131" i="1"/>
  <c r="EE131" i="1"/>
  <c r="ED131" i="1"/>
  <c r="EC131" i="1"/>
  <c r="EX131" i="1"/>
  <c r="EI131" i="1"/>
  <c r="FG131" i="1"/>
  <c r="FL131" i="1"/>
  <c r="FR131" i="1"/>
  <c r="ER125" i="1"/>
  <c r="ET125" i="1"/>
  <c r="EX125" i="1"/>
  <c r="FD125" i="1"/>
  <c r="FH125" i="1"/>
  <c r="FU125" i="1"/>
  <c r="EP125" i="1"/>
  <c r="FK125" i="1"/>
  <c r="EE125" i="1"/>
  <c r="EY125" i="1"/>
  <c r="FC125" i="1"/>
  <c r="EM125" i="1"/>
  <c r="EK125" i="1"/>
  <c r="EI125" i="1"/>
  <c r="FI125" i="1"/>
  <c r="ES125" i="1"/>
  <c r="EQ125" i="1"/>
  <c r="EN125" i="1"/>
  <c r="EL125" i="1"/>
  <c r="FQ125" i="1"/>
  <c r="EC125" i="1"/>
  <c r="FB125" i="1"/>
  <c r="EF125" i="1"/>
  <c r="ED125" i="1"/>
  <c r="FG125" i="1"/>
  <c r="FL125" i="1"/>
  <c r="FR125" i="1"/>
  <c r="FC99" i="1"/>
  <c r="EQ99" i="1"/>
  <c r="FD99" i="1"/>
  <c r="ER99" i="1"/>
  <c r="ET99" i="1"/>
  <c r="FH99" i="1"/>
  <c r="EN99" i="1"/>
  <c r="EP99" i="1"/>
  <c r="EM99" i="1"/>
  <c r="FK99" i="1"/>
  <c r="EX99" i="1"/>
  <c r="EC99" i="1"/>
  <c r="FB99" i="1"/>
  <c r="EE99" i="1"/>
  <c r="EY99" i="1"/>
  <c r="EL99" i="1"/>
  <c r="ES99" i="1"/>
  <c r="EI99" i="1"/>
  <c r="FU99" i="1"/>
  <c r="FI99" i="1"/>
  <c r="FQ99" i="1"/>
  <c r="EK99" i="1"/>
  <c r="EF99" i="1"/>
  <c r="ED99" i="1"/>
  <c r="FG99" i="1"/>
  <c r="FL99" i="1"/>
  <c r="FR99" i="1"/>
  <c r="ER101" i="1"/>
  <c r="ET101" i="1"/>
  <c r="FK101" i="1"/>
  <c r="FU101" i="1"/>
  <c r="FQ101" i="1"/>
  <c r="EY101" i="1"/>
  <c r="FH101" i="1"/>
  <c r="EQ101" i="1"/>
  <c r="EK101" i="1"/>
  <c r="FC101" i="1"/>
  <c r="FB101" i="1"/>
  <c r="EP101" i="1"/>
  <c r="EX101" i="1"/>
  <c r="EN101" i="1"/>
  <c r="ES101" i="1"/>
  <c r="EM101" i="1"/>
  <c r="EL101" i="1"/>
  <c r="EC101" i="1"/>
  <c r="EI101" i="1"/>
  <c r="FI101" i="1"/>
  <c r="EF101" i="1"/>
  <c r="FD101" i="1"/>
  <c r="EE101" i="1"/>
  <c r="ED101" i="1"/>
  <c r="FG101" i="1"/>
  <c r="FR101" i="1"/>
  <c r="FL101" i="1"/>
  <c r="FQ218" i="1"/>
  <c r="FH218" i="1"/>
  <c r="FK218" i="1"/>
  <c r="FB218" i="1"/>
  <c r="EI218" i="1"/>
  <c r="FI218" i="1"/>
  <c r="FC218" i="1"/>
  <c r="EN218" i="1"/>
  <c r="ET218" i="1"/>
  <c r="EQ218" i="1"/>
  <c r="FD218" i="1"/>
  <c r="EY218" i="1"/>
  <c r="ES218" i="1"/>
  <c r="EM218" i="1"/>
  <c r="EF218" i="1"/>
  <c r="ER218" i="1"/>
  <c r="ED218" i="1"/>
  <c r="EP218" i="1"/>
  <c r="EE218" i="1"/>
  <c r="EK218" i="1"/>
  <c r="EC218" i="1"/>
  <c r="EX218" i="1"/>
  <c r="FU218" i="1"/>
  <c r="EL218" i="1"/>
  <c r="FG218" i="1"/>
  <c r="FL218" i="1"/>
  <c r="FR218" i="1"/>
  <c r="FQ127" i="1"/>
  <c r="FU127" i="1"/>
  <c r="EY127" i="1"/>
  <c r="FI127" i="1"/>
  <c r="FH127" i="1"/>
  <c r="FD127" i="1"/>
  <c r="FC127" i="1"/>
  <c r="EE127" i="1"/>
  <c r="EP127" i="1"/>
  <c r="EL127" i="1"/>
  <c r="ER127" i="1"/>
  <c r="ED127" i="1"/>
  <c r="EN127" i="1"/>
  <c r="EC127" i="1"/>
  <c r="FK127" i="1"/>
  <c r="EQ127" i="1"/>
  <c r="EK127" i="1"/>
  <c r="EM127" i="1"/>
  <c r="ET127" i="1"/>
  <c r="FB127" i="1"/>
  <c r="ES127" i="1"/>
  <c r="EF127" i="1"/>
  <c r="EX127" i="1"/>
  <c r="EI127" i="1"/>
  <c r="FG127" i="1"/>
  <c r="FL127" i="1"/>
  <c r="FR127" i="1"/>
  <c r="FH109" i="1"/>
  <c r="FQ109" i="1"/>
  <c r="FI109" i="1"/>
  <c r="FB109" i="1"/>
  <c r="EY109" i="1"/>
  <c r="FK109" i="1"/>
  <c r="EX109" i="1"/>
  <c r="ET109" i="1"/>
  <c r="FU109" i="1"/>
  <c r="EI109" i="1"/>
  <c r="EN109" i="1"/>
  <c r="EK109" i="1"/>
  <c r="EM109" i="1"/>
  <c r="FD109" i="1"/>
  <c r="EP109" i="1"/>
  <c r="FC109" i="1"/>
  <c r="ES109" i="1"/>
  <c r="EC109" i="1"/>
  <c r="EF109" i="1"/>
  <c r="EE109" i="1"/>
  <c r="ED109" i="1"/>
  <c r="ER109" i="1"/>
  <c r="EQ109" i="1"/>
  <c r="EL109" i="1"/>
  <c r="FG109" i="1"/>
  <c r="FL109" i="1"/>
  <c r="FR109" i="1"/>
  <c r="EY95" i="1"/>
  <c r="FK95" i="1"/>
  <c r="ET95" i="1"/>
  <c r="FQ95" i="1"/>
  <c r="EI95" i="1"/>
  <c r="EE95" i="1"/>
  <c r="FD95" i="1"/>
  <c r="ER95" i="1"/>
  <c r="FC95" i="1"/>
  <c r="FI95" i="1"/>
  <c r="EQ95" i="1"/>
  <c r="EP95" i="1"/>
  <c r="EL95" i="1"/>
  <c r="EK95" i="1"/>
  <c r="EF95" i="1"/>
  <c r="ED95" i="1"/>
  <c r="EX95" i="1"/>
  <c r="ES95" i="1"/>
  <c r="EN95" i="1"/>
  <c r="EM95" i="1"/>
  <c r="FH95" i="1"/>
  <c r="EC95" i="1"/>
  <c r="FU95" i="1"/>
  <c r="FB95" i="1"/>
  <c r="FG95" i="1"/>
  <c r="FR95" i="1"/>
  <c r="FL95" i="1"/>
  <c r="FQ285" i="1"/>
  <c r="ER285" i="1"/>
  <c r="FI285" i="1"/>
  <c r="FU285" i="1"/>
  <c r="EI285" i="1"/>
  <c r="ET285" i="1"/>
  <c r="FH285" i="1"/>
  <c r="FC285" i="1"/>
  <c r="EC285" i="1"/>
  <c r="EX285" i="1"/>
  <c r="EL285" i="1"/>
  <c r="EF285" i="1"/>
  <c r="EN285" i="1"/>
  <c r="FD285" i="1"/>
  <c r="FK285" i="1"/>
  <c r="EM285" i="1"/>
  <c r="EY285" i="1"/>
  <c r="EE285" i="1"/>
  <c r="ED285" i="1"/>
  <c r="ES285" i="1"/>
  <c r="EQ285" i="1"/>
  <c r="FB285" i="1"/>
  <c r="EK285" i="1"/>
  <c r="EP285" i="1"/>
  <c r="FG285" i="1"/>
  <c r="FL285" i="1"/>
  <c r="FR285" i="1"/>
  <c r="ER280" i="1"/>
  <c r="ES280" i="1"/>
  <c r="FU280" i="1"/>
  <c r="FK280" i="1"/>
  <c r="FI280" i="1"/>
  <c r="FD280" i="1"/>
  <c r="EN280" i="1"/>
  <c r="FQ280" i="1"/>
  <c r="EE280" i="1"/>
  <c r="ED280" i="1"/>
  <c r="FH280" i="1"/>
  <c r="EY280" i="1"/>
  <c r="EQ280" i="1"/>
  <c r="EF280" i="1"/>
  <c r="EM280" i="1"/>
  <c r="FB280" i="1"/>
  <c r="EK280" i="1"/>
  <c r="EP280" i="1"/>
  <c r="EL280" i="1"/>
  <c r="EI280" i="1"/>
  <c r="ET280" i="1"/>
  <c r="EC280" i="1"/>
  <c r="EX280" i="1"/>
  <c r="FC280" i="1"/>
  <c r="FG280" i="1"/>
  <c r="FL280" i="1"/>
  <c r="FR280" i="1"/>
  <c r="ER206" i="1"/>
  <c r="FU206" i="1"/>
  <c r="EP206" i="1"/>
  <c r="FI206" i="1"/>
  <c r="FB206" i="1"/>
  <c r="FH206" i="1"/>
  <c r="EY206" i="1"/>
  <c r="EM206" i="1"/>
  <c r="EL206" i="1"/>
  <c r="EI206" i="1"/>
  <c r="FK206" i="1"/>
  <c r="ES206" i="1"/>
  <c r="EQ206" i="1"/>
  <c r="ET206" i="1"/>
  <c r="EC206" i="1"/>
  <c r="ED206" i="1"/>
  <c r="FD206" i="1"/>
  <c r="EN206" i="1"/>
  <c r="FQ206" i="1"/>
  <c r="FC206" i="1"/>
  <c r="EK206" i="1"/>
  <c r="EX206" i="1"/>
  <c r="EF206" i="1"/>
  <c r="EE206" i="1"/>
  <c r="FG206" i="1"/>
  <c r="FL206" i="1"/>
  <c r="FR206" i="1"/>
  <c r="ER209" i="1"/>
  <c r="FH209" i="1"/>
  <c r="FI209" i="1"/>
  <c r="FK209" i="1"/>
  <c r="EY209" i="1"/>
  <c r="FD209" i="1"/>
  <c r="EX209" i="1"/>
  <c r="EC209" i="1"/>
  <c r="FB209" i="1"/>
  <c r="EN209" i="1"/>
  <c r="EE209" i="1"/>
  <c r="FQ209" i="1"/>
  <c r="FC209" i="1"/>
  <c r="EM209" i="1"/>
  <c r="EP209" i="1"/>
  <c r="EL209" i="1"/>
  <c r="ET209" i="1"/>
  <c r="ES209" i="1"/>
  <c r="EK209" i="1"/>
  <c r="EF209" i="1"/>
  <c r="EQ209" i="1"/>
  <c r="ED209" i="1"/>
  <c r="FU209" i="1"/>
  <c r="EI209" i="1"/>
  <c r="FG209" i="1"/>
  <c r="FL209" i="1"/>
  <c r="FR209" i="1"/>
  <c r="FQ100" i="1"/>
  <c r="FI100" i="1"/>
  <c r="EM100" i="1"/>
  <c r="ER100" i="1"/>
  <c r="FK100" i="1"/>
  <c r="FD100" i="1"/>
  <c r="EX100" i="1"/>
  <c r="FB100" i="1"/>
  <c r="EP100" i="1"/>
  <c r="EE100" i="1"/>
  <c r="FH100" i="1"/>
  <c r="EL100" i="1"/>
  <c r="ET100" i="1"/>
  <c r="FC100" i="1"/>
  <c r="ES100" i="1"/>
  <c r="EN100" i="1"/>
  <c r="EC100" i="1"/>
  <c r="EY100" i="1"/>
  <c r="EI100" i="1"/>
  <c r="FU100" i="1"/>
  <c r="EQ100" i="1"/>
  <c r="EF100" i="1"/>
  <c r="EK100" i="1"/>
  <c r="ED100" i="1"/>
  <c r="FG100" i="1"/>
  <c r="FR100" i="1"/>
  <c r="FL100" i="1"/>
  <c r="FU290" i="1"/>
  <c r="FK290" i="1"/>
  <c r="FD290" i="1"/>
  <c r="FC290" i="1"/>
  <c r="FH290" i="1"/>
  <c r="FQ290" i="1"/>
  <c r="EX290" i="1"/>
  <c r="FI290" i="1"/>
  <c r="EP290" i="1"/>
  <c r="EF290" i="1"/>
  <c r="EE290" i="1"/>
  <c r="EK290" i="1"/>
  <c r="ED290" i="1"/>
  <c r="EI290" i="1"/>
  <c r="EY290" i="1"/>
  <c r="ES290" i="1"/>
  <c r="ET290" i="1"/>
  <c r="EQ290" i="1"/>
  <c r="EN290" i="1"/>
  <c r="EM290" i="1"/>
  <c r="EC290" i="1"/>
  <c r="EL290" i="1"/>
  <c r="FB290" i="1"/>
  <c r="ER290" i="1"/>
  <c r="FG290" i="1"/>
  <c r="FL290" i="1"/>
  <c r="FR290" i="1"/>
  <c r="ER269" i="1"/>
  <c r="ET269" i="1"/>
  <c r="FK269" i="1"/>
  <c r="FI269" i="1"/>
  <c r="FU269" i="1"/>
  <c r="ES269" i="1"/>
  <c r="FH269" i="1"/>
  <c r="FB269" i="1"/>
  <c r="EY269" i="1"/>
  <c r="FD269" i="1"/>
  <c r="EE269" i="1"/>
  <c r="EM269" i="1"/>
  <c r="EN269" i="1"/>
  <c r="EQ269" i="1"/>
  <c r="EP269" i="1"/>
  <c r="EC269" i="1"/>
  <c r="FC269" i="1"/>
  <c r="EK269" i="1"/>
  <c r="EF269" i="1"/>
  <c r="ED269" i="1"/>
  <c r="EI269" i="1"/>
  <c r="FQ269" i="1"/>
  <c r="EL269" i="1"/>
  <c r="EX269" i="1"/>
  <c r="FG269" i="1"/>
  <c r="FL269" i="1"/>
  <c r="FR269" i="1"/>
  <c r="FP190" i="1"/>
  <c r="FP185" i="1"/>
  <c r="DQ110" i="1"/>
  <c r="FP110" i="1"/>
  <c r="DQ140" i="1"/>
  <c r="FP140" i="1"/>
  <c r="FP163" i="1"/>
  <c r="FP171" i="1"/>
  <c r="FP184" i="1"/>
  <c r="FP165" i="1"/>
  <c r="T243" i="1"/>
  <c r="U243" i="1" s="1"/>
  <c r="AC243" i="1" s="1"/>
  <c r="CT249" i="1"/>
  <c r="DQ249" i="1"/>
  <c r="CT262" i="1"/>
  <c r="DQ262" i="1"/>
  <c r="CT161" i="1"/>
  <c r="DQ161" i="1"/>
  <c r="CT162" i="1"/>
  <c r="DQ162" i="1"/>
  <c r="CT226" i="1"/>
  <c r="DQ226" i="1"/>
  <c r="CT235" i="1"/>
  <c r="DQ235" i="1"/>
  <c r="CT247" i="1"/>
  <c r="DQ247" i="1"/>
  <c r="CT240" i="1"/>
  <c r="DQ240" i="1"/>
  <c r="CT189" i="1"/>
  <c r="DQ189" i="1"/>
  <c r="CT220" i="1"/>
  <c r="DQ220" i="1"/>
  <c r="CT215" i="1"/>
  <c r="DQ215" i="1"/>
  <c r="CT282" i="1"/>
  <c r="DQ282" i="1"/>
  <c r="CT223" i="1"/>
  <c r="DQ223" i="1"/>
  <c r="CT153" i="1"/>
  <c r="DQ153" i="1"/>
  <c r="CT289" i="1"/>
  <c r="DQ289" i="1"/>
  <c r="CT225" i="1"/>
  <c r="DQ225" i="1"/>
  <c r="CT287" i="1"/>
  <c r="DQ287" i="1"/>
  <c r="CT284" i="1"/>
  <c r="DQ284" i="1"/>
  <c r="CT269" i="1"/>
  <c r="DQ269" i="1"/>
  <c r="CT156" i="1"/>
  <c r="DQ156" i="1"/>
  <c r="CT157" i="1"/>
  <c r="DQ157" i="1"/>
  <c r="CT186" i="1"/>
  <c r="DQ186" i="1"/>
  <c r="CT204" i="1"/>
  <c r="DQ204" i="1"/>
  <c r="CT243" i="1"/>
  <c r="DQ243" i="1"/>
  <c r="CT273" i="1"/>
  <c r="DQ273" i="1"/>
  <c r="CT194" i="1"/>
  <c r="DQ194" i="1"/>
  <c r="CT279" i="1"/>
  <c r="DQ279" i="1"/>
  <c r="CT188" i="1"/>
  <c r="DQ188" i="1"/>
  <c r="CT221" i="1"/>
  <c r="DQ221" i="1"/>
  <c r="CT256" i="1"/>
  <c r="DQ256" i="1"/>
  <c r="CT209" i="1"/>
  <c r="DQ209" i="1"/>
  <c r="CT290" i="1"/>
  <c r="DQ290" i="1"/>
  <c r="CT251" i="1"/>
  <c r="DQ251" i="1"/>
  <c r="CT192" i="1"/>
  <c r="DQ192" i="1"/>
  <c r="CT180" i="1"/>
  <c r="DQ180" i="1"/>
  <c r="CT253" i="1"/>
  <c r="DQ253" i="1"/>
  <c r="CT238" i="1"/>
  <c r="DQ238" i="1"/>
  <c r="CT159" i="1"/>
  <c r="DQ159" i="1"/>
  <c r="CT244" i="1"/>
  <c r="DQ244" i="1"/>
  <c r="CT213" i="1"/>
  <c r="DQ213" i="1"/>
  <c r="CT241" i="1"/>
  <c r="DQ241" i="1"/>
  <c r="CT271" i="1"/>
  <c r="DQ271" i="1"/>
  <c r="CT224" i="1"/>
  <c r="DQ224" i="1"/>
  <c r="CT207" i="1"/>
  <c r="DQ207" i="1"/>
  <c r="CT182" i="1"/>
  <c r="DQ182" i="1"/>
  <c r="CT281" i="1"/>
  <c r="DQ281" i="1"/>
  <c r="CT210" i="1"/>
  <c r="DQ210" i="1"/>
  <c r="CT195" i="1"/>
  <c r="DQ195" i="1"/>
  <c r="CT208" i="1"/>
  <c r="DQ208" i="1"/>
  <c r="CT202" i="1"/>
  <c r="DQ202" i="1"/>
  <c r="CT205" i="1"/>
  <c r="DQ205" i="1"/>
  <c r="CT155" i="1"/>
  <c r="DQ155" i="1"/>
  <c r="CT167" i="1"/>
  <c r="DQ167" i="1"/>
  <c r="CT239" i="1"/>
  <c r="DQ239" i="1"/>
  <c r="CT231" i="1"/>
  <c r="DQ231" i="1"/>
  <c r="CT259" i="1"/>
  <c r="DQ259" i="1"/>
  <c r="CT173" i="1"/>
  <c r="DQ173" i="1"/>
  <c r="CT181" i="1"/>
  <c r="DQ181" i="1"/>
  <c r="CT237" i="1"/>
  <c r="DQ237" i="1"/>
  <c r="CT270" i="1"/>
  <c r="DQ270" i="1"/>
  <c r="CT268" i="1"/>
  <c r="DQ268" i="1"/>
  <c r="CT278" i="1"/>
  <c r="DQ278" i="1"/>
  <c r="CT158" i="1"/>
  <c r="DQ158" i="1"/>
  <c r="CT228" i="1"/>
  <c r="DQ228" i="1"/>
  <c r="CT274" i="1"/>
  <c r="DQ274" i="1"/>
  <c r="CT258" i="1"/>
  <c r="DQ258" i="1"/>
  <c r="CT160" i="1"/>
  <c r="DQ160" i="1"/>
  <c r="CT264" i="1"/>
  <c r="DQ264" i="1"/>
  <c r="CT293" i="1"/>
  <c r="DQ293" i="1"/>
  <c r="CT200" i="1"/>
  <c r="DQ200" i="1"/>
  <c r="CT218" i="1"/>
  <c r="DQ218" i="1"/>
  <c r="CT174" i="1"/>
  <c r="DQ174" i="1"/>
  <c r="CT252" i="1"/>
  <c r="DQ252" i="1"/>
  <c r="CT201" i="1"/>
  <c r="DQ201" i="1"/>
  <c r="CT154" i="1"/>
  <c r="DQ154" i="1"/>
  <c r="CT169" i="1"/>
  <c r="DQ169" i="1"/>
  <c r="CT187" i="1"/>
  <c r="DQ187" i="1"/>
  <c r="CT198" i="1"/>
  <c r="DQ198" i="1"/>
  <c r="CT227" i="1"/>
  <c r="DQ227" i="1"/>
  <c r="CT236" i="1"/>
  <c r="DQ236" i="1"/>
  <c r="CT280" i="1"/>
  <c r="DQ280" i="1"/>
  <c r="CT286" i="1"/>
  <c r="DQ286" i="1"/>
  <c r="CT177" i="1"/>
  <c r="DQ177" i="1"/>
  <c r="CT183" i="1"/>
  <c r="DQ183" i="1"/>
  <c r="CT211" i="1"/>
  <c r="DQ211" i="1"/>
  <c r="CT175" i="1"/>
  <c r="DQ175" i="1"/>
  <c r="CT216" i="1"/>
  <c r="DQ216" i="1"/>
  <c r="CT291" i="1"/>
  <c r="DQ291" i="1"/>
  <c r="CT277" i="1"/>
  <c r="DQ277" i="1"/>
  <c r="CT246" i="1"/>
  <c r="DQ246" i="1"/>
  <c r="CT166" i="1"/>
  <c r="DQ166" i="1"/>
  <c r="CT265" i="1"/>
  <c r="DQ265" i="1"/>
  <c r="CT257" i="1"/>
  <c r="DQ257" i="1"/>
  <c r="CT178" i="1"/>
  <c r="DQ178" i="1"/>
  <c r="CT248" i="1"/>
  <c r="DQ248" i="1"/>
  <c r="CT245" i="1"/>
  <c r="DQ245" i="1"/>
  <c r="CT285" i="1"/>
  <c r="DQ285" i="1"/>
  <c r="CT196" i="1"/>
  <c r="DQ196" i="1"/>
  <c r="CT230" i="1"/>
  <c r="DQ230" i="1"/>
  <c r="CT191" i="1"/>
  <c r="DQ191" i="1"/>
  <c r="CT234" i="1"/>
  <c r="DQ234" i="1"/>
  <c r="CT242" i="1"/>
  <c r="DQ242" i="1"/>
  <c r="CT212" i="1"/>
  <c r="DQ212" i="1"/>
  <c r="CT172" i="1"/>
  <c r="DQ172" i="1"/>
  <c r="CT250" i="1"/>
  <c r="DQ250" i="1"/>
  <c r="CT263" i="1"/>
  <c r="DQ263" i="1"/>
  <c r="CT217" i="1"/>
  <c r="DQ217" i="1"/>
  <c r="CT164" i="1"/>
  <c r="DQ164" i="1"/>
  <c r="CT219" i="1"/>
  <c r="DQ219" i="1"/>
  <c r="CT214" i="1"/>
  <c r="DQ214" i="1"/>
  <c r="CT275" i="1"/>
  <c r="DQ275" i="1"/>
  <c r="CT179" i="1"/>
  <c r="DQ179" i="1"/>
  <c r="CT292" i="1"/>
  <c r="DQ292" i="1"/>
  <c r="CT267" i="1"/>
  <c r="DQ267" i="1"/>
  <c r="CT222" i="1"/>
  <c r="DQ222" i="1"/>
  <c r="CT168" i="1"/>
  <c r="DQ168" i="1"/>
  <c r="CT197" i="1"/>
  <c r="DQ197" i="1"/>
  <c r="CT261" i="1"/>
  <c r="DQ261" i="1"/>
  <c r="CT276" i="1"/>
  <c r="DQ276" i="1"/>
  <c r="CT170" i="1"/>
  <c r="DQ170" i="1"/>
  <c r="CT255" i="1"/>
  <c r="DQ255" i="1"/>
  <c r="CT199" i="1"/>
  <c r="DQ199" i="1"/>
  <c r="CT254" i="1"/>
  <c r="DQ254" i="1"/>
  <c r="CT232" i="1"/>
  <c r="DQ232" i="1"/>
  <c r="CT206" i="1"/>
  <c r="DQ206" i="1"/>
  <c r="CT272" i="1"/>
  <c r="DQ272" i="1"/>
  <c r="CT233" i="1"/>
  <c r="DQ233" i="1"/>
  <c r="CT266" i="1"/>
  <c r="DQ266" i="1"/>
  <c r="CT203" i="1"/>
  <c r="DQ203" i="1"/>
  <c r="CT283" i="1"/>
  <c r="DQ283" i="1"/>
  <c r="CT176" i="1"/>
  <c r="DQ176" i="1"/>
  <c r="CT229" i="1"/>
  <c r="DQ229" i="1"/>
  <c r="CT260" i="1"/>
  <c r="DQ260" i="1"/>
  <c r="CT190" i="1"/>
  <c r="DQ190" i="1"/>
  <c r="CT185" i="1"/>
  <c r="DQ185" i="1"/>
  <c r="CT163" i="1"/>
  <c r="DQ163" i="1"/>
  <c r="CT171" i="1"/>
  <c r="DQ171" i="1"/>
  <c r="CT184" i="1"/>
  <c r="DQ184" i="1"/>
  <c r="CT165" i="1"/>
  <c r="DQ165" i="1"/>
  <c r="T178" i="1"/>
  <c r="U178" i="1" s="1"/>
  <c r="AC178" i="1" s="1"/>
  <c r="T262" i="1"/>
  <c r="U262" i="1" s="1"/>
  <c r="AC262" i="1" s="1"/>
  <c r="CT193" i="1"/>
  <c r="DQ193" i="1"/>
  <c r="CT288" i="1"/>
  <c r="DQ288" i="1"/>
  <c r="T158" i="1"/>
  <c r="U158" i="1" s="1"/>
  <c r="AC158" i="1" s="1"/>
  <c r="T93" i="1"/>
  <c r="U93" i="1" s="1"/>
  <c r="AC93" i="1" s="1"/>
  <c r="T114" i="1"/>
  <c r="U114" i="1" s="1"/>
  <c r="AC114" i="1" s="1"/>
  <c r="T271" i="1"/>
  <c r="U271" i="1" s="1"/>
  <c r="AC271" i="1" s="1"/>
  <c r="T238" i="1"/>
  <c r="U238" i="1" s="1"/>
  <c r="AC238" i="1" s="1"/>
  <c r="T194" i="1"/>
  <c r="U194" i="1" s="1"/>
  <c r="T225" i="1"/>
  <c r="U225" i="1" s="1"/>
  <c r="AC225" i="1" s="1"/>
  <c r="T177" i="1"/>
  <c r="U177" i="1" s="1"/>
  <c r="AC177" i="1" s="1"/>
  <c r="T128" i="1"/>
  <c r="U128" i="1" s="1"/>
  <c r="AC128" i="1" s="1"/>
  <c r="T195" i="1"/>
  <c r="U195" i="1" s="1"/>
  <c r="AC195" i="1" s="1"/>
  <c r="T106" i="1"/>
  <c r="U106" i="1" s="1"/>
  <c r="AC106" i="1" s="1"/>
  <c r="T129" i="1"/>
  <c r="U129" i="1" s="1"/>
  <c r="AC129" i="1" s="1"/>
  <c r="T218" i="1"/>
  <c r="U218" i="1" s="1"/>
  <c r="T133" i="1"/>
  <c r="U133" i="1" s="1"/>
  <c r="AC133" i="1" s="1"/>
  <c r="T273" i="1"/>
  <c r="U273" i="1" s="1"/>
  <c r="AC273" i="1" s="1"/>
  <c r="T246" i="1"/>
  <c r="U246" i="1" s="1"/>
  <c r="AC246" i="1" s="1"/>
  <c r="T252" i="1"/>
  <c r="U252" i="1" s="1"/>
  <c r="AC252" i="1" s="1"/>
  <c r="T113" i="1"/>
  <c r="U113" i="1" s="1"/>
  <c r="AC113" i="1" s="1"/>
  <c r="T211" i="1"/>
  <c r="U211" i="1" s="1"/>
  <c r="AC211" i="1" s="1"/>
  <c r="T276" i="1"/>
  <c r="U276" i="1" s="1"/>
  <c r="AC276" i="1" s="1"/>
  <c r="T174" i="1"/>
  <c r="U174" i="1" s="1"/>
  <c r="AC174" i="1" s="1"/>
  <c r="T258" i="1"/>
  <c r="U258" i="1" s="1"/>
  <c r="AC258" i="1" s="1"/>
  <c r="T292" i="1"/>
  <c r="U292" i="1" s="1"/>
  <c r="AC292" i="1" s="1"/>
  <c r="T214" i="1"/>
  <c r="U214" i="1" s="1"/>
  <c r="AC214" i="1" s="1"/>
  <c r="T232" i="1"/>
  <c r="U232" i="1" s="1"/>
  <c r="AC232" i="1" s="1"/>
  <c r="T199" i="1"/>
  <c r="U199" i="1" s="1"/>
  <c r="T90" i="1"/>
  <c r="U90" i="1" s="1"/>
  <c r="T99" i="1"/>
  <c r="U99" i="1" s="1"/>
  <c r="AC99" i="1" s="1"/>
  <c r="T279" i="1"/>
  <c r="U279" i="1" s="1"/>
  <c r="AC279" i="1" s="1"/>
  <c r="T155" i="1"/>
  <c r="U155" i="1" s="1"/>
  <c r="AC155" i="1" s="1"/>
  <c r="T272" i="1"/>
  <c r="U272" i="1" s="1"/>
  <c r="AC272" i="1" s="1"/>
  <c r="T245" i="1"/>
  <c r="U245" i="1" s="1"/>
  <c r="AC245" i="1" s="1"/>
  <c r="T147" i="1"/>
  <c r="U147" i="1" s="1"/>
  <c r="AC147" i="1" s="1"/>
  <c r="T191" i="1"/>
  <c r="U191" i="1" s="1"/>
  <c r="AC191" i="1" s="1"/>
  <c r="T236" i="1"/>
  <c r="U236" i="1" s="1"/>
  <c r="AC236" i="1" s="1"/>
  <c r="T140" i="1"/>
  <c r="U140" i="1" s="1"/>
  <c r="AC140" i="1" s="1"/>
  <c r="T124" i="1"/>
  <c r="U124" i="1" s="1"/>
  <c r="AC124" i="1" s="1"/>
  <c r="T268" i="1"/>
  <c r="U268" i="1" s="1"/>
  <c r="AC268" i="1" s="1"/>
  <c r="T143" i="1"/>
  <c r="U143" i="1" s="1"/>
  <c r="AC143" i="1" s="1"/>
  <c r="T274" i="1"/>
  <c r="U274" i="1" s="1"/>
  <c r="AC274" i="1" s="1"/>
  <c r="T159" i="1"/>
  <c r="U159" i="1" s="1"/>
  <c r="AC159" i="1" s="1"/>
  <c r="T287" i="1"/>
  <c r="U287" i="1" s="1"/>
  <c r="AC287" i="1" s="1"/>
  <c r="T168" i="1"/>
  <c r="U168" i="1" s="1"/>
  <c r="AC168" i="1" s="1"/>
  <c r="T224" i="1"/>
  <c r="U224" i="1" s="1"/>
  <c r="AC224" i="1" s="1"/>
  <c r="T176" i="1"/>
  <c r="U176" i="1" s="1"/>
  <c r="AC176" i="1" s="1"/>
  <c r="T265" i="1"/>
  <c r="U265" i="1" s="1"/>
  <c r="AC265" i="1" s="1"/>
  <c r="T253" i="1"/>
  <c r="U253" i="1" s="1"/>
  <c r="AC253" i="1" s="1"/>
  <c r="T261" i="1"/>
  <c r="U261" i="1" s="1"/>
  <c r="AC261" i="1" s="1"/>
  <c r="T101" i="1"/>
  <c r="U101" i="1" s="1"/>
  <c r="AC101" i="1" s="1"/>
  <c r="T116" i="1"/>
  <c r="U116" i="1" s="1"/>
  <c r="AC116" i="1" s="1"/>
  <c r="T286" i="1"/>
  <c r="U286" i="1" s="1"/>
  <c r="AC286" i="1" s="1"/>
  <c r="T95" i="1"/>
  <c r="U95" i="1" s="1"/>
  <c r="AC95" i="1" s="1"/>
  <c r="T280" i="1"/>
  <c r="U280" i="1" s="1"/>
  <c r="AC280" i="1" s="1"/>
  <c r="T186" i="1"/>
  <c r="U186" i="1" s="1"/>
  <c r="AC186" i="1" s="1"/>
  <c r="T182" i="1"/>
  <c r="U182" i="1" s="1"/>
  <c r="AC182" i="1" s="1"/>
  <c r="T289" i="1"/>
  <c r="U289" i="1" s="1"/>
  <c r="AC289" i="1" s="1"/>
  <c r="T105" i="1"/>
  <c r="U105" i="1" s="1"/>
  <c r="AC105" i="1" s="1"/>
  <c r="T109" i="1"/>
  <c r="U109" i="1" s="1"/>
  <c r="AC109" i="1" s="1"/>
  <c r="T111" i="1"/>
  <c r="U111" i="1" s="1"/>
  <c r="AC111" i="1" s="1"/>
  <c r="T179" i="1"/>
  <c r="U179" i="1" s="1"/>
  <c r="AC179" i="1" s="1"/>
  <c r="T151" i="1"/>
  <c r="U151" i="1" s="1"/>
  <c r="AC151" i="1" s="1"/>
  <c r="T247" i="1"/>
  <c r="U247" i="1" s="1"/>
  <c r="AC247" i="1" s="1"/>
  <c r="T259" i="1"/>
  <c r="U259" i="1" s="1"/>
  <c r="AC259" i="1" s="1"/>
  <c r="T115" i="1"/>
  <c r="U115" i="1" s="1"/>
  <c r="AC115" i="1" s="1"/>
  <c r="T227" i="1"/>
  <c r="U227" i="1" s="1"/>
  <c r="AC227" i="1" s="1"/>
  <c r="T118" i="1"/>
  <c r="U118" i="1" s="1"/>
  <c r="AC118" i="1" s="1"/>
  <c r="T170" i="1"/>
  <c r="U170" i="1" s="1"/>
  <c r="AC170" i="1" s="1"/>
  <c r="T183" i="1"/>
  <c r="U183" i="1" s="1"/>
  <c r="AC183" i="1" s="1"/>
  <c r="T169" i="1"/>
  <c r="U169" i="1" s="1"/>
  <c r="AC169" i="1" s="1"/>
  <c r="T102" i="1"/>
  <c r="U102" i="1" s="1"/>
  <c r="AC102" i="1" s="1"/>
  <c r="T122" i="1"/>
  <c r="U122" i="1" s="1"/>
  <c r="AC122" i="1" s="1"/>
  <c r="T254" i="1"/>
  <c r="U254" i="1" s="1"/>
  <c r="AC254" i="1" s="1"/>
  <c r="T192" i="1"/>
  <c r="U192" i="1" s="1"/>
  <c r="AC192" i="1" s="1"/>
  <c r="T220" i="1"/>
  <c r="U220" i="1" s="1"/>
  <c r="AC220" i="1" s="1"/>
  <c r="T144" i="1"/>
  <c r="U144" i="1" s="1"/>
  <c r="T237" i="1"/>
  <c r="U237" i="1" s="1"/>
  <c r="AC237" i="1" s="1"/>
  <c r="T150" i="1"/>
  <c r="U150" i="1" s="1"/>
  <c r="AC150" i="1" s="1"/>
  <c r="T164" i="1"/>
  <c r="U164" i="1" s="1"/>
  <c r="AC164" i="1" s="1"/>
  <c r="T119" i="1"/>
  <c r="U119" i="1" s="1"/>
  <c r="AC119" i="1" s="1"/>
  <c r="T275" i="1"/>
  <c r="U275" i="1" s="1"/>
  <c r="AC275" i="1" s="1"/>
  <c r="T180" i="1"/>
  <c r="U180" i="1" s="1"/>
  <c r="AC180" i="1" s="1"/>
  <c r="T187" i="1"/>
  <c r="U187" i="1" s="1"/>
  <c r="AC187" i="1" s="1"/>
  <c r="T141" i="1"/>
  <c r="U141" i="1" s="1"/>
  <c r="AC141" i="1" s="1"/>
  <c r="T222" i="1"/>
  <c r="U222" i="1" s="1"/>
  <c r="AC222" i="1" s="1"/>
  <c r="T212" i="1"/>
  <c r="U212" i="1" s="1"/>
  <c r="AC212" i="1" s="1"/>
  <c r="T197" i="1"/>
  <c r="U197" i="1" s="1"/>
  <c r="AC197" i="1" s="1"/>
  <c r="T172" i="1"/>
  <c r="U172" i="1" s="1"/>
  <c r="AC172" i="1" s="1"/>
  <c r="T290" i="1"/>
  <c r="U290" i="1" s="1"/>
  <c r="AC290" i="1" s="1"/>
  <c r="T216" i="1"/>
  <c r="U216" i="1" s="1"/>
  <c r="AC216" i="1" s="1"/>
  <c r="T121" i="1"/>
  <c r="U121" i="1" s="1"/>
  <c r="AC121" i="1" s="1"/>
  <c r="T104" i="1"/>
  <c r="U104" i="1" s="1"/>
  <c r="AC104" i="1" s="1"/>
  <c r="T98" i="1"/>
  <c r="U98" i="1" s="1"/>
  <c r="AC98" i="1" s="1"/>
  <c r="T284" i="1"/>
  <c r="U284" i="1" s="1"/>
  <c r="AC284" i="1" s="1"/>
  <c r="T257" i="1"/>
  <c r="U257" i="1" s="1"/>
  <c r="AC257" i="1" s="1"/>
  <c r="T160" i="1"/>
  <c r="U160" i="1" s="1"/>
  <c r="AC160" i="1" s="1"/>
  <c r="T230" i="1"/>
  <c r="U230" i="1" s="1"/>
  <c r="AC230" i="1" s="1"/>
  <c r="T269" i="1"/>
  <c r="U269" i="1" s="1"/>
  <c r="AC269" i="1" s="1"/>
  <c r="T157" i="1"/>
  <c r="U157" i="1" s="1"/>
  <c r="AC157" i="1" s="1"/>
  <c r="T203" i="1"/>
  <c r="U203" i="1" s="1"/>
  <c r="AC203" i="1" s="1"/>
  <c r="T171" i="1"/>
  <c r="U171" i="1" s="1"/>
  <c r="AC171" i="1" s="1"/>
  <c r="T233" i="1"/>
  <c r="U233" i="1" s="1"/>
  <c r="AC233" i="1" s="1"/>
  <c r="T190" i="1"/>
  <c r="U190" i="1" s="1"/>
  <c r="AC190" i="1" s="1"/>
  <c r="T281" i="1"/>
  <c r="U281" i="1" s="1"/>
  <c r="AC281" i="1" s="1"/>
  <c r="T154" i="1"/>
  <c r="U154" i="1" s="1"/>
  <c r="AC154" i="1" s="1"/>
  <c r="T189" i="1"/>
  <c r="U189" i="1" s="1"/>
  <c r="AC189" i="1" s="1"/>
  <c r="T285" i="1"/>
  <c r="U285" i="1" s="1"/>
  <c r="AC285" i="1" s="1"/>
  <c r="T185" i="1"/>
  <c r="U185" i="1" s="1"/>
  <c r="AC185" i="1" s="1"/>
  <c r="T249" i="1"/>
  <c r="U249" i="1" s="1"/>
  <c r="AC249" i="1" s="1"/>
  <c r="T167" i="1"/>
  <c r="U167" i="1" s="1"/>
  <c r="AC167" i="1" s="1"/>
  <c r="T94" i="1"/>
  <c r="U94" i="1" s="1"/>
  <c r="AC94" i="1" s="1"/>
  <c r="T161" i="1"/>
  <c r="U161" i="1" s="1"/>
  <c r="AC161" i="1" s="1"/>
  <c r="T139" i="1"/>
  <c r="U139" i="1" s="1"/>
  <c r="AC139" i="1" s="1"/>
  <c r="T110" i="1"/>
  <c r="U110" i="1" s="1"/>
  <c r="AC110" i="1" s="1"/>
  <c r="T163" i="1"/>
  <c r="U163" i="1" s="1"/>
  <c r="AC163" i="1" s="1"/>
  <c r="T204" i="1"/>
  <c r="U204" i="1" s="1"/>
  <c r="AC204" i="1" s="1"/>
  <c r="T241" i="1"/>
  <c r="U241" i="1" s="1"/>
  <c r="AC241" i="1" s="1"/>
  <c r="T152" i="1"/>
  <c r="U152" i="1" s="1"/>
  <c r="AC152" i="1" s="1"/>
  <c r="T282" i="1"/>
  <c r="U282" i="1" s="1"/>
  <c r="AC282" i="1" s="1"/>
  <c r="T193" i="1"/>
  <c r="U193" i="1" s="1"/>
  <c r="AC193" i="1" s="1"/>
  <c r="T277" i="1"/>
  <c r="U277" i="1" s="1"/>
  <c r="AC277" i="1" s="1"/>
  <c r="T205" i="1"/>
  <c r="U205" i="1" s="1"/>
  <c r="AC205" i="1" s="1"/>
  <c r="T112" i="1"/>
  <c r="U112" i="1" s="1"/>
  <c r="AC112" i="1" s="1"/>
  <c r="T210" i="1"/>
  <c r="U210" i="1" s="1"/>
  <c r="AC210" i="1" s="1"/>
  <c r="T251" i="1"/>
  <c r="U251" i="1" s="1"/>
  <c r="AC251" i="1" s="1"/>
  <c r="T136" i="1"/>
  <c r="U136" i="1" s="1"/>
  <c r="AC136" i="1" s="1"/>
  <c r="T219" i="1"/>
  <c r="U219" i="1" s="1"/>
  <c r="AC219" i="1" s="1"/>
  <c r="T103" i="1"/>
  <c r="U103" i="1" s="1"/>
  <c r="AC103" i="1" s="1"/>
  <c r="T270" i="1"/>
  <c r="U270" i="1" s="1"/>
  <c r="AC270" i="1" s="1"/>
  <c r="T208" i="1"/>
  <c r="U208" i="1" s="1"/>
  <c r="AC208" i="1" s="1"/>
  <c r="T117" i="1"/>
  <c r="U117" i="1" s="1"/>
  <c r="BC117" i="1" s="1"/>
  <c r="T244" i="1"/>
  <c r="U244" i="1" s="1"/>
  <c r="AC244" i="1" s="1"/>
  <c r="T217" i="1"/>
  <c r="U217" i="1" s="1"/>
  <c r="AC217" i="1" s="1"/>
  <c r="T196" i="1"/>
  <c r="U196" i="1" s="1"/>
  <c r="AC196" i="1" s="1"/>
  <c r="T215" i="1"/>
  <c r="U215" i="1" s="1"/>
  <c r="BT215" i="1" s="1"/>
  <c r="T229" i="1"/>
  <c r="U229" i="1" s="1"/>
  <c r="AC229" i="1" s="1"/>
  <c r="T231" i="1"/>
  <c r="U231" i="1" s="1"/>
  <c r="AC231" i="1" s="1"/>
  <c r="T123" i="1"/>
  <c r="U123" i="1" s="1"/>
  <c r="AC123" i="1" s="1"/>
  <c r="T264" i="1"/>
  <c r="U264" i="1" s="1"/>
  <c r="AC264" i="1" s="1"/>
  <c r="T184" i="1"/>
  <c r="U184" i="1" s="1"/>
  <c r="AC184" i="1" s="1"/>
  <c r="T266" i="1"/>
  <c r="U266" i="1" s="1"/>
  <c r="AC266" i="1" s="1"/>
  <c r="T209" i="1"/>
  <c r="U209" i="1" s="1"/>
  <c r="AC209" i="1" s="1"/>
  <c r="T226" i="1"/>
  <c r="U226" i="1" s="1"/>
  <c r="AC226" i="1" s="1"/>
  <c r="T135" i="1"/>
  <c r="U135" i="1" s="1"/>
  <c r="BC135" i="1" s="1"/>
  <c r="T213" i="1"/>
  <c r="U213" i="1" s="1"/>
  <c r="AC213" i="1" s="1"/>
  <c r="T108" i="1"/>
  <c r="U108" i="1" s="1"/>
  <c r="T239" i="1"/>
  <c r="U239" i="1" s="1"/>
  <c r="AC239" i="1" s="1"/>
  <c r="T126" i="1"/>
  <c r="U126" i="1" s="1"/>
  <c r="AC126" i="1" s="1"/>
  <c r="T107" i="1"/>
  <c r="U107" i="1" s="1"/>
  <c r="AC107" i="1" s="1"/>
  <c r="T145" i="1"/>
  <c r="U145" i="1" s="1"/>
  <c r="AC145" i="1" s="1"/>
  <c r="T248" i="1"/>
  <c r="U248" i="1" s="1"/>
  <c r="AC248" i="1" s="1"/>
  <c r="T240" i="1"/>
  <c r="U240" i="1" s="1"/>
  <c r="AC240" i="1" s="1"/>
  <c r="T162" i="1"/>
  <c r="U162" i="1" s="1"/>
  <c r="AC162" i="1" s="1"/>
  <c r="T293" i="1"/>
  <c r="U293" i="1" s="1"/>
  <c r="AC293" i="1" s="1"/>
  <c r="T223" i="1"/>
  <c r="U223" i="1" s="1"/>
  <c r="AC223" i="1" s="1"/>
  <c r="T198" i="1"/>
  <c r="U198" i="1" s="1"/>
  <c r="AC198" i="1" s="1"/>
  <c r="T188" i="1"/>
  <c r="U188" i="1" s="1"/>
  <c r="BC188" i="1" s="1"/>
  <c r="T255" i="1"/>
  <c r="U255" i="1" s="1"/>
  <c r="AC255" i="1" s="1"/>
  <c r="T148" i="1"/>
  <c r="U148" i="1" s="1"/>
  <c r="AC148" i="1" s="1"/>
  <c r="T100" i="1"/>
  <c r="U100" i="1" s="1"/>
  <c r="AC100" i="1" s="1"/>
  <c r="T263" i="1"/>
  <c r="U263" i="1" s="1"/>
  <c r="AC263" i="1" s="1"/>
  <c r="T127" i="1"/>
  <c r="U127" i="1" s="1"/>
  <c r="AC127" i="1" s="1"/>
  <c r="T235" i="1"/>
  <c r="U235" i="1" s="1"/>
  <c r="AC235" i="1" s="1"/>
  <c r="T130" i="1"/>
  <c r="U130" i="1" s="1"/>
  <c r="AC130" i="1" s="1"/>
  <c r="T260" i="1"/>
  <c r="U260" i="1" s="1"/>
  <c r="AC260" i="1" s="1"/>
  <c r="T228" i="1"/>
  <c r="U228" i="1" s="1"/>
  <c r="AC228" i="1" s="1"/>
  <c r="T181" i="1"/>
  <c r="U181" i="1" s="1"/>
  <c r="AC181" i="1" s="1"/>
  <c r="T201" i="1"/>
  <c r="U201" i="1" s="1"/>
  <c r="AC201" i="1" s="1"/>
  <c r="T138" i="1"/>
  <c r="U138" i="1" s="1"/>
  <c r="AC138" i="1" s="1"/>
  <c r="T200" i="1"/>
  <c r="U200" i="1" s="1"/>
  <c r="AC200" i="1" s="1"/>
  <c r="T173" i="1"/>
  <c r="U173" i="1" s="1"/>
  <c r="T278" i="1"/>
  <c r="U278" i="1" s="1"/>
  <c r="AC278" i="1" s="1"/>
  <c r="T125" i="1"/>
  <c r="U125" i="1" s="1"/>
  <c r="AC125" i="1" s="1"/>
  <c r="T131" i="1"/>
  <c r="U131" i="1" s="1"/>
  <c r="AC131" i="1" s="1"/>
  <c r="T221" i="1"/>
  <c r="U221" i="1" s="1"/>
  <c r="AC221" i="1" s="1"/>
  <c r="T146" i="1"/>
  <c r="U146" i="1" s="1"/>
  <c r="T97" i="1"/>
  <c r="U97" i="1" s="1"/>
  <c r="AC97" i="1" s="1"/>
  <c r="T256" i="1"/>
  <c r="U256" i="1" s="1"/>
  <c r="AC256" i="1" s="1"/>
  <c r="T267" i="1"/>
  <c r="U267" i="1" s="1"/>
  <c r="AC267" i="1" s="1"/>
  <c r="T149" i="1"/>
  <c r="U149" i="1" s="1"/>
  <c r="AC149" i="1" s="1"/>
  <c r="T166" i="1"/>
  <c r="U166" i="1" s="1"/>
  <c r="CH166" i="1" s="1"/>
  <c r="T156" i="1"/>
  <c r="U156" i="1" s="1"/>
  <c r="AC156" i="1" s="1"/>
  <c r="T132" i="1"/>
  <c r="U132" i="1" s="1"/>
  <c r="AC132" i="1" s="1"/>
  <c r="T207" i="1"/>
  <c r="U207" i="1" s="1"/>
  <c r="AC207" i="1" s="1"/>
  <c r="T175" i="1"/>
  <c r="U175" i="1" s="1"/>
  <c r="AC175" i="1" s="1"/>
  <c r="T134" i="1"/>
  <c r="U134" i="1" s="1"/>
  <c r="AC134" i="1" s="1"/>
  <c r="T283" i="1"/>
  <c r="U283" i="1" s="1"/>
  <c r="AC283" i="1" s="1"/>
  <c r="T288" i="1"/>
  <c r="U288" i="1" s="1"/>
  <c r="AC288" i="1" s="1"/>
  <c r="T206" i="1"/>
  <c r="U206" i="1" s="1"/>
  <c r="AC206" i="1" s="1"/>
  <c r="T202" i="1"/>
  <c r="U202" i="1" s="1"/>
  <c r="AC202" i="1" s="1"/>
  <c r="T120" i="1"/>
  <c r="U120" i="1" s="1"/>
  <c r="AC120" i="1" s="1"/>
  <c r="T234" i="1"/>
  <c r="U234" i="1" s="1"/>
  <c r="AC234" i="1" s="1"/>
  <c r="T153" i="1"/>
  <c r="U153" i="1" s="1"/>
  <c r="AC153" i="1" s="1"/>
  <c r="T96" i="1"/>
  <c r="U96" i="1" s="1"/>
  <c r="BC96" i="1" s="1"/>
  <c r="CR57" i="1"/>
  <c r="CR58" i="1" s="1"/>
  <c r="DQ58" i="1" s="1"/>
  <c r="CR75" i="1"/>
  <c r="P91" i="1"/>
  <c r="T91" i="1" s="1"/>
  <c r="U91" i="1" s="1"/>
  <c r="AD17" i="1" a="1"/>
  <c r="AD17" i="1" s="1"/>
  <c r="AD18" i="1" s="1" a="1"/>
  <c r="AD18" i="1" s="1"/>
  <c r="AD43" i="1"/>
  <c r="X364" i="1" l="1"/>
  <c r="R305" i="12" s="1"/>
  <c r="X344" i="1"/>
  <c r="R285" i="12" s="1"/>
  <c r="X331" i="1"/>
  <c r="R272" i="12" s="1"/>
  <c r="X341" i="1"/>
  <c r="R282" i="12" s="1"/>
  <c r="X332" i="1"/>
  <c r="R273" i="12" s="1"/>
  <c r="X310" i="1"/>
  <c r="R251" i="12" s="1"/>
  <c r="X339" i="1"/>
  <c r="R280" i="12" s="1"/>
  <c r="X374" i="1"/>
  <c r="R315" i="12" s="1"/>
  <c r="X318" i="1"/>
  <c r="R259" i="12" s="1"/>
  <c r="X347" i="1"/>
  <c r="R288" i="12" s="1"/>
  <c r="X338" i="1"/>
  <c r="R279" i="12" s="1"/>
  <c r="X382" i="1"/>
  <c r="R323" i="12" s="1"/>
  <c r="X363" i="1"/>
  <c r="R304" i="12" s="1"/>
  <c r="X390" i="1"/>
  <c r="R331" i="12" s="1"/>
  <c r="X301" i="1"/>
  <c r="R242" i="12" s="1"/>
  <c r="X345" i="1"/>
  <c r="R286" i="12" s="1"/>
  <c r="X387" i="1"/>
  <c r="R328" i="12" s="1"/>
  <c r="X346" i="1"/>
  <c r="R287" i="12" s="1"/>
  <c r="X343" i="1"/>
  <c r="R284" i="12" s="1"/>
  <c r="X325" i="1"/>
  <c r="R266" i="12" s="1"/>
  <c r="X393" i="1"/>
  <c r="R334" i="12" s="1"/>
  <c r="X342" i="1"/>
  <c r="R283" i="12" s="1"/>
  <c r="X330" i="1"/>
  <c r="R271" i="12" s="1"/>
  <c r="X299" i="1"/>
  <c r="R240" i="12" s="1"/>
  <c r="X373" i="1"/>
  <c r="R314" i="12" s="1"/>
  <c r="X315" i="1"/>
  <c r="R256" i="12" s="1"/>
  <c r="X371" i="1"/>
  <c r="R312" i="12" s="1"/>
  <c r="X352" i="1"/>
  <c r="R293" i="12" s="1"/>
  <c r="X328" i="1"/>
  <c r="R269" i="12" s="1"/>
  <c r="X336" i="1"/>
  <c r="R277" i="12" s="1"/>
  <c r="X313" i="1"/>
  <c r="R254" i="12" s="1"/>
  <c r="X327" i="1"/>
  <c r="R268" i="12" s="1"/>
  <c r="X294" i="1"/>
  <c r="R235" i="12" s="1"/>
  <c r="X386" i="1"/>
  <c r="R327" i="12" s="1"/>
  <c r="X335" i="1"/>
  <c r="R276" i="12" s="1"/>
  <c r="X365" i="1"/>
  <c r="R306" i="12" s="1"/>
  <c r="X375" i="1"/>
  <c r="R316" i="12" s="1"/>
  <c r="X309" i="1"/>
  <c r="R250" i="12" s="1"/>
  <c r="X349" i="1"/>
  <c r="R290" i="12" s="1"/>
  <c r="X317" i="1"/>
  <c r="R258" i="12" s="1"/>
  <c r="X304" i="1"/>
  <c r="R245" i="12" s="1"/>
  <c r="X298" i="1"/>
  <c r="R239" i="12" s="1"/>
  <c r="X392" i="1"/>
  <c r="R333" i="12" s="1"/>
  <c r="X377" i="1"/>
  <c r="R318" i="12" s="1"/>
  <c r="X385" i="1"/>
  <c r="R326" i="12" s="1"/>
  <c r="X311" i="1"/>
  <c r="R252" i="12" s="1"/>
  <c r="X300" i="1"/>
  <c r="R241" i="12" s="1"/>
  <c r="X348" i="1"/>
  <c r="R289" i="12" s="1"/>
  <c r="X355" i="1"/>
  <c r="R296" i="12" s="1"/>
  <c r="X350" i="1"/>
  <c r="R291" i="12" s="1"/>
  <c r="X370" i="1"/>
  <c r="R311" i="12" s="1"/>
  <c r="X316" i="1"/>
  <c r="R257" i="12" s="1"/>
  <c r="X351" i="1"/>
  <c r="R292" i="12" s="1"/>
  <c r="X379" i="1"/>
  <c r="R320" i="12" s="1"/>
  <c r="X340" i="1"/>
  <c r="R281" i="12" s="1"/>
  <c r="X391" i="1"/>
  <c r="R332" i="12" s="1"/>
  <c r="X320" i="1"/>
  <c r="R261" i="12" s="1"/>
  <c r="X367" i="1"/>
  <c r="R308" i="12" s="1"/>
  <c r="X383" i="1"/>
  <c r="R324" i="12" s="1"/>
  <c r="X305" i="1"/>
  <c r="R246" i="12" s="1"/>
  <c r="X323" i="1"/>
  <c r="R264" i="12" s="1"/>
  <c r="X297" i="1"/>
  <c r="R238" i="12" s="1"/>
  <c r="X314" i="1"/>
  <c r="R255" i="12" s="1"/>
  <c r="X378" i="1"/>
  <c r="R319" i="12" s="1"/>
  <c r="X296" i="1"/>
  <c r="R237" i="12" s="1"/>
  <c r="X372" i="1"/>
  <c r="R313" i="12" s="1"/>
  <c r="X380" i="1"/>
  <c r="R321" i="12" s="1"/>
  <c r="X303" i="1"/>
  <c r="R244" i="12" s="1"/>
  <c r="X326" i="1"/>
  <c r="R267" i="12" s="1"/>
  <c r="X369" i="1"/>
  <c r="R310" i="12" s="1"/>
  <c r="X384" i="1"/>
  <c r="R325" i="12" s="1"/>
  <c r="X306" i="1"/>
  <c r="R247" i="12" s="1"/>
  <c r="X376" i="1"/>
  <c r="R317" i="12" s="1"/>
  <c r="X389" i="1"/>
  <c r="R330" i="12" s="1"/>
  <c r="X334" i="1"/>
  <c r="R275" i="12" s="1"/>
  <c r="X357" i="1"/>
  <c r="R298" i="12" s="1"/>
  <c r="X356" i="1"/>
  <c r="R297" i="12" s="1"/>
  <c r="X307" i="1"/>
  <c r="R248" i="12" s="1"/>
  <c r="X312" i="1"/>
  <c r="R253" i="12" s="1"/>
  <c r="X322" i="1"/>
  <c r="R263" i="12" s="1"/>
  <c r="X359" i="1"/>
  <c r="R300" i="12" s="1"/>
  <c r="X329" i="1"/>
  <c r="R270" i="12" s="1"/>
  <c r="X358" i="1"/>
  <c r="R299" i="12" s="1"/>
  <c r="X321" i="1"/>
  <c r="R262" i="12" s="1"/>
  <c r="X362" i="1"/>
  <c r="R303" i="12" s="1"/>
  <c r="X308" i="1"/>
  <c r="R249" i="12" s="1"/>
  <c r="X354" i="1"/>
  <c r="R295" i="12" s="1"/>
  <c r="X302" i="1"/>
  <c r="R243" i="12" s="1"/>
  <c r="X353" i="1"/>
  <c r="R294" i="12" s="1"/>
  <c r="X368" i="1"/>
  <c r="R309" i="12" s="1"/>
  <c r="X333" i="1"/>
  <c r="R274" i="12" s="1"/>
  <c r="X324" i="1"/>
  <c r="R265" i="12" s="1"/>
  <c r="X361" i="1"/>
  <c r="R302" i="12" s="1"/>
  <c r="X319" i="1"/>
  <c r="R260" i="12" s="1"/>
  <c r="X366" i="1"/>
  <c r="R307" i="12" s="1"/>
  <c r="X337" i="1"/>
  <c r="R278" i="12" s="1"/>
  <c r="X388" i="1"/>
  <c r="R329" i="12" s="1"/>
  <c r="X295" i="1"/>
  <c r="R236" i="12" s="1"/>
  <c r="X360" i="1"/>
  <c r="R301" i="12" s="1"/>
  <c r="X381" i="1"/>
  <c r="R322" i="12" s="1"/>
  <c r="EM81" i="1"/>
  <c r="EL81" i="1"/>
  <c r="EM82" i="1"/>
  <c r="EL82" i="1"/>
  <c r="BC211" i="1"/>
  <c r="BQ211" i="1"/>
  <c r="EW211" i="1" s="1"/>
  <c r="BT211" i="1"/>
  <c r="BQ237" i="1"/>
  <c r="EW237" i="1" s="1"/>
  <c r="BT237" i="1"/>
  <c r="CH237" i="1"/>
  <c r="BQ234" i="1"/>
  <c r="EW234" i="1" s="1"/>
  <c r="CH234" i="1"/>
  <c r="BC237" i="1"/>
  <c r="BC234" i="1"/>
  <c r="BQ202" i="1"/>
  <c r="EW202" i="1" s="1"/>
  <c r="X202" i="1" s="1"/>
  <c r="AC96" i="1"/>
  <c r="BT202" i="1"/>
  <c r="CH211" i="1"/>
  <c r="CH202" i="1"/>
  <c r="CH96" i="1"/>
  <c r="BC202" i="1"/>
  <c r="AC135" i="1"/>
  <c r="BC166" i="1"/>
  <c r="BQ166" i="1"/>
  <c r="EW166" i="1" s="1"/>
  <c r="X166" i="1" s="1"/>
  <c r="BT166" i="1"/>
  <c r="CH135" i="1"/>
  <c r="BQ135" i="1"/>
  <c r="EW135" i="1" s="1"/>
  <c r="X135" i="1" s="1"/>
  <c r="BT135" i="1"/>
  <c r="BQ188" i="1"/>
  <c r="EW188" i="1" s="1"/>
  <c r="X188" i="1" s="1"/>
  <c r="BT234" i="1"/>
  <c r="CH188" i="1"/>
  <c r="BQ96" i="1"/>
  <c r="EW96" i="1" s="1"/>
  <c r="X96" i="1" s="1"/>
  <c r="AC188" i="1"/>
  <c r="BT96" i="1"/>
  <c r="AC166" i="1"/>
  <c r="BT188" i="1"/>
  <c r="AC90" i="1"/>
  <c r="BT90" i="1"/>
  <c r="AC91" i="1"/>
  <c r="BT76" i="1"/>
  <c r="BT77" i="1" s="1"/>
  <c r="BT79" i="1" s="1"/>
  <c r="BT82" i="1" s="1"/>
  <c r="BT91" i="1"/>
  <c r="BQ215" i="1"/>
  <c r="EW215" i="1" s="1"/>
  <c r="X215" i="1" s="1"/>
  <c r="CH117" i="1"/>
  <c r="BT108" i="1"/>
  <c r="AC108" i="1"/>
  <c r="CH218" i="1"/>
  <c r="AC218" i="1"/>
  <c r="BC146" i="1"/>
  <c r="AC146" i="1"/>
  <c r="BC199" i="1"/>
  <c r="AC199" i="1"/>
  <c r="CH173" i="1"/>
  <c r="AC173" i="1"/>
  <c r="BT144" i="1"/>
  <c r="AC144" i="1"/>
  <c r="CH242" i="1"/>
  <c r="AC242" i="1"/>
  <c r="BT117" i="1"/>
  <c r="AC117" i="1"/>
  <c r="BQ117" i="1"/>
  <c r="EW117" i="1" s="1"/>
  <c r="CH194" i="1"/>
  <c r="AC194" i="1"/>
  <c r="CH215" i="1"/>
  <c r="AC215" i="1"/>
  <c r="BC215" i="1"/>
  <c r="BQ242" i="1"/>
  <c r="EW242" i="1" s="1"/>
  <c r="X242" i="1" s="1"/>
  <c r="BT242" i="1"/>
  <c r="CH144" i="1"/>
  <c r="BC242" i="1"/>
  <c r="BC144" i="1"/>
  <c r="BT194" i="1"/>
  <c r="BQ144" i="1"/>
  <c r="EW144" i="1" s="1"/>
  <c r="BC173" i="1"/>
  <c r="BQ194" i="1"/>
  <c r="EW194" i="1" s="1"/>
  <c r="X194" i="1" s="1"/>
  <c r="BC194" i="1"/>
  <c r="BQ146" i="1"/>
  <c r="EW146" i="1" s="1"/>
  <c r="X146" i="1" s="1"/>
  <c r="BQ173" i="1"/>
  <c r="EW173" i="1" s="1"/>
  <c r="BT173" i="1"/>
  <c r="BQ218" i="1"/>
  <c r="EW218" i="1" s="1"/>
  <c r="X218" i="1" s="1"/>
  <c r="BT218" i="1"/>
  <c r="BC218" i="1"/>
  <c r="BQ108" i="1"/>
  <c r="EW108" i="1" s="1"/>
  <c r="CH108" i="1"/>
  <c r="BC108" i="1"/>
  <c r="BT146" i="1"/>
  <c r="CH146" i="1"/>
  <c r="BQ199" i="1"/>
  <c r="EW199" i="1" s="1"/>
  <c r="X199" i="1" s="1"/>
  <c r="BT199" i="1"/>
  <c r="CH199" i="1"/>
  <c r="BC182" i="1"/>
  <c r="CH182" i="1"/>
  <c r="BT182" i="1"/>
  <c r="BQ182" i="1"/>
  <c r="EW182" i="1" s="1"/>
  <c r="X182" i="1" s="1"/>
  <c r="BT114" i="1"/>
  <c r="BC114" i="1"/>
  <c r="BQ114" i="1"/>
  <c r="EW114" i="1" s="1"/>
  <c r="CH114" i="1"/>
  <c r="BT126" i="1"/>
  <c r="BQ126" i="1"/>
  <c r="EW126" i="1" s="1"/>
  <c r="BC126" i="1"/>
  <c r="CH126" i="1"/>
  <c r="CH256" i="1"/>
  <c r="BC256" i="1"/>
  <c r="BT256" i="1"/>
  <c r="BQ256" i="1"/>
  <c r="EW256" i="1" s="1"/>
  <c r="BC154" i="1"/>
  <c r="CH154" i="1"/>
  <c r="BT154" i="1"/>
  <c r="BQ154" i="1"/>
  <c r="EW154" i="1" s="1"/>
  <c r="BC192" i="1"/>
  <c r="CH192" i="1"/>
  <c r="BT192" i="1"/>
  <c r="BQ192" i="1"/>
  <c r="EW192" i="1" s="1"/>
  <c r="X192" i="1" s="1"/>
  <c r="BC145" i="1"/>
  <c r="BT145" i="1"/>
  <c r="CH145" i="1"/>
  <c r="BQ145" i="1"/>
  <c r="EW145" i="1" s="1"/>
  <c r="CH253" i="1"/>
  <c r="BC253" i="1"/>
  <c r="BT253" i="1"/>
  <c r="BQ253" i="1"/>
  <c r="EW253" i="1" s="1"/>
  <c r="BT115" i="1"/>
  <c r="CH115" i="1"/>
  <c r="BQ115" i="1"/>
  <c r="EW115" i="1" s="1"/>
  <c r="X115" i="1" s="1"/>
  <c r="BC115" i="1"/>
  <c r="CH272" i="1"/>
  <c r="BC272" i="1"/>
  <c r="BT272" i="1"/>
  <c r="BQ272" i="1"/>
  <c r="EW272" i="1" s="1"/>
  <c r="CH290" i="1"/>
  <c r="BC290" i="1"/>
  <c r="BT290" i="1"/>
  <c r="BQ290" i="1"/>
  <c r="EW290" i="1" s="1"/>
  <c r="BC191" i="1"/>
  <c r="CH191" i="1"/>
  <c r="BT191" i="1"/>
  <c r="BQ191" i="1"/>
  <c r="EW191" i="1" s="1"/>
  <c r="X191" i="1" s="1"/>
  <c r="CH273" i="1"/>
  <c r="BC273" i="1"/>
  <c r="BT273" i="1"/>
  <c r="BQ273" i="1"/>
  <c r="EW273" i="1" s="1"/>
  <c r="X273" i="1" s="1"/>
  <c r="CH276" i="1"/>
  <c r="BC276" i="1"/>
  <c r="BT276" i="1"/>
  <c r="BQ276" i="1"/>
  <c r="EW276" i="1" s="1"/>
  <c r="BT133" i="1"/>
  <c r="BQ133" i="1"/>
  <c r="EW133" i="1" s="1"/>
  <c r="X133" i="1" s="1"/>
  <c r="CH133" i="1"/>
  <c r="BC133" i="1"/>
  <c r="BC228" i="1"/>
  <c r="CH228" i="1"/>
  <c r="BT228" i="1"/>
  <c r="BQ228" i="1"/>
  <c r="EW228" i="1" s="1"/>
  <c r="BC149" i="1"/>
  <c r="BT149" i="1"/>
  <c r="CH149" i="1"/>
  <c r="BQ149" i="1"/>
  <c r="EW149" i="1" s="1"/>
  <c r="CH285" i="1"/>
  <c r="BC285" i="1"/>
  <c r="BT285" i="1"/>
  <c r="BQ285" i="1"/>
  <c r="EW285" i="1" s="1"/>
  <c r="X285" i="1" s="1"/>
  <c r="CH176" i="1"/>
  <c r="BC176" i="1"/>
  <c r="BT176" i="1"/>
  <c r="BQ176" i="1"/>
  <c r="EW176" i="1" s="1"/>
  <c r="BT130" i="1"/>
  <c r="BQ130" i="1"/>
  <c r="EW130" i="1" s="1"/>
  <c r="X130" i="1" s="1"/>
  <c r="BC130" i="1"/>
  <c r="CH130" i="1"/>
  <c r="CH200" i="1"/>
  <c r="BC200" i="1"/>
  <c r="BT200" i="1"/>
  <c r="BQ200" i="1"/>
  <c r="EW200" i="1" s="1"/>
  <c r="BC203" i="1"/>
  <c r="CH203" i="1"/>
  <c r="BT203" i="1"/>
  <c r="BQ203" i="1"/>
  <c r="EW203" i="1" s="1"/>
  <c r="BC206" i="1"/>
  <c r="CH206" i="1"/>
  <c r="BT206" i="1"/>
  <c r="BQ206" i="1"/>
  <c r="EW206" i="1" s="1"/>
  <c r="BC159" i="1"/>
  <c r="CH159" i="1"/>
  <c r="BT159" i="1"/>
  <c r="BQ159" i="1"/>
  <c r="EW159" i="1" s="1"/>
  <c r="X159" i="1" s="1"/>
  <c r="CH260" i="1"/>
  <c r="BC260" i="1"/>
  <c r="BT260" i="1"/>
  <c r="BQ260" i="1"/>
  <c r="EW260" i="1" s="1"/>
  <c r="X260" i="1" s="1"/>
  <c r="BC184" i="1"/>
  <c r="CH184" i="1"/>
  <c r="BT184" i="1"/>
  <c r="BQ184" i="1"/>
  <c r="EW184" i="1" s="1"/>
  <c r="CH265" i="1"/>
  <c r="BC265" i="1"/>
  <c r="BT265" i="1"/>
  <c r="BQ265" i="1"/>
  <c r="EW265" i="1" s="1"/>
  <c r="BC185" i="1"/>
  <c r="CH185" i="1"/>
  <c r="BT185" i="1"/>
  <c r="BQ185" i="1"/>
  <c r="EW185" i="1" s="1"/>
  <c r="BC141" i="1"/>
  <c r="BT141" i="1"/>
  <c r="CH141" i="1"/>
  <c r="BQ141" i="1"/>
  <c r="EW141" i="1" s="1"/>
  <c r="BC238" i="1"/>
  <c r="CH238" i="1"/>
  <c r="BT238" i="1"/>
  <c r="BQ238" i="1"/>
  <c r="EW238" i="1" s="1"/>
  <c r="X238" i="1" s="1"/>
  <c r="BC178" i="1"/>
  <c r="CH178" i="1"/>
  <c r="BT178" i="1"/>
  <c r="BQ178" i="1"/>
  <c r="EW178" i="1" s="1"/>
  <c r="BC196" i="1"/>
  <c r="CH196" i="1"/>
  <c r="BT196" i="1"/>
  <c r="BQ196" i="1"/>
  <c r="EW196" i="1" s="1"/>
  <c r="X196" i="1" s="1"/>
  <c r="BT122" i="1"/>
  <c r="BQ122" i="1"/>
  <c r="EW122" i="1" s="1"/>
  <c r="CH122" i="1"/>
  <c r="BC122" i="1"/>
  <c r="BT137" i="1"/>
  <c r="BC137" i="1"/>
  <c r="BQ137" i="1"/>
  <c r="EW137" i="1" s="1"/>
  <c r="CH137" i="1"/>
  <c r="BC221" i="1"/>
  <c r="CH221" i="1"/>
  <c r="BT221" i="1"/>
  <c r="BQ221" i="1"/>
  <c r="EW221" i="1" s="1"/>
  <c r="BC204" i="1"/>
  <c r="CH204" i="1"/>
  <c r="BT204" i="1"/>
  <c r="BQ204" i="1"/>
  <c r="EW204" i="1" s="1"/>
  <c r="X204" i="1" s="1"/>
  <c r="BT94" i="1"/>
  <c r="BQ94" i="1"/>
  <c r="EW94" i="1" s="1"/>
  <c r="X94" i="1" s="1"/>
  <c r="CH94" i="1"/>
  <c r="BC94" i="1"/>
  <c r="CH284" i="1"/>
  <c r="BC284" i="1"/>
  <c r="BT284" i="1"/>
  <c r="BQ284" i="1"/>
  <c r="EW284" i="1" s="1"/>
  <c r="X284" i="1" s="1"/>
  <c r="CH287" i="1"/>
  <c r="BC287" i="1"/>
  <c r="BT287" i="1"/>
  <c r="BQ287" i="1"/>
  <c r="EW287" i="1" s="1"/>
  <c r="BC223" i="1"/>
  <c r="CH223" i="1"/>
  <c r="BT223" i="1"/>
  <c r="BQ223" i="1"/>
  <c r="EW223" i="1" s="1"/>
  <c r="CH197" i="1"/>
  <c r="BC197" i="1"/>
  <c r="BT197" i="1"/>
  <c r="BQ197" i="1"/>
  <c r="EW197" i="1" s="1"/>
  <c r="BT97" i="1"/>
  <c r="BQ97" i="1"/>
  <c r="EW97" i="1" s="1"/>
  <c r="X97" i="1" s="1"/>
  <c r="BC97" i="1"/>
  <c r="CH97" i="1"/>
  <c r="CH165" i="1"/>
  <c r="BC165" i="1"/>
  <c r="BT165" i="1"/>
  <c r="BQ165" i="1"/>
  <c r="EW165" i="1" s="1"/>
  <c r="X165" i="1" s="1"/>
  <c r="BC162" i="1"/>
  <c r="CH162" i="1"/>
  <c r="BT162" i="1"/>
  <c r="BQ162" i="1"/>
  <c r="EW162" i="1" s="1"/>
  <c r="CH254" i="1"/>
  <c r="BC254" i="1"/>
  <c r="BT254" i="1"/>
  <c r="BQ254" i="1"/>
  <c r="EW254" i="1" s="1"/>
  <c r="BC190" i="1"/>
  <c r="CH190" i="1"/>
  <c r="BT190" i="1"/>
  <c r="BQ190" i="1"/>
  <c r="EW190" i="1" s="1"/>
  <c r="CH235" i="1"/>
  <c r="BC235" i="1"/>
  <c r="BT235" i="1"/>
  <c r="BQ235" i="1"/>
  <c r="EW235" i="1" s="1"/>
  <c r="CH179" i="1"/>
  <c r="BC179" i="1"/>
  <c r="BT179" i="1"/>
  <c r="BQ179" i="1"/>
  <c r="EW179" i="1" s="1"/>
  <c r="X179" i="1" s="1"/>
  <c r="BT99" i="1"/>
  <c r="BC99" i="1"/>
  <c r="CH99" i="1"/>
  <c r="BQ99" i="1"/>
  <c r="EW99" i="1" s="1"/>
  <c r="X99" i="1" s="1"/>
  <c r="BC147" i="1"/>
  <c r="CH147" i="1"/>
  <c r="BT147" i="1"/>
  <c r="BQ147" i="1"/>
  <c r="EW147" i="1" s="1"/>
  <c r="X147" i="1" s="1"/>
  <c r="CH171" i="1"/>
  <c r="BC171" i="1"/>
  <c r="BT171" i="1"/>
  <c r="BQ171" i="1"/>
  <c r="EW171" i="1" s="1"/>
  <c r="BT131" i="1"/>
  <c r="BQ131" i="1"/>
  <c r="EW131" i="1" s="1"/>
  <c r="CH131" i="1"/>
  <c r="BC131" i="1"/>
  <c r="CH224" i="1"/>
  <c r="BC224" i="1"/>
  <c r="BT224" i="1"/>
  <c r="BQ224" i="1"/>
  <c r="EW224" i="1" s="1"/>
  <c r="CH193" i="1"/>
  <c r="BC193" i="1"/>
  <c r="BT193" i="1"/>
  <c r="BQ193" i="1"/>
  <c r="EW193" i="1" s="1"/>
  <c r="X193" i="1" s="1"/>
  <c r="CH249" i="1"/>
  <c r="BC249" i="1"/>
  <c r="BT249" i="1"/>
  <c r="BQ249" i="1"/>
  <c r="EW249" i="1" s="1"/>
  <c r="X249" i="1" s="1"/>
  <c r="BT142" i="1"/>
  <c r="BC142" i="1"/>
  <c r="CH142" i="1"/>
  <c r="BQ142" i="1"/>
  <c r="EW142" i="1" s="1"/>
  <c r="BT102" i="1"/>
  <c r="CH102" i="1"/>
  <c r="BQ102" i="1"/>
  <c r="EW102" i="1" s="1"/>
  <c r="X102" i="1" s="1"/>
  <c r="BC102" i="1"/>
  <c r="BT109" i="1"/>
  <c r="CH109" i="1"/>
  <c r="BQ109" i="1"/>
  <c r="EW109" i="1" s="1"/>
  <c r="X109" i="1" s="1"/>
  <c r="BC109" i="1"/>
  <c r="BT119" i="1"/>
  <c r="CH119" i="1"/>
  <c r="BQ119" i="1"/>
  <c r="EW119" i="1" s="1"/>
  <c r="BC119" i="1"/>
  <c r="CH229" i="1"/>
  <c r="BC229" i="1"/>
  <c r="BT229" i="1"/>
  <c r="BQ229" i="1"/>
  <c r="EW229" i="1" s="1"/>
  <c r="X229" i="1" s="1"/>
  <c r="BC155" i="1"/>
  <c r="CH155" i="1"/>
  <c r="BT155" i="1"/>
  <c r="BQ155" i="1"/>
  <c r="EW155" i="1" s="1"/>
  <c r="X155" i="1" s="1"/>
  <c r="CH291" i="1"/>
  <c r="BC291" i="1"/>
  <c r="BT291" i="1"/>
  <c r="BQ291" i="1"/>
  <c r="EW291" i="1" s="1"/>
  <c r="X291" i="1" s="1"/>
  <c r="CH251" i="1"/>
  <c r="BC251" i="1"/>
  <c r="BT251" i="1"/>
  <c r="BQ251" i="1"/>
  <c r="EW251" i="1" s="1"/>
  <c r="X251" i="1" s="1"/>
  <c r="CH181" i="1"/>
  <c r="BC181" i="1"/>
  <c r="BT181" i="1"/>
  <c r="BQ181" i="1"/>
  <c r="EW181" i="1" s="1"/>
  <c r="CH205" i="1"/>
  <c r="BC205" i="1"/>
  <c r="BT205" i="1"/>
  <c r="BQ205" i="1"/>
  <c r="EW205" i="1" s="1"/>
  <c r="BT93" i="1"/>
  <c r="BQ93" i="1"/>
  <c r="EW93" i="1" s="1"/>
  <c r="BC93" i="1"/>
  <c r="CH93" i="1"/>
  <c r="BT121" i="1"/>
  <c r="BQ121" i="1"/>
  <c r="EW121" i="1" s="1"/>
  <c r="X121" i="1" s="1"/>
  <c r="CH121" i="1"/>
  <c r="BC121" i="1"/>
  <c r="BC213" i="1"/>
  <c r="CH213" i="1"/>
  <c r="BT213" i="1"/>
  <c r="BQ213" i="1"/>
  <c r="EW213" i="1" s="1"/>
  <c r="X213" i="1" s="1"/>
  <c r="CH236" i="1"/>
  <c r="BC236" i="1"/>
  <c r="BT236" i="1"/>
  <c r="BQ236" i="1"/>
  <c r="EW236" i="1" s="1"/>
  <c r="CH186" i="1"/>
  <c r="BC186" i="1"/>
  <c r="BT186" i="1"/>
  <c r="BQ186" i="1"/>
  <c r="EW186" i="1" s="1"/>
  <c r="CH247" i="1"/>
  <c r="BC247" i="1"/>
  <c r="BT247" i="1"/>
  <c r="BQ247" i="1"/>
  <c r="EW247" i="1" s="1"/>
  <c r="BC198" i="1"/>
  <c r="CH198" i="1"/>
  <c r="BT198" i="1"/>
  <c r="BQ198" i="1"/>
  <c r="EW198" i="1" s="1"/>
  <c r="BC177" i="1"/>
  <c r="CH177" i="1"/>
  <c r="BT177" i="1"/>
  <c r="BQ177" i="1"/>
  <c r="EW177" i="1" s="1"/>
  <c r="CH232" i="1"/>
  <c r="BC232" i="1"/>
  <c r="BT232" i="1"/>
  <c r="BQ232" i="1"/>
  <c r="EW232" i="1" s="1"/>
  <c r="CH261" i="1"/>
  <c r="BC261" i="1"/>
  <c r="BT261" i="1"/>
  <c r="BQ261" i="1"/>
  <c r="EW261" i="1" s="1"/>
  <c r="CH268" i="1"/>
  <c r="BC268" i="1"/>
  <c r="BT268" i="1"/>
  <c r="BQ268" i="1"/>
  <c r="EW268" i="1" s="1"/>
  <c r="BT95" i="1"/>
  <c r="CH95" i="1"/>
  <c r="BC95" i="1"/>
  <c r="BQ95" i="1"/>
  <c r="EW95" i="1" s="1"/>
  <c r="CH275" i="1"/>
  <c r="BC275" i="1"/>
  <c r="BT275" i="1"/>
  <c r="BQ275" i="1"/>
  <c r="EW275" i="1" s="1"/>
  <c r="X275" i="1" s="1"/>
  <c r="BC231" i="1"/>
  <c r="CH231" i="1"/>
  <c r="BT231" i="1"/>
  <c r="BQ231" i="1"/>
  <c r="EW231" i="1" s="1"/>
  <c r="CH248" i="1"/>
  <c r="BC248" i="1"/>
  <c r="BT248" i="1"/>
  <c r="BQ248" i="1"/>
  <c r="EW248" i="1" s="1"/>
  <c r="X248" i="1" s="1"/>
  <c r="CH266" i="1"/>
  <c r="BC266" i="1"/>
  <c r="BT266" i="1"/>
  <c r="BQ266" i="1"/>
  <c r="EW266" i="1" s="1"/>
  <c r="CH240" i="1"/>
  <c r="BC240" i="1"/>
  <c r="BT240" i="1"/>
  <c r="BQ240" i="1"/>
  <c r="EW240" i="1" s="1"/>
  <c r="BT136" i="1"/>
  <c r="BC136" i="1"/>
  <c r="CH136" i="1"/>
  <c r="BQ136" i="1"/>
  <c r="EW136" i="1" s="1"/>
  <c r="CH270" i="1"/>
  <c r="BC270" i="1"/>
  <c r="BT270" i="1"/>
  <c r="BQ270" i="1"/>
  <c r="EW270" i="1" s="1"/>
  <c r="X270" i="1" s="1"/>
  <c r="BC214" i="1"/>
  <c r="CH214" i="1"/>
  <c r="BT214" i="1"/>
  <c r="BQ214" i="1"/>
  <c r="EW214" i="1" s="1"/>
  <c r="X214" i="1" s="1"/>
  <c r="BC161" i="1"/>
  <c r="CH161" i="1"/>
  <c r="BT161" i="1"/>
  <c r="BQ161" i="1"/>
  <c r="EW161" i="1" s="1"/>
  <c r="X161" i="1" s="1"/>
  <c r="BC157" i="1"/>
  <c r="CH157" i="1"/>
  <c r="BT157" i="1"/>
  <c r="BQ157" i="1"/>
  <c r="EW157" i="1" s="1"/>
  <c r="X157" i="1" s="1"/>
  <c r="BT110" i="1"/>
  <c r="BC110" i="1"/>
  <c r="CH110" i="1"/>
  <c r="BQ110" i="1"/>
  <c r="EW110" i="1" s="1"/>
  <c r="BC169" i="1"/>
  <c r="CH169" i="1"/>
  <c r="BT169" i="1"/>
  <c r="BQ169" i="1"/>
  <c r="EW169" i="1" s="1"/>
  <c r="CH263" i="1"/>
  <c r="BC263" i="1"/>
  <c r="BT263" i="1"/>
  <c r="BQ263" i="1"/>
  <c r="EW263" i="1" s="1"/>
  <c r="X263" i="1" s="1"/>
  <c r="BC151" i="1"/>
  <c r="CH151" i="1"/>
  <c r="BT151" i="1"/>
  <c r="BQ151" i="1"/>
  <c r="EW151" i="1" s="1"/>
  <c r="BC174" i="1"/>
  <c r="CH174" i="1"/>
  <c r="BT174" i="1"/>
  <c r="BQ174" i="1"/>
  <c r="EW174" i="1" s="1"/>
  <c r="X174" i="1" s="1"/>
  <c r="BT134" i="1"/>
  <c r="BQ134" i="1"/>
  <c r="EW134" i="1" s="1"/>
  <c r="X134" i="1" s="1"/>
  <c r="BC134" i="1"/>
  <c r="CH134" i="1"/>
  <c r="CH167" i="1"/>
  <c r="BC167" i="1"/>
  <c r="BT167" i="1"/>
  <c r="BQ167" i="1"/>
  <c r="EW167" i="1" s="1"/>
  <c r="CH283" i="1"/>
  <c r="BC283" i="1"/>
  <c r="BT283" i="1"/>
  <c r="BQ283" i="1"/>
  <c r="EW283" i="1" s="1"/>
  <c r="BT132" i="1"/>
  <c r="BQ132" i="1"/>
  <c r="EW132" i="1" s="1"/>
  <c r="CH132" i="1"/>
  <c r="BC132" i="1"/>
  <c r="CH250" i="1"/>
  <c r="BC250" i="1"/>
  <c r="BT250" i="1"/>
  <c r="BQ250" i="1"/>
  <c r="EW250" i="1" s="1"/>
  <c r="X250" i="1" s="1"/>
  <c r="BC219" i="1"/>
  <c r="CH219" i="1"/>
  <c r="BT219" i="1"/>
  <c r="BQ219" i="1"/>
  <c r="EW219" i="1" s="1"/>
  <c r="X219" i="1" s="1"/>
  <c r="BT125" i="1"/>
  <c r="BQ125" i="1"/>
  <c r="EW125" i="1" s="1"/>
  <c r="CH125" i="1"/>
  <c r="BC125" i="1"/>
  <c r="CH293" i="1"/>
  <c r="BC293" i="1"/>
  <c r="BT293" i="1"/>
  <c r="BQ293" i="1"/>
  <c r="EW293" i="1" s="1"/>
  <c r="CH282" i="1"/>
  <c r="BC282" i="1"/>
  <c r="BT282" i="1"/>
  <c r="BQ282" i="1"/>
  <c r="EW282" i="1" s="1"/>
  <c r="BT124" i="1"/>
  <c r="BQ124" i="1"/>
  <c r="EW124" i="1" s="1"/>
  <c r="X124" i="1" s="1"/>
  <c r="BC124" i="1"/>
  <c r="CH124" i="1"/>
  <c r="CH168" i="1"/>
  <c r="BC168" i="1"/>
  <c r="BT168" i="1"/>
  <c r="BQ168" i="1"/>
  <c r="EW168" i="1" s="1"/>
  <c r="X168" i="1" s="1"/>
  <c r="BC239" i="1"/>
  <c r="CH239" i="1"/>
  <c r="BT239" i="1"/>
  <c r="BQ239" i="1"/>
  <c r="EW239" i="1" s="1"/>
  <c r="X239" i="1" s="1"/>
  <c r="CH245" i="1"/>
  <c r="BC245" i="1"/>
  <c r="BT245" i="1"/>
  <c r="BQ245" i="1"/>
  <c r="EW245" i="1" s="1"/>
  <c r="X245" i="1" s="1"/>
  <c r="BT101" i="1"/>
  <c r="CH101" i="1"/>
  <c r="BC101" i="1"/>
  <c r="BQ101" i="1"/>
  <c r="EW101" i="1" s="1"/>
  <c r="BT138" i="1"/>
  <c r="BC138" i="1"/>
  <c r="CH138" i="1"/>
  <c r="BQ138" i="1"/>
  <c r="EW138" i="1" s="1"/>
  <c r="BT143" i="1"/>
  <c r="BC143" i="1"/>
  <c r="CH143" i="1"/>
  <c r="BQ143" i="1"/>
  <c r="EW143" i="1" s="1"/>
  <c r="X143" i="1" s="1"/>
  <c r="CH257" i="1"/>
  <c r="BC257" i="1"/>
  <c r="BT257" i="1"/>
  <c r="BQ257" i="1"/>
  <c r="EW257" i="1" s="1"/>
  <c r="X257" i="1" s="1"/>
  <c r="BT129" i="1"/>
  <c r="BQ129" i="1"/>
  <c r="EW129" i="1" s="1"/>
  <c r="X129" i="1" s="1"/>
  <c r="CH129" i="1"/>
  <c r="BC129" i="1"/>
  <c r="BT128" i="1"/>
  <c r="BQ128" i="1"/>
  <c r="EW128" i="1" s="1"/>
  <c r="X128" i="1" s="1"/>
  <c r="BC128" i="1"/>
  <c r="CH128" i="1"/>
  <c r="BT107" i="1"/>
  <c r="BC107" i="1"/>
  <c r="CH107" i="1"/>
  <c r="BQ107" i="1"/>
  <c r="EW107" i="1" s="1"/>
  <c r="CH255" i="1"/>
  <c r="BC255" i="1"/>
  <c r="BT255" i="1"/>
  <c r="BQ255" i="1"/>
  <c r="EW255" i="1" s="1"/>
  <c r="BC140" i="1"/>
  <c r="BT140" i="1"/>
  <c r="CH140" i="1"/>
  <c r="BQ140" i="1"/>
  <c r="EW140" i="1" s="1"/>
  <c r="X140" i="1" s="1"/>
  <c r="BC150" i="1"/>
  <c r="BT150" i="1"/>
  <c r="CH150" i="1"/>
  <c r="BQ150" i="1"/>
  <c r="EW150" i="1" s="1"/>
  <c r="X150" i="1" s="1"/>
  <c r="CH233" i="1"/>
  <c r="BC233" i="1"/>
  <c r="BT233" i="1"/>
  <c r="BQ233" i="1"/>
  <c r="EW233" i="1" s="1"/>
  <c r="X233" i="1" s="1"/>
  <c r="BT105" i="1"/>
  <c r="BQ105" i="1"/>
  <c r="EW105" i="1" s="1"/>
  <c r="CH105" i="1"/>
  <c r="BC105" i="1"/>
  <c r="BT118" i="1"/>
  <c r="BQ118" i="1"/>
  <c r="EW118" i="1" s="1"/>
  <c r="X118" i="1" s="1"/>
  <c r="CH118" i="1"/>
  <c r="BC118" i="1"/>
  <c r="CH258" i="1"/>
  <c r="BC258" i="1"/>
  <c r="BT258" i="1"/>
  <c r="BQ258" i="1"/>
  <c r="EW258" i="1" s="1"/>
  <c r="CH246" i="1"/>
  <c r="BC246" i="1"/>
  <c r="BT246" i="1"/>
  <c r="BQ246" i="1"/>
  <c r="EW246" i="1" s="1"/>
  <c r="X246" i="1" s="1"/>
  <c r="BT113" i="1"/>
  <c r="BC113" i="1"/>
  <c r="BQ113" i="1"/>
  <c r="EW113" i="1" s="1"/>
  <c r="CH113" i="1"/>
  <c r="CH264" i="1"/>
  <c r="BC264" i="1"/>
  <c r="BT264" i="1"/>
  <c r="BQ264" i="1"/>
  <c r="EW264" i="1" s="1"/>
  <c r="X264" i="1" s="1"/>
  <c r="CH292" i="1"/>
  <c r="BC292" i="1"/>
  <c r="BT292" i="1"/>
  <c r="BQ292" i="1"/>
  <c r="EW292" i="1" s="1"/>
  <c r="CH212" i="1"/>
  <c r="BC212" i="1"/>
  <c r="BT212" i="1"/>
  <c r="BQ212" i="1"/>
  <c r="EW212" i="1" s="1"/>
  <c r="X212" i="1" s="1"/>
  <c r="CH267" i="1"/>
  <c r="BC267" i="1"/>
  <c r="BT267" i="1"/>
  <c r="BQ267" i="1"/>
  <c r="EW267" i="1" s="1"/>
  <c r="X267" i="1" s="1"/>
  <c r="CH288" i="1"/>
  <c r="BC288" i="1"/>
  <c r="BT288" i="1"/>
  <c r="BQ288" i="1"/>
  <c r="EW288" i="1" s="1"/>
  <c r="X288" i="1" s="1"/>
  <c r="CH278" i="1"/>
  <c r="BC278" i="1"/>
  <c r="BT278" i="1"/>
  <c r="BQ278" i="1"/>
  <c r="EW278" i="1" s="1"/>
  <c r="X278" i="1" s="1"/>
  <c r="BC172" i="1"/>
  <c r="CH172" i="1"/>
  <c r="BT172" i="1"/>
  <c r="BQ172" i="1"/>
  <c r="EW172" i="1" s="1"/>
  <c r="BT112" i="1"/>
  <c r="CH112" i="1"/>
  <c r="BQ112" i="1"/>
  <c r="EW112" i="1" s="1"/>
  <c r="X112" i="1" s="1"/>
  <c r="BC112" i="1"/>
  <c r="CH281" i="1"/>
  <c r="BC281" i="1"/>
  <c r="BT281" i="1"/>
  <c r="BQ281" i="1"/>
  <c r="EW281" i="1" s="1"/>
  <c r="CH252" i="1"/>
  <c r="BC252" i="1"/>
  <c r="BT252" i="1"/>
  <c r="BQ252" i="1"/>
  <c r="EW252" i="1" s="1"/>
  <c r="X252" i="1" s="1"/>
  <c r="CH271" i="1"/>
  <c r="BC271" i="1"/>
  <c r="BT271" i="1"/>
  <c r="BQ271" i="1"/>
  <c r="EW271" i="1" s="1"/>
  <c r="X271" i="1" s="1"/>
  <c r="CH286" i="1"/>
  <c r="BC286" i="1"/>
  <c r="BT286" i="1"/>
  <c r="BQ286" i="1"/>
  <c r="EW286" i="1" s="1"/>
  <c r="X286" i="1" s="1"/>
  <c r="BC91" i="1"/>
  <c r="CH91" i="1"/>
  <c r="BQ91" i="1"/>
  <c r="EW91" i="1" s="1"/>
  <c r="BC153" i="1"/>
  <c r="CH153" i="1"/>
  <c r="BT153" i="1"/>
  <c r="BQ153" i="1"/>
  <c r="EW153" i="1" s="1"/>
  <c r="X153" i="1" s="1"/>
  <c r="BT111" i="1"/>
  <c r="BC111" i="1"/>
  <c r="BQ111" i="1"/>
  <c r="EW111" i="1" s="1"/>
  <c r="CH111" i="1"/>
  <c r="CH170" i="1"/>
  <c r="BC170" i="1"/>
  <c r="BT170" i="1"/>
  <c r="BQ170" i="1"/>
  <c r="EW170" i="1" s="1"/>
  <c r="BQ90" i="1"/>
  <c r="EW90" i="1" s="1"/>
  <c r="X90" i="1" s="1"/>
  <c r="CH90" i="1"/>
  <c r="BC90" i="1"/>
  <c r="BC209" i="1"/>
  <c r="CH209" i="1"/>
  <c r="BT209" i="1"/>
  <c r="BQ209" i="1"/>
  <c r="EW209" i="1" s="1"/>
  <c r="CH220" i="1"/>
  <c r="BC220" i="1"/>
  <c r="BT220" i="1"/>
  <c r="BQ220" i="1"/>
  <c r="EW220" i="1" s="1"/>
  <c r="X220" i="1" s="1"/>
  <c r="CH244" i="1"/>
  <c r="BC244" i="1"/>
  <c r="BT244" i="1"/>
  <c r="BQ244" i="1"/>
  <c r="EW244" i="1" s="1"/>
  <c r="X244" i="1" s="1"/>
  <c r="CH279" i="1"/>
  <c r="BC279" i="1"/>
  <c r="BT279" i="1"/>
  <c r="BQ279" i="1"/>
  <c r="EW279" i="1" s="1"/>
  <c r="CH243" i="1"/>
  <c r="BC243" i="1"/>
  <c r="BT243" i="1"/>
  <c r="BQ243" i="1"/>
  <c r="EW243" i="1" s="1"/>
  <c r="BC158" i="1"/>
  <c r="CH158" i="1"/>
  <c r="BT158" i="1"/>
  <c r="BQ158" i="1"/>
  <c r="EW158" i="1" s="1"/>
  <c r="X158" i="1" s="1"/>
  <c r="BT127" i="1"/>
  <c r="BQ127" i="1"/>
  <c r="EW127" i="1" s="1"/>
  <c r="X127" i="1" s="1"/>
  <c r="CH127" i="1"/>
  <c r="BC127" i="1"/>
  <c r="BC183" i="1"/>
  <c r="CH183" i="1"/>
  <c r="BT183" i="1"/>
  <c r="BQ183" i="1"/>
  <c r="EW183" i="1" s="1"/>
  <c r="X183" i="1" s="1"/>
  <c r="BT123" i="1"/>
  <c r="BQ123" i="1"/>
  <c r="EW123" i="1" s="1"/>
  <c r="X123" i="1" s="1"/>
  <c r="BC123" i="1"/>
  <c r="CH123" i="1"/>
  <c r="CH259" i="1"/>
  <c r="BC259" i="1"/>
  <c r="BT259" i="1"/>
  <c r="BQ259" i="1"/>
  <c r="EW259" i="1" s="1"/>
  <c r="X259" i="1" s="1"/>
  <c r="BC189" i="1"/>
  <c r="CH189" i="1"/>
  <c r="BT189" i="1"/>
  <c r="BQ189" i="1"/>
  <c r="EW189" i="1" s="1"/>
  <c r="BC217" i="1"/>
  <c r="CH217" i="1"/>
  <c r="BT217" i="1"/>
  <c r="BQ217" i="1"/>
  <c r="EW217" i="1" s="1"/>
  <c r="X217" i="1" s="1"/>
  <c r="CH216" i="1"/>
  <c r="BC216" i="1"/>
  <c r="BT216" i="1"/>
  <c r="BQ216" i="1"/>
  <c r="EW216" i="1" s="1"/>
  <c r="X216" i="1" s="1"/>
  <c r="CH289" i="1"/>
  <c r="BC289" i="1"/>
  <c r="BT289" i="1"/>
  <c r="BQ289" i="1"/>
  <c r="EW289" i="1" s="1"/>
  <c r="CH180" i="1"/>
  <c r="BC180" i="1"/>
  <c r="BT180" i="1"/>
  <c r="BQ180" i="1"/>
  <c r="EW180" i="1" s="1"/>
  <c r="CH241" i="1"/>
  <c r="BC241" i="1"/>
  <c r="BT241" i="1"/>
  <c r="BQ241" i="1"/>
  <c r="EW241" i="1" s="1"/>
  <c r="CH274" i="1"/>
  <c r="BC274" i="1"/>
  <c r="BT274" i="1"/>
  <c r="BQ274" i="1"/>
  <c r="EW274" i="1" s="1"/>
  <c r="X274" i="1" s="1"/>
  <c r="BT120" i="1"/>
  <c r="BQ120" i="1"/>
  <c r="EW120" i="1" s="1"/>
  <c r="CH120" i="1"/>
  <c r="BC120" i="1"/>
  <c r="BT106" i="1"/>
  <c r="CH106" i="1"/>
  <c r="BQ106" i="1"/>
  <c r="EW106" i="1" s="1"/>
  <c r="X106" i="1" s="1"/>
  <c r="BC106" i="1"/>
  <c r="BT139" i="1"/>
  <c r="BC139" i="1"/>
  <c r="CH139" i="1"/>
  <c r="BQ139" i="1"/>
  <c r="EW139" i="1" s="1"/>
  <c r="X139" i="1" s="1"/>
  <c r="BC201" i="1"/>
  <c r="CH201" i="1"/>
  <c r="BT201" i="1"/>
  <c r="BQ201" i="1"/>
  <c r="EW201" i="1" s="1"/>
  <c r="BC148" i="1"/>
  <c r="CH148" i="1"/>
  <c r="BT148" i="1"/>
  <c r="BQ148" i="1"/>
  <c r="EW148" i="1" s="1"/>
  <c r="BC187" i="1"/>
  <c r="CH187" i="1"/>
  <c r="BT187" i="1"/>
  <c r="BQ187" i="1"/>
  <c r="EW187" i="1" s="1"/>
  <c r="BT98" i="1"/>
  <c r="BC98" i="1"/>
  <c r="CH98" i="1"/>
  <c r="BQ98" i="1"/>
  <c r="EW98" i="1" s="1"/>
  <c r="X98" i="1" s="1"/>
  <c r="CH175" i="1"/>
  <c r="BC175" i="1"/>
  <c r="BT175" i="1"/>
  <c r="BQ175" i="1"/>
  <c r="EW175" i="1" s="1"/>
  <c r="X175" i="1" s="1"/>
  <c r="BC163" i="1"/>
  <c r="CH163" i="1"/>
  <c r="BT163" i="1"/>
  <c r="BQ163" i="1"/>
  <c r="EW163" i="1" s="1"/>
  <c r="X163" i="1" s="1"/>
  <c r="CH207" i="1"/>
  <c r="BC207" i="1"/>
  <c r="BT207" i="1"/>
  <c r="BQ207" i="1"/>
  <c r="EW207" i="1" s="1"/>
  <c r="BC222" i="1"/>
  <c r="CH222" i="1"/>
  <c r="BT222" i="1"/>
  <c r="BQ222" i="1"/>
  <c r="EW222" i="1" s="1"/>
  <c r="BT100" i="1"/>
  <c r="BQ100" i="1"/>
  <c r="EW100" i="1" s="1"/>
  <c r="BC100" i="1"/>
  <c r="CH100" i="1"/>
  <c r="CH208" i="1"/>
  <c r="BC208" i="1"/>
  <c r="BT208" i="1"/>
  <c r="BQ208" i="1"/>
  <c r="EW208" i="1" s="1"/>
  <c r="X208" i="1" s="1"/>
  <c r="BT104" i="1"/>
  <c r="CH104" i="1"/>
  <c r="BC104" i="1"/>
  <c r="BQ104" i="1"/>
  <c r="EW104" i="1" s="1"/>
  <c r="X104" i="1" s="1"/>
  <c r="BC152" i="1"/>
  <c r="CH152" i="1"/>
  <c r="BT152" i="1"/>
  <c r="BQ152" i="1"/>
  <c r="EW152" i="1" s="1"/>
  <c r="BT116" i="1"/>
  <c r="BC116" i="1"/>
  <c r="BQ116" i="1"/>
  <c r="EW116" i="1" s="1"/>
  <c r="X116" i="1" s="1"/>
  <c r="CH116" i="1"/>
  <c r="CH226" i="1"/>
  <c r="BC226" i="1"/>
  <c r="BT226" i="1"/>
  <c r="BQ226" i="1"/>
  <c r="EW226" i="1" s="1"/>
  <c r="X226" i="1" s="1"/>
  <c r="BT103" i="1"/>
  <c r="CH103" i="1"/>
  <c r="BQ103" i="1"/>
  <c r="EW103" i="1" s="1"/>
  <c r="BC103" i="1"/>
  <c r="CH269" i="1"/>
  <c r="BC269" i="1"/>
  <c r="BT269" i="1"/>
  <c r="BQ269" i="1"/>
  <c r="EW269" i="1" s="1"/>
  <c r="X269" i="1" s="1"/>
  <c r="CH262" i="1"/>
  <c r="BC262" i="1"/>
  <c r="BT262" i="1"/>
  <c r="BQ262" i="1"/>
  <c r="EW262" i="1" s="1"/>
  <c r="CH210" i="1"/>
  <c r="BC210" i="1"/>
  <c r="BT210" i="1"/>
  <c r="BQ210" i="1"/>
  <c r="EW210" i="1" s="1"/>
  <c r="CH277" i="1"/>
  <c r="BC277" i="1"/>
  <c r="BT277" i="1"/>
  <c r="BQ277" i="1"/>
  <c r="EW277" i="1" s="1"/>
  <c r="BC230" i="1"/>
  <c r="CH230" i="1"/>
  <c r="BT230" i="1"/>
  <c r="BQ230" i="1"/>
  <c r="EW230" i="1" s="1"/>
  <c r="CH195" i="1"/>
  <c r="BC195" i="1"/>
  <c r="BT195" i="1"/>
  <c r="BQ195" i="1"/>
  <c r="EW195" i="1" s="1"/>
  <c r="BC225" i="1"/>
  <c r="CH225" i="1"/>
  <c r="BT225" i="1"/>
  <c r="BQ225" i="1"/>
  <c r="EW225" i="1" s="1"/>
  <c r="X225" i="1" s="1"/>
  <c r="BC227" i="1"/>
  <c r="CH227" i="1"/>
  <c r="BT227" i="1"/>
  <c r="BQ227" i="1"/>
  <c r="EW227" i="1" s="1"/>
  <c r="X227" i="1" s="1"/>
  <c r="BC160" i="1"/>
  <c r="CH160" i="1"/>
  <c r="BT160" i="1"/>
  <c r="BQ160" i="1"/>
  <c r="EW160" i="1" s="1"/>
  <c r="X160" i="1" s="1"/>
  <c r="BC156" i="1"/>
  <c r="CH156" i="1"/>
  <c r="BT156" i="1"/>
  <c r="BQ156" i="1"/>
  <c r="EW156" i="1" s="1"/>
  <c r="BC164" i="1"/>
  <c r="CH164" i="1"/>
  <c r="BT164" i="1"/>
  <c r="BQ164" i="1"/>
  <c r="EW164" i="1" s="1"/>
  <c r="X164" i="1" s="1"/>
  <c r="CH280" i="1"/>
  <c r="BC280" i="1"/>
  <c r="BT280" i="1"/>
  <c r="BQ280" i="1"/>
  <c r="EW280" i="1" s="1"/>
  <c r="AD19" i="1" a="1"/>
  <c r="AD19" i="1" s="1"/>
  <c r="AD20" i="1" s="1" a="1"/>
  <c r="AD20" i="1" s="1"/>
  <c r="AD21" i="1" s="1" a="1"/>
  <c r="AD21" i="1" s="1"/>
  <c r="AD22" i="1" s="1" a="1"/>
  <c r="AD22" i="1" s="1"/>
  <c r="AD23" i="1" s="1" a="1"/>
  <c r="AD23" i="1" s="1"/>
  <c r="AD24" i="1" s="1" a="1"/>
  <c r="AD24" i="1" s="1"/>
  <c r="AD25" i="1" s="1" a="1"/>
  <c r="AD25" i="1" s="1"/>
  <c r="AD44" i="1"/>
  <c r="AD45" i="1" s="1"/>
  <c r="AC85" i="1" l="1"/>
  <c r="X154" i="1"/>
  <c r="R95" i="12" s="1"/>
  <c r="X290" i="1"/>
  <c r="R231" i="12" s="1"/>
  <c r="X197" i="1"/>
  <c r="R138" i="12" s="1"/>
  <c r="R215" i="12"/>
  <c r="X170" i="1"/>
  <c r="R111" i="12" s="1"/>
  <c r="X136" i="1"/>
  <c r="R77" i="12" s="1"/>
  <c r="X283" i="1"/>
  <c r="R224" i="12" s="1"/>
  <c r="R208" i="12"/>
  <c r="R50" i="12"/>
  <c r="R37" i="12"/>
  <c r="X281" i="1"/>
  <c r="R222" i="12" s="1"/>
  <c r="X206" i="1"/>
  <c r="R147" i="12" s="1"/>
  <c r="R200" i="12"/>
  <c r="R59" i="12"/>
  <c r="R159" i="12"/>
  <c r="X186" i="1"/>
  <c r="R127" i="12" s="1"/>
  <c r="R153" i="12"/>
  <c r="R105" i="12"/>
  <c r="R167" i="12"/>
  <c r="X282" i="1"/>
  <c r="R223" i="12" s="1"/>
  <c r="R193" i="12"/>
  <c r="R186" i="12"/>
  <c r="R98" i="12"/>
  <c r="R192" i="12"/>
  <c r="R129" i="12"/>
  <c r="X171" i="1"/>
  <c r="R112" i="12" s="1"/>
  <c r="X268" i="1"/>
  <c r="R209" i="12" s="1"/>
  <c r="X255" i="1"/>
  <c r="R196" i="12" s="1"/>
  <c r="R94" i="12"/>
  <c r="R53" i="12"/>
  <c r="R43" i="12"/>
  <c r="R56" i="12"/>
  <c r="R87" i="12"/>
  <c r="X203" i="1"/>
  <c r="R144" i="12" s="1"/>
  <c r="X224" i="1"/>
  <c r="R165" i="12" s="1"/>
  <c r="X181" i="1"/>
  <c r="R122" i="12" s="1"/>
  <c r="R69" i="12"/>
  <c r="R75" i="12"/>
  <c r="R74" i="12"/>
  <c r="R76" i="12"/>
  <c r="X258" i="1"/>
  <c r="R199" i="12" s="1"/>
  <c r="X190" i="1"/>
  <c r="R131" i="12" s="1"/>
  <c r="R185" i="12"/>
  <c r="R57" i="12"/>
  <c r="R135" i="12"/>
  <c r="X241" i="1"/>
  <c r="R182" i="12" s="1"/>
  <c r="X100" i="1"/>
  <c r="R41" i="12" s="1"/>
  <c r="X120" i="1"/>
  <c r="R61" i="12" s="1"/>
  <c r="R154" i="12"/>
  <c r="R232" i="12"/>
  <c r="R88" i="12"/>
  <c r="R225" i="12"/>
  <c r="R137" i="12"/>
  <c r="X223" i="1"/>
  <c r="R164" i="12" s="1"/>
  <c r="X126" i="1"/>
  <c r="R67" i="12" s="1"/>
  <c r="X108" i="1"/>
  <c r="R49" i="12" s="1"/>
  <c r="X111" i="1"/>
  <c r="R52" i="12" s="1"/>
  <c r="X211" i="1"/>
  <c r="R152" i="12" s="1"/>
  <c r="X293" i="1"/>
  <c r="R234" i="12" s="1"/>
  <c r="R107" i="12"/>
  <c r="X110" i="1"/>
  <c r="R51" i="12" s="1"/>
  <c r="X276" i="1"/>
  <c r="R217" i="12" s="1"/>
  <c r="X141" i="1"/>
  <c r="R82" i="12" s="1"/>
  <c r="X272" i="1"/>
  <c r="R213" i="12" s="1"/>
  <c r="X232" i="1"/>
  <c r="R173" i="12" s="1"/>
  <c r="R160" i="12"/>
  <c r="R161" i="12"/>
  <c r="R70" i="12"/>
  <c r="R71" i="12"/>
  <c r="X125" i="1"/>
  <c r="R66" i="12" s="1"/>
  <c r="X162" i="1"/>
  <c r="R103" i="12" s="1"/>
  <c r="X122" i="1"/>
  <c r="R63" i="12" s="1"/>
  <c r="X222" i="1"/>
  <c r="R163" i="12" s="1"/>
  <c r="X237" i="1"/>
  <c r="R178" i="12" s="1"/>
  <c r="X261" i="1"/>
  <c r="R202" i="12" s="1"/>
  <c r="X277" i="1"/>
  <c r="R218" i="12" s="1"/>
  <c r="R64" i="12"/>
  <c r="R124" i="12"/>
  <c r="X114" i="1"/>
  <c r="R55" i="12" s="1"/>
  <c r="X148" i="1"/>
  <c r="R89" i="12" s="1"/>
  <c r="X234" i="1"/>
  <c r="R175" i="12" s="1"/>
  <c r="X184" i="1"/>
  <c r="R125" i="12" s="1"/>
  <c r="X189" i="1"/>
  <c r="R130" i="12" s="1"/>
  <c r="R155" i="12"/>
  <c r="R96" i="12"/>
  <c r="R190" i="12"/>
  <c r="R40" i="12"/>
  <c r="R106" i="12"/>
  <c r="R201" i="12"/>
  <c r="R214" i="12"/>
  <c r="R123" i="12"/>
  <c r="X230" i="1"/>
  <c r="R171" i="12" s="1"/>
  <c r="X287" i="1"/>
  <c r="R228" i="12" s="1"/>
  <c r="X256" i="1"/>
  <c r="R197" i="12" s="1"/>
  <c r="X144" i="1"/>
  <c r="R85" i="12" s="1"/>
  <c r="X289" i="1"/>
  <c r="R230" i="12" s="1"/>
  <c r="X266" i="1"/>
  <c r="R207" i="12" s="1"/>
  <c r="X103" i="1"/>
  <c r="R44" i="12" s="1"/>
  <c r="X138" i="1"/>
  <c r="R79" i="12" s="1"/>
  <c r="X231" i="1"/>
  <c r="R172" i="12" s="1"/>
  <c r="X149" i="1"/>
  <c r="R90" i="12" s="1"/>
  <c r="X207" i="1"/>
  <c r="R148" i="12" s="1"/>
  <c r="R102" i="12"/>
  <c r="R198" i="12"/>
  <c r="R109" i="12"/>
  <c r="R168" i="12"/>
  <c r="R45" i="12"/>
  <c r="R157" i="12"/>
  <c r="R62" i="12"/>
  <c r="R35" i="12"/>
  <c r="X151" i="1"/>
  <c r="R92" i="12" s="1"/>
  <c r="X210" i="1"/>
  <c r="R151" i="12" s="1"/>
  <c r="X187" i="1"/>
  <c r="R128" i="12" s="1"/>
  <c r="X228" i="1"/>
  <c r="R169" i="12" s="1"/>
  <c r="X200" i="1"/>
  <c r="R141" i="12" s="1"/>
  <c r="X95" i="1"/>
  <c r="R36" i="12" s="1"/>
  <c r="R91" i="12"/>
  <c r="R191" i="12"/>
  <c r="R116" i="12"/>
  <c r="R47" i="12"/>
  <c r="R183" i="12"/>
  <c r="R156" i="12"/>
  <c r="X169" i="1"/>
  <c r="R110" i="12" s="1"/>
  <c r="X205" i="1"/>
  <c r="R146" i="12" s="1"/>
  <c r="X254" i="1"/>
  <c r="R195" i="12" s="1"/>
  <c r="X195" i="1"/>
  <c r="R136" i="12" s="1"/>
  <c r="X201" i="1"/>
  <c r="R142" i="12" s="1"/>
  <c r="X142" i="1"/>
  <c r="R83" i="12" s="1"/>
  <c r="X105" i="1"/>
  <c r="R46" i="12" s="1"/>
  <c r="X185" i="1"/>
  <c r="R126" i="12" s="1"/>
  <c r="R174" i="12"/>
  <c r="R115" i="12"/>
  <c r="R101" i="12"/>
  <c r="R227" i="12"/>
  <c r="R229" i="12"/>
  <c r="R204" i="12"/>
  <c r="R216" i="12"/>
  <c r="R170" i="12"/>
  <c r="R134" i="12"/>
  <c r="R120" i="12"/>
  <c r="R145" i="12"/>
  <c r="R179" i="12"/>
  <c r="R100" i="12"/>
  <c r="R226" i="12"/>
  <c r="R132" i="12"/>
  <c r="R133" i="12"/>
  <c r="X91" i="1"/>
  <c r="R32" i="12" s="1"/>
  <c r="X235" i="1"/>
  <c r="R176" i="12" s="1"/>
  <c r="X176" i="1"/>
  <c r="R117" i="12" s="1"/>
  <c r="X145" i="1"/>
  <c r="R86" i="12" s="1"/>
  <c r="X172" i="1"/>
  <c r="R113" i="12" s="1"/>
  <c r="X113" i="1"/>
  <c r="R54" i="12" s="1"/>
  <c r="X209" i="1"/>
  <c r="R150" i="12" s="1"/>
  <c r="X152" i="1"/>
  <c r="R93" i="12" s="1"/>
  <c r="R180" i="12"/>
  <c r="R189" i="12"/>
  <c r="R104" i="12"/>
  <c r="R68" i="12"/>
  <c r="R212" i="12"/>
  <c r="R81" i="12"/>
  <c r="R84" i="12"/>
  <c r="R211" i="12"/>
  <c r="X131" i="1"/>
  <c r="R72" i="12" s="1"/>
  <c r="X292" i="1"/>
  <c r="R233" i="12" s="1"/>
  <c r="X137" i="1"/>
  <c r="R78" i="12" s="1"/>
  <c r="X198" i="1"/>
  <c r="R139" i="12" s="1"/>
  <c r="R31" i="12"/>
  <c r="X178" i="1"/>
  <c r="R119" i="12" s="1"/>
  <c r="X243" i="1"/>
  <c r="R184" i="12" s="1"/>
  <c r="X173" i="1"/>
  <c r="R114" i="12" s="1"/>
  <c r="X156" i="1"/>
  <c r="R97" i="12" s="1"/>
  <c r="R205" i="12"/>
  <c r="R80" i="12"/>
  <c r="R219" i="12"/>
  <c r="R149" i="12"/>
  <c r="R39" i="12"/>
  <c r="R158" i="12"/>
  <c r="R99" i="12"/>
  <c r="R65" i="12"/>
  <c r="R38" i="12"/>
  <c r="R140" i="12"/>
  <c r="R143" i="12"/>
  <c r="X280" i="1"/>
  <c r="R221" i="12" s="1"/>
  <c r="X101" i="1"/>
  <c r="R42" i="12" s="1"/>
  <c r="X107" i="1"/>
  <c r="R48" i="12" s="1"/>
  <c r="X93" i="1"/>
  <c r="R34" i="12" s="1"/>
  <c r="X240" i="1"/>
  <c r="R181" i="12" s="1"/>
  <c r="X279" i="1"/>
  <c r="R220" i="12" s="1"/>
  <c r="X262" i="1"/>
  <c r="R203" i="12" s="1"/>
  <c r="X221" i="1"/>
  <c r="R162" i="12" s="1"/>
  <c r="X132" i="1"/>
  <c r="R73" i="12" s="1"/>
  <c r="R187" i="12"/>
  <c r="R166" i="12"/>
  <c r="R210" i="12"/>
  <c r="X236" i="1"/>
  <c r="R177" i="12" s="1"/>
  <c r="X247" i="1"/>
  <c r="R188" i="12" s="1"/>
  <c r="X177" i="1"/>
  <c r="R118" i="12" s="1"/>
  <c r="X180" i="1"/>
  <c r="R121" i="12" s="1"/>
  <c r="X167" i="1"/>
  <c r="R108" i="12" s="1"/>
  <c r="X119" i="1"/>
  <c r="R60" i="12" s="1"/>
  <c r="X265" i="1"/>
  <c r="R206" i="12" s="1"/>
  <c r="X117" i="1"/>
  <c r="R58" i="12" s="1"/>
  <c r="X253" i="1"/>
  <c r="R194" i="12" s="1"/>
  <c r="EN81" i="1"/>
  <c r="EN82" i="1"/>
  <c r="AA85" i="1"/>
  <c r="AC86" i="1"/>
  <c r="AA86" i="1"/>
  <c r="AD46" i="1"/>
  <c r="AD47" i="1" s="1"/>
  <c r="BQ57" i="1"/>
  <c r="BR58" i="1" s="1"/>
  <c r="DL58" i="1" s="1"/>
  <c r="AD48" i="1"/>
  <c r="AD49" i="1" s="1"/>
  <c r="AD50" i="1" s="1"/>
  <c r="AD51" i="1" s="1"/>
  <c r="AD52" i="1" s="1"/>
  <c r="AD39" i="1"/>
  <c r="AD40" i="1" s="1"/>
  <c r="AD94" i="1" l="1"/>
  <c r="AD93" i="1"/>
  <c r="AD102" i="1"/>
  <c r="AD99" i="1"/>
  <c r="AD101" i="1"/>
  <c r="AD98" i="1"/>
  <c r="AD96" i="1"/>
  <c r="AD97" i="1"/>
  <c r="AD95" i="1"/>
  <c r="AD100" i="1"/>
  <c r="AD41" i="1"/>
  <c r="E1" i="1"/>
  <c r="AD103" i="1" l="1"/>
  <c r="AD104" i="1"/>
  <c r="AD106" i="1"/>
  <c r="W106" i="1" s="1"/>
  <c r="Q47" i="12" s="1"/>
  <c r="AD105" i="1"/>
  <c r="W105" i="1" s="1"/>
  <c r="Q46" i="12" s="1"/>
  <c r="W100" i="1"/>
  <c r="Q41" i="12" s="1"/>
  <c r="W96" i="1"/>
  <c r="Q37" i="12" s="1"/>
  <c r="W103" i="1"/>
  <c r="Q44" i="12" s="1"/>
  <c r="W98" i="1"/>
  <c r="Q39" i="12" s="1"/>
  <c r="W93" i="1"/>
  <c r="Q34" i="12" s="1"/>
  <c r="W95" i="1"/>
  <c r="Q36" i="12" s="1"/>
  <c r="W101" i="1"/>
  <c r="Q42" i="12" s="1"/>
  <c r="W97" i="1"/>
  <c r="Q38" i="12" s="1"/>
  <c r="W99" i="1"/>
  <c r="Q40" i="12" s="1"/>
  <c r="W102" i="1"/>
  <c r="Q43" i="12" s="1"/>
  <c r="W104" i="1"/>
  <c r="Q45" i="12" s="1"/>
  <c r="W94" i="1"/>
  <c r="Q35" i="12" s="1"/>
  <c r="AD107" i="1"/>
  <c r="AD42" i="1"/>
  <c r="AD108" i="1" s="1"/>
  <c r="W108" i="1" s="1"/>
  <c r="Q49" i="12" s="1"/>
  <c r="AD109" i="1" l="1"/>
  <c r="W109" i="1" s="1"/>
  <c r="Q50" i="12" s="1"/>
  <c r="AD116" i="1"/>
  <c r="AD354" i="1"/>
  <c r="W354" i="1" s="1"/>
  <c r="Q295" i="12" s="1"/>
  <c r="AD320" i="1"/>
  <c r="W320" i="1" s="1"/>
  <c r="Q261" i="12" s="1"/>
  <c r="AD342" i="1"/>
  <c r="W342" i="1" s="1"/>
  <c r="Q283" i="12" s="1"/>
  <c r="AD294" i="1"/>
  <c r="W294" i="1" s="1"/>
  <c r="Q235" i="12" s="1"/>
  <c r="AD373" i="1"/>
  <c r="W373" i="1" s="1"/>
  <c r="Q314" i="12" s="1"/>
  <c r="AD348" i="1"/>
  <c r="W348" i="1" s="1"/>
  <c r="Q289" i="12" s="1"/>
  <c r="AD317" i="1"/>
  <c r="W317" i="1" s="1"/>
  <c r="Q258" i="12" s="1"/>
  <c r="AD333" i="1"/>
  <c r="W333" i="1" s="1"/>
  <c r="Q274" i="12" s="1"/>
  <c r="AD299" i="1"/>
  <c r="W299" i="1" s="1"/>
  <c r="Q240" i="12" s="1"/>
  <c r="AD362" i="1"/>
  <c r="W362" i="1" s="1"/>
  <c r="Q303" i="12" s="1"/>
  <c r="AD378" i="1"/>
  <c r="W378" i="1" s="1"/>
  <c r="Q319" i="12" s="1"/>
  <c r="AD313" i="1"/>
  <c r="W313" i="1" s="1"/>
  <c r="Q254" i="12" s="1"/>
  <c r="AD306" i="1"/>
  <c r="W306" i="1" s="1"/>
  <c r="Q247" i="12" s="1"/>
  <c r="AD314" i="1"/>
  <c r="W314" i="1" s="1"/>
  <c r="Q255" i="12" s="1"/>
  <c r="AD390" i="1"/>
  <c r="W390" i="1" s="1"/>
  <c r="Q331" i="12" s="1"/>
  <c r="AD386" i="1"/>
  <c r="W386" i="1" s="1"/>
  <c r="Q327" i="12" s="1"/>
  <c r="AD329" i="1"/>
  <c r="W329" i="1" s="1"/>
  <c r="Q270" i="12" s="1"/>
  <c r="AD332" i="1"/>
  <c r="W332" i="1" s="1"/>
  <c r="Q273" i="12" s="1"/>
  <c r="AD309" i="1"/>
  <c r="W309" i="1" s="1"/>
  <c r="Q250" i="12" s="1"/>
  <c r="AD387" i="1"/>
  <c r="W387" i="1" s="1"/>
  <c r="Q328" i="12" s="1"/>
  <c r="AD372" i="1"/>
  <c r="W372" i="1" s="1"/>
  <c r="Q313" i="12" s="1"/>
  <c r="AD350" i="1"/>
  <c r="W350" i="1" s="1"/>
  <c r="Q291" i="12" s="1"/>
  <c r="AD327" i="1"/>
  <c r="W327" i="1" s="1"/>
  <c r="Q268" i="12" s="1"/>
  <c r="AD315" i="1"/>
  <c r="W315" i="1" s="1"/>
  <c r="Q256" i="12" s="1"/>
  <c r="AD371" i="1"/>
  <c r="W371" i="1" s="1"/>
  <c r="Q312" i="12" s="1"/>
  <c r="AD363" i="1"/>
  <c r="W363" i="1" s="1"/>
  <c r="Q304" i="12" s="1"/>
  <c r="AD369" i="1"/>
  <c r="W369" i="1" s="1"/>
  <c r="Q310" i="12" s="1"/>
  <c r="AD322" i="1"/>
  <c r="W322" i="1" s="1"/>
  <c r="Q263" i="12" s="1"/>
  <c r="AD353" i="1"/>
  <c r="W353" i="1" s="1"/>
  <c r="Q294" i="12" s="1"/>
  <c r="AD346" i="1"/>
  <c r="W346" i="1" s="1"/>
  <c r="Q287" i="12" s="1"/>
  <c r="AD383" i="1"/>
  <c r="W383" i="1" s="1"/>
  <c r="Q324" i="12" s="1"/>
  <c r="AD343" i="1"/>
  <c r="W343" i="1" s="1"/>
  <c r="Q284" i="12" s="1"/>
  <c r="AD392" i="1"/>
  <c r="W392" i="1" s="1"/>
  <c r="Q333" i="12" s="1"/>
  <c r="AD345" i="1"/>
  <c r="W345" i="1" s="1"/>
  <c r="Q286" i="12" s="1"/>
  <c r="AD356" i="1"/>
  <c r="W356" i="1" s="1"/>
  <c r="Q297" i="12" s="1"/>
  <c r="AD307" i="1"/>
  <c r="W307" i="1" s="1"/>
  <c r="Q248" i="12" s="1"/>
  <c r="AD381" i="1"/>
  <c r="W381" i="1" s="1"/>
  <c r="Q322" i="12" s="1"/>
  <c r="AD366" i="1"/>
  <c r="W366" i="1" s="1"/>
  <c r="Q307" i="12" s="1"/>
  <c r="AD351" i="1"/>
  <c r="W351" i="1" s="1"/>
  <c r="Q292" i="12" s="1"/>
  <c r="AD305" i="1"/>
  <c r="W305" i="1" s="1"/>
  <c r="Q246" i="12" s="1"/>
  <c r="AD375" i="1"/>
  <c r="W375" i="1" s="1"/>
  <c r="Q316" i="12" s="1"/>
  <c r="AD358" i="1"/>
  <c r="W358" i="1" s="1"/>
  <c r="Q299" i="12" s="1"/>
  <c r="AD359" i="1"/>
  <c r="W359" i="1" s="1"/>
  <c r="Q300" i="12" s="1"/>
  <c r="AD318" i="1"/>
  <c r="W318" i="1" s="1"/>
  <c r="Q259" i="12" s="1"/>
  <c r="AD365" i="1"/>
  <c r="W365" i="1" s="1"/>
  <c r="Q306" i="12" s="1"/>
  <c r="AD352" i="1"/>
  <c r="W352" i="1" s="1"/>
  <c r="Q293" i="12" s="1"/>
  <c r="AD336" i="1"/>
  <c r="W336" i="1" s="1"/>
  <c r="Q277" i="12" s="1"/>
  <c r="AD334" i="1"/>
  <c r="W334" i="1" s="1"/>
  <c r="Q275" i="12" s="1"/>
  <c r="AD391" i="1"/>
  <c r="W391" i="1" s="1"/>
  <c r="Q332" i="12" s="1"/>
  <c r="AD367" i="1"/>
  <c r="W367" i="1" s="1"/>
  <c r="Q308" i="12" s="1"/>
  <c r="AD328" i="1"/>
  <c r="W328" i="1" s="1"/>
  <c r="Q269" i="12" s="1"/>
  <c r="AD312" i="1"/>
  <c r="W312" i="1" s="1"/>
  <c r="Q253" i="12" s="1"/>
  <c r="AD374" i="1"/>
  <c r="W374" i="1" s="1"/>
  <c r="Q315" i="12" s="1"/>
  <c r="AD349" i="1"/>
  <c r="W349" i="1" s="1"/>
  <c r="Q290" i="12" s="1"/>
  <c r="AD384" i="1"/>
  <c r="W384" i="1" s="1"/>
  <c r="Q325" i="12" s="1"/>
  <c r="AD335" i="1"/>
  <c r="W335" i="1" s="1"/>
  <c r="Q276" i="12" s="1"/>
  <c r="AD377" i="1"/>
  <c r="W377" i="1" s="1"/>
  <c r="Q318" i="12" s="1"/>
  <c r="AD325" i="1"/>
  <c r="W325" i="1" s="1"/>
  <c r="Q266" i="12" s="1"/>
  <c r="AD321" i="1"/>
  <c r="W321" i="1" s="1"/>
  <c r="Q262" i="12" s="1"/>
  <c r="AD311" i="1"/>
  <c r="W311" i="1" s="1"/>
  <c r="Q252" i="12" s="1"/>
  <c r="AD370" i="1"/>
  <c r="W370" i="1" s="1"/>
  <c r="Q311" i="12" s="1"/>
  <c r="AD324" i="1"/>
  <c r="W324" i="1" s="1"/>
  <c r="Q265" i="12" s="1"/>
  <c r="AD323" i="1"/>
  <c r="W323" i="1" s="1"/>
  <c r="Q264" i="12" s="1"/>
  <c r="AD301" i="1"/>
  <c r="W301" i="1" s="1"/>
  <c r="Q242" i="12" s="1"/>
  <c r="AD344" i="1"/>
  <c r="W344" i="1" s="1"/>
  <c r="Q285" i="12" s="1"/>
  <c r="AD340" i="1"/>
  <c r="W340" i="1" s="1"/>
  <c r="Q281" i="12" s="1"/>
  <c r="AD355" i="1"/>
  <c r="W355" i="1" s="1"/>
  <c r="Q296" i="12" s="1"/>
  <c r="AD300" i="1"/>
  <c r="W300" i="1" s="1"/>
  <c r="Q241" i="12" s="1"/>
  <c r="AD388" i="1"/>
  <c r="W388" i="1" s="1"/>
  <c r="Q329" i="12" s="1"/>
  <c r="AD393" i="1"/>
  <c r="W393" i="1" s="1"/>
  <c r="Q334" i="12" s="1"/>
  <c r="AD341" i="1"/>
  <c r="W341" i="1" s="1"/>
  <c r="Q282" i="12" s="1"/>
  <c r="AD304" i="1"/>
  <c r="W304" i="1" s="1"/>
  <c r="Q245" i="12" s="1"/>
  <c r="AD382" i="1"/>
  <c r="W382" i="1" s="1"/>
  <c r="Q323" i="12" s="1"/>
  <c r="AD368" i="1"/>
  <c r="W368" i="1" s="1"/>
  <c r="Q309" i="12" s="1"/>
  <c r="AD339" i="1"/>
  <c r="W339" i="1" s="1"/>
  <c r="Q280" i="12" s="1"/>
  <c r="AD316" i="1"/>
  <c r="W316" i="1" s="1"/>
  <c r="Q257" i="12" s="1"/>
  <c r="AD379" i="1"/>
  <c r="W379" i="1" s="1"/>
  <c r="Q320" i="12" s="1"/>
  <c r="AD347" i="1"/>
  <c r="W347" i="1" s="1"/>
  <c r="Q288" i="12" s="1"/>
  <c r="AD326" i="1"/>
  <c r="W326" i="1" s="1"/>
  <c r="Q267" i="12" s="1"/>
  <c r="AD303" i="1"/>
  <c r="W303" i="1" s="1"/>
  <c r="Q244" i="12" s="1"/>
  <c r="AD385" i="1"/>
  <c r="W385" i="1" s="1"/>
  <c r="Q326" i="12" s="1"/>
  <c r="AD360" i="1"/>
  <c r="W360" i="1" s="1"/>
  <c r="Q301" i="12" s="1"/>
  <c r="AD331" i="1"/>
  <c r="W331" i="1" s="1"/>
  <c r="Q272" i="12" s="1"/>
  <c r="AD297" i="1"/>
  <c r="W297" i="1" s="1"/>
  <c r="Q238" i="12" s="1"/>
  <c r="AD380" i="1"/>
  <c r="W380" i="1" s="1"/>
  <c r="Q321" i="12" s="1"/>
  <c r="AD364" i="1"/>
  <c r="W364" i="1" s="1"/>
  <c r="Q305" i="12" s="1"/>
  <c r="AD319" i="1"/>
  <c r="W319" i="1" s="1"/>
  <c r="Q260" i="12" s="1"/>
  <c r="AD296" i="1"/>
  <c r="W296" i="1" s="1"/>
  <c r="Q237" i="12" s="1"/>
  <c r="AD361" i="1"/>
  <c r="W361" i="1" s="1"/>
  <c r="Q302" i="12" s="1"/>
  <c r="AD376" i="1"/>
  <c r="W376" i="1" s="1"/>
  <c r="Q317" i="12" s="1"/>
  <c r="AD330" i="1"/>
  <c r="W330" i="1" s="1"/>
  <c r="Q271" i="12" s="1"/>
  <c r="AD295" i="1"/>
  <c r="W295" i="1" s="1"/>
  <c r="Q236" i="12" s="1"/>
  <c r="AD338" i="1"/>
  <c r="W338" i="1" s="1"/>
  <c r="Q279" i="12" s="1"/>
  <c r="AD389" i="1"/>
  <c r="W389" i="1" s="1"/>
  <c r="Q330" i="12" s="1"/>
  <c r="AD310" i="1"/>
  <c r="W310" i="1" s="1"/>
  <c r="Q251" i="12" s="1"/>
  <c r="AD308" i="1"/>
  <c r="W308" i="1" s="1"/>
  <c r="Q249" i="12" s="1"/>
  <c r="AD337" i="1"/>
  <c r="W337" i="1" s="1"/>
  <c r="Q278" i="12" s="1"/>
  <c r="AD357" i="1"/>
  <c r="W357" i="1" s="1"/>
  <c r="Q298" i="12" s="1"/>
  <c r="AD302" i="1"/>
  <c r="W302" i="1" s="1"/>
  <c r="Q243" i="12" s="1"/>
  <c r="AD298" i="1"/>
  <c r="W298" i="1" s="1"/>
  <c r="Q239" i="12" s="1"/>
  <c r="AD111" i="1"/>
  <c r="W111" i="1" s="1"/>
  <c r="Q52" i="12" s="1"/>
  <c r="AD110" i="1"/>
  <c r="W110" i="1" s="1"/>
  <c r="Q51" i="12" s="1"/>
  <c r="W107" i="1"/>
  <c r="Q48" i="12" s="1"/>
  <c r="W116" i="1"/>
  <c r="Q57" i="12" s="1"/>
  <c r="AD118" i="1"/>
  <c r="AD119" i="1"/>
  <c r="AD117" i="1"/>
  <c r="AD112" i="1"/>
  <c r="AD113" i="1"/>
  <c r="AD114" i="1"/>
  <c r="AD115" i="1"/>
  <c r="AD221" i="1"/>
  <c r="AD267" i="1"/>
  <c r="AD158" i="1"/>
  <c r="AD170" i="1"/>
  <c r="AD262" i="1"/>
  <c r="AD193" i="1"/>
  <c r="AD212" i="1"/>
  <c r="AD201" i="1"/>
  <c r="AD153" i="1"/>
  <c r="AD173" i="1"/>
  <c r="AD243" i="1"/>
  <c r="AD134" i="1"/>
  <c r="AD139" i="1"/>
  <c r="AD215" i="1"/>
  <c r="AD132" i="1"/>
  <c r="AD287" i="1"/>
  <c r="AD203" i="1"/>
  <c r="AD144" i="1"/>
  <c r="AD149" i="1"/>
  <c r="AD219" i="1"/>
  <c r="AD122" i="1"/>
  <c r="AD131" i="1"/>
  <c r="AD146" i="1"/>
  <c r="AD143" i="1"/>
  <c r="AD190" i="1"/>
  <c r="AD292" i="1"/>
  <c r="AD280" i="1"/>
  <c r="AD283" i="1"/>
  <c r="AD276" i="1"/>
  <c r="AD165" i="1"/>
  <c r="AD251" i="1"/>
  <c r="AD286" i="1"/>
  <c r="AD145" i="1"/>
  <c r="AD137" i="1"/>
  <c r="AD220" i="1"/>
  <c r="AD256" i="1"/>
  <c r="AD248" i="1"/>
  <c r="AD239" i="1"/>
  <c r="AD259" i="1"/>
  <c r="AD188" i="1"/>
  <c r="AD91" i="1"/>
  <c r="AD200" i="1"/>
  <c r="AD133" i="1"/>
  <c r="AD148" i="1"/>
  <c r="AD232" i="1"/>
  <c r="AD211" i="1"/>
  <c r="AD204" i="1"/>
  <c r="AD213" i="1"/>
  <c r="AD285" i="1"/>
  <c r="AD194" i="1"/>
  <c r="AB85" i="1"/>
  <c r="AE85" i="1" s="1"/>
  <c r="AD208" i="1"/>
  <c r="AD177" i="1"/>
  <c r="AD169" i="1"/>
  <c r="AD164" i="1"/>
  <c r="AD250" i="1"/>
  <c r="AD90" i="1"/>
  <c r="AD192" i="1"/>
  <c r="AD270" i="1"/>
  <c r="AD184" i="1"/>
  <c r="AD142" i="1"/>
  <c r="AD138" i="1"/>
  <c r="AD265" i="1"/>
  <c r="AD187" i="1"/>
  <c r="AD202" i="1"/>
  <c r="AD191" i="1"/>
  <c r="AD246" i="1"/>
  <c r="AD160" i="1"/>
  <c r="AD218" i="1"/>
  <c r="AD275" i="1"/>
  <c r="AD238" i="1"/>
  <c r="AD222" i="1"/>
  <c r="AD136" i="1"/>
  <c r="AD281" i="1"/>
  <c r="AD178" i="1"/>
  <c r="AD249" i="1"/>
  <c r="AD274" i="1"/>
  <c r="AD185" i="1"/>
  <c r="AD198" i="1"/>
  <c r="AD241" i="1"/>
  <c r="AD260" i="1"/>
  <c r="AD129" i="1"/>
  <c r="AD186" i="1"/>
  <c r="AD195" i="1"/>
  <c r="AD168" i="1"/>
  <c r="AD174" i="1"/>
  <c r="AD279" i="1"/>
  <c r="AD209" i="1"/>
  <c r="AD225" i="1"/>
  <c r="AD264" i="1"/>
  <c r="AD272" i="1"/>
  <c r="AD196" i="1"/>
  <c r="AD150" i="1"/>
  <c r="AD255" i="1"/>
  <c r="AD171" i="1"/>
  <c r="AD189" i="1"/>
  <c r="AD128" i="1"/>
  <c r="AD237" i="1"/>
  <c r="AD258" i="1"/>
  <c r="AD180" i="1"/>
  <c r="AD254" i="1"/>
  <c r="AD271" i="1"/>
  <c r="AD126" i="1"/>
  <c r="AD231" i="1"/>
  <c r="AD140" i="1"/>
  <c r="AD155" i="1"/>
  <c r="AD123" i="1"/>
  <c r="AD257" i="1"/>
  <c r="AD247" i="1"/>
  <c r="AD207" i="1"/>
  <c r="AD120" i="1"/>
  <c r="AD166" i="1"/>
  <c r="AD235" i="1"/>
  <c r="AD253" i="1"/>
  <c r="AD162" i="1"/>
  <c r="AD223" i="1"/>
  <c r="AD197" i="1"/>
  <c r="AD183" i="1"/>
  <c r="AD282" i="1"/>
  <c r="AD266" i="1"/>
  <c r="AD261" i="1"/>
  <c r="AD181" i="1"/>
  <c r="AD161" i="1"/>
  <c r="AD290" i="1"/>
  <c r="AD199" i="1"/>
  <c r="AD125" i="1"/>
  <c r="AD159" i="1"/>
  <c r="AD242" i="1"/>
  <c r="AD224" i="1"/>
  <c r="AD214" i="1"/>
  <c r="AB86" i="1"/>
  <c r="AE86" i="1" s="1"/>
  <c r="AD236" i="1"/>
  <c r="AD157" i="1"/>
  <c r="AD229" i="1"/>
  <c r="AD175" i="1"/>
  <c r="AD135" i="1"/>
  <c r="AD210" i="1"/>
  <c r="AD179" i="1"/>
  <c r="AD121" i="1"/>
  <c r="AD163" i="1"/>
  <c r="AD151" i="1"/>
  <c r="AD268" i="1"/>
  <c r="AD176" i="1"/>
  <c r="AD130" i="1"/>
  <c r="AD291" i="1"/>
  <c r="AD234" i="1"/>
  <c r="AD156" i="1"/>
  <c r="AD127" i="1"/>
  <c r="AD244" i="1"/>
  <c r="AD278" i="1"/>
  <c r="AD141" i="1"/>
  <c r="AD217" i="1"/>
  <c r="AD252" i="1"/>
  <c r="AD233" i="1"/>
  <c r="AD154" i="1"/>
  <c r="AD293" i="1"/>
  <c r="AD172" i="1"/>
  <c r="AD230" i="1"/>
  <c r="AD277" i="1"/>
  <c r="AD263" i="1"/>
  <c r="AD289" i="1"/>
  <c r="AD228" i="1"/>
  <c r="AD152" i="1"/>
  <c r="AD269" i="1"/>
  <c r="AD124" i="1"/>
  <c r="AD206" i="1"/>
  <c r="AD240" i="1"/>
  <c r="AD216" i="1"/>
  <c r="AD284" i="1"/>
  <c r="AD227" i="1"/>
  <c r="AD147" i="1"/>
  <c r="AD245" i="1"/>
  <c r="AD182" i="1"/>
  <c r="AD205" i="1"/>
  <c r="AD167" i="1"/>
  <c r="AD273" i="1"/>
  <c r="AD288" i="1"/>
  <c r="AD226" i="1"/>
  <c r="W276" i="1" l="1"/>
  <c r="Q217" i="12" s="1"/>
  <c r="W262" i="1"/>
  <c r="Q203" i="12" s="1"/>
  <c r="W212" i="1"/>
  <c r="Q153" i="12" s="1"/>
  <c r="W126" i="1"/>
  <c r="Q67" i="12" s="1"/>
  <c r="W249" i="1"/>
  <c r="Q190" i="12" s="1"/>
  <c r="W190" i="1"/>
  <c r="Q131" i="12" s="1"/>
  <c r="W221" i="1"/>
  <c r="Q162" i="12" s="1"/>
  <c r="W159" i="1"/>
  <c r="Q100" i="12" s="1"/>
  <c r="W244" i="1"/>
  <c r="Q185" i="12" s="1"/>
  <c r="W258" i="1"/>
  <c r="Q199" i="12" s="1"/>
  <c r="W189" i="1"/>
  <c r="Q130" i="12" s="1"/>
  <c r="W213" i="1"/>
  <c r="Q154" i="12" s="1"/>
  <c r="W143" i="1"/>
  <c r="Q84" i="12" s="1"/>
  <c r="W115" i="1"/>
  <c r="Q56" i="12" s="1"/>
  <c r="W251" i="1"/>
  <c r="Q192" i="12" s="1"/>
  <c r="W158" i="1"/>
  <c r="Q99" i="12" s="1"/>
  <c r="W238" i="1"/>
  <c r="Q179" i="12" s="1"/>
  <c r="W204" i="1"/>
  <c r="Q145" i="12" s="1"/>
  <c r="W146" i="1"/>
  <c r="Q87" i="12" s="1"/>
  <c r="W114" i="1"/>
  <c r="Q55" i="12" s="1"/>
  <c r="W254" i="1"/>
  <c r="Q195" i="12" s="1"/>
  <c r="W268" i="1"/>
  <c r="Q209" i="12" s="1"/>
  <c r="W113" i="1"/>
  <c r="Q54" i="12" s="1"/>
  <c r="W278" i="1"/>
  <c r="Q219" i="12" s="1"/>
  <c r="W127" i="1"/>
  <c r="Q68" i="12" s="1"/>
  <c r="W234" i="1"/>
  <c r="Q175" i="12" s="1"/>
  <c r="W122" i="1"/>
  <c r="Q63" i="12" s="1"/>
  <c r="W112" i="1"/>
  <c r="Q53" i="12" s="1"/>
  <c r="W193" i="1"/>
  <c r="Q134" i="12" s="1"/>
  <c r="W161" i="1"/>
  <c r="Q102" i="12" s="1"/>
  <c r="W222" i="1"/>
  <c r="Q163" i="12" s="1"/>
  <c r="W219" i="1"/>
  <c r="Q160" i="12" s="1"/>
  <c r="W117" i="1"/>
  <c r="Q58" i="12" s="1"/>
  <c r="W167" i="1"/>
  <c r="Q108" i="12" s="1"/>
  <c r="W283" i="1"/>
  <c r="Q224" i="12" s="1"/>
  <c r="W136" i="1"/>
  <c r="Q77" i="12" s="1"/>
  <c r="W121" i="1"/>
  <c r="Q62" i="12" s="1"/>
  <c r="W119" i="1"/>
  <c r="Q60" i="12" s="1"/>
  <c r="W205" i="1"/>
  <c r="Q146" i="12" s="1"/>
  <c r="W245" i="1"/>
  <c r="Q186" i="12" s="1"/>
  <c r="W281" i="1"/>
  <c r="Q222" i="12" s="1"/>
  <c r="W211" i="1"/>
  <c r="Q152" i="12" s="1"/>
  <c r="W144" i="1"/>
  <c r="Q85" i="12" s="1"/>
  <c r="W118" i="1"/>
  <c r="Q59" i="12" s="1"/>
  <c r="W165" i="1"/>
  <c r="Q106" i="12" s="1"/>
  <c r="W178" i="1"/>
  <c r="Q119" i="12" s="1"/>
  <c r="W255" i="1"/>
  <c r="Q196" i="12" s="1"/>
  <c r="W198" i="1"/>
  <c r="Q139" i="12" s="1"/>
  <c r="W290" i="1"/>
  <c r="Q231" i="12" s="1"/>
  <c r="W237" i="1"/>
  <c r="Q178" i="12" s="1"/>
  <c r="W275" i="1"/>
  <c r="Q216" i="12" s="1"/>
  <c r="W287" i="1"/>
  <c r="Q228" i="12" s="1"/>
  <c r="W170" i="1"/>
  <c r="Q111" i="12" s="1"/>
  <c r="W261" i="1"/>
  <c r="Q202" i="12" s="1"/>
  <c r="W206" i="1"/>
  <c r="Q147" i="12" s="1"/>
  <c r="W277" i="1"/>
  <c r="Q218" i="12" s="1"/>
  <c r="W125" i="1"/>
  <c r="Q66" i="12" s="1"/>
  <c r="W274" i="1"/>
  <c r="Q215" i="12" s="1"/>
  <c r="W280" i="1"/>
  <c r="Q221" i="12" s="1"/>
  <c r="W285" i="1"/>
  <c r="Q226" i="12" s="1"/>
  <c r="W240" i="1"/>
  <c r="Q181" i="12" s="1"/>
  <c r="W232" i="1"/>
  <c r="Q173" i="12" s="1"/>
  <c r="W223" i="1"/>
  <c r="Q164" i="12" s="1"/>
  <c r="W246" i="1"/>
  <c r="Q187" i="12" s="1"/>
  <c r="W253" i="1"/>
  <c r="Q194" i="12" s="1"/>
  <c r="W289" i="1"/>
  <c r="Q230" i="12" s="1"/>
  <c r="W188" i="1"/>
  <c r="Q129" i="12" s="1"/>
  <c r="W229" i="1"/>
  <c r="Q170" i="12" s="1"/>
  <c r="W174" i="1"/>
  <c r="Q115" i="12" s="1"/>
  <c r="W138" i="1"/>
  <c r="Q79" i="12" s="1"/>
  <c r="W239" i="1"/>
  <c r="Q180" i="12" s="1"/>
  <c r="W215" i="1"/>
  <c r="Q156" i="12" s="1"/>
  <c r="W271" i="1"/>
  <c r="Q212" i="12" s="1"/>
  <c r="W291" i="1"/>
  <c r="Q232" i="12" s="1"/>
  <c r="W282" i="1"/>
  <c r="Q223" i="12" s="1"/>
  <c r="W150" i="1"/>
  <c r="Q91" i="12" s="1"/>
  <c r="W163" i="1"/>
  <c r="Q104" i="12" s="1"/>
  <c r="W133" i="1"/>
  <c r="Q74" i="12" s="1"/>
  <c r="W179" i="1"/>
  <c r="Q120" i="12" s="1"/>
  <c r="W202" i="1"/>
  <c r="Q143" i="12" s="1"/>
  <c r="W263" i="1"/>
  <c r="Q204" i="12" s="1"/>
  <c r="W175" i="1"/>
  <c r="Q116" i="12" s="1"/>
  <c r="W157" i="1"/>
  <c r="Q98" i="12" s="1"/>
  <c r="W168" i="1"/>
  <c r="Q109" i="12" s="1"/>
  <c r="W142" i="1"/>
  <c r="Q83" i="12" s="1"/>
  <c r="W248" i="1"/>
  <c r="Q189" i="12" s="1"/>
  <c r="W139" i="1"/>
  <c r="Q80" i="12" s="1"/>
  <c r="W169" i="1"/>
  <c r="Q110" i="12" s="1"/>
  <c r="W180" i="1"/>
  <c r="Q121" i="12" s="1"/>
  <c r="W147" i="1"/>
  <c r="Q88" i="12" s="1"/>
  <c r="W181" i="1"/>
  <c r="Q122" i="12" s="1"/>
  <c r="W128" i="1"/>
  <c r="Q69" i="12" s="1"/>
  <c r="W171" i="1"/>
  <c r="Q112" i="12" s="1"/>
  <c r="W151" i="1"/>
  <c r="Q92" i="12" s="1"/>
  <c r="W148" i="1"/>
  <c r="Q89" i="12" s="1"/>
  <c r="W228" i="1"/>
  <c r="Q169" i="12" s="1"/>
  <c r="W191" i="1"/>
  <c r="Q132" i="12" s="1"/>
  <c r="W235" i="1"/>
  <c r="Q176" i="12" s="1"/>
  <c r="W209" i="1"/>
  <c r="Q150" i="12" s="1"/>
  <c r="W265" i="1"/>
  <c r="Q206" i="12" s="1"/>
  <c r="W293" i="1"/>
  <c r="Q234" i="12" s="1"/>
  <c r="W257" i="1"/>
  <c r="Q198" i="12" s="1"/>
  <c r="W195" i="1"/>
  <c r="Q136" i="12" s="1"/>
  <c r="W184" i="1"/>
  <c r="Q125" i="12" s="1"/>
  <c r="W256" i="1"/>
  <c r="Q197" i="12" s="1"/>
  <c r="W134" i="1"/>
  <c r="Q75" i="12" s="1"/>
  <c r="W141" i="1"/>
  <c r="Q82" i="12" s="1"/>
  <c r="W182" i="1"/>
  <c r="Q123" i="12" s="1"/>
  <c r="W292" i="1"/>
  <c r="Q233" i="12" s="1"/>
  <c r="W266" i="1"/>
  <c r="Q207" i="12" s="1"/>
  <c r="W197" i="1"/>
  <c r="Q138" i="12" s="1"/>
  <c r="W149" i="1"/>
  <c r="Q90" i="12" s="1"/>
  <c r="W91" i="1"/>
  <c r="Q32" i="12" s="1"/>
  <c r="W135" i="1"/>
  <c r="Q76" i="12" s="1"/>
  <c r="W132" i="1"/>
  <c r="Q73" i="12" s="1"/>
  <c r="W123" i="1"/>
  <c r="Q64" i="12" s="1"/>
  <c r="W186" i="1"/>
  <c r="Q127" i="12" s="1"/>
  <c r="W270" i="1"/>
  <c r="Q211" i="12" s="1"/>
  <c r="W220" i="1"/>
  <c r="Q161" i="12" s="1"/>
  <c r="W243" i="1"/>
  <c r="Q184" i="12" s="1"/>
  <c r="W164" i="1"/>
  <c r="Q105" i="12" s="1"/>
  <c r="W208" i="1"/>
  <c r="Q149" i="12" s="1"/>
  <c r="W156" i="1"/>
  <c r="Q97" i="12" s="1"/>
  <c r="W227" i="1"/>
  <c r="Q168" i="12" s="1"/>
  <c r="W284" i="1"/>
  <c r="Q225" i="12" s="1"/>
  <c r="W130" i="1"/>
  <c r="Q71" i="12" s="1"/>
  <c r="W176" i="1"/>
  <c r="Q117" i="12" s="1"/>
  <c r="W218" i="1"/>
  <c r="Q159" i="12" s="1"/>
  <c r="W196" i="1"/>
  <c r="Q137" i="12" s="1"/>
  <c r="W162" i="1"/>
  <c r="Q103" i="12" s="1"/>
  <c r="W200" i="1"/>
  <c r="Q141" i="12" s="1"/>
  <c r="W210" i="1"/>
  <c r="Q151" i="12" s="1"/>
  <c r="W187" i="1"/>
  <c r="Q128" i="12" s="1"/>
  <c r="W279" i="1"/>
  <c r="Q220" i="12" s="1"/>
  <c r="W207" i="1"/>
  <c r="Q148" i="12" s="1"/>
  <c r="W236" i="1"/>
  <c r="Q177" i="12" s="1"/>
  <c r="W233" i="1"/>
  <c r="Q174" i="12" s="1"/>
  <c r="W214" i="1"/>
  <c r="Q155" i="12" s="1"/>
  <c r="W155" i="1"/>
  <c r="Q96" i="12" s="1"/>
  <c r="W129" i="1"/>
  <c r="Q70" i="12" s="1"/>
  <c r="W192" i="1"/>
  <c r="Q133" i="12" s="1"/>
  <c r="W137" i="1"/>
  <c r="Q78" i="12" s="1"/>
  <c r="W173" i="1"/>
  <c r="Q114" i="12" s="1"/>
  <c r="W185" i="1"/>
  <c r="Q126" i="12" s="1"/>
  <c r="W199" i="1"/>
  <c r="Q140" i="12" s="1"/>
  <c r="W267" i="1"/>
  <c r="Q208" i="12" s="1"/>
  <c r="W216" i="1"/>
  <c r="Q157" i="12" s="1"/>
  <c r="W183" i="1"/>
  <c r="Q124" i="12" s="1"/>
  <c r="W124" i="1"/>
  <c r="Q65" i="12" s="1"/>
  <c r="W160" i="1"/>
  <c r="Q101" i="12" s="1"/>
  <c r="W272" i="1"/>
  <c r="Q213" i="12" s="1"/>
  <c r="W264" i="1"/>
  <c r="Q205" i="12" s="1"/>
  <c r="W225" i="1"/>
  <c r="Q166" i="12" s="1"/>
  <c r="W166" i="1"/>
  <c r="Q107" i="12" s="1"/>
  <c r="W259" i="1"/>
  <c r="Q200" i="12" s="1"/>
  <c r="W247" i="1"/>
  <c r="Q188" i="12" s="1"/>
  <c r="W288" i="1"/>
  <c r="Q229" i="12" s="1"/>
  <c r="W224" i="1"/>
  <c r="Q165" i="12" s="1"/>
  <c r="W140" i="1"/>
  <c r="Q81" i="12" s="1"/>
  <c r="W260" i="1"/>
  <c r="Q201" i="12" s="1"/>
  <c r="W90" i="1"/>
  <c r="Q31" i="12" s="1"/>
  <c r="W145" i="1"/>
  <c r="Q86" i="12" s="1"/>
  <c r="W153" i="1"/>
  <c r="Q94" i="12" s="1"/>
  <c r="W177" i="1"/>
  <c r="Q118" i="12" s="1"/>
  <c r="W194" i="1"/>
  <c r="Q135" i="12" s="1"/>
  <c r="W131" i="1"/>
  <c r="Q72" i="12" s="1"/>
  <c r="W269" i="1"/>
  <c r="Q210" i="12" s="1"/>
  <c r="W152" i="1"/>
  <c r="Q93" i="12" s="1"/>
  <c r="W203" i="1"/>
  <c r="Q144" i="12" s="1"/>
  <c r="W120" i="1"/>
  <c r="Q61" i="12" s="1"/>
  <c r="W230" i="1"/>
  <c r="Q171" i="12" s="1"/>
  <c r="W172" i="1"/>
  <c r="Q113" i="12" s="1"/>
  <c r="W154" i="1"/>
  <c r="Q95" i="12" s="1"/>
  <c r="W226" i="1"/>
  <c r="Q167" i="12" s="1"/>
  <c r="W252" i="1"/>
  <c r="Q193" i="12" s="1"/>
  <c r="W273" i="1"/>
  <c r="Q214" i="12" s="1"/>
  <c r="W217" i="1"/>
  <c r="Q158" i="12" s="1"/>
  <c r="W242" i="1"/>
  <c r="Q183" i="12" s="1"/>
  <c r="W231" i="1"/>
  <c r="Q172" i="12" s="1"/>
  <c r="W241" i="1"/>
  <c r="Q182" i="12" s="1"/>
  <c r="W250" i="1"/>
  <c r="Q191" i="12" s="1"/>
  <c r="W286" i="1"/>
  <c r="Q227" i="12" s="1"/>
  <c r="W201" i="1"/>
  <c r="Q142" i="12" s="1"/>
  <c r="AD57" i="1"/>
  <c r="AE58" i="1" s="1"/>
  <c r="DF58" i="1" s="1"/>
  <c r="CX57" i="1"/>
  <c r="CX58" i="1" s="1"/>
  <c r="DR58" i="1" s="1"/>
  <c r="DU58" i="1" l="1"/>
  <c r="DV5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<sst xmlns="http://schemas.openxmlformats.org/spreadsheetml/2006/main" count="34329" uniqueCount="953">
  <si>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</si>
  <si>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</si>
  <si>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</si>
  <si>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</si>
  <si>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</si>
  <si>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</si>
  <si>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</si>
  <si>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</si>
  <si>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</si>
  <si>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</si>
  <si>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</si>
  <si>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</si>
  <si>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</si>
  <si>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</si>
  <si>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</si>
  <si>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</si>
  <si>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</si>
  <si>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</si>
  <si>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</si>
  <si>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</si>
  <si>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</si>
  <si>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</si>
  <si>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</si>
  <si>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</si>
  <si>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</si>
  <si>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</si>
  <si>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</si>
  <si>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</si>
  <si>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</si>
  <si>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</si>
  <si>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</si>
  <si>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</si>
  <si>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</si>
  <si>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</si>
  <si>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</si>
  <si>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</si>
  <si>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</si>
  <si>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</si>
  <si>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</si>
  <si>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</si>
  <si>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</si>
  <si>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</si>
  <si>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</si>
  <si>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</si>
  <si>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</si>
  <si>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</si>
  <si>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</si>
  <si>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</si>
  <si>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</si>
  <si>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</si>
  <si>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Single</t>
  </si>
  <si>
    <t>Select Inputs</t>
  </si>
  <si>
    <t>Test Income Level 1</t>
  </si>
  <si>
    <t>Test Income Level 2</t>
  </si>
  <si>
    <t>Tax Status List</t>
  </si>
  <si>
    <t>Dependents</t>
  </si>
  <si>
    <t>Tax Filing Status</t>
  </si>
  <si>
    <t>stop</t>
  </si>
  <si>
    <t>Total</t>
  </si>
  <si>
    <t>Threshold</t>
  </si>
  <si>
    <t>Federal</t>
  </si>
  <si>
    <t>HOH</t>
  </si>
  <si>
    <t>Standard Deduction</t>
  </si>
  <si>
    <t>fTax</t>
  </si>
  <si>
    <t>Federal Individual Income Tax Less Refundable Tax Credits</t>
  </si>
  <si>
    <t>Lookup Table: Annually Adjusted: "FedStandardDeductLookup"</t>
  </si>
  <si>
    <t>Status</t>
  </si>
  <si>
    <t>Description</t>
  </si>
  <si>
    <t>Notes</t>
  </si>
  <si>
    <t>2018</t>
  </si>
  <si>
    <t>2019</t>
  </si>
  <si>
    <t>2020</t>
  </si>
  <si>
    <t>2021</t>
  </si>
  <si>
    <t>2022</t>
  </si>
  <si>
    <t>2023</t>
  </si>
  <si>
    <t>2024</t>
  </si>
  <si>
    <t>Unmarried Individuals (other than Surviving Spouses and Heads of Households) (§ 1(c))</t>
  </si>
  <si>
    <t>Married Filing Separately</t>
  </si>
  <si>
    <t>Separated Married Individuals</t>
  </si>
  <si>
    <t>Married Filing Jointly</t>
  </si>
  <si>
    <t>Married Individuals Filing Joint Returns and Surviving Spouses (§ 1(a))</t>
  </si>
  <si>
    <t>Head of Household</t>
  </si>
  <si>
    <t>Heads of Households (§ 1(b))</t>
  </si>
  <si>
    <t>No longer used</t>
  </si>
  <si>
    <t>Name</t>
  </si>
  <si>
    <t>Personal Exemption</t>
  </si>
  <si>
    <t>Personal Exemptions, eliminated after 2018</t>
  </si>
  <si>
    <t>Lookup Table: Income Exclusions</t>
  </si>
  <si>
    <t>Income Type</t>
  </si>
  <si>
    <t>Filing Status</t>
  </si>
  <si>
    <t>Max Deduction</t>
  </si>
  <si>
    <t>Year</t>
  </si>
  <si>
    <t>AGI Income Limit</t>
  </si>
  <si>
    <t>Unemployment Compensation</t>
  </si>
  <si>
    <t>Lookup Table: Social Security Income Deductions</t>
  </si>
  <si>
    <t>Social Security Income</t>
  </si>
  <si>
    <t>Disregard</t>
  </si>
  <si>
    <t>Initial Deduction</t>
  </si>
  <si>
    <t>Second Deduction</t>
  </si>
  <si>
    <t>Taxable Disregard</t>
  </si>
  <si>
    <t>Lookup Table: Social Security Annual Earnings Limit</t>
  </si>
  <si>
    <t>Earned Income Limit</t>
  </si>
  <si>
    <t>Full Retirement Age</t>
  </si>
  <si>
    <t>Benefit Reduction</t>
  </si>
  <si>
    <t>Lookup Table: Annually Adjusted: "FedTaxRateTable"</t>
  </si>
  <si>
    <t>Bracket</t>
  </si>
  <si>
    <t>Condition</t>
  </si>
  <si>
    <t>Bracket 1</t>
  </si>
  <si>
    <t>Over</t>
  </si>
  <si>
    <t>Not Over</t>
  </si>
  <si>
    <t>Rate</t>
  </si>
  <si>
    <t>Plus</t>
  </si>
  <si>
    <t>Bracket 2</t>
  </si>
  <si>
    <t>Bracket 3</t>
  </si>
  <si>
    <t>Bracket 4</t>
  </si>
  <si>
    <t>Bracket 5</t>
  </si>
  <si>
    <t>Bracket 6</t>
  </si>
  <si>
    <t>Bracket 7</t>
  </si>
  <si>
    <t>Lookup Table: Based on statute: Annually Adjusted: CCELimits</t>
  </si>
  <si>
    <t>1 Child</t>
  </si>
  <si>
    <t>2 or More Children</t>
  </si>
  <si>
    <t>Lookup Table: Based on statute. Not Annually Adjusted: "ChildCareExpDecimal"</t>
  </si>
  <si>
    <t>Income At Least</t>
  </si>
  <si>
    <t>Decimal</t>
  </si>
  <si>
    <t>Tax Year</t>
  </si>
  <si>
    <t>Tax Calculations</t>
  </si>
  <si>
    <t># Tax filer &amp; Spouse:</t>
  </si>
  <si>
    <t>Number People List</t>
  </si>
  <si>
    <t>MFJ</t>
  </si>
  <si>
    <t>MFS</t>
  </si>
  <si>
    <t>Taxable Income</t>
  </si>
  <si>
    <t>StatusAbb</t>
  </si>
  <si>
    <t>Column</t>
  </si>
  <si>
    <t>Match</t>
  </si>
  <si>
    <t>CTC</t>
  </si>
  <si>
    <t>Check</t>
  </si>
  <si>
    <t>Child Tax Credit (nonrefundable) and Additional Child Tax Credit (refundable)</t>
  </si>
  <si>
    <t>Lookup Table: Set in Statute: "CTCFactors": Valid for year 2021, 2022 through 2025 the Qualifying credit is $2000 ($1600 refundable)</t>
  </si>
  <si>
    <t>Note</t>
  </si>
  <si>
    <t>Phaseout Phase</t>
  </si>
  <si>
    <t>Income Increment for Phaseout Decrease</t>
  </si>
  <si>
    <t>Credit Decrease per Income Increment</t>
  </si>
  <si>
    <t>Age Min</t>
  </si>
  <si>
    <t>Age Max</t>
  </si>
  <si>
    <t>Min Phaseout Credit</t>
  </si>
  <si>
    <t>Value</t>
  </si>
  <si>
    <t>Max Refundable</t>
  </si>
  <si>
    <t>Max Additional CTC</t>
  </si>
  <si>
    <t>Qualifying Child Credit</t>
  </si>
  <si>
    <t>CTC 2</t>
  </si>
  <si>
    <t>CTC 1</t>
  </si>
  <si>
    <t>Child w/o SSN Credit</t>
  </si>
  <si>
    <t>ACTC</t>
  </si>
  <si>
    <t>ACTC F(x) Rate</t>
  </si>
  <si>
    <t>ACTC F(x) minimum earnings</t>
  </si>
  <si>
    <t>Income Threshold</t>
  </si>
  <si>
    <t>Lookup Table: Annually Adjusted: "ACTCLimit": must be in increments of $100, adjusted floor based on inflation.</t>
  </si>
  <si>
    <t>ACTC Limit</t>
  </si>
  <si>
    <t>check</t>
  </si>
  <si>
    <t>DCCEC</t>
  </si>
  <si>
    <t>Rate*</t>
  </si>
  <si>
    <t>CCCosts</t>
  </si>
  <si>
    <t>CC Costs</t>
  </si>
  <si>
    <t>EITC</t>
  </si>
  <si>
    <t>ProgramName</t>
  </si>
  <si>
    <t>stateName</t>
  </si>
  <si>
    <t>stateFIPS</t>
  </si>
  <si>
    <t>FilingStatus</t>
  </si>
  <si>
    <t>FilingStatusFlag</t>
  </si>
  <si>
    <t>ListofCountableIncome</t>
  </si>
  <si>
    <t>ruleYear</t>
  </si>
  <si>
    <t>taxYear</t>
  </si>
  <si>
    <t>IncomeBin1Max</t>
  </si>
  <si>
    <t>IncomeBin2Max</t>
  </si>
  <si>
    <t>IncomeBin3Max</t>
  </si>
  <si>
    <t>IncomeBin4Max</t>
  </si>
  <si>
    <t>IncomeBin5Max</t>
  </si>
  <si>
    <t>IncomeBin6Max</t>
  </si>
  <si>
    <t>IncomeBin7Max</t>
  </si>
  <si>
    <t>IncomeBin8Max</t>
  </si>
  <si>
    <t>IncomeBin9Max</t>
  </si>
  <si>
    <t>IncomeBin10Max</t>
  </si>
  <si>
    <t>IncomeBin11Max</t>
  </si>
  <si>
    <t>IncomeBin12Max</t>
  </si>
  <si>
    <t>IncomeBin13Max</t>
  </si>
  <si>
    <t>TaxRate1</t>
  </si>
  <si>
    <t>TaxRate2</t>
  </si>
  <si>
    <t>TaxRate3</t>
  </si>
  <si>
    <t>TaxRate4</t>
  </si>
  <si>
    <t>TaxRate5</t>
  </si>
  <si>
    <t>TaxRate6</t>
  </si>
  <si>
    <t>TaxRate7</t>
  </si>
  <si>
    <t>TaxRate8</t>
  </si>
  <si>
    <t>TaxRate9</t>
  </si>
  <si>
    <t>TaxRate10</t>
  </si>
  <si>
    <t>TaxRate11</t>
  </si>
  <si>
    <t>TaxRate12</t>
  </si>
  <si>
    <t>Standard</t>
  </si>
  <si>
    <t>PersonalExemption</t>
  </si>
  <si>
    <t>PersonalExemptionAsCredit</t>
  </si>
  <si>
    <t>DependentExemption</t>
  </si>
  <si>
    <t>DependExemptionAsCredit</t>
  </si>
  <si>
    <t>FederalIncomeTaxDeductible</t>
  </si>
  <si>
    <t>FedIncTaxLimit</t>
  </si>
  <si>
    <t>AL_PhaseOutThreshold1</t>
  </si>
  <si>
    <t>AL_PhaseOut1</t>
  </si>
  <si>
    <t>AL_Floor</t>
  </si>
  <si>
    <t>AL_DepExReductionThreshold1</t>
  </si>
  <si>
    <t>AL_DepExReductionThreshold2</t>
  </si>
  <si>
    <t>AL_ReducedDependentExemption1</t>
  </si>
  <si>
    <t>AL_ReducedDependentExemption2</t>
  </si>
  <si>
    <t>AZ_ReducedCredit</t>
  </si>
  <si>
    <t>AZ_FullCreditAgeLimit</t>
  </si>
  <si>
    <t>AZ_ReducedCreditAgeLimit</t>
  </si>
  <si>
    <t>AR_IncomeBin1MaxNew</t>
  </si>
  <si>
    <t>AR_IncomeBin2MaxNew</t>
  </si>
  <si>
    <t>AR_IncomeBin3MaxNew</t>
  </si>
  <si>
    <t>AR_IncomeBin4MaxNew</t>
  </si>
  <si>
    <t>AR_IncomeBin5MaxNew</t>
  </si>
  <si>
    <t>AR_IncomeBin6MaxNew</t>
  </si>
  <si>
    <t>AR_TaxRate1New</t>
  </si>
  <si>
    <t>AR_TaxRate2New</t>
  </si>
  <si>
    <t>AR_TaxRate3New</t>
  </si>
  <si>
    <t>AR_TaxRate4New</t>
  </si>
  <si>
    <t>AR_TaxRate5New</t>
  </si>
  <si>
    <t>CA_ExemptionThreshold1</t>
  </si>
  <si>
    <t>CA_ExemptPhaseout1</t>
  </si>
  <si>
    <t>CT_TaxThreshold1</t>
  </si>
  <si>
    <t>CT_TaxThreshold2</t>
  </si>
  <si>
    <t>CT_TaxThreshold3</t>
  </si>
  <si>
    <t>CT_TaxInterval1</t>
  </si>
  <si>
    <t>CT_TaxInterval2</t>
  </si>
  <si>
    <t>CT_TaxInterval3</t>
  </si>
  <si>
    <t>CT_IncomeReduction</t>
  </si>
  <si>
    <t>CT_AddTaxAmt1</t>
  </si>
  <si>
    <t>CT_AddTaxAmt2</t>
  </si>
  <si>
    <t>CT_AddTaxMax1</t>
  </si>
  <si>
    <t>CT_AddTaxCombinedMax</t>
  </si>
  <si>
    <t>CT_ExemptThreshold1</t>
  </si>
  <si>
    <t>CT_ExemptPhaseout1</t>
  </si>
  <si>
    <t>IL_ExemptThreshold1</t>
  </si>
  <si>
    <t>MD_PercentofAGI</t>
  </si>
  <si>
    <t>MD_StandardMinimum</t>
  </si>
  <si>
    <t>MD_ExemptThreshold1</t>
  </si>
  <si>
    <t>MD_ExemptPhaseout1</t>
  </si>
  <si>
    <t>MN_StandDeductThreshold</t>
  </si>
  <si>
    <t>MN_PercentofAGI</t>
  </si>
  <si>
    <t>MN_PercentofStandDeduct</t>
  </si>
  <si>
    <t>MT_PercentofAGI</t>
  </si>
  <si>
    <t>MT_StandardMinimum</t>
  </si>
  <si>
    <t>OH_Threshold1</t>
  </si>
  <si>
    <t>OH_Threshold2</t>
  </si>
  <si>
    <t>OH_Exemption1</t>
  </si>
  <si>
    <t>OH_Exemption2</t>
  </si>
  <si>
    <t>OR_Threshold1</t>
  </si>
  <si>
    <t>RI_Threshold1</t>
  </si>
  <si>
    <t>RI_Threshold2</t>
  </si>
  <si>
    <t>RI_Phaseout</t>
  </si>
  <si>
    <t>UT_Threshold1</t>
  </si>
  <si>
    <t>UT_Phaseout</t>
  </si>
  <si>
    <t>VT_Threshold1</t>
  </si>
  <si>
    <t>VT_PercentofAGI</t>
  </si>
  <si>
    <t>WI_Threshold1</t>
  </si>
  <si>
    <t>WI_Phaseout1</t>
  </si>
  <si>
    <t>AR_Threshold1</t>
  </si>
  <si>
    <t>AR_Threshold2</t>
  </si>
  <si>
    <t>AR_BracketAdjustment</t>
  </si>
  <si>
    <t>AR_Phaseout1</t>
  </si>
  <si>
    <t>CT_TaxThreshold4</t>
  </si>
  <si>
    <t>CT_TaxInterval4</t>
  </si>
  <si>
    <t>CT_AddTaxAmt3</t>
  </si>
  <si>
    <t>CT_AddTaxMax2</t>
  </si>
  <si>
    <t>State Income Tax</t>
  </si>
  <si>
    <t>Adjusted Gross Income (AGI)</t>
  </si>
  <si>
    <t>No</t>
  </si>
  <si>
    <t>Yes</t>
  </si>
  <si>
    <t>NA</t>
  </si>
  <si>
    <t>Investment and interest income</t>
  </si>
  <si>
    <t>District of Columbia</t>
  </si>
  <si>
    <t>Check2</t>
  </si>
  <si>
    <t>Check1</t>
  </si>
  <si>
    <t>Earned Income Tax Credit (EITC), sometimes listed simply as Earned Income Credit (EIC)</t>
  </si>
  <si>
    <t>Lookup Table: Not Annually Adjusted: Based on 26 U.S. Code § 32: "EITCpercents"</t>
  </si>
  <si>
    <t>Children</t>
  </si>
  <si>
    <t>Percent</t>
  </si>
  <si>
    <t>Phase In Percent</t>
  </si>
  <si>
    <t>3 or more</t>
  </si>
  <si>
    <t>Phase Out Percent</t>
  </si>
  <si>
    <t>Lookup Table: Annually Adjusted: "EITCPhaseIn"</t>
  </si>
  <si>
    <t>Phase In Threshold</t>
  </si>
  <si>
    <t>Maximum Credit</t>
  </si>
  <si>
    <t>Lookup Table: Annually Adjusted: "EITCPhaseOut"</t>
  </si>
  <si>
    <t>Start Phase Out</t>
  </si>
  <si>
    <t>Stop Credit</t>
  </si>
  <si>
    <t>Lookup Table: Annually Adjusted: "EITCInvestmentLimit"</t>
  </si>
  <si>
    <t>EITC Investment Limit</t>
  </si>
  <si>
    <t>EITC rounding</t>
  </si>
  <si>
    <t>Income</t>
  </si>
  <si>
    <t>Phase-In %</t>
  </si>
  <si>
    <t>Phase-Out %</t>
  </si>
  <si>
    <t>Max Credit</t>
  </si>
  <si>
    <t>EITC Children</t>
  </si>
  <si>
    <t>Total Pre Rate Deductions</t>
  </si>
  <si>
    <t>Plus 1</t>
  </si>
  <si>
    <t>Plus 2</t>
  </si>
  <si>
    <t>Plus 3</t>
  </si>
  <si>
    <t>Plus 4</t>
  </si>
  <si>
    <t>Plus 5</t>
  </si>
  <si>
    <t>Plus 6</t>
  </si>
  <si>
    <t>Plus 7</t>
  </si>
  <si>
    <t>Plus 8</t>
  </si>
  <si>
    <t>Plus 9</t>
  </si>
  <si>
    <t>Plus 10</t>
  </si>
  <si>
    <t>Plus 11</t>
  </si>
  <si>
    <t>Plus 12</t>
  </si>
  <si>
    <t>Plus 13</t>
  </si>
  <si>
    <t>Chcek</t>
  </si>
  <si>
    <t>Correct to DataFrame for Bin0</t>
  </si>
  <si>
    <t xml:space="preserve"> Tax Rate for Bin 0</t>
  </si>
  <si>
    <t xml:space="preserve"> Plus for Bin 0</t>
  </si>
  <si>
    <t>Post Tax Rate Deductions</t>
  </si>
  <si>
    <t>Standared Ded</t>
  </si>
  <si>
    <t>Credit Per Child</t>
  </si>
  <si>
    <t>Income Limit</t>
  </si>
  <si>
    <t>Decrease by</t>
  </si>
  <si>
    <t>Per Income Increment</t>
  </si>
  <si>
    <t>Income Disregard</t>
  </si>
  <si>
    <t>Rate applied to earnings</t>
  </si>
  <si>
    <t>Test Accuracy =</t>
  </si>
  <si>
    <t>Special Rule 1</t>
  </si>
  <si>
    <t>Special Rule 2</t>
  </si>
  <si>
    <t>Special Rule 3</t>
  </si>
  <si>
    <t>Special Rule 4</t>
  </si>
  <si>
    <t>Special Rule 5</t>
  </si>
  <si>
    <t>Special Rule 6</t>
  </si>
  <si>
    <t>Special Rule 7</t>
  </si>
  <si>
    <t>Special Rule 8</t>
  </si>
  <si>
    <t>Special Rule 9</t>
  </si>
  <si>
    <t>Special Rule 10</t>
  </si>
  <si>
    <t>Special Rule 11</t>
  </si>
  <si>
    <t>Special Rule 12</t>
  </si>
  <si>
    <t>Special Rule 13</t>
  </si>
  <si>
    <t>Special Rule 14</t>
  </si>
  <si>
    <t>Special Rule 15</t>
  </si>
  <si>
    <t>Special Rule 16</t>
  </si>
  <si>
    <t>Special Rule 17</t>
  </si>
  <si>
    <t>Apply 6%</t>
  </si>
  <si>
    <t>Dep Exemptions</t>
  </si>
  <si>
    <t>Multipy by # Deps</t>
  </si>
  <si>
    <t>Fed S.D</t>
  </si>
  <si>
    <t>PhaseOut Y</t>
  </si>
  <si>
    <t>PhaseOut #</t>
  </si>
  <si>
    <t>Credit</t>
  </si>
  <si>
    <t>Example Y</t>
  </si>
  <si>
    <t>Lookup Pout Y</t>
  </si>
  <si>
    <t>Test</t>
  </si>
  <si>
    <t xml:space="preserve">Tax </t>
  </si>
  <si>
    <t>Utah Taxes</t>
  </si>
  <si>
    <t>2023 Utah TC-40 Individual Income Tax Return</t>
  </si>
  <si>
    <t>Utah Individual Income Tax Return</t>
  </si>
  <si>
    <t>https://tax.utah.gov/forms/current/tc-40.pdf</t>
  </si>
  <si>
    <t>&lt;10K no tax</t>
  </si>
  <si>
    <t xml:space="preserve">Single </t>
  </si>
  <si>
    <t>Married Filing Joint</t>
  </si>
  <si>
    <t>Widower with dependent children</t>
  </si>
  <si>
    <t>State</t>
  </si>
  <si>
    <t>HH Size</t>
  </si>
  <si>
    <t>greater than</t>
  </si>
  <si>
    <t>equal to or less than</t>
  </si>
  <si>
    <t>AGI Threshold</t>
  </si>
  <si>
    <t>Applied Max Deduction</t>
  </si>
  <si>
    <t>Increment</t>
  </si>
  <si>
    <t>Max Ded</t>
  </si>
  <si>
    <t>Inc Ded</t>
  </si>
  <si>
    <t>Appied Increment Deduction</t>
  </si>
  <si>
    <t>Min Ded</t>
  </si>
  <si>
    <t>Appilied Minimum Deductton</t>
  </si>
  <si>
    <t>Alabama Dapartment of Revenue</t>
  </si>
  <si>
    <t xml:space="preserve">WestVirginia </t>
  </si>
  <si>
    <t>Adjusted Income</t>
  </si>
  <si>
    <t>Federal tax deduction</t>
  </si>
  <si>
    <t>Dependent Exemption</t>
  </si>
  <si>
    <t>Total Deductions</t>
  </si>
  <si>
    <t>Income Tax Due</t>
  </si>
  <si>
    <t>see instructions</t>
  </si>
  <si>
    <t>line 1 of Form</t>
  </si>
  <si>
    <t>Line 2 of Form</t>
  </si>
  <si>
    <t>page 2 part III line 2: Go to Schedule DS</t>
  </si>
  <si>
    <t>Number of Dependents</t>
  </si>
  <si>
    <t>Amount on Dependent</t>
  </si>
  <si>
    <t>Page 1, Line 10 Exemption</t>
  </si>
  <si>
    <t>0 - 50,000 1,000</t>
  </si>
  <si>
    <t>50,001 - 100,000 500</t>
  </si>
  <si>
    <t>Over 100,000 300</t>
  </si>
  <si>
    <t>AL Standard Deduction</t>
  </si>
  <si>
    <t>Dependent Exemption Threshold (&lt;=)</t>
  </si>
  <si>
    <t>Per Dependent &lt;=</t>
  </si>
  <si>
    <t>Per Dependent &gt;</t>
  </si>
  <si>
    <t>Exemptions</t>
  </si>
  <si>
    <t>Test Arizona</t>
  </si>
  <si>
    <t>Deduction</t>
  </si>
  <si>
    <t>Tax Rate</t>
  </si>
  <si>
    <t>Tax</t>
  </si>
  <si>
    <t>Dep Exemption Credit</t>
  </si>
  <si>
    <t># Dependents</t>
  </si>
  <si>
    <t>Total Exemptions</t>
  </si>
  <si>
    <t>Tests OK</t>
  </si>
  <si>
    <t>Test California</t>
  </si>
  <si>
    <t>Personal Exe Credit</t>
  </si>
  <si>
    <t>Minus</t>
  </si>
  <si>
    <t>Test for Fed Deduction</t>
  </si>
  <si>
    <t>Difference</t>
  </si>
  <si>
    <t>Tests PL</t>
  </si>
  <si>
    <t>Threshold above income range of interest</t>
  </si>
  <si>
    <t>https://www.revenue.alabama.gov/</t>
  </si>
  <si>
    <t>Instructions</t>
  </si>
  <si>
    <t>https://www.revenue.alabama.gov/ultraviewer/viewer/basic_viewer/index.html?form=2024/01/23f40bk.pdf</t>
  </si>
  <si>
    <t>https://www.revenue.alabama.gov/ultraviewer/viewer/basic_viewer/index.html?form=2024/01/23f40.pdf</t>
  </si>
  <si>
    <t xml:space="preserve">Form 40 </t>
  </si>
  <si>
    <t>Albama</t>
  </si>
  <si>
    <t>Phases Out Out of Range</t>
  </si>
  <si>
    <t>Out of Range</t>
  </si>
  <si>
    <t>If over</t>
  </si>
  <si>
    <t>Substract</t>
  </si>
  <si>
    <t>Subtract</t>
  </si>
  <si>
    <t>Adjd  to exempt</t>
  </si>
  <si>
    <t>Min</t>
  </si>
  <si>
    <t>Max</t>
  </si>
  <si>
    <t>Single Range Stand Deduction</t>
  </si>
  <si>
    <t>Joint Range Standared Deduction</t>
  </si>
  <si>
    <t>Montana Department of Revenue</t>
  </si>
  <si>
    <t>https://mtrevenue.gov/</t>
  </si>
  <si>
    <t>individual Income Tax</t>
  </si>
  <si>
    <t>https://mtrevenue.gov/taxes/#IndividualIncomeTax</t>
  </si>
  <si>
    <t>Form Instructions</t>
  </si>
  <si>
    <t>https://mtrevenue.gov/download/83160/?tmstv=1724947562</t>
  </si>
  <si>
    <t>Form 2</t>
  </si>
  <si>
    <t>https://mtrevenue.gov/publications/montana-individual-income-tax-return-form-2/</t>
  </si>
  <si>
    <t xml:space="preserve">Standard Deduction </t>
  </si>
  <si>
    <t>Line 15 of Form 2 (page 11</t>
  </si>
  <si>
    <t>Page 7 of Form 2</t>
  </si>
  <si>
    <t>AGI</t>
  </si>
  <si>
    <t>HOH or Married</t>
  </si>
  <si>
    <t>Single or MFS</t>
  </si>
  <si>
    <t>Enter</t>
  </si>
  <si>
    <t>Smaller of  line 2 or 3</t>
  </si>
  <si>
    <t>Line 3</t>
  </si>
  <si>
    <t>Line 5</t>
  </si>
  <si>
    <t>Larger of 2 or 3</t>
  </si>
  <si>
    <t>Stand Deduction</t>
  </si>
  <si>
    <t>Applied Min</t>
  </si>
  <si>
    <t>Applied Max</t>
  </si>
  <si>
    <t>Test Montana</t>
  </si>
  <si>
    <t>Fed Tax</t>
  </si>
  <si>
    <t>Final Fed Ded</t>
  </si>
  <si>
    <t>Impact out of range</t>
  </si>
  <si>
    <t>Test Maryland</t>
  </si>
  <si>
    <t>Out of range</t>
  </si>
  <si>
    <t>Only a Single Taxpayer is in range</t>
  </si>
  <si>
    <t>additional rate</t>
  </si>
  <si>
    <t>Increased  for first increment</t>
  </si>
  <si>
    <t>Add to Single if over $56,500</t>
  </si>
  <si>
    <t>Add back</t>
  </si>
  <si>
    <t>$84,500 or less</t>
  </si>
  <si>
    <t>More than 84,500</t>
  </si>
  <si>
    <t>ex</t>
  </si>
  <si>
    <t>Those with tax rates</t>
  </si>
  <si>
    <t>All states</t>
  </si>
  <si>
    <t>Except for UT &amp; WV</t>
  </si>
  <si>
    <t>Internal Revenue Service</t>
  </si>
  <si>
    <t>Statistics for Tax Returns with the Earned Income Tax Credit (EITC)</t>
  </si>
  <si>
    <t>https://www.eitc.irs.gov/eitc-central/statistics-for-tax-returns-with-eitc/statistics-for-tax-returns-with-the-earned-income#2020%20Tax%20Returns%20by%20State%20with%20EITC%20Claims</t>
  </si>
  <si>
    <t>2022 EITC Tax Returns by State Processed in 2023</t>
  </si>
  <si>
    <t>As of December 2023, approximately 23 million workers and families received about $57 billion in EITC. The average amount of EITC received nationwide in TY2022 was about $2,541.</t>
  </si>
  <si>
    <t>Weights</t>
  </si>
  <si>
    <t>Number of EITC Claims</t>
  </si>
  <si>
    <t>Total EITC Amount</t>
  </si>
  <si>
    <t>Average EITC Amount</t>
  </si>
  <si>
    <t>Claims</t>
  </si>
  <si>
    <t>ALABAMA</t>
  </si>
  <si>
    <t>422 K</t>
  </si>
  <si>
    <t>$1.2 B</t>
  </si>
  <si>
    <t>ALASKA</t>
  </si>
  <si>
    <t>37 K</t>
  </si>
  <si>
    <t>$79.4 M</t>
  </si>
  <si>
    <t>ARIZONA</t>
  </si>
  <si>
    <t>491 K</t>
  </si>
  <si>
    <t>$1.3 B</t>
  </si>
  <si>
    <t>ARKANSAS</t>
  </si>
  <si>
    <t>257 K</t>
  </si>
  <si>
    <t>$710 M</t>
  </si>
  <si>
    <t>CALIFORNIA</t>
  </si>
  <si>
    <t>2.4 M</t>
  </si>
  <si>
    <t>$5.5 B</t>
  </si>
  <si>
    <t>COLORADO</t>
  </si>
  <si>
    <t>287 K</t>
  </si>
  <si>
    <t>$635 M</t>
  </si>
  <si>
    <t>CONNECTICUT</t>
  </si>
  <si>
    <t>193 K</t>
  </si>
  <si>
    <t>$442 M</t>
  </si>
  <si>
    <t>DELAWARE</t>
  </si>
  <si>
    <t>65 K</t>
  </si>
  <si>
    <t>$162 M</t>
  </si>
  <si>
    <t>DISTRICT OF COLUMBIA</t>
  </si>
  <si>
    <t>43 K</t>
  </si>
  <si>
    <t>$105 M</t>
  </si>
  <si>
    <t>FLORIDA</t>
  </si>
  <si>
    <t>1.9 M</t>
  </si>
  <si>
    <t>$4.9 B</t>
  </si>
  <si>
    <t>GEORGIA</t>
  </si>
  <si>
    <t>962 K</t>
  </si>
  <si>
    <t>$2.7 B</t>
  </si>
  <si>
    <t>HAWAII</t>
  </si>
  <si>
    <t>82 K</t>
  </si>
  <si>
    <t>$181 M</t>
  </si>
  <si>
    <t>IDAHO</t>
  </si>
  <si>
    <t>107 K</t>
  </si>
  <si>
    <t>$248 M</t>
  </si>
  <si>
    <t>ILLINOIS</t>
  </si>
  <si>
    <t>788 K</t>
  </si>
  <si>
    <t>$2.0 B</t>
  </si>
  <si>
    <t>INDIANA</t>
  </si>
  <si>
    <t>454 K</t>
  </si>
  <si>
    <t>$1.1 B</t>
  </si>
  <si>
    <t>IOWA</t>
  </si>
  <si>
    <t>170 K</t>
  </si>
  <si>
    <t>$406 M</t>
  </si>
  <si>
    <t>KANSAS</t>
  </si>
  <si>
    <t>169 K</t>
  </si>
  <si>
    <t>$414 M</t>
  </si>
  <si>
    <t>KENTUCKY</t>
  </si>
  <si>
    <t>344 K</t>
  </si>
  <si>
    <t>$881 M</t>
  </si>
  <si>
    <t>LOUISIANA</t>
  </si>
  <si>
    <t>451 K</t>
  </si>
  <si>
    <t>$1.4 B</t>
  </si>
  <si>
    <t>MAINE</t>
  </si>
  <si>
    <t>78 K</t>
  </si>
  <si>
    <t>$160 M</t>
  </si>
  <si>
    <t>MARYLAND</t>
  </si>
  <si>
    <t>359 K</t>
  </si>
  <si>
    <t>$871 M</t>
  </si>
  <si>
    <t>MASSACHUSETTS</t>
  </si>
  <si>
    <t>320 K</t>
  </si>
  <si>
    <t>$695 M</t>
  </si>
  <si>
    <t>MICHIGAN</t>
  </si>
  <si>
    <t>664 K</t>
  </si>
  <si>
    <t>$1.7 B</t>
  </si>
  <si>
    <t>MINNESOTA</t>
  </si>
  <si>
    <t>275 K</t>
  </si>
  <si>
    <t>$629 M</t>
  </si>
  <si>
    <t>MISSISSIPPI</t>
  </si>
  <si>
    <t>319 K</t>
  </si>
  <si>
    <t>$961 M</t>
  </si>
  <si>
    <t>MISSOURI</t>
  </si>
  <si>
    <t>415 K</t>
  </si>
  <si>
    <t>$1.1 B</t>
  </si>
  <si>
    <t>MONTANA</t>
  </si>
  <si>
    <t>64 K</t>
  </si>
  <si>
    <t>$139 M</t>
  </si>
  <si>
    <t>NEBRASKA</t>
  </si>
  <si>
    <t>108 K</t>
  </si>
  <si>
    <t>$262 M</t>
  </si>
  <si>
    <t>NEVADA</t>
  </si>
  <si>
    <t>234 K</t>
  </si>
  <si>
    <t>$584 M</t>
  </si>
  <si>
    <t>NEW HAMPSHIRE</t>
  </si>
  <si>
    <t>57 K</t>
  </si>
  <si>
    <t>$112 M</t>
  </si>
  <si>
    <t>NEW JERSEY</t>
  </si>
  <si>
    <t>519 K</t>
  </si>
  <si>
    <t>$1.3 B</t>
  </si>
  <si>
    <t>NEW MEXICO</t>
  </si>
  <si>
    <t>177 K</t>
  </si>
  <si>
    <t>$439 M</t>
  </si>
  <si>
    <t>NEW YORK</t>
  </si>
  <si>
    <t>1.4 M</t>
  </si>
  <si>
    <t>$3.4 B</t>
  </si>
  <si>
    <t>NORTH CAROLINA</t>
  </si>
  <si>
    <t>786 K</t>
  </si>
  <si>
    <t>NORTH DAKOTA</t>
  </si>
  <si>
    <t>38 K</t>
  </si>
  <si>
    <t>$86 M</t>
  </si>
  <si>
    <t>OHIO</t>
  </si>
  <si>
    <t>792 K</t>
  </si>
  <si>
    <t>OKLAHOMA</t>
  </si>
  <si>
    <t>308 K</t>
  </si>
  <si>
    <t>$814 M</t>
  </si>
  <si>
    <t>OREGON</t>
  </si>
  <si>
    <t>218 K</t>
  </si>
  <si>
    <t>$460 M</t>
  </si>
  <si>
    <t>PENNSYLVANIA</t>
  </si>
  <si>
    <t>784 K</t>
  </si>
  <si>
    <t>$1.9 B</t>
  </si>
  <si>
    <t>RHODE ISLAND</t>
  </si>
  <si>
    <t>67 K</t>
  </si>
  <si>
    <t>$156 M</t>
  </si>
  <si>
    <t>SOUTH CAROLINA</t>
  </si>
  <si>
    <t>425 K</t>
  </si>
  <si>
    <t>SOUTH DAKOTA</t>
  </si>
  <si>
    <t>51 K</t>
  </si>
  <si>
    <t>$115 M</t>
  </si>
  <si>
    <t>TENNESSEE</t>
  </si>
  <si>
    <t>538 K</t>
  </si>
  <si>
    <t>$1.4 B</t>
  </si>
  <si>
    <t>TEXAS</t>
  </si>
  <si>
    <t>2.5 M</t>
  </si>
  <si>
    <t>$7.1 B</t>
  </si>
  <si>
    <t>UTAH</t>
  </si>
  <si>
    <t>153 K</t>
  </si>
  <si>
    <t>$353 M</t>
  </si>
  <si>
    <t>VERMONT</t>
  </si>
  <si>
    <t>34 K</t>
  </si>
  <si>
    <t>$66 M</t>
  </si>
  <si>
    <t>VIRGINIA</t>
  </si>
  <si>
    <t>512 K</t>
  </si>
  <si>
    <t>WASHINGTON</t>
  </si>
  <si>
    <t>352 K</t>
  </si>
  <si>
    <t>$779 M</t>
  </si>
  <si>
    <t>WEST VIRGINIA</t>
  </si>
  <si>
    <t>126 K</t>
  </si>
  <si>
    <t>$304 M</t>
  </si>
  <si>
    <t>WISCONSIN</t>
  </si>
  <si>
    <t>302 K</t>
  </si>
  <si>
    <t>$697 M</t>
  </si>
  <si>
    <t>WYOMING</t>
  </si>
  <si>
    <t>31 K</t>
  </si>
  <si>
    <t>$70 M</t>
  </si>
  <si>
    <t>INTERNATIONAL</t>
  </si>
  <si>
    <t>10 K</t>
  </si>
  <si>
    <t>$23 M</t>
  </si>
  <si>
    <t>Sampling Error</t>
  </si>
  <si>
    <t>Adjustment</t>
  </si>
  <si>
    <t>Number Children</t>
  </si>
  <si>
    <t>Rate of Federal Benefit by</t>
  </si>
  <si>
    <t/>
  </si>
  <si>
    <t>Greater Than Rate</t>
  </si>
  <si>
    <t>Greater Than (MD)</t>
  </si>
  <si>
    <t>Different Nonrefundable rate (DE)</t>
  </si>
  <si>
    <t>Nonrfundable rate (DE)</t>
  </si>
  <si>
    <t>Cap (MN)</t>
  </si>
  <si>
    <t>Cap on Rate (MN)?</t>
  </si>
  <si>
    <t>Flat Amount? (WA)</t>
  </si>
  <si>
    <t>Add if Children under 3 in HH?</t>
  </si>
  <si>
    <t>Add rate</t>
  </si>
  <si>
    <t>Refundable?</t>
  </si>
  <si>
    <t>California Frachise Tax Board</t>
  </si>
  <si>
    <t>Cr1</t>
  </si>
  <si>
    <t>Eligibility and credit informationCalEITC</t>
  </si>
  <si>
    <t>Credit = max - (Ymas-Y)*rate</t>
  </si>
  <si>
    <t>Home
about ftb &gt; newsroom &gt; caleitc &gt; eligibility and credit information</t>
  </si>
  <si>
    <t>rate = (Credit - maxC )/(Ymas-Y)</t>
  </si>
  <si>
    <t>https://www.ftb.ca.gov/about-ftb/newsroom/caleitc/eligibility-and-credit-information.html</t>
  </si>
  <si>
    <t>accessed August 22, 2024</t>
  </si>
  <si>
    <t>start Y</t>
  </si>
  <si>
    <t>Tax year 2023 maximum income and credit amounts for CalEITC and related tax credits</t>
  </si>
  <si>
    <t>credit</t>
  </si>
  <si>
    <t>end Y</t>
  </si>
  <si>
    <t>Number of qualifying children</t>
  </si>
  <si>
    <t>CalEITC Max Income</t>
  </si>
  <si>
    <t>CalEITC Max Credit</t>
  </si>
  <si>
    <t>YCTC/FYTC Max Income</t>
  </si>
  <si>
    <t>YCTC Max Credit</t>
  </si>
  <si>
    <t>FYTC Max Credit</t>
  </si>
  <si>
    <t>EITC Federal Max Credit**</t>
  </si>
  <si>
    <t>(up to)</t>
  </si>
  <si>
    <t>(up to)*</t>
  </si>
  <si>
    <t>None</t>
  </si>
  <si>
    <t>*FYTC, unlike the other credits above, is awarded per qualifying taxpayer. The credit would be up to $2,234 if both primary taxpayer and spouse/RDP qualify.↵</t>
  </si>
  <si>
    <t>**For information on the maximum income allowed to qualify for the federal EITC based on filing status and number of children or relatives claimed, visit the IRS’s EITC tables webpage.↵</t>
  </si>
  <si>
    <t>if over</t>
  </si>
  <si>
    <t>if under</t>
  </si>
  <si>
    <t>sum</t>
  </si>
  <si>
    <t>2023 Earned Income Tax Credit Table</t>
  </si>
  <si>
    <t>Income at Max Credit</t>
  </si>
  <si>
    <t>Phase In Rates</t>
  </si>
  <si>
    <t>Phase Out Rates</t>
  </si>
  <si>
    <t>If the amount you are lookup from the worksheet is</t>
  </si>
  <si>
    <t>And your number of qualifying children is –</t>
  </si>
  <si>
    <t>Earnings?</t>
  </si>
  <si>
    <t>At Least</t>
  </si>
  <si>
    <t>But Not Over</t>
  </si>
  <si>
    <t>Your credit is</t>
  </si>
  <si>
    <t>Round</t>
  </si>
  <si>
    <t>% True</t>
  </si>
  <si>
    <t>0</t>
  </si>
  <si>
    <t>1</t>
  </si>
  <si>
    <t>2</t>
  </si>
  <si>
    <t>3</t>
  </si>
  <si>
    <t>income</t>
  </si>
  <si>
    <t>children</t>
  </si>
  <si>
    <t>test formula</t>
  </si>
  <si>
    <t>Own</t>
  </si>
  <si>
    <t>BOTH</t>
  </si>
  <si>
    <t>Earnings</t>
  </si>
  <si>
    <t>sTaz</t>
  </si>
  <si>
    <t xml:space="preserve">Ref </t>
  </si>
  <si>
    <t>Non Ref</t>
  </si>
  <si>
    <t>earned income</t>
  </si>
  <si>
    <t>min of line 2 or $8750</t>
  </si>
  <si>
    <t>Multipy by 4%</t>
  </si>
  <si>
    <t># qualifying children</t>
  </si>
  <si>
    <t>Credit for older children</t>
  </si>
  <si>
    <t>Definition?</t>
  </si>
  <si>
    <t>Add lines 4 &amp; 5</t>
  </si>
  <si>
    <t>Multiple line 7  by 1750</t>
  </si>
  <si>
    <t>add lines 6 &amp; 8</t>
  </si>
  <si>
    <t>greater of line 1 or 2</t>
  </si>
  <si>
    <t xml:space="preserve">Enter </t>
  </si>
  <si>
    <t>others</t>
  </si>
  <si>
    <t>If 10 is les than 11, see instructions, otherwise 10-11</t>
  </si>
  <si>
    <t>If amount in line 5, enter 9% otherwise 12%</t>
  </si>
  <si>
    <t>Multiple line 12 by line 13</t>
  </si>
  <si>
    <t>line 9 - line 14, greater than 0</t>
  </si>
  <si>
    <t>line 1 of Form M1 (Federal Adjusted Income)</t>
  </si>
  <si>
    <t>Minnesota Child and Working Family Credits</t>
  </si>
  <si>
    <t>From Tax Form</t>
  </si>
  <si>
    <t>percent</t>
  </si>
  <si>
    <t>Others</t>
  </si>
  <si>
    <t>2. earnings cap</t>
  </si>
  <si>
    <t>3,min of cap or earnings</t>
  </si>
  <si>
    <t>1. Fed AGI</t>
  </si>
  <si>
    <t>4. 4% x line 3</t>
  </si>
  <si>
    <t xml:space="preserve"> 5. credit for older children</t>
  </si>
  <si>
    <t>7. # qualifying children</t>
  </si>
  <si>
    <t>8. multiply by</t>
  </si>
  <si>
    <t>8. Equals</t>
  </si>
  <si>
    <t>9. Line 6 + Line 8</t>
  </si>
  <si>
    <t xml:space="preserve"> 6. Line 4 + Line 5</t>
  </si>
  <si>
    <t>10. Greater of line 1  or 2</t>
  </si>
  <si>
    <t>11. Enter  either:</t>
  </si>
  <si>
    <t>12. line 11 - Line 10</t>
  </si>
  <si>
    <t>13. Enter % if:</t>
  </si>
  <si>
    <t>if older children</t>
  </si>
  <si>
    <t>if no older children</t>
  </si>
  <si>
    <t>14. Line 12 X Line 13</t>
  </si>
  <si>
    <t>if negative? Skipl line 13 &amp; use line 9 on line 15</t>
  </si>
  <si>
    <t>Minnesota Department of Revenue</t>
  </si>
  <si>
    <t>2023 Schedule M1CWFC, Minnesota Child and Working Family Credits</t>
  </si>
  <si>
    <t>https://www.revenue.state.mn.us/sites/default/files/2024-01/m1cwfc-23_1.pdf</t>
  </si>
  <si>
    <t>12. line 10 - Line 11</t>
  </si>
  <si>
    <t>Apply Threshold</t>
  </si>
  <si>
    <t>Plus if  children under 3</t>
  </si>
  <si>
    <t>Weight</t>
  </si>
  <si>
    <t>Factor</t>
  </si>
  <si>
    <t>Conclusion</t>
  </si>
  <si>
    <t>Negligible</t>
  </si>
  <si>
    <t>State Income Taxes</t>
  </si>
  <si>
    <t>Total Weight =</t>
  </si>
  <si>
    <t>stateEITC</t>
  </si>
  <si>
    <t>Live</t>
  </si>
  <si>
    <t>HOH 1</t>
  </si>
  <si>
    <t>HOH 2</t>
  </si>
  <si>
    <t>HOH 3</t>
  </si>
  <si>
    <t>HOH 4</t>
  </si>
  <si>
    <t>MFJ 0</t>
  </si>
  <si>
    <t>MFJ 1</t>
  </si>
  <si>
    <t>MFJ 2</t>
  </si>
  <si>
    <t>MFJ 3</t>
  </si>
  <si>
    <t>MFJ 4</t>
  </si>
  <si>
    <t>Select Inputs on WS("Final Results")</t>
  </si>
  <si>
    <t>stateTax</t>
  </si>
  <si>
    <t>Conclusion: Neglible</t>
  </si>
  <si>
    <t>Final Fed</t>
  </si>
  <si>
    <t>Non negative</t>
  </si>
  <si>
    <t>15. line 9 - line 14, greater than 0</t>
  </si>
  <si>
    <t>Minnesota House Research</t>
  </si>
  <si>
    <t>The Working Family Credit and Federal Earned Income Credit August 2022.  Fact Sheet</t>
  </si>
  <si>
    <t>https://www.house.mn.gov/hrd/pubs/ss/sseitcwfc.pdf</t>
  </si>
  <si>
    <t>Form 502 2023</t>
  </si>
  <si>
    <t>https://www.marylandtaxes.gov/forms/current_forms/502.pdf</t>
  </si>
  <si>
    <t>Maryland Comptroller</t>
  </si>
  <si>
    <t>2023 State &amp; Local Tax Forms &amp; Instructions</t>
  </si>
  <si>
    <t>https://www.marylandtaxes.gov/forms/23_forms/Resident-Booklet.pdf</t>
  </si>
  <si>
    <t>https://www.marylandtaxes.gov/</t>
  </si>
  <si>
    <t xml:space="preserve">Found on Booklet: </t>
  </si>
  <si>
    <t>Tax Foundation</t>
  </si>
  <si>
    <t>State Individual Income Tax Rates and Brackets, 2023</t>
  </si>
  <si>
    <t> Timothy Vermeer</t>
  </si>
  <si>
    <t>Accessed August 22, 2024</t>
  </si>
  <si>
    <t>https://taxfoundation.org/data/all/state/state-income-tax-rates-2023/</t>
  </si>
  <si>
    <t>The Federation of Tax Administrators, January 2022.</t>
  </si>
  <si>
    <t>http://www.taxadmin.org/current-tax-rates</t>
  </si>
  <si>
    <t xml:space="preserve">members with links to state members: </t>
  </si>
  <si>
    <t>https://taxadmin.org/fta-members/</t>
  </si>
  <si>
    <t>National Conference of State Legislatures</t>
  </si>
  <si>
    <t>Earned Income Tax Credit Enactments</t>
  </si>
  <si>
    <t>Updated May 3, 2024</t>
  </si>
  <si>
    <t>https://www.ncsl.org/human-services/eitc-enactments#:~:text=Thirty-one%20states%2C%20the%20District%20of%20Columbia%2C%20Guam%20and,the%20EITC%20and%20how%20to%20file%20for%20it.</t>
  </si>
  <si>
    <t>Overview, including table</t>
  </si>
  <si>
    <t>https://www.ncsl.org/human-services/earned-income-tax-credit-overview</t>
  </si>
  <si>
    <t>State Tax Actions Database</t>
  </si>
  <si>
    <t>https://www.ncsl.org/fiscal/state-tax-actions-database</t>
  </si>
  <si>
    <t>2021 CA S 201</t>
  </si>
  <si>
    <t>https://custom.statenet.com/public/resources.cgi?id=ID:bill:CA2021000S201&amp;ciq=ncsl&amp;client_md=5874d7eb0a684501c54a4245da63b1b6&amp;mode=current_text</t>
  </si>
  <si>
    <t>Missouri Department of Revenue</t>
  </si>
  <si>
    <t>What's New? Includes 2023 Indivdiual Income Tax Year Changes and information on 2023 tax credits</t>
  </si>
  <si>
    <t>Home » Taxation » Individual » Tax Types » Income » Year Changes</t>
  </si>
  <si>
    <t>https://dor.mo.gov/taxation/individual/tax-types/income/year-changes/</t>
  </si>
  <si>
    <t>Accessed August 22, 2025</t>
  </si>
  <si>
    <t>Washington State Department of Commerce</t>
  </si>
  <si>
    <t>https://www.commerce.wa.gov/serving-communities/community-opportunities/earned-income-tax-credit/#:~:text=New%20Washington%20Working%20Families%20Tax%20Credit%20In%202023%2C,the%20Working%20Families%20Credit%20website%20or%20call%20360-763-7300.</t>
  </si>
  <si>
    <t>Earned Income Tax Credit</t>
  </si>
  <si>
    <r>
      <t>New Washington Working Families Tax Credit In 2023, The Washington State Working Families Tax Credit (WFTC) can provide up to $1,200 back in addition to the EITC. To apply and learn more, visit the </t>
    </r>
    <r>
      <rPr>
        <u/>
        <sz val="11"/>
        <color rgb="FFC94F0D"/>
        <rFont val="Roboto"/>
      </rPr>
      <t>Working Families Credit website</t>
    </r>
    <r>
      <rPr>
        <sz val="11"/>
        <color rgb="FF222222"/>
        <rFont val="Roboto"/>
      </rPr>
      <t> or call </t>
    </r>
    <r>
      <rPr>
        <u/>
        <sz val="11"/>
        <color rgb="FFC94F0D"/>
        <rFont val="Roboto"/>
      </rPr>
      <t>360-763-7300</t>
    </r>
    <r>
      <rPr>
        <sz val="11"/>
        <color rgb="FF222222"/>
        <rFont val="Roboto"/>
      </rPr>
      <t>.</t>
    </r>
  </si>
  <si>
    <t>Working Families Tax Credit Website</t>
  </si>
  <si>
    <t>https://workingfamiliescredit.wa.gov/</t>
  </si>
  <si>
    <t>Tax Foundation data, State Individual Income Tax Rates and Brackets, 2023</t>
  </si>
  <si>
    <t>2023 State Income Tax Rates and Brackets | Tax Foundation</t>
  </si>
  <si>
    <t>States with No Income Tax</t>
  </si>
  <si>
    <t>States with a Flat Income Tax</t>
  </si>
  <si>
    <t>States with a Graduated-rate Income Tax</t>
  </si>
  <si>
    <t>New Hampshire*</t>
  </si>
  <si>
    <t>Washington**</t>
  </si>
  <si>
    <t>Washington DC</t>
  </si>
  <si>
    <t>2023 State Income Tax Rates and Brackets</t>
  </si>
  <si>
    <t>tate Individual Income Tax Rates and Brackets, as of January 1, 2023</t>
  </si>
  <si>
    <t>Single Filer Rates</t>
  </si>
  <si>
    <t>Single Filer Brackets</t>
  </si>
  <si>
    <t>Married Filing Jointly Rates</t>
  </si>
  <si>
    <t>Married Filing Jointly Brackets</t>
  </si>
  <si>
    <t>Standard Deduction (Single)</t>
  </si>
  <si>
    <t>Standard Deduction (Couple)</t>
  </si>
  <si>
    <t>Personal Exemption (Single)</t>
  </si>
  <si>
    <t>Personal Exemption (Couple)</t>
  </si>
  <si>
    <t>Personal Exemption (Dependent)</t>
  </si>
  <si>
    <t>Alabama (a, b, c)</t>
  </si>
  <si>
    <t>&gt;</t>
  </si>
  <si>
    <t>none</t>
  </si>
  <si>
    <t>n.a.</t>
  </si>
  <si>
    <t>Arizona (f, g, w)</t>
  </si>
  <si>
    <r>
      <t xml:space="preserve">$100 </t>
    </r>
    <r>
      <rPr>
        <sz val="11"/>
        <color rgb="FFFF0000"/>
        <rFont val="Aptos"/>
        <family val="2"/>
      </rPr>
      <t>credit</t>
    </r>
  </si>
  <si>
    <t>Check out what credit means</t>
  </si>
  <si>
    <t>Arkansas (d, h, i, o, oo)</t>
  </si>
  <si>
    <t>$29 credit</t>
  </si>
  <si>
    <t>$58 credit</t>
  </si>
  <si>
    <t>California (a, i, k, l, m, n, o, rr)</t>
  </si>
  <si>
    <t>$140 credit</t>
  </si>
  <si>
    <t>$280 credit</t>
  </si>
  <si>
    <t>$433 credit</t>
  </si>
  <si>
    <t>Colorado (a, p)</t>
  </si>
  <si>
    <t>Connecticut (j, q, r, s)</t>
  </si>
  <si>
    <t>Delaware (a, i, n, t)</t>
  </si>
  <si>
    <t>$110 credit</t>
  </si>
  <si>
    <t>$220 credit</t>
  </si>
  <si>
    <t>Hawaii (n,v)</t>
  </si>
  <si>
    <t>Idaho (n, w)</t>
  </si>
  <si>
    <t>Illinois (n, o, x)</t>
  </si>
  <si>
    <t>Indiana (a, n, y)</t>
  </si>
  <si>
    <t>Iowa (a, e, i)</t>
  </si>
  <si>
    <t>$40 credit</t>
  </si>
  <si>
    <t>$80 credit</t>
  </si>
  <si>
    <t>Kansas (a, n)</t>
  </si>
  <si>
    <t>Kentucky (a, e)</t>
  </si>
  <si>
    <t>Louisiana (z)</t>
  </si>
  <si>
    <t>Maine (w, aa, dd)</t>
  </si>
  <si>
    <t>$300 credit</t>
  </si>
  <si>
    <t>Maryland (a, n, o, bb, cc)</t>
  </si>
  <si>
    <t>Michigan (a, n, o)</t>
  </si>
  <si>
    <t>Minnesota (e, dd, ee)</t>
  </si>
  <si>
    <t>Missouri (a, b, k, n, w)</t>
  </si>
  <si>
    <t>n.a</t>
  </si>
  <si>
    <t>Montana (b, e, dd, ff)</t>
  </si>
  <si>
    <t>Nebraska (e, i, n, dd)</t>
  </si>
  <si>
    <t>$157 credit</t>
  </si>
  <si>
    <t>$314 credit</t>
  </si>
  <si>
    <t>New Hampshire (gg)</t>
  </si>
  <si>
    <t>4% on interest and dividends only</t>
  </si>
  <si>
    <t>New Jersey (a)</t>
  </si>
  <si>
    <t>New Mexico (n, w, nn)</t>
  </si>
  <si>
    <t>New York (a, j)</t>
  </si>
  <si>
    <t>North Dakota (k, p, w)</t>
  </si>
  <si>
    <t>Ohio (a, k, o, hh)</t>
  </si>
  <si>
    <t>Oklahoma (n)</t>
  </si>
  <si>
    <t>Oregon (a, b, e, i, n, dd, ii, rr)</t>
  </si>
  <si>
    <t>$236 credit</t>
  </si>
  <si>
    <t>$472 credit</t>
  </si>
  <si>
    <t>Pennsylvania (a)</t>
  </si>
  <si>
    <t>Rhode Island (e, dd, jj)</t>
  </si>
  <si>
    <t>South Carolina (d, p)</t>
  </si>
  <si>
    <t>$13,850 (w)</t>
  </si>
  <si>
    <t>$27,700 (w)</t>
  </si>
  <si>
    <t>$4,430 (o)</t>
  </si>
  <si>
    <t>Utah (i, kk)</t>
  </si>
  <si>
    <t>$831 credit (e)</t>
  </si>
  <si>
    <t>$1,662 credit (e)</t>
  </si>
  <si>
    <t>$1,802 credit (o)</t>
  </si>
  <si>
    <t>Vermont (k, o, ll, qq)</t>
  </si>
  <si>
    <t>Virginia (n)</t>
  </si>
  <si>
    <t>7.0% on capital gains income only</t>
  </si>
  <si>
    <t>West Virginia (a, n)</t>
  </si>
  <si>
    <t>Wisconsin (e, n, dd, mm)</t>
  </si>
  <si>
    <t>Washington, DC (w)</t>
  </si>
  <si>
    <t>Washington, DC</t>
  </si>
  <si>
    <t>Footnotes</t>
  </si>
  <si>
    <t>(a) Local income taxes are excluded. Eleven states have county- or city-level income taxes; the average rates expressed as a percentage of AGI within each jurisdiction are: AL--0.10%; DE--0.16%; IN--0.61%; IA--0.11%; KY--1.31%; MD--2.38%; MI--0.17%; MO--0.21%; NY--1.59%; OH--1.56%; PA--1.22%. In CA, CO, KS, NJ, OR, and WV some jurisdictions have payroll taxes, flat-rate wage taxes, or interest and dividend income taxes. See Jared Walczak, “Local Income Taxes in 2019,” Tax Foundation, July 30, 2019, https://taxfoundation.org/local-income-taxes-2019/. +256:293+256:289"</t>
  </si>
  <si>
    <t>(b) These states allow some or all of federal income tax paid to be deducted from state taxable income.</t>
  </si>
  <si>
    <t>(c) For single taxpayers with AGI below $25,500, the standard deduction is $3,000. This standard deduction amount is reduced by $25 for every additional $500 of AGI, not to fall below $2,500. For Married Filing Joint (MFJ) taxpayers with AGI below $25,500, the standard deduction is $8,500. This standard deduction amount is reduced by $175 for every additional $500 of AGI, not to fall below $5,000. For all taxpayers with AGI of $20,000 or less and claiming a dependent, the dependent exemption is $1,000. This amount is reduced to $500 per dependent for taxpayers with AGI above $20,000 and equal to or less than $100,000. For taxpayers with more than $100,000 in AGI, the dependent exemption is $300 per dependent.</t>
  </si>
  <si>
    <t>(d) Statutory rates and brackets for 2023 are shown. Brackets are adjusted annually for inflation, but 2023 inflation adjustments were not available as of publication.</t>
  </si>
  <si>
    <t>(e) Standard deduction and/or personal exemption is adjusted annually for inflation. Inflation-adjusted amounts for tax year 2023 are shown.</t>
  </si>
  <si>
    <t>(f) Arizona's standard deduction can be adjusted upward by an amount equal to 27 percent of the amount the taxpayer would have claimed in charitable deductions if the taxpayer had claimed itemized deductions.</t>
  </si>
  <si>
    <t>(g) In lieu of a dependent exemption, Arizona offers a dependent tax credit of $100 per dependent under the age of 17 and $25 per dependent age 17 and older. The credit begins to phase out for taxpayers with federal adjusted gross income (FAGI) above $200,000 (single filers) or $400,000 (MFJ).</t>
  </si>
  <si>
    <t>(h) Rates apply to individuals earning more than $84,500. A separate tax tables exist for individuals earning $84,500 or less, with rates of 2 percent on income greater than or equal to $5,000; 3 percent on income greater than or equal to $10,000; 3.4 percent on income greater than or equal to $14,300; and 4.9 percent on income greater than $23,600 but less than or equal to $84,500.</t>
  </si>
  <si>
    <t>(i) Standard deduction or personal exemption is structured as a tax credit.</t>
  </si>
  <si>
    <t>(j) Connecticut and New York have "tax benefit recapture," by which many high-income taxpayers pay their top tax rate on all income, not just on amounts above the benefit threshold.</t>
  </si>
  <si>
    <t>(k) Bracket levels adjusted for inflation each year. Inflation-adjusted bracket widths for 2023 were not available as of publication, so table reflects 2022 inflation-adjusted bracket widths.</t>
  </si>
  <si>
    <t>(l) Exemption credits phase out for single taxpayers by $6 for each $2,500 of federal AGI above $229,908 and for MFJ filers by $12 for each $2,500 of federal AGI above $459,821. The credit cannot be reduced to below zero.</t>
  </si>
  <si>
    <t>(m) Rates include the additional mental health services tax at the rate of 1 percent on taxable income in excess of $1 million.</t>
  </si>
  <si>
    <t>(n) State provides a state-defined personal exemption amount for each exemption available and/or deductible under the Internal Revenue Code. Under the Tax Cuts and Jobs Act, the personal exemption is set at $0 until 2026 but not eliminated. Because it is still available, these state-defined personal exemptions remain available in some states but are set to $0 in other states.</t>
  </si>
  <si>
    <t>(o) Standard deduction and/or personal exemption adjusted annually for inflation, but the 2023 inflation adjustment was not available at time of publication, so table reflects actual 2022 amount(s).</t>
  </si>
  <si>
    <t>(p) Colorado, North Dakota, and South Carolina include the federal standard deduction in their income starting point.</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</si>
  <si>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</si>
  <si>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(r) Connecticut taxpayers are also given personal tax credits (1-75%) based upon adjusted gross income.</t>
  </si>
  <si>
    <t>(s) Connecticut's personal exemption phases out by $1,000 for each $1,000, or fraction thereof, by which a single filer's Connecticut AGI exceeds $30,000 and a MFJ filer's Connecticut AGI exceeds $48,000.</t>
  </si>
  <si>
    <t>(t) In addition to the personal income tax rates, Delaware imposes a tax on lump-sum distributions.</t>
  </si>
  <si>
    <t>(v)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(2015).</t>
  </si>
  <si>
    <t>(w) Deduction and/or exemption tied to federal tax system. Federal deductions and exemptions are indexed for inflation, and where applicable, the tax year 2023 inflation-adjusted amounts are shown.</t>
  </si>
  <si>
    <t>(x) As of June 1, 2017, taxpayers cannot claim the personal exemption if their adjusted gross income exceeds $250,000 (single filers) or $500,000 (MFJ).</t>
  </si>
  <si>
    <t>(y) $1,000 is a base exemption. If dependents meet certain conditions, filers can take an additional $1,500 exemption for each.</t>
  </si>
  <si>
    <t>(z) Standard deduction and personal exemptions are combined: $4,500 for single and married filing separately; $9,000 MFJ and head of household.</t>
  </si>
  <si>
    <t>(aa) Maine's personal exemption begins to phase out for taxpayers with income exceeding $286,200 (single filers) or $343,400 (MFJ) (2022 inflation adjustments). The dependent personal exemption is structured as a tax credit and begins to phase out for taxpayers with income exceeding $200,000 (head of household) or $400,000 (married filing jointly).</t>
  </si>
  <si>
    <t>(bb) The standard deduction is 15 percent of income with a minimum of $1,600 and a cap of $2,400 for single filers and married filing separately filers. The standard deduction is a minimum of $3,200 and capped at $4,850 for MFJ filers, head of household filers, and qualifying widows/ widowers. The minimum and maximum standard deduction amounts are adjusted annually for inflation. 2023 inflation-adjusted amounts were not announced as of publication, so 2022 inflation-adjusted amounts are shown.</t>
  </si>
  <si>
    <t>(cc) The exemption amount has the following phaseout schedule: If AGI is above $100,000 for single filers and above $150,000 for married filers, the $3,200 exemption begins to be phased out. If AGI is above $150,000 for single filers and above $200,000 for married filers, the exemption is phased out entirely.</t>
  </si>
  <si>
    <t>(dd) Bracket levels adjusted for inflation each year. Inflation-adjusted bracket levels for 2023 are shown.</t>
  </si>
  <si>
    <t>(ee) For taxpayers whose AGI exceeds $103,025 (married filing separately) or $206,050 (all other filers), Minnesota’s standard deduction is reduced by the lesser of 3 percent of the excess of the taxpayer’s federal AGI over the applicable amount or 80 percent of the standard deduction otherwise allowable.</t>
  </si>
  <si>
    <t>(ff) Montana filers' standard deduction is 20 percent of AGI. For single taxpayers, the deduction must be between $2,460 and $5,540. For joint taxpayers, the deduction must be between $4,920 and $11,080.</t>
  </si>
  <si>
    <t>(gg) Applies to interest and dividend income only.</t>
  </si>
  <si>
    <t>(hh) Ohio's personal and dependent exemptions are $2,400 for an AGI of $40,000 or less, $2,150 if AGI is more than $40,000 but less than or equal to $80,000, and $1,900 if AGI is greater than $80,000.</t>
  </si>
  <si>
    <t>(ii) The personal exemption credit is not allowed if federal AGI exceeds $100,000 for single filers or $200,000 for MFJ.</t>
  </si>
  <si>
    <t>(jj) The phaseout range for the standard deduction, personal exemption, and dependency exemption is $233,750 to $260,550. For taxpayers with modified Federal AGI exceeding $260,550,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</si>
  <si>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$15,548 ($31,096 for married couples).</t>
  </si>
  <si>
    <t>(ll) For taxpayers with federal AGI that exceeds $150,000, the taxpayer will pay the greater of state income tax or 3 percent of federal AGI.</t>
  </si>
  <si>
    <t>(mm) The standard deduction begins to phase out at $18,400 in income for single filers and $26,550 in income for joint filers. The standard deduction phases out to zero at $124,733 for single filers and $145,976 for joint filers.</t>
  </si>
  <si>
    <t>(nn) In lieu of the suspended personal exemption, New Mexico offers a deduction of $4,000 for all but one of a taxpayer’s dependents.</t>
  </si>
  <si>
    <t>(oo) Taxpayers with net income greater than or equal to $84,501 but not greater than $89,100 shall reduce the amount of tax due by deducting a bracket adjustment amount. The bracket adjustment amount starts at $460 for individuals with net income of $84,501 and decreases by $10 for every $100 in additional net income.</t>
  </si>
  <si>
    <t>(qq) Taxpayers also receive an additional deduction of $1,050 for each standard deduction box checked on federal Form 1040.</t>
  </si>
  <si>
    <t>(rr) California and Oregon do not fully index their top brackets.</t>
  </si>
  <si>
    <t>Notable 2023 State Individual Income Tax Changes</t>
  </si>
  <si>
    <t>Last year continued the historic pace of income tax rate reductions. In 2022, 12 states enacted individual income tax rate reductions, a continuation from 2021 when 13 states enacted or implemented individual income tax rate reductions. Nearly all of the 2022 rate reductions were effective starting January 1, 2023. Georgia’s rate reduction will occur in 2024 along with additional reductions in Iowa, Mississippi, and Nebraska. Some of the scheduled future rate reductions rely on tax triggers, where rate reductions will occur once certain revenue benchmarks are met. Other rate reductions are set to occur on specific future dates, with rates phasing down incrementally over time. Massachusetts was the only jurisdiction to enact an individual income tax rate increase in 2022. Notable changes to major individual income tax provisions include the following:</t>
  </si>
  <si>
    <t>Arizona joined the growing list of states with a flat individual income tax structure, one year earlier than originally anticipated. Under S.B. 1828, tax triggers were established that set the state on a course to a 2.5 percent flat rate subject to reaching specified revenue targets. Since Arizona reached the final revenue target sooner than anticipated, the rate schedule converted directly from a two-bracket structure with rates of 2.55 and 2.98 percent to a flat rate of 2.5 percent, without the need for another year of a two-rate structure.</t>
  </si>
  <si>
    <r>
      <t>In August 2022, Arkansas legislators passed </t>
    </r>
    <r>
      <rPr>
        <u/>
        <sz val="14"/>
        <color rgb="FF162127"/>
        <rFont val="Arial"/>
        <family val="2"/>
      </rPr>
      <t>H.B. 1002</t>
    </r>
    <r>
      <rPr>
        <sz val="14"/>
        <color rgb="FF162127"/>
        <rFont val="Arial"/>
        <family val="2"/>
      </rPr>
      <t>, a bill to accelerate previously planned individual and corporate income tax rate reductions. The reduction in the top marginal individual income tax rate from 5.5 to 4.9 percent was retroactive to January 1, 2022.</t>
    </r>
  </si>
  <si>
    <t>In September 2022, Idaho legislators enacted H.B. 1 to convert the individual income tax structure to a flat rate of 5.8 percent, down from a top marginal rate of 6 percent. As this law was designed in part to supersede a tax increase proposal that was approved for the ballot but later withdrawn, the law technically took effect January 3, 2023, but its provisions apply retroactively to January 1, 2023.</t>
  </si>
  <si>
    <t>Under H.B. 1002, enacted in March 2022, Indiana’s flat individual income tax rate was reduced from 3.23 to 3.15 percent effective for 2023 and 2024. Additional triggers are in place that could reduce the rate to 2.9 percent by 2029 if specified conditions are met.</t>
  </si>
  <si>
    <r>
      <t>Iowa enacted comprehensive tax reforms in 2018, 2021, and </t>
    </r>
    <r>
      <rPr>
        <u/>
        <sz val="14"/>
        <color rgb="FF162127"/>
        <rFont val="Arial"/>
        <family val="2"/>
      </rPr>
      <t>2022</t>
    </r>
    <r>
      <rPr>
        <sz val="14"/>
        <color rgb="FF162127"/>
        <rFont val="Arial"/>
        <family val="2"/>
      </rPr>
      <t>, and many of these reforms will continue phasing in over the coming years. Effective January 1, Iowa’s nine individual income tax rates were consolidated into four, and the top rate was decreased from 8.53 to 6 percent. Iowa’s graduated-rate tax structure is scheduled to shift to a flat tax at a rate of 3.9 percent in 2026.</t>
    </r>
  </si>
  <si>
    <t>Additionally, effective tax year 2023, the standard deduction and state deduction for federal taxes paid are repealed, broadening the base to help pay for reductions to the rate.</t>
  </si>
  <si>
    <t>In April 2022, H.B. 8 was enacted, reducing individual income tax rates. Many of the law’s provisions took effect on January 1, 2023, including the initial reduction in the individual income tax rate from 5 to 4.5 percent.</t>
  </si>
  <si>
    <t>The law also established tax triggers that, contingent upon revenue meeting certain benchmarks, could phase down the individual income tax rate to zero over many years, starting with a likely further reduction from 4.5 to 4 percent in 2024.</t>
  </si>
  <si>
    <r>
      <t>The narrow passage of Massachusetts </t>
    </r>
    <r>
      <rPr>
        <u/>
        <sz val="14"/>
        <color rgb="FF162127"/>
        <rFont val="Arial"/>
        <family val="2"/>
      </rPr>
      <t>Question 1</t>
    </r>
    <r>
      <rPr>
        <sz val="14"/>
        <color rgb="FF162127"/>
        <rFont val="Arial"/>
        <family val="2"/>
      </rPr>
      <t>, a legislatively referred constitutional amendment, in November 2022 modified the state’s constitution to add a 4 percent surtax to the current 5 percent individual income tax rate for annual income above $1 million. Massachusetts had a flat-rate individual income tax since 1917.</t>
    </r>
  </si>
  <si>
    <t>Mississippi moved to a flat individual income tax structure as a result of H.B. 531, enacted in April 2022. Effective January 1, 2023, the 4 percent tax on taxable income between $5,000 and $10,000 was eliminated, leaving a single rate of 5 percent on income exceeding $10,000. The flat rate is scheduled to phase down to 4.7 percent in 2024, 4.4 percent in 2025, and 4 percent in 2026.</t>
  </si>
  <si>
    <t>In October 2022, Missouri legislators passed S.B. 3, a bill to expedite planned individual income tax rate reductions and replace existing tax triggers with triggers that reduce the top marginal rate further and faster than planned in previous legislation enacted in 2014 and 2021. Effective January 1, Missouri’s top marginal individual income tax rate was reduced from 5.3 to 4.95 percent, and the amount of income exempt from Missouri’s individual income tax rates increased from $100 to $1,000. Additional triggers seek to eventually reduce the top rate to 4.5 percent.</t>
  </si>
  <si>
    <t>Under L.B. 873, enacted in April 2022, Nebraska plans to reduce its top marginal individual income tax rate to 5.84 percent by 2027. The tax will be reduced by 0.2 percentage points per year. The initial reduction from 6.84 to 6.64 percent occurred on January 1, 2023.</t>
  </si>
  <si>
    <t>New Hampshire began phasing out its income tax on interest and dividend income in 2023, bringing the rate down from 5 to 4 percent. This is the result of H.B. 2, enacted in June 2021. The rate is scheduled to phase down by one percentage point per year until the tax is phased out entirely in 2027.</t>
  </si>
  <si>
    <t>New York’s budget for fiscal year 2023, enacted in April 2022, accelerated income tax rate reductions originally passed in 2016 for middle-income earners. Under S. 8009, rate reductions originally scheduled for 2025 took effect two years earlier than planned, bringing the rate on income between $13,900 and $80,650 (single filers) and between $27,900 and $161,550 (joint filers) to 5.5 percent and bringing the rate on income between $80,650 and $215,400 (single filers) and between $161,500 and $323,200 (joint filers) to 6 percent. For tax year 2022, the tax rates on those levels of income were 5.85 and 6.25 percent, respectively.</t>
  </si>
  <si>
    <t>North Carolina’s flat individual income tax rate decreased from 4.99 to 4.75 percent for 2023 as a result of SB 105, the 2021 Appropriations Act, which was enacted in November 2021. Future scheduled reductions enacted under this same law will ultimately bring the rate to 3.99 percent by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</si>
</sst>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3" formatCode="_(* #,##0.00_);_(* \(#,##0.00\);_(* &quot;-&quot;??_);_(@_)"/>
    <numFmt numFmtId="164" formatCode="&quot;$&quot;#,##0"/>
    <numFmt numFmtId="165" formatCode="&quot;$&quot;#,##0.00"/>
    <numFmt numFmtId="166" formatCode="0_);[Red]\(0\)"/>
    <numFmt numFmtId="167" formatCode="0.0%"/>
    <numFmt numFmtId="168" formatCode="_(* #,##0_);_(* \(#,##0\);_(* &quot;-&quot;??_);_(@_)"/>
    <numFmt numFmtId="169" formatCode="0.0000%"/>
    <numFmt numFmtId="170" formatCode="0.000%"/>
  </numFmts>
  <fonts count="41">
    <font>
      <sz val="11"/>
      <color theme="1"/>
      <name val="Aptos Narrow"/>
      <family val="2"/>
      <scheme val="minor"/>
    </font>
    <font>
      <b/>
      <sz val="11"/>
      <color theme="1"/>
      <name val="Aptos Narrow"/>
      <family val="2"/>
      <scheme val="minor"/>
    </font>
    <font>
      <sz val="12"/>
      <name val="Arial"/>
      <family val="2"/>
    </font>
    <font>
      <b/>
      <sz val="8"/>
      <name val="Arial"/>
      <family val="2"/>
    </font>
    <font>
      <sz val="10"/>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11"/>
      <color rgb="FFFF0000"/>
      <name val="Aptos Narrow"/>
      <family val="2"/>
      <scheme val="minor"/>
    </font>
    <font>
      <sz val="11"/>
      <color rgb="FF00B0F0"/>
      <name val="Aptos Narrow"/>
      <family val="2"/>
      <scheme val="minor"/>
    </font>
    <font>
      <u/>
      <sz val="11"/>
      <color theme="10"/>
      <name val="Aptos Narrow"/>
      <family val="2"/>
      <scheme val="minor"/>
    </font>
    <font>
      <sz val="11"/>
      <name val="Aptos Narrow"/>
      <family val="2"/>
      <scheme val="minor"/>
    </font>
    <font>
      <sz val="8"/>
      <name val="Aptos Narrow"/>
      <family val="2"/>
      <scheme val="minor"/>
    </font>
    <font>
      <sz val="11"/>
      <color rgb="FFA6A6A6"/>
      <name val="Aptos Narrow"/>
      <family val="2"/>
      <scheme val="minor"/>
    </font>
    <font>
      <sz val="11"/>
      <color theme="0" tint="-0.34998626667073579"/>
      <name val="Aptos Narrow"/>
      <family val="2"/>
      <scheme val="minor"/>
    </font>
    <font>
      <b/>
      <sz val="11"/>
      <color rgb="FF00B050"/>
      <name val="Aptos Narrow"/>
      <family val="2"/>
      <scheme val="minor"/>
    </font>
    <font>
      <sz val="11"/>
      <color rgb="FF00B050"/>
      <name val="Aptos Narrow"/>
      <family val="2"/>
      <scheme val="minor"/>
    </font>
    <font>
      <sz val="11"/>
      <color rgb="FF000000"/>
      <name val="Aptos Narrow"/>
      <family val="2"/>
      <scheme val="minor"/>
    </font>
    <font>
      <b/>
      <sz val="16.5"/>
      <color rgb="FF1B1B1B"/>
      <name val="Source Sans Pro"/>
      <family val="2"/>
    </font>
    <font>
      <sz val="12"/>
      <color rgb="FF1B1B1B"/>
      <name val="Source Sans Pro"/>
      <family val="2"/>
    </font>
    <font>
      <b/>
      <sz val="12.35"/>
      <color rgb="FF1B1B1B"/>
      <name val="Source Sans Pro"/>
      <family val="2"/>
    </font>
    <font>
      <b/>
      <sz val="11"/>
      <color rgb="FF00517E"/>
      <name val="Arial"/>
      <family val="2"/>
    </font>
    <font>
      <sz val="11"/>
      <color rgb="FF00517E"/>
      <name val="Arial"/>
      <family val="2"/>
    </font>
    <font>
      <sz val="18"/>
      <color rgb="FF111111"/>
      <name val="Source Sans Pro SemiBold"/>
      <family val="2"/>
    </font>
    <font>
      <sz val="14"/>
      <color rgb="FF00517E"/>
      <name val="Arial"/>
      <family val="2"/>
    </font>
    <font>
      <sz val="14"/>
      <name val="Var(--ff-secondary)"/>
    </font>
    <font>
      <u/>
      <sz val="10"/>
      <color indexed="12"/>
      <name val="Arial"/>
      <family val="2"/>
    </font>
    <font>
      <sz val="10"/>
      <name val="Lato"/>
      <family val="2"/>
    </font>
    <font>
      <sz val="11"/>
      <color rgb="FF222222"/>
      <name val="Roboto"/>
    </font>
    <font>
      <u/>
      <sz val="11"/>
      <color rgb="FFC94F0D"/>
      <name val="Roboto"/>
    </font>
    <font>
      <sz val="11"/>
      <name val="Calibri"/>
      <family val="2"/>
    </font>
    <font>
      <b/>
      <sz val="11"/>
      <name val="Calibri"/>
      <family val="2"/>
    </font>
    <font>
      <b/>
      <sz val="11"/>
      <color theme="1"/>
      <name val="Aptos Display"/>
      <family val="2"/>
      <scheme val="major"/>
    </font>
    <font>
      <b/>
      <sz val="11"/>
      <color rgb="FF162127"/>
      <name val="Aptos"/>
      <family val="2"/>
    </font>
    <font>
      <sz val="11"/>
      <color rgb="FF162127"/>
      <name val="Aptos"/>
      <family val="2"/>
    </font>
    <font>
      <sz val="11"/>
      <color rgb="FFFF0000"/>
      <name val="Aptos"/>
      <family val="2"/>
    </font>
    <font>
      <sz val="11"/>
      <color theme="1"/>
      <name val="Aptos"/>
      <family val="2"/>
    </font>
    <font>
      <sz val="10"/>
      <color rgb="FF666666"/>
      <name val="Arial"/>
      <family val="2"/>
    </font>
    <font>
      <b/>
      <sz val="13.5"/>
      <color theme="1"/>
      <name val="Arial"/>
      <family val="2"/>
    </font>
    <font>
      <sz val="14"/>
      <color rgb="FF162127"/>
      <name val="Arial"/>
      <family val="2"/>
    </font>
    <font>
      <u/>
      <sz val="14"/>
      <color rgb="FF162127"/>
      <name val="Arial"/>
      <family val="2"/>
    </font>
  </fonts>
  <fills count="17">
    <fill>
      <patternFill patternType="none"/>
    </fill>
    <fill>
      <patternFill patternType="gray125"/>
    </fill>
    <fill>
      <patternFill patternType="solid">
        <fgColor theme="3" tint="0.89999084444715716"/>
        <bgColor indexed="64"/>
      </patternFill>
    </fill>
    <fill>
      <patternFill patternType="solid">
        <fgColor theme="4"/>
        <bgColor theme="4"/>
      </patternFill>
    </fill>
    <fill>
      <patternFill patternType="solid">
        <fgColor rgb="FFFFFF99"/>
        <bgColor indexed="64"/>
      </patternFill>
    </fill>
    <fill>
      <patternFill patternType="solid">
        <fgColor theme="4" tint="0.79998168889431442"/>
        <bgColor theme="4" tint="0.79998168889431442"/>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79998168889431442"/>
        <bgColor indexed="64"/>
      </patternFill>
    </fill>
    <fill>
      <patternFill patternType="solid">
        <fgColor rgb="FFFFC000"/>
        <bgColor indexed="64"/>
      </patternFill>
    </fill>
    <fill>
      <patternFill patternType="solid">
        <fgColor rgb="FFFFC000"/>
        <bgColor theme="4" tint="0.79998168889431442"/>
      </patternFill>
    </fill>
    <fill>
      <patternFill patternType="solid">
        <fgColor rgb="FFFFFFFF"/>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s>
  <borders count="29">
    <border>
      <left/>
      <right/>
      <top/>
      <bottom/>
      <diagonal/>
    </border>
    <border>
      <left/>
      <right/>
      <top/>
      <bottom style="thin">
        <color indexed="64"/>
      </bottom>
      <diagonal/>
    </border>
    <border>
      <left/>
      <right style="thin">
        <color auto="1"/>
      </right>
      <top style="thin">
        <color auto="1"/>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right style="thin">
        <color auto="1"/>
      </right>
      <top style="thin">
        <color auto="1"/>
      </top>
      <bottom/>
      <diagonal/>
    </border>
    <border>
      <left/>
      <right/>
      <top/>
      <bottom style="thin">
        <color theme="4" tint="0.39997558519241921"/>
      </bottom>
      <diagonal/>
    </border>
    <border>
      <left/>
      <right style="thin">
        <color auto="1"/>
      </right>
      <top/>
      <bottom style="thin">
        <color indexed="64"/>
      </bottom>
      <diagonal/>
    </border>
    <border>
      <left style="thin">
        <color auto="1"/>
      </left>
      <right/>
      <top/>
      <bottom style="thin">
        <color indexed="64"/>
      </bottom>
      <diagonal/>
    </border>
    <border>
      <left style="thin">
        <color auto="1"/>
      </left>
      <right/>
      <top style="thin">
        <color auto="1"/>
      </top>
      <bottom style="thin">
        <color indexed="64"/>
      </bottom>
      <diagonal/>
    </border>
    <border>
      <left style="thin">
        <color auto="1"/>
      </left>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bottom/>
      <diagonal/>
    </border>
    <border>
      <left/>
      <right style="thin">
        <color indexed="64"/>
      </right>
      <top/>
      <bottom/>
      <diagonal/>
    </border>
    <border>
      <left style="medium">
        <color rgb="FFD6D7D9"/>
      </left>
      <right style="medium">
        <color rgb="FFD6D7D9"/>
      </right>
      <top style="medium">
        <color rgb="FFD6D7D9"/>
      </top>
      <bottom style="thick">
        <color rgb="FFDDDDDD"/>
      </bottom>
      <diagonal/>
    </border>
    <border>
      <left/>
      <right style="medium">
        <color rgb="FFD6D7D9"/>
      </right>
      <top style="medium">
        <color rgb="FFD6D7D9"/>
      </top>
      <bottom style="thick">
        <color rgb="FFDDDDDD"/>
      </bottom>
      <diagonal/>
    </border>
    <border>
      <left style="medium">
        <color rgb="FFD6D7D9"/>
      </left>
      <right style="medium">
        <color rgb="FFD6D7D9"/>
      </right>
      <top style="medium">
        <color rgb="FFDDDDDD"/>
      </top>
      <bottom style="medium">
        <color rgb="FFD6D7D9"/>
      </bottom>
      <diagonal/>
    </border>
    <border>
      <left/>
      <right style="medium">
        <color rgb="FFD6D7D9"/>
      </right>
      <top style="medium">
        <color rgb="FFDDDDDD"/>
      </top>
      <bottom style="medium">
        <color rgb="FFD6D7D9"/>
      </bottom>
      <diagonal/>
    </border>
    <border>
      <left/>
      <right/>
      <top style="medium">
        <color rgb="FFDEE2E6"/>
      </top>
      <bottom/>
      <diagonal/>
    </border>
    <border>
      <left/>
      <right/>
      <top/>
      <bottom style="thick">
        <color rgb="FFDEE2E6"/>
      </bottom>
      <diagonal/>
    </border>
    <border>
      <left style="medium">
        <color indexed="64"/>
      </left>
      <right/>
      <top style="medium">
        <color indexed="64"/>
      </top>
      <bottom style="medium">
        <color indexed="64"/>
      </bottom>
      <diagonal/>
    </border>
  </borders>
  <cellStyleXfs count="7">
    <xf numFmtId="0" fontId="0" fillId="0" borderId="0"/>
    <xf numFmtId="0" fontId="2" fillId="0" borderId="0"/>
    <xf numFmtId="43" fontId="5" fillId="0" borderId="0" applyFont="0" applyFill="0" applyBorder="0" applyAlignment="0" applyProtection="0"/>
    <xf numFmtId="0" fontId="10" fillId="0" borderId="0" applyNumberFormat="0" applyFill="0" applyBorder="0" applyAlignment="0" applyProtection="0"/>
    <xf numFmtId="9" fontId="5" fillId="0" borderId="0" applyFont="0" applyFill="0" applyBorder="0" applyAlignment="0" applyProtection="0"/>
    <xf numFmtId="0" fontId="26" fillId="0" borderId="0" applyNumberFormat="0" applyFill="0" applyBorder="0" applyAlignment="0" applyProtection="0">
      <alignment vertical="top"/>
      <protection locked="0"/>
    </xf>
    <xf numFmtId="0" fontId="30" fillId="0" borderId="0"/>
  </cellStyleXfs>
  <cellXfs count="252">
    <xf numFmtId="0" fontId="0" fillId="0" borderId="0" xfId="0"/>
    <xf numFmtId="0" fontId="1" fillId="0" borderId="0" xfId="0" applyFont="1"/>
    <xf numFmtId="6" fontId="0" fillId="0" borderId="0" xfId="0" applyNumberFormat="1"/>
    <xf numFmtId="0" fontId="1" fillId="2" borderId="0" xfId="0" applyFont="1" applyFill="1" applyAlignment="1">
      <alignment horizontal="center"/>
    </xf>
    <xf numFmtId="0" fontId="0" fillId="0" borderId="0" xfId="0" applyAlignment="1">
      <alignment horizontal="right"/>
    </xf>
    <xf numFmtId="0" fontId="3" fillId="0" borderId="0" xfId="1" applyFont="1" applyAlignment="1">
      <alignment horizontal="center"/>
    </xf>
    <xf numFmtId="0" fontId="3" fillId="0" borderId="1" xfId="1" applyFont="1" applyBorder="1" applyAlignment="1">
      <alignment horizontal="center"/>
    </xf>
    <xf numFmtId="0" fontId="0" fillId="0" borderId="0" xfId="0"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8" fillId="0" borderId="0" xfId="0" applyFont="1"/>
    <xf numFmtId="14" fontId="0" fillId="0" borderId="1" xfId="0" applyNumberFormat="1" applyBorder="1" applyAlignment="1">
      <alignment horizontal="center"/>
    </xf>
    <xf numFmtId="14" fontId="0" fillId="0" borderId="0" xfId="0" quotePrefix="1" applyNumberFormat="1" applyAlignment="1">
      <alignment horizontal="center"/>
    </xf>
    <xf numFmtId="14" fontId="0" fillId="0" borderId="1" xfId="0" quotePrefix="1" applyNumberFormat="1" applyBorder="1" applyAlignment="1">
      <alignment horizontal="center"/>
    </xf>
    <xf numFmtId="0" fontId="0" fillId="0" borderId="2" xfId="0" applyBorder="1"/>
    <xf numFmtId="43" fontId="9" fillId="0" borderId="3" xfId="2" applyFont="1" applyBorder="1"/>
    <xf numFmtId="0" fontId="0" fillId="0" borderId="4" xfId="0" applyBorder="1"/>
    <xf numFmtId="4" fontId="9" fillId="0" borderId="3" xfId="2" applyNumberFormat="1" applyFont="1" applyBorder="1"/>
    <xf numFmtId="43" fontId="9" fillId="0" borderId="4" xfId="2" applyFont="1" applyBorder="1"/>
    <xf numFmtId="4" fontId="9" fillId="0" borderId="4" xfId="2" applyNumberFormat="1" applyFont="1" applyBorder="1"/>
    <xf numFmtId="43" fontId="9" fillId="0" borderId="5" xfId="2" applyFont="1" applyBorder="1"/>
    <xf numFmtId="4" fontId="9" fillId="0" borderId="5" xfId="2" applyNumberFormat="1" applyFont="1" applyBorder="1"/>
    <xf numFmtId="0" fontId="0" fillId="0" borderId="6" xfId="0" applyBorder="1"/>
    <xf numFmtId="0" fontId="6" fillId="3" borderId="7" xfId="0" applyFont="1" applyFill="1" applyBorder="1"/>
    <xf numFmtId="14" fontId="6" fillId="3" borderId="7" xfId="0" quotePrefix="1" applyNumberFormat="1" applyFont="1" applyFill="1" applyBorder="1" applyAlignment="1">
      <alignment horizontal="center"/>
    </xf>
    <xf numFmtId="14" fontId="6" fillId="3" borderId="1" xfId="0" quotePrefix="1" applyNumberFormat="1" applyFont="1" applyFill="1" applyBorder="1" applyAlignment="1">
      <alignment horizontal="center"/>
    </xf>
    <xf numFmtId="0" fontId="0" fillId="0" borderId="5" xfId="0" applyBorder="1"/>
    <xf numFmtId="2" fontId="9" fillId="0" borderId="5" xfId="2" applyNumberFormat="1" applyFont="1" applyBorder="1"/>
    <xf numFmtId="0" fontId="11" fillId="0" borderId="0" xfId="3" applyFont="1" applyAlignment="1">
      <alignment vertical="center"/>
    </xf>
    <xf numFmtId="0" fontId="10" fillId="0" borderId="0" xfId="3"/>
    <xf numFmtId="0" fontId="7" fillId="0" borderId="0" xfId="3" applyFont="1" applyAlignment="1"/>
    <xf numFmtId="0" fontId="7" fillId="0" borderId="0" xfId="3" applyFont="1" applyAlignment="1">
      <alignment horizontal="center"/>
    </xf>
    <xf numFmtId="0" fontId="5" fillId="0" borderId="0" xfId="0" applyFont="1" applyAlignment="1">
      <alignment horizontal="center"/>
    </xf>
    <xf numFmtId="0" fontId="5" fillId="0" borderId="0" xfId="0" applyFont="1" applyAlignment="1">
      <alignment horizontal="center" wrapText="1"/>
    </xf>
    <xf numFmtId="165" fontId="11" fillId="0" borderId="0" xfId="3" applyNumberFormat="1" applyFont="1" applyAlignment="1">
      <alignment horizontal="center"/>
    </xf>
    <xf numFmtId="165" fontId="11" fillId="0" borderId="0" xfId="0" applyNumberFormat="1" applyFont="1" applyAlignment="1">
      <alignment horizontal="center"/>
    </xf>
    <xf numFmtId="0" fontId="7" fillId="0" borderId="0" xfId="3" applyFont="1" applyAlignment="1">
      <alignment vertical="center"/>
    </xf>
    <xf numFmtId="0" fontId="7" fillId="0" borderId="0" xfId="3" applyFont="1" applyAlignment="1">
      <alignment horizontal="center" vertical="center"/>
    </xf>
    <xf numFmtId="165" fontId="7" fillId="0" borderId="0" xfId="3" applyNumberFormat="1" applyFont="1" applyAlignment="1">
      <alignment horizontal="center"/>
    </xf>
    <xf numFmtId="0" fontId="7" fillId="0" borderId="0" xfId="0" applyFont="1" applyAlignment="1">
      <alignment horizontal="center"/>
    </xf>
    <xf numFmtId="165" fontId="7" fillId="0" borderId="0" xfId="0" applyNumberFormat="1" applyFont="1" applyAlignment="1">
      <alignment horizontal="center"/>
    </xf>
    <xf numFmtId="0" fontId="7" fillId="0" borderId="0" xfId="0" applyFont="1"/>
    <xf numFmtId="0" fontId="11" fillId="0" borderId="0" xfId="3" applyFont="1" applyAlignment="1">
      <alignment horizontal="center" vertical="center"/>
    </xf>
    <xf numFmtId="165" fontId="11" fillId="0" borderId="0" xfId="3" applyNumberFormat="1" applyFont="1" applyAlignment="1">
      <alignment vertical="center"/>
    </xf>
    <xf numFmtId="9" fontId="11" fillId="0" borderId="0" xfId="0" applyNumberFormat="1" applyFont="1" applyAlignment="1">
      <alignment horizontal="center"/>
    </xf>
    <xf numFmtId="9" fontId="0" fillId="0" borderId="0" xfId="0" applyNumberFormat="1"/>
    <xf numFmtId="9" fontId="11" fillId="0" borderId="4" xfId="2" applyNumberFormat="1" applyFont="1" applyBorder="1"/>
    <xf numFmtId="4" fontId="9" fillId="0" borderId="0" xfId="2" applyNumberFormat="1" applyFont="1" applyBorder="1"/>
    <xf numFmtId="6" fontId="0" fillId="0" borderId="4" xfId="0" applyNumberFormat="1" applyBorder="1"/>
    <xf numFmtId="6" fontId="0" fillId="0" borderId="3" xfId="0" applyNumberFormat="1" applyBorder="1"/>
    <xf numFmtId="6" fontId="0" fillId="0" borderId="5" xfId="0" applyNumberFormat="1" applyBorder="1"/>
    <xf numFmtId="0" fontId="8" fillId="4" borderId="8" xfId="0" applyFont="1" applyFill="1" applyBorder="1" applyAlignment="1">
      <alignment horizontal="center" wrapText="1"/>
    </xf>
    <xf numFmtId="0" fontId="8" fillId="4" borderId="9" xfId="0" applyFont="1" applyFill="1" applyBorder="1" applyAlignment="1">
      <alignment horizontal="center" wrapText="1"/>
    </xf>
    <xf numFmtId="4" fontId="0" fillId="0" borderId="2" xfId="0" applyNumberFormat="1" applyBorder="1"/>
    <xf numFmtId="39" fontId="0" fillId="0" borderId="10" xfId="2" applyNumberFormat="1" applyFont="1" applyBorder="1" applyAlignment="1">
      <alignment horizontal="center" vertical="center"/>
    </xf>
    <xf numFmtId="4" fontId="0" fillId="0" borderId="6" xfId="0" applyNumberFormat="1" applyBorder="1"/>
    <xf numFmtId="39" fontId="0" fillId="0" borderId="11" xfId="2" applyNumberFormat="1" applyFont="1" applyBorder="1" applyAlignment="1">
      <alignment horizontal="center" vertical="center"/>
    </xf>
    <xf numFmtId="4" fontId="0" fillId="0" borderId="0" xfId="0" applyNumberFormat="1"/>
    <xf numFmtId="0" fontId="6" fillId="0" borderId="12" xfId="0" applyFont="1" applyBorder="1"/>
    <xf numFmtId="0" fontId="6" fillId="0" borderId="13" xfId="0" applyFont="1" applyBorder="1"/>
    <xf numFmtId="0" fontId="0" fillId="0" borderId="13" xfId="0" applyBorder="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11" fillId="0" borderId="0" xfId="0" applyFont="1" applyAlignment="1">
      <alignment vertical="center"/>
    </xf>
    <xf numFmtId="6" fontId="0" fillId="0" borderId="0" xfId="0" applyNumberFormat="1" applyAlignment="1">
      <alignment horizontal="left"/>
    </xf>
    <xf numFmtId="38" fontId="0" fillId="0" borderId="0" xfId="0" applyNumberFormat="1" applyAlignment="1">
      <alignment horizontal="center"/>
    </xf>
    <xf numFmtId="1" fontId="0" fillId="0" borderId="0" xfId="0" applyNumberFormat="1" applyAlignment="1">
      <alignment horizontal="center"/>
    </xf>
    <xf numFmtId="0" fontId="11" fillId="0" borderId="0" xfId="0" applyFont="1"/>
    <xf numFmtId="6" fontId="11" fillId="0" borderId="0" xfId="0" applyNumberFormat="1" applyFont="1" applyAlignment="1">
      <alignment horizontal="center"/>
    </xf>
    <xf numFmtId="0" fontId="13" fillId="0" borderId="0" xfId="0" applyFont="1" applyAlignment="1">
      <alignment horizontal="center"/>
    </xf>
    <xf numFmtId="38" fontId="13" fillId="0" borderId="0" xfId="0" applyNumberFormat="1" applyFont="1" applyAlignment="1">
      <alignment horizontal="center"/>
    </xf>
    <xf numFmtId="6" fontId="13" fillId="0" borderId="0" xfId="0" applyNumberFormat="1" applyFont="1" applyAlignment="1">
      <alignment horizontal="center"/>
    </xf>
    <xf numFmtId="1" fontId="13" fillId="0" borderId="0" xfId="0" applyNumberFormat="1" applyFont="1" applyAlignment="1">
      <alignment horizontal="center"/>
    </xf>
    <xf numFmtId="164" fontId="13" fillId="0" borderId="0" xfId="0" applyNumberFormat="1" applyFont="1" applyAlignment="1">
      <alignment horizontal="center"/>
    </xf>
    <xf numFmtId="164" fontId="0" fillId="0" borderId="0" xfId="0" applyNumberFormat="1"/>
    <xf numFmtId="6" fontId="14" fillId="0" borderId="0" xfId="0" applyNumberFormat="1" applyFont="1" applyAlignment="1">
      <alignment horizontal="center"/>
    </xf>
    <xf numFmtId="166" fontId="0" fillId="0" borderId="0" xfId="0" applyNumberFormat="1" applyAlignment="1">
      <alignment horizontal="center"/>
    </xf>
    <xf numFmtId="11" fontId="0" fillId="0" borderId="0" xfId="0" applyNumberFormat="1"/>
    <xf numFmtId="43" fontId="0" fillId="0" borderId="0" xfId="2" applyFont="1"/>
    <xf numFmtId="0" fontId="6" fillId="3" borderId="0" xfId="0" applyFont="1" applyFill="1" applyAlignment="1">
      <alignment vertical="center"/>
    </xf>
    <xf numFmtId="0" fontId="6" fillId="3" borderId="0" xfId="0" applyFont="1" applyFill="1" applyAlignment="1">
      <alignment horizontal="center" vertical="center" wrapText="1"/>
    </xf>
    <xf numFmtId="0" fontId="6" fillId="3" borderId="0" xfId="0" applyFont="1" applyFill="1" applyAlignment="1">
      <alignment horizontal="center"/>
    </xf>
    <xf numFmtId="0" fontId="0" fillId="5" borderId="0" xfId="0" applyFill="1" applyAlignment="1">
      <alignment vertical="center"/>
    </xf>
    <xf numFmtId="0" fontId="0" fillId="5" borderId="0" xfId="0" applyFill="1" applyAlignment="1">
      <alignment horizontal="center"/>
    </xf>
    <xf numFmtId="10" fontId="9" fillId="5" borderId="0" xfId="0" applyNumberFormat="1" applyFont="1" applyFill="1" applyAlignment="1">
      <alignment horizontal="center"/>
    </xf>
    <xf numFmtId="9" fontId="9" fillId="0" borderId="0" xfId="0" applyNumberFormat="1" applyFont="1" applyAlignment="1">
      <alignment horizontal="center"/>
    </xf>
    <xf numFmtId="9" fontId="9" fillId="5" borderId="0" xfId="0" applyNumberFormat="1" applyFont="1" applyFill="1" applyAlignment="1">
      <alignment horizontal="center"/>
    </xf>
    <xf numFmtId="10" fontId="9" fillId="0" borderId="0" xfId="0" applyNumberFormat="1" applyFont="1" applyAlignment="1">
      <alignment horizontal="center"/>
    </xf>
    <xf numFmtId="6" fontId="9" fillId="0" borderId="0" xfId="0" applyNumberFormat="1" applyFont="1" applyAlignment="1">
      <alignment horizontal="center"/>
    </xf>
    <xf numFmtId="6" fontId="9" fillId="0" borderId="0" xfId="0" applyNumberFormat="1" applyFont="1" applyAlignment="1">
      <alignment horizontal="center" vertical="center"/>
    </xf>
    <xf numFmtId="164" fontId="9" fillId="0" borderId="0" xfId="0" applyNumberFormat="1" applyFont="1"/>
    <xf numFmtId="6" fontId="9" fillId="0" borderId="0" xfId="0" applyNumberFormat="1" applyFont="1" applyAlignment="1">
      <alignment vertical="center"/>
    </xf>
    <xf numFmtId="10" fontId="9" fillId="5" borderId="14" xfId="0" applyNumberFormat="1" applyFont="1" applyFill="1" applyBorder="1" applyAlignment="1">
      <alignment horizontal="center"/>
    </xf>
    <xf numFmtId="164" fontId="9" fillId="5" borderId="13" xfId="0" applyNumberFormat="1" applyFont="1" applyFill="1" applyBorder="1"/>
    <xf numFmtId="6" fontId="9" fillId="5" borderId="13" xfId="0" applyNumberFormat="1" applyFont="1" applyFill="1" applyBorder="1" applyAlignment="1">
      <alignment vertical="center"/>
    </xf>
    <xf numFmtId="3" fontId="0" fillId="0" borderId="0" xfId="0" applyNumberFormat="1"/>
    <xf numFmtId="0" fontId="0" fillId="5" borderId="12" xfId="0" applyFill="1" applyBorder="1" applyAlignment="1">
      <alignment horizontal="right" vertical="center"/>
    </xf>
    <xf numFmtId="1" fontId="9" fillId="5" borderId="13" xfId="0" applyNumberFormat="1" applyFont="1" applyFill="1" applyBorder="1" applyAlignment="1">
      <alignment horizontal="center"/>
    </xf>
    <xf numFmtId="0" fontId="6" fillId="6" borderId="15" xfId="0" applyFont="1" applyFill="1" applyBorder="1"/>
    <xf numFmtId="0" fontId="0" fillId="7" borderId="15" xfId="0" applyFill="1" applyBorder="1"/>
    <xf numFmtId="0" fontId="0" fillId="0" borderId="15" xfId="0" applyBorder="1"/>
    <xf numFmtId="0" fontId="6" fillId="6" borderId="0" xfId="0" applyFont="1" applyFill="1"/>
    <xf numFmtId="0" fontId="15" fillId="0" borderId="0" xfId="0" applyFont="1"/>
    <xf numFmtId="0" fontId="16" fillId="0" borderId="0" xfId="0" applyFont="1"/>
    <xf numFmtId="0" fontId="0" fillId="5" borderId="0" xfId="0" applyFill="1" applyAlignment="1">
      <alignment horizontal="right" vertical="center"/>
    </xf>
    <xf numFmtId="1" fontId="9" fillId="5" borderId="0" xfId="0" applyNumberFormat="1" applyFont="1" applyFill="1" applyAlignment="1">
      <alignment horizontal="center"/>
    </xf>
    <xf numFmtId="0" fontId="3" fillId="8" borderId="0" xfId="1" applyFont="1" applyFill="1" applyAlignment="1">
      <alignment horizontal="center"/>
    </xf>
    <xf numFmtId="0" fontId="0" fillId="8" borderId="0" xfId="0" applyFill="1"/>
    <xf numFmtId="0" fontId="0" fillId="8" borderId="0" xfId="0" applyFill="1" applyAlignment="1">
      <alignment horizontal="center"/>
    </xf>
    <xf numFmtId="0" fontId="16" fillId="8" borderId="0" xfId="0" applyFont="1" applyFill="1"/>
    <xf numFmtId="164" fontId="0" fillId="8" borderId="0" xfId="0" applyNumberFormat="1" applyFill="1"/>
    <xf numFmtId="4" fontId="0" fillId="8" borderId="0" xfId="0" applyNumberFormat="1" applyFill="1"/>
    <xf numFmtId="164" fontId="0" fillId="8" borderId="0" xfId="0" applyNumberFormat="1" applyFill="1" applyAlignment="1">
      <alignment horizontal="center"/>
    </xf>
    <xf numFmtId="4" fontId="0" fillId="8" borderId="0" xfId="0" applyNumberFormat="1" applyFill="1" applyAlignment="1">
      <alignment horizontal="center"/>
    </xf>
    <xf numFmtId="9" fontId="0" fillId="0" borderId="0" xfId="4" applyFont="1"/>
    <xf numFmtId="167" fontId="0" fillId="0" borderId="0" xfId="4" applyNumberFormat="1" applyFont="1"/>
    <xf numFmtId="0" fontId="6" fillId="6" borderId="16" xfId="0" applyFont="1" applyFill="1" applyBorder="1"/>
    <xf numFmtId="0" fontId="4" fillId="0" borderId="0" xfId="0" applyFont="1" applyAlignment="1">
      <alignment horizontal="right"/>
    </xf>
    <xf numFmtId="164" fontId="0" fillId="0" borderId="0" xfId="0" applyNumberFormat="1" applyAlignment="1">
      <alignment horizontal="center"/>
    </xf>
    <xf numFmtId="4" fontId="0" fillId="0" borderId="0" xfId="0" applyNumberFormat="1" applyAlignment="1">
      <alignment horizontal="center"/>
    </xf>
    <xf numFmtId="10" fontId="0" fillId="0" borderId="0" xfId="4" applyNumberFormat="1" applyFont="1" applyFill="1"/>
    <xf numFmtId="0" fontId="3" fillId="9" borderId="0" xfId="1" applyFont="1" applyFill="1" applyAlignment="1">
      <alignment horizontal="center"/>
    </xf>
    <xf numFmtId="0" fontId="0" fillId="9" borderId="0" xfId="0" applyFill="1" applyAlignment="1">
      <alignment horizontal="center"/>
    </xf>
    <xf numFmtId="0" fontId="0" fillId="9" borderId="0" xfId="0" applyFill="1"/>
    <xf numFmtId="0" fontId="16" fillId="9" borderId="0" xfId="0" applyFont="1" applyFill="1"/>
    <xf numFmtId="164" fontId="0" fillId="9" borderId="0" xfId="0" applyNumberFormat="1" applyFill="1"/>
    <xf numFmtId="167" fontId="0" fillId="9" borderId="0" xfId="4" applyNumberFormat="1" applyFont="1" applyFill="1"/>
    <xf numFmtId="6" fontId="0" fillId="9" borderId="0" xfId="0" applyNumberFormat="1" applyFill="1"/>
    <xf numFmtId="8" fontId="0" fillId="9" borderId="0" xfId="0" applyNumberFormat="1" applyFill="1" applyAlignment="1">
      <alignment horizontal="center"/>
    </xf>
    <xf numFmtId="9" fontId="0" fillId="9" borderId="0" xfId="0" applyNumberFormat="1" applyFill="1" applyAlignment="1">
      <alignment horizontal="center"/>
    </xf>
    <xf numFmtId="8" fontId="0" fillId="9" borderId="0" xfId="0" applyNumberFormat="1" applyFill="1"/>
    <xf numFmtId="0" fontId="17" fillId="5" borderId="12" xfId="0" applyFont="1" applyFill="1" applyBorder="1" applyAlignment="1">
      <alignment horizontal="center" vertical="top"/>
    </xf>
    <xf numFmtId="0" fontId="0" fillId="5" borderId="13" xfId="0" applyFill="1" applyBorder="1" applyAlignment="1">
      <alignment horizontal="center"/>
    </xf>
    <xf numFmtId="0" fontId="17" fillId="5" borderId="13" xfId="0" applyFont="1" applyFill="1" applyBorder="1" applyAlignment="1">
      <alignment horizontal="center" vertical="top"/>
    </xf>
    <xf numFmtId="0" fontId="17" fillId="5" borderId="13" xfId="0" applyFont="1" applyFill="1" applyBorder="1" applyAlignment="1">
      <alignment horizontal="left" vertical="top"/>
    </xf>
    <xf numFmtId="164" fontId="17" fillId="5" borderId="13" xfId="0" applyNumberFormat="1" applyFont="1" applyFill="1" applyBorder="1" applyAlignment="1">
      <alignment horizontal="right" vertical="top"/>
    </xf>
    <xf numFmtId="9" fontId="17" fillId="5" borderId="14" xfId="0" applyNumberFormat="1" applyFont="1" applyFill="1" applyBorder="1" applyAlignment="1">
      <alignment horizontal="right" wrapText="1"/>
    </xf>
    <xf numFmtId="0" fontId="17" fillId="0" borderId="12" xfId="0" applyFont="1" applyBorder="1" applyAlignment="1">
      <alignment horizontal="center" vertical="top"/>
    </xf>
    <xf numFmtId="0" fontId="17" fillId="0" borderId="13" xfId="0" applyFont="1" applyBorder="1" applyAlignment="1">
      <alignment horizontal="center" vertical="top"/>
    </xf>
    <xf numFmtId="0" fontId="17" fillId="0" borderId="13" xfId="0" applyFont="1" applyBorder="1" applyAlignment="1">
      <alignment horizontal="left" vertical="top"/>
    </xf>
    <xf numFmtId="164" fontId="17" fillId="0" borderId="13" xfId="0" applyNumberFormat="1" applyFont="1" applyBorder="1" applyAlignment="1">
      <alignment horizontal="right" vertical="top"/>
    </xf>
    <xf numFmtId="9" fontId="17" fillId="0" borderId="14" xfId="0" applyNumberFormat="1" applyFont="1" applyBorder="1" applyAlignment="1">
      <alignment horizontal="right" wrapText="1"/>
    </xf>
    <xf numFmtId="0" fontId="17" fillId="0" borderId="17" xfId="0" applyFont="1" applyBorder="1" applyAlignment="1">
      <alignment horizontal="center" vertical="top"/>
    </xf>
    <xf numFmtId="0" fontId="0" fillId="0" borderId="18" xfId="0" applyBorder="1" applyAlignment="1">
      <alignment horizontal="center"/>
    </xf>
    <xf numFmtId="0" fontId="17" fillId="0" borderId="18" xfId="0" applyFont="1" applyBorder="1" applyAlignment="1">
      <alignment horizontal="center" vertical="top"/>
    </xf>
    <xf numFmtId="0" fontId="17" fillId="0" borderId="18" xfId="0" applyFont="1" applyBorder="1" applyAlignment="1">
      <alignment horizontal="left" vertical="top"/>
    </xf>
    <xf numFmtId="164" fontId="17" fillId="0" borderId="18" xfId="0" applyNumberFormat="1" applyFont="1" applyBorder="1" applyAlignment="1">
      <alignment horizontal="right" vertical="top"/>
    </xf>
    <xf numFmtId="9" fontId="17" fillId="0" borderId="19" xfId="0" applyNumberFormat="1" applyFont="1" applyBorder="1" applyAlignment="1">
      <alignment horizontal="right" wrapText="1"/>
    </xf>
    <xf numFmtId="9" fontId="17" fillId="0" borderId="0" xfId="0" applyNumberFormat="1" applyFont="1" applyAlignment="1">
      <alignment horizontal="right" wrapText="1"/>
    </xf>
    <xf numFmtId="4" fontId="9" fillId="0" borderId="13" xfId="2" applyNumberFormat="1" applyFont="1" applyBorder="1" applyAlignment="1">
      <alignment horizontal="right" vertical="center"/>
    </xf>
    <xf numFmtId="4" fontId="9" fillId="5" borderId="13" xfId="2" applyNumberFormat="1" applyFont="1" applyFill="1" applyBorder="1" applyAlignment="1">
      <alignment horizontal="right" vertical="center"/>
    </xf>
    <xf numFmtId="0" fontId="0" fillId="0" borderId="0" xfId="0" applyAlignment="1">
      <alignment horizontal="left" indent="1"/>
    </xf>
    <xf numFmtId="0" fontId="0" fillId="0" borderId="0" xfId="0" applyAlignment="1">
      <alignment horizontal="left"/>
    </xf>
    <xf numFmtId="168" fontId="0" fillId="0" borderId="0" xfId="2" applyNumberFormat="1" applyFont="1"/>
    <xf numFmtId="8" fontId="0" fillId="0" borderId="0" xfId="0" applyNumberFormat="1"/>
    <xf numFmtId="6" fontId="0" fillId="8" borderId="0" xfId="0" applyNumberFormat="1" applyFill="1"/>
    <xf numFmtId="0" fontId="0" fillId="9" borderId="0" xfId="0" applyFill="1" applyAlignment="1">
      <alignment horizontal="right"/>
    </xf>
    <xf numFmtId="4" fontId="9" fillId="10" borderId="13" xfId="2" applyNumberFormat="1" applyFont="1" applyFill="1" applyBorder="1" applyAlignment="1">
      <alignment horizontal="right" vertical="center"/>
    </xf>
    <xf numFmtId="4" fontId="9" fillId="9" borderId="13" xfId="2" applyNumberFormat="1" applyFont="1" applyFill="1" applyBorder="1" applyAlignment="1">
      <alignment horizontal="right" vertical="center"/>
    </xf>
    <xf numFmtId="8" fontId="0" fillId="0" borderId="0" xfId="0" applyNumberFormat="1" applyAlignment="1">
      <alignment horizontal="center"/>
    </xf>
    <xf numFmtId="0" fontId="1" fillId="0" borderId="0" xfId="0" applyFont="1" applyAlignment="1">
      <alignment horizontal="center"/>
    </xf>
    <xf numFmtId="0" fontId="0" fillId="0" borderId="11" xfId="0" applyBorder="1" applyAlignment="1">
      <alignment horizontal="center"/>
    </xf>
    <xf numFmtId="0" fontId="0" fillId="0" borderId="20" xfId="0" applyBorder="1" applyAlignment="1">
      <alignment horizontal="center"/>
    </xf>
    <xf numFmtId="6" fontId="0" fillId="0" borderId="21" xfId="0" applyNumberFormat="1" applyBorder="1"/>
    <xf numFmtId="0" fontId="0" fillId="0" borderId="21" xfId="0" applyBorder="1"/>
    <xf numFmtId="0" fontId="0" fillId="0" borderId="21" xfId="0" applyBorder="1" applyAlignment="1">
      <alignment horizontal="center"/>
    </xf>
    <xf numFmtId="0" fontId="0" fillId="0" borderId="9" xfId="0" applyBorder="1" applyAlignment="1">
      <alignment horizontal="center"/>
    </xf>
    <xf numFmtId="8" fontId="0" fillId="0" borderId="8" xfId="0" applyNumberFormat="1" applyBorder="1"/>
    <xf numFmtId="164" fontId="9" fillId="5" borderId="0" xfId="0" applyNumberFormat="1" applyFont="1" applyFill="1"/>
    <xf numFmtId="6" fontId="9" fillId="5" borderId="0" xfId="0" applyNumberFormat="1" applyFont="1" applyFill="1" applyAlignment="1">
      <alignment vertical="center"/>
    </xf>
    <xf numFmtId="9" fontId="0" fillId="9" borderId="0" xfId="0" applyNumberFormat="1" applyFill="1"/>
    <xf numFmtId="167" fontId="0" fillId="0" borderId="0" xfId="0" applyNumberFormat="1"/>
    <xf numFmtId="10" fontId="0" fillId="0" borderId="0" xfId="0" applyNumberFormat="1"/>
    <xf numFmtId="0" fontId="18" fillId="0" borderId="0" xfId="0" applyFont="1" applyAlignment="1">
      <alignment vertical="center"/>
    </xf>
    <xf numFmtId="0" fontId="19" fillId="0" borderId="0" xfId="0" applyFont="1" applyAlignment="1">
      <alignment vertical="center"/>
    </xf>
    <xf numFmtId="0" fontId="20" fillId="11" borderId="22" xfId="0" applyFont="1" applyFill="1" applyBorder="1" applyAlignment="1">
      <alignment horizontal="left" wrapText="1"/>
    </xf>
    <xf numFmtId="0" fontId="20" fillId="11" borderId="23" xfId="0" applyFont="1" applyFill="1" applyBorder="1" applyAlignment="1">
      <alignment horizontal="left" wrapText="1"/>
    </xf>
    <xf numFmtId="0" fontId="20" fillId="11" borderId="23" xfId="0" applyFont="1" applyFill="1" applyBorder="1" applyAlignment="1">
      <alignment horizontal="left" vertical="center" wrapText="1"/>
    </xf>
    <xf numFmtId="0" fontId="20" fillId="11" borderId="0" xfId="0" applyFont="1" applyFill="1" applyAlignment="1">
      <alignment horizontal="left" wrapText="1"/>
    </xf>
    <xf numFmtId="0" fontId="19" fillId="11" borderId="24" xfId="0" applyFont="1" applyFill="1" applyBorder="1" applyAlignment="1">
      <alignment vertical="top" wrapText="1"/>
    </xf>
    <xf numFmtId="0" fontId="19" fillId="11" borderId="25" xfId="0" applyFont="1" applyFill="1" applyBorder="1" applyAlignment="1">
      <alignment horizontal="right" vertical="top" wrapText="1"/>
    </xf>
    <xf numFmtId="6" fontId="19" fillId="11" borderId="25" xfId="0" applyNumberFormat="1" applyFont="1" applyFill="1" applyBorder="1" applyAlignment="1">
      <alignment horizontal="center" vertical="top" wrapText="1"/>
    </xf>
    <xf numFmtId="0" fontId="19" fillId="11" borderId="25" xfId="0" applyFont="1" applyFill="1" applyBorder="1" applyAlignment="1">
      <alignment horizontal="right" vertical="center" wrapText="1"/>
    </xf>
    <xf numFmtId="6" fontId="19" fillId="11" borderId="25" xfId="0" applyNumberFormat="1" applyFont="1" applyFill="1" applyBorder="1" applyAlignment="1">
      <alignment horizontal="center" vertical="center" wrapText="1"/>
    </xf>
    <xf numFmtId="0" fontId="0" fillId="2" borderId="0" xfId="0" applyFill="1"/>
    <xf numFmtId="167" fontId="0" fillId="0" borderId="0" xfId="4" applyNumberFormat="1" applyFont="1" applyFill="1"/>
    <xf numFmtId="9" fontId="0" fillId="0" borderId="0" xfId="4" applyFont="1" applyAlignment="1">
      <alignment wrapText="1"/>
    </xf>
    <xf numFmtId="0" fontId="0" fillId="0" borderId="0" xfId="4" applyNumberFormat="1" applyFont="1" applyAlignment="1">
      <alignment wrapText="1"/>
    </xf>
    <xf numFmtId="0" fontId="21" fillId="11" borderId="26" xfId="0" applyFont="1" applyFill="1" applyBorder="1" applyAlignment="1">
      <alignment horizontal="left" wrapText="1"/>
    </xf>
    <xf numFmtId="0" fontId="21" fillId="11" borderId="27" xfId="0" applyFont="1" applyFill="1" applyBorder="1" applyAlignment="1">
      <alignment horizontal="left" wrapText="1"/>
    </xf>
    <xf numFmtId="0" fontId="22" fillId="11" borderId="26" xfId="0" applyFont="1" applyFill="1" applyBorder="1" applyAlignment="1">
      <alignment vertical="top" wrapText="1"/>
    </xf>
    <xf numFmtId="0" fontId="10" fillId="11" borderId="26" xfId="3" applyFill="1" applyBorder="1" applyAlignment="1">
      <alignment vertical="top" wrapText="1"/>
    </xf>
    <xf numFmtId="0" fontId="22" fillId="11" borderId="26" xfId="0" applyFont="1" applyFill="1" applyBorder="1" applyAlignment="1">
      <alignment horizontal="center" vertical="top" wrapText="1"/>
    </xf>
    <xf numFmtId="6" fontId="22" fillId="11" borderId="26" xfId="0" applyNumberFormat="1" applyFont="1" applyFill="1" applyBorder="1" applyAlignment="1">
      <alignment vertical="top" wrapText="1"/>
    </xf>
    <xf numFmtId="169" fontId="9" fillId="5" borderId="14" xfId="0" applyNumberFormat="1" applyFont="1" applyFill="1" applyBorder="1" applyAlignment="1">
      <alignment horizontal="center"/>
    </xf>
    <xf numFmtId="169" fontId="9" fillId="0" borderId="14" xfId="0" applyNumberFormat="1" applyFont="1" applyBorder="1" applyAlignment="1">
      <alignment horizontal="center"/>
    </xf>
    <xf numFmtId="170" fontId="9" fillId="5" borderId="14" xfId="0" applyNumberFormat="1" applyFont="1" applyFill="1" applyBorder="1" applyAlignment="1">
      <alignment horizontal="center"/>
    </xf>
    <xf numFmtId="0" fontId="0" fillId="5" borderId="12" xfId="0" applyFill="1" applyBorder="1" applyAlignment="1">
      <alignment horizontal="right"/>
    </xf>
    <xf numFmtId="0" fontId="23" fillId="0" borderId="0" xfId="0" applyFont="1" applyAlignment="1">
      <alignment horizontal="left" vertical="center"/>
    </xf>
    <xf numFmtId="0" fontId="0" fillId="0" borderId="12" xfId="0" applyBorder="1" applyAlignment="1">
      <alignment horizontal="right"/>
    </xf>
    <xf numFmtId="164" fontId="9" fillId="0" borderId="13" xfId="0" applyNumberFormat="1" applyFont="1" applyBorder="1"/>
    <xf numFmtId="6" fontId="22" fillId="11" borderId="0" xfId="0" applyNumberFormat="1" applyFont="1" applyFill="1" applyAlignment="1">
      <alignment vertical="top" wrapText="1"/>
    </xf>
    <xf numFmtId="0" fontId="0" fillId="5" borderId="13" xfId="0" applyFill="1" applyBorder="1" applyAlignment="1">
      <alignment horizontal="center" vertical="center"/>
    </xf>
    <xf numFmtId="6" fontId="22" fillId="11" borderId="26" xfId="0" applyNumberFormat="1" applyFont="1" applyFill="1" applyBorder="1" applyAlignment="1">
      <alignment horizontal="center" vertical="center" wrapText="1"/>
    </xf>
    <xf numFmtId="0" fontId="24" fillId="11" borderId="26" xfId="0" applyFont="1" applyFill="1" applyBorder="1" applyAlignment="1">
      <alignment horizontal="center" vertical="top" wrapText="1"/>
    </xf>
    <xf numFmtId="3" fontId="24" fillId="11" borderId="26" xfId="0" applyNumberFormat="1" applyFont="1" applyFill="1" applyBorder="1" applyAlignment="1">
      <alignment horizontal="center" vertical="top" wrapText="1"/>
    </xf>
    <xf numFmtId="0" fontId="24" fillId="12" borderId="26" xfId="0" applyFont="1" applyFill="1" applyBorder="1" applyAlignment="1">
      <alignment horizontal="center" vertical="top" wrapText="1"/>
    </xf>
    <xf numFmtId="3" fontId="24" fillId="12" borderId="26" xfId="0" applyNumberFormat="1" applyFont="1" applyFill="1" applyBorder="1" applyAlignment="1">
      <alignment horizontal="center" vertical="top" wrapText="1"/>
    </xf>
    <xf numFmtId="0" fontId="0" fillId="13" borderId="0" xfId="0" applyFill="1"/>
    <xf numFmtId="167" fontId="0" fillId="13" borderId="0" xfId="4" applyNumberFormat="1" applyFont="1" applyFill="1"/>
    <xf numFmtId="9" fontId="0" fillId="13" borderId="0" xfId="0" applyNumberFormat="1" applyFill="1"/>
    <xf numFmtId="10" fontId="0" fillId="13" borderId="28" xfId="4" applyNumberFormat="1" applyFont="1" applyFill="1" applyBorder="1"/>
    <xf numFmtId="6" fontId="0" fillId="13" borderId="0" xfId="0" applyNumberFormat="1" applyFill="1"/>
    <xf numFmtId="167" fontId="0" fillId="13" borderId="0" xfId="0" applyNumberFormat="1" applyFill="1"/>
    <xf numFmtId="0" fontId="0" fillId="14" borderId="0" xfId="0" applyFill="1"/>
    <xf numFmtId="167" fontId="0" fillId="14" borderId="0" xfId="4" applyNumberFormat="1" applyFont="1" applyFill="1"/>
    <xf numFmtId="3" fontId="0" fillId="0" borderId="0" xfId="4" applyNumberFormat="1" applyFont="1"/>
    <xf numFmtId="0" fontId="8" fillId="0" borderId="0" xfId="0" applyFont="1" applyAlignment="1">
      <alignment horizontal="left"/>
    </xf>
    <xf numFmtId="9" fontId="0" fillId="15" borderId="0" xfId="0" applyNumberFormat="1" applyFill="1"/>
    <xf numFmtId="0" fontId="0" fillId="15" borderId="0" xfId="0" applyFill="1"/>
    <xf numFmtId="0" fontId="0" fillId="16" borderId="0" xfId="0" applyFill="1"/>
    <xf numFmtId="9" fontId="0" fillId="16" borderId="0" xfId="0" applyNumberFormat="1" applyFill="1"/>
    <xf numFmtId="6" fontId="0" fillId="16" borderId="0" xfId="0" applyNumberFormat="1" applyFill="1"/>
    <xf numFmtId="0" fontId="25" fillId="0" borderId="0" xfId="0" applyFont="1" applyAlignment="1">
      <alignment vertical="center"/>
    </xf>
    <xf numFmtId="15" fontId="0" fillId="0" borderId="0" xfId="0" applyNumberFormat="1"/>
    <xf numFmtId="0" fontId="27" fillId="0" borderId="0" xfId="5" applyFont="1" applyAlignment="1" applyProtection="1">
      <alignment vertical="center"/>
    </xf>
    <xf numFmtId="0" fontId="10" fillId="0" borderId="0" xfId="3" applyAlignment="1" applyProtection="1">
      <alignment vertical="center"/>
    </xf>
    <xf numFmtId="0" fontId="28" fillId="0" borderId="0" xfId="0" applyFont="1"/>
    <xf numFmtId="0" fontId="31" fillId="0" borderId="0" xfId="6" applyFont="1"/>
    <xf numFmtId="0" fontId="30" fillId="0" borderId="0" xfId="6"/>
    <xf numFmtId="0" fontId="32" fillId="11" borderId="0" xfId="0" applyFont="1" applyFill="1" applyAlignment="1">
      <alignment wrapText="1"/>
    </xf>
    <xf numFmtId="0" fontId="33" fillId="11" borderId="0" xfId="0" applyFont="1" applyFill="1" applyAlignment="1">
      <alignment horizontal="left" vertical="center" wrapText="1"/>
    </xf>
    <xf numFmtId="10" fontId="33" fillId="11" borderId="0" xfId="0" applyNumberFormat="1" applyFont="1" applyFill="1" applyAlignment="1">
      <alignment horizontal="left" vertical="center" wrapText="1"/>
    </xf>
    <xf numFmtId="6" fontId="33" fillId="11" borderId="0" xfId="0" applyNumberFormat="1" applyFont="1" applyFill="1" applyAlignment="1">
      <alignment horizontal="left" vertical="center" wrapText="1"/>
    </xf>
    <xf numFmtId="0" fontId="34" fillId="11" borderId="0" xfId="0" applyFont="1" applyFill="1" applyAlignment="1">
      <alignment horizontal="left" vertical="center" wrapText="1"/>
    </xf>
    <xf numFmtId="10" fontId="34" fillId="11" borderId="0" xfId="0" applyNumberFormat="1" applyFont="1" applyFill="1" applyAlignment="1">
      <alignment horizontal="left" vertical="center" wrapText="1"/>
    </xf>
    <xf numFmtId="6" fontId="34" fillId="11" borderId="0" xfId="0" applyNumberFormat="1" applyFont="1" applyFill="1" applyAlignment="1">
      <alignment horizontal="left" vertical="center" wrapText="1"/>
    </xf>
    <xf numFmtId="0" fontId="35" fillId="11" borderId="0" xfId="0" applyFont="1" applyFill="1" applyAlignment="1">
      <alignment horizontal="left" vertical="center"/>
    </xf>
    <xf numFmtId="0" fontId="36" fillId="11" borderId="0" xfId="0" applyFont="1" applyFill="1"/>
    <xf numFmtId="0" fontId="37" fillId="0" borderId="0" xfId="0" applyFont="1"/>
    <xf numFmtId="0" fontId="38" fillId="0" borderId="0" xfId="0" applyFont="1" applyAlignment="1">
      <alignment vertical="center"/>
    </xf>
    <xf numFmtId="0" fontId="10" fillId="0" borderId="0" xfId="3" applyAlignment="1">
      <alignment vertical="center"/>
    </xf>
    <xf numFmtId="0" fontId="39" fillId="0" borderId="0" xfId="0" applyFont="1" applyAlignment="1">
      <alignment vertical="center"/>
    </xf>
    <xf numFmtId="0" fontId="0" fillId="0" borderId="0" xfId="0" applyAlignment="1">
      <alignment horizontal="left" wrapText="1"/>
    </xf>
    <xf numFmtId="0" fontId="21" fillId="0" borderId="0" xfId="0" applyFont="1" applyAlignment="1">
      <alignment horizontal="left" vertical="center"/>
    </xf>
    <xf numFmtId="0" fontId="21" fillId="11" borderId="26" xfId="0" applyFont="1" applyFill="1" applyBorder="1" applyAlignment="1">
      <alignment horizontal="left" wrapText="1"/>
    </xf>
    <xf numFmtId="0" fontId="21" fillId="11" borderId="27" xfId="0" applyFont="1" applyFill="1" applyBorder="1" applyAlignment="1">
      <alignment horizontal="left" wrapText="1"/>
    </xf>
    <xf numFmtId="0" fontId="10" fillId="11" borderId="26" xfId="3" applyFill="1" applyBorder="1" applyAlignment="1">
      <alignment horizontal="left" wrapText="1"/>
    </xf>
    <xf numFmtId="0" fontId="10" fillId="11" borderId="27" xfId="3" applyFill="1" applyBorder="1" applyAlignment="1">
      <alignment horizontal="left" wrapText="1"/>
    </xf>
    <xf numFmtId="0" fontId="30" fillId="0" borderId="0" xfId="6" applyAlignment="1">
      <alignment horizontal="center"/>
    </xf>
    <xf numFmtId="0" fontId="30" fillId="0" borderId="0" xfId="6"/>
  </cellXfs>
  <cellStyles count="7">
    <cellStyle name="Comma" xfId="2" builtinId="3"/>
    <cellStyle name="Hyperlink" xfId="3" builtinId="8"/>
    <cellStyle name="Hyperlink 2" xfId="5" xr:uid="{60965913-0479-45F5-B108-6826880FD4A4}"/>
    <cellStyle name="Normal" xfId="0" builtinId="0"/>
    <cellStyle name="Normal 2" xfId="6" xr:uid="{5C65F87D-7CB6-4751-BA78-19372127A968}"/>
    <cellStyle name="Normal 4" xfId="1" xr:uid="{0F5A33F4-B45B-4851-8795-FFBE98F4FFCA}"/>
    <cellStyle name="Percent" xfId="4" builtinId="5"/>
  </cellStyles>
  <dxfs count="126">
    <dxf>
      <font>
        <b val="0"/>
        <i val="0"/>
        <strike val="0"/>
        <condense val="0"/>
        <extend val="0"/>
        <outline val="0"/>
        <shadow val="0"/>
        <u val="none"/>
        <vertAlign val="baseline"/>
        <sz val="14"/>
        <color rgb="FF00517E"/>
        <name val="Arial"/>
        <family val="2"/>
        <scheme val="none"/>
      </font>
      <fill>
        <patternFill patternType="solid">
          <fgColor indexed="64"/>
          <bgColor rgb="FFFFFFFF"/>
        </patternFill>
      </fill>
      <alignment horizontal="center" vertical="top" textRotation="0" wrapText="1" indent="0" justifyLastLine="0" shrinkToFit="0" readingOrder="0"/>
      <border diagonalUp="0" diagonalDown="0">
        <left/>
        <right/>
        <top style="medium">
          <color rgb="FFDEE2E6"/>
        </top>
        <bottom/>
        <vertical/>
        <horizontal/>
      </border>
    </dxf>
    <dxf>
      <font>
        <b val="0"/>
        <i val="0"/>
        <strike val="0"/>
        <condense val="0"/>
        <extend val="0"/>
        <outline val="0"/>
        <shadow val="0"/>
        <u val="none"/>
        <vertAlign val="baseline"/>
        <sz val="14"/>
        <color rgb="FF00517E"/>
        <name val="Arial"/>
        <family val="2"/>
        <scheme val="none"/>
      </font>
      <fill>
        <patternFill patternType="solid">
          <fgColor indexed="64"/>
          <bgColor rgb="FFFFFFFF"/>
        </patternFill>
      </fill>
      <alignment horizontal="center" vertical="top" textRotation="0" wrapText="1" indent="0" justifyLastLine="0" shrinkToFit="0" readingOrder="0"/>
      <border diagonalUp="0" diagonalDown="0">
        <left/>
        <right/>
        <top style="medium">
          <color rgb="FFDEE2E6"/>
        </top>
        <bottom/>
        <vertical/>
        <horizontal/>
      </border>
    </dxf>
    <dxf>
      <font>
        <b val="0"/>
        <i val="0"/>
        <strike val="0"/>
        <condense val="0"/>
        <extend val="0"/>
        <outline val="0"/>
        <shadow val="0"/>
        <u val="none"/>
        <vertAlign val="baseline"/>
        <sz val="14"/>
        <color rgb="FF00517E"/>
        <name val="Arial"/>
        <family val="2"/>
        <scheme val="none"/>
      </font>
      <fill>
        <patternFill patternType="solid">
          <fgColor indexed="64"/>
          <bgColor rgb="FFFFFFFF"/>
        </patternFill>
      </fill>
      <alignment horizontal="center" vertical="top" textRotation="0" wrapText="1" indent="0" justifyLastLine="0" shrinkToFit="0" readingOrder="0"/>
      <border diagonalUp="0" diagonalDown="0">
        <left/>
        <right/>
        <top style="medium">
          <color rgb="FFDEE2E6"/>
        </top>
        <bottom/>
        <vertical/>
        <horizontal/>
      </border>
    </dxf>
    <dxf>
      <font>
        <b val="0"/>
        <i val="0"/>
        <strike val="0"/>
        <condense val="0"/>
        <extend val="0"/>
        <outline val="0"/>
        <shadow val="0"/>
        <u val="none"/>
        <vertAlign val="baseline"/>
        <sz val="14"/>
        <color rgb="FF00517E"/>
        <name val="Arial"/>
        <family val="2"/>
        <scheme val="none"/>
      </font>
      <fill>
        <patternFill patternType="solid">
          <fgColor indexed="64"/>
          <bgColor rgb="FFFFFFFF"/>
        </patternFill>
      </fill>
      <alignment horizontal="center" vertical="top" textRotation="0" wrapText="1" indent="0" justifyLastLine="0" shrinkToFit="0" readingOrder="0"/>
      <border diagonalUp="0" diagonalDown="0">
        <left/>
        <right/>
        <top style="medium">
          <color rgb="FFDEE2E6"/>
        </top>
        <bottom/>
        <vertical/>
        <horizontal/>
      </border>
    </dxf>
    <dxf>
      <font>
        <b val="0"/>
        <i val="0"/>
        <strike val="0"/>
        <condense val="0"/>
        <extend val="0"/>
        <outline val="0"/>
        <shadow val="0"/>
        <u val="none"/>
        <vertAlign val="baseline"/>
        <sz val="14"/>
        <color rgb="FF00517E"/>
        <name val="Arial"/>
        <family val="2"/>
        <scheme val="none"/>
      </font>
      <numFmt numFmtId="3" formatCode="#,##0"/>
      <fill>
        <patternFill patternType="solid">
          <fgColor indexed="64"/>
          <bgColor rgb="FFFFFFFF"/>
        </patternFill>
      </fill>
      <alignment horizontal="center" vertical="top" textRotation="0" wrapText="1" indent="0" justifyLastLine="0" shrinkToFit="0" readingOrder="0"/>
      <border diagonalUp="0" diagonalDown="0">
        <left/>
        <right/>
        <top style="medium">
          <color rgb="FFDEE2E6"/>
        </top>
        <bottom/>
        <vertical/>
        <horizontal/>
      </border>
    </dxf>
    <dxf>
      <font>
        <b val="0"/>
        <i val="0"/>
        <strike val="0"/>
        <condense val="0"/>
        <extend val="0"/>
        <outline val="0"/>
        <shadow val="0"/>
        <u val="none"/>
        <vertAlign val="baseline"/>
        <sz val="14"/>
        <color rgb="FF00517E"/>
        <name val="Arial"/>
        <family val="2"/>
        <scheme val="none"/>
      </font>
      <numFmt numFmtId="3" formatCode="#,##0"/>
      <fill>
        <patternFill patternType="solid">
          <fgColor indexed="64"/>
          <bgColor rgb="FFFFFFFF"/>
        </patternFill>
      </fill>
      <alignment horizontal="center" vertical="top" textRotation="0" wrapText="1" indent="0" justifyLastLine="0" shrinkToFit="0" readingOrder="0"/>
      <border diagonalUp="0" diagonalDown="0">
        <left/>
        <right/>
        <top style="medium">
          <color rgb="FFDEE2E6"/>
        </top>
        <bottom/>
        <vertical/>
        <horizontal/>
      </border>
    </dxf>
    <dxf>
      <font>
        <b val="0"/>
        <i val="0"/>
        <strike val="0"/>
        <condense val="0"/>
        <extend val="0"/>
        <outline val="0"/>
        <shadow val="0"/>
        <u val="none"/>
        <vertAlign val="baseline"/>
        <sz val="14"/>
        <color rgb="FF00517E"/>
        <name val="Arial"/>
        <family val="2"/>
        <scheme val="none"/>
      </font>
      <fill>
        <patternFill patternType="solid">
          <fgColor indexed="64"/>
          <bgColor rgb="FFFFFFFF"/>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numFmt numFmtId="13" formatCode="0%"/>
      <alignment horizontal="right" vertical="bottom" textRotation="0" wrapText="1"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Aptos Narrow"/>
        <family val="2"/>
        <scheme val="minor"/>
      </font>
      <numFmt numFmtId="164" formatCode="&quot;$&quot;#,##0"/>
      <alignment horizontal="righ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Aptos Narrow"/>
        <family val="2"/>
        <scheme val="minor"/>
      </font>
      <numFmt numFmtId="164" formatCode="&quot;$&quot;#,##0"/>
      <alignment horizontal="righ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Aptos Narrow"/>
        <family val="2"/>
        <scheme val="minor"/>
      </font>
      <alignment horizontal="left"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64" formatCode="&quot;$&quot;#,##0"/>
    </dxf>
    <dxf>
      <font>
        <b val="0"/>
        <i val="0"/>
        <strike val="0"/>
        <condense val="0"/>
        <extend val="0"/>
        <outline val="0"/>
        <shadow val="0"/>
        <u val="none"/>
        <vertAlign val="baseline"/>
        <sz val="11"/>
        <color rgb="FF00B0F0"/>
        <name val="Aptos Narrow"/>
        <family val="2"/>
        <scheme val="minor"/>
      </font>
      <numFmt numFmtId="164" formatCode="&quot;$&quot;#,##0"/>
    </dxf>
    <dxf>
      <font>
        <b val="0"/>
        <i val="0"/>
        <strike val="0"/>
        <condense val="0"/>
        <extend val="0"/>
        <outline val="0"/>
        <shadow val="0"/>
        <u val="none"/>
        <vertAlign val="baseline"/>
        <sz val="11"/>
        <color rgb="FF00B0F0"/>
        <name val="Aptos Narrow"/>
        <family val="2"/>
        <scheme val="minor"/>
      </font>
      <numFmt numFmtId="164" formatCode="&quot;$&quot;#,##0"/>
    </dxf>
    <dxf>
      <font>
        <strike val="0"/>
        <outline val="0"/>
        <shadow val="0"/>
        <u val="none"/>
        <vertAlign val="baseline"/>
        <sz val="11"/>
        <color rgb="FF00B0F0"/>
        <name val="Aptos Narrow"/>
        <family val="2"/>
        <scheme val="minor"/>
      </font>
      <numFmt numFmtId="164" formatCode="&quot;$&quot;#,##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6" formatCode="#,##0_);[Red]\(#,##0\)"/>
      <alignment horizontal="center" vertical="bottom" textRotation="0" wrapText="0" indent="0" justifyLastLine="0" shrinkToFit="0" readingOrder="0"/>
    </dxf>
    <dxf>
      <numFmt numFmtId="10" formatCode="&quot;$&quot;#,##0_);[Red]\(&quot;$&quot;#,##0\)"/>
      <alignment horizontal="left" vertical="bottom" textRotation="0" wrapText="0" indent="0" justifyLastLine="0" shrinkToFit="0" readingOrder="0"/>
    </dxf>
    <dxf>
      <alignment horizontal="center" textRotation="0" wrapText="0" indent="0" justifyLastLine="0" shrinkToFit="0" readingOrder="0"/>
    </dxf>
    <dxf>
      <font>
        <strike val="0"/>
        <outline val="0"/>
        <shadow val="0"/>
        <u val="none"/>
        <vertAlign val="baseline"/>
        <sz val="11"/>
        <color auto="1"/>
        <name val="Aptos Narrow"/>
        <family val="2"/>
        <scheme val="minor"/>
      </font>
    </dxf>
    <dxf>
      <alignment vertical="center" textRotation="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fill>
        <patternFill patternType="none">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quot;$&quot;#,##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quot;$&quot;#,##0.00"/>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dxf>
    <dxf>
      <font>
        <strike val="0"/>
        <outline val="0"/>
        <shadow val="0"/>
        <u val="none"/>
        <vertAlign val="baseline"/>
        <sz val="11"/>
        <color theme="0"/>
        <name val="Aptos Narrow"/>
        <family val="2"/>
        <scheme val="minor"/>
      </font>
    </dxf>
    <dxf>
      <font>
        <strike val="0"/>
        <outline val="0"/>
        <shadow val="0"/>
        <u val="none"/>
        <vertAlign val="baseline"/>
        <sz val="11"/>
        <color auto="1"/>
        <name val="Aptos Narrow"/>
        <family val="2"/>
        <scheme val="minor"/>
      </font>
      <numFmt numFmtId="165" formatCode="&quot;$&quot;#,##0.00"/>
      <alignment horizontal="center" vertical="bottom"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1"/>
        <color auto="1"/>
        <name val="Aptos Narrow"/>
        <family val="2"/>
        <scheme val="minor"/>
      </font>
      <numFmt numFmtId="165" formatCode="&quot;$&quot;#,##0.00"/>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alignment horizontal="general" vertical="center" textRotation="0" wrapText="0" indent="0" justifyLastLine="0" shrinkToFit="0" readingOrder="0"/>
    </dxf>
    <dxf>
      <alignment vertical="bottom" textRotation="0" indent="0" justifyLastLine="0" shrinkToFit="0" readingOrder="0"/>
    </dxf>
    <dxf>
      <numFmt numFmtId="10" formatCode="&quot;$&quot;#,##0_);[Red]\(&quot;$&quot;#,##0\)"/>
      <border diagonalUp="0" diagonalDown="0">
        <left style="thin">
          <color auto="1"/>
        </left>
        <right style="thin">
          <color auto="1"/>
        </right>
        <top style="thin">
          <color auto="1"/>
        </top>
        <bottom style="thin">
          <color indexed="64"/>
        </bottom>
        <vertical/>
        <horizontal/>
      </border>
    </dxf>
    <dxf>
      <numFmt numFmtId="10" formatCode="&quot;$&quot;#,##0_);[Red]\(&quot;$&quot;#,##0\)"/>
      <border diagonalUp="0" diagonalDown="0">
        <left style="thin">
          <color auto="1"/>
        </left>
        <right style="thin">
          <color auto="1"/>
        </right>
        <top style="thin">
          <color auto="1"/>
        </top>
        <bottom style="thin">
          <color indexed="64"/>
        </bottom>
        <vertical/>
        <horizontal/>
      </border>
    </dxf>
    <dxf>
      <numFmt numFmtId="10" formatCode="&quot;$&quot;#,##0_);[Red]\(&quot;$&quot;#,##0\)"/>
      <border diagonalUp="0" diagonalDown="0">
        <left style="thin">
          <color auto="1"/>
        </left>
        <right style="thin">
          <color auto="1"/>
        </right>
        <top style="thin">
          <color auto="1"/>
        </top>
        <bottom style="thin">
          <color indexed="64"/>
        </bottom>
        <vertical/>
        <horizontal/>
      </border>
    </dxf>
    <dxf>
      <numFmt numFmtId="10" formatCode="&quot;$&quot;#,##0_);[Red]\(&quot;$&quot;#,##0\)"/>
      <border diagonalUp="0" diagonalDown="0">
        <left style="thin">
          <color auto="1"/>
        </left>
        <right style="thin">
          <color auto="1"/>
        </right>
        <top/>
        <bottom style="thin">
          <color indexed="64"/>
        </bottom>
        <vertical/>
        <horizontal/>
      </border>
    </dxf>
    <dxf>
      <numFmt numFmtId="10" formatCode="&quot;$&quot;#,##0_);[Red]\(&quot;$&quot;#,##0\)"/>
      <border diagonalUp="0" diagonalDown="0">
        <left style="thin">
          <color auto="1"/>
        </left>
        <right style="thin">
          <color auto="1"/>
        </right>
        <top style="thin">
          <color auto="1"/>
        </top>
        <bottom style="thin">
          <color indexed="64"/>
        </bottom>
        <vertical/>
        <horizontal/>
      </border>
    </dxf>
    <dxf>
      <numFmt numFmtId="10" formatCode="&quot;$&quot;#,##0_);[Red]\(&quot;$&quot;#,##0\)"/>
      <border diagonalUp="0" diagonalDown="0">
        <left style="thin">
          <color auto="1"/>
        </left>
        <right style="thin">
          <color auto="1"/>
        </right>
        <top style="thin">
          <color auto="1"/>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7" formatCode="#,##0.00_);\(#,##0.00\)"/>
      <alignment horizontal="center" vertical="center" textRotation="0" wrapText="0" indent="0" justifyLastLine="0" shrinkToFit="0" readingOrder="0"/>
      <border diagonalUp="0" diagonalDown="0">
        <left style="thin">
          <color auto="1"/>
        </left>
        <right/>
        <top style="thin">
          <color auto="1"/>
        </top>
        <bottom style="thin">
          <color indexed="64"/>
        </bottom>
        <vertical/>
        <horizontal/>
      </border>
    </dxf>
    <dxf>
      <numFmt numFmtId="4" formatCode="#,##0.00"/>
      <border diagonalUp="0" diagonalDown="0">
        <left/>
        <right style="thin">
          <color auto="1"/>
        </right>
        <top style="thin">
          <color auto="1"/>
        </top>
        <bottom style="thin">
          <color indexed="64"/>
        </bottom>
        <vertical/>
        <horizontal/>
      </border>
    </dxf>
    <dxf>
      <border outline="0">
        <top style="thin">
          <color auto="1"/>
        </top>
      </border>
    </dxf>
    <dxf>
      <border outline="0">
        <left style="thin">
          <color auto="1"/>
        </left>
        <right style="thin">
          <color auto="1"/>
        </right>
        <top style="thin">
          <color auto="1"/>
        </top>
        <bottom style="thin">
          <color indexed="64"/>
        </bottom>
      </border>
    </dxf>
    <dxf>
      <border outline="0">
        <bottom style="thin">
          <color indexed="64"/>
        </bottom>
      </border>
    </dxf>
    <dxf>
      <font>
        <b/>
        <i val="0"/>
        <strike val="0"/>
        <condense val="0"/>
        <extend val="0"/>
        <outline val="0"/>
        <shadow val="0"/>
        <u val="none"/>
        <vertAlign val="baseline"/>
        <sz val="11"/>
        <color rgb="FFFF0000"/>
        <name val="Aptos Narrow"/>
        <family val="2"/>
        <scheme val="minor"/>
      </font>
      <fill>
        <patternFill patternType="solid">
          <fgColor indexed="64"/>
          <bgColor rgb="FFFFFF99"/>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B0F0"/>
        <name val="Aptos Narrow"/>
        <family val="2"/>
        <scheme val="minor"/>
      </font>
    </dxf>
    <dxf>
      <font>
        <b val="0"/>
        <i val="0"/>
        <strike val="0"/>
        <condense val="0"/>
        <extend val="0"/>
        <outline val="0"/>
        <shadow val="0"/>
        <u val="none"/>
        <vertAlign val="baseline"/>
        <sz val="11"/>
        <color rgb="FF00B0F0"/>
        <name val="Aptos Narrow"/>
        <family val="2"/>
        <scheme val="minor"/>
      </font>
      <numFmt numFmtId="2" formatCode="0.0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Aptos Narrow"/>
        <family val="2"/>
        <scheme val="minor"/>
      </font>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theme="1"/>
        <name val="Aptos Narrow"/>
        <family val="2"/>
        <scheme val="minor"/>
      </font>
      <border diagonalUp="0" diagonalDown="0">
        <left/>
        <right style="thin">
          <color auto="1"/>
        </right>
        <top style="thin">
          <color auto="1"/>
        </top>
        <bottom/>
        <vertical/>
        <horizontal/>
      </border>
    </dxf>
    <dxf>
      <border outline="0">
        <left style="thin">
          <color auto="1"/>
        </lef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vertical/>
        <horizontal/>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numFmt numFmtId="4" formatCode="#,##0.00"/>
      <border diagonalUp="0" diagonalDown="0">
        <left style="thin">
          <color auto="1"/>
        </left>
        <right style="thin">
          <color auto="1"/>
        </right>
        <top style="thin">
          <color auto="1"/>
        </top>
        <bottom style="thin">
          <color indexed="64"/>
        </bottom>
      </border>
    </dxf>
    <dxf>
      <font>
        <color rgb="FF00B0F0"/>
      </font>
      <border diagonalUp="0" diagonalDown="0" outline="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border diagonalUp="0" diagonalDown="0">
        <left style="thin">
          <color auto="1"/>
        </left>
        <right style="thin">
          <color auto="1"/>
        </right>
        <top style="thin">
          <color auto="1"/>
        </top>
        <bottom style="thin">
          <color indexed="64"/>
        </bottom>
        <vertical/>
        <horizontal/>
      </border>
    </dxf>
    <dxf>
      <border diagonalUp="0" diagonalDown="0">
        <left/>
        <right style="thin">
          <color auto="1"/>
        </right>
        <top style="thin">
          <color auto="1"/>
        </top>
        <bottom style="thin">
          <color indexed="64"/>
        </bottom>
        <vertical/>
        <horizontal/>
      </border>
    </dxf>
    <dxf>
      <border outline="0">
        <top style="thin">
          <color auto="1"/>
        </top>
      </border>
    </dxf>
    <dxf>
      <border outline="0">
        <left style="thin">
          <color auto="1"/>
        </left>
        <right style="thin">
          <color auto="1"/>
        </right>
        <top style="thin">
          <color auto="1"/>
        </top>
        <bottom style="thin">
          <color indexed="64"/>
        </bottom>
      </border>
    </dxf>
    <dxf>
      <font>
        <b val="0"/>
        <i val="0"/>
        <strike val="0"/>
        <condense val="0"/>
        <extend val="0"/>
        <outline val="0"/>
        <shadow val="0"/>
        <u val="none"/>
        <vertAlign val="baseline"/>
        <sz val="11"/>
        <color rgb="FF00B0F0"/>
        <name val="Aptos Narrow"/>
        <family val="2"/>
        <scheme val="minor"/>
      </font>
    </dxf>
    <dxf>
      <border outline="0">
        <bottom style="thin">
          <color indexed="64"/>
        </bottom>
      </border>
    </dxf>
    <dxf>
      <numFmt numFmtId="19" formatCode="m/d/yy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05eebcf225b5e6d/One%20Drive%20Elite/Documents/1-Georgia%20Center%20for%20Opportunity/Project-Cliff%20Expansion/GCO%20Cliff%20Model%20SS%20Solutions%20v1.6g-er.xlsm" TargetMode="External"/><Relationship Id="rId1" Type="http://schemas.openxmlformats.org/officeDocument/2006/relationships/externalLinkPath" Target="https://d.docs.live.net/e05eebcf225b5e6d/One%20Drive%20Elite/Documents/1-Georgia%20Center%20for%20Opportunity/Project-Cliff%20Expansion/GCO%20Cliff%20Model%20SS%20Solutions%20v1.6g-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e05eebcf225b5e6d/One%20Drive%20Elite/Documents/3-Program%20Sources/Refundable%20Tax%20Credits/state%20EITCs/State%20EITC%20National%20Data.xlsx" TargetMode="External"/><Relationship Id="rId1" Type="http://schemas.openxmlformats.org/officeDocument/2006/relationships/externalLinkPath" Target="https://d.docs.live.net/e05eebcf225b5e6d/One%20Drive%20Elite/Documents/3-Program%20Sources/Refundable%20Tax%20Credits/state%20EITCs/State%20EITC%20National%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ort"/>
      <sheetName val="Graphs"/>
      <sheetName val="Analysis"/>
      <sheetName val="MP Solutions"/>
      <sheetName val="State Comparison Data"/>
      <sheetName val="Output State Compare"/>
      <sheetName val="Marriage Penalty Data"/>
      <sheetName val="Output Marriage Penalty"/>
      <sheetName val="State Program Comparisons"/>
      <sheetName val="MarriagePenalties"/>
      <sheetName val="Calculator"/>
      <sheetName val="Output"/>
      <sheetName val="Inputs"/>
      <sheetName val="Calc1"/>
      <sheetName val="AL"/>
      <sheetName val="AR"/>
      <sheetName val="FL"/>
      <sheetName val="GA"/>
      <sheetName val="LA"/>
      <sheetName val="MS"/>
      <sheetName val="MO"/>
      <sheetName val="NC"/>
      <sheetName val="SC"/>
      <sheetName val="TN"/>
      <sheetName val="TX"/>
      <sheetName val="UT"/>
      <sheetName val="WV"/>
      <sheetName val="FPIG"/>
      <sheetName val="FICA"/>
      <sheetName val="fTax"/>
      <sheetName val="CTC"/>
      <sheetName val="EITC"/>
      <sheetName val="SSI"/>
      <sheetName val="SNAP"/>
      <sheetName val="WIC"/>
      <sheetName val="NSLP"/>
      <sheetName val="Mcaid"/>
      <sheetName val="CHIP"/>
      <sheetName val="HIX"/>
      <sheetName val="States"/>
      <sheetName val="Subdivisions"/>
      <sheetName val="Lists"/>
      <sheetName val="Federal Sources"/>
      <sheetName val="State Sources"/>
      <sheetName val="Tables"/>
      <sheetName val="Defined Names"/>
      <sheetName val="GCO Cliff Model SS Solutions v1"/>
    </sheetNames>
    <sheetDataSet>
      <sheetData sheetId="0"/>
      <sheetData sheetId="1"/>
      <sheetData sheetId="2"/>
      <sheetData sheetId="3">
        <row r="8">
          <cell r="O8">
            <v>0</v>
          </cell>
          <cell r="P8">
            <v>0</v>
          </cell>
          <cell r="R8">
            <v>9595</v>
          </cell>
          <cell r="S8">
            <v>6714</v>
          </cell>
          <cell r="T8">
            <v>3000</v>
          </cell>
        </row>
        <row r="9">
          <cell r="O9">
            <v>236</v>
          </cell>
          <cell r="P9">
            <v>236</v>
          </cell>
          <cell r="R9">
            <v>9550</v>
          </cell>
          <cell r="S9">
            <v>6669</v>
          </cell>
          <cell r="T9">
            <v>3000</v>
          </cell>
        </row>
        <row r="10">
          <cell r="O10">
            <v>461</v>
          </cell>
          <cell r="P10">
            <v>461</v>
          </cell>
          <cell r="R10">
            <v>9505</v>
          </cell>
          <cell r="S10">
            <v>6624</v>
          </cell>
          <cell r="T10">
            <v>3000</v>
          </cell>
        </row>
        <row r="11">
          <cell r="O11">
            <v>686</v>
          </cell>
          <cell r="P11">
            <v>686</v>
          </cell>
          <cell r="R11">
            <v>9460</v>
          </cell>
          <cell r="S11">
            <v>6579</v>
          </cell>
          <cell r="T11">
            <v>3000</v>
          </cell>
        </row>
        <row r="12">
          <cell r="O12">
            <v>911</v>
          </cell>
          <cell r="P12">
            <v>911</v>
          </cell>
          <cell r="R12">
            <v>9415</v>
          </cell>
          <cell r="S12">
            <v>6534</v>
          </cell>
          <cell r="T12">
            <v>3000</v>
          </cell>
        </row>
        <row r="13">
          <cell r="O13">
            <v>1136</v>
          </cell>
          <cell r="P13">
            <v>1136</v>
          </cell>
          <cell r="R13">
            <v>9370</v>
          </cell>
          <cell r="S13">
            <v>6489</v>
          </cell>
          <cell r="T13">
            <v>3000</v>
          </cell>
        </row>
        <row r="14">
          <cell r="O14">
            <v>1361</v>
          </cell>
          <cell r="P14">
            <v>1361</v>
          </cell>
          <cell r="R14">
            <v>9325</v>
          </cell>
          <cell r="S14">
            <v>6444</v>
          </cell>
          <cell r="T14">
            <v>2917</v>
          </cell>
        </row>
        <row r="15">
          <cell r="O15">
            <v>1586</v>
          </cell>
          <cell r="P15">
            <v>1586</v>
          </cell>
          <cell r="R15">
            <v>9280</v>
          </cell>
          <cell r="S15">
            <v>6399</v>
          </cell>
          <cell r="T15">
            <v>2797</v>
          </cell>
        </row>
        <row r="16">
          <cell r="O16">
            <v>1811</v>
          </cell>
          <cell r="P16">
            <v>1811</v>
          </cell>
          <cell r="R16">
            <v>9235</v>
          </cell>
          <cell r="S16">
            <v>6354</v>
          </cell>
          <cell r="T16">
            <v>2677</v>
          </cell>
        </row>
        <row r="17">
          <cell r="O17">
            <v>2036</v>
          </cell>
          <cell r="P17">
            <v>2036</v>
          </cell>
          <cell r="R17">
            <v>9190</v>
          </cell>
          <cell r="S17">
            <v>6309</v>
          </cell>
          <cell r="T17">
            <v>2557</v>
          </cell>
        </row>
        <row r="18">
          <cell r="O18">
            <v>2261</v>
          </cell>
          <cell r="P18">
            <v>2261</v>
          </cell>
          <cell r="R18">
            <v>9145</v>
          </cell>
          <cell r="S18">
            <v>6264</v>
          </cell>
          <cell r="T18">
            <v>2437</v>
          </cell>
        </row>
        <row r="19">
          <cell r="O19">
            <v>2486</v>
          </cell>
          <cell r="P19">
            <v>2486</v>
          </cell>
          <cell r="R19">
            <v>9100</v>
          </cell>
          <cell r="S19">
            <v>6219</v>
          </cell>
          <cell r="T19">
            <v>2317</v>
          </cell>
        </row>
        <row r="20">
          <cell r="O20">
            <v>2711</v>
          </cell>
          <cell r="P20">
            <v>2711</v>
          </cell>
          <cell r="R20">
            <v>9337</v>
          </cell>
          <cell r="S20">
            <v>6456</v>
          </cell>
          <cell r="T20">
            <v>2197</v>
          </cell>
        </row>
        <row r="21">
          <cell r="O21">
            <v>2936</v>
          </cell>
          <cell r="P21">
            <v>2936</v>
          </cell>
          <cell r="R21">
            <v>9292</v>
          </cell>
          <cell r="S21">
            <v>6411</v>
          </cell>
          <cell r="T21">
            <v>2077</v>
          </cell>
        </row>
        <row r="22">
          <cell r="O22">
            <v>3161</v>
          </cell>
          <cell r="P22">
            <v>3161</v>
          </cell>
          <cell r="R22">
            <v>9247</v>
          </cell>
          <cell r="S22">
            <v>6366</v>
          </cell>
          <cell r="T22">
            <v>1957</v>
          </cell>
        </row>
        <row r="23">
          <cell r="O23">
            <v>3386</v>
          </cell>
          <cell r="P23">
            <v>3386</v>
          </cell>
          <cell r="R23">
            <v>9202</v>
          </cell>
          <cell r="S23">
            <v>6305</v>
          </cell>
          <cell r="T23">
            <v>1837</v>
          </cell>
        </row>
        <row r="24">
          <cell r="O24">
            <v>3611</v>
          </cell>
          <cell r="P24">
            <v>3611</v>
          </cell>
          <cell r="R24">
            <v>9157</v>
          </cell>
          <cell r="S24">
            <v>6185</v>
          </cell>
          <cell r="T24">
            <v>1717</v>
          </cell>
        </row>
        <row r="25">
          <cell r="O25">
            <v>3836</v>
          </cell>
          <cell r="P25">
            <v>3836</v>
          </cell>
          <cell r="R25">
            <v>9112</v>
          </cell>
          <cell r="S25">
            <v>6065</v>
          </cell>
          <cell r="T25">
            <v>1597</v>
          </cell>
        </row>
        <row r="26">
          <cell r="O26">
            <v>4061</v>
          </cell>
          <cell r="P26">
            <v>4061</v>
          </cell>
          <cell r="R26">
            <v>9056</v>
          </cell>
          <cell r="S26">
            <v>5945</v>
          </cell>
          <cell r="T26">
            <v>1477</v>
          </cell>
        </row>
        <row r="27">
          <cell r="O27">
            <v>4286</v>
          </cell>
          <cell r="P27">
            <v>4286</v>
          </cell>
          <cell r="R27">
            <v>8936</v>
          </cell>
          <cell r="S27">
            <v>5825</v>
          </cell>
          <cell r="T27">
            <v>1357</v>
          </cell>
        </row>
        <row r="28">
          <cell r="O28">
            <v>4511</v>
          </cell>
          <cell r="P28">
            <v>4511</v>
          </cell>
          <cell r="R28">
            <v>8816</v>
          </cell>
          <cell r="S28">
            <v>5705</v>
          </cell>
          <cell r="T28">
            <v>1237</v>
          </cell>
        </row>
        <row r="29">
          <cell r="O29">
            <v>4736</v>
          </cell>
          <cell r="P29">
            <v>4736</v>
          </cell>
          <cell r="R29">
            <v>8696</v>
          </cell>
          <cell r="S29">
            <v>5585</v>
          </cell>
          <cell r="T29">
            <v>1117</v>
          </cell>
        </row>
        <row r="30">
          <cell r="O30">
            <v>4961</v>
          </cell>
          <cell r="P30">
            <v>4961</v>
          </cell>
          <cell r="R30">
            <v>8576</v>
          </cell>
          <cell r="S30">
            <v>5465</v>
          </cell>
          <cell r="T30">
            <v>997</v>
          </cell>
        </row>
        <row r="31">
          <cell r="O31">
            <v>5186</v>
          </cell>
          <cell r="P31">
            <v>5186</v>
          </cell>
          <cell r="R31">
            <v>8456</v>
          </cell>
          <cell r="S31">
            <v>5345</v>
          </cell>
          <cell r="T31">
            <v>877</v>
          </cell>
        </row>
        <row r="32">
          <cell r="O32">
            <v>5411</v>
          </cell>
          <cell r="P32">
            <v>5411</v>
          </cell>
          <cell r="R32">
            <v>8336</v>
          </cell>
          <cell r="S32">
            <v>5225</v>
          </cell>
          <cell r="T32">
            <v>757</v>
          </cell>
        </row>
        <row r="33">
          <cell r="O33">
            <v>5636</v>
          </cell>
          <cell r="P33">
            <v>5636</v>
          </cell>
          <cell r="R33">
            <v>8216</v>
          </cell>
          <cell r="S33">
            <v>5105</v>
          </cell>
          <cell r="T33">
            <v>637</v>
          </cell>
        </row>
        <row r="34">
          <cell r="O34">
            <v>5861</v>
          </cell>
          <cell r="P34">
            <v>5861</v>
          </cell>
          <cell r="R34">
            <v>8096</v>
          </cell>
          <cell r="S34">
            <v>4985</v>
          </cell>
          <cell r="T34">
            <v>517</v>
          </cell>
        </row>
        <row r="35">
          <cell r="O35">
            <v>6086</v>
          </cell>
          <cell r="P35">
            <v>6086</v>
          </cell>
          <cell r="R35">
            <v>7976</v>
          </cell>
          <cell r="S35">
            <v>4865</v>
          </cell>
          <cell r="T35">
            <v>397</v>
          </cell>
        </row>
        <row r="36">
          <cell r="O36">
            <v>6311</v>
          </cell>
          <cell r="P36">
            <v>6311</v>
          </cell>
          <cell r="R36">
            <v>7856</v>
          </cell>
          <cell r="S36">
            <v>4745</v>
          </cell>
          <cell r="T36">
            <v>277</v>
          </cell>
        </row>
        <row r="37">
          <cell r="O37">
            <v>6536</v>
          </cell>
          <cell r="P37">
            <v>6536</v>
          </cell>
          <cell r="R37">
            <v>7736</v>
          </cell>
          <cell r="S37">
            <v>4625</v>
          </cell>
          <cell r="T37">
            <v>240</v>
          </cell>
        </row>
        <row r="38">
          <cell r="O38">
            <v>6761</v>
          </cell>
          <cell r="P38">
            <v>6761</v>
          </cell>
          <cell r="R38">
            <v>7616</v>
          </cell>
          <cell r="S38">
            <v>4505</v>
          </cell>
          <cell r="T38">
            <v>240</v>
          </cell>
        </row>
        <row r="39">
          <cell r="O39">
            <v>6986</v>
          </cell>
          <cell r="P39">
            <v>6935</v>
          </cell>
          <cell r="R39">
            <v>7496</v>
          </cell>
          <cell r="S39">
            <v>4385</v>
          </cell>
          <cell r="T39">
            <v>0</v>
          </cell>
        </row>
        <row r="40">
          <cell r="O40">
            <v>7211</v>
          </cell>
          <cell r="P40">
            <v>6935</v>
          </cell>
          <cell r="R40">
            <v>7376</v>
          </cell>
          <cell r="S40">
            <v>4265</v>
          </cell>
          <cell r="T40">
            <v>0</v>
          </cell>
        </row>
        <row r="41">
          <cell r="O41">
            <v>7436</v>
          </cell>
          <cell r="P41">
            <v>6935</v>
          </cell>
          <cell r="R41">
            <v>7256</v>
          </cell>
          <cell r="S41">
            <v>4145</v>
          </cell>
          <cell r="T41">
            <v>0</v>
          </cell>
        </row>
        <row r="42">
          <cell r="O42">
            <v>7661</v>
          </cell>
          <cell r="P42">
            <v>6935</v>
          </cell>
          <cell r="R42">
            <v>7136</v>
          </cell>
          <cell r="S42">
            <v>4025</v>
          </cell>
          <cell r="T42">
            <v>0</v>
          </cell>
        </row>
        <row r="43">
          <cell r="O43">
            <v>7886</v>
          </cell>
          <cell r="P43">
            <v>6935</v>
          </cell>
          <cell r="R43">
            <v>7016</v>
          </cell>
          <cell r="S43">
            <v>3905</v>
          </cell>
          <cell r="T43">
            <v>0</v>
          </cell>
        </row>
        <row r="44">
          <cell r="O44">
            <v>8111</v>
          </cell>
          <cell r="P44">
            <v>6935</v>
          </cell>
          <cell r="R44">
            <v>6896</v>
          </cell>
          <cell r="S44">
            <v>3785</v>
          </cell>
          <cell r="T44">
            <v>0</v>
          </cell>
        </row>
        <row r="45">
          <cell r="O45">
            <v>8336</v>
          </cell>
          <cell r="P45">
            <v>6935</v>
          </cell>
          <cell r="R45">
            <v>6776</v>
          </cell>
          <cell r="S45">
            <v>3665</v>
          </cell>
          <cell r="T45">
            <v>0</v>
          </cell>
        </row>
        <row r="46">
          <cell r="O46">
            <v>8561</v>
          </cell>
          <cell r="P46">
            <v>6935</v>
          </cell>
          <cell r="R46">
            <v>6656</v>
          </cell>
          <cell r="S46">
            <v>3545</v>
          </cell>
          <cell r="T46">
            <v>0</v>
          </cell>
        </row>
        <row r="47">
          <cell r="O47">
            <v>8786</v>
          </cell>
          <cell r="P47">
            <v>6935</v>
          </cell>
          <cell r="R47">
            <v>6536</v>
          </cell>
          <cell r="S47">
            <v>3425</v>
          </cell>
          <cell r="T47">
            <v>0</v>
          </cell>
        </row>
        <row r="48">
          <cell r="O48">
            <v>9011</v>
          </cell>
          <cell r="P48">
            <v>6935</v>
          </cell>
          <cell r="R48">
            <v>6416</v>
          </cell>
          <cell r="S48">
            <v>3305</v>
          </cell>
          <cell r="T48">
            <v>0</v>
          </cell>
        </row>
        <row r="49">
          <cell r="O49">
            <v>9236</v>
          </cell>
          <cell r="P49">
            <v>6852</v>
          </cell>
          <cell r="R49">
            <v>6296</v>
          </cell>
          <cell r="S49">
            <v>3185</v>
          </cell>
          <cell r="T49">
            <v>0</v>
          </cell>
        </row>
        <row r="50">
          <cell r="O50">
            <v>9461</v>
          </cell>
          <cell r="P50">
            <v>6747</v>
          </cell>
          <cell r="R50">
            <v>6176</v>
          </cell>
          <cell r="S50">
            <v>3065</v>
          </cell>
          <cell r="T50">
            <v>0</v>
          </cell>
        </row>
        <row r="51">
          <cell r="O51">
            <v>9635</v>
          </cell>
          <cell r="P51">
            <v>6641</v>
          </cell>
          <cell r="R51">
            <v>6056</v>
          </cell>
          <cell r="S51">
            <v>2945</v>
          </cell>
          <cell r="T51">
            <v>0</v>
          </cell>
        </row>
        <row r="52">
          <cell r="O52">
            <v>9635</v>
          </cell>
          <cell r="P52">
            <v>6536</v>
          </cell>
          <cell r="R52">
            <v>5936</v>
          </cell>
          <cell r="S52">
            <v>2825</v>
          </cell>
          <cell r="T52">
            <v>0</v>
          </cell>
        </row>
        <row r="53">
          <cell r="O53">
            <v>9635</v>
          </cell>
          <cell r="P53">
            <v>6431</v>
          </cell>
          <cell r="R53">
            <v>5816</v>
          </cell>
          <cell r="S53">
            <v>2705</v>
          </cell>
          <cell r="T53">
            <v>0</v>
          </cell>
        </row>
        <row r="54">
          <cell r="O54">
            <v>9635</v>
          </cell>
          <cell r="P54">
            <v>6325</v>
          </cell>
          <cell r="R54">
            <v>5696</v>
          </cell>
          <cell r="S54">
            <v>2585</v>
          </cell>
          <cell r="T54">
            <v>0</v>
          </cell>
        </row>
        <row r="55">
          <cell r="O55">
            <v>9635</v>
          </cell>
          <cell r="P55">
            <v>6220</v>
          </cell>
          <cell r="R55">
            <v>5576</v>
          </cell>
          <cell r="S55">
            <v>2465</v>
          </cell>
          <cell r="T55">
            <v>0</v>
          </cell>
        </row>
        <row r="56">
          <cell r="O56">
            <v>9635</v>
          </cell>
          <cell r="P56">
            <v>6115</v>
          </cell>
          <cell r="R56">
            <v>5456</v>
          </cell>
          <cell r="S56">
            <v>2345</v>
          </cell>
          <cell r="T56">
            <v>0</v>
          </cell>
        </row>
        <row r="57">
          <cell r="O57">
            <v>9635</v>
          </cell>
          <cell r="P57">
            <v>6009</v>
          </cell>
          <cell r="R57">
            <v>5336</v>
          </cell>
          <cell r="S57">
            <v>2225</v>
          </cell>
          <cell r="T57">
            <v>0</v>
          </cell>
        </row>
        <row r="58">
          <cell r="O58">
            <v>9635</v>
          </cell>
          <cell r="P58">
            <v>5904</v>
          </cell>
          <cell r="R58">
            <v>5216</v>
          </cell>
          <cell r="S58">
            <v>2105</v>
          </cell>
          <cell r="T58">
            <v>0</v>
          </cell>
        </row>
        <row r="59">
          <cell r="O59">
            <v>9635</v>
          </cell>
          <cell r="P59">
            <v>5799</v>
          </cell>
          <cell r="R59">
            <v>5096</v>
          </cell>
          <cell r="S59">
            <v>1985</v>
          </cell>
          <cell r="T59">
            <v>0</v>
          </cell>
        </row>
        <row r="60">
          <cell r="O60">
            <v>9635</v>
          </cell>
          <cell r="P60">
            <v>5694</v>
          </cell>
          <cell r="R60">
            <v>4976</v>
          </cell>
          <cell r="S60">
            <v>1865</v>
          </cell>
          <cell r="T60">
            <v>0</v>
          </cell>
        </row>
        <row r="61">
          <cell r="O61">
            <v>9635</v>
          </cell>
          <cell r="P61">
            <v>5588</v>
          </cell>
          <cell r="R61">
            <v>4856</v>
          </cell>
          <cell r="S61">
            <v>1745</v>
          </cell>
          <cell r="T61">
            <v>0</v>
          </cell>
        </row>
        <row r="62">
          <cell r="O62">
            <v>9635</v>
          </cell>
          <cell r="P62">
            <v>5483</v>
          </cell>
          <cell r="R62">
            <v>4736</v>
          </cell>
          <cell r="S62">
            <v>1625</v>
          </cell>
          <cell r="T62">
            <v>0</v>
          </cell>
        </row>
        <row r="63">
          <cell r="O63">
            <v>9635</v>
          </cell>
          <cell r="P63">
            <v>5378</v>
          </cell>
          <cell r="R63">
            <v>4616</v>
          </cell>
          <cell r="S63">
            <v>1505</v>
          </cell>
          <cell r="T63">
            <v>0</v>
          </cell>
        </row>
        <row r="64">
          <cell r="O64">
            <v>9635</v>
          </cell>
          <cell r="P64">
            <v>5272</v>
          </cell>
          <cell r="R64">
            <v>4496</v>
          </cell>
          <cell r="S64">
            <v>1385</v>
          </cell>
          <cell r="T64">
            <v>0</v>
          </cell>
        </row>
        <row r="65">
          <cell r="O65">
            <v>9635</v>
          </cell>
          <cell r="P65">
            <v>5167</v>
          </cell>
          <cell r="R65">
            <v>4376</v>
          </cell>
          <cell r="S65">
            <v>1265</v>
          </cell>
          <cell r="T65">
            <v>0</v>
          </cell>
        </row>
        <row r="66">
          <cell r="O66">
            <v>9635</v>
          </cell>
          <cell r="P66">
            <v>5062</v>
          </cell>
          <cell r="R66">
            <v>4256</v>
          </cell>
          <cell r="S66">
            <v>1145</v>
          </cell>
          <cell r="T66">
            <v>0</v>
          </cell>
        </row>
        <row r="67">
          <cell r="O67">
            <v>9635</v>
          </cell>
          <cell r="P67">
            <v>4956</v>
          </cell>
          <cell r="R67">
            <v>4136</v>
          </cell>
          <cell r="S67">
            <v>1025</v>
          </cell>
          <cell r="T67">
            <v>0</v>
          </cell>
        </row>
        <row r="68">
          <cell r="O68">
            <v>9635</v>
          </cell>
          <cell r="P68">
            <v>4851</v>
          </cell>
          <cell r="R68">
            <v>4016</v>
          </cell>
          <cell r="S68">
            <v>905</v>
          </cell>
          <cell r="T68">
            <v>0</v>
          </cell>
        </row>
        <row r="69">
          <cell r="O69">
            <v>9635</v>
          </cell>
          <cell r="P69">
            <v>4746</v>
          </cell>
          <cell r="R69">
            <v>3896</v>
          </cell>
          <cell r="S69">
            <v>0</v>
          </cell>
          <cell r="T69">
            <v>0</v>
          </cell>
        </row>
        <row r="70">
          <cell r="O70">
            <v>9635</v>
          </cell>
          <cell r="P70">
            <v>4641</v>
          </cell>
          <cell r="R70">
            <v>3776</v>
          </cell>
          <cell r="S70">
            <v>0</v>
          </cell>
          <cell r="T70">
            <v>0</v>
          </cell>
        </row>
        <row r="71">
          <cell r="O71">
            <v>9635</v>
          </cell>
          <cell r="P71">
            <v>4535</v>
          </cell>
          <cell r="R71">
            <v>3656</v>
          </cell>
          <cell r="S71">
            <v>0</v>
          </cell>
          <cell r="T71">
            <v>0</v>
          </cell>
        </row>
        <row r="72">
          <cell r="O72">
            <v>9635</v>
          </cell>
          <cell r="P72">
            <v>4430</v>
          </cell>
          <cell r="R72">
            <v>3536</v>
          </cell>
          <cell r="S72">
            <v>0</v>
          </cell>
          <cell r="T72">
            <v>0</v>
          </cell>
        </row>
        <row r="73">
          <cell r="O73">
            <v>9635</v>
          </cell>
          <cell r="P73">
            <v>4325</v>
          </cell>
          <cell r="R73">
            <v>3416</v>
          </cell>
          <cell r="S73">
            <v>0</v>
          </cell>
          <cell r="T73">
            <v>0</v>
          </cell>
        </row>
        <row r="74">
          <cell r="O74">
            <v>9635</v>
          </cell>
          <cell r="P74">
            <v>4219</v>
          </cell>
          <cell r="R74">
            <v>3296</v>
          </cell>
          <cell r="S74">
            <v>0</v>
          </cell>
          <cell r="T74">
            <v>0</v>
          </cell>
        </row>
        <row r="75">
          <cell r="O75">
            <v>9635</v>
          </cell>
          <cell r="P75">
            <v>4114</v>
          </cell>
          <cell r="R75">
            <v>3176</v>
          </cell>
          <cell r="S75">
            <v>0</v>
          </cell>
          <cell r="T75">
            <v>0</v>
          </cell>
        </row>
        <row r="76">
          <cell r="O76">
            <v>9635</v>
          </cell>
          <cell r="P76">
            <v>4009</v>
          </cell>
          <cell r="R76">
            <v>3056</v>
          </cell>
          <cell r="S76">
            <v>0</v>
          </cell>
          <cell r="T76">
            <v>0</v>
          </cell>
        </row>
        <row r="77">
          <cell r="O77">
            <v>9635</v>
          </cell>
          <cell r="P77">
            <v>3903</v>
          </cell>
          <cell r="R77">
            <v>2936</v>
          </cell>
          <cell r="S77">
            <v>0</v>
          </cell>
          <cell r="T77">
            <v>0</v>
          </cell>
        </row>
        <row r="78">
          <cell r="O78">
            <v>9635</v>
          </cell>
          <cell r="P78">
            <v>3798</v>
          </cell>
          <cell r="R78">
            <v>2816</v>
          </cell>
          <cell r="S78">
            <v>0</v>
          </cell>
          <cell r="T78">
            <v>0</v>
          </cell>
        </row>
        <row r="79">
          <cell r="O79">
            <v>9635</v>
          </cell>
          <cell r="P79">
            <v>3693</v>
          </cell>
          <cell r="R79">
            <v>0</v>
          </cell>
          <cell r="S79">
            <v>0</v>
          </cell>
          <cell r="T79">
            <v>0</v>
          </cell>
        </row>
        <row r="80">
          <cell r="O80">
            <v>9635</v>
          </cell>
          <cell r="P80">
            <v>3588</v>
          </cell>
          <cell r="R80">
            <v>0</v>
          </cell>
          <cell r="S80">
            <v>0</v>
          </cell>
          <cell r="T80">
            <v>0</v>
          </cell>
        </row>
        <row r="81">
          <cell r="O81">
            <v>9635</v>
          </cell>
          <cell r="P81">
            <v>3482</v>
          </cell>
          <cell r="R81">
            <v>0</v>
          </cell>
          <cell r="S81">
            <v>0</v>
          </cell>
          <cell r="T81">
            <v>0</v>
          </cell>
        </row>
        <row r="82">
          <cell r="O82">
            <v>9635</v>
          </cell>
          <cell r="P82">
            <v>3377</v>
          </cell>
          <cell r="R82">
            <v>0</v>
          </cell>
          <cell r="S82">
            <v>0</v>
          </cell>
          <cell r="T82">
            <v>0</v>
          </cell>
        </row>
        <row r="83">
          <cell r="O83">
            <v>9635</v>
          </cell>
          <cell r="P83">
            <v>3272</v>
          </cell>
          <cell r="R83">
            <v>0</v>
          </cell>
          <cell r="S83">
            <v>0</v>
          </cell>
          <cell r="T83">
            <v>0</v>
          </cell>
        </row>
        <row r="84">
          <cell r="O84">
            <v>9635</v>
          </cell>
          <cell r="P84">
            <v>3166</v>
          </cell>
          <cell r="R84">
            <v>0</v>
          </cell>
          <cell r="S84">
            <v>0</v>
          </cell>
          <cell r="T84">
            <v>0</v>
          </cell>
        </row>
        <row r="85">
          <cell r="O85">
            <v>9635</v>
          </cell>
          <cell r="P85">
            <v>3061</v>
          </cell>
          <cell r="R85">
            <v>0</v>
          </cell>
          <cell r="S85">
            <v>0</v>
          </cell>
          <cell r="T85">
            <v>0</v>
          </cell>
        </row>
        <row r="86">
          <cell r="O86">
            <v>9635</v>
          </cell>
          <cell r="P86">
            <v>2956</v>
          </cell>
          <cell r="R86">
            <v>0</v>
          </cell>
          <cell r="S86">
            <v>0</v>
          </cell>
          <cell r="T86">
            <v>0</v>
          </cell>
        </row>
        <row r="87">
          <cell r="O87">
            <v>9635</v>
          </cell>
          <cell r="P87">
            <v>2850</v>
          </cell>
          <cell r="R87">
            <v>0</v>
          </cell>
          <cell r="S87">
            <v>0</v>
          </cell>
          <cell r="T87">
            <v>0</v>
          </cell>
        </row>
        <row r="88">
          <cell r="O88">
            <v>9635</v>
          </cell>
          <cell r="P88">
            <v>2745</v>
          </cell>
          <cell r="R88">
            <v>0</v>
          </cell>
          <cell r="S88">
            <v>0</v>
          </cell>
          <cell r="T88">
            <v>0</v>
          </cell>
        </row>
        <row r="89">
          <cell r="O89">
            <v>9635</v>
          </cell>
          <cell r="P89">
            <v>2640</v>
          </cell>
          <cell r="R89">
            <v>0</v>
          </cell>
          <cell r="S89">
            <v>0</v>
          </cell>
          <cell r="T89">
            <v>0</v>
          </cell>
        </row>
        <row r="90">
          <cell r="O90">
            <v>9635</v>
          </cell>
          <cell r="P90">
            <v>2535</v>
          </cell>
          <cell r="R90">
            <v>0</v>
          </cell>
          <cell r="S90">
            <v>0</v>
          </cell>
          <cell r="T90">
            <v>0</v>
          </cell>
        </row>
        <row r="91">
          <cell r="O91">
            <v>9635</v>
          </cell>
          <cell r="P91">
            <v>2429</v>
          </cell>
          <cell r="R91">
            <v>0</v>
          </cell>
          <cell r="S91">
            <v>0</v>
          </cell>
          <cell r="T91">
            <v>0</v>
          </cell>
        </row>
        <row r="92">
          <cell r="O92">
            <v>9635</v>
          </cell>
          <cell r="P92">
            <v>2324</v>
          </cell>
          <cell r="R92">
            <v>0</v>
          </cell>
          <cell r="S92">
            <v>0</v>
          </cell>
          <cell r="T92">
            <v>0</v>
          </cell>
        </row>
        <row r="93">
          <cell r="O93">
            <v>9635</v>
          </cell>
          <cell r="P93">
            <v>2219</v>
          </cell>
          <cell r="R93">
            <v>0</v>
          </cell>
          <cell r="S93">
            <v>0</v>
          </cell>
          <cell r="T93">
            <v>0</v>
          </cell>
        </row>
        <row r="94">
          <cell r="O94">
            <v>9635</v>
          </cell>
          <cell r="P94">
            <v>2113</v>
          </cell>
          <cell r="R94">
            <v>0</v>
          </cell>
          <cell r="S94">
            <v>0</v>
          </cell>
          <cell r="T94">
            <v>0</v>
          </cell>
        </row>
        <row r="95">
          <cell r="O95">
            <v>9635</v>
          </cell>
          <cell r="P95">
            <v>2008</v>
          </cell>
          <cell r="R95">
            <v>0</v>
          </cell>
          <cell r="S95">
            <v>0</v>
          </cell>
          <cell r="T95">
            <v>0</v>
          </cell>
        </row>
        <row r="96">
          <cell r="O96">
            <v>9635</v>
          </cell>
          <cell r="P96">
            <v>1903</v>
          </cell>
          <cell r="R96">
            <v>0</v>
          </cell>
          <cell r="S96">
            <v>0</v>
          </cell>
          <cell r="T96">
            <v>0</v>
          </cell>
        </row>
        <row r="97">
          <cell r="O97">
            <v>9635</v>
          </cell>
          <cell r="P97">
            <v>1797</v>
          </cell>
          <cell r="R97">
            <v>0</v>
          </cell>
          <cell r="S97">
            <v>0</v>
          </cell>
          <cell r="T97">
            <v>0</v>
          </cell>
        </row>
        <row r="98">
          <cell r="O98">
            <v>9635</v>
          </cell>
          <cell r="P98">
            <v>1692</v>
          </cell>
          <cell r="R98">
            <v>0</v>
          </cell>
          <cell r="S98">
            <v>0</v>
          </cell>
          <cell r="T98">
            <v>0</v>
          </cell>
        </row>
        <row r="99">
          <cell r="O99">
            <v>9635</v>
          </cell>
          <cell r="P99">
            <v>1587</v>
          </cell>
          <cell r="R99">
            <v>0</v>
          </cell>
          <cell r="S99">
            <v>0</v>
          </cell>
          <cell r="T99">
            <v>0</v>
          </cell>
        </row>
        <row r="100">
          <cell r="O100">
            <v>9635</v>
          </cell>
          <cell r="P100">
            <v>1482</v>
          </cell>
          <cell r="R100">
            <v>0</v>
          </cell>
          <cell r="S100">
            <v>0</v>
          </cell>
          <cell r="T100">
            <v>0</v>
          </cell>
        </row>
        <row r="101">
          <cell r="O101">
            <v>9635</v>
          </cell>
          <cell r="P101">
            <v>1376</v>
          </cell>
          <cell r="R101">
            <v>0</v>
          </cell>
          <cell r="S101">
            <v>0</v>
          </cell>
          <cell r="T101">
            <v>0</v>
          </cell>
        </row>
        <row r="102">
          <cell r="O102">
            <v>9635</v>
          </cell>
          <cell r="P102">
            <v>1271</v>
          </cell>
          <cell r="R102">
            <v>0</v>
          </cell>
          <cell r="S102">
            <v>0</v>
          </cell>
          <cell r="T102">
            <v>0</v>
          </cell>
        </row>
        <row r="103">
          <cell r="O103">
            <v>9579</v>
          </cell>
          <cell r="P103">
            <v>1166</v>
          </cell>
          <cell r="R103">
            <v>0</v>
          </cell>
          <cell r="S103">
            <v>0</v>
          </cell>
          <cell r="T103">
            <v>0</v>
          </cell>
        </row>
        <row r="104">
          <cell r="O104">
            <v>9474</v>
          </cell>
          <cell r="P104">
            <v>1060</v>
          </cell>
          <cell r="R104">
            <v>0</v>
          </cell>
          <cell r="S104">
            <v>0</v>
          </cell>
          <cell r="T104">
            <v>0</v>
          </cell>
        </row>
        <row r="105">
          <cell r="O105">
            <v>9369</v>
          </cell>
          <cell r="P105">
            <v>955</v>
          </cell>
          <cell r="R105">
            <v>0</v>
          </cell>
          <cell r="S105">
            <v>0</v>
          </cell>
          <cell r="T105">
            <v>0</v>
          </cell>
        </row>
        <row r="106">
          <cell r="O106">
            <v>9263</v>
          </cell>
          <cell r="P106">
            <v>850</v>
          </cell>
          <cell r="R106">
            <v>0</v>
          </cell>
          <cell r="S106">
            <v>0</v>
          </cell>
          <cell r="T106">
            <v>0</v>
          </cell>
        </row>
        <row r="107">
          <cell r="O107">
            <v>9158</v>
          </cell>
          <cell r="P107">
            <v>744</v>
          </cell>
          <cell r="R107">
            <v>0</v>
          </cell>
          <cell r="S107">
            <v>0</v>
          </cell>
          <cell r="T107">
            <v>0</v>
          </cell>
        </row>
        <row r="108">
          <cell r="O108">
            <v>9053</v>
          </cell>
          <cell r="P108">
            <v>639</v>
          </cell>
          <cell r="R108">
            <v>0</v>
          </cell>
          <cell r="S108">
            <v>0</v>
          </cell>
          <cell r="T108">
            <v>0</v>
          </cell>
        </row>
        <row r="109">
          <cell r="O109">
            <v>8947</v>
          </cell>
          <cell r="P109">
            <v>534</v>
          </cell>
          <cell r="R109">
            <v>0</v>
          </cell>
          <cell r="S109">
            <v>0</v>
          </cell>
          <cell r="T109">
            <v>0</v>
          </cell>
        </row>
        <row r="110">
          <cell r="O110">
            <v>8842</v>
          </cell>
          <cell r="P110">
            <v>429</v>
          </cell>
          <cell r="R110">
            <v>0</v>
          </cell>
          <cell r="S110">
            <v>0</v>
          </cell>
          <cell r="T110">
            <v>0</v>
          </cell>
        </row>
        <row r="111">
          <cell r="O111">
            <v>8737</v>
          </cell>
          <cell r="P111">
            <v>323</v>
          </cell>
          <cell r="R111">
            <v>0</v>
          </cell>
          <cell r="S111">
            <v>0</v>
          </cell>
          <cell r="T111">
            <v>0</v>
          </cell>
        </row>
        <row r="112">
          <cell r="O112">
            <v>8631</v>
          </cell>
          <cell r="P112">
            <v>218</v>
          </cell>
          <cell r="R112">
            <v>0</v>
          </cell>
          <cell r="S112">
            <v>0</v>
          </cell>
          <cell r="T112">
            <v>0</v>
          </cell>
        </row>
        <row r="113">
          <cell r="O113">
            <v>8526</v>
          </cell>
          <cell r="P113">
            <v>113</v>
          </cell>
          <cell r="R113">
            <v>0</v>
          </cell>
          <cell r="S113">
            <v>0</v>
          </cell>
          <cell r="T113">
            <v>0</v>
          </cell>
        </row>
        <row r="114">
          <cell r="O114">
            <v>8421</v>
          </cell>
          <cell r="P114">
            <v>7</v>
          </cell>
          <cell r="R114">
            <v>0</v>
          </cell>
          <cell r="S114">
            <v>0</v>
          </cell>
          <cell r="T114">
            <v>0</v>
          </cell>
        </row>
        <row r="115">
          <cell r="O115">
            <v>8316</v>
          </cell>
          <cell r="P115">
            <v>0</v>
          </cell>
          <cell r="R115">
            <v>0</v>
          </cell>
          <cell r="S115">
            <v>0</v>
          </cell>
          <cell r="T115">
            <v>0</v>
          </cell>
        </row>
        <row r="116">
          <cell r="O116">
            <v>8210</v>
          </cell>
          <cell r="P116">
            <v>0</v>
          </cell>
          <cell r="R116">
            <v>0</v>
          </cell>
          <cell r="S116">
            <v>0</v>
          </cell>
          <cell r="T116">
            <v>0</v>
          </cell>
        </row>
        <row r="117">
          <cell r="O117">
            <v>8105</v>
          </cell>
          <cell r="P117">
            <v>0</v>
          </cell>
          <cell r="R117">
            <v>0</v>
          </cell>
          <cell r="S117">
            <v>0</v>
          </cell>
          <cell r="T117">
            <v>0</v>
          </cell>
        </row>
        <row r="118">
          <cell r="O118">
            <v>8000</v>
          </cell>
          <cell r="P118">
            <v>0</v>
          </cell>
          <cell r="R118">
            <v>0</v>
          </cell>
          <cell r="S118">
            <v>0</v>
          </cell>
          <cell r="T118">
            <v>0</v>
          </cell>
        </row>
        <row r="119">
          <cell r="O119">
            <v>7894</v>
          </cell>
          <cell r="P119">
            <v>0</v>
          </cell>
          <cell r="R119">
            <v>0</v>
          </cell>
          <cell r="S119">
            <v>0</v>
          </cell>
          <cell r="T119">
            <v>0</v>
          </cell>
        </row>
        <row r="120">
          <cell r="O120">
            <v>7789</v>
          </cell>
          <cell r="P120">
            <v>0</v>
          </cell>
          <cell r="R120">
            <v>0</v>
          </cell>
          <cell r="S120">
            <v>0</v>
          </cell>
          <cell r="T120">
            <v>0</v>
          </cell>
        </row>
        <row r="121">
          <cell r="O121">
            <v>7684</v>
          </cell>
          <cell r="P121">
            <v>0</v>
          </cell>
          <cell r="R121">
            <v>0</v>
          </cell>
          <cell r="S121">
            <v>0</v>
          </cell>
          <cell r="T121">
            <v>0</v>
          </cell>
        </row>
        <row r="122">
          <cell r="O122">
            <v>7578</v>
          </cell>
          <cell r="P122">
            <v>0</v>
          </cell>
          <cell r="R122">
            <v>0</v>
          </cell>
          <cell r="S122">
            <v>0</v>
          </cell>
          <cell r="T122">
            <v>0</v>
          </cell>
        </row>
        <row r="123">
          <cell r="O123">
            <v>7473</v>
          </cell>
          <cell r="P123">
            <v>0</v>
          </cell>
          <cell r="R123">
            <v>0</v>
          </cell>
          <cell r="S123">
            <v>0</v>
          </cell>
          <cell r="T123">
            <v>0</v>
          </cell>
        </row>
        <row r="124">
          <cell r="O124">
            <v>7368</v>
          </cell>
          <cell r="P124">
            <v>0</v>
          </cell>
          <cell r="R124">
            <v>0</v>
          </cell>
          <cell r="S124">
            <v>0</v>
          </cell>
          <cell r="T124">
            <v>0</v>
          </cell>
        </row>
        <row r="125">
          <cell r="O125">
            <v>7263</v>
          </cell>
          <cell r="P125">
            <v>0</v>
          </cell>
          <cell r="R125">
            <v>0</v>
          </cell>
          <cell r="S125">
            <v>0</v>
          </cell>
          <cell r="T125">
            <v>0</v>
          </cell>
        </row>
        <row r="126">
          <cell r="O126">
            <v>7157</v>
          </cell>
          <cell r="P126">
            <v>0</v>
          </cell>
          <cell r="R126">
            <v>0</v>
          </cell>
          <cell r="S126">
            <v>0</v>
          </cell>
          <cell r="T126">
            <v>0</v>
          </cell>
        </row>
        <row r="127">
          <cell r="O127">
            <v>7052</v>
          </cell>
          <cell r="P127">
            <v>0</v>
          </cell>
          <cell r="R127">
            <v>0</v>
          </cell>
          <cell r="S127">
            <v>0</v>
          </cell>
          <cell r="T127">
            <v>0</v>
          </cell>
        </row>
        <row r="128">
          <cell r="O128">
            <v>6947</v>
          </cell>
          <cell r="P128">
            <v>0</v>
          </cell>
          <cell r="R128">
            <v>0</v>
          </cell>
          <cell r="S128">
            <v>0</v>
          </cell>
          <cell r="T128">
            <v>0</v>
          </cell>
        </row>
        <row r="129">
          <cell r="O129">
            <v>6841</v>
          </cell>
          <cell r="P129">
            <v>0</v>
          </cell>
          <cell r="R129">
            <v>0</v>
          </cell>
          <cell r="S129">
            <v>0</v>
          </cell>
          <cell r="T129">
            <v>0</v>
          </cell>
        </row>
        <row r="130">
          <cell r="O130">
            <v>6736</v>
          </cell>
          <cell r="P130">
            <v>0</v>
          </cell>
          <cell r="R130">
            <v>0</v>
          </cell>
          <cell r="S130">
            <v>0</v>
          </cell>
          <cell r="T130">
            <v>0</v>
          </cell>
        </row>
        <row r="131">
          <cell r="O131">
            <v>6631</v>
          </cell>
          <cell r="P131">
            <v>0</v>
          </cell>
          <cell r="R131">
            <v>0</v>
          </cell>
          <cell r="S131">
            <v>0</v>
          </cell>
          <cell r="T131">
            <v>0</v>
          </cell>
        </row>
        <row r="132">
          <cell r="O132">
            <v>6525</v>
          </cell>
          <cell r="P132">
            <v>0</v>
          </cell>
          <cell r="R132">
            <v>0</v>
          </cell>
          <cell r="S132">
            <v>0</v>
          </cell>
          <cell r="T132">
            <v>0</v>
          </cell>
        </row>
        <row r="133">
          <cell r="O133">
            <v>6420</v>
          </cell>
          <cell r="P133">
            <v>0</v>
          </cell>
          <cell r="R133">
            <v>0</v>
          </cell>
          <cell r="S133">
            <v>0</v>
          </cell>
          <cell r="T133">
            <v>0</v>
          </cell>
        </row>
        <row r="134">
          <cell r="O134">
            <v>6315</v>
          </cell>
          <cell r="P134">
            <v>0</v>
          </cell>
          <cell r="R134">
            <v>0</v>
          </cell>
          <cell r="S134">
            <v>0</v>
          </cell>
          <cell r="T134">
            <v>0</v>
          </cell>
        </row>
        <row r="135">
          <cell r="O135">
            <v>6210</v>
          </cell>
          <cell r="P135">
            <v>0</v>
          </cell>
          <cell r="R135">
            <v>0</v>
          </cell>
          <cell r="S135">
            <v>0</v>
          </cell>
          <cell r="T135">
            <v>0</v>
          </cell>
        </row>
        <row r="136">
          <cell r="O136">
            <v>6104</v>
          </cell>
          <cell r="P136">
            <v>0</v>
          </cell>
          <cell r="R136">
            <v>0</v>
          </cell>
          <cell r="S136">
            <v>0</v>
          </cell>
          <cell r="T136">
            <v>0</v>
          </cell>
        </row>
        <row r="137">
          <cell r="O137">
            <v>5999</v>
          </cell>
          <cell r="P137">
            <v>0</v>
          </cell>
          <cell r="R137">
            <v>0</v>
          </cell>
          <cell r="S137">
            <v>0</v>
          </cell>
          <cell r="T137">
            <v>0</v>
          </cell>
        </row>
        <row r="138">
          <cell r="O138">
            <v>5894</v>
          </cell>
          <cell r="P138">
            <v>0</v>
          </cell>
          <cell r="R138">
            <v>0</v>
          </cell>
          <cell r="S138">
            <v>0</v>
          </cell>
          <cell r="T138">
            <v>0</v>
          </cell>
        </row>
        <row r="139">
          <cell r="O139">
            <v>5788</v>
          </cell>
          <cell r="P139">
            <v>0</v>
          </cell>
          <cell r="R139">
            <v>0</v>
          </cell>
          <cell r="S139">
            <v>0</v>
          </cell>
          <cell r="T139">
            <v>0</v>
          </cell>
        </row>
        <row r="140">
          <cell r="O140">
            <v>5683</v>
          </cell>
          <cell r="P140">
            <v>0</v>
          </cell>
          <cell r="R140">
            <v>0</v>
          </cell>
          <cell r="S140">
            <v>0</v>
          </cell>
          <cell r="T140">
            <v>0</v>
          </cell>
        </row>
        <row r="141">
          <cell r="O141">
            <v>5578</v>
          </cell>
          <cell r="P141">
            <v>0</v>
          </cell>
          <cell r="R141">
            <v>0</v>
          </cell>
          <cell r="S141">
            <v>0</v>
          </cell>
          <cell r="T141">
            <v>0</v>
          </cell>
        </row>
        <row r="142">
          <cell r="O142">
            <v>5472</v>
          </cell>
          <cell r="P142">
            <v>0</v>
          </cell>
          <cell r="R142">
            <v>0</v>
          </cell>
          <cell r="S142">
            <v>0</v>
          </cell>
          <cell r="T142">
            <v>0</v>
          </cell>
        </row>
        <row r="143">
          <cell r="O143">
            <v>5367</v>
          </cell>
          <cell r="P143">
            <v>0</v>
          </cell>
          <cell r="R143">
            <v>0</v>
          </cell>
          <cell r="S143">
            <v>0</v>
          </cell>
          <cell r="T143">
            <v>0</v>
          </cell>
        </row>
        <row r="144">
          <cell r="O144">
            <v>5262</v>
          </cell>
          <cell r="P144">
            <v>0</v>
          </cell>
          <cell r="R144">
            <v>0</v>
          </cell>
          <cell r="S144">
            <v>0</v>
          </cell>
          <cell r="T144">
            <v>0</v>
          </cell>
        </row>
        <row r="145">
          <cell r="O145">
            <v>5157</v>
          </cell>
          <cell r="P145">
            <v>0</v>
          </cell>
          <cell r="R145">
            <v>0</v>
          </cell>
          <cell r="S145">
            <v>0</v>
          </cell>
          <cell r="T145">
            <v>0</v>
          </cell>
        </row>
        <row r="146">
          <cell r="O146">
            <v>5051</v>
          </cell>
          <cell r="P146">
            <v>0</v>
          </cell>
          <cell r="R146">
            <v>0</v>
          </cell>
          <cell r="S146">
            <v>0</v>
          </cell>
          <cell r="T146">
            <v>0</v>
          </cell>
        </row>
        <row r="147">
          <cell r="O147">
            <v>4946</v>
          </cell>
          <cell r="P147">
            <v>0</v>
          </cell>
          <cell r="R147">
            <v>0</v>
          </cell>
          <cell r="S147">
            <v>0</v>
          </cell>
          <cell r="T147">
            <v>0</v>
          </cell>
        </row>
        <row r="148">
          <cell r="O148">
            <v>4841</v>
          </cell>
          <cell r="P148">
            <v>0</v>
          </cell>
          <cell r="R148">
            <v>0</v>
          </cell>
          <cell r="S148">
            <v>0</v>
          </cell>
          <cell r="T148">
            <v>0</v>
          </cell>
        </row>
        <row r="149">
          <cell r="O149">
            <v>4735</v>
          </cell>
          <cell r="P149">
            <v>0</v>
          </cell>
          <cell r="R149">
            <v>0</v>
          </cell>
          <cell r="S149">
            <v>0</v>
          </cell>
          <cell r="T149">
            <v>0</v>
          </cell>
        </row>
        <row r="150">
          <cell r="O150">
            <v>4630</v>
          </cell>
          <cell r="P150">
            <v>0</v>
          </cell>
          <cell r="R150">
            <v>0</v>
          </cell>
          <cell r="S150">
            <v>0</v>
          </cell>
          <cell r="T150">
            <v>0</v>
          </cell>
        </row>
        <row r="151">
          <cell r="O151">
            <v>4525</v>
          </cell>
          <cell r="P151">
            <v>0</v>
          </cell>
          <cell r="R151">
            <v>0</v>
          </cell>
          <cell r="S151">
            <v>0</v>
          </cell>
          <cell r="T151">
            <v>0</v>
          </cell>
        </row>
        <row r="152">
          <cell r="O152">
            <v>4419</v>
          </cell>
          <cell r="P152">
            <v>0</v>
          </cell>
          <cell r="R152">
            <v>0</v>
          </cell>
          <cell r="S152">
            <v>0</v>
          </cell>
          <cell r="T152">
            <v>0</v>
          </cell>
        </row>
        <row r="153">
          <cell r="O153">
            <v>4314</v>
          </cell>
          <cell r="P153">
            <v>0</v>
          </cell>
          <cell r="R153">
            <v>0</v>
          </cell>
          <cell r="S153">
            <v>0</v>
          </cell>
          <cell r="T153">
            <v>0</v>
          </cell>
        </row>
        <row r="154">
          <cell r="O154">
            <v>4209</v>
          </cell>
          <cell r="P154">
            <v>0</v>
          </cell>
          <cell r="R154">
            <v>0</v>
          </cell>
          <cell r="S154">
            <v>0</v>
          </cell>
          <cell r="T154">
            <v>0</v>
          </cell>
        </row>
        <row r="155">
          <cell r="O155">
            <v>4104</v>
          </cell>
          <cell r="P155">
            <v>0</v>
          </cell>
          <cell r="R155">
            <v>0</v>
          </cell>
          <cell r="S155">
            <v>0</v>
          </cell>
          <cell r="T155">
            <v>0</v>
          </cell>
        </row>
        <row r="156">
          <cell r="O156">
            <v>3998</v>
          </cell>
          <cell r="P156">
            <v>0</v>
          </cell>
          <cell r="R156">
            <v>0</v>
          </cell>
          <cell r="S156">
            <v>0</v>
          </cell>
          <cell r="T156">
            <v>0</v>
          </cell>
        </row>
        <row r="157">
          <cell r="O157">
            <v>3893</v>
          </cell>
          <cell r="P157">
            <v>0</v>
          </cell>
          <cell r="R157">
            <v>0</v>
          </cell>
          <cell r="S157">
            <v>0</v>
          </cell>
          <cell r="T157">
            <v>0</v>
          </cell>
        </row>
        <row r="158">
          <cell r="O158">
            <v>3788</v>
          </cell>
          <cell r="P158">
            <v>0</v>
          </cell>
          <cell r="R158">
            <v>0</v>
          </cell>
          <cell r="S158">
            <v>0</v>
          </cell>
          <cell r="T158">
            <v>0</v>
          </cell>
        </row>
        <row r="159">
          <cell r="O159">
            <v>3682</v>
          </cell>
          <cell r="P159">
            <v>0</v>
          </cell>
          <cell r="R159">
            <v>0</v>
          </cell>
          <cell r="S159">
            <v>0</v>
          </cell>
          <cell r="T159">
            <v>0</v>
          </cell>
        </row>
        <row r="160">
          <cell r="O160">
            <v>3577</v>
          </cell>
          <cell r="P160">
            <v>0</v>
          </cell>
          <cell r="R160">
            <v>0</v>
          </cell>
          <cell r="S160">
            <v>0</v>
          </cell>
          <cell r="T160">
            <v>0</v>
          </cell>
        </row>
        <row r="161">
          <cell r="O161">
            <v>3472</v>
          </cell>
          <cell r="P161">
            <v>0</v>
          </cell>
          <cell r="R161">
            <v>0</v>
          </cell>
          <cell r="S161">
            <v>0</v>
          </cell>
          <cell r="T161">
            <v>0</v>
          </cell>
        </row>
        <row r="162">
          <cell r="O162">
            <v>3366</v>
          </cell>
          <cell r="P162">
            <v>0</v>
          </cell>
          <cell r="R162">
            <v>0</v>
          </cell>
          <cell r="S162">
            <v>0</v>
          </cell>
          <cell r="T162">
            <v>0</v>
          </cell>
        </row>
        <row r="163">
          <cell r="O163">
            <v>3261</v>
          </cell>
          <cell r="P163">
            <v>0</v>
          </cell>
          <cell r="R163">
            <v>0</v>
          </cell>
          <cell r="S163">
            <v>0</v>
          </cell>
          <cell r="T163">
            <v>0</v>
          </cell>
        </row>
        <row r="164">
          <cell r="O164">
            <v>3156</v>
          </cell>
          <cell r="P164">
            <v>0</v>
          </cell>
          <cell r="R164">
            <v>0</v>
          </cell>
          <cell r="S164">
            <v>0</v>
          </cell>
          <cell r="T164">
            <v>0</v>
          </cell>
        </row>
        <row r="165">
          <cell r="O165">
            <v>3051</v>
          </cell>
          <cell r="P165">
            <v>0</v>
          </cell>
          <cell r="R165">
            <v>0</v>
          </cell>
          <cell r="S165">
            <v>0</v>
          </cell>
          <cell r="T165">
            <v>0</v>
          </cell>
        </row>
        <row r="166">
          <cell r="O166">
            <v>2945</v>
          </cell>
          <cell r="P166">
            <v>0</v>
          </cell>
          <cell r="R166">
            <v>0</v>
          </cell>
          <cell r="S166">
            <v>0</v>
          </cell>
          <cell r="T166">
            <v>0</v>
          </cell>
        </row>
        <row r="167">
          <cell r="O167">
            <v>2840</v>
          </cell>
          <cell r="P167">
            <v>0</v>
          </cell>
          <cell r="R167">
            <v>0</v>
          </cell>
          <cell r="S167">
            <v>0</v>
          </cell>
          <cell r="T167">
            <v>0</v>
          </cell>
        </row>
        <row r="168">
          <cell r="O168">
            <v>2735</v>
          </cell>
          <cell r="P168">
            <v>0</v>
          </cell>
          <cell r="R168">
            <v>0</v>
          </cell>
          <cell r="S168">
            <v>0</v>
          </cell>
          <cell r="T168">
            <v>0</v>
          </cell>
        </row>
        <row r="169">
          <cell r="O169">
            <v>2629</v>
          </cell>
          <cell r="P169">
            <v>0</v>
          </cell>
          <cell r="R169">
            <v>0</v>
          </cell>
          <cell r="S169">
            <v>0</v>
          </cell>
          <cell r="T169">
            <v>0</v>
          </cell>
        </row>
        <row r="170">
          <cell r="O170">
            <v>2524</v>
          </cell>
          <cell r="P170">
            <v>0</v>
          </cell>
          <cell r="R170">
            <v>0</v>
          </cell>
          <cell r="S170">
            <v>0</v>
          </cell>
          <cell r="T170">
            <v>0</v>
          </cell>
        </row>
        <row r="171">
          <cell r="O171">
            <v>2419</v>
          </cell>
          <cell r="P171">
            <v>0</v>
          </cell>
          <cell r="R171">
            <v>0</v>
          </cell>
          <cell r="S171">
            <v>0</v>
          </cell>
          <cell r="T171">
            <v>0</v>
          </cell>
        </row>
        <row r="172">
          <cell r="O172">
            <v>2313</v>
          </cell>
          <cell r="P172">
            <v>0</v>
          </cell>
          <cell r="R172">
            <v>0</v>
          </cell>
          <cell r="S172">
            <v>0</v>
          </cell>
          <cell r="T172">
            <v>0</v>
          </cell>
        </row>
        <row r="173">
          <cell r="O173">
            <v>2208</v>
          </cell>
          <cell r="P173">
            <v>0</v>
          </cell>
          <cell r="R173">
            <v>0</v>
          </cell>
          <cell r="S173">
            <v>0</v>
          </cell>
          <cell r="T173">
            <v>0</v>
          </cell>
        </row>
        <row r="174">
          <cell r="O174">
            <v>2103</v>
          </cell>
          <cell r="P174">
            <v>0</v>
          </cell>
          <cell r="R174">
            <v>0</v>
          </cell>
          <cell r="S174">
            <v>0</v>
          </cell>
          <cell r="T174">
            <v>0</v>
          </cell>
        </row>
        <row r="175">
          <cell r="O175">
            <v>1998</v>
          </cell>
          <cell r="P175">
            <v>0</v>
          </cell>
          <cell r="R175">
            <v>0</v>
          </cell>
          <cell r="S175">
            <v>0</v>
          </cell>
          <cell r="T175">
            <v>0</v>
          </cell>
        </row>
        <row r="176">
          <cell r="O176">
            <v>1892</v>
          </cell>
          <cell r="P176">
            <v>0</v>
          </cell>
          <cell r="R176">
            <v>0</v>
          </cell>
          <cell r="S176">
            <v>0</v>
          </cell>
          <cell r="T176">
            <v>0</v>
          </cell>
        </row>
        <row r="177">
          <cell r="O177">
            <v>1787</v>
          </cell>
          <cell r="P177">
            <v>0</v>
          </cell>
          <cell r="R177">
            <v>0</v>
          </cell>
          <cell r="S177">
            <v>0</v>
          </cell>
          <cell r="T177">
            <v>0</v>
          </cell>
        </row>
        <row r="178">
          <cell r="O178">
            <v>1682</v>
          </cell>
          <cell r="P178">
            <v>0</v>
          </cell>
          <cell r="R178">
            <v>0</v>
          </cell>
          <cell r="S178">
            <v>0</v>
          </cell>
          <cell r="T178">
            <v>0</v>
          </cell>
        </row>
        <row r="179">
          <cell r="O179">
            <v>1576</v>
          </cell>
          <cell r="P179">
            <v>0</v>
          </cell>
          <cell r="R179">
            <v>0</v>
          </cell>
          <cell r="S179">
            <v>0</v>
          </cell>
          <cell r="T179">
            <v>0</v>
          </cell>
        </row>
        <row r="180">
          <cell r="O180">
            <v>1471</v>
          </cell>
          <cell r="P180">
            <v>0</v>
          </cell>
          <cell r="R180">
            <v>0</v>
          </cell>
          <cell r="S180">
            <v>0</v>
          </cell>
          <cell r="T180">
            <v>0</v>
          </cell>
        </row>
        <row r="181">
          <cell r="O181">
            <v>1366</v>
          </cell>
          <cell r="P181">
            <v>0</v>
          </cell>
          <cell r="R181">
            <v>0</v>
          </cell>
          <cell r="S181">
            <v>0</v>
          </cell>
          <cell r="T181">
            <v>0</v>
          </cell>
        </row>
        <row r="182">
          <cell r="O182">
            <v>1260</v>
          </cell>
          <cell r="P182">
            <v>0</v>
          </cell>
          <cell r="R182">
            <v>0</v>
          </cell>
          <cell r="S182">
            <v>0</v>
          </cell>
          <cell r="T182">
            <v>0</v>
          </cell>
        </row>
        <row r="183">
          <cell r="O183">
            <v>1155</v>
          </cell>
          <cell r="P183">
            <v>0</v>
          </cell>
          <cell r="R183">
            <v>0</v>
          </cell>
          <cell r="S183">
            <v>0</v>
          </cell>
          <cell r="T183">
            <v>0</v>
          </cell>
        </row>
        <row r="184">
          <cell r="O184">
            <v>1050</v>
          </cell>
          <cell r="P184">
            <v>0</v>
          </cell>
          <cell r="R184">
            <v>0</v>
          </cell>
          <cell r="S184">
            <v>0</v>
          </cell>
          <cell r="T184">
            <v>0</v>
          </cell>
        </row>
        <row r="185">
          <cell r="O185">
            <v>945</v>
          </cell>
          <cell r="P185">
            <v>0</v>
          </cell>
          <cell r="R185">
            <v>0</v>
          </cell>
          <cell r="S185">
            <v>0</v>
          </cell>
          <cell r="T185">
            <v>0</v>
          </cell>
        </row>
        <row r="186">
          <cell r="O186">
            <v>839</v>
          </cell>
          <cell r="P186">
            <v>0</v>
          </cell>
          <cell r="R186">
            <v>0</v>
          </cell>
          <cell r="S186">
            <v>0</v>
          </cell>
          <cell r="T186">
            <v>0</v>
          </cell>
        </row>
        <row r="187">
          <cell r="O187">
            <v>734</v>
          </cell>
          <cell r="P187">
            <v>0</v>
          </cell>
          <cell r="R187">
            <v>0</v>
          </cell>
          <cell r="S187">
            <v>0</v>
          </cell>
          <cell r="T187">
            <v>0</v>
          </cell>
        </row>
        <row r="188">
          <cell r="O188">
            <v>629</v>
          </cell>
          <cell r="P188">
            <v>0</v>
          </cell>
          <cell r="R188">
            <v>0</v>
          </cell>
          <cell r="S188">
            <v>0</v>
          </cell>
          <cell r="T188">
            <v>0</v>
          </cell>
        </row>
        <row r="189">
          <cell r="O189">
            <v>523</v>
          </cell>
          <cell r="P189">
            <v>0</v>
          </cell>
          <cell r="R189">
            <v>0</v>
          </cell>
          <cell r="S189">
            <v>0</v>
          </cell>
          <cell r="T189">
            <v>0</v>
          </cell>
        </row>
        <row r="190">
          <cell r="O190">
            <v>418</v>
          </cell>
          <cell r="P190">
            <v>0</v>
          </cell>
          <cell r="R190">
            <v>0</v>
          </cell>
          <cell r="S190">
            <v>0</v>
          </cell>
          <cell r="T190">
            <v>0</v>
          </cell>
        </row>
        <row r="191">
          <cell r="O191">
            <v>313</v>
          </cell>
          <cell r="P191">
            <v>0</v>
          </cell>
          <cell r="R191">
            <v>0</v>
          </cell>
          <cell r="S191">
            <v>0</v>
          </cell>
          <cell r="T191">
            <v>0</v>
          </cell>
        </row>
        <row r="192">
          <cell r="O192">
            <v>207</v>
          </cell>
          <cell r="P192">
            <v>0</v>
          </cell>
          <cell r="R192">
            <v>0</v>
          </cell>
          <cell r="S192">
            <v>0</v>
          </cell>
          <cell r="T192">
            <v>0</v>
          </cell>
        </row>
        <row r="193">
          <cell r="O193">
            <v>102</v>
          </cell>
          <cell r="P193">
            <v>0</v>
          </cell>
          <cell r="R193">
            <v>0</v>
          </cell>
          <cell r="S193">
            <v>0</v>
          </cell>
          <cell r="T193">
            <v>0</v>
          </cell>
        </row>
        <row r="194">
          <cell r="O194">
            <v>0</v>
          </cell>
          <cell r="P194">
            <v>0</v>
          </cell>
          <cell r="R194">
            <v>0</v>
          </cell>
          <cell r="S194">
            <v>0</v>
          </cell>
          <cell r="T194">
            <v>0</v>
          </cell>
        </row>
        <row r="195">
          <cell r="O195">
            <v>0</v>
          </cell>
          <cell r="P195">
            <v>0</v>
          </cell>
          <cell r="R195">
            <v>0</v>
          </cell>
          <cell r="S195">
            <v>0</v>
          </cell>
          <cell r="T195">
            <v>0</v>
          </cell>
        </row>
        <row r="196">
          <cell r="O196">
            <v>0</v>
          </cell>
          <cell r="P196">
            <v>0</v>
          </cell>
          <cell r="R196">
            <v>0</v>
          </cell>
          <cell r="S196">
            <v>0</v>
          </cell>
          <cell r="T196">
            <v>0</v>
          </cell>
        </row>
        <row r="197">
          <cell r="O197">
            <v>0</v>
          </cell>
          <cell r="P197">
            <v>0</v>
          </cell>
          <cell r="R197">
            <v>0</v>
          </cell>
          <cell r="S197">
            <v>0</v>
          </cell>
          <cell r="T197">
            <v>0</v>
          </cell>
        </row>
        <row r="198">
          <cell r="O198">
            <v>0</v>
          </cell>
          <cell r="P198">
            <v>0</v>
          </cell>
          <cell r="R198">
            <v>0</v>
          </cell>
          <cell r="S198">
            <v>0</v>
          </cell>
          <cell r="T198">
            <v>0</v>
          </cell>
        </row>
        <row r="199">
          <cell r="O199">
            <v>0</v>
          </cell>
          <cell r="P199">
            <v>0</v>
          </cell>
          <cell r="R199">
            <v>0</v>
          </cell>
          <cell r="S199">
            <v>0</v>
          </cell>
          <cell r="T199">
            <v>0</v>
          </cell>
        </row>
        <row r="200">
          <cell r="O200">
            <v>0</v>
          </cell>
          <cell r="P200">
            <v>0</v>
          </cell>
          <cell r="R200">
            <v>0</v>
          </cell>
          <cell r="S200">
            <v>0</v>
          </cell>
          <cell r="T200">
            <v>0</v>
          </cell>
        </row>
        <row r="201">
          <cell r="O201">
            <v>0</v>
          </cell>
          <cell r="P201">
            <v>0</v>
          </cell>
          <cell r="R201">
            <v>0</v>
          </cell>
          <cell r="S201">
            <v>0</v>
          </cell>
          <cell r="T201">
            <v>0</v>
          </cell>
        </row>
        <row r="202">
          <cell r="O202">
            <v>0</v>
          </cell>
          <cell r="P202">
            <v>0</v>
          </cell>
          <cell r="R202">
            <v>0</v>
          </cell>
          <cell r="S202">
            <v>0</v>
          </cell>
          <cell r="T202">
            <v>0</v>
          </cell>
        </row>
        <row r="203">
          <cell r="O203">
            <v>0</v>
          </cell>
          <cell r="P203">
            <v>0</v>
          </cell>
          <cell r="R203">
            <v>0</v>
          </cell>
          <cell r="S203">
            <v>0</v>
          </cell>
          <cell r="T203">
            <v>0</v>
          </cell>
        </row>
        <row r="204">
          <cell r="O204">
            <v>0</v>
          </cell>
          <cell r="P204">
            <v>0</v>
          </cell>
          <cell r="R204">
            <v>0</v>
          </cell>
          <cell r="S204">
            <v>0</v>
          </cell>
          <cell r="T204">
            <v>0</v>
          </cell>
        </row>
        <row r="205">
          <cell r="O205">
            <v>0</v>
          </cell>
          <cell r="P205">
            <v>0</v>
          </cell>
          <cell r="R205">
            <v>0</v>
          </cell>
          <cell r="S205">
            <v>0</v>
          </cell>
          <cell r="T205">
            <v>0</v>
          </cell>
        </row>
        <row r="206">
          <cell r="O206">
            <v>0</v>
          </cell>
          <cell r="P206">
            <v>0</v>
          </cell>
          <cell r="R206">
            <v>0</v>
          </cell>
          <cell r="S206">
            <v>0</v>
          </cell>
          <cell r="T206">
            <v>0</v>
          </cell>
        </row>
        <row r="207">
          <cell r="O207">
            <v>0</v>
          </cell>
          <cell r="P207">
            <v>0</v>
          </cell>
          <cell r="R207">
            <v>0</v>
          </cell>
          <cell r="S207">
            <v>0</v>
          </cell>
          <cell r="T207">
            <v>0</v>
          </cell>
        </row>
        <row r="208">
          <cell r="O208">
            <v>0</v>
          </cell>
          <cell r="P208">
            <v>0</v>
          </cell>
          <cell r="R208">
            <v>0</v>
          </cell>
          <cell r="S208">
            <v>0</v>
          </cell>
          <cell r="T208">
            <v>0</v>
          </cell>
        </row>
      </sheetData>
      <sheetData sheetId="4"/>
      <sheetData sheetId="5"/>
      <sheetData sheetId="6"/>
      <sheetData sheetId="7"/>
      <sheetData sheetId="8"/>
      <sheetData sheetId="9">
        <row r="4">
          <cell r="B4" t="b">
            <v>1</v>
          </cell>
        </row>
        <row r="5">
          <cell r="B5" t="b">
            <v>0</v>
          </cell>
        </row>
        <row r="6">
          <cell r="B6" t="b">
            <v>0</v>
          </cell>
        </row>
        <row r="7">
          <cell r="B7" t="b">
            <v>0</v>
          </cell>
        </row>
        <row r="8">
          <cell r="B8" t="b">
            <v>0</v>
          </cell>
          <cell r="D8" t="b">
            <v>0</v>
          </cell>
        </row>
        <row r="9">
          <cell r="B9" t="b">
            <v>0</v>
          </cell>
        </row>
        <row r="10">
          <cell r="B10" t="b">
            <v>0</v>
          </cell>
        </row>
        <row r="11">
          <cell r="B11" t="b">
            <v>0</v>
          </cell>
        </row>
        <row r="13">
          <cell r="B13" t="b">
            <v>0</v>
          </cell>
        </row>
        <row r="14">
          <cell r="D14" t="b">
            <v>0</v>
          </cell>
        </row>
        <row r="15">
          <cell r="B15" t="b">
            <v>0</v>
          </cell>
        </row>
        <row r="16">
          <cell r="B16" t="b">
            <v>1</v>
          </cell>
        </row>
        <row r="17">
          <cell r="B17" t="b">
            <v>0</v>
          </cell>
        </row>
        <row r="19">
          <cell r="B19" t="b">
            <v>0</v>
          </cell>
        </row>
        <row r="20">
          <cell r="B20" t="b">
            <v>0</v>
          </cell>
        </row>
        <row r="21">
          <cell r="B21" t="b">
            <v>0</v>
          </cell>
        </row>
        <row r="24">
          <cell r="B24" t="b">
            <v>1</v>
          </cell>
        </row>
        <row r="25">
          <cell r="B25" t="b">
            <v>1</v>
          </cell>
        </row>
        <row r="26">
          <cell r="B26" t="b">
            <v>0</v>
          </cell>
        </row>
        <row r="30">
          <cell r="B30" t="b">
            <v>0</v>
          </cell>
        </row>
        <row r="31">
          <cell r="B31" t="b">
            <v>0</v>
          </cell>
        </row>
        <row r="32">
          <cell r="B32" t="b">
            <v>0</v>
          </cell>
        </row>
        <row r="33">
          <cell r="B33" t="b">
            <v>0</v>
          </cell>
        </row>
        <row r="34">
          <cell r="B34" t="b">
            <v>0</v>
          </cell>
        </row>
        <row r="35">
          <cell r="B35" t="b">
            <v>0</v>
          </cell>
        </row>
        <row r="36">
          <cell r="B36" t="b">
            <v>0</v>
          </cell>
        </row>
        <row r="37">
          <cell r="B37" t="b">
            <v>0</v>
          </cell>
        </row>
        <row r="214">
          <cell r="DQ214">
            <v>0</v>
          </cell>
          <cell r="DW214">
            <v>11904</v>
          </cell>
          <cell r="EP214">
            <v>0</v>
          </cell>
          <cell r="EV214">
            <v>10020</v>
          </cell>
          <cell r="FU214">
            <v>3000</v>
          </cell>
        </row>
        <row r="215">
          <cell r="DQ215">
            <v>236</v>
          </cell>
          <cell r="DW215">
            <v>11904</v>
          </cell>
          <cell r="EP215">
            <v>236</v>
          </cell>
          <cell r="EV215">
            <v>10020</v>
          </cell>
          <cell r="FU215">
            <v>3000</v>
          </cell>
        </row>
        <row r="216">
          <cell r="DQ216">
            <v>461</v>
          </cell>
          <cell r="DW216">
            <v>11904</v>
          </cell>
          <cell r="EP216">
            <v>461</v>
          </cell>
          <cell r="EV216">
            <v>10020</v>
          </cell>
          <cell r="FU216">
            <v>3000</v>
          </cell>
        </row>
        <row r="217">
          <cell r="DQ217">
            <v>686</v>
          </cell>
          <cell r="DW217">
            <v>11904</v>
          </cell>
          <cell r="EP217">
            <v>686</v>
          </cell>
          <cell r="EV217">
            <v>10020</v>
          </cell>
          <cell r="FU217">
            <v>3000</v>
          </cell>
        </row>
        <row r="218">
          <cell r="DQ218">
            <v>911</v>
          </cell>
          <cell r="DW218">
            <v>11904</v>
          </cell>
          <cell r="EP218">
            <v>911</v>
          </cell>
          <cell r="EV218">
            <v>10020</v>
          </cell>
          <cell r="FU218">
            <v>3000</v>
          </cell>
        </row>
        <row r="219">
          <cell r="DQ219">
            <v>1136</v>
          </cell>
          <cell r="DW219">
            <v>11904</v>
          </cell>
          <cell r="EP219">
            <v>1136</v>
          </cell>
          <cell r="EV219">
            <v>10020</v>
          </cell>
          <cell r="FU219">
            <v>3000</v>
          </cell>
        </row>
        <row r="220">
          <cell r="DQ220">
            <v>1361</v>
          </cell>
          <cell r="DW220">
            <v>11904</v>
          </cell>
          <cell r="EP220">
            <v>1361</v>
          </cell>
          <cell r="EV220">
            <v>10020</v>
          </cell>
          <cell r="FU220">
            <v>3000</v>
          </cell>
        </row>
        <row r="221">
          <cell r="DQ221">
            <v>1586</v>
          </cell>
          <cell r="DW221">
            <v>11904</v>
          </cell>
          <cell r="EP221">
            <v>1586</v>
          </cell>
          <cell r="EV221">
            <v>10020</v>
          </cell>
          <cell r="FU221">
            <v>3000</v>
          </cell>
        </row>
        <row r="222">
          <cell r="DQ222">
            <v>1811</v>
          </cell>
          <cell r="DW222">
            <v>11904</v>
          </cell>
          <cell r="EP222">
            <v>1811</v>
          </cell>
          <cell r="EV222">
            <v>10020</v>
          </cell>
          <cell r="FU222">
            <v>3000</v>
          </cell>
        </row>
        <row r="223">
          <cell r="DQ223">
            <v>2036</v>
          </cell>
          <cell r="DW223">
            <v>11904</v>
          </cell>
          <cell r="EP223">
            <v>2036</v>
          </cell>
          <cell r="EV223">
            <v>10020</v>
          </cell>
          <cell r="FU223">
            <v>3000</v>
          </cell>
        </row>
        <row r="224">
          <cell r="DQ224">
            <v>2261</v>
          </cell>
          <cell r="DW224">
            <v>11904</v>
          </cell>
          <cell r="EP224">
            <v>2261</v>
          </cell>
          <cell r="EV224">
            <v>10020</v>
          </cell>
          <cell r="FU224">
            <v>3000</v>
          </cell>
        </row>
        <row r="225">
          <cell r="DQ225">
            <v>2486</v>
          </cell>
          <cell r="DW225">
            <v>11904</v>
          </cell>
          <cell r="EP225">
            <v>2486</v>
          </cell>
          <cell r="EV225">
            <v>10020</v>
          </cell>
          <cell r="FU225">
            <v>3000</v>
          </cell>
        </row>
        <row r="226">
          <cell r="DQ226">
            <v>2711</v>
          </cell>
          <cell r="DW226">
            <v>11904</v>
          </cell>
          <cell r="EP226">
            <v>2711</v>
          </cell>
          <cell r="EV226">
            <v>10020</v>
          </cell>
          <cell r="FU226">
            <v>3000</v>
          </cell>
        </row>
        <row r="227">
          <cell r="DQ227">
            <v>2936</v>
          </cell>
          <cell r="DW227">
            <v>11904</v>
          </cell>
          <cell r="EP227">
            <v>2936</v>
          </cell>
          <cell r="EV227">
            <v>10020</v>
          </cell>
          <cell r="FU227">
            <v>3000</v>
          </cell>
        </row>
        <row r="228">
          <cell r="DQ228">
            <v>3161</v>
          </cell>
          <cell r="DW228">
            <v>11904</v>
          </cell>
          <cell r="EP228">
            <v>3161</v>
          </cell>
          <cell r="EV228">
            <v>10020</v>
          </cell>
          <cell r="FU228">
            <v>3000</v>
          </cell>
        </row>
        <row r="229">
          <cell r="DQ229">
            <v>3386</v>
          </cell>
          <cell r="DW229">
            <v>11904</v>
          </cell>
          <cell r="EP229">
            <v>3386</v>
          </cell>
          <cell r="EV229">
            <v>10020</v>
          </cell>
          <cell r="FU229">
            <v>3000</v>
          </cell>
        </row>
        <row r="230">
          <cell r="DQ230">
            <v>3611</v>
          </cell>
          <cell r="DW230">
            <v>11904</v>
          </cell>
          <cell r="EP230">
            <v>3611</v>
          </cell>
          <cell r="EV230">
            <v>10020</v>
          </cell>
          <cell r="FU230">
            <v>3000</v>
          </cell>
        </row>
        <row r="231">
          <cell r="DQ231">
            <v>3836</v>
          </cell>
          <cell r="DW231">
            <v>11904</v>
          </cell>
          <cell r="EP231">
            <v>3836</v>
          </cell>
          <cell r="EV231">
            <v>10020</v>
          </cell>
          <cell r="FU231">
            <v>3000</v>
          </cell>
        </row>
        <row r="232">
          <cell r="DQ232">
            <v>4061</v>
          </cell>
          <cell r="DW232">
            <v>11904</v>
          </cell>
          <cell r="EP232">
            <v>4061</v>
          </cell>
          <cell r="EV232">
            <v>10020</v>
          </cell>
          <cell r="FU232">
            <v>3000</v>
          </cell>
        </row>
        <row r="233">
          <cell r="DQ233">
            <v>4286</v>
          </cell>
          <cell r="DW233">
            <v>11904</v>
          </cell>
          <cell r="EP233">
            <v>4286</v>
          </cell>
          <cell r="EV233">
            <v>10020</v>
          </cell>
          <cell r="FU233">
            <v>3000</v>
          </cell>
        </row>
        <row r="234">
          <cell r="DQ234">
            <v>4511</v>
          </cell>
          <cell r="DW234">
            <v>11904</v>
          </cell>
          <cell r="EP234">
            <v>4511</v>
          </cell>
          <cell r="EV234">
            <v>10020</v>
          </cell>
          <cell r="FU234">
            <v>3000</v>
          </cell>
        </row>
        <row r="235">
          <cell r="DQ235">
            <v>4736</v>
          </cell>
          <cell r="DW235">
            <v>11904</v>
          </cell>
          <cell r="EP235">
            <v>4736</v>
          </cell>
          <cell r="EV235">
            <v>10020</v>
          </cell>
          <cell r="FU235">
            <v>3000</v>
          </cell>
        </row>
        <row r="236">
          <cell r="DQ236">
            <v>4961</v>
          </cell>
          <cell r="DW236">
            <v>11904</v>
          </cell>
          <cell r="EP236">
            <v>4961</v>
          </cell>
          <cell r="EV236">
            <v>10020</v>
          </cell>
          <cell r="FU236">
            <v>3000</v>
          </cell>
        </row>
        <row r="237">
          <cell r="DQ237">
            <v>5186</v>
          </cell>
          <cell r="DW237">
            <v>11904</v>
          </cell>
          <cell r="EP237">
            <v>5186</v>
          </cell>
          <cell r="EV237">
            <v>10020</v>
          </cell>
          <cell r="FU237">
            <v>3000</v>
          </cell>
        </row>
        <row r="238">
          <cell r="DQ238">
            <v>5411</v>
          </cell>
          <cell r="DW238">
            <v>11904</v>
          </cell>
          <cell r="EP238">
            <v>5411</v>
          </cell>
          <cell r="EV238">
            <v>10020</v>
          </cell>
          <cell r="FU238">
            <v>3000</v>
          </cell>
        </row>
        <row r="239">
          <cell r="DQ239">
            <v>5636</v>
          </cell>
          <cell r="DW239">
            <v>11904</v>
          </cell>
          <cell r="EP239">
            <v>5636</v>
          </cell>
          <cell r="EV239">
            <v>10020</v>
          </cell>
          <cell r="FU239">
            <v>3000</v>
          </cell>
        </row>
        <row r="240">
          <cell r="DQ240">
            <v>5861</v>
          </cell>
          <cell r="DW240">
            <v>11904</v>
          </cell>
          <cell r="EP240">
            <v>5861</v>
          </cell>
          <cell r="EV240">
            <v>10020</v>
          </cell>
          <cell r="FU240">
            <v>3000</v>
          </cell>
        </row>
        <row r="241">
          <cell r="DQ241">
            <v>6086</v>
          </cell>
          <cell r="DW241">
            <v>11904</v>
          </cell>
          <cell r="EP241">
            <v>6086</v>
          </cell>
          <cell r="EV241">
            <v>10020</v>
          </cell>
          <cell r="FU241">
            <v>3000</v>
          </cell>
        </row>
        <row r="242">
          <cell r="DQ242">
            <v>6311</v>
          </cell>
          <cell r="DW242">
            <v>11904</v>
          </cell>
          <cell r="EP242">
            <v>6311</v>
          </cell>
          <cell r="EV242">
            <v>10020</v>
          </cell>
          <cell r="FU242">
            <v>3000</v>
          </cell>
        </row>
        <row r="243">
          <cell r="DQ243">
            <v>6536</v>
          </cell>
          <cell r="DW243">
            <v>11904</v>
          </cell>
          <cell r="EP243">
            <v>6536</v>
          </cell>
          <cell r="EV243">
            <v>10020</v>
          </cell>
          <cell r="FU243">
            <v>3000</v>
          </cell>
        </row>
        <row r="244">
          <cell r="DQ244">
            <v>6761</v>
          </cell>
          <cell r="DW244">
            <v>11904</v>
          </cell>
          <cell r="EP244">
            <v>6761</v>
          </cell>
          <cell r="EV244">
            <v>10020</v>
          </cell>
          <cell r="FU244">
            <v>3000</v>
          </cell>
        </row>
        <row r="245">
          <cell r="DQ245">
            <v>6935</v>
          </cell>
          <cell r="DW245">
            <v>11904</v>
          </cell>
          <cell r="EP245">
            <v>6935</v>
          </cell>
          <cell r="EV245">
            <v>10020</v>
          </cell>
          <cell r="FU245">
            <v>0</v>
          </cell>
        </row>
        <row r="246">
          <cell r="DQ246">
            <v>6935</v>
          </cell>
          <cell r="DW246">
            <v>11904</v>
          </cell>
          <cell r="EP246">
            <v>6935</v>
          </cell>
          <cell r="EV246">
            <v>10020</v>
          </cell>
          <cell r="FU246">
            <v>0</v>
          </cell>
        </row>
        <row r="247">
          <cell r="DQ247">
            <v>6935</v>
          </cell>
          <cell r="DW247">
            <v>11904</v>
          </cell>
          <cell r="EP247">
            <v>6935</v>
          </cell>
          <cell r="EV247">
            <v>10020</v>
          </cell>
          <cell r="FU247">
            <v>0</v>
          </cell>
        </row>
        <row r="248">
          <cell r="DQ248">
            <v>6935</v>
          </cell>
          <cell r="DW248">
            <v>11904</v>
          </cell>
          <cell r="EP248">
            <v>6935</v>
          </cell>
          <cell r="EV248">
            <v>10020</v>
          </cell>
          <cell r="FU248">
            <v>0</v>
          </cell>
        </row>
        <row r="249">
          <cell r="DQ249">
            <v>6935</v>
          </cell>
          <cell r="DW249">
            <v>11904</v>
          </cell>
          <cell r="EP249">
            <v>6935</v>
          </cell>
          <cell r="EV249">
            <v>10020</v>
          </cell>
          <cell r="FU249">
            <v>0</v>
          </cell>
        </row>
        <row r="250">
          <cell r="DQ250">
            <v>6935</v>
          </cell>
          <cell r="DW250">
            <v>11904</v>
          </cell>
          <cell r="EP250">
            <v>6935</v>
          </cell>
          <cell r="EV250">
            <v>10020</v>
          </cell>
          <cell r="FU250">
            <v>0</v>
          </cell>
        </row>
        <row r="251">
          <cell r="DQ251">
            <v>6935</v>
          </cell>
          <cell r="DW251">
            <v>11904</v>
          </cell>
          <cell r="EP251">
            <v>6935</v>
          </cell>
          <cell r="EV251">
            <v>10020</v>
          </cell>
          <cell r="FU251">
            <v>0</v>
          </cell>
        </row>
        <row r="252">
          <cell r="DQ252">
            <v>6935</v>
          </cell>
          <cell r="DW252">
            <v>11904</v>
          </cell>
          <cell r="EP252">
            <v>6935</v>
          </cell>
          <cell r="EV252">
            <v>10020</v>
          </cell>
          <cell r="FU252">
            <v>0</v>
          </cell>
        </row>
        <row r="253">
          <cell r="DQ253">
            <v>6935</v>
          </cell>
          <cell r="DW253">
            <v>11904</v>
          </cell>
          <cell r="EP253">
            <v>6935</v>
          </cell>
          <cell r="EV253">
            <v>10020</v>
          </cell>
          <cell r="FU253">
            <v>0</v>
          </cell>
        </row>
        <row r="254">
          <cell r="DQ254">
            <v>6935</v>
          </cell>
          <cell r="DW254">
            <v>11904</v>
          </cell>
          <cell r="EP254">
            <v>6935</v>
          </cell>
          <cell r="EV254">
            <v>10020</v>
          </cell>
          <cell r="FU254">
            <v>0</v>
          </cell>
        </row>
        <row r="255">
          <cell r="DQ255">
            <v>6935</v>
          </cell>
          <cell r="DW255">
            <v>11904</v>
          </cell>
          <cell r="EP255">
            <v>6852</v>
          </cell>
          <cell r="EV255">
            <v>10020</v>
          </cell>
          <cell r="FU255">
            <v>0</v>
          </cell>
        </row>
        <row r="256">
          <cell r="DQ256">
            <v>6935</v>
          </cell>
          <cell r="DW256">
            <v>11904</v>
          </cell>
          <cell r="EP256">
            <v>6747</v>
          </cell>
          <cell r="EV256">
            <v>10020</v>
          </cell>
          <cell r="FU256">
            <v>0</v>
          </cell>
        </row>
        <row r="257">
          <cell r="DQ257">
            <v>6935</v>
          </cell>
          <cell r="DW257">
            <v>11904</v>
          </cell>
          <cell r="EP257">
            <v>6641</v>
          </cell>
          <cell r="EV257">
            <v>10020</v>
          </cell>
          <cell r="FU257">
            <v>0</v>
          </cell>
        </row>
        <row r="258">
          <cell r="DQ258">
            <v>6935</v>
          </cell>
          <cell r="DW258">
            <v>11904</v>
          </cell>
          <cell r="EP258">
            <v>6536</v>
          </cell>
          <cell r="EV258">
            <v>10020</v>
          </cell>
          <cell r="FU258">
            <v>0</v>
          </cell>
        </row>
        <row r="259">
          <cell r="DQ259">
            <v>6935</v>
          </cell>
          <cell r="DW259">
            <v>11904</v>
          </cell>
          <cell r="EP259">
            <v>6431</v>
          </cell>
          <cell r="EV259">
            <v>10020</v>
          </cell>
          <cell r="FU259">
            <v>0</v>
          </cell>
        </row>
        <row r="260">
          <cell r="DQ260">
            <v>6935</v>
          </cell>
          <cell r="DW260">
            <v>11904</v>
          </cell>
          <cell r="EP260">
            <v>6325</v>
          </cell>
          <cell r="EV260">
            <v>10020</v>
          </cell>
          <cell r="FU260">
            <v>0</v>
          </cell>
        </row>
        <row r="261">
          <cell r="DQ261">
            <v>6935</v>
          </cell>
          <cell r="DW261">
            <v>11904</v>
          </cell>
          <cell r="EP261">
            <v>6220</v>
          </cell>
          <cell r="EV261">
            <v>10020</v>
          </cell>
          <cell r="FU261">
            <v>0</v>
          </cell>
        </row>
        <row r="262">
          <cell r="DQ262">
            <v>6935</v>
          </cell>
          <cell r="DW262">
            <v>11904</v>
          </cell>
          <cell r="EP262">
            <v>6115</v>
          </cell>
          <cell r="EV262">
            <v>10020</v>
          </cell>
          <cell r="FU262">
            <v>0</v>
          </cell>
        </row>
        <row r="263">
          <cell r="DQ263">
            <v>6935</v>
          </cell>
          <cell r="DW263">
            <v>11904</v>
          </cell>
          <cell r="EP263">
            <v>6009</v>
          </cell>
          <cell r="EV263">
            <v>0</v>
          </cell>
          <cell r="FU263">
            <v>0</v>
          </cell>
        </row>
        <row r="264">
          <cell r="DQ264">
            <v>6935</v>
          </cell>
          <cell r="DW264">
            <v>11904</v>
          </cell>
          <cell r="EP264">
            <v>5904</v>
          </cell>
          <cell r="EV264">
            <v>0</v>
          </cell>
          <cell r="FU264">
            <v>0</v>
          </cell>
        </row>
        <row r="265">
          <cell r="DQ265">
            <v>6935</v>
          </cell>
          <cell r="DW265">
            <v>11904</v>
          </cell>
          <cell r="EP265">
            <v>5799</v>
          </cell>
          <cell r="EV265">
            <v>0</v>
          </cell>
          <cell r="FU265">
            <v>0</v>
          </cell>
        </row>
        <row r="266">
          <cell r="DQ266">
            <v>6935</v>
          </cell>
          <cell r="DW266">
            <v>11904</v>
          </cell>
          <cell r="EP266">
            <v>5694</v>
          </cell>
          <cell r="EV266">
            <v>0</v>
          </cell>
          <cell r="FU266">
            <v>0</v>
          </cell>
        </row>
        <row r="267">
          <cell r="DQ267">
            <v>6879</v>
          </cell>
          <cell r="DW267">
            <v>11904</v>
          </cell>
          <cell r="EP267">
            <v>5588</v>
          </cell>
          <cell r="EV267">
            <v>0</v>
          </cell>
          <cell r="FU267">
            <v>0</v>
          </cell>
        </row>
        <row r="268">
          <cell r="DQ268">
            <v>6774</v>
          </cell>
          <cell r="DW268">
            <v>11904</v>
          </cell>
          <cell r="EP268">
            <v>5483</v>
          </cell>
          <cell r="EV268">
            <v>0</v>
          </cell>
          <cell r="FU268">
            <v>0</v>
          </cell>
        </row>
        <row r="269">
          <cell r="DQ269">
            <v>6669</v>
          </cell>
          <cell r="DW269">
            <v>11904</v>
          </cell>
          <cell r="EP269">
            <v>5378</v>
          </cell>
          <cell r="EV269">
            <v>0</v>
          </cell>
          <cell r="FU269">
            <v>0</v>
          </cell>
        </row>
        <row r="270">
          <cell r="DQ270">
            <v>6563</v>
          </cell>
          <cell r="DW270">
            <v>11904</v>
          </cell>
          <cell r="EP270">
            <v>5272</v>
          </cell>
          <cell r="EV270">
            <v>0</v>
          </cell>
          <cell r="FU270">
            <v>0</v>
          </cell>
        </row>
        <row r="271">
          <cell r="DQ271">
            <v>6458</v>
          </cell>
          <cell r="DW271">
            <v>11904</v>
          </cell>
          <cell r="EP271">
            <v>5167</v>
          </cell>
          <cell r="EV271">
            <v>0</v>
          </cell>
          <cell r="FU271">
            <v>0</v>
          </cell>
        </row>
        <row r="272">
          <cell r="DQ272">
            <v>6353</v>
          </cell>
          <cell r="DW272">
            <v>11904</v>
          </cell>
          <cell r="EP272">
            <v>5062</v>
          </cell>
          <cell r="EV272">
            <v>0</v>
          </cell>
          <cell r="FU272">
            <v>0</v>
          </cell>
        </row>
        <row r="273">
          <cell r="DQ273">
            <v>6247</v>
          </cell>
          <cell r="DW273">
            <v>11904</v>
          </cell>
          <cell r="EP273">
            <v>4956</v>
          </cell>
          <cell r="EV273">
            <v>0</v>
          </cell>
          <cell r="FU273">
            <v>0</v>
          </cell>
        </row>
        <row r="274">
          <cell r="DQ274">
            <v>6142</v>
          </cell>
          <cell r="DW274">
            <v>11904</v>
          </cell>
          <cell r="EP274">
            <v>4851</v>
          </cell>
          <cell r="EV274">
            <v>0</v>
          </cell>
          <cell r="FU274">
            <v>0</v>
          </cell>
        </row>
        <row r="275">
          <cell r="DQ275">
            <v>6037</v>
          </cell>
          <cell r="DW275">
            <v>11904</v>
          </cell>
          <cell r="EP275">
            <v>4746</v>
          </cell>
          <cell r="EV275">
            <v>0</v>
          </cell>
          <cell r="FU275">
            <v>0</v>
          </cell>
        </row>
        <row r="276">
          <cell r="DQ276">
            <v>5931</v>
          </cell>
          <cell r="DW276">
            <v>0</v>
          </cell>
          <cell r="EP276">
            <v>4641</v>
          </cell>
          <cell r="EV276">
            <v>0</v>
          </cell>
          <cell r="FU276">
            <v>0</v>
          </cell>
        </row>
        <row r="277">
          <cell r="DQ277">
            <v>5826</v>
          </cell>
          <cell r="DW277">
            <v>0</v>
          </cell>
          <cell r="EP277">
            <v>4535</v>
          </cell>
          <cell r="EV277">
            <v>0</v>
          </cell>
          <cell r="FU277">
            <v>0</v>
          </cell>
        </row>
        <row r="278">
          <cell r="DQ278">
            <v>5721</v>
          </cell>
          <cell r="DW278">
            <v>0</v>
          </cell>
          <cell r="EP278">
            <v>4430</v>
          </cell>
          <cell r="EV278">
            <v>0</v>
          </cell>
          <cell r="FU278">
            <v>0</v>
          </cell>
        </row>
        <row r="279">
          <cell r="DQ279">
            <v>5616</v>
          </cell>
          <cell r="DW279">
            <v>0</v>
          </cell>
          <cell r="EP279">
            <v>4325</v>
          </cell>
          <cell r="EV279">
            <v>0</v>
          </cell>
          <cell r="FU279">
            <v>0</v>
          </cell>
        </row>
        <row r="280">
          <cell r="DQ280">
            <v>5510</v>
          </cell>
          <cell r="DW280">
            <v>0</v>
          </cell>
          <cell r="EP280">
            <v>4219</v>
          </cell>
          <cell r="EV280">
            <v>0</v>
          </cell>
          <cell r="FU280">
            <v>0</v>
          </cell>
        </row>
        <row r="281">
          <cell r="DQ281">
            <v>5405</v>
          </cell>
          <cell r="DW281">
            <v>0</v>
          </cell>
          <cell r="EP281">
            <v>4114</v>
          </cell>
          <cell r="EV281">
            <v>0</v>
          </cell>
          <cell r="FU281">
            <v>0</v>
          </cell>
        </row>
        <row r="282">
          <cell r="DQ282">
            <v>5300</v>
          </cell>
          <cell r="DW282">
            <v>0</v>
          </cell>
          <cell r="EP282">
            <v>4009</v>
          </cell>
          <cell r="EV282">
            <v>0</v>
          </cell>
          <cell r="FU282">
            <v>0</v>
          </cell>
        </row>
        <row r="283">
          <cell r="DQ283">
            <v>5194</v>
          </cell>
          <cell r="DW283">
            <v>0</v>
          </cell>
          <cell r="EP283">
            <v>3903</v>
          </cell>
          <cell r="EV283">
            <v>0</v>
          </cell>
          <cell r="FU283">
            <v>0</v>
          </cell>
        </row>
        <row r="284">
          <cell r="DQ284">
            <v>5089</v>
          </cell>
          <cell r="DW284">
            <v>0</v>
          </cell>
          <cell r="EP284">
            <v>3798</v>
          </cell>
          <cell r="EV284">
            <v>0</v>
          </cell>
          <cell r="FU284">
            <v>0</v>
          </cell>
        </row>
        <row r="285">
          <cell r="DQ285">
            <v>4984</v>
          </cell>
          <cell r="DW285">
            <v>0</v>
          </cell>
          <cell r="EP285">
            <v>3693</v>
          </cell>
          <cell r="EV285">
            <v>0</v>
          </cell>
          <cell r="FU285">
            <v>0</v>
          </cell>
        </row>
        <row r="286">
          <cell r="DQ286">
            <v>4878</v>
          </cell>
          <cell r="DW286">
            <v>0</v>
          </cell>
          <cell r="EP286">
            <v>3588</v>
          </cell>
          <cell r="EV286">
            <v>0</v>
          </cell>
          <cell r="FU286">
            <v>0</v>
          </cell>
        </row>
        <row r="287">
          <cell r="DQ287">
            <v>4773</v>
          </cell>
          <cell r="DW287">
            <v>0</v>
          </cell>
          <cell r="EP287">
            <v>3482</v>
          </cell>
          <cell r="EV287">
            <v>0</v>
          </cell>
          <cell r="FU287">
            <v>0</v>
          </cell>
        </row>
        <row r="288">
          <cell r="DQ288">
            <v>4668</v>
          </cell>
          <cell r="DW288">
            <v>0</v>
          </cell>
          <cell r="EP288">
            <v>3377</v>
          </cell>
          <cell r="EV288">
            <v>0</v>
          </cell>
          <cell r="FU288">
            <v>0</v>
          </cell>
        </row>
        <row r="289">
          <cell r="DQ289">
            <v>4563</v>
          </cell>
          <cell r="DW289">
            <v>0</v>
          </cell>
          <cell r="EP289">
            <v>3272</v>
          </cell>
          <cell r="EV289">
            <v>0</v>
          </cell>
          <cell r="FU289">
            <v>0</v>
          </cell>
        </row>
        <row r="290">
          <cell r="DQ290">
            <v>4457</v>
          </cell>
          <cell r="DW290">
            <v>0</v>
          </cell>
          <cell r="EP290">
            <v>3166</v>
          </cell>
          <cell r="EV290">
            <v>0</v>
          </cell>
          <cell r="FU290">
            <v>0</v>
          </cell>
        </row>
        <row r="291">
          <cell r="DQ291">
            <v>4352</v>
          </cell>
          <cell r="DW291">
            <v>0</v>
          </cell>
          <cell r="EP291">
            <v>3061</v>
          </cell>
          <cell r="EV291">
            <v>0</v>
          </cell>
          <cell r="FU291">
            <v>0</v>
          </cell>
        </row>
        <row r="292">
          <cell r="DQ292">
            <v>4247</v>
          </cell>
          <cell r="DW292">
            <v>0</v>
          </cell>
          <cell r="EP292">
            <v>2956</v>
          </cell>
          <cell r="EV292">
            <v>0</v>
          </cell>
          <cell r="FU292">
            <v>0</v>
          </cell>
        </row>
        <row r="293">
          <cell r="DQ293">
            <v>4141</v>
          </cell>
          <cell r="DW293">
            <v>0</v>
          </cell>
          <cell r="EP293">
            <v>2850</v>
          </cell>
          <cell r="EV293">
            <v>0</v>
          </cell>
          <cell r="FU293">
            <v>0</v>
          </cell>
        </row>
        <row r="294">
          <cell r="DQ294">
            <v>4036</v>
          </cell>
          <cell r="DW294">
            <v>0</v>
          </cell>
          <cell r="EP294">
            <v>2745</v>
          </cell>
          <cell r="EV294">
            <v>0</v>
          </cell>
          <cell r="FU294">
            <v>0</v>
          </cell>
        </row>
        <row r="295">
          <cell r="DQ295">
            <v>3931</v>
          </cell>
          <cell r="DW295">
            <v>0</v>
          </cell>
          <cell r="EP295">
            <v>2640</v>
          </cell>
          <cell r="EV295">
            <v>0</v>
          </cell>
          <cell r="FU295">
            <v>0</v>
          </cell>
        </row>
        <row r="296">
          <cell r="DQ296">
            <v>3825</v>
          </cell>
          <cell r="DW296">
            <v>0</v>
          </cell>
          <cell r="EP296">
            <v>2535</v>
          </cell>
          <cell r="EV296">
            <v>0</v>
          </cell>
          <cell r="FU296">
            <v>0</v>
          </cell>
        </row>
        <row r="297">
          <cell r="DQ297">
            <v>3720</v>
          </cell>
          <cell r="DW297">
            <v>0</v>
          </cell>
          <cell r="EP297">
            <v>2429</v>
          </cell>
          <cell r="EV297">
            <v>0</v>
          </cell>
          <cell r="FU297">
            <v>0</v>
          </cell>
        </row>
        <row r="298">
          <cell r="DQ298">
            <v>3615</v>
          </cell>
          <cell r="DW298">
            <v>0</v>
          </cell>
          <cell r="EP298">
            <v>2324</v>
          </cell>
          <cell r="EV298">
            <v>0</v>
          </cell>
          <cell r="FU298">
            <v>0</v>
          </cell>
        </row>
        <row r="299">
          <cell r="DQ299">
            <v>3510</v>
          </cell>
          <cell r="DW299">
            <v>0</v>
          </cell>
          <cell r="EP299">
            <v>2219</v>
          </cell>
          <cell r="EV299">
            <v>0</v>
          </cell>
          <cell r="FU299">
            <v>0</v>
          </cell>
        </row>
        <row r="300">
          <cell r="DQ300">
            <v>3404</v>
          </cell>
          <cell r="DW300">
            <v>0</v>
          </cell>
          <cell r="EP300">
            <v>2113</v>
          </cell>
          <cell r="EV300">
            <v>0</v>
          </cell>
          <cell r="FU300">
            <v>0</v>
          </cell>
        </row>
        <row r="301">
          <cell r="DQ301">
            <v>3299</v>
          </cell>
          <cell r="DW301">
            <v>0</v>
          </cell>
          <cell r="EP301">
            <v>2008</v>
          </cell>
          <cell r="EV301">
            <v>0</v>
          </cell>
          <cell r="FU301">
            <v>0</v>
          </cell>
        </row>
        <row r="302">
          <cell r="DQ302">
            <v>3194</v>
          </cell>
          <cell r="DW302">
            <v>0</v>
          </cell>
          <cell r="EP302">
            <v>1903</v>
          </cell>
          <cell r="EV302">
            <v>0</v>
          </cell>
          <cell r="FU302">
            <v>0</v>
          </cell>
        </row>
        <row r="303">
          <cell r="DQ303">
            <v>3088</v>
          </cell>
          <cell r="DW303">
            <v>0</v>
          </cell>
          <cell r="EP303">
            <v>1797</v>
          </cell>
          <cell r="EV303">
            <v>0</v>
          </cell>
          <cell r="FU303">
            <v>0</v>
          </cell>
        </row>
        <row r="304">
          <cell r="DQ304">
            <v>2983</v>
          </cell>
          <cell r="DW304">
            <v>0</v>
          </cell>
          <cell r="EP304">
            <v>1692</v>
          </cell>
          <cell r="EV304">
            <v>0</v>
          </cell>
          <cell r="FU304">
            <v>0</v>
          </cell>
        </row>
        <row r="305">
          <cell r="DQ305">
            <v>2878</v>
          </cell>
          <cell r="DW305">
            <v>0</v>
          </cell>
          <cell r="EP305">
            <v>1587</v>
          </cell>
          <cell r="EV305">
            <v>0</v>
          </cell>
          <cell r="FU305">
            <v>0</v>
          </cell>
        </row>
        <row r="306">
          <cell r="DQ306">
            <v>2772</v>
          </cell>
          <cell r="DW306">
            <v>0</v>
          </cell>
          <cell r="EP306">
            <v>1482</v>
          </cell>
          <cell r="EV306">
            <v>0</v>
          </cell>
          <cell r="FU306">
            <v>0</v>
          </cell>
        </row>
        <row r="307">
          <cell r="DQ307">
            <v>2667</v>
          </cell>
          <cell r="DW307">
            <v>0</v>
          </cell>
          <cell r="EP307">
            <v>1376</v>
          </cell>
          <cell r="EV307">
            <v>0</v>
          </cell>
          <cell r="FU307">
            <v>0</v>
          </cell>
        </row>
        <row r="308">
          <cell r="DQ308">
            <v>2562</v>
          </cell>
          <cell r="DW308">
            <v>0</v>
          </cell>
          <cell r="EP308">
            <v>1271</v>
          </cell>
          <cell r="EV308">
            <v>0</v>
          </cell>
          <cell r="FU308">
            <v>0</v>
          </cell>
        </row>
        <row r="309">
          <cell r="DQ309">
            <v>2457</v>
          </cell>
          <cell r="DW309">
            <v>0</v>
          </cell>
          <cell r="EP309">
            <v>1166</v>
          </cell>
          <cell r="EV309">
            <v>0</v>
          </cell>
          <cell r="FU309">
            <v>0</v>
          </cell>
        </row>
        <row r="310">
          <cell r="DQ310">
            <v>2351</v>
          </cell>
          <cell r="DW310">
            <v>0</v>
          </cell>
          <cell r="EP310">
            <v>1060</v>
          </cell>
          <cell r="EV310">
            <v>0</v>
          </cell>
          <cell r="FU310">
            <v>0</v>
          </cell>
        </row>
        <row r="311">
          <cell r="DQ311">
            <v>2246</v>
          </cell>
          <cell r="DW311">
            <v>0</v>
          </cell>
          <cell r="EP311">
            <v>955</v>
          </cell>
          <cell r="EV311">
            <v>0</v>
          </cell>
          <cell r="FU311">
            <v>0</v>
          </cell>
        </row>
        <row r="312">
          <cell r="DQ312">
            <v>2141</v>
          </cell>
          <cell r="DW312">
            <v>0</v>
          </cell>
          <cell r="EP312">
            <v>850</v>
          </cell>
          <cell r="EV312">
            <v>0</v>
          </cell>
          <cell r="FU312">
            <v>0</v>
          </cell>
        </row>
        <row r="313">
          <cell r="DQ313">
            <v>2035</v>
          </cell>
          <cell r="DW313">
            <v>0</v>
          </cell>
          <cell r="EP313">
            <v>744</v>
          </cell>
          <cell r="EV313">
            <v>0</v>
          </cell>
          <cell r="FU313">
            <v>0</v>
          </cell>
        </row>
        <row r="314">
          <cell r="DQ314">
            <v>1930</v>
          </cell>
          <cell r="DW314">
            <v>0</v>
          </cell>
          <cell r="EP314">
            <v>639</v>
          </cell>
          <cell r="EV314">
            <v>0</v>
          </cell>
          <cell r="FU314">
            <v>0</v>
          </cell>
        </row>
        <row r="315">
          <cell r="DQ315">
            <v>1825</v>
          </cell>
          <cell r="DW315">
            <v>0</v>
          </cell>
          <cell r="EP315">
            <v>534</v>
          </cell>
          <cell r="EV315">
            <v>0</v>
          </cell>
          <cell r="FU315">
            <v>0</v>
          </cell>
        </row>
        <row r="316">
          <cell r="DQ316">
            <v>1719</v>
          </cell>
          <cell r="DW316">
            <v>0</v>
          </cell>
          <cell r="EP316">
            <v>429</v>
          </cell>
          <cell r="EV316">
            <v>0</v>
          </cell>
          <cell r="FU316">
            <v>0</v>
          </cell>
        </row>
        <row r="317">
          <cell r="DQ317">
            <v>1614</v>
          </cell>
          <cell r="DW317">
            <v>0</v>
          </cell>
          <cell r="EP317">
            <v>323</v>
          </cell>
          <cell r="EV317">
            <v>0</v>
          </cell>
          <cell r="FU317">
            <v>0</v>
          </cell>
        </row>
        <row r="318">
          <cell r="DQ318">
            <v>1509</v>
          </cell>
          <cell r="DW318">
            <v>0</v>
          </cell>
          <cell r="EP318">
            <v>218</v>
          </cell>
          <cell r="EV318">
            <v>0</v>
          </cell>
          <cell r="FU318">
            <v>0</v>
          </cell>
        </row>
        <row r="319">
          <cell r="DQ319">
            <v>1404</v>
          </cell>
          <cell r="DW319">
            <v>0</v>
          </cell>
          <cell r="EP319">
            <v>113</v>
          </cell>
          <cell r="EV319">
            <v>0</v>
          </cell>
          <cell r="FU319">
            <v>0</v>
          </cell>
        </row>
        <row r="320">
          <cell r="DQ320">
            <v>1298</v>
          </cell>
          <cell r="DW320">
            <v>0</v>
          </cell>
          <cell r="EP320">
            <v>7</v>
          </cell>
          <cell r="EV320">
            <v>0</v>
          </cell>
          <cell r="FU320">
            <v>0</v>
          </cell>
        </row>
        <row r="321">
          <cell r="DQ321">
            <v>1193</v>
          </cell>
          <cell r="DW321">
            <v>0</v>
          </cell>
          <cell r="EP321">
            <v>0</v>
          </cell>
          <cell r="EV321">
            <v>0</v>
          </cell>
          <cell r="FU321">
            <v>0</v>
          </cell>
        </row>
        <row r="322">
          <cell r="DQ322">
            <v>1088</v>
          </cell>
          <cell r="DW322">
            <v>0</v>
          </cell>
          <cell r="EP322">
            <v>0</v>
          </cell>
          <cell r="EV322">
            <v>0</v>
          </cell>
          <cell r="FU322">
            <v>0</v>
          </cell>
        </row>
        <row r="323">
          <cell r="DQ323">
            <v>982</v>
          </cell>
          <cell r="DW323">
            <v>0</v>
          </cell>
          <cell r="EP323">
            <v>0</v>
          </cell>
          <cell r="EV323">
            <v>0</v>
          </cell>
          <cell r="FU323">
            <v>0</v>
          </cell>
        </row>
        <row r="324">
          <cell r="DQ324">
            <v>877</v>
          </cell>
          <cell r="DW324">
            <v>0</v>
          </cell>
          <cell r="EP324">
            <v>0</v>
          </cell>
          <cell r="EV324">
            <v>0</v>
          </cell>
          <cell r="FU324">
            <v>0</v>
          </cell>
        </row>
        <row r="325">
          <cell r="DQ325">
            <v>772</v>
          </cell>
          <cell r="DW325">
            <v>0</v>
          </cell>
          <cell r="EP325">
            <v>0</v>
          </cell>
          <cell r="EV325">
            <v>0</v>
          </cell>
          <cell r="FU325">
            <v>0</v>
          </cell>
        </row>
        <row r="326">
          <cell r="DQ326">
            <v>666</v>
          </cell>
          <cell r="DW326">
            <v>0</v>
          </cell>
          <cell r="EP326">
            <v>0</v>
          </cell>
          <cell r="EV326">
            <v>0</v>
          </cell>
          <cell r="FU326">
            <v>0</v>
          </cell>
        </row>
        <row r="327">
          <cell r="DQ327">
            <v>561</v>
          </cell>
          <cell r="DW327">
            <v>0</v>
          </cell>
          <cell r="EP327">
            <v>0</v>
          </cell>
          <cell r="EV327">
            <v>0</v>
          </cell>
          <cell r="FU327">
            <v>0</v>
          </cell>
        </row>
        <row r="328">
          <cell r="DQ328">
            <v>456</v>
          </cell>
          <cell r="DW328">
            <v>0</v>
          </cell>
          <cell r="EP328">
            <v>0</v>
          </cell>
          <cell r="EV328">
            <v>0</v>
          </cell>
          <cell r="FU328">
            <v>0</v>
          </cell>
        </row>
        <row r="329">
          <cell r="DQ329">
            <v>351</v>
          </cell>
          <cell r="DW329">
            <v>0</v>
          </cell>
          <cell r="EP329">
            <v>0</v>
          </cell>
          <cell r="EV329">
            <v>0</v>
          </cell>
          <cell r="FU329">
            <v>0</v>
          </cell>
        </row>
        <row r="330">
          <cell r="DQ330">
            <v>245</v>
          </cell>
          <cell r="DW330">
            <v>0</v>
          </cell>
          <cell r="EP330">
            <v>0</v>
          </cell>
          <cell r="EV330">
            <v>0</v>
          </cell>
          <cell r="FU330">
            <v>0</v>
          </cell>
        </row>
        <row r="331">
          <cell r="DQ331">
            <v>140</v>
          </cell>
          <cell r="DW331">
            <v>0</v>
          </cell>
          <cell r="EP331">
            <v>0</v>
          </cell>
          <cell r="EV331">
            <v>0</v>
          </cell>
          <cell r="FU331">
            <v>0</v>
          </cell>
        </row>
        <row r="332">
          <cell r="DQ332">
            <v>35</v>
          </cell>
          <cell r="DW332">
            <v>0</v>
          </cell>
          <cell r="EP332">
            <v>0</v>
          </cell>
          <cell r="EV332">
            <v>0</v>
          </cell>
          <cell r="FU332">
            <v>0</v>
          </cell>
        </row>
        <row r="333">
          <cell r="DQ333">
            <v>0</v>
          </cell>
          <cell r="DW333">
            <v>0</v>
          </cell>
          <cell r="EP333">
            <v>0</v>
          </cell>
          <cell r="EV333">
            <v>0</v>
          </cell>
          <cell r="FU333">
            <v>0</v>
          </cell>
        </row>
        <row r="334">
          <cell r="DQ334">
            <v>0</v>
          </cell>
          <cell r="DW334">
            <v>0</v>
          </cell>
          <cell r="EP334">
            <v>0</v>
          </cell>
          <cell r="EV334">
            <v>0</v>
          </cell>
          <cell r="FU334">
            <v>0</v>
          </cell>
        </row>
        <row r="335">
          <cell r="DQ335">
            <v>0</v>
          </cell>
          <cell r="DW335">
            <v>0</v>
          </cell>
          <cell r="EP335">
            <v>0</v>
          </cell>
          <cell r="EV335">
            <v>0</v>
          </cell>
          <cell r="FU335">
            <v>0</v>
          </cell>
        </row>
        <row r="336">
          <cell r="DQ336">
            <v>0</v>
          </cell>
          <cell r="DW336">
            <v>0</v>
          </cell>
          <cell r="EP336">
            <v>0</v>
          </cell>
          <cell r="EV336">
            <v>0</v>
          </cell>
          <cell r="FU336">
            <v>0</v>
          </cell>
        </row>
        <row r="337">
          <cell r="DQ337">
            <v>0</v>
          </cell>
          <cell r="DW337">
            <v>0</v>
          </cell>
          <cell r="EP337">
            <v>0</v>
          </cell>
          <cell r="EV337">
            <v>0</v>
          </cell>
          <cell r="FU337">
            <v>0</v>
          </cell>
        </row>
        <row r="338">
          <cell r="DQ338">
            <v>0</v>
          </cell>
          <cell r="DW338">
            <v>0</v>
          </cell>
          <cell r="EP338">
            <v>0</v>
          </cell>
          <cell r="EV338">
            <v>0</v>
          </cell>
          <cell r="FU338">
            <v>0</v>
          </cell>
        </row>
        <row r="339">
          <cell r="DQ339">
            <v>0</v>
          </cell>
          <cell r="DW339">
            <v>0</v>
          </cell>
          <cell r="EP339">
            <v>0</v>
          </cell>
          <cell r="EV339">
            <v>0</v>
          </cell>
          <cell r="FU339">
            <v>0</v>
          </cell>
        </row>
        <row r="340">
          <cell r="DQ340">
            <v>0</v>
          </cell>
          <cell r="DW340">
            <v>0</v>
          </cell>
          <cell r="EP340">
            <v>0</v>
          </cell>
          <cell r="EV340">
            <v>0</v>
          </cell>
          <cell r="FU340">
            <v>0</v>
          </cell>
        </row>
        <row r="341">
          <cell r="DQ341">
            <v>0</v>
          </cell>
          <cell r="DW341">
            <v>0</v>
          </cell>
          <cell r="EP341">
            <v>0</v>
          </cell>
          <cell r="EV341">
            <v>0</v>
          </cell>
          <cell r="FU341">
            <v>0</v>
          </cell>
        </row>
        <row r="342">
          <cell r="DQ342">
            <v>0</v>
          </cell>
          <cell r="DW342">
            <v>0</v>
          </cell>
          <cell r="EP342">
            <v>0</v>
          </cell>
          <cell r="EV342">
            <v>0</v>
          </cell>
          <cell r="FU342">
            <v>0</v>
          </cell>
        </row>
        <row r="343">
          <cell r="DQ343">
            <v>0</v>
          </cell>
          <cell r="DW343">
            <v>0</v>
          </cell>
          <cell r="EP343">
            <v>0</v>
          </cell>
          <cell r="EV343">
            <v>0</v>
          </cell>
          <cell r="FU343">
            <v>0</v>
          </cell>
        </row>
        <row r="344">
          <cell r="DQ344">
            <v>0</v>
          </cell>
          <cell r="DW344">
            <v>0</v>
          </cell>
          <cell r="EP344">
            <v>0</v>
          </cell>
          <cell r="EV344">
            <v>0</v>
          </cell>
          <cell r="FU344">
            <v>0</v>
          </cell>
        </row>
        <row r="345">
          <cell r="DQ345">
            <v>0</v>
          </cell>
          <cell r="DW345">
            <v>0</v>
          </cell>
          <cell r="EP345">
            <v>0</v>
          </cell>
          <cell r="EV345">
            <v>0</v>
          </cell>
          <cell r="FU345">
            <v>0</v>
          </cell>
        </row>
        <row r="346">
          <cell r="DQ346">
            <v>0</v>
          </cell>
          <cell r="DW346">
            <v>0</v>
          </cell>
          <cell r="EP346">
            <v>0</v>
          </cell>
          <cell r="EV346">
            <v>0</v>
          </cell>
          <cell r="FU346">
            <v>0</v>
          </cell>
        </row>
        <row r="347">
          <cell r="DQ347">
            <v>0</v>
          </cell>
          <cell r="DW347">
            <v>0</v>
          </cell>
          <cell r="EP347">
            <v>0</v>
          </cell>
          <cell r="EV347">
            <v>0</v>
          </cell>
          <cell r="FU347">
            <v>0</v>
          </cell>
        </row>
        <row r="348">
          <cell r="DQ348">
            <v>0</v>
          </cell>
          <cell r="DW348">
            <v>0</v>
          </cell>
          <cell r="EP348">
            <v>0</v>
          </cell>
          <cell r="EV348">
            <v>0</v>
          </cell>
          <cell r="FU348">
            <v>0</v>
          </cell>
        </row>
        <row r="349">
          <cell r="DQ349">
            <v>0</v>
          </cell>
          <cell r="DW349">
            <v>0</v>
          </cell>
          <cell r="EP349">
            <v>0</v>
          </cell>
          <cell r="EV349">
            <v>0</v>
          </cell>
          <cell r="FU349">
            <v>0</v>
          </cell>
        </row>
        <row r="350">
          <cell r="DQ350">
            <v>0</v>
          </cell>
          <cell r="DW350">
            <v>0</v>
          </cell>
          <cell r="EP350">
            <v>0</v>
          </cell>
          <cell r="EV350">
            <v>0</v>
          </cell>
          <cell r="FU350">
            <v>0</v>
          </cell>
        </row>
        <row r="351">
          <cell r="DQ351">
            <v>0</v>
          </cell>
          <cell r="DW351">
            <v>0</v>
          </cell>
          <cell r="EP351">
            <v>0</v>
          </cell>
          <cell r="EV351">
            <v>0</v>
          </cell>
          <cell r="FU351">
            <v>0</v>
          </cell>
        </row>
        <row r="352">
          <cell r="DQ352">
            <v>0</v>
          </cell>
          <cell r="DW352">
            <v>0</v>
          </cell>
          <cell r="EP352">
            <v>0</v>
          </cell>
          <cell r="EV352">
            <v>0</v>
          </cell>
          <cell r="FU352">
            <v>0</v>
          </cell>
        </row>
        <row r="353">
          <cell r="DQ353">
            <v>0</v>
          </cell>
          <cell r="DW353">
            <v>0</v>
          </cell>
          <cell r="EP353">
            <v>0</v>
          </cell>
          <cell r="EV353">
            <v>0</v>
          </cell>
          <cell r="FU353">
            <v>0</v>
          </cell>
        </row>
        <row r="354">
          <cell r="DQ354">
            <v>0</v>
          </cell>
          <cell r="DW354">
            <v>0</v>
          </cell>
          <cell r="EP354">
            <v>0</v>
          </cell>
          <cell r="EV354">
            <v>0</v>
          </cell>
          <cell r="FU354">
            <v>0</v>
          </cell>
        </row>
        <row r="355">
          <cell r="DQ355">
            <v>0</v>
          </cell>
          <cell r="DW355">
            <v>0</v>
          </cell>
          <cell r="EP355">
            <v>0</v>
          </cell>
          <cell r="EV355">
            <v>0</v>
          </cell>
          <cell r="FU355">
            <v>0</v>
          </cell>
        </row>
        <row r="356">
          <cell r="DQ356">
            <v>0</v>
          </cell>
          <cell r="DW356">
            <v>0</v>
          </cell>
          <cell r="EP356">
            <v>0</v>
          </cell>
          <cell r="EV356">
            <v>0</v>
          </cell>
          <cell r="FU356">
            <v>0</v>
          </cell>
        </row>
        <row r="357">
          <cell r="DQ357">
            <v>0</v>
          </cell>
          <cell r="DW357">
            <v>0</v>
          </cell>
          <cell r="EP357">
            <v>0</v>
          </cell>
          <cell r="EV357">
            <v>0</v>
          </cell>
          <cell r="FU357">
            <v>0</v>
          </cell>
        </row>
        <row r="358">
          <cell r="DQ358">
            <v>0</v>
          </cell>
          <cell r="DW358">
            <v>0</v>
          </cell>
          <cell r="EP358">
            <v>0</v>
          </cell>
          <cell r="EV358">
            <v>0</v>
          </cell>
          <cell r="FU358">
            <v>0</v>
          </cell>
        </row>
        <row r="359">
          <cell r="DQ359">
            <v>0</v>
          </cell>
          <cell r="DW359">
            <v>0</v>
          </cell>
          <cell r="EP359">
            <v>0</v>
          </cell>
          <cell r="EV359">
            <v>0</v>
          </cell>
          <cell r="FU359">
            <v>0</v>
          </cell>
        </row>
        <row r="360">
          <cell r="DQ360">
            <v>0</v>
          </cell>
          <cell r="DW360">
            <v>0</v>
          </cell>
          <cell r="EP360">
            <v>0</v>
          </cell>
          <cell r="EV360">
            <v>0</v>
          </cell>
          <cell r="FU360">
            <v>0</v>
          </cell>
        </row>
        <row r="361">
          <cell r="DQ361">
            <v>0</v>
          </cell>
          <cell r="DW361">
            <v>0</v>
          </cell>
          <cell r="EP361">
            <v>0</v>
          </cell>
          <cell r="EV361">
            <v>0</v>
          </cell>
          <cell r="FU361">
            <v>0</v>
          </cell>
        </row>
        <row r="362">
          <cell r="DQ362">
            <v>0</v>
          </cell>
          <cell r="DW362">
            <v>0</v>
          </cell>
          <cell r="EP362">
            <v>0</v>
          </cell>
          <cell r="EV362">
            <v>0</v>
          </cell>
          <cell r="FU362">
            <v>0</v>
          </cell>
        </row>
        <row r="363">
          <cell r="DQ363">
            <v>0</v>
          </cell>
          <cell r="DW363">
            <v>0</v>
          </cell>
          <cell r="EP363">
            <v>0</v>
          </cell>
          <cell r="EV363">
            <v>0</v>
          </cell>
          <cell r="FU363">
            <v>0</v>
          </cell>
        </row>
        <row r="364">
          <cell r="DQ364">
            <v>0</v>
          </cell>
          <cell r="DW364">
            <v>0</v>
          </cell>
          <cell r="EP364">
            <v>0</v>
          </cell>
          <cell r="EV364">
            <v>0</v>
          </cell>
          <cell r="FU364">
            <v>0</v>
          </cell>
        </row>
        <row r="365">
          <cell r="DQ365">
            <v>0</v>
          </cell>
          <cell r="DW365">
            <v>0</v>
          </cell>
          <cell r="EP365">
            <v>0</v>
          </cell>
          <cell r="EV365">
            <v>0</v>
          </cell>
          <cell r="FU365">
            <v>0</v>
          </cell>
        </row>
        <row r="366">
          <cell r="DQ366">
            <v>0</v>
          </cell>
          <cell r="DW366">
            <v>0</v>
          </cell>
          <cell r="EP366">
            <v>0</v>
          </cell>
          <cell r="EV366">
            <v>0</v>
          </cell>
          <cell r="FU366">
            <v>0</v>
          </cell>
        </row>
        <row r="367">
          <cell r="DQ367">
            <v>0</v>
          </cell>
          <cell r="DW367">
            <v>0</v>
          </cell>
          <cell r="EP367">
            <v>0</v>
          </cell>
          <cell r="EV367">
            <v>0</v>
          </cell>
          <cell r="FU367">
            <v>0</v>
          </cell>
        </row>
        <row r="368">
          <cell r="DQ368">
            <v>0</v>
          </cell>
          <cell r="DW368">
            <v>0</v>
          </cell>
          <cell r="EP368">
            <v>0</v>
          </cell>
          <cell r="EV368">
            <v>0</v>
          </cell>
          <cell r="FU368">
            <v>0</v>
          </cell>
        </row>
        <row r="369">
          <cell r="DQ369">
            <v>0</v>
          </cell>
          <cell r="DW369">
            <v>0</v>
          </cell>
          <cell r="EP369">
            <v>0</v>
          </cell>
          <cell r="EV369">
            <v>0</v>
          </cell>
          <cell r="FU369">
            <v>0</v>
          </cell>
        </row>
        <row r="370">
          <cell r="DQ370">
            <v>0</v>
          </cell>
          <cell r="DW370">
            <v>0</v>
          </cell>
          <cell r="EP370">
            <v>0</v>
          </cell>
          <cell r="EV370">
            <v>0</v>
          </cell>
          <cell r="FU370">
            <v>0</v>
          </cell>
        </row>
        <row r="371">
          <cell r="DQ371">
            <v>0</v>
          </cell>
          <cell r="DW371">
            <v>0</v>
          </cell>
          <cell r="EP371">
            <v>0</v>
          </cell>
          <cell r="EV371">
            <v>0</v>
          </cell>
          <cell r="FU371">
            <v>0</v>
          </cell>
        </row>
        <row r="372">
          <cell r="DQ372">
            <v>0</v>
          </cell>
          <cell r="DW372">
            <v>0</v>
          </cell>
          <cell r="EP372">
            <v>0</v>
          </cell>
          <cell r="EV372">
            <v>0</v>
          </cell>
          <cell r="FU372">
            <v>0</v>
          </cell>
        </row>
        <row r="373">
          <cell r="DQ373">
            <v>0</v>
          </cell>
          <cell r="DW373">
            <v>0</v>
          </cell>
          <cell r="EP373">
            <v>0</v>
          </cell>
          <cell r="EV373">
            <v>0</v>
          </cell>
          <cell r="FU373">
            <v>0</v>
          </cell>
        </row>
        <row r="374">
          <cell r="DQ374">
            <v>0</v>
          </cell>
          <cell r="DW374">
            <v>0</v>
          </cell>
          <cell r="EP374">
            <v>0</v>
          </cell>
          <cell r="EV374">
            <v>0</v>
          </cell>
          <cell r="FU374">
            <v>0</v>
          </cell>
        </row>
        <row r="375">
          <cell r="DQ375">
            <v>0</v>
          </cell>
          <cell r="DW375">
            <v>0</v>
          </cell>
          <cell r="EP375">
            <v>0</v>
          </cell>
          <cell r="EV375">
            <v>0</v>
          </cell>
          <cell r="FU375">
            <v>0</v>
          </cell>
        </row>
        <row r="376">
          <cell r="DQ376">
            <v>0</v>
          </cell>
          <cell r="DW376">
            <v>0</v>
          </cell>
          <cell r="EP376">
            <v>0</v>
          </cell>
          <cell r="EV376">
            <v>0</v>
          </cell>
          <cell r="FU376">
            <v>0</v>
          </cell>
        </row>
        <row r="377">
          <cell r="DQ377">
            <v>0</v>
          </cell>
          <cell r="DW377">
            <v>0</v>
          </cell>
          <cell r="EP377">
            <v>0</v>
          </cell>
          <cell r="EV377">
            <v>0</v>
          </cell>
          <cell r="FU377">
            <v>0</v>
          </cell>
        </row>
        <row r="378">
          <cell r="DQ378">
            <v>0</v>
          </cell>
          <cell r="DW378">
            <v>0</v>
          </cell>
          <cell r="EP378">
            <v>0</v>
          </cell>
          <cell r="EV378">
            <v>0</v>
          </cell>
          <cell r="FU378">
            <v>0</v>
          </cell>
        </row>
        <row r="379">
          <cell r="DQ379">
            <v>0</v>
          </cell>
          <cell r="DW379">
            <v>0</v>
          </cell>
          <cell r="EP379">
            <v>0</v>
          </cell>
          <cell r="EV379">
            <v>0</v>
          </cell>
          <cell r="FU379">
            <v>0</v>
          </cell>
        </row>
        <row r="380">
          <cell r="DQ380">
            <v>0</v>
          </cell>
          <cell r="DW380">
            <v>0</v>
          </cell>
          <cell r="EP380">
            <v>0</v>
          </cell>
          <cell r="EV380">
            <v>0</v>
          </cell>
          <cell r="FU380">
            <v>0</v>
          </cell>
        </row>
        <row r="381">
          <cell r="DQ381">
            <v>0</v>
          </cell>
          <cell r="DW381">
            <v>0</v>
          </cell>
          <cell r="EP381">
            <v>0</v>
          </cell>
          <cell r="EV381">
            <v>0</v>
          </cell>
          <cell r="FU381">
            <v>0</v>
          </cell>
        </row>
        <row r="382">
          <cell r="DQ382">
            <v>0</v>
          </cell>
          <cell r="DW382">
            <v>0</v>
          </cell>
          <cell r="EP382">
            <v>0</v>
          </cell>
          <cell r="EV382">
            <v>0</v>
          </cell>
          <cell r="FU382">
            <v>0</v>
          </cell>
        </row>
        <row r="383">
          <cell r="DQ383">
            <v>0</v>
          </cell>
          <cell r="DW383">
            <v>0</v>
          </cell>
          <cell r="EP383">
            <v>0</v>
          </cell>
          <cell r="EV383">
            <v>0</v>
          </cell>
          <cell r="FU383">
            <v>0</v>
          </cell>
        </row>
        <row r="384">
          <cell r="DQ384">
            <v>0</v>
          </cell>
          <cell r="DW384">
            <v>0</v>
          </cell>
          <cell r="EP384">
            <v>0</v>
          </cell>
          <cell r="EV384">
            <v>0</v>
          </cell>
          <cell r="FU384">
            <v>0</v>
          </cell>
        </row>
        <row r="385">
          <cell r="DQ385">
            <v>0</v>
          </cell>
          <cell r="DW385">
            <v>0</v>
          </cell>
          <cell r="EP385">
            <v>0</v>
          </cell>
          <cell r="EV385">
            <v>0</v>
          </cell>
          <cell r="FU385">
            <v>0</v>
          </cell>
        </row>
        <row r="386">
          <cell r="DQ386">
            <v>0</v>
          </cell>
          <cell r="DW386">
            <v>0</v>
          </cell>
          <cell r="EP386">
            <v>0</v>
          </cell>
          <cell r="EV386">
            <v>0</v>
          </cell>
          <cell r="FU386">
            <v>0</v>
          </cell>
        </row>
        <row r="387">
          <cell r="DQ387">
            <v>0</v>
          </cell>
          <cell r="DW387">
            <v>0</v>
          </cell>
          <cell r="EP387">
            <v>0</v>
          </cell>
          <cell r="EV387">
            <v>0</v>
          </cell>
          <cell r="FU387">
            <v>0</v>
          </cell>
        </row>
        <row r="388">
          <cell r="DQ388">
            <v>0</v>
          </cell>
          <cell r="DW388">
            <v>0</v>
          </cell>
          <cell r="EP388">
            <v>0</v>
          </cell>
          <cell r="EV388">
            <v>0</v>
          </cell>
          <cell r="FU388">
            <v>0</v>
          </cell>
        </row>
        <row r="389">
          <cell r="DQ389">
            <v>0</v>
          </cell>
          <cell r="DW389">
            <v>0</v>
          </cell>
          <cell r="EP389">
            <v>0</v>
          </cell>
          <cell r="EV389">
            <v>0</v>
          </cell>
          <cell r="FU389">
            <v>0</v>
          </cell>
        </row>
        <row r="390">
          <cell r="DQ390">
            <v>0</v>
          </cell>
          <cell r="DW390">
            <v>0</v>
          </cell>
          <cell r="EP390">
            <v>0</v>
          </cell>
          <cell r="EV390">
            <v>0</v>
          </cell>
          <cell r="FU390">
            <v>0</v>
          </cell>
        </row>
        <row r="391">
          <cell r="DQ391">
            <v>0</v>
          </cell>
          <cell r="DW391">
            <v>0</v>
          </cell>
          <cell r="EP391">
            <v>0</v>
          </cell>
          <cell r="EV391">
            <v>0</v>
          </cell>
          <cell r="FU391">
            <v>0</v>
          </cell>
        </row>
        <row r="392">
          <cell r="DQ392">
            <v>0</v>
          </cell>
          <cell r="DW392">
            <v>0</v>
          </cell>
          <cell r="EP392">
            <v>0</v>
          </cell>
          <cell r="EV392">
            <v>0</v>
          </cell>
          <cell r="FU392">
            <v>0</v>
          </cell>
        </row>
        <row r="393">
          <cell r="DQ393">
            <v>0</v>
          </cell>
          <cell r="DW393">
            <v>0</v>
          </cell>
          <cell r="EP393">
            <v>0</v>
          </cell>
          <cell r="EV393">
            <v>0</v>
          </cell>
          <cell r="FU393">
            <v>0</v>
          </cell>
        </row>
        <row r="394">
          <cell r="DQ394">
            <v>0</v>
          </cell>
          <cell r="DW394">
            <v>0</v>
          </cell>
          <cell r="EP394">
            <v>0</v>
          </cell>
          <cell r="EV394">
            <v>0</v>
          </cell>
          <cell r="FU394">
            <v>0</v>
          </cell>
        </row>
        <row r="395">
          <cell r="DQ395">
            <v>0</v>
          </cell>
          <cell r="DW395">
            <v>0</v>
          </cell>
          <cell r="EP395">
            <v>0</v>
          </cell>
          <cell r="EV395">
            <v>0</v>
          </cell>
          <cell r="FU395">
            <v>0</v>
          </cell>
        </row>
        <row r="396">
          <cell r="DQ396">
            <v>0</v>
          </cell>
          <cell r="DW396">
            <v>0</v>
          </cell>
          <cell r="EP396">
            <v>0</v>
          </cell>
          <cell r="EV396">
            <v>0</v>
          </cell>
          <cell r="FU396">
            <v>0</v>
          </cell>
        </row>
        <row r="397">
          <cell r="DQ397">
            <v>0</v>
          </cell>
          <cell r="DW397">
            <v>0</v>
          </cell>
          <cell r="EP397">
            <v>0</v>
          </cell>
          <cell r="EV397">
            <v>0</v>
          </cell>
          <cell r="FU397">
            <v>0</v>
          </cell>
        </row>
        <row r="398">
          <cell r="DQ398">
            <v>0</v>
          </cell>
          <cell r="DW398">
            <v>0</v>
          </cell>
          <cell r="EP398">
            <v>0</v>
          </cell>
          <cell r="EV398">
            <v>0</v>
          </cell>
          <cell r="FU398">
            <v>0</v>
          </cell>
        </row>
        <row r="399">
          <cell r="DQ399">
            <v>0</v>
          </cell>
          <cell r="DW399">
            <v>0</v>
          </cell>
          <cell r="EP399">
            <v>0</v>
          </cell>
          <cell r="EV399">
            <v>0</v>
          </cell>
          <cell r="FU399">
            <v>0</v>
          </cell>
        </row>
        <row r="400">
          <cell r="DQ400">
            <v>0</v>
          </cell>
          <cell r="DW400">
            <v>0</v>
          </cell>
          <cell r="EP400">
            <v>0</v>
          </cell>
          <cell r="EV400">
            <v>0</v>
          </cell>
          <cell r="FU400">
            <v>0</v>
          </cell>
        </row>
        <row r="401">
          <cell r="DQ401">
            <v>0</v>
          </cell>
          <cell r="DW401">
            <v>0</v>
          </cell>
          <cell r="EP401">
            <v>0</v>
          </cell>
          <cell r="EV401">
            <v>0</v>
          </cell>
          <cell r="FU401">
            <v>0</v>
          </cell>
        </row>
        <row r="402">
          <cell r="DQ402">
            <v>0</v>
          </cell>
          <cell r="DW402">
            <v>0</v>
          </cell>
          <cell r="EP402">
            <v>0</v>
          </cell>
          <cell r="EV402">
            <v>0</v>
          </cell>
          <cell r="FU402">
            <v>0</v>
          </cell>
        </row>
        <row r="403">
          <cell r="DQ403">
            <v>0</v>
          </cell>
          <cell r="DW403">
            <v>0</v>
          </cell>
          <cell r="EP403">
            <v>0</v>
          </cell>
          <cell r="EV403">
            <v>0</v>
          </cell>
          <cell r="FU403">
            <v>0</v>
          </cell>
        </row>
        <row r="404">
          <cell r="DQ404">
            <v>0</v>
          </cell>
          <cell r="DW404">
            <v>0</v>
          </cell>
          <cell r="EP404">
            <v>0</v>
          </cell>
          <cell r="EV404">
            <v>0</v>
          </cell>
          <cell r="FU404">
            <v>0</v>
          </cell>
        </row>
        <row r="405">
          <cell r="DQ405">
            <v>0</v>
          </cell>
          <cell r="DW405">
            <v>0</v>
          </cell>
          <cell r="EP405">
            <v>0</v>
          </cell>
          <cell r="EV405">
            <v>0</v>
          </cell>
          <cell r="FU405">
            <v>0</v>
          </cell>
        </row>
        <row r="406">
          <cell r="DQ406">
            <v>0</v>
          </cell>
          <cell r="DW406">
            <v>0</v>
          </cell>
          <cell r="EP406">
            <v>0</v>
          </cell>
          <cell r="EV406">
            <v>0</v>
          </cell>
          <cell r="FU406">
            <v>0</v>
          </cell>
        </row>
        <row r="407">
          <cell r="DQ407">
            <v>0</v>
          </cell>
          <cell r="DW407">
            <v>0</v>
          </cell>
          <cell r="EP407">
            <v>0</v>
          </cell>
          <cell r="EV407">
            <v>0</v>
          </cell>
          <cell r="FU407">
            <v>0</v>
          </cell>
        </row>
        <row r="408">
          <cell r="DQ408">
            <v>0</v>
          </cell>
          <cell r="DW408">
            <v>0</v>
          </cell>
          <cell r="EP408">
            <v>0</v>
          </cell>
          <cell r="EV408">
            <v>0</v>
          </cell>
          <cell r="FU408">
            <v>0</v>
          </cell>
        </row>
        <row r="409">
          <cell r="DQ409">
            <v>0</v>
          </cell>
          <cell r="DW409">
            <v>0</v>
          </cell>
          <cell r="EP409">
            <v>0</v>
          </cell>
          <cell r="EV409">
            <v>0</v>
          </cell>
          <cell r="FU409">
            <v>0</v>
          </cell>
        </row>
        <row r="410">
          <cell r="DQ410">
            <v>0</v>
          </cell>
          <cell r="DW410">
            <v>0</v>
          </cell>
          <cell r="EP410">
            <v>0</v>
          </cell>
          <cell r="EV410">
            <v>0</v>
          </cell>
          <cell r="FU410">
            <v>0</v>
          </cell>
        </row>
        <row r="411">
          <cell r="DQ411">
            <v>0</v>
          </cell>
          <cell r="DW411">
            <v>0</v>
          </cell>
          <cell r="EP411">
            <v>0</v>
          </cell>
          <cell r="EV411">
            <v>0</v>
          </cell>
          <cell r="FU411">
            <v>0</v>
          </cell>
        </row>
        <row r="412">
          <cell r="DQ412">
            <v>0</v>
          </cell>
          <cell r="DW412">
            <v>0</v>
          </cell>
          <cell r="EP412">
            <v>0</v>
          </cell>
          <cell r="EV412">
            <v>0</v>
          </cell>
          <cell r="FU412">
            <v>0</v>
          </cell>
        </row>
        <row r="413">
          <cell r="DQ413">
            <v>0</v>
          </cell>
          <cell r="DW413">
            <v>0</v>
          </cell>
          <cell r="EP413">
            <v>0</v>
          </cell>
          <cell r="EV413">
            <v>0</v>
          </cell>
          <cell r="FU413">
            <v>0</v>
          </cell>
        </row>
        <row r="414">
          <cell r="DQ414">
            <v>0</v>
          </cell>
          <cell r="DW414">
            <v>0</v>
          </cell>
          <cell r="EP414">
            <v>0</v>
          </cell>
          <cell r="EV414">
            <v>0</v>
          </cell>
          <cell r="FU414">
            <v>0</v>
          </cell>
        </row>
      </sheetData>
      <sheetData sheetId="10"/>
      <sheetData sheetId="11">
        <row r="6">
          <cell r="A6">
            <v>0</v>
          </cell>
        </row>
      </sheetData>
      <sheetData sheetId="12">
        <row r="5">
          <cell r="C5">
            <v>2023</v>
          </cell>
        </row>
        <row r="6">
          <cell r="C6" t="str">
            <v>Tennessee</v>
          </cell>
        </row>
        <row r="7">
          <cell r="C7" t="str">
            <v>Statewide Average</v>
          </cell>
        </row>
        <row r="8">
          <cell r="C8" t="str">
            <v>Electric</v>
          </cell>
        </row>
        <row r="11">
          <cell r="B11" t="str">
            <v>Mother</v>
          </cell>
          <cell r="E11">
            <v>30</v>
          </cell>
          <cell r="G11" t="str">
            <v>No</v>
          </cell>
          <cell r="H11" t="str">
            <v>No</v>
          </cell>
          <cell r="J11" t="str">
            <v>No</v>
          </cell>
        </row>
        <row r="18">
          <cell r="C18" t="str">
            <v>Yes</v>
          </cell>
          <cell r="D18">
            <v>8</v>
          </cell>
          <cell r="E18" t="str">
            <v>Female</v>
          </cell>
          <cell r="H18" t="str">
            <v>No</v>
          </cell>
          <cell r="I18" t="str">
            <v>K-12</v>
          </cell>
          <cell r="J18" t="str">
            <v>Center</v>
          </cell>
          <cell r="M18" t="str">
            <v>State Rate</v>
          </cell>
        </row>
        <row r="19">
          <cell r="C19" t="str">
            <v>Yes</v>
          </cell>
          <cell r="D19">
            <v>2</v>
          </cell>
          <cell r="E19" t="str">
            <v>Male</v>
          </cell>
          <cell r="H19" t="str">
            <v>No</v>
          </cell>
          <cell r="I19" t="str">
            <v>No</v>
          </cell>
          <cell r="J19" t="str">
            <v>Center</v>
          </cell>
          <cell r="M19" t="str">
            <v>State Rate</v>
          </cell>
        </row>
        <row r="26">
          <cell r="D26" t="b">
            <v>0</v>
          </cell>
        </row>
        <row r="27">
          <cell r="D27" t="b">
            <v>1</v>
          </cell>
        </row>
        <row r="28">
          <cell r="D28" t="b">
            <v>1</v>
          </cell>
        </row>
        <row r="29">
          <cell r="D29" t="b">
            <v>1</v>
          </cell>
        </row>
        <row r="30">
          <cell r="D30" t="b">
            <v>1</v>
          </cell>
        </row>
        <row r="31">
          <cell r="D31" t="b">
            <v>1</v>
          </cell>
        </row>
        <row r="32">
          <cell r="D32" t="b">
            <v>1</v>
          </cell>
        </row>
        <row r="33">
          <cell r="D33" t="b">
            <v>1</v>
          </cell>
        </row>
        <row r="34">
          <cell r="D34" t="b">
            <v>0</v>
          </cell>
        </row>
        <row r="35">
          <cell r="D35" t="b">
            <v>1</v>
          </cell>
        </row>
        <row r="36">
          <cell r="D36" t="b">
            <v>1</v>
          </cell>
        </row>
        <row r="37">
          <cell r="D37" t="b">
            <v>1</v>
          </cell>
        </row>
        <row r="38">
          <cell r="D38" t="b">
            <v>1</v>
          </cell>
        </row>
        <row r="39">
          <cell r="D39" t="b">
            <v>0</v>
          </cell>
        </row>
        <row r="40">
          <cell r="D40" t="b">
            <v>0</v>
          </cell>
        </row>
        <row r="41">
          <cell r="D41" t="b">
            <v>0</v>
          </cell>
        </row>
        <row r="42">
          <cell r="D42" t="b">
            <v>0</v>
          </cell>
        </row>
        <row r="43">
          <cell r="D43" t="b">
            <v>0</v>
          </cell>
        </row>
        <row r="44">
          <cell r="D44" t="b">
            <v>1</v>
          </cell>
        </row>
      </sheetData>
      <sheetData sheetId="13">
        <row r="2">
          <cell r="R2">
            <v>1</v>
          </cell>
          <cell r="S2">
            <v>2</v>
          </cell>
          <cell r="T2">
            <v>3</v>
          </cell>
          <cell r="U2">
            <v>4</v>
          </cell>
          <cell r="V2">
            <v>5</v>
          </cell>
          <cell r="W2">
            <v>6</v>
          </cell>
          <cell r="X2">
            <v>7</v>
          </cell>
          <cell r="Y2">
            <v>8</v>
          </cell>
          <cell r="Z2">
            <v>9</v>
          </cell>
          <cell r="AA2">
            <v>10</v>
          </cell>
          <cell r="AB2">
            <v>11</v>
          </cell>
          <cell r="AC2">
            <v>12</v>
          </cell>
          <cell r="AD2">
            <v>13</v>
          </cell>
          <cell r="AE2">
            <v>14</v>
          </cell>
          <cell r="AF2">
            <v>15</v>
          </cell>
          <cell r="AG2">
            <v>16</v>
          </cell>
          <cell r="AH2">
            <v>17</v>
          </cell>
          <cell r="AI2">
            <v>18</v>
          </cell>
          <cell r="AJ2">
            <v>19</v>
          </cell>
          <cell r="AK2">
            <v>20</v>
          </cell>
          <cell r="AL2">
            <v>21</v>
          </cell>
          <cell r="AM2">
            <v>22</v>
          </cell>
          <cell r="AN2">
            <v>23</v>
          </cell>
          <cell r="AO2">
            <v>24</v>
          </cell>
          <cell r="AP2">
            <v>25</v>
          </cell>
          <cell r="AQ2">
            <v>26</v>
          </cell>
          <cell r="AR2">
            <v>27</v>
          </cell>
          <cell r="AS2">
            <v>28</v>
          </cell>
          <cell r="AT2">
            <v>29</v>
          </cell>
          <cell r="AU2">
            <v>30</v>
          </cell>
          <cell r="AV2">
            <v>31</v>
          </cell>
          <cell r="AW2">
            <v>32</v>
          </cell>
          <cell r="AX2">
            <v>33</v>
          </cell>
          <cell r="AY2">
            <v>34</v>
          </cell>
          <cell r="AZ2">
            <v>35</v>
          </cell>
          <cell r="BA2">
            <v>36</v>
          </cell>
          <cell r="BB2">
            <v>37</v>
          </cell>
          <cell r="BC2">
            <v>38</v>
          </cell>
          <cell r="BD2">
            <v>39</v>
          </cell>
          <cell r="BE2">
            <v>40</v>
          </cell>
          <cell r="BF2">
            <v>41</v>
          </cell>
          <cell r="BG2">
            <v>42</v>
          </cell>
          <cell r="BH2">
            <v>43</v>
          </cell>
          <cell r="BI2">
            <v>44</v>
          </cell>
          <cell r="BJ2">
            <v>45</v>
          </cell>
          <cell r="BK2">
            <v>46</v>
          </cell>
          <cell r="BL2">
            <v>47</v>
          </cell>
          <cell r="BM2">
            <v>48</v>
          </cell>
          <cell r="BN2">
            <v>49</v>
          </cell>
          <cell r="BO2">
            <v>50</v>
          </cell>
          <cell r="BP2">
            <v>51</v>
          </cell>
          <cell r="BQ2">
            <v>52</v>
          </cell>
          <cell r="BR2">
            <v>53</v>
          </cell>
          <cell r="BS2">
            <v>54</v>
          </cell>
          <cell r="BT2">
            <v>55</v>
          </cell>
          <cell r="BU2">
            <v>56</v>
          </cell>
          <cell r="BV2">
            <v>57</v>
          </cell>
          <cell r="BW2">
            <v>58</v>
          </cell>
          <cell r="BX2">
            <v>59</v>
          </cell>
          <cell r="BY2">
            <v>60</v>
          </cell>
          <cell r="BZ2">
            <v>61</v>
          </cell>
          <cell r="CA2">
            <v>62</v>
          </cell>
          <cell r="CB2">
            <v>63</v>
          </cell>
          <cell r="CC2">
            <v>64</v>
          </cell>
          <cell r="CD2">
            <v>65</v>
          </cell>
          <cell r="CE2">
            <v>66</v>
          </cell>
          <cell r="CF2">
            <v>67</v>
          </cell>
          <cell r="CG2">
            <v>68</v>
          </cell>
          <cell r="CH2">
            <v>69</v>
          </cell>
          <cell r="CI2">
            <v>70</v>
          </cell>
          <cell r="CJ2">
            <v>71</v>
          </cell>
          <cell r="CK2">
            <v>72</v>
          </cell>
          <cell r="CL2">
            <v>73</v>
          </cell>
          <cell r="CM2">
            <v>74</v>
          </cell>
          <cell r="CN2">
            <v>75</v>
          </cell>
          <cell r="CO2">
            <v>76</v>
          </cell>
          <cell r="CP2">
            <v>77</v>
          </cell>
          <cell r="CQ2">
            <v>78</v>
          </cell>
          <cell r="CR2">
            <v>79</v>
          </cell>
          <cell r="CS2">
            <v>80</v>
          </cell>
          <cell r="CT2">
            <v>81</v>
          </cell>
          <cell r="CU2">
            <v>82</v>
          </cell>
          <cell r="CV2">
            <v>83</v>
          </cell>
          <cell r="CW2">
            <v>84</v>
          </cell>
          <cell r="CX2">
            <v>85</v>
          </cell>
          <cell r="CY2">
            <v>86</v>
          </cell>
          <cell r="CZ2">
            <v>87</v>
          </cell>
          <cell r="DA2">
            <v>88</v>
          </cell>
          <cell r="DB2">
            <v>89</v>
          </cell>
          <cell r="DC2">
            <v>90</v>
          </cell>
          <cell r="DD2">
            <v>91</v>
          </cell>
          <cell r="DE2">
            <v>92</v>
          </cell>
          <cell r="DF2">
            <v>93</v>
          </cell>
          <cell r="DG2">
            <v>94</v>
          </cell>
          <cell r="DH2">
            <v>95</v>
          </cell>
          <cell r="DI2">
            <v>96</v>
          </cell>
          <cell r="DJ2">
            <v>97</v>
          </cell>
          <cell r="DK2">
            <v>98</v>
          </cell>
          <cell r="DL2">
            <v>99</v>
          </cell>
          <cell r="DM2">
            <v>100</v>
          </cell>
          <cell r="DN2">
            <v>101</v>
          </cell>
          <cell r="DO2">
            <v>102</v>
          </cell>
          <cell r="DP2">
            <v>103</v>
          </cell>
          <cell r="DQ2">
            <v>104</v>
          </cell>
          <cell r="DR2">
            <v>105</v>
          </cell>
          <cell r="DS2">
            <v>106</v>
          </cell>
          <cell r="DT2">
            <v>107</v>
          </cell>
          <cell r="DU2">
            <v>108</v>
          </cell>
          <cell r="DV2">
            <v>109</v>
          </cell>
          <cell r="DW2">
            <v>110</v>
          </cell>
          <cell r="DX2">
            <v>111</v>
          </cell>
          <cell r="DY2">
            <v>112</v>
          </cell>
          <cell r="DZ2">
            <v>113</v>
          </cell>
          <cell r="EA2">
            <v>114</v>
          </cell>
          <cell r="EB2">
            <v>115</v>
          </cell>
          <cell r="EC2">
            <v>116</v>
          </cell>
          <cell r="ED2">
            <v>117</v>
          </cell>
          <cell r="EE2">
            <v>118</v>
          </cell>
          <cell r="EF2">
            <v>119</v>
          </cell>
          <cell r="EG2">
            <v>120</v>
          </cell>
          <cell r="EH2">
            <v>121</v>
          </cell>
          <cell r="EI2">
            <v>122</v>
          </cell>
          <cell r="EJ2">
            <v>123</v>
          </cell>
          <cell r="EK2">
            <v>124</v>
          </cell>
          <cell r="EL2">
            <v>125</v>
          </cell>
          <cell r="EM2">
            <v>126</v>
          </cell>
          <cell r="EN2">
            <v>127</v>
          </cell>
          <cell r="EO2">
            <v>128</v>
          </cell>
          <cell r="EP2">
            <v>129</v>
          </cell>
          <cell r="EQ2">
            <v>130</v>
          </cell>
          <cell r="ER2">
            <v>131</v>
          </cell>
          <cell r="ES2">
            <v>132</v>
          </cell>
          <cell r="ET2">
            <v>133</v>
          </cell>
          <cell r="EU2">
            <v>134</v>
          </cell>
          <cell r="EV2">
            <v>135</v>
          </cell>
          <cell r="EW2">
            <v>136</v>
          </cell>
          <cell r="EX2">
            <v>137</v>
          </cell>
          <cell r="EY2">
            <v>138</v>
          </cell>
          <cell r="EZ2">
            <v>139</v>
          </cell>
          <cell r="FA2">
            <v>140</v>
          </cell>
          <cell r="FB2">
            <v>141</v>
          </cell>
          <cell r="FC2">
            <v>142</v>
          </cell>
          <cell r="FD2">
            <v>143</v>
          </cell>
          <cell r="FE2">
            <v>144</v>
          </cell>
          <cell r="FF2">
            <v>145</v>
          </cell>
          <cell r="FG2">
            <v>146</v>
          </cell>
          <cell r="FH2">
            <v>147</v>
          </cell>
          <cell r="FI2">
            <v>148</v>
          </cell>
          <cell r="FJ2">
            <v>149</v>
          </cell>
          <cell r="FK2">
            <v>150</v>
          </cell>
          <cell r="FL2">
            <v>151</v>
          </cell>
          <cell r="FM2">
            <v>152</v>
          </cell>
          <cell r="FN2">
            <v>153</v>
          </cell>
          <cell r="FO2">
            <v>154</v>
          </cell>
          <cell r="FP2">
            <v>155</v>
          </cell>
          <cell r="FQ2">
            <v>156</v>
          </cell>
          <cell r="FR2">
            <v>157</v>
          </cell>
          <cell r="FS2">
            <v>158</v>
          </cell>
          <cell r="FT2">
            <v>159</v>
          </cell>
          <cell r="FU2">
            <v>160</v>
          </cell>
          <cell r="FV2">
            <v>161</v>
          </cell>
          <cell r="FW2">
            <v>162</v>
          </cell>
          <cell r="FX2">
            <v>163</v>
          </cell>
          <cell r="FY2">
            <v>164</v>
          </cell>
          <cell r="FZ2">
            <v>165</v>
          </cell>
          <cell r="GA2">
            <v>166</v>
          </cell>
          <cell r="GB2">
            <v>167</v>
          </cell>
          <cell r="GC2">
            <v>168</v>
          </cell>
          <cell r="GD2">
            <v>169</v>
          </cell>
          <cell r="GE2">
            <v>170</v>
          </cell>
          <cell r="GF2">
            <v>171</v>
          </cell>
          <cell r="GG2">
            <v>172</v>
          </cell>
          <cell r="GH2">
            <v>173</v>
          </cell>
          <cell r="GI2">
            <v>174</v>
          </cell>
          <cell r="GJ2">
            <v>175</v>
          </cell>
          <cell r="GK2">
            <v>176</v>
          </cell>
          <cell r="GL2">
            <v>177</v>
          </cell>
          <cell r="GM2">
            <v>178</v>
          </cell>
          <cell r="GN2">
            <v>179</v>
          </cell>
          <cell r="GO2">
            <v>180</v>
          </cell>
          <cell r="GP2">
            <v>181</v>
          </cell>
          <cell r="GQ2">
            <v>182</v>
          </cell>
          <cell r="GR2">
            <v>183</v>
          </cell>
          <cell r="GS2">
            <v>184</v>
          </cell>
          <cell r="GT2">
            <v>185</v>
          </cell>
          <cell r="GU2">
            <v>186</v>
          </cell>
          <cell r="GV2">
            <v>187</v>
          </cell>
          <cell r="GW2">
            <v>188</v>
          </cell>
          <cell r="GX2">
            <v>189</v>
          </cell>
          <cell r="GY2">
            <v>190</v>
          </cell>
          <cell r="GZ2">
            <v>191</v>
          </cell>
          <cell r="HA2">
            <v>192</v>
          </cell>
          <cell r="HB2">
            <v>193</v>
          </cell>
          <cell r="HC2">
            <v>194</v>
          </cell>
          <cell r="HD2">
            <v>195</v>
          </cell>
          <cell r="HE2">
            <v>196</v>
          </cell>
          <cell r="HF2">
            <v>197</v>
          </cell>
          <cell r="HG2">
            <v>198</v>
          </cell>
          <cell r="HH2">
            <v>199</v>
          </cell>
          <cell r="HI2">
            <v>200</v>
          </cell>
          <cell r="HJ2">
            <v>201</v>
          </cell>
        </row>
        <row r="3">
          <cell r="D3" t="str">
            <v>Tennessee</v>
          </cell>
        </row>
        <row r="4">
          <cell r="R4">
            <v>0</v>
          </cell>
          <cell r="S4">
            <v>1.3</v>
          </cell>
          <cell r="T4">
            <v>2.6</v>
          </cell>
          <cell r="U4">
            <v>4</v>
          </cell>
          <cell r="V4">
            <v>5.3</v>
          </cell>
          <cell r="W4">
            <v>6.6</v>
          </cell>
          <cell r="X4">
            <v>7.9</v>
          </cell>
          <cell r="Y4">
            <v>9.3000000000000007</v>
          </cell>
          <cell r="Z4">
            <v>10.6</v>
          </cell>
          <cell r="AA4">
            <v>11.9</v>
          </cell>
          <cell r="AB4">
            <v>13.2</v>
          </cell>
          <cell r="AC4">
            <v>14.5</v>
          </cell>
          <cell r="AD4">
            <v>15.9</v>
          </cell>
          <cell r="AE4">
            <v>17.2</v>
          </cell>
          <cell r="AF4">
            <v>18.5</v>
          </cell>
          <cell r="AG4">
            <v>19.8</v>
          </cell>
          <cell r="AH4">
            <v>21.1</v>
          </cell>
          <cell r="AI4">
            <v>22.5</v>
          </cell>
          <cell r="AJ4">
            <v>23.8</v>
          </cell>
          <cell r="AK4">
            <v>25.1</v>
          </cell>
          <cell r="AL4">
            <v>26.4</v>
          </cell>
          <cell r="AM4">
            <v>27.8</v>
          </cell>
          <cell r="AN4">
            <v>29.1</v>
          </cell>
          <cell r="AO4">
            <v>30.4</v>
          </cell>
          <cell r="AP4">
            <v>31.7</v>
          </cell>
          <cell r="AQ4">
            <v>33</v>
          </cell>
          <cell r="AR4">
            <v>34.4</v>
          </cell>
          <cell r="AS4">
            <v>35.700000000000003</v>
          </cell>
          <cell r="AT4">
            <v>37</v>
          </cell>
          <cell r="AU4">
            <v>38.299999999999997</v>
          </cell>
          <cell r="AV4">
            <v>39.700000000000003</v>
          </cell>
          <cell r="AW4">
            <v>40</v>
          </cell>
          <cell r="AX4">
            <v>40</v>
          </cell>
          <cell r="AY4">
            <v>40</v>
          </cell>
          <cell r="AZ4">
            <v>40</v>
          </cell>
          <cell r="BA4">
            <v>40</v>
          </cell>
          <cell r="BB4">
            <v>40</v>
          </cell>
          <cell r="BC4">
            <v>40</v>
          </cell>
          <cell r="BD4">
            <v>40</v>
          </cell>
          <cell r="BE4">
            <v>40</v>
          </cell>
          <cell r="BF4">
            <v>40</v>
          </cell>
          <cell r="BG4">
            <v>40</v>
          </cell>
          <cell r="BH4">
            <v>40</v>
          </cell>
          <cell r="BI4">
            <v>40</v>
          </cell>
          <cell r="BJ4">
            <v>40</v>
          </cell>
          <cell r="BK4">
            <v>40</v>
          </cell>
          <cell r="BL4">
            <v>40</v>
          </cell>
          <cell r="BM4">
            <v>40</v>
          </cell>
          <cell r="BN4">
            <v>40</v>
          </cell>
          <cell r="BO4">
            <v>40</v>
          </cell>
          <cell r="BP4">
            <v>40</v>
          </cell>
          <cell r="BQ4">
            <v>40</v>
          </cell>
          <cell r="BR4">
            <v>40</v>
          </cell>
          <cell r="BS4">
            <v>40</v>
          </cell>
          <cell r="BT4">
            <v>40</v>
          </cell>
          <cell r="BU4">
            <v>40</v>
          </cell>
          <cell r="BV4">
            <v>40</v>
          </cell>
          <cell r="BW4">
            <v>40</v>
          </cell>
          <cell r="BX4">
            <v>40</v>
          </cell>
          <cell r="BY4">
            <v>40</v>
          </cell>
          <cell r="BZ4">
            <v>40</v>
          </cell>
          <cell r="CA4">
            <v>40</v>
          </cell>
          <cell r="CB4">
            <v>40</v>
          </cell>
          <cell r="CC4">
            <v>40</v>
          </cell>
          <cell r="CD4">
            <v>40</v>
          </cell>
          <cell r="CE4">
            <v>40</v>
          </cell>
          <cell r="CF4">
            <v>40</v>
          </cell>
          <cell r="CG4">
            <v>40</v>
          </cell>
          <cell r="CH4">
            <v>40</v>
          </cell>
          <cell r="CI4">
            <v>40</v>
          </cell>
          <cell r="CJ4">
            <v>40</v>
          </cell>
          <cell r="CK4">
            <v>40</v>
          </cell>
          <cell r="CL4">
            <v>40</v>
          </cell>
          <cell r="CM4">
            <v>40</v>
          </cell>
          <cell r="CN4">
            <v>40</v>
          </cell>
          <cell r="CO4">
            <v>40</v>
          </cell>
          <cell r="CP4">
            <v>40</v>
          </cell>
          <cell r="CQ4">
            <v>40</v>
          </cell>
          <cell r="CR4">
            <v>40</v>
          </cell>
          <cell r="CS4">
            <v>40</v>
          </cell>
          <cell r="CT4">
            <v>40</v>
          </cell>
          <cell r="CU4">
            <v>40</v>
          </cell>
          <cell r="CV4">
            <v>40</v>
          </cell>
          <cell r="CW4">
            <v>40</v>
          </cell>
          <cell r="CX4">
            <v>40</v>
          </cell>
          <cell r="CY4">
            <v>40</v>
          </cell>
          <cell r="CZ4">
            <v>40</v>
          </cell>
          <cell r="DA4">
            <v>40</v>
          </cell>
          <cell r="DB4">
            <v>40</v>
          </cell>
          <cell r="DC4">
            <v>40</v>
          </cell>
          <cell r="DD4">
            <v>40</v>
          </cell>
          <cell r="DE4">
            <v>40</v>
          </cell>
          <cell r="DF4">
            <v>40</v>
          </cell>
          <cell r="DG4">
            <v>40</v>
          </cell>
          <cell r="DH4">
            <v>40</v>
          </cell>
          <cell r="DI4">
            <v>40</v>
          </cell>
          <cell r="DJ4">
            <v>40</v>
          </cell>
          <cell r="DK4">
            <v>40</v>
          </cell>
          <cell r="DL4">
            <v>40</v>
          </cell>
          <cell r="DM4">
            <v>40</v>
          </cell>
          <cell r="DN4">
            <v>40</v>
          </cell>
          <cell r="DO4">
            <v>40</v>
          </cell>
          <cell r="DP4">
            <v>40</v>
          </cell>
          <cell r="DQ4">
            <v>40</v>
          </cell>
          <cell r="DR4">
            <v>40</v>
          </cell>
          <cell r="DS4">
            <v>40</v>
          </cell>
          <cell r="DT4">
            <v>40</v>
          </cell>
          <cell r="DU4">
            <v>40</v>
          </cell>
          <cell r="DV4">
            <v>40</v>
          </cell>
          <cell r="DW4">
            <v>40</v>
          </cell>
          <cell r="DX4">
            <v>40</v>
          </cell>
          <cell r="DY4">
            <v>40</v>
          </cell>
          <cell r="DZ4">
            <v>40</v>
          </cell>
          <cell r="EA4">
            <v>40</v>
          </cell>
          <cell r="EB4">
            <v>40</v>
          </cell>
          <cell r="EC4">
            <v>40</v>
          </cell>
          <cell r="ED4">
            <v>40</v>
          </cell>
          <cell r="EE4">
            <v>40</v>
          </cell>
          <cell r="EF4">
            <v>40</v>
          </cell>
          <cell r="EG4">
            <v>40</v>
          </cell>
          <cell r="EH4">
            <v>40</v>
          </cell>
          <cell r="EI4">
            <v>40</v>
          </cell>
          <cell r="EJ4">
            <v>40</v>
          </cell>
          <cell r="EK4">
            <v>40</v>
          </cell>
          <cell r="EL4">
            <v>40</v>
          </cell>
          <cell r="EM4">
            <v>40</v>
          </cell>
          <cell r="EN4">
            <v>40</v>
          </cell>
          <cell r="EO4">
            <v>40</v>
          </cell>
          <cell r="EP4">
            <v>40</v>
          </cell>
          <cell r="EQ4">
            <v>40</v>
          </cell>
          <cell r="ER4">
            <v>40</v>
          </cell>
          <cell r="ES4">
            <v>40</v>
          </cell>
          <cell r="ET4">
            <v>40</v>
          </cell>
          <cell r="EU4">
            <v>40</v>
          </cell>
          <cell r="EV4">
            <v>40</v>
          </cell>
          <cell r="EW4">
            <v>40</v>
          </cell>
          <cell r="EX4">
            <v>40</v>
          </cell>
          <cell r="EY4">
            <v>40</v>
          </cell>
          <cell r="EZ4">
            <v>40</v>
          </cell>
          <cell r="FA4">
            <v>40</v>
          </cell>
          <cell r="FB4">
            <v>40</v>
          </cell>
          <cell r="FC4">
            <v>40</v>
          </cell>
          <cell r="FD4">
            <v>40</v>
          </cell>
          <cell r="FE4">
            <v>40</v>
          </cell>
          <cell r="FF4">
            <v>40</v>
          </cell>
          <cell r="FG4">
            <v>40</v>
          </cell>
          <cell r="FH4">
            <v>40</v>
          </cell>
          <cell r="FI4">
            <v>40</v>
          </cell>
          <cell r="FJ4">
            <v>40</v>
          </cell>
          <cell r="FK4">
            <v>40</v>
          </cell>
          <cell r="FL4">
            <v>40</v>
          </cell>
          <cell r="FM4">
            <v>40</v>
          </cell>
          <cell r="FN4">
            <v>40</v>
          </cell>
          <cell r="FO4">
            <v>40</v>
          </cell>
          <cell r="FP4">
            <v>40</v>
          </cell>
          <cell r="FQ4">
            <v>40</v>
          </cell>
          <cell r="FR4">
            <v>40</v>
          </cell>
          <cell r="FS4">
            <v>40</v>
          </cell>
          <cell r="FT4">
            <v>40</v>
          </cell>
          <cell r="FU4">
            <v>40</v>
          </cell>
          <cell r="FV4">
            <v>40</v>
          </cell>
          <cell r="FW4">
            <v>40</v>
          </cell>
          <cell r="FX4">
            <v>40</v>
          </cell>
          <cell r="FY4">
            <v>40</v>
          </cell>
          <cell r="FZ4">
            <v>40</v>
          </cell>
          <cell r="GA4">
            <v>40</v>
          </cell>
          <cell r="GB4">
            <v>40</v>
          </cell>
          <cell r="GC4">
            <v>40</v>
          </cell>
          <cell r="GD4">
            <v>40</v>
          </cell>
          <cell r="GE4">
            <v>40</v>
          </cell>
          <cell r="GF4">
            <v>40</v>
          </cell>
          <cell r="GG4">
            <v>40</v>
          </cell>
          <cell r="GH4">
            <v>40</v>
          </cell>
          <cell r="GI4">
            <v>40</v>
          </cell>
          <cell r="GJ4">
            <v>40</v>
          </cell>
          <cell r="GK4">
            <v>40</v>
          </cell>
          <cell r="GL4">
            <v>40</v>
          </cell>
          <cell r="GM4">
            <v>40</v>
          </cell>
          <cell r="GN4">
            <v>40</v>
          </cell>
          <cell r="GO4">
            <v>40</v>
          </cell>
          <cell r="GP4">
            <v>40</v>
          </cell>
          <cell r="GQ4">
            <v>40</v>
          </cell>
          <cell r="GR4">
            <v>40</v>
          </cell>
          <cell r="GS4">
            <v>40</v>
          </cell>
          <cell r="GT4">
            <v>40</v>
          </cell>
          <cell r="GU4">
            <v>40</v>
          </cell>
          <cell r="GV4">
            <v>40</v>
          </cell>
          <cell r="GW4">
            <v>40</v>
          </cell>
          <cell r="GX4">
            <v>40</v>
          </cell>
          <cell r="GY4">
            <v>40</v>
          </cell>
          <cell r="GZ4">
            <v>40</v>
          </cell>
          <cell r="HA4">
            <v>40</v>
          </cell>
          <cell r="HB4">
            <v>40</v>
          </cell>
          <cell r="HC4">
            <v>40</v>
          </cell>
          <cell r="HD4">
            <v>40</v>
          </cell>
          <cell r="HE4">
            <v>40</v>
          </cell>
          <cell r="HF4">
            <v>40</v>
          </cell>
          <cell r="HG4">
            <v>40</v>
          </cell>
          <cell r="HH4">
            <v>40</v>
          </cell>
          <cell r="HI4">
            <v>40</v>
          </cell>
          <cell r="HJ4">
            <v>40</v>
          </cell>
        </row>
        <row r="9">
          <cell r="R9">
            <v>0</v>
          </cell>
          <cell r="S9">
            <v>7.25</v>
          </cell>
          <cell r="T9">
            <v>7.25</v>
          </cell>
          <cell r="U9">
            <v>7.25</v>
          </cell>
          <cell r="V9">
            <v>7.25</v>
          </cell>
          <cell r="W9">
            <v>7.25</v>
          </cell>
          <cell r="X9">
            <v>7.25</v>
          </cell>
          <cell r="Y9">
            <v>7.25</v>
          </cell>
          <cell r="Z9">
            <v>7.25</v>
          </cell>
          <cell r="AA9">
            <v>7.25</v>
          </cell>
          <cell r="AB9">
            <v>7.25</v>
          </cell>
          <cell r="AC9">
            <v>7.25</v>
          </cell>
          <cell r="AD9">
            <v>7.25</v>
          </cell>
          <cell r="AE9">
            <v>7.25</v>
          </cell>
          <cell r="AF9">
            <v>7.25</v>
          </cell>
          <cell r="AG9">
            <v>7.25</v>
          </cell>
          <cell r="AH9">
            <v>7.25</v>
          </cell>
          <cell r="AI9">
            <v>7.25</v>
          </cell>
          <cell r="AJ9">
            <v>7.25</v>
          </cell>
          <cell r="AK9">
            <v>7.25</v>
          </cell>
          <cell r="AL9">
            <v>7.25</v>
          </cell>
          <cell r="AM9">
            <v>7.25</v>
          </cell>
          <cell r="AN9">
            <v>7.25</v>
          </cell>
          <cell r="AO9">
            <v>7.25</v>
          </cell>
          <cell r="AP9">
            <v>7.25</v>
          </cell>
          <cell r="AQ9">
            <v>7.25</v>
          </cell>
          <cell r="AR9">
            <v>7.25</v>
          </cell>
          <cell r="AS9">
            <v>7.25</v>
          </cell>
          <cell r="AT9">
            <v>7.25</v>
          </cell>
          <cell r="AU9">
            <v>7.25</v>
          </cell>
          <cell r="AV9">
            <v>7.25</v>
          </cell>
          <cell r="AW9">
            <v>7.43</v>
          </cell>
          <cell r="AX9">
            <v>7.67</v>
          </cell>
          <cell r="AY9">
            <v>7.91</v>
          </cell>
          <cell r="AZ9">
            <v>8.15</v>
          </cell>
          <cell r="BA9">
            <v>8.3800000000000008</v>
          </cell>
          <cell r="BB9">
            <v>8.6199999999999992</v>
          </cell>
          <cell r="BC9">
            <v>8.86</v>
          </cell>
          <cell r="BD9">
            <v>9.1</v>
          </cell>
          <cell r="BE9">
            <v>9.34</v>
          </cell>
          <cell r="BF9">
            <v>9.58</v>
          </cell>
          <cell r="BG9">
            <v>9.82</v>
          </cell>
          <cell r="BH9">
            <v>10.06</v>
          </cell>
          <cell r="BI9">
            <v>10.3</v>
          </cell>
          <cell r="BJ9">
            <v>10.54</v>
          </cell>
          <cell r="BK9">
            <v>10.78</v>
          </cell>
          <cell r="BL9">
            <v>11.02</v>
          </cell>
          <cell r="BM9">
            <v>11.26</v>
          </cell>
          <cell r="BN9">
            <v>11.5</v>
          </cell>
          <cell r="BO9">
            <v>11.74</v>
          </cell>
          <cell r="BP9">
            <v>11.98</v>
          </cell>
          <cell r="BQ9">
            <v>12.22</v>
          </cell>
          <cell r="BR9">
            <v>12.46</v>
          </cell>
          <cell r="BS9">
            <v>12.7</v>
          </cell>
          <cell r="BT9">
            <v>12.94</v>
          </cell>
          <cell r="BU9">
            <v>13.18</v>
          </cell>
          <cell r="BV9">
            <v>13.42</v>
          </cell>
          <cell r="BW9">
            <v>13.66</v>
          </cell>
          <cell r="BX9">
            <v>13.89</v>
          </cell>
          <cell r="BY9">
            <v>14.13</v>
          </cell>
          <cell r="BZ9">
            <v>14.37</v>
          </cell>
          <cell r="CA9">
            <v>14.61</v>
          </cell>
          <cell r="CB9">
            <v>14.85</v>
          </cell>
          <cell r="CC9">
            <v>15.09</v>
          </cell>
          <cell r="CD9">
            <v>15.33</v>
          </cell>
          <cell r="CE9">
            <v>15.57</v>
          </cell>
          <cell r="CF9">
            <v>15.81</v>
          </cell>
          <cell r="CG9">
            <v>16.05</v>
          </cell>
          <cell r="CH9">
            <v>16.29</v>
          </cell>
          <cell r="CI9">
            <v>16.53</v>
          </cell>
          <cell r="CJ9">
            <v>16.77</v>
          </cell>
          <cell r="CK9">
            <v>17.010000000000002</v>
          </cell>
          <cell r="CL9">
            <v>17.25</v>
          </cell>
          <cell r="CM9">
            <v>17.489999999999998</v>
          </cell>
          <cell r="CN9">
            <v>17.73</v>
          </cell>
          <cell r="CO9">
            <v>17.97</v>
          </cell>
          <cell r="CP9">
            <v>18.21</v>
          </cell>
          <cell r="CQ9">
            <v>18.45</v>
          </cell>
          <cell r="CR9">
            <v>18.690000000000001</v>
          </cell>
          <cell r="CS9">
            <v>18.93</v>
          </cell>
          <cell r="CT9">
            <v>19.16</v>
          </cell>
          <cell r="CU9">
            <v>19.399999999999999</v>
          </cell>
          <cell r="CV9">
            <v>19.64</v>
          </cell>
          <cell r="CW9">
            <v>19.88</v>
          </cell>
          <cell r="CX9">
            <v>20.12</v>
          </cell>
          <cell r="CY9">
            <v>20.36</v>
          </cell>
          <cell r="CZ9">
            <v>20.6</v>
          </cell>
          <cell r="DA9">
            <v>20.84</v>
          </cell>
          <cell r="DB9">
            <v>21.08</v>
          </cell>
          <cell r="DC9">
            <v>21.32</v>
          </cell>
          <cell r="DD9">
            <v>21.56</v>
          </cell>
          <cell r="DE9">
            <v>21.8</v>
          </cell>
          <cell r="DF9">
            <v>22.04</v>
          </cell>
          <cell r="DG9">
            <v>22.28</v>
          </cell>
          <cell r="DH9">
            <v>22.52</v>
          </cell>
          <cell r="DI9">
            <v>22.76</v>
          </cell>
          <cell r="DJ9">
            <v>23</v>
          </cell>
          <cell r="DK9">
            <v>23.24</v>
          </cell>
          <cell r="DL9">
            <v>23.48</v>
          </cell>
          <cell r="DM9">
            <v>23.72</v>
          </cell>
          <cell r="DN9">
            <v>23.96</v>
          </cell>
          <cell r="DO9">
            <v>24.2</v>
          </cell>
          <cell r="DP9">
            <v>24.44</v>
          </cell>
          <cell r="DQ9">
            <v>24.67</v>
          </cell>
          <cell r="DR9">
            <v>24.91</v>
          </cell>
          <cell r="DS9">
            <v>25.15</v>
          </cell>
          <cell r="DT9">
            <v>25.39</v>
          </cell>
          <cell r="DU9">
            <v>25.63</v>
          </cell>
          <cell r="DV9">
            <v>25.87</v>
          </cell>
          <cell r="DW9">
            <v>26.11</v>
          </cell>
          <cell r="DX9">
            <v>26.35</v>
          </cell>
          <cell r="DY9">
            <v>26.59</v>
          </cell>
          <cell r="DZ9">
            <v>26.83</v>
          </cell>
          <cell r="EA9">
            <v>27.07</v>
          </cell>
          <cell r="EB9">
            <v>27.31</v>
          </cell>
          <cell r="EC9">
            <v>27.55</v>
          </cell>
          <cell r="ED9">
            <v>27.79</v>
          </cell>
          <cell r="EE9">
            <v>28.03</v>
          </cell>
          <cell r="EF9">
            <v>28.27</v>
          </cell>
          <cell r="EG9">
            <v>28.51</v>
          </cell>
          <cell r="EH9">
            <v>28.75</v>
          </cell>
          <cell r="EI9">
            <v>28.99</v>
          </cell>
          <cell r="EJ9">
            <v>29.23</v>
          </cell>
          <cell r="EK9">
            <v>29.47</v>
          </cell>
          <cell r="EL9">
            <v>29.71</v>
          </cell>
          <cell r="EM9">
            <v>29.95</v>
          </cell>
          <cell r="EN9">
            <v>30.18</v>
          </cell>
          <cell r="EO9">
            <v>30.42</v>
          </cell>
          <cell r="EP9">
            <v>30.66</v>
          </cell>
          <cell r="EQ9">
            <v>30.9</v>
          </cell>
          <cell r="ER9">
            <v>31.14</v>
          </cell>
          <cell r="ES9">
            <v>31.38</v>
          </cell>
          <cell r="ET9">
            <v>31.62</v>
          </cell>
          <cell r="EU9">
            <v>31.86</v>
          </cell>
          <cell r="EV9">
            <v>32.1</v>
          </cell>
          <cell r="EW9">
            <v>32.340000000000003</v>
          </cell>
          <cell r="EX9">
            <v>32.58</v>
          </cell>
          <cell r="EY9">
            <v>32.82</v>
          </cell>
          <cell r="EZ9">
            <v>33.06</v>
          </cell>
          <cell r="FA9">
            <v>33.299999999999997</v>
          </cell>
          <cell r="FB9">
            <v>33.54</v>
          </cell>
          <cell r="FC9">
            <v>33.78</v>
          </cell>
          <cell r="FD9">
            <v>34.020000000000003</v>
          </cell>
          <cell r="FE9">
            <v>34.26</v>
          </cell>
          <cell r="FF9">
            <v>34.5</v>
          </cell>
          <cell r="FG9">
            <v>34.74</v>
          </cell>
          <cell r="FH9">
            <v>34.979999999999997</v>
          </cell>
          <cell r="FI9">
            <v>35.22</v>
          </cell>
          <cell r="FJ9">
            <v>35.46</v>
          </cell>
          <cell r="FK9">
            <v>35.69</v>
          </cell>
          <cell r="FL9">
            <v>35.93</v>
          </cell>
          <cell r="FM9">
            <v>36.17</v>
          </cell>
          <cell r="FN9">
            <v>36.409999999999997</v>
          </cell>
          <cell r="FO9">
            <v>36.65</v>
          </cell>
          <cell r="FP9">
            <v>36.89</v>
          </cell>
          <cell r="FQ9">
            <v>37.130000000000003</v>
          </cell>
          <cell r="FR9">
            <v>37.369999999999997</v>
          </cell>
          <cell r="FS9">
            <v>37.61</v>
          </cell>
          <cell r="FT9">
            <v>37.85</v>
          </cell>
          <cell r="FU9">
            <v>38.090000000000003</v>
          </cell>
          <cell r="FV9">
            <v>38.33</v>
          </cell>
          <cell r="FW9">
            <v>38.57</v>
          </cell>
          <cell r="FX9">
            <v>38.81</v>
          </cell>
          <cell r="FY9">
            <v>39.049999999999997</v>
          </cell>
          <cell r="FZ9">
            <v>39.29</v>
          </cell>
          <cell r="GA9">
            <v>39.53</v>
          </cell>
          <cell r="GB9">
            <v>39.770000000000003</v>
          </cell>
          <cell r="GC9">
            <v>40.01</v>
          </cell>
          <cell r="GD9">
            <v>40.25</v>
          </cell>
          <cell r="GE9">
            <v>40.49</v>
          </cell>
          <cell r="GF9">
            <v>40.729999999999997</v>
          </cell>
          <cell r="GG9">
            <v>40.97</v>
          </cell>
          <cell r="GH9">
            <v>41.2</v>
          </cell>
          <cell r="GI9">
            <v>41.44</v>
          </cell>
          <cell r="GJ9">
            <v>41.68</v>
          </cell>
          <cell r="GK9">
            <v>41.92</v>
          </cell>
          <cell r="GL9">
            <v>42.16</v>
          </cell>
          <cell r="GM9">
            <v>42.4</v>
          </cell>
          <cell r="GN9">
            <v>42.64</v>
          </cell>
          <cell r="GO9">
            <v>42.88</v>
          </cell>
          <cell r="GP9">
            <v>43.12</v>
          </cell>
          <cell r="GQ9">
            <v>43.36</v>
          </cell>
          <cell r="GR9">
            <v>43.6</v>
          </cell>
          <cell r="GS9">
            <v>43.84</v>
          </cell>
          <cell r="GT9">
            <v>44.08</v>
          </cell>
          <cell r="GU9">
            <v>44.32</v>
          </cell>
          <cell r="GV9">
            <v>44.56</v>
          </cell>
          <cell r="GW9">
            <v>44.8</v>
          </cell>
          <cell r="GX9">
            <v>45.04</v>
          </cell>
          <cell r="GY9">
            <v>45.28</v>
          </cell>
          <cell r="GZ9">
            <v>45.52</v>
          </cell>
          <cell r="HA9">
            <v>45.76</v>
          </cell>
          <cell r="HB9">
            <v>46</v>
          </cell>
          <cell r="HC9">
            <v>46.24</v>
          </cell>
          <cell r="HD9">
            <v>46.48</v>
          </cell>
          <cell r="HE9">
            <v>46.71</v>
          </cell>
          <cell r="HF9">
            <v>46.95</v>
          </cell>
          <cell r="HG9">
            <v>47.19</v>
          </cell>
          <cell r="HH9">
            <v>47.43</v>
          </cell>
          <cell r="HI9">
            <v>47.67</v>
          </cell>
          <cell r="HJ9">
            <v>47.91</v>
          </cell>
        </row>
        <row r="10">
          <cell r="R10">
            <v>0</v>
          </cell>
          <cell r="S10">
            <v>41.666666666666664</v>
          </cell>
          <cell r="T10">
            <v>83.333333333333329</v>
          </cell>
          <cell r="U10">
            <v>125</v>
          </cell>
          <cell r="V10">
            <v>166.66666666666666</v>
          </cell>
          <cell r="W10">
            <v>208.33333333333331</v>
          </cell>
          <cell r="X10">
            <v>249.99999999999997</v>
          </cell>
          <cell r="Y10">
            <v>291.66666666666663</v>
          </cell>
          <cell r="Z10">
            <v>333.33333333333331</v>
          </cell>
          <cell r="AA10">
            <v>375</v>
          </cell>
          <cell r="AB10">
            <v>416.66666666666669</v>
          </cell>
          <cell r="AC10">
            <v>458.33333333333337</v>
          </cell>
          <cell r="AD10">
            <v>500.00000000000006</v>
          </cell>
          <cell r="AE10">
            <v>541.66666666666674</v>
          </cell>
          <cell r="AF10">
            <v>583.33333333333337</v>
          </cell>
          <cell r="AG10">
            <v>625</v>
          </cell>
          <cell r="AH10">
            <v>666.66666666666663</v>
          </cell>
          <cell r="AI10">
            <v>708.33333333333326</v>
          </cell>
          <cell r="AJ10">
            <v>749.99999999999989</v>
          </cell>
          <cell r="AK10">
            <v>791.66666666666652</v>
          </cell>
          <cell r="AL10">
            <v>833.33333333333314</v>
          </cell>
          <cell r="AM10">
            <v>874.99999999999977</v>
          </cell>
          <cell r="AN10">
            <v>916.6666666666664</v>
          </cell>
          <cell r="AO10">
            <v>958.33333333333303</v>
          </cell>
          <cell r="AP10">
            <v>999.99999999999966</v>
          </cell>
          <cell r="AQ10">
            <v>1041.6666666666663</v>
          </cell>
          <cell r="AR10">
            <v>1083.333333333333</v>
          </cell>
          <cell r="AS10">
            <v>1124.9999999999998</v>
          </cell>
          <cell r="AT10">
            <v>1166.6666666666665</v>
          </cell>
          <cell r="AU10">
            <v>1208.3333333333333</v>
          </cell>
          <cell r="AV10">
            <v>1250</v>
          </cell>
          <cell r="AW10">
            <v>1291.6666666666667</v>
          </cell>
          <cell r="AX10">
            <v>1333.3333333333335</v>
          </cell>
          <cell r="AY10">
            <v>1375.0000000000002</v>
          </cell>
          <cell r="AZ10">
            <v>1416.666666666667</v>
          </cell>
          <cell r="BA10">
            <v>1458.3333333333337</v>
          </cell>
          <cell r="BB10">
            <v>1500.0000000000005</v>
          </cell>
          <cell r="BC10">
            <v>1541.6666666666672</v>
          </cell>
          <cell r="BD10">
            <v>1583.3333333333339</v>
          </cell>
          <cell r="BE10">
            <v>1625.0000000000007</v>
          </cell>
          <cell r="BF10">
            <v>1666.6666666666674</v>
          </cell>
          <cell r="BG10">
            <v>1708.3333333333342</v>
          </cell>
          <cell r="BH10">
            <v>1750.0000000000009</v>
          </cell>
          <cell r="BI10">
            <v>1791.6666666666677</v>
          </cell>
          <cell r="BJ10">
            <v>1833.3333333333344</v>
          </cell>
          <cell r="BK10">
            <v>1875.0000000000011</v>
          </cell>
          <cell r="BL10">
            <v>1916.6666666666679</v>
          </cell>
          <cell r="BM10">
            <v>1958.3333333333346</v>
          </cell>
          <cell r="BN10">
            <v>2000.0000000000014</v>
          </cell>
          <cell r="BO10">
            <v>2041.6666666666681</v>
          </cell>
          <cell r="BP10">
            <v>2083.3333333333348</v>
          </cell>
          <cell r="BQ10">
            <v>2125.0000000000014</v>
          </cell>
          <cell r="BR10">
            <v>2166.6666666666679</v>
          </cell>
          <cell r="BS10">
            <v>2208.3333333333344</v>
          </cell>
          <cell r="BT10">
            <v>2250.0000000000009</v>
          </cell>
          <cell r="BU10">
            <v>2291.6666666666674</v>
          </cell>
          <cell r="BV10">
            <v>2333.3333333333339</v>
          </cell>
          <cell r="BW10">
            <v>2375.0000000000005</v>
          </cell>
          <cell r="BX10">
            <v>2416.666666666667</v>
          </cell>
          <cell r="BY10">
            <v>2458.3333333333335</v>
          </cell>
          <cell r="BZ10">
            <v>2500</v>
          </cell>
          <cell r="CA10">
            <v>2541.6666666666665</v>
          </cell>
          <cell r="CB10">
            <v>2583.333333333333</v>
          </cell>
          <cell r="CC10">
            <v>2624.9999999999995</v>
          </cell>
          <cell r="CD10">
            <v>2666.6666666666661</v>
          </cell>
          <cell r="CE10">
            <v>2708.3333333333326</v>
          </cell>
          <cell r="CF10">
            <v>2749.9999999999991</v>
          </cell>
          <cell r="CG10">
            <v>2791.6666666666656</v>
          </cell>
          <cell r="CH10">
            <v>2833.3333333333321</v>
          </cell>
          <cell r="CI10">
            <v>2874.9999999999986</v>
          </cell>
          <cell r="CJ10">
            <v>2916.6666666666652</v>
          </cell>
          <cell r="CK10">
            <v>2958.3333333333317</v>
          </cell>
          <cell r="CL10">
            <v>2999.9999999999982</v>
          </cell>
          <cell r="CM10">
            <v>3041.6666666666647</v>
          </cell>
          <cell r="CN10">
            <v>3083.3333333333312</v>
          </cell>
          <cell r="CO10">
            <v>3124.9999999999977</v>
          </cell>
          <cell r="CP10">
            <v>3166.6666666666642</v>
          </cell>
          <cell r="CQ10">
            <v>3208.3333333333308</v>
          </cell>
          <cell r="CR10">
            <v>3249.9999999999973</v>
          </cell>
          <cell r="CS10">
            <v>3291.6666666666638</v>
          </cell>
          <cell r="CT10">
            <v>3333.3333333333303</v>
          </cell>
          <cell r="CU10">
            <v>3374.9999999999968</v>
          </cell>
          <cell r="CV10">
            <v>3416.6666666666633</v>
          </cell>
          <cell r="CW10">
            <v>3458.3333333333298</v>
          </cell>
          <cell r="CX10">
            <v>3499.9999999999964</v>
          </cell>
          <cell r="CY10">
            <v>3541.6666666666629</v>
          </cell>
          <cell r="CZ10">
            <v>3583.3333333333294</v>
          </cell>
          <cell r="DA10">
            <v>3624.9999999999959</v>
          </cell>
          <cell r="DB10">
            <v>3666.6666666666624</v>
          </cell>
          <cell r="DC10">
            <v>3708.3333333333289</v>
          </cell>
          <cell r="DD10">
            <v>3749.9999999999955</v>
          </cell>
          <cell r="DE10">
            <v>3791.666666666662</v>
          </cell>
          <cell r="DF10">
            <v>3833.3333333333285</v>
          </cell>
          <cell r="DG10">
            <v>3874.999999999995</v>
          </cell>
          <cell r="DH10">
            <v>3916.6666666666615</v>
          </cell>
          <cell r="DI10">
            <v>3958.333333333328</v>
          </cell>
          <cell r="DJ10">
            <v>3999.9999999999945</v>
          </cell>
          <cell r="DK10">
            <v>4041.6666666666611</v>
          </cell>
          <cell r="DL10">
            <v>4083.3333333333276</v>
          </cell>
          <cell r="DM10">
            <v>4124.9999999999945</v>
          </cell>
          <cell r="DN10">
            <v>4166.6666666666615</v>
          </cell>
          <cell r="DO10">
            <v>4208.3333333333285</v>
          </cell>
          <cell r="DP10">
            <v>4249.9999999999955</v>
          </cell>
          <cell r="DQ10">
            <v>4291.6666666666624</v>
          </cell>
          <cell r="DR10">
            <v>4333.3333333333294</v>
          </cell>
          <cell r="DS10">
            <v>4374.9999999999964</v>
          </cell>
          <cell r="DT10">
            <v>4416.6666666666633</v>
          </cell>
          <cell r="DU10">
            <v>4458.3333333333303</v>
          </cell>
          <cell r="DV10">
            <v>4499.9999999999973</v>
          </cell>
          <cell r="DW10">
            <v>4541.6666666666642</v>
          </cell>
          <cell r="DX10">
            <v>4583.3333333333312</v>
          </cell>
          <cell r="DY10">
            <v>4624.9999999999982</v>
          </cell>
          <cell r="DZ10">
            <v>4666.6666666666652</v>
          </cell>
          <cell r="EA10">
            <v>4708.3333333333321</v>
          </cell>
          <cell r="EB10">
            <v>4749.9999999999991</v>
          </cell>
          <cell r="EC10">
            <v>4791.6666666666661</v>
          </cell>
          <cell r="ED10">
            <v>4833.333333333333</v>
          </cell>
          <cell r="EE10">
            <v>4875</v>
          </cell>
          <cell r="EF10">
            <v>4916.666666666667</v>
          </cell>
          <cell r="EG10">
            <v>4958.3333333333339</v>
          </cell>
          <cell r="EH10">
            <v>5000.0000000000009</v>
          </cell>
          <cell r="EI10">
            <v>5041.6666666666679</v>
          </cell>
          <cell r="EJ10">
            <v>5083.3333333333348</v>
          </cell>
          <cell r="EK10">
            <v>5125.0000000000018</v>
          </cell>
          <cell r="EL10">
            <v>5166.6666666666688</v>
          </cell>
          <cell r="EM10">
            <v>5208.3333333333358</v>
          </cell>
          <cell r="EN10">
            <v>5250.0000000000027</v>
          </cell>
          <cell r="EO10">
            <v>5291.6666666666697</v>
          </cell>
          <cell r="EP10">
            <v>5333.3333333333367</v>
          </cell>
          <cell r="EQ10">
            <v>5375.0000000000036</v>
          </cell>
          <cell r="ER10">
            <v>5416.6666666666706</v>
          </cell>
          <cell r="ES10">
            <v>5458.3333333333376</v>
          </cell>
          <cell r="ET10">
            <v>5500.0000000000045</v>
          </cell>
          <cell r="EU10">
            <v>5541.6666666666715</v>
          </cell>
          <cell r="EV10">
            <v>5583.3333333333385</v>
          </cell>
          <cell r="EW10">
            <v>5625.0000000000055</v>
          </cell>
          <cell r="EX10">
            <v>5666.6666666666724</v>
          </cell>
          <cell r="EY10">
            <v>5708.3333333333394</v>
          </cell>
          <cell r="EZ10">
            <v>5750.0000000000064</v>
          </cell>
          <cell r="FA10">
            <v>5791.6666666666733</v>
          </cell>
          <cell r="FB10">
            <v>5833.3333333333403</v>
          </cell>
          <cell r="FC10">
            <v>5875.0000000000073</v>
          </cell>
          <cell r="FD10">
            <v>5916.6666666666742</v>
          </cell>
          <cell r="FE10">
            <v>5958.3333333333412</v>
          </cell>
          <cell r="FF10">
            <v>6000.0000000000082</v>
          </cell>
          <cell r="FG10">
            <v>6041.6666666666752</v>
          </cell>
          <cell r="FH10">
            <v>6083.3333333333421</v>
          </cell>
          <cell r="FI10">
            <v>6125.0000000000091</v>
          </cell>
          <cell r="FJ10">
            <v>6166.6666666666761</v>
          </cell>
          <cell r="FK10">
            <v>6208.333333333343</v>
          </cell>
          <cell r="FL10">
            <v>6250.00000000001</v>
          </cell>
          <cell r="FM10">
            <v>6291.666666666677</v>
          </cell>
          <cell r="FN10">
            <v>6333.3333333333439</v>
          </cell>
          <cell r="FO10">
            <v>6375.0000000000109</v>
          </cell>
          <cell r="FP10">
            <v>6416.6666666666779</v>
          </cell>
          <cell r="FQ10">
            <v>6458.3333333333449</v>
          </cell>
          <cell r="FR10">
            <v>6500.0000000000118</v>
          </cell>
          <cell r="FS10">
            <v>6541.6666666666788</v>
          </cell>
          <cell r="FT10">
            <v>6583.3333333333458</v>
          </cell>
          <cell r="FU10">
            <v>6625.0000000000127</v>
          </cell>
          <cell r="FV10">
            <v>6666.6666666666797</v>
          </cell>
          <cell r="FW10">
            <v>6708.3333333333467</v>
          </cell>
          <cell r="FX10">
            <v>6750.0000000000136</v>
          </cell>
          <cell r="FY10">
            <v>6791.6666666666806</v>
          </cell>
          <cell r="FZ10">
            <v>6833.3333333333476</v>
          </cell>
          <cell r="GA10">
            <v>6875.0000000000146</v>
          </cell>
          <cell r="GB10">
            <v>6916.6666666666815</v>
          </cell>
          <cell r="GC10">
            <v>6958.3333333333485</v>
          </cell>
          <cell r="GD10">
            <v>7000.0000000000155</v>
          </cell>
          <cell r="GE10">
            <v>7041.6666666666824</v>
          </cell>
          <cell r="GF10">
            <v>7083.3333333333494</v>
          </cell>
          <cell r="GG10">
            <v>7125.0000000000164</v>
          </cell>
          <cell r="GH10">
            <v>7166.6666666666833</v>
          </cell>
          <cell r="GI10">
            <v>7208.3333333333503</v>
          </cell>
          <cell r="GJ10">
            <v>7250.0000000000173</v>
          </cell>
          <cell r="GK10">
            <v>7291.6666666666843</v>
          </cell>
          <cell r="GL10">
            <v>7333.3333333333512</v>
          </cell>
          <cell r="GM10">
            <v>7375.0000000000182</v>
          </cell>
          <cell r="GN10">
            <v>7416.6666666666852</v>
          </cell>
          <cell r="GO10">
            <v>7458.3333333333521</v>
          </cell>
          <cell r="GP10">
            <v>7500.0000000000191</v>
          </cell>
          <cell r="GQ10">
            <v>7541.6666666666861</v>
          </cell>
          <cell r="GR10">
            <v>7583.333333333353</v>
          </cell>
          <cell r="GS10">
            <v>7625.00000000002</v>
          </cell>
          <cell r="GT10">
            <v>7666.666666666687</v>
          </cell>
          <cell r="GU10">
            <v>7708.3333333333539</v>
          </cell>
          <cell r="GV10">
            <v>7750.0000000000209</v>
          </cell>
          <cell r="GW10">
            <v>7791.6666666666879</v>
          </cell>
          <cell r="GX10">
            <v>7833.3333333333549</v>
          </cell>
          <cell r="GY10">
            <v>7875.0000000000218</v>
          </cell>
          <cell r="GZ10">
            <v>7916.6666666666888</v>
          </cell>
          <cell r="HA10">
            <v>7958.3333333333558</v>
          </cell>
          <cell r="HB10">
            <v>8000.0000000000227</v>
          </cell>
          <cell r="HC10">
            <v>8041.6666666666897</v>
          </cell>
          <cell r="HD10">
            <v>8083.3333333333567</v>
          </cell>
          <cell r="HE10">
            <v>8125.0000000000236</v>
          </cell>
          <cell r="HF10">
            <v>8166.6666666666906</v>
          </cell>
          <cell r="HG10">
            <v>8208.3333333333576</v>
          </cell>
          <cell r="HH10">
            <v>8250.0000000000236</v>
          </cell>
          <cell r="HI10">
            <v>8291.6666666666897</v>
          </cell>
          <cell r="HJ10">
            <v>8333.3333333333558</v>
          </cell>
        </row>
        <row r="11">
          <cell r="R11">
            <v>0</v>
          </cell>
          <cell r="S11">
            <v>500</v>
          </cell>
          <cell r="T11">
            <v>1000</v>
          </cell>
          <cell r="U11">
            <v>1500</v>
          </cell>
          <cell r="V11">
            <v>2000</v>
          </cell>
          <cell r="W11">
            <v>2500</v>
          </cell>
          <cell r="X11">
            <v>3000</v>
          </cell>
          <cell r="Y11">
            <v>3500</v>
          </cell>
          <cell r="Z11">
            <v>4000</v>
          </cell>
          <cell r="AA11">
            <v>4500</v>
          </cell>
          <cell r="AB11">
            <v>5000</v>
          </cell>
          <cell r="AC11">
            <v>5500</v>
          </cell>
          <cell r="AD11">
            <v>6000</v>
          </cell>
          <cell r="AE11">
            <v>6500</v>
          </cell>
          <cell r="AF11">
            <v>7000</v>
          </cell>
          <cell r="AG11">
            <v>7500</v>
          </cell>
          <cell r="AH11">
            <v>8000</v>
          </cell>
          <cell r="AI11">
            <v>8500</v>
          </cell>
          <cell r="AJ11">
            <v>9000</v>
          </cell>
          <cell r="AK11">
            <v>9500</v>
          </cell>
          <cell r="AL11">
            <v>10000</v>
          </cell>
          <cell r="AM11">
            <v>10500</v>
          </cell>
          <cell r="AN11">
            <v>11000</v>
          </cell>
          <cell r="AO11">
            <v>11500</v>
          </cell>
          <cell r="AP11">
            <v>12000</v>
          </cell>
          <cell r="AQ11">
            <v>12500</v>
          </cell>
          <cell r="AR11">
            <v>13000</v>
          </cell>
          <cell r="AS11">
            <v>13500</v>
          </cell>
          <cell r="AT11">
            <v>14000</v>
          </cell>
          <cell r="AU11">
            <v>14500</v>
          </cell>
          <cell r="AV11">
            <v>15000</v>
          </cell>
          <cell r="AW11">
            <v>15500</v>
          </cell>
          <cell r="AX11">
            <v>16000</v>
          </cell>
          <cell r="AY11">
            <v>16500</v>
          </cell>
          <cell r="AZ11">
            <v>17000</v>
          </cell>
          <cell r="BA11">
            <v>17500</v>
          </cell>
          <cell r="BB11">
            <v>18000</v>
          </cell>
          <cell r="BC11">
            <v>18500</v>
          </cell>
          <cell r="BD11">
            <v>19000</v>
          </cell>
          <cell r="BE11">
            <v>19500</v>
          </cell>
          <cell r="BF11">
            <v>20000</v>
          </cell>
          <cell r="BG11">
            <v>20500</v>
          </cell>
          <cell r="BH11">
            <v>21000</v>
          </cell>
          <cell r="BI11">
            <v>21500</v>
          </cell>
          <cell r="BJ11">
            <v>22000</v>
          </cell>
          <cell r="BK11">
            <v>22500</v>
          </cell>
          <cell r="BL11">
            <v>23000</v>
          </cell>
          <cell r="BM11">
            <v>23500</v>
          </cell>
          <cell r="BN11">
            <v>24000</v>
          </cell>
          <cell r="BO11">
            <v>24500</v>
          </cell>
          <cell r="BP11">
            <v>25000</v>
          </cell>
          <cell r="BQ11">
            <v>25500</v>
          </cell>
          <cell r="BR11">
            <v>26000</v>
          </cell>
          <cell r="BS11">
            <v>26500</v>
          </cell>
          <cell r="BT11">
            <v>27000</v>
          </cell>
          <cell r="BU11">
            <v>27500</v>
          </cell>
          <cell r="BV11">
            <v>28000</v>
          </cell>
          <cell r="BW11">
            <v>28500</v>
          </cell>
          <cell r="BX11">
            <v>29000</v>
          </cell>
          <cell r="BY11">
            <v>29500</v>
          </cell>
          <cell r="BZ11">
            <v>30000</v>
          </cell>
          <cell r="CA11">
            <v>30500</v>
          </cell>
          <cell r="CB11">
            <v>31000</v>
          </cell>
          <cell r="CC11">
            <v>31500</v>
          </cell>
          <cell r="CD11">
            <v>32000</v>
          </cell>
          <cell r="CE11">
            <v>32500</v>
          </cell>
          <cell r="CF11">
            <v>33000</v>
          </cell>
          <cell r="CG11">
            <v>33500</v>
          </cell>
          <cell r="CH11">
            <v>34000</v>
          </cell>
          <cell r="CI11">
            <v>34500</v>
          </cell>
          <cell r="CJ11">
            <v>35000</v>
          </cell>
          <cell r="CK11">
            <v>35500</v>
          </cell>
          <cell r="CL11">
            <v>36000</v>
          </cell>
          <cell r="CM11">
            <v>36500</v>
          </cell>
          <cell r="CN11">
            <v>37000</v>
          </cell>
          <cell r="CO11">
            <v>37500</v>
          </cell>
          <cell r="CP11">
            <v>38000</v>
          </cell>
          <cell r="CQ11">
            <v>38500</v>
          </cell>
          <cell r="CR11">
            <v>39000</v>
          </cell>
          <cell r="CS11">
            <v>39500</v>
          </cell>
          <cell r="CT11">
            <v>40000</v>
          </cell>
          <cell r="CU11">
            <v>40500</v>
          </cell>
          <cell r="CV11">
            <v>41000</v>
          </cell>
          <cell r="CW11">
            <v>41500</v>
          </cell>
          <cell r="CX11">
            <v>42000</v>
          </cell>
          <cell r="CY11">
            <v>42500</v>
          </cell>
          <cell r="CZ11">
            <v>43000</v>
          </cell>
          <cell r="DA11">
            <v>43500</v>
          </cell>
          <cell r="DB11">
            <v>44000</v>
          </cell>
          <cell r="DC11">
            <v>44500</v>
          </cell>
          <cell r="DD11">
            <v>45000</v>
          </cell>
          <cell r="DE11">
            <v>45500</v>
          </cell>
          <cell r="DF11">
            <v>46000</v>
          </cell>
          <cell r="DG11">
            <v>46500</v>
          </cell>
          <cell r="DH11">
            <v>47000</v>
          </cell>
          <cell r="DI11">
            <v>47500</v>
          </cell>
          <cell r="DJ11">
            <v>48000</v>
          </cell>
          <cell r="DK11">
            <v>48500</v>
          </cell>
          <cell r="DL11">
            <v>49000</v>
          </cell>
          <cell r="DM11">
            <v>49500</v>
          </cell>
          <cell r="DN11">
            <v>50000</v>
          </cell>
          <cell r="DO11">
            <v>50500</v>
          </cell>
          <cell r="DP11">
            <v>51000</v>
          </cell>
          <cell r="DQ11">
            <v>51500</v>
          </cell>
          <cell r="DR11">
            <v>52000</v>
          </cell>
          <cell r="DS11">
            <v>52500</v>
          </cell>
          <cell r="DT11">
            <v>53000</v>
          </cell>
          <cell r="DU11">
            <v>53500</v>
          </cell>
          <cell r="DV11">
            <v>54000</v>
          </cell>
          <cell r="DW11">
            <v>54500</v>
          </cell>
          <cell r="DX11">
            <v>55000</v>
          </cell>
          <cell r="DY11">
            <v>55500</v>
          </cell>
          <cell r="DZ11">
            <v>56000</v>
          </cell>
          <cell r="EA11">
            <v>56500</v>
          </cell>
          <cell r="EB11">
            <v>57000</v>
          </cell>
          <cell r="EC11">
            <v>57500</v>
          </cell>
          <cell r="ED11">
            <v>58000</v>
          </cell>
          <cell r="EE11">
            <v>58500</v>
          </cell>
          <cell r="EF11">
            <v>59000</v>
          </cell>
          <cell r="EG11">
            <v>59500</v>
          </cell>
          <cell r="EH11">
            <v>60000</v>
          </cell>
          <cell r="EI11">
            <v>60500</v>
          </cell>
          <cell r="EJ11">
            <v>61000</v>
          </cell>
          <cell r="EK11">
            <v>61500</v>
          </cell>
          <cell r="EL11">
            <v>62000</v>
          </cell>
          <cell r="EM11">
            <v>62500</v>
          </cell>
          <cell r="EN11">
            <v>63000</v>
          </cell>
          <cell r="EO11">
            <v>63500</v>
          </cell>
          <cell r="EP11">
            <v>64000</v>
          </cell>
          <cell r="EQ11">
            <v>64500</v>
          </cell>
          <cell r="ER11">
            <v>65000</v>
          </cell>
          <cell r="ES11">
            <v>65500</v>
          </cell>
          <cell r="ET11">
            <v>66000</v>
          </cell>
          <cell r="EU11">
            <v>66500</v>
          </cell>
          <cell r="EV11">
            <v>67000</v>
          </cell>
          <cell r="EW11">
            <v>67500</v>
          </cell>
          <cell r="EX11">
            <v>68000</v>
          </cell>
          <cell r="EY11">
            <v>68500</v>
          </cell>
          <cell r="EZ11">
            <v>69000</v>
          </cell>
          <cell r="FA11">
            <v>69500</v>
          </cell>
          <cell r="FB11">
            <v>70000</v>
          </cell>
          <cell r="FC11">
            <v>70500</v>
          </cell>
          <cell r="FD11">
            <v>71000</v>
          </cell>
          <cell r="FE11">
            <v>71500</v>
          </cell>
          <cell r="FF11">
            <v>72000</v>
          </cell>
          <cell r="FG11">
            <v>72500</v>
          </cell>
          <cell r="FH11">
            <v>73000</v>
          </cell>
          <cell r="FI11">
            <v>73500</v>
          </cell>
          <cell r="FJ11">
            <v>74000</v>
          </cell>
          <cell r="FK11">
            <v>74500</v>
          </cell>
          <cell r="FL11">
            <v>75000</v>
          </cell>
          <cell r="FM11">
            <v>75500</v>
          </cell>
          <cell r="FN11">
            <v>76000</v>
          </cell>
          <cell r="FO11">
            <v>76500</v>
          </cell>
          <cell r="FP11">
            <v>77000</v>
          </cell>
          <cell r="FQ11">
            <v>77500</v>
          </cell>
          <cell r="FR11">
            <v>78000</v>
          </cell>
          <cell r="FS11">
            <v>78500</v>
          </cell>
          <cell r="FT11">
            <v>79000</v>
          </cell>
          <cell r="FU11">
            <v>79500</v>
          </cell>
          <cell r="FV11">
            <v>80000</v>
          </cell>
          <cell r="FW11">
            <v>80500</v>
          </cell>
          <cell r="FX11">
            <v>81000</v>
          </cell>
          <cell r="FY11">
            <v>81500</v>
          </cell>
          <cell r="FZ11">
            <v>82000</v>
          </cell>
          <cell r="GA11">
            <v>82500</v>
          </cell>
          <cell r="GB11">
            <v>83000</v>
          </cell>
          <cell r="GC11">
            <v>83500</v>
          </cell>
          <cell r="GD11">
            <v>84000</v>
          </cell>
          <cell r="GE11">
            <v>84500</v>
          </cell>
          <cell r="GF11">
            <v>85000</v>
          </cell>
          <cell r="GG11">
            <v>85500</v>
          </cell>
          <cell r="GH11">
            <v>86000</v>
          </cell>
          <cell r="GI11">
            <v>86500</v>
          </cell>
          <cell r="GJ11">
            <v>87000</v>
          </cell>
          <cell r="GK11">
            <v>87500</v>
          </cell>
          <cell r="GL11">
            <v>88000</v>
          </cell>
          <cell r="GM11">
            <v>88500</v>
          </cell>
          <cell r="GN11">
            <v>89000</v>
          </cell>
          <cell r="GO11">
            <v>89500</v>
          </cell>
          <cell r="GP11">
            <v>90000</v>
          </cell>
          <cell r="GQ11">
            <v>90500</v>
          </cell>
          <cell r="GR11">
            <v>91000</v>
          </cell>
          <cell r="GS11">
            <v>91500</v>
          </cell>
          <cell r="GT11">
            <v>92000</v>
          </cell>
          <cell r="GU11">
            <v>92500</v>
          </cell>
          <cell r="GV11">
            <v>93000</v>
          </cell>
          <cell r="GW11">
            <v>93500</v>
          </cell>
          <cell r="GX11">
            <v>94000</v>
          </cell>
          <cell r="GY11">
            <v>94500</v>
          </cell>
          <cell r="GZ11">
            <v>95000</v>
          </cell>
          <cell r="HA11">
            <v>95500</v>
          </cell>
          <cell r="HB11">
            <v>96000</v>
          </cell>
          <cell r="HC11">
            <v>96500</v>
          </cell>
          <cell r="HD11">
            <v>97000</v>
          </cell>
          <cell r="HE11">
            <v>97500</v>
          </cell>
          <cell r="HF11">
            <v>98000</v>
          </cell>
          <cell r="HG11">
            <v>98500</v>
          </cell>
          <cell r="HH11">
            <v>99000</v>
          </cell>
          <cell r="HI11">
            <v>99500</v>
          </cell>
          <cell r="HJ11">
            <v>100000</v>
          </cell>
          <cell r="HL11">
            <v>0</v>
          </cell>
          <cell r="HM11">
            <v>0</v>
          </cell>
        </row>
        <row r="40">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0</v>
          </cell>
          <cell r="FL40">
            <v>0</v>
          </cell>
          <cell r="FM40">
            <v>0</v>
          </cell>
          <cell r="FN40">
            <v>0</v>
          </cell>
          <cell r="FO40">
            <v>0</v>
          </cell>
          <cell r="FP40">
            <v>0</v>
          </cell>
          <cell r="FQ40">
            <v>0</v>
          </cell>
          <cell r="FR40">
            <v>0</v>
          </cell>
          <cell r="FS40">
            <v>0</v>
          </cell>
          <cell r="FT40">
            <v>0</v>
          </cell>
          <cell r="FU40">
            <v>0</v>
          </cell>
          <cell r="FV40">
            <v>0</v>
          </cell>
          <cell r="FW40">
            <v>0</v>
          </cell>
          <cell r="FX40">
            <v>0</v>
          </cell>
          <cell r="FY40">
            <v>0</v>
          </cell>
          <cell r="FZ40">
            <v>0</v>
          </cell>
          <cell r="GA40">
            <v>0</v>
          </cell>
          <cell r="GB40">
            <v>0</v>
          </cell>
          <cell r="GC40">
            <v>0</v>
          </cell>
          <cell r="GD40">
            <v>0</v>
          </cell>
          <cell r="GE40">
            <v>0</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cell r="GX40">
            <v>0</v>
          </cell>
          <cell r="GY40">
            <v>0</v>
          </cell>
          <cell r="GZ40">
            <v>0</v>
          </cell>
          <cell r="HA40">
            <v>0</v>
          </cell>
          <cell r="HB40">
            <v>0</v>
          </cell>
          <cell r="HC40">
            <v>0</v>
          </cell>
          <cell r="HD40">
            <v>0</v>
          </cell>
          <cell r="HE40">
            <v>0</v>
          </cell>
          <cell r="HF40">
            <v>0</v>
          </cell>
          <cell r="HG40">
            <v>0</v>
          </cell>
          <cell r="HH40">
            <v>0</v>
          </cell>
          <cell r="HI40">
            <v>0</v>
          </cell>
          <cell r="HJ40">
            <v>0</v>
          </cell>
        </row>
        <row r="41">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0</v>
          </cell>
          <cell r="FT41">
            <v>0</v>
          </cell>
          <cell r="FU41">
            <v>0</v>
          </cell>
          <cell r="FV41">
            <v>0</v>
          </cell>
          <cell r="FW41">
            <v>0</v>
          </cell>
          <cell r="FX41">
            <v>0</v>
          </cell>
          <cell r="FY41">
            <v>0</v>
          </cell>
          <cell r="FZ41">
            <v>0</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cell r="GY41">
            <v>0</v>
          </cell>
          <cell r="GZ41">
            <v>0</v>
          </cell>
          <cell r="HA41">
            <v>0</v>
          </cell>
          <cell r="HB41">
            <v>0</v>
          </cell>
          <cell r="HC41">
            <v>0</v>
          </cell>
          <cell r="HD41">
            <v>0</v>
          </cell>
          <cell r="HE41">
            <v>0</v>
          </cell>
          <cell r="HF41">
            <v>0</v>
          </cell>
          <cell r="HG41">
            <v>0</v>
          </cell>
          <cell r="HH41">
            <v>0</v>
          </cell>
          <cell r="HI41">
            <v>0</v>
          </cell>
          <cell r="HJ41">
            <v>0</v>
          </cell>
        </row>
        <row r="44">
          <cell r="R44">
            <v>0</v>
          </cell>
          <cell r="S44">
            <v>41.666666666666664</v>
          </cell>
          <cell r="T44">
            <v>83.333333333333329</v>
          </cell>
          <cell r="U44">
            <v>125</v>
          </cell>
          <cell r="V44">
            <v>166.66666666666666</v>
          </cell>
          <cell r="W44">
            <v>208.33333333333331</v>
          </cell>
          <cell r="X44">
            <v>249.99999999999997</v>
          </cell>
          <cell r="Y44">
            <v>291.66666666666663</v>
          </cell>
          <cell r="Z44">
            <v>333.33333333333331</v>
          </cell>
          <cell r="AA44">
            <v>375</v>
          </cell>
          <cell r="AB44">
            <v>416.66666666666669</v>
          </cell>
          <cell r="AC44">
            <v>458.33333333333337</v>
          </cell>
          <cell r="AD44">
            <v>500.00000000000006</v>
          </cell>
          <cell r="AE44">
            <v>541.66666666666674</v>
          </cell>
          <cell r="AF44">
            <v>583.33333333333337</v>
          </cell>
          <cell r="AG44">
            <v>625</v>
          </cell>
          <cell r="AH44">
            <v>666.66666666666663</v>
          </cell>
          <cell r="AI44">
            <v>708.33333333333326</v>
          </cell>
          <cell r="AJ44">
            <v>749.99999999999989</v>
          </cell>
          <cell r="AK44">
            <v>791.66666666666652</v>
          </cell>
          <cell r="AL44">
            <v>833.33333333333314</v>
          </cell>
          <cell r="AM44">
            <v>874.99999999999977</v>
          </cell>
          <cell r="AN44">
            <v>916.6666666666664</v>
          </cell>
          <cell r="AO44">
            <v>958.33333333333303</v>
          </cell>
          <cell r="AP44">
            <v>999.99999999999966</v>
          </cell>
          <cell r="AQ44">
            <v>1041.6666666666663</v>
          </cell>
          <cell r="AR44">
            <v>1083.333333333333</v>
          </cell>
          <cell r="AS44">
            <v>1124.9999999999998</v>
          </cell>
          <cell r="AT44">
            <v>1166.6666666666665</v>
          </cell>
          <cell r="AU44">
            <v>1208.3333333333333</v>
          </cell>
          <cell r="AV44">
            <v>1250</v>
          </cell>
          <cell r="AW44">
            <v>1291.6666666666667</v>
          </cell>
          <cell r="AX44">
            <v>1333.3333333333335</v>
          </cell>
          <cell r="AY44">
            <v>1375.0000000000002</v>
          </cell>
          <cell r="AZ44">
            <v>1416.666666666667</v>
          </cell>
          <cell r="BA44">
            <v>1458.3333333333337</v>
          </cell>
          <cell r="BB44">
            <v>1500.0000000000005</v>
          </cell>
          <cell r="BC44">
            <v>1541.6666666666672</v>
          </cell>
          <cell r="BD44">
            <v>1583.3333333333339</v>
          </cell>
          <cell r="BE44">
            <v>1625.0000000000007</v>
          </cell>
          <cell r="BF44">
            <v>1666.6666666666674</v>
          </cell>
          <cell r="BG44">
            <v>1708.3333333333342</v>
          </cell>
          <cell r="BH44">
            <v>1750.0000000000009</v>
          </cell>
          <cell r="BI44">
            <v>1791.6666666666677</v>
          </cell>
          <cell r="BJ44">
            <v>1833.3333333333344</v>
          </cell>
          <cell r="BK44">
            <v>1875.0000000000011</v>
          </cell>
          <cell r="BL44">
            <v>1916.6666666666679</v>
          </cell>
          <cell r="BM44">
            <v>1958.3333333333346</v>
          </cell>
          <cell r="BN44">
            <v>2000.0000000000014</v>
          </cell>
          <cell r="BO44">
            <v>2041.6666666666681</v>
          </cell>
          <cell r="BP44">
            <v>2083.3333333333348</v>
          </cell>
          <cell r="BQ44">
            <v>2125.0000000000014</v>
          </cell>
          <cell r="BR44">
            <v>2166.6666666666679</v>
          </cell>
          <cell r="BS44">
            <v>2208.3333333333344</v>
          </cell>
          <cell r="BT44">
            <v>2250.0000000000009</v>
          </cell>
          <cell r="BU44">
            <v>2291.6666666666674</v>
          </cell>
          <cell r="BV44">
            <v>2333.3333333333339</v>
          </cell>
          <cell r="BW44">
            <v>2375.0000000000005</v>
          </cell>
          <cell r="BX44">
            <v>2416.666666666667</v>
          </cell>
          <cell r="BY44">
            <v>2458.3333333333335</v>
          </cell>
          <cell r="BZ44">
            <v>2500</v>
          </cell>
          <cell r="CA44">
            <v>2541.6666666666665</v>
          </cell>
          <cell r="CB44">
            <v>2583.333333333333</v>
          </cell>
          <cell r="CC44">
            <v>2624.9999999999995</v>
          </cell>
          <cell r="CD44">
            <v>2666.6666666666661</v>
          </cell>
          <cell r="CE44">
            <v>2708.3333333333326</v>
          </cell>
          <cell r="CF44">
            <v>2749.9999999999991</v>
          </cell>
          <cell r="CG44">
            <v>2791.6666666666656</v>
          </cell>
          <cell r="CH44">
            <v>2833.3333333333321</v>
          </cell>
          <cell r="CI44">
            <v>2874.9999999999986</v>
          </cell>
          <cell r="CJ44">
            <v>2916.6666666666652</v>
          </cell>
          <cell r="CK44">
            <v>2958.3333333333317</v>
          </cell>
          <cell r="CL44">
            <v>2999.9999999999982</v>
          </cell>
          <cell r="CM44">
            <v>3041.6666666666647</v>
          </cell>
          <cell r="CN44">
            <v>3083.3333333333312</v>
          </cell>
          <cell r="CO44">
            <v>3124.9999999999977</v>
          </cell>
          <cell r="CP44">
            <v>3166.6666666666642</v>
          </cell>
          <cell r="CQ44">
            <v>3208.3333333333308</v>
          </cell>
          <cell r="CR44">
            <v>3249.9999999999973</v>
          </cell>
          <cell r="CS44">
            <v>3291.6666666666638</v>
          </cell>
          <cell r="CT44">
            <v>3333.3333333333303</v>
          </cell>
          <cell r="CU44">
            <v>3374.9999999999968</v>
          </cell>
          <cell r="CV44">
            <v>3416.6666666666633</v>
          </cell>
          <cell r="CW44">
            <v>3458.3333333333298</v>
          </cell>
          <cell r="CX44">
            <v>3499.9999999999964</v>
          </cell>
          <cell r="CY44">
            <v>3541.6666666666629</v>
          </cell>
          <cell r="CZ44">
            <v>3583.3333333333294</v>
          </cell>
          <cell r="DA44">
            <v>3624.9999999999959</v>
          </cell>
          <cell r="DB44">
            <v>3666.6666666666624</v>
          </cell>
          <cell r="DC44">
            <v>3708.3333333333289</v>
          </cell>
          <cell r="DD44">
            <v>3749.9999999999955</v>
          </cell>
          <cell r="DE44">
            <v>3791.666666666662</v>
          </cell>
          <cell r="DF44">
            <v>3833.3333333333285</v>
          </cell>
          <cell r="DG44">
            <v>3874.999999999995</v>
          </cell>
          <cell r="DH44">
            <v>3916.6666666666615</v>
          </cell>
          <cell r="DI44">
            <v>3958.333333333328</v>
          </cell>
          <cell r="DJ44">
            <v>3999.9999999999945</v>
          </cell>
          <cell r="DK44">
            <v>4041.6666666666611</v>
          </cell>
          <cell r="DL44">
            <v>4083.3333333333276</v>
          </cell>
          <cell r="DM44">
            <v>4124.9999999999945</v>
          </cell>
          <cell r="DN44">
            <v>4166.6666666666615</v>
          </cell>
          <cell r="DO44">
            <v>4208.3333333333285</v>
          </cell>
          <cell r="DP44">
            <v>4249.9999999999955</v>
          </cell>
          <cell r="DQ44">
            <v>4291.6666666666624</v>
          </cell>
          <cell r="DR44">
            <v>4333.3333333333294</v>
          </cell>
          <cell r="DS44">
            <v>4374.9999999999964</v>
          </cell>
          <cell r="DT44">
            <v>4416.6666666666633</v>
          </cell>
          <cell r="DU44">
            <v>4458.3333333333303</v>
          </cell>
          <cell r="DV44">
            <v>4499.9999999999973</v>
          </cell>
          <cell r="DW44">
            <v>4541.6666666666642</v>
          </cell>
          <cell r="DX44">
            <v>4583.3333333333312</v>
          </cell>
          <cell r="DY44">
            <v>4624.9999999999982</v>
          </cell>
          <cell r="DZ44">
            <v>4666.6666666666652</v>
          </cell>
          <cell r="EA44">
            <v>4708.3333333333321</v>
          </cell>
          <cell r="EB44">
            <v>4749.9999999999991</v>
          </cell>
          <cell r="EC44">
            <v>4791.6666666666661</v>
          </cell>
          <cell r="ED44">
            <v>4833.333333333333</v>
          </cell>
          <cell r="EE44">
            <v>4875</v>
          </cell>
          <cell r="EF44">
            <v>4916.666666666667</v>
          </cell>
          <cell r="EG44">
            <v>4958.3333333333339</v>
          </cell>
          <cell r="EH44">
            <v>5000.0000000000009</v>
          </cell>
          <cell r="EI44">
            <v>5041.6666666666679</v>
          </cell>
          <cell r="EJ44">
            <v>5083.3333333333348</v>
          </cell>
          <cell r="EK44">
            <v>5125.0000000000018</v>
          </cell>
          <cell r="EL44">
            <v>5166.6666666666688</v>
          </cell>
          <cell r="EM44">
            <v>5208.3333333333358</v>
          </cell>
          <cell r="EN44">
            <v>5250.0000000000027</v>
          </cell>
          <cell r="EO44">
            <v>5291.6666666666697</v>
          </cell>
          <cell r="EP44">
            <v>5333.3333333333367</v>
          </cell>
          <cell r="EQ44">
            <v>5375.0000000000036</v>
          </cell>
          <cell r="ER44">
            <v>5416.6666666666706</v>
          </cell>
          <cell r="ES44">
            <v>5458.3333333333376</v>
          </cell>
          <cell r="ET44">
            <v>5500.0000000000045</v>
          </cell>
          <cell r="EU44">
            <v>5541.6666666666715</v>
          </cell>
          <cell r="EV44">
            <v>5583.3333333333385</v>
          </cell>
          <cell r="EW44">
            <v>5625.0000000000055</v>
          </cell>
          <cell r="EX44">
            <v>5666.6666666666724</v>
          </cell>
          <cell r="EY44">
            <v>5708.3333333333394</v>
          </cell>
          <cell r="EZ44">
            <v>5750.0000000000064</v>
          </cell>
          <cell r="FA44">
            <v>5791.6666666666733</v>
          </cell>
          <cell r="FB44">
            <v>5833.3333333333403</v>
          </cell>
          <cell r="FC44">
            <v>5875.0000000000073</v>
          </cell>
          <cell r="FD44">
            <v>5916.6666666666742</v>
          </cell>
          <cell r="FE44">
            <v>5958.3333333333412</v>
          </cell>
          <cell r="FF44">
            <v>6000.0000000000082</v>
          </cell>
          <cell r="FG44">
            <v>6041.6666666666752</v>
          </cell>
          <cell r="FH44">
            <v>6083.3333333333421</v>
          </cell>
          <cell r="FI44">
            <v>6125.0000000000091</v>
          </cell>
          <cell r="FJ44">
            <v>6166.6666666666761</v>
          </cell>
          <cell r="FK44">
            <v>6208.333333333343</v>
          </cell>
          <cell r="FL44">
            <v>6250.00000000001</v>
          </cell>
          <cell r="FM44">
            <v>6291.666666666677</v>
          </cell>
          <cell r="FN44">
            <v>6333.3333333333439</v>
          </cell>
          <cell r="FO44">
            <v>6375.0000000000109</v>
          </cell>
          <cell r="FP44">
            <v>6416.6666666666779</v>
          </cell>
          <cell r="FQ44">
            <v>6458.3333333333449</v>
          </cell>
          <cell r="FR44">
            <v>6500.0000000000118</v>
          </cell>
          <cell r="FS44">
            <v>6541.6666666666788</v>
          </cell>
          <cell r="FT44">
            <v>6583.3333333333458</v>
          </cell>
          <cell r="FU44">
            <v>6625.0000000000127</v>
          </cell>
          <cell r="FV44">
            <v>6666.6666666666797</v>
          </cell>
          <cell r="FW44">
            <v>6708.3333333333467</v>
          </cell>
          <cell r="FX44">
            <v>6750.0000000000136</v>
          </cell>
          <cell r="FY44">
            <v>6791.6666666666806</v>
          </cell>
          <cell r="FZ44">
            <v>6833.3333333333476</v>
          </cell>
          <cell r="GA44">
            <v>6875.0000000000146</v>
          </cell>
          <cell r="GB44">
            <v>6916.6666666666815</v>
          </cell>
          <cell r="GC44">
            <v>6958.3333333333485</v>
          </cell>
          <cell r="GD44">
            <v>7000.0000000000155</v>
          </cell>
          <cell r="GE44">
            <v>7041.6666666666824</v>
          </cell>
          <cell r="GF44">
            <v>7083.3333333333494</v>
          </cell>
          <cell r="GG44">
            <v>7125.0000000000164</v>
          </cell>
          <cell r="GH44">
            <v>7166.6666666666833</v>
          </cell>
          <cell r="GI44">
            <v>7208.3333333333503</v>
          </cell>
          <cell r="GJ44">
            <v>7250.0000000000173</v>
          </cell>
          <cell r="GK44">
            <v>7291.6666666666843</v>
          </cell>
          <cell r="GL44">
            <v>7333.3333333333512</v>
          </cell>
          <cell r="GM44">
            <v>7375.0000000000182</v>
          </cell>
          <cell r="GN44">
            <v>7416.6666666666852</v>
          </cell>
          <cell r="GO44">
            <v>7458.3333333333521</v>
          </cell>
          <cell r="GP44">
            <v>7500.0000000000191</v>
          </cell>
          <cell r="GQ44">
            <v>7541.6666666666861</v>
          </cell>
          <cell r="GR44">
            <v>7583.333333333353</v>
          </cell>
          <cell r="GS44">
            <v>7625.00000000002</v>
          </cell>
          <cell r="GT44">
            <v>7666.666666666687</v>
          </cell>
          <cell r="GU44">
            <v>7708.3333333333539</v>
          </cell>
          <cell r="GV44">
            <v>7750.0000000000209</v>
          </cell>
          <cell r="GW44">
            <v>7791.6666666666879</v>
          </cell>
          <cell r="GX44">
            <v>7833.3333333333549</v>
          </cell>
          <cell r="GY44">
            <v>7875.0000000000218</v>
          </cell>
          <cell r="GZ44">
            <v>7916.6666666666888</v>
          </cell>
          <cell r="HA44">
            <v>7958.3333333333558</v>
          </cell>
          <cell r="HB44">
            <v>8000.0000000000227</v>
          </cell>
          <cell r="HC44">
            <v>8041.6666666666897</v>
          </cell>
          <cell r="HD44">
            <v>8083.3333333333567</v>
          </cell>
          <cell r="HE44">
            <v>8125.0000000000236</v>
          </cell>
          <cell r="HF44">
            <v>8166.6666666666906</v>
          </cell>
          <cell r="HG44">
            <v>8208.3333333333576</v>
          </cell>
          <cell r="HH44">
            <v>8250.0000000000236</v>
          </cell>
          <cell r="HI44">
            <v>8291.6666666666897</v>
          </cell>
          <cell r="HJ44">
            <v>8333.3333333333558</v>
          </cell>
        </row>
        <row r="45">
          <cell r="R45">
            <v>0</v>
          </cell>
          <cell r="S45">
            <v>500</v>
          </cell>
          <cell r="T45">
            <v>1000</v>
          </cell>
          <cell r="U45">
            <v>1500</v>
          </cell>
          <cell r="V45">
            <v>2000</v>
          </cell>
          <cell r="W45">
            <v>2500</v>
          </cell>
          <cell r="X45">
            <v>3000</v>
          </cell>
          <cell r="Y45">
            <v>3500</v>
          </cell>
          <cell r="Z45">
            <v>4000</v>
          </cell>
          <cell r="AA45">
            <v>4500</v>
          </cell>
          <cell r="AB45">
            <v>5000</v>
          </cell>
          <cell r="AC45">
            <v>5500</v>
          </cell>
          <cell r="AD45">
            <v>6000</v>
          </cell>
          <cell r="AE45">
            <v>6500</v>
          </cell>
          <cell r="AF45">
            <v>7000</v>
          </cell>
          <cell r="AG45">
            <v>7500</v>
          </cell>
          <cell r="AH45">
            <v>8000</v>
          </cell>
          <cell r="AI45">
            <v>8500</v>
          </cell>
          <cell r="AJ45">
            <v>9000</v>
          </cell>
          <cell r="AK45">
            <v>9500</v>
          </cell>
          <cell r="AL45">
            <v>10000</v>
          </cell>
          <cell r="AM45">
            <v>10500</v>
          </cell>
          <cell r="AN45">
            <v>11000</v>
          </cell>
          <cell r="AO45">
            <v>11500</v>
          </cell>
          <cell r="AP45">
            <v>12000</v>
          </cell>
          <cell r="AQ45">
            <v>12500</v>
          </cell>
          <cell r="AR45">
            <v>13000</v>
          </cell>
          <cell r="AS45">
            <v>13500</v>
          </cell>
          <cell r="AT45">
            <v>14000</v>
          </cell>
          <cell r="AU45">
            <v>14500</v>
          </cell>
          <cell r="AV45">
            <v>15000</v>
          </cell>
          <cell r="AW45">
            <v>15500</v>
          </cell>
          <cell r="AX45">
            <v>16000</v>
          </cell>
          <cell r="AY45">
            <v>16500</v>
          </cell>
          <cell r="AZ45">
            <v>17000</v>
          </cell>
          <cell r="BA45">
            <v>17500</v>
          </cell>
          <cell r="BB45">
            <v>18000</v>
          </cell>
          <cell r="BC45">
            <v>18500</v>
          </cell>
          <cell r="BD45">
            <v>19000</v>
          </cell>
          <cell r="BE45">
            <v>19500</v>
          </cell>
          <cell r="BF45">
            <v>20000</v>
          </cell>
          <cell r="BG45">
            <v>20500</v>
          </cell>
          <cell r="BH45">
            <v>21000</v>
          </cell>
          <cell r="BI45">
            <v>21500</v>
          </cell>
          <cell r="BJ45">
            <v>22000</v>
          </cell>
          <cell r="BK45">
            <v>22500</v>
          </cell>
          <cell r="BL45">
            <v>23000</v>
          </cell>
          <cell r="BM45">
            <v>23500</v>
          </cell>
          <cell r="BN45">
            <v>24000</v>
          </cell>
          <cell r="BO45">
            <v>24500</v>
          </cell>
          <cell r="BP45">
            <v>25000</v>
          </cell>
          <cell r="BQ45">
            <v>25500</v>
          </cell>
          <cell r="BR45">
            <v>26000</v>
          </cell>
          <cell r="BS45">
            <v>26500</v>
          </cell>
          <cell r="BT45">
            <v>27000</v>
          </cell>
          <cell r="BU45">
            <v>27500</v>
          </cell>
          <cell r="BV45">
            <v>28000</v>
          </cell>
          <cell r="BW45">
            <v>28500</v>
          </cell>
          <cell r="BX45">
            <v>29000</v>
          </cell>
          <cell r="BY45">
            <v>29500</v>
          </cell>
          <cell r="BZ45">
            <v>30000</v>
          </cell>
          <cell r="CA45">
            <v>30500</v>
          </cell>
          <cell r="CB45">
            <v>31000</v>
          </cell>
          <cell r="CC45">
            <v>31500</v>
          </cell>
          <cell r="CD45">
            <v>32000</v>
          </cell>
          <cell r="CE45">
            <v>32500</v>
          </cell>
          <cell r="CF45">
            <v>33000</v>
          </cell>
          <cell r="CG45">
            <v>33500</v>
          </cell>
          <cell r="CH45">
            <v>34000</v>
          </cell>
          <cell r="CI45">
            <v>34500</v>
          </cell>
          <cell r="CJ45">
            <v>35000</v>
          </cell>
          <cell r="CK45">
            <v>35500</v>
          </cell>
          <cell r="CL45">
            <v>36000</v>
          </cell>
          <cell r="CM45">
            <v>36500</v>
          </cell>
          <cell r="CN45">
            <v>37000</v>
          </cell>
          <cell r="CO45">
            <v>37500</v>
          </cell>
          <cell r="CP45">
            <v>38000</v>
          </cell>
          <cell r="CQ45">
            <v>38500</v>
          </cell>
          <cell r="CR45">
            <v>39000</v>
          </cell>
          <cell r="CS45">
            <v>39500</v>
          </cell>
          <cell r="CT45">
            <v>40000</v>
          </cell>
          <cell r="CU45">
            <v>40500</v>
          </cell>
          <cell r="CV45">
            <v>41000</v>
          </cell>
          <cell r="CW45">
            <v>41500</v>
          </cell>
          <cell r="CX45">
            <v>42000</v>
          </cell>
          <cell r="CY45">
            <v>42500</v>
          </cell>
          <cell r="CZ45">
            <v>43000</v>
          </cell>
          <cell r="DA45">
            <v>43500</v>
          </cell>
          <cell r="DB45">
            <v>44000</v>
          </cell>
          <cell r="DC45">
            <v>44500</v>
          </cell>
          <cell r="DD45">
            <v>45000</v>
          </cell>
          <cell r="DE45">
            <v>45500</v>
          </cell>
          <cell r="DF45">
            <v>46000</v>
          </cell>
          <cell r="DG45">
            <v>46500</v>
          </cell>
          <cell r="DH45">
            <v>47000</v>
          </cell>
          <cell r="DI45">
            <v>47500</v>
          </cell>
          <cell r="DJ45">
            <v>48000</v>
          </cell>
          <cell r="DK45">
            <v>48500</v>
          </cell>
          <cell r="DL45">
            <v>49000</v>
          </cell>
          <cell r="DM45">
            <v>49500</v>
          </cell>
          <cell r="DN45">
            <v>50000</v>
          </cell>
          <cell r="DO45">
            <v>50500</v>
          </cell>
          <cell r="DP45">
            <v>51000</v>
          </cell>
          <cell r="DQ45">
            <v>51500</v>
          </cell>
          <cell r="DR45">
            <v>52000</v>
          </cell>
          <cell r="DS45">
            <v>52500</v>
          </cell>
          <cell r="DT45">
            <v>53000</v>
          </cell>
          <cell r="DU45">
            <v>53500</v>
          </cell>
          <cell r="DV45">
            <v>54000</v>
          </cell>
          <cell r="DW45">
            <v>54500</v>
          </cell>
          <cell r="DX45">
            <v>55000</v>
          </cell>
          <cell r="DY45">
            <v>55500</v>
          </cell>
          <cell r="DZ45">
            <v>56000</v>
          </cell>
          <cell r="EA45">
            <v>56500</v>
          </cell>
          <cell r="EB45">
            <v>57000</v>
          </cell>
          <cell r="EC45">
            <v>57500</v>
          </cell>
          <cell r="ED45">
            <v>58000</v>
          </cell>
          <cell r="EE45">
            <v>58500</v>
          </cell>
          <cell r="EF45">
            <v>59000</v>
          </cell>
          <cell r="EG45">
            <v>59500</v>
          </cell>
          <cell r="EH45">
            <v>60000</v>
          </cell>
          <cell r="EI45">
            <v>60500</v>
          </cell>
          <cell r="EJ45">
            <v>61000</v>
          </cell>
          <cell r="EK45">
            <v>61500</v>
          </cell>
          <cell r="EL45">
            <v>62000</v>
          </cell>
          <cell r="EM45">
            <v>62500</v>
          </cell>
          <cell r="EN45">
            <v>63000</v>
          </cell>
          <cell r="EO45">
            <v>63500</v>
          </cell>
          <cell r="EP45">
            <v>64000</v>
          </cell>
          <cell r="EQ45">
            <v>64500</v>
          </cell>
          <cell r="ER45">
            <v>65000</v>
          </cell>
          <cell r="ES45">
            <v>65500</v>
          </cell>
          <cell r="ET45">
            <v>66000</v>
          </cell>
          <cell r="EU45">
            <v>66500</v>
          </cell>
          <cell r="EV45">
            <v>67000</v>
          </cell>
          <cell r="EW45">
            <v>67500</v>
          </cell>
          <cell r="EX45">
            <v>68000</v>
          </cell>
          <cell r="EY45">
            <v>68500</v>
          </cell>
          <cell r="EZ45">
            <v>69000</v>
          </cell>
          <cell r="FA45">
            <v>69500</v>
          </cell>
          <cell r="FB45">
            <v>70000</v>
          </cell>
          <cell r="FC45">
            <v>70500</v>
          </cell>
          <cell r="FD45">
            <v>71000</v>
          </cell>
          <cell r="FE45">
            <v>71500</v>
          </cell>
          <cell r="FF45">
            <v>72000</v>
          </cell>
          <cell r="FG45">
            <v>72500</v>
          </cell>
          <cell r="FH45">
            <v>73000</v>
          </cell>
          <cell r="FI45">
            <v>73500</v>
          </cell>
          <cell r="FJ45">
            <v>74000</v>
          </cell>
          <cell r="FK45">
            <v>74500</v>
          </cell>
          <cell r="FL45">
            <v>75000</v>
          </cell>
          <cell r="FM45">
            <v>75500</v>
          </cell>
          <cell r="FN45">
            <v>76000</v>
          </cell>
          <cell r="FO45">
            <v>76500</v>
          </cell>
          <cell r="FP45">
            <v>77000</v>
          </cell>
          <cell r="FQ45">
            <v>77500</v>
          </cell>
          <cell r="FR45">
            <v>78000</v>
          </cell>
          <cell r="FS45">
            <v>78500</v>
          </cell>
          <cell r="FT45">
            <v>79000</v>
          </cell>
          <cell r="FU45">
            <v>79500</v>
          </cell>
          <cell r="FV45">
            <v>80000</v>
          </cell>
          <cell r="FW45">
            <v>80500</v>
          </cell>
          <cell r="FX45">
            <v>81000</v>
          </cell>
          <cell r="FY45">
            <v>81500</v>
          </cell>
          <cell r="FZ45">
            <v>82000</v>
          </cell>
          <cell r="GA45">
            <v>82500</v>
          </cell>
          <cell r="GB45">
            <v>83000</v>
          </cell>
          <cell r="GC45">
            <v>83500</v>
          </cell>
          <cell r="GD45">
            <v>84000</v>
          </cell>
          <cell r="GE45">
            <v>84500</v>
          </cell>
          <cell r="GF45">
            <v>85000</v>
          </cell>
          <cell r="GG45">
            <v>85500</v>
          </cell>
          <cell r="GH45">
            <v>86000</v>
          </cell>
          <cell r="GI45">
            <v>86500</v>
          </cell>
          <cell r="GJ45">
            <v>87000</v>
          </cell>
          <cell r="GK45">
            <v>87500</v>
          </cell>
          <cell r="GL45">
            <v>88000</v>
          </cell>
          <cell r="GM45">
            <v>88500</v>
          </cell>
          <cell r="GN45">
            <v>89000</v>
          </cell>
          <cell r="GO45">
            <v>89500</v>
          </cell>
          <cell r="GP45">
            <v>90000</v>
          </cell>
          <cell r="GQ45">
            <v>90500</v>
          </cell>
          <cell r="GR45">
            <v>91000</v>
          </cell>
          <cell r="GS45">
            <v>91500</v>
          </cell>
          <cell r="GT45">
            <v>92000</v>
          </cell>
          <cell r="GU45">
            <v>92500</v>
          </cell>
          <cell r="GV45">
            <v>93000</v>
          </cell>
          <cell r="GW45">
            <v>93500</v>
          </cell>
          <cell r="GX45">
            <v>94000</v>
          </cell>
          <cell r="GY45">
            <v>94500</v>
          </cell>
          <cell r="GZ45">
            <v>95000</v>
          </cell>
          <cell r="HA45">
            <v>95500</v>
          </cell>
          <cell r="HB45">
            <v>96000</v>
          </cell>
          <cell r="HC45">
            <v>96500</v>
          </cell>
          <cell r="HD45">
            <v>97000</v>
          </cell>
          <cell r="HE45">
            <v>97500</v>
          </cell>
          <cell r="HF45">
            <v>98000</v>
          </cell>
          <cell r="HG45">
            <v>98500</v>
          </cell>
          <cell r="HH45">
            <v>99000</v>
          </cell>
          <cell r="HI45">
            <v>99500</v>
          </cell>
          <cell r="HJ45">
            <v>100000</v>
          </cell>
        </row>
        <row r="49">
          <cell r="R49">
            <v>0</v>
          </cell>
          <cell r="S49">
            <v>38</v>
          </cell>
          <cell r="T49">
            <v>77</v>
          </cell>
          <cell r="U49">
            <v>115</v>
          </cell>
          <cell r="V49">
            <v>153</v>
          </cell>
          <cell r="W49">
            <v>191</v>
          </cell>
          <cell r="X49">
            <v>230</v>
          </cell>
          <cell r="Y49">
            <v>268</v>
          </cell>
          <cell r="Z49">
            <v>306</v>
          </cell>
          <cell r="AA49">
            <v>344</v>
          </cell>
          <cell r="AB49">
            <v>383</v>
          </cell>
          <cell r="AC49">
            <v>421</v>
          </cell>
          <cell r="AD49">
            <v>459</v>
          </cell>
          <cell r="AE49">
            <v>497</v>
          </cell>
          <cell r="AF49">
            <v>536</v>
          </cell>
          <cell r="AG49">
            <v>574</v>
          </cell>
          <cell r="AH49">
            <v>612</v>
          </cell>
          <cell r="AI49">
            <v>650</v>
          </cell>
          <cell r="AJ49">
            <v>689</v>
          </cell>
          <cell r="AK49">
            <v>727</v>
          </cell>
          <cell r="AL49">
            <v>765</v>
          </cell>
          <cell r="AM49">
            <v>803</v>
          </cell>
          <cell r="AN49">
            <v>842</v>
          </cell>
          <cell r="AO49">
            <v>880</v>
          </cell>
          <cell r="AP49">
            <v>918</v>
          </cell>
          <cell r="AQ49">
            <v>956</v>
          </cell>
          <cell r="AR49">
            <v>995</v>
          </cell>
          <cell r="AS49">
            <v>1033</v>
          </cell>
          <cell r="AT49">
            <v>1071</v>
          </cell>
          <cell r="AU49">
            <v>1109</v>
          </cell>
          <cell r="AV49">
            <v>1148</v>
          </cell>
          <cell r="AW49">
            <v>1186</v>
          </cell>
          <cell r="AX49">
            <v>1224</v>
          </cell>
          <cell r="AY49">
            <v>1262</v>
          </cell>
          <cell r="AZ49">
            <v>1301</v>
          </cell>
          <cell r="BA49">
            <v>1339</v>
          </cell>
          <cell r="BB49">
            <v>1377</v>
          </cell>
          <cell r="BC49">
            <v>1415</v>
          </cell>
          <cell r="BD49">
            <v>1454</v>
          </cell>
          <cell r="BE49">
            <v>1492</v>
          </cell>
          <cell r="BF49">
            <v>1530</v>
          </cell>
          <cell r="BG49">
            <v>1568</v>
          </cell>
          <cell r="BH49">
            <v>1607</v>
          </cell>
          <cell r="BI49">
            <v>1645</v>
          </cell>
          <cell r="BJ49">
            <v>1683</v>
          </cell>
          <cell r="BK49">
            <v>1721</v>
          </cell>
          <cell r="BL49">
            <v>1760</v>
          </cell>
          <cell r="BM49">
            <v>1798</v>
          </cell>
          <cell r="BN49">
            <v>1836</v>
          </cell>
          <cell r="BO49">
            <v>1874</v>
          </cell>
          <cell r="BP49">
            <v>1913</v>
          </cell>
          <cell r="BQ49">
            <v>1951</v>
          </cell>
          <cell r="BR49">
            <v>1989</v>
          </cell>
          <cell r="BS49">
            <v>2027</v>
          </cell>
          <cell r="BT49">
            <v>2066</v>
          </cell>
          <cell r="BU49">
            <v>2104</v>
          </cell>
          <cell r="BV49">
            <v>2142</v>
          </cell>
          <cell r="BW49">
            <v>2180</v>
          </cell>
          <cell r="BX49">
            <v>2219</v>
          </cell>
          <cell r="BY49">
            <v>2257</v>
          </cell>
          <cell r="BZ49">
            <v>2295</v>
          </cell>
          <cell r="CA49">
            <v>2333</v>
          </cell>
          <cell r="CB49">
            <v>2372</v>
          </cell>
          <cell r="CC49">
            <v>2410</v>
          </cell>
          <cell r="CD49">
            <v>2448</v>
          </cell>
          <cell r="CE49">
            <v>2486</v>
          </cell>
          <cell r="CF49">
            <v>2525</v>
          </cell>
          <cell r="CG49">
            <v>2563</v>
          </cell>
          <cell r="CH49">
            <v>2601</v>
          </cell>
          <cell r="CI49">
            <v>2639</v>
          </cell>
          <cell r="CJ49">
            <v>2678</v>
          </cell>
          <cell r="CK49">
            <v>2716</v>
          </cell>
          <cell r="CL49">
            <v>2754</v>
          </cell>
          <cell r="CM49">
            <v>2792</v>
          </cell>
          <cell r="CN49">
            <v>2831</v>
          </cell>
          <cell r="CO49">
            <v>2869</v>
          </cell>
          <cell r="CP49">
            <v>2907</v>
          </cell>
          <cell r="CQ49">
            <v>2945</v>
          </cell>
          <cell r="CR49">
            <v>2984</v>
          </cell>
          <cell r="CS49">
            <v>3022</v>
          </cell>
          <cell r="CT49">
            <v>3060</v>
          </cell>
          <cell r="CU49">
            <v>3098</v>
          </cell>
          <cell r="CV49">
            <v>3137</v>
          </cell>
          <cell r="CW49">
            <v>3175</v>
          </cell>
          <cell r="CX49">
            <v>3213</v>
          </cell>
          <cell r="CY49">
            <v>3251</v>
          </cell>
          <cell r="CZ49">
            <v>3290</v>
          </cell>
          <cell r="DA49">
            <v>3328</v>
          </cell>
          <cell r="DB49">
            <v>3366</v>
          </cell>
          <cell r="DC49">
            <v>3404</v>
          </cell>
          <cell r="DD49">
            <v>3443</v>
          </cell>
          <cell r="DE49">
            <v>3481</v>
          </cell>
          <cell r="DF49">
            <v>3519</v>
          </cell>
          <cell r="DG49">
            <v>3557</v>
          </cell>
          <cell r="DH49">
            <v>3596</v>
          </cell>
          <cell r="DI49">
            <v>3634</v>
          </cell>
          <cell r="DJ49">
            <v>3672</v>
          </cell>
          <cell r="DK49">
            <v>3710</v>
          </cell>
          <cell r="DL49">
            <v>3748</v>
          </cell>
          <cell r="DM49">
            <v>3787</v>
          </cell>
          <cell r="DN49">
            <v>3825</v>
          </cell>
          <cell r="DO49">
            <v>3863</v>
          </cell>
          <cell r="DP49">
            <v>3902</v>
          </cell>
          <cell r="DQ49">
            <v>3940</v>
          </cell>
          <cell r="DR49">
            <v>3978</v>
          </cell>
          <cell r="DS49">
            <v>4016</v>
          </cell>
          <cell r="DT49">
            <v>4055</v>
          </cell>
          <cell r="DU49">
            <v>4093</v>
          </cell>
          <cell r="DV49">
            <v>4131</v>
          </cell>
          <cell r="DW49">
            <v>4169</v>
          </cell>
          <cell r="DX49">
            <v>4208</v>
          </cell>
          <cell r="DY49">
            <v>4246</v>
          </cell>
          <cell r="DZ49">
            <v>4284</v>
          </cell>
          <cell r="EA49">
            <v>4322</v>
          </cell>
          <cell r="EB49">
            <v>4361</v>
          </cell>
          <cell r="EC49">
            <v>4399</v>
          </cell>
          <cell r="ED49">
            <v>4437</v>
          </cell>
          <cell r="EE49">
            <v>4475</v>
          </cell>
          <cell r="EF49">
            <v>4514</v>
          </cell>
          <cell r="EG49">
            <v>4552</v>
          </cell>
          <cell r="EH49">
            <v>4590</v>
          </cell>
          <cell r="EI49">
            <v>4628</v>
          </cell>
          <cell r="EJ49">
            <v>4667</v>
          </cell>
          <cell r="EK49">
            <v>4705</v>
          </cell>
          <cell r="EL49">
            <v>4743</v>
          </cell>
          <cell r="EM49">
            <v>4781</v>
          </cell>
          <cell r="EN49">
            <v>4820</v>
          </cell>
          <cell r="EO49">
            <v>4858</v>
          </cell>
          <cell r="EP49">
            <v>4896</v>
          </cell>
          <cell r="EQ49">
            <v>4934</v>
          </cell>
          <cell r="ER49">
            <v>4973</v>
          </cell>
          <cell r="ES49">
            <v>5011</v>
          </cell>
          <cell r="ET49">
            <v>5049</v>
          </cell>
          <cell r="EU49">
            <v>5087</v>
          </cell>
          <cell r="EV49">
            <v>5126</v>
          </cell>
          <cell r="EW49">
            <v>5164</v>
          </cell>
          <cell r="EX49">
            <v>5202</v>
          </cell>
          <cell r="EY49">
            <v>5240</v>
          </cell>
          <cell r="EZ49">
            <v>5279</v>
          </cell>
          <cell r="FA49">
            <v>5317</v>
          </cell>
          <cell r="FB49">
            <v>5355</v>
          </cell>
          <cell r="FC49">
            <v>5393</v>
          </cell>
          <cell r="FD49">
            <v>5432</v>
          </cell>
          <cell r="FE49">
            <v>5470</v>
          </cell>
          <cell r="FF49">
            <v>5508</v>
          </cell>
          <cell r="FG49">
            <v>5546</v>
          </cell>
          <cell r="FH49">
            <v>5585</v>
          </cell>
          <cell r="FI49">
            <v>5623</v>
          </cell>
          <cell r="FJ49">
            <v>5661</v>
          </cell>
          <cell r="FK49">
            <v>5699</v>
          </cell>
          <cell r="FL49">
            <v>5738</v>
          </cell>
          <cell r="FM49">
            <v>5776</v>
          </cell>
          <cell r="FN49">
            <v>5814</v>
          </cell>
          <cell r="FO49">
            <v>5852</v>
          </cell>
          <cell r="FP49">
            <v>5891</v>
          </cell>
          <cell r="FQ49">
            <v>5929</v>
          </cell>
          <cell r="FR49">
            <v>5967</v>
          </cell>
          <cell r="FS49">
            <v>6005</v>
          </cell>
          <cell r="FT49">
            <v>6044</v>
          </cell>
          <cell r="FU49">
            <v>6082</v>
          </cell>
          <cell r="FV49">
            <v>6120</v>
          </cell>
          <cell r="FW49">
            <v>6158</v>
          </cell>
          <cell r="FX49">
            <v>6197</v>
          </cell>
          <cell r="FY49">
            <v>6235</v>
          </cell>
          <cell r="FZ49">
            <v>6273</v>
          </cell>
          <cell r="GA49">
            <v>6311</v>
          </cell>
          <cell r="GB49">
            <v>6350</v>
          </cell>
          <cell r="GC49">
            <v>6388</v>
          </cell>
          <cell r="GD49">
            <v>6426</v>
          </cell>
          <cell r="GE49">
            <v>6464</v>
          </cell>
          <cell r="GF49">
            <v>6503</v>
          </cell>
          <cell r="GG49">
            <v>6541</v>
          </cell>
          <cell r="GH49">
            <v>6579</v>
          </cell>
          <cell r="GI49">
            <v>6617</v>
          </cell>
          <cell r="GJ49">
            <v>6656</v>
          </cell>
          <cell r="GK49">
            <v>6694</v>
          </cell>
          <cell r="GL49">
            <v>6732</v>
          </cell>
          <cell r="GM49">
            <v>6770</v>
          </cell>
          <cell r="GN49">
            <v>6809</v>
          </cell>
          <cell r="GO49">
            <v>6847</v>
          </cell>
          <cell r="GP49">
            <v>6885</v>
          </cell>
          <cell r="GQ49">
            <v>6923</v>
          </cell>
          <cell r="GR49">
            <v>6962</v>
          </cell>
          <cell r="GS49">
            <v>7000</v>
          </cell>
          <cell r="GT49">
            <v>7038</v>
          </cell>
          <cell r="GU49">
            <v>7076</v>
          </cell>
          <cell r="GV49">
            <v>7115</v>
          </cell>
          <cell r="GW49">
            <v>7153</v>
          </cell>
          <cell r="GX49">
            <v>7191</v>
          </cell>
          <cell r="GY49">
            <v>7229</v>
          </cell>
          <cell r="GZ49">
            <v>7268</v>
          </cell>
          <cell r="HA49">
            <v>7306</v>
          </cell>
          <cell r="HB49">
            <v>7344</v>
          </cell>
          <cell r="HC49">
            <v>7382</v>
          </cell>
          <cell r="HD49">
            <v>7421</v>
          </cell>
          <cell r="HE49">
            <v>7459</v>
          </cell>
          <cell r="HF49">
            <v>7497</v>
          </cell>
          <cell r="HG49">
            <v>7535</v>
          </cell>
          <cell r="HH49">
            <v>7574</v>
          </cell>
          <cell r="HI49">
            <v>7612</v>
          </cell>
          <cell r="HJ49">
            <v>7650</v>
          </cell>
        </row>
        <row r="58">
          <cell r="R58">
            <v>0</v>
          </cell>
          <cell r="S58">
            <v>500</v>
          </cell>
          <cell r="T58">
            <v>1000</v>
          </cell>
          <cell r="U58">
            <v>1500</v>
          </cell>
          <cell r="V58">
            <v>2000</v>
          </cell>
          <cell r="W58">
            <v>2500</v>
          </cell>
          <cell r="X58">
            <v>3000</v>
          </cell>
          <cell r="Y58">
            <v>3500</v>
          </cell>
          <cell r="Z58">
            <v>4000</v>
          </cell>
          <cell r="AA58">
            <v>4500</v>
          </cell>
          <cell r="AB58">
            <v>5000</v>
          </cell>
          <cell r="AC58">
            <v>5500</v>
          </cell>
          <cell r="AD58">
            <v>6000</v>
          </cell>
          <cell r="AE58">
            <v>6500</v>
          </cell>
          <cell r="AF58">
            <v>7000</v>
          </cell>
          <cell r="AG58">
            <v>7500</v>
          </cell>
          <cell r="AH58">
            <v>8000</v>
          </cell>
          <cell r="AI58">
            <v>8500</v>
          </cell>
          <cell r="AJ58">
            <v>9000</v>
          </cell>
          <cell r="AK58">
            <v>9500</v>
          </cell>
          <cell r="AL58">
            <v>10000</v>
          </cell>
          <cell r="AM58">
            <v>10500</v>
          </cell>
          <cell r="AN58">
            <v>11000</v>
          </cell>
          <cell r="AO58">
            <v>11500</v>
          </cell>
          <cell r="AP58">
            <v>12000</v>
          </cell>
          <cell r="AQ58">
            <v>12500</v>
          </cell>
          <cell r="AR58">
            <v>13000</v>
          </cell>
          <cell r="AS58">
            <v>13500</v>
          </cell>
          <cell r="AT58">
            <v>14000</v>
          </cell>
          <cell r="AU58">
            <v>14500</v>
          </cell>
          <cell r="AV58">
            <v>15000</v>
          </cell>
          <cell r="AW58">
            <v>15500</v>
          </cell>
          <cell r="AX58">
            <v>16000</v>
          </cell>
          <cell r="AY58">
            <v>16500</v>
          </cell>
          <cell r="AZ58">
            <v>17000</v>
          </cell>
          <cell r="BA58">
            <v>17500</v>
          </cell>
          <cell r="BB58">
            <v>18000</v>
          </cell>
          <cell r="BC58">
            <v>18500</v>
          </cell>
          <cell r="BD58">
            <v>19000</v>
          </cell>
          <cell r="BE58">
            <v>19500</v>
          </cell>
          <cell r="BF58">
            <v>20000</v>
          </cell>
          <cell r="BG58">
            <v>20500</v>
          </cell>
          <cell r="BH58">
            <v>21000</v>
          </cell>
          <cell r="BI58">
            <v>21500</v>
          </cell>
          <cell r="BJ58">
            <v>22000</v>
          </cell>
          <cell r="BK58">
            <v>22500</v>
          </cell>
          <cell r="BL58">
            <v>23000</v>
          </cell>
          <cell r="BM58">
            <v>23500</v>
          </cell>
          <cell r="BN58">
            <v>24000</v>
          </cell>
          <cell r="BO58">
            <v>24500</v>
          </cell>
          <cell r="BP58">
            <v>25000</v>
          </cell>
          <cell r="BQ58">
            <v>25500</v>
          </cell>
          <cell r="BR58">
            <v>26000</v>
          </cell>
          <cell r="BS58">
            <v>26500</v>
          </cell>
          <cell r="BT58">
            <v>27000</v>
          </cell>
          <cell r="BU58">
            <v>27500</v>
          </cell>
          <cell r="BV58">
            <v>28000</v>
          </cell>
          <cell r="BW58">
            <v>28500</v>
          </cell>
          <cell r="BX58">
            <v>29000</v>
          </cell>
          <cell r="BY58">
            <v>29500</v>
          </cell>
          <cell r="BZ58">
            <v>30000</v>
          </cell>
          <cell r="CA58">
            <v>30500</v>
          </cell>
          <cell r="CB58">
            <v>31000</v>
          </cell>
          <cell r="CC58">
            <v>31500</v>
          </cell>
          <cell r="CD58">
            <v>32000</v>
          </cell>
          <cell r="CE58">
            <v>32500</v>
          </cell>
          <cell r="CF58">
            <v>33000</v>
          </cell>
          <cell r="CG58">
            <v>33500</v>
          </cell>
          <cell r="CH58">
            <v>34000</v>
          </cell>
          <cell r="CI58">
            <v>34500</v>
          </cell>
          <cell r="CJ58">
            <v>35000</v>
          </cell>
          <cell r="CK58">
            <v>35500</v>
          </cell>
          <cell r="CL58">
            <v>36000</v>
          </cell>
          <cell r="CM58">
            <v>36500</v>
          </cell>
          <cell r="CN58">
            <v>37000</v>
          </cell>
          <cell r="CO58">
            <v>37500</v>
          </cell>
          <cell r="CP58">
            <v>38000</v>
          </cell>
          <cell r="CQ58">
            <v>38500</v>
          </cell>
          <cell r="CR58">
            <v>39000</v>
          </cell>
          <cell r="CS58">
            <v>39500</v>
          </cell>
          <cell r="CT58">
            <v>40000</v>
          </cell>
          <cell r="CU58">
            <v>40500</v>
          </cell>
          <cell r="CV58">
            <v>41000</v>
          </cell>
          <cell r="CW58">
            <v>41500</v>
          </cell>
          <cell r="CX58">
            <v>42000</v>
          </cell>
          <cell r="CY58">
            <v>42500</v>
          </cell>
          <cell r="CZ58">
            <v>43000</v>
          </cell>
          <cell r="DA58">
            <v>43500</v>
          </cell>
          <cell r="DB58">
            <v>44000</v>
          </cell>
          <cell r="DC58">
            <v>44500</v>
          </cell>
          <cell r="DD58">
            <v>45000</v>
          </cell>
          <cell r="DE58">
            <v>45500</v>
          </cell>
          <cell r="DF58">
            <v>46000</v>
          </cell>
          <cell r="DG58">
            <v>46500</v>
          </cell>
          <cell r="DH58">
            <v>47000</v>
          </cell>
          <cell r="DI58">
            <v>47500</v>
          </cell>
          <cell r="DJ58">
            <v>48000</v>
          </cell>
          <cell r="DK58">
            <v>48500</v>
          </cell>
          <cell r="DL58">
            <v>49000</v>
          </cell>
          <cell r="DM58">
            <v>49500</v>
          </cell>
          <cell r="DN58">
            <v>50000</v>
          </cell>
          <cell r="DO58">
            <v>50500</v>
          </cell>
          <cell r="DP58">
            <v>51000</v>
          </cell>
          <cell r="DQ58">
            <v>51500</v>
          </cell>
          <cell r="DR58">
            <v>52000</v>
          </cell>
          <cell r="DS58">
            <v>52500</v>
          </cell>
          <cell r="DT58">
            <v>53000</v>
          </cell>
          <cell r="DU58">
            <v>53500</v>
          </cell>
          <cell r="DV58">
            <v>54000</v>
          </cell>
          <cell r="DW58">
            <v>54500</v>
          </cell>
          <cell r="DX58">
            <v>55000</v>
          </cell>
          <cell r="DY58">
            <v>55500</v>
          </cell>
          <cell r="DZ58">
            <v>56000</v>
          </cell>
          <cell r="EA58">
            <v>56500</v>
          </cell>
          <cell r="EB58">
            <v>57000</v>
          </cell>
          <cell r="EC58">
            <v>57500</v>
          </cell>
          <cell r="ED58">
            <v>58000</v>
          </cell>
          <cell r="EE58">
            <v>58500</v>
          </cell>
          <cell r="EF58">
            <v>59000</v>
          </cell>
          <cell r="EG58">
            <v>59500</v>
          </cell>
          <cell r="EH58">
            <v>60000</v>
          </cell>
          <cell r="EI58">
            <v>60500</v>
          </cell>
          <cell r="EJ58">
            <v>61000</v>
          </cell>
          <cell r="EK58">
            <v>61500</v>
          </cell>
          <cell r="EL58">
            <v>62000</v>
          </cell>
          <cell r="EM58">
            <v>62500</v>
          </cell>
          <cell r="EN58">
            <v>63000</v>
          </cell>
          <cell r="EO58">
            <v>63500</v>
          </cell>
          <cell r="EP58">
            <v>64000</v>
          </cell>
          <cell r="EQ58">
            <v>64500</v>
          </cell>
          <cell r="ER58">
            <v>65000</v>
          </cell>
          <cell r="ES58">
            <v>65500</v>
          </cell>
          <cell r="ET58">
            <v>66000</v>
          </cell>
          <cell r="EU58">
            <v>66500</v>
          </cell>
          <cell r="EV58">
            <v>67000</v>
          </cell>
          <cell r="EW58">
            <v>67500</v>
          </cell>
          <cell r="EX58">
            <v>68000</v>
          </cell>
          <cell r="EY58">
            <v>68500</v>
          </cell>
          <cell r="EZ58">
            <v>69000</v>
          </cell>
          <cell r="FA58">
            <v>69500</v>
          </cell>
          <cell r="FB58">
            <v>70000</v>
          </cell>
          <cell r="FC58">
            <v>70500</v>
          </cell>
          <cell r="FD58">
            <v>71000</v>
          </cell>
          <cell r="FE58">
            <v>71500</v>
          </cell>
          <cell r="FF58">
            <v>72000</v>
          </cell>
          <cell r="FG58">
            <v>72500</v>
          </cell>
          <cell r="FH58">
            <v>73000</v>
          </cell>
          <cell r="FI58">
            <v>73500</v>
          </cell>
          <cell r="FJ58">
            <v>74000</v>
          </cell>
          <cell r="FK58">
            <v>74500</v>
          </cell>
          <cell r="FL58">
            <v>75000</v>
          </cell>
          <cell r="FM58">
            <v>75500</v>
          </cell>
          <cell r="FN58">
            <v>76000</v>
          </cell>
          <cell r="FO58">
            <v>76500</v>
          </cell>
          <cell r="FP58">
            <v>77000</v>
          </cell>
          <cell r="FQ58">
            <v>77500</v>
          </cell>
          <cell r="FR58">
            <v>78000</v>
          </cell>
          <cell r="FS58">
            <v>78500</v>
          </cell>
          <cell r="FT58">
            <v>79000</v>
          </cell>
          <cell r="FU58">
            <v>79500</v>
          </cell>
          <cell r="FV58">
            <v>80000</v>
          </cell>
          <cell r="FW58">
            <v>80500</v>
          </cell>
          <cell r="FX58">
            <v>81000</v>
          </cell>
          <cell r="FY58">
            <v>81500</v>
          </cell>
          <cell r="FZ58">
            <v>82000</v>
          </cell>
          <cell r="GA58">
            <v>82500</v>
          </cell>
          <cell r="GB58">
            <v>83000</v>
          </cell>
          <cell r="GC58">
            <v>83500</v>
          </cell>
          <cell r="GD58">
            <v>84000</v>
          </cell>
          <cell r="GE58">
            <v>84500</v>
          </cell>
          <cell r="GF58">
            <v>85000</v>
          </cell>
          <cell r="GG58">
            <v>85500</v>
          </cell>
          <cell r="GH58">
            <v>86000</v>
          </cell>
          <cell r="GI58">
            <v>86500</v>
          </cell>
          <cell r="GJ58">
            <v>87000</v>
          </cell>
          <cell r="GK58">
            <v>87500</v>
          </cell>
          <cell r="GL58">
            <v>88000</v>
          </cell>
          <cell r="GM58">
            <v>88500</v>
          </cell>
          <cell r="GN58">
            <v>89000</v>
          </cell>
          <cell r="GO58">
            <v>89500</v>
          </cell>
          <cell r="GP58">
            <v>90000</v>
          </cell>
          <cell r="GQ58">
            <v>90500</v>
          </cell>
          <cell r="GR58">
            <v>91000</v>
          </cell>
          <cell r="GS58">
            <v>91500</v>
          </cell>
          <cell r="GT58">
            <v>92000</v>
          </cell>
          <cell r="GU58">
            <v>92500</v>
          </cell>
          <cell r="GV58">
            <v>93000</v>
          </cell>
          <cell r="GW58">
            <v>93500</v>
          </cell>
          <cell r="GX58">
            <v>94000</v>
          </cell>
          <cell r="GY58">
            <v>94500</v>
          </cell>
          <cell r="GZ58">
            <v>95000</v>
          </cell>
          <cell r="HA58">
            <v>95500</v>
          </cell>
          <cell r="HB58">
            <v>96000</v>
          </cell>
          <cell r="HC58">
            <v>96500</v>
          </cell>
          <cell r="HD58">
            <v>97000</v>
          </cell>
          <cell r="HE58">
            <v>97500</v>
          </cell>
          <cell r="HF58">
            <v>98000</v>
          </cell>
          <cell r="HG58">
            <v>98500</v>
          </cell>
          <cell r="HH58">
            <v>99000</v>
          </cell>
          <cell r="HI58">
            <v>99500</v>
          </cell>
          <cell r="HJ58">
            <v>100000</v>
          </cell>
        </row>
        <row r="94">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30</v>
          </cell>
          <cell r="EC94">
            <v>90</v>
          </cell>
          <cell r="ED94">
            <v>150</v>
          </cell>
          <cell r="EE94">
            <v>210</v>
          </cell>
          <cell r="EF94">
            <v>270</v>
          </cell>
          <cell r="EG94">
            <v>330</v>
          </cell>
          <cell r="EH94">
            <v>390</v>
          </cell>
          <cell r="EI94">
            <v>450</v>
          </cell>
          <cell r="EJ94">
            <v>510</v>
          </cell>
          <cell r="EK94">
            <v>570</v>
          </cell>
          <cell r="EL94">
            <v>630</v>
          </cell>
          <cell r="EM94">
            <v>690</v>
          </cell>
          <cell r="EN94">
            <v>750</v>
          </cell>
          <cell r="EO94">
            <v>810</v>
          </cell>
          <cell r="EP94">
            <v>870</v>
          </cell>
          <cell r="EQ94">
            <v>930</v>
          </cell>
          <cell r="ER94">
            <v>990</v>
          </cell>
          <cell r="ES94">
            <v>1050</v>
          </cell>
          <cell r="ET94">
            <v>1110</v>
          </cell>
          <cell r="EU94">
            <v>1170</v>
          </cell>
          <cell r="EV94">
            <v>1230</v>
          </cell>
          <cell r="EW94">
            <v>1290</v>
          </cell>
          <cell r="EX94">
            <v>1350</v>
          </cell>
          <cell r="EY94">
            <v>1410</v>
          </cell>
          <cell r="EZ94">
            <v>1470</v>
          </cell>
          <cell r="FA94">
            <v>1530</v>
          </cell>
          <cell r="FB94">
            <v>1590</v>
          </cell>
          <cell r="FC94">
            <v>1650</v>
          </cell>
          <cell r="FD94">
            <v>1710</v>
          </cell>
          <cell r="FE94">
            <v>1770</v>
          </cell>
          <cell r="FF94">
            <v>1830</v>
          </cell>
          <cell r="FG94">
            <v>1890</v>
          </cell>
          <cell r="FH94">
            <v>1950</v>
          </cell>
          <cell r="FI94">
            <v>2010</v>
          </cell>
          <cell r="FJ94">
            <v>2070</v>
          </cell>
          <cell r="FK94">
            <v>2130</v>
          </cell>
          <cell r="FL94">
            <v>2190</v>
          </cell>
          <cell r="FM94">
            <v>2250</v>
          </cell>
          <cell r="FN94">
            <v>2310</v>
          </cell>
          <cell r="FO94">
            <v>2370</v>
          </cell>
          <cell r="FP94">
            <v>2430</v>
          </cell>
          <cell r="FQ94">
            <v>2490</v>
          </cell>
          <cell r="FR94">
            <v>2550</v>
          </cell>
          <cell r="FS94">
            <v>2610</v>
          </cell>
          <cell r="FT94">
            <v>2670</v>
          </cell>
          <cell r="FU94">
            <v>2730</v>
          </cell>
          <cell r="FV94">
            <v>2790</v>
          </cell>
          <cell r="FW94">
            <v>2850</v>
          </cell>
          <cell r="FX94">
            <v>2945</v>
          </cell>
          <cell r="FY94">
            <v>3055</v>
          </cell>
          <cell r="FZ94">
            <v>3165</v>
          </cell>
          <cell r="GA94">
            <v>3275</v>
          </cell>
          <cell r="GB94">
            <v>3385</v>
          </cell>
          <cell r="GC94">
            <v>3495</v>
          </cell>
          <cell r="GD94">
            <v>3605</v>
          </cell>
          <cell r="GE94">
            <v>3715</v>
          </cell>
          <cell r="GF94">
            <v>3825</v>
          </cell>
          <cell r="GG94">
            <v>3935</v>
          </cell>
          <cell r="GH94">
            <v>4045</v>
          </cell>
          <cell r="GI94">
            <v>4155</v>
          </cell>
          <cell r="GJ94">
            <v>4265</v>
          </cell>
          <cell r="GK94">
            <v>4375</v>
          </cell>
          <cell r="GL94">
            <v>4485</v>
          </cell>
          <cell r="GM94">
            <v>4595</v>
          </cell>
          <cell r="GN94">
            <v>4705</v>
          </cell>
          <cell r="GO94">
            <v>4815</v>
          </cell>
          <cell r="GP94">
            <v>4925</v>
          </cell>
          <cell r="GQ94">
            <v>5035</v>
          </cell>
          <cell r="GR94">
            <v>5145</v>
          </cell>
          <cell r="GS94">
            <v>5255</v>
          </cell>
          <cell r="GT94">
            <v>5365</v>
          </cell>
          <cell r="GU94">
            <v>5475</v>
          </cell>
          <cell r="GV94">
            <v>5585</v>
          </cell>
          <cell r="GW94">
            <v>5695</v>
          </cell>
          <cell r="GX94">
            <v>5805</v>
          </cell>
          <cell r="GY94">
            <v>5915</v>
          </cell>
          <cell r="GZ94">
            <v>6025</v>
          </cell>
          <cell r="HA94">
            <v>6135</v>
          </cell>
          <cell r="HB94">
            <v>6245</v>
          </cell>
          <cell r="HC94">
            <v>6355</v>
          </cell>
          <cell r="HD94">
            <v>6465</v>
          </cell>
          <cell r="HE94">
            <v>6575</v>
          </cell>
          <cell r="HF94">
            <v>6685</v>
          </cell>
          <cell r="HG94">
            <v>6795</v>
          </cell>
          <cell r="HH94">
            <v>6905</v>
          </cell>
          <cell r="HI94">
            <v>7015</v>
          </cell>
          <cell r="HJ94">
            <v>7125</v>
          </cell>
        </row>
        <row r="100">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20</v>
          </cell>
          <cell r="BI100">
            <v>70</v>
          </cell>
          <cell r="BJ100">
            <v>120</v>
          </cell>
          <cell r="BK100">
            <v>170</v>
          </cell>
          <cell r="BL100">
            <v>220</v>
          </cell>
          <cell r="BM100">
            <v>270</v>
          </cell>
          <cell r="BN100">
            <v>320</v>
          </cell>
          <cell r="BO100">
            <v>370</v>
          </cell>
          <cell r="BP100">
            <v>420</v>
          </cell>
          <cell r="BQ100">
            <v>470</v>
          </cell>
          <cell r="BR100">
            <v>520</v>
          </cell>
          <cell r="BS100">
            <v>570</v>
          </cell>
          <cell r="BT100">
            <v>620</v>
          </cell>
          <cell r="BU100">
            <v>670</v>
          </cell>
          <cell r="BV100">
            <v>720</v>
          </cell>
          <cell r="BW100">
            <v>770</v>
          </cell>
          <cell r="BX100">
            <v>820</v>
          </cell>
          <cell r="BY100">
            <v>870</v>
          </cell>
          <cell r="BZ100">
            <v>920</v>
          </cell>
          <cell r="CA100">
            <v>970</v>
          </cell>
          <cell r="CB100">
            <v>1020</v>
          </cell>
          <cell r="CC100">
            <v>1070</v>
          </cell>
          <cell r="CD100">
            <v>1120</v>
          </cell>
          <cell r="CE100">
            <v>1170</v>
          </cell>
          <cell r="CF100">
            <v>1220</v>
          </cell>
          <cell r="CG100">
            <v>1270</v>
          </cell>
          <cell r="CH100">
            <v>1320</v>
          </cell>
          <cell r="CI100">
            <v>1370</v>
          </cell>
          <cell r="CJ100">
            <v>1420</v>
          </cell>
          <cell r="CK100">
            <v>1470</v>
          </cell>
          <cell r="CL100">
            <v>1520</v>
          </cell>
          <cell r="CM100">
            <v>1570</v>
          </cell>
          <cell r="CN100">
            <v>1630</v>
          </cell>
          <cell r="CO100">
            <v>1690</v>
          </cell>
          <cell r="CP100">
            <v>1750</v>
          </cell>
          <cell r="CQ100">
            <v>1810</v>
          </cell>
          <cell r="CR100">
            <v>1870</v>
          </cell>
          <cell r="CS100">
            <v>1930</v>
          </cell>
          <cell r="CT100">
            <v>1990</v>
          </cell>
          <cell r="CU100">
            <v>2050</v>
          </cell>
          <cell r="CV100">
            <v>2110</v>
          </cell>
          <cell r="CW100">
            <v>2170</v>
          </cell>
          <cell r="CX100">
            <v>2230</v>
          </cell>
          <cell r="CY100">
            <v>2290</v>
          </cell>
          <cell r="CZ100">
            <v>2350</v>
          </cell>
          <cell r="DA100">
            <v>2410</v>
          </cell>
          <cell r="DB100">
            <v>2470</v>
          </cell>
          <cell r="DC100">
            <v>2530</v>
          </cell>
          <cell r="DD100">
            <v>2590</v>
          </cell>
          <cell r="DE100">
            <v>2650</v>
          </cell>
          <cell r="DF100">
            <v>2710</v>
          </cell>
          <cell r="DG100">
            <v>2770</v>
          </cell>
          <cell r="DH100">
            <v>2830</v>
          </cell>
          <cell r="DI100">
            <v>2890</v>
          </cell>
          <cell r="DJ100">
            <v>2950</v>
          </cell>
          <cell r="DK100">
            <v>3010</v>
          </cell>
          <cell r="DL100">
            <v>3070</v>
          </cell>
          <cell r="DM100">
            <v>3130</v>
          </cell>
          <cell r="DN100">
            <v>3190</v>
          </cell>
          <cell r="DO100">
            <v>3250</v>
          </cell>
          <cell r="DP100">
            <v>3310</v>
          </cell>
          <cell r="DQ100">
            <v>3370</v>
          </cell>
          <cell r="DR100">
            <v>3430</v>
          </cell>
          <cell r="DS100">
            <v>3490</v>
          </cell>
          <cell r="DT100">
            <v>3550</v>
          </cell>
          <cell r="DU100">
            <v>3610</v>
          </cell>
          <cell r="DV100">
            <v>3670</v>
          </cell>
          <cell r="DW100">
            <v>3730</v>
          </cell>
          <cell r="DX100">
            <v>3790</v>
          </cell>
          <cell r="DY100">
            <v>3850</v>
          </cell>
          <cell r="DZ100">
            <v>3910</v>
          </cell>
          <cell r="EA100">
            <v>3970</v>
          </cell>
          <cell r="EB100">
            <v>4000</v>
          </cell>
          <cell r="EC100">
            <v>4000</v>
          </cell>
          <cell r="ED100">
            <v>4000</v>
          </cell>
          <cell r="EE100">
            <v>4000</v>
          </cell>
          <cell r="EF100">
            <v>4000</v>
          </cell>
          <cell r="EG100">
            <v>4000</v>
          </cell>
          <cell r="EH100">
            <v>4000</v>
          </cell>
          <cell r="EI100">
            <v>4000</v>
          </cell>
          <cell r="EJ100">
            <v>4000</v>
          </cell>
          <cell r="EK100">
            <v>4000</v>
          </cell>
          <cell r="EL100">
            <v>4000</v>
          </cell>
          <cell r="EM100">
            <v>4000</v>
          </cell>
          <cell r="EN100">
            <v>4000</v>
          </cell>
          <cell r="EO100">
            <v>4000</v>
          </cell>
          <cell r="EP100">
            <v>4000</v>
          </cell>
          <cell r="EQ100">
            <v>4000</v>
          </cell>
          <cell r="ER100">
            <v>4000</v>
          </cell>
          <cell r="ES100">
            <v>4000</v>
          </cell>
          <cell r="ET100">
            <v>4000</v>
          </cell>
          <cell r="EU100">
            <v>4000</v>
          </cell>
          <cell r="EV100">
            <v>4000</v>
          </cell>
          <cell r="EW100">
            <v>4000</v>
          </cell>
          <cell r="EX100">
            <v>4000</v>
          </cell>
          <cell r="EY100">
            <v>4000</v>
          </cell>
          <cell r="EZ100">
            <v>4000</v>
          </cell>
          <cell r="FA100">
            <v>4000</v>
          </cell>
          <cell r="FB100">
            <v>4000</v>
          </cell>
          <cell r="FC100">
            <v>4000</v>
          </cell>
          <cell r="FD100">
            <v>4000</v>
          </cell>
          <cell r="FE100">
            <v>4000</v>
          </cell>
          <cell r="FF100">
            <v>4000</v>
          </cell>
          <cell r="FG100">
            <v>4000</v>
          </cell>
          <cell r="FH100">
            <v>4000</v>
          </cell>
          <cell r="FI100">
            <v>4000</v>
          </cell>
          <cell r="FJ100">
            <v>4000</v>
          </cell>
          <cell r="FK100">
            <v>4000</v>
          </cell>
          <cell r="FL100">
            <v>4000</v>
          </cell>
          <cell r="FM100">
            <v>4000</v>
          </cell>
          <cell r="FN100">
            <v>4000</v>
          </cell>
          <cell r="FO100">
            <v>4000</v>
          </cell>
          <cell r="FP100">
            <v>4000</v>
          </cell>
          <cell r="FQ100">
            <v>4000</v>
          </cell>
          <cell r="FR100">
            <v>4000</v>
          </cell>
          <cell r="FS100">
            <v>4000</v>
          </cell>
          <cell r="FT100">
            <v>4000</v>
          </cell>
          <cell r="FU100">
            <v>4000</v>
          </cell>
          <cell r="FV100">
            <v>4000</v>
          </cell>
          <cell r="FW100">
            <v>4000</v>
          </cell>
          <cell r="FX100">
            <v>4000</v>
          </cell>
          <cell r="FY100">
            <v>4000</v>
          </cell>
          <cell r="FZ100">
            <v>4000</v>
          </cell>
          <cell r="GA100">
            <v>4000</v>
          </cell>
          <cell r="GB100">
            <v>4000</v>
          </cell>
          <cell r="GC100">
            <v>4000</v>
          </cell>
          <cell r="GD100">
            <v>4000</v>
          </cell>
          <cell r="GE100">
            <v>4000</v>
          </cell>
          <cell r="GF100">
            <v>4000</v>
          </cell>
          <cell r="GG100">
            <v>4000</v>
          </cell>
          <cell r="GH100">
            <v>4000</v>
          </cell>
          <cell r="GI100">
            <v>4000</v>
          </cell>
          <cell r="GJ100">
            <v>4000</v>
          </cell>
          <cell r="GK100">
            <v>4000</v>
          </cell>
          <cell r="GL100">
            <v>4000</v>
          </cell>
          <cell r="GM100">
            <v>4000</v>
          </cell>
          <cell r="GN100">
            <v>4000</v>
          </cell>
          <cell r="GO100">
            <v>4000</v>
          </cell>
          <cell r="GP100">
            <v>4000</v>
          </cell>
          <cell r="GQ100">
            <v>4000</v>
          </cell>
          <cell r="GR100">
            <v>4000</v>
          </cell>
          <cell r="GS100">
            <v>4000</v>
          </cell>
          <cell r="GT100">
            <v>4000</v>
          </cell>
          <cell r="GU100">
            <v>4000</v>
          </cell>
          <cell r="GV100">
            <v>4000</v>
          </cell>
          <cell r="GW100">
            <v>4000</v>
          </cell>
          <cell r="GX100">
            <v>4000</v>
          </cell>
          <cell r="GY100">
            <v>4000</v>
          </cell>
          <cell r="GZ100">
            <v>4000</v>
          </cell>
          <cell r="HA100">
            <v>4000</v>
          </cell>
          <cell r="HB100">
            <v>4000</v>
          </cell>
          <cell r="HC100">
            <v>4000</v>
          </cell>
          <cell r="HD100">
            <v>4000</v>
          </cell>
          <cell r="HE100">
            <v>4000</v>
          </cell>
          <cell r="HF100">
            <v>4000</v>
          </cell>
          <cell r="HG100">
            <v>4000</v>
          </cell>
          <cell r="HH100">
            <v>4000</v>
          </cell>
          <cell r="HI100">
            <v>4000</v>
          </cell>
          <cell r="HJ100">
            <v>4000</v>
          </cell>
        </row>
        <row r="115">
          <cell r="R115">
            <v>0</v>
          </cell>
          <cell r="S115">
            <v>210</v>
          </cell>
          <cell r="T115">
            <v>410</v>
          </cell>
          <cell r="U115">
            <v>610</v>
          </cell>
          <cell r="V115">
            <v>810</v>
          </cell>
          <cell r="W115">
            <v>1010</v>
          </cell>
          <cell r="X115">
            <v>1210</v>
          </cell>
          <cell r="Y115">
            <v>1410</v>
          </cell>
          <cell r="Z115">
            <v>1610</v>
          </cell>
          <cell r="AA115">
            <v>1810</v>
          </cell>
          <cell r="AB115">
            <v>2010</v>
          </cell>
          <cell r="AC115">
            <v>2210</v>
          </cell>
          <cell r="AD115">
            <v>2410</v>
          </cell>
          <cell r="AE115">
            <v>2610</v>
          </cell>
          <cell r="AF115">
            <v>2810</v>
          </cell>
          <cell r="AG115">
            <v>3010</v>
          </cell>
          <cell r="AH115">
            <v>3210</v>
          </cell>
          <cell r="AI115">
            <v>3410</v>
          </cell>
          <cell r="AJ115">
            <v>3610</v>
          </cell>
          <cell r="AK115">
            <v>3810</v>
          </cell>
          <cell r="AL115">
            <v>4010</v>
          </cell>
          <cell r="AM115">
            <v>4210</v>
          </cell>
          <cell r="AN115">
            <v>4410</v>
          </cell>
          <cell r="AO115">
            <v>4610</v>
          </cell>
          <cell r="AP115">
            <v>4810</v>
          </cell>
          <cell r="AQ115">
            <v>5010</v>
          </cell>
          <cell r="AR115">
            <v>5210</v>
          </cell>
          <cell r="AS115">
            <v>5410</v>
          </cell>
          <cell r="AT115">
            <v>5610</v>
          </cell>
          <cell r="AU115">
            <v>5810</v>
          </cell>
          <cell r="AV115">
            <v>6010</v>
          </cell>
          <cell r="AW115">
            <v>6210</v>
          </cell>
          <cell r="AX115">
            <v>6410</v>
          </cell>
          <cell r="AY115">
            <v>6604</v>
          </cell>
          <cell r="AZ115">
            <v>6604</v>
          </cell>
          <cell r="BA115">
            <v>6604</v>
          </cell>
          <cell r="BB115">
            <v>6604</v>
          </cell>
          <cell r="BC115">
            <v>6604</v>
          </cell>
          <cell r="BD115">
            <v>6604</v>
          </cell>
          <cell r="BE115">
            <v>6604</v>
          </cell>
          <cell r="BF115">
            <v>6604</v>
          </cell>
          <cell r="BG115">
            <v>6604</v>
          </cell>
          <cell r="BH115">
            <v>6604</v>
          </cell>
          <cell r="BI115">
            <v>6604</v>
          </cell>
          <cell r="BJ115">
            <v>6506</v>
          </cell>
          <cell r="BK115">
            <v>6401</v>
          </cell>
          <cell r="BL115">
            <v>6295</v>
          </cell>
          <cell r="BM115">
            <v>6190</v>
          </cell>
          <cell r="BN115">
            <v>6085</v>
          </cell>
          <cell r="BO115">
            <v>5980</v>
          </cell>
          <cell r="BP115">
            <v>5874</v>
          </cell>
          <cell r="BQ115">
            <v>5769</v>
          </cell>
          <cell r="BR115">
            <v>5664</v>
          </cell>
          <cell r="BS115">
            <v>5558</v>
          </cell>
          <cell r="BT115">
            <v>5453</v>
          </cell>
          <cell r="BU115">
            <v>5348</v>
          </cell>
          <cell r="BV115">
            <v>5242</v>
          </cell>
          <cell r="BW115">
            <v>5137</v>
          </cell>
          <cell r="BX115">
            <v>5032</v>
          </cell>
          <cell r="BY115">
            <v>4927</v>
          </cell>
          <cell r="BZ115">
            <v>4821</v>
          </cell>
          <cell r="CA115">
            <v>4716</v>
          </cell>
          <cell r="CB115">
            <v>4611</v>
          </cell>
          <cell r="CC115">
            <v>4505</v>
          </cell>
          <cell r="CD115">
            <v>4400</v>
          </cell>
          <cell r="CE115">
            <v>4295</v>
          </cell>
          <cell r="CF115">
            <v>4189</v>
          </cell>
          <cell r="CG115">
            <v>4084</v>
          </cell>
          <cell r="CH115">
            <v>3979</v>
          </cell>
          <cell r="CI115">
            <v>3874</v>
          </cell>
          <cell r="CJ115">
            <v>3768</v>
          </cell>
          <cell r="CK115">
            <v>3663</v>
          </cell>
          <cell r="CL115">
            <v>3558</v>
          </cell>
          <cell r="CM115">
            <v>3452</v>
          </cell>
          <cell r="CN115">
            <v>3347</v>
          </cell>
          <cell r="CO115">
            <v>3242</v>
          </cell>
          <cell r="CP115">
            <v>3136</v>
          </cell>
          <cell r="CQ115">
            <v>3031</v>
          </cell>
          <cell r="CR115">
            <v>2926</v>
          </cell>
          <cell r="CS115">
            <v>2821</v>
          </cell>
          <cell r="CT115">
            <v>2715</v>
          </cell>
          <cell r="CU115">
            <v>2610</v>
          </cell>
          <cell r="CV115">
            <v>2505</v>
          </cell>
          <cell r="CW115">
            <v>2399</v>
          </cell>
          <cell r="CX115">
            <v>2294</v>
          </cell>
          <cell r="CY115">
            <v>2189</v>
          </cell>
          <cell r="CZ115">
            <v>2083</v>
          </cell>
          <cell r="DA115">
            <v>1978</v>
          </cell>
          <cell r="DB115">
            <v>1873</v>
          </cell>
          <cell r="DC115">
            <v>1768</v>
          </cell>
          <cell r="DD115">
            <v>1662</v>
          </cell>
          <cell r="DE115">
            <v>1557</v>
          </cell>
          <cell r="DF115">
            <v>1452</v>
          </cell>
          <cell r="DG115">
            <v>1346</v>
          </cell>
          <cell r="DH115">
            <v>1241</v>
          </cell>
          <cell r="DI115">
            <v>1136</v>
          </cell>
          <cell r="DJ115">
            <v>1030</v>
          </cell>
          <cell r="DK115">
            <v>925</v>
          </cell>
          <cell r="DL115">
            <v>820</v>
          </cell>
          <cell r="DM115">
            <v>715</v>
          </cell>
          <cell r="DN115">
            <v>609</v>
          </cell>
          <cell r="DO115">
            <v>504</v>
          </cell>
          <cell r="DP115">
            <v>399</v>
          </cell>
          <cell r="DQ115">
            <v>293</v>
          </cell>
          <cell r="DR115">
            <v>188</v>
          </cell>
          <cell r="DS115">
            <v>83</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cell r="EI115">
            <v>0</v>
          </cell>
          <cell r="EJ115">
            <v>0</v>
          </cell>
          <cell r="EK115">
            <v>0</v>
          </cell>
          <cell r="EL115">
            <v>0</v>
          </cell>
          <cell r="EM115">
            <v>0</v>
          </cell>
          <cell r="EN115">
            <v>0</v>
          </cell>
          <cell r="EO115">
            <v>0</v>
          </cell>
          <cell r="EP115">
            <v>0</v>
          </cell>
          <cell r="EQ115">
            <v>0</v>
          </cell>
          <cell r="ER115">
            <v>0</v>
          </cell>
          <cell r="ES115">
            <v>0</v>
          </cell>
          <cell r="ET115">
            <v>0</v>
          </cell>
          <cell r="EU115">
            <v>0</v>
          </cell>
          <cell r="EV115">
            <v>0</v>
          </cell>
          <cell r="EW115">
            <v>0</v>
          </cell>
          <cell r="EX115">
            <v>0</v>
          </cell>
          <cell r="EY115">
            <v>0</v>
          </cell>
          <cell r="EZ115">
            <v>0</v>
          </cell>
          <cell r="FA115">
            <v>0</v>
          </cell>
          <cell r="FB115">
            <v>0</v>
          </cell>
          <cell r="FC115">
            <v>0</v>
          </cell>
          <cell r="FD115">
            <v>0</v>
          </cell>
          <cell r="FE115">
            <v>0</v>
          </cell>
          <cell r="FF115">
            <v>0</v>
          </cell>
          <cell r="FG115">
            <v>0</v>
          </cell>
          <cell r="FH115">
            <v>0</v>
          </cell>
          <cell r="FI115">
            <v>0</v>
          </cell>
          <cell r="FJ115">
            <v>0</v>
          </cell>
          <cell r="FK115">
            <v>0</v>
          </cell>
          <cell r="FL115">
            <v>0</v>
          </cell>
          <cell r="FM115">
            <v>0</v>
          </cell>
          <cell r="FN115">
            <v>0</v>
          </cell>
          <cell r="FO115">
            <v>0</v>
          </cell>
          <cell r="FP115">
            <v>0</v>
          </cell>
          <cell r="FQ115">
            <v>0</v>
          </cell>
          <cell r="FR115">
            <v>0</v>
          </cell>
          <cell r="FS115">
            <v>0</v>
          </cell>
          <cell r="FT115">
            <v>0</v>
          </cell>
          <cell r="FU115">
            <v>0</v>
          </cell>
          <cell r="FV115">
            <v>0</v>
          </cell>
          <cell r="FW115">
            <v>0</v>
          </cell>
          <cell r="FX115">
            <v>0</v>
          </cell>
          <cell r="FY115">
            <v>0</v>
          </cell>
          <cell r="FZ115">
            <v>0</v>
          </cell>
          <cell r="GA115">
            <v>0</v>
          </cell>
          <cell r="GB115">
            <v>0</v>
          </cell>
          <cell r="GC115">
            <v>0</v>
          </cell>
          <cell r="GD115">
            <v>0</v>
          </cell>
          <cell r="GE115">
            <v>0</v>
          </cell>
          <cell r="GF115">
            <v>0</v>
          </cell>
          <cell r="GG115">
            <v>0</v>
          </cell>
          <cell r="GH115">
            <v>0</v>
          </cell>
          <cell r="GI115">
            <v>0</v>
          </cell>
          <cell r="GJ115">
            <v>0</v>
          </cell>
          <cell r="GK115">
            <v>0</v>
          </cell>
          <cell r="GL115">
            <v>0</v>
          </cell>
          <cell r="GM115">
            <v>0</v>
          </cell>
          <cell r="GN115">
            <v>0</v>
          </cell>
          <cell r="GO115">
            <v>0</v>
          </cell>
          <cell r="GP115">
            <v>0</v>
          </cell>
          <cell r="GQ115">
            <v>0</v>
          </cell>
          <cell r="GR115">
            <v>0</v>
          </cell>
          <cell r="GS115">
            <v>0</v>
          </cell>
          <cell r="GT115">
            <v>0</v>
          </cell>
          <cell r="GU115">
            <v>0</v>
          </cell>
          <cell r="GV115">
            <v>0</v>
          </cell>
          <cell r="GW115">
            <v>0</v>
          </cell>
          <cell r="GX115">
            <v>0</v>
          </cell>
          <cell r="GY115">
            <v>0</v>
          </cell>
          <cell r="GZ115">
            <v>0</v>
          </cell>
          <cell r="HA115">
            <v>0</v>
          </cell>
          <cell r="HB115">
            <v>0</v>
          </cell>
          <cell r="HC115">
            <v>0</v>
          </cell>
          <cell r="HD115">
            <v>0</v>
          </cell>
          <cell r="HE115">
            <v>0</v>
          </cell>
          <cell r="HF115">
            <v>0</v>
          </cell>
          <cell r="HG115">
            <v>0</v>
          </cell>
          <cell r="HH115">
            <v>0</v>
          </cell>
          <cell r="HI115">
            <v>0</v>
          </cell>
          <cell r="HJ115">
            <v>0</v>
          </cell>
        </row>
        <row r="134">
          <cell r="R134">
            <v>0</v>
          </cell>
          <cell r="S134">
            <v>0</v>
          </cell>
          <cell r="T134">
            <v>0</v>
          </cell>
          <cell r="U134">
            <v>0</v>
          </cell>
          <cell r="V134">
            <v>0</v>
          </cell>
          <cell r="W134">
            <v>0</v>
          </cell>
          <cell r="X134">
            <v>75</v>
          </cell>
          <cell r="Y134">
            <v>150</v>
          </cell>
          <cell r="Z134">
            <v>225</v>
          </cell>
          <cell r="AA134">
            <v>300</v>
          </cell>
          <cell r="AB134">
            <v>375</v>
          </cell>
          <cell r="AC134">
            <v>450</v>
          </cell>
          <cell r="AD134">
            <v>525</v>
          </cell>
          <cell r="AE134">
            <v>600</v>
          </cell>
          <cell r="AF134">
            <v>675</v>
          </cell>
          <cell r="AG134">
            <v>750</v>
          </cell>
          <cell r="AH134">
            <v>825</v>
          </cell>
          <cell r="AI134">
            <v>900</v>
          </cell>
          <cell r="AJ134">
            <v>975</v>
          </cell>
          <cell r="AK134">
            <v>1050</v>
          </cell>
          <cell r="AL134">
            <v>1125</v>
          </cell>
          <cell r="AM134">
            <v>1200</v>
          </cell>
          <cell r="AN134">
            <v>1275</v>
          </cell>
          <cell r="AO134">
            <v>1350</v>
          </cell>
          <cell r="AP134">
            <v>1425</v>
          </cell>
          <cell r="AQ134">
            <v>1500</v>
          </cell>
          <cell r="AR134">
            <v>1575</v>
          </cell>
          <cell r="AS134">
            <v>1650</v>
          </cell>
          <cell r="AT134">
            <v>1725</v>
          </cell>
          <cell r="AU134">
            <v>1800</v>
          </cell>
          <cell r="AV134">
            <v>1875</v>
          </cell>
          <cell r="AW134">
            <v>1950</v>
          </cell>
          <cell r="AX134">
            <v>2025</v>
          </cell>
          <cell r="AY134">
            <v>2100</v>
          </cell>
          <cell r="AZ134">
            <v>2175</v>
          </cell>
          <cell r="BA134">
            <v>2250</v>
          </cell>
          <cell r="BB134">
            <v>2325</v>
          </cell>
          <cell r="BC134">
            <v>2400</v>
          </cell>
          <cell r="BD134">
            <v>2475</v>
          </cell>
          <cell r="BE134">
            <v>2550</v>
          </cell>
          <cell r="BF134">
            <v>2625</v>
          </cell>
          <cell r="BG134">
            <v>2700</v>
          </cell>
          <cell r="BH134">
            <v>2775</v>
          </cell>
          <cell r="BI134">
            <v>2850</v>
          </cell>
          <cell r="BJ134">
            <v>2925</v>
          </cell>
          <cell r="BK134">
            <v>3000</v>
          </cell>
          <cell r="BL134">
            <v>2980</v>
          </cell>
          <cell r="BM134">
            <v>2930</v>
          </cell>
          <cell r="BN134">
            <v>2880</v>
          </cell>
          <cell r="BO134">
            <v>2830</v>
          </cell>
          <cell r="BP134">
            <v>2780</v>
          </cell>
          <cell r="BQ134">
            <v>2730</v>
          </cell>
          <cell r="BR134">
            <v>2680</v>
          </cell>
          <cell r="BS134">
            <v>2630</v>
          </cell>
          <cell r="BT134">
            <v>2580</v>
          </cell>
          <cell r="BU134">
            <v>2530</v>
          </cell>
          <cell r="BV134">
            <v>2480</v>
          </cell>
          <cell r="BW134">
            <v>2430</v>
          </cell>
          <cell r="BX134">
            <v>2380</v>
          </cell>
          <cell r="BY134">
            <v>2330</v>
          </cell>
          <cell r="BZ134">
            <v>2280</v>
          </cell>
          <cell r="CA134">
            <v>2230</v>
          </cell>
          <cell r="CB134">
            <v>2180</v>
          </cell>
          <cell r="CC134">
            <v>2130</v>
          </cell>
          <cell r="CD134">
            <v>2080</v>
          </cell>
          <cell r="CE134">
            <v>2030</v>
          </cell>
          <cell r="CF134">
            <v>1980</v>
          </cell>
          <cell r="CG134">
            <v>1930</v>
          </cell>
          <cell r="CH134">
            <v>1880</v>
          </cell>
          <cell r="CI134">
            <v>1830</v>
          </cell>
          <cell r="CJ134">
            <v>1780</v>
          </cell>
          <cell r="CK134">
            <v>1730</v>
          </cell>
          <cell r="CL134">
            <v>1680</v>
          </cell>
          <cell r="CM134">
            <v>1630</v>
          </cell>
          <cell r="CN134">
            <v>1570</v>
          </cell>
          <cell r="CO134">
            <v>1510</v>
          </cell>
          <cell r="CP134">
            <v>1450</v>
          </cell>
          <cell r="CQ134">
            <v>1390</v>
          </cell>
          <cell r="CR134">
            <v>1330</v>
          </cell>
          <cell r="CS134">
            <v>1270</v>
          </cell>
          <cell r="CT134">
            <v>1210</v>
          </cell>
          <cell r="CU134">
            <v>1150</v>
          </cell>
          <cell r="CV134">
            <v>1090</v>
          </cell>
          <cell r="CW134">
            <v>1030</v>
          </cell>
          <cell r="CX134">
            <v>970</v>
          </cell>
          <cell r="CY134">
            <v>910</v>
          </cell>
          <cell r="CZ134">
            <v>850</v>
          </cell>
          <cell r="DA134">
            <v>790</v>
          </cell>
          <cell r="DB134">
            <v>730</v>
          </cell>
          <cell r="DC134">
            <v>670</v>
          </cell>
          <cell r="DD134">
            <v>610</v>
          </cell>
          <cell r="DE134">
            <v>550</v>
          </cell>
          <cell r="DF134">
            <v>490</v>
          </cell>
          <cell r="DG134">
            <v>430</v>
          </cell>
          <cell r="DH134">
            <v>370</v>
          </cell>
          <cell r="DI134">
            <v>310</v>
          </cell>
          <cell r="DJ134">
            <v>250</v>
          </cell>
          <cell r="DK134">
            <v>190</v>
          </cell>
          <cell r="DL134">
            <v>130</v>
          </cell>
          <cell r="DM134">
            <v>70</v>
          </cell>
          <cell r="DN134">
            <v>10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v>0</v>
          </cell>
          <cell r="FU134">
            <v>0</v>
          </cell>
          <cell r="FV134">
            <v>0</v>
          </cell>
          <cell r="FW134">
            <v>0</v>
          </cell>
          <cell r="FX134">
            <v>0</v>
          </cell>
          <cell r="FY134">
            <v>0</v>
          </cell>
          <cell r="FZ134">
            <v>0</v>
          </cell>
          <cell r="GA134">
            <v>0</v>
          </cell>
          <cell r="GB134">
            <v>0</v>
          </cell>
          <cell r="GC134">
            <v>0</v>
          </cell>
          <cell r="GD134">
            <v>0</v>
          </cell>
          <cell r="GE134">
            <v>0</v>
          </cell>
          <cell r="GF134">
            <v>0</v>
          </cell>
          <cell r="GG134">
            <v>0</v>
          </cell>
          <cell r="GH134">
            <v>0</v>
          </cell>
          <cell r="GI134">
            <v>0</v>
          </cell>
          <cell r="GJ134">
            <v>0</v>
          </cell>
          <cell r="GK134">
            <v>0</v>
          </cell>
          <cell r="GL134">
            <v>0</v>
          </cell>
          <cell r="GM134">
            <v>0</v>
          </cell>
          <cell r="GN134">
            <v>0</v>
          </cell>
          <cell r="GO134">
            <v>0</v>
          </cell>
          <cell r="GP134">
            <v>0</v>
          </cell>
          <cell r="GQ134">
            <v>0</v>
          </cell>
          <cell r="GR134">
            <v>0</v>
          </cell>
          <cell r="GS134">
            <v>0</v>
          </cell>
          <cell r="GT134">
            <v>0</v>
          </cell>
          <cell r="GU134">
            <v>0</v>
          </cell>
          <cell r="GV134">
            <v>0</v>
          </cell>
          <cell r="GW134">
            <v>0</v>
          </cell>
          <cell r="GX134">
            <v>0</v>
          </cell>
          <cell r="GY134">
            <v>0</v>
          </cell>
          <cell r="GZ134">
            <v>0</v>
          </cell>
          <cell r="HA134">
            <v>0</v>
          </cell>
          <cell r="HB134">
            <v>0</v>
          </cell>
          <cell r="HC134">
            <v>0</v>
          </cell>
          <cell r="HD134">
            <v>0</v>
          </cell>
          <cell r="HE134">
            <v>0</v>
          </cell>
          <cell r="HF134">
            <v>0</v>
          </cell>
          <cell r="HG134">
            <v>0</v>
          </cell>
          <cell r="HH134">
            <v>0</v>
          </cell>
          <cell r="HI134">
            <v>0</v>
          </cell>
          <cell r="HJ134">
            <v>0</v>
          </cell>
        </row>
        <row r="138">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0</v>
          </cell>
          <cell r="DM138">
            <v>0</v>
          </cell>
          <cell r="DN138">
            <v>0</v>
          </cell>
          <cell r="DO138">
            <v>0</v>
          </cell>
          <cell r="DP138">
            <v>0</v>
          </cell>
          <cell r="DQ138">
            <v>0</v>
          </cell>
          <cell r="DR138">
            <v>0</v>
          </cell>
          <cell r="DS138">
            <v>0</v>
          </cell>
          <cell r="DT138">
            <v>0</v>
          </cell>
          <cell r="DU138">
            <v>0</v>
          </cell>
          <cell r="DV138">
            <v>0</v>
          </cell>
          <cell r="DW138">
            <v>0</v>
          </cell>
          <cell r="DX138">
            <v>0</v>
          </cell>
          <cell r="DY138">
            <v>0</v>
          </cell>
          <cell r="DZ138">
            <v>0</v>
          </cell>
          <cell r="EA138">
            <v>0</v>
          </cell>
          <cell r="EB138">
            <v>0</v>
          </cell>
          <cell r="EC138">
            <v>0</v>
          </cell>
          <cell r="ED138">
            <v>0</v>
          </cell>
          <cell r="EE138">
            <v>0</v>
          </cell>
          <cell r="EF138">
            <v>0</v>
          </cell>
          <cell r="EG138">
            <v>0</v>
          </cell>
          <cell r="EH138">
            <v>0</v>
          </cell>
          <cell r="EI138">
            <v>0</v>
          </cell>
          <cell r="EJ138">
            <v>0</v>
          </cell>
          <cell r="EK138">
            <v>0</v>
          </cell>
          <cell r="EL138">
            <v>0</v>
          </cell>
          <cell r="EM138">
            <v>0</v>
          </cell>
          <cell r="EN138">
            <v>0</v>
          </cell>
          <cell r="EO138">
            <v>0</v>
          </cell>
          <cell r="EP138">
            <v>0</v>
          </cell>
          <cell r="EQ138">
            <v>0</v>
          </cell>
          <cell r="ER138">
            <v>0</v>
          </cell>
          <cell r="ES138">
            <v>0</v>
          </cell>
          <cell r="ET138">
            <v>0</v>
          </cell>
          <cell r="EU138">
            <v>0</v>
          </cell>
          <cell r="EV138">
            <v>0</v>
          </cell>
          <cell r="EW138">
            <v>0</v>
          </cell>
          <cell r="EX138">
            <v>0</v>
          </cell>
          <cell r="EY138">
            <v>0</v>
          </cell>
          <cell r="EZ138">
            <v>0</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0</v>
          </cell>
          <cell r="FS138">
            <v>0</v>
          </cell>
          <cell r="FT138">
            <v>0</v>
          </cell>
          <cell r="FU138">
            <v>0</v>
          </cell>
          <cell r="FV138">
            <v>0</v>
          </cell>
          <cell r="FW138">
            <v>0</v>
          </cell>
          <cell r="FX138">
            <v>0</v>
          </cell>
          <cell r="FY138">
            <v>0</v>
          </cell>
          <cell r="FZ138">
            <v>0</v>
          </cell>
          <cell r="GA138">
            <v>0</v>
          </cell>
          <cell r="GB138">
            <v>0</v>
          </cell>
          <cell r="GC138">
            <v>0</v>
          </cell>
          <cell r="GD138">
            <v>0</v>
          </cell>
          <cell r="GE138">
            <v>0</v>
          </cell>
          <cell r="GF138">
            <v>0</v>
          </cell>
          <cell r="GG138">
            <v>0</v>
          </cell>
          <cell r="GH138">
            <v>0</v>
          </cell>
          <cell r="GI138">
            <v>0</v>
          </cell>
          <cell r="GJ138">
            <v>0</v>
          </cell>
          <cell r="GK138">
            <v>0</v>
          </cell>
          <cell r="GL138">
            <v>0</v>
          </cell>
          <cell r="GM138">
            <v>0</v>
          </cell>
          <cell r="GN138">
            <v>0</v>
          </cell>
          <cell r="GO138">
            <v>0</v>
          </cell>
          <cell r="GP138">
            <v>0</v>
          </cell>
          <cell r="GQ138">
            <v>0</v>
          </cell>
          <cell r="GR138">
            <v>0</v>
          </cell>
          <cell r="GS138">
            <v>0</v>
          </cell>
          <cell r="GT138">
            <v>0</v>
          </cell>
          <cell r="GU138">
            <v>0</v>
          </cell>
          <cell r="GV138">
            <v>0</v>
          </cell>
          <cell r="GW138">
            <v>0</v>
          </cell>
          <cell r="GX138">
            <v>0</v>
          </cell>
          <cell r="GY138">
            <v>0</v>
          </cell>
          <cell r="GZ138">
            <v>0</v>
          </cell>
          <cell r="HA138">
            <v>0</v>
          </cell>
          <cell r="HB138">
            <v>0</v>
          </cell>
          <cell r="HC138">
            <v>0</v>
          </cell>
          <cell r="HD138">
            <v>0</v>
          </cell>
          <cell r="HE138">
            <v>0</v>
          </cell>
          <cell r="HF138">
            <v>0</v>
          </cell>
          <cell r="HG138">
            <v>0</v>
          </cell>
          <cell r="HH138">
            <v>0</v>
          </cell>
          <cell r="HI138">
            <v>0</v>
          </cell>
          <cell r="HJ138">
            <v>0</v>
          </cell>
        </row>
        <row r="142">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cell r="DX142">
            <v>0</v>
          </cell>
          <cell r="DY142">
            <v>0</v>
          </cell>
          <cell r="DZ142">
            <v>0</v>
          </cell>
          <cell r="EA142">
            <v>0</v>
          </cell>
          <cell r="EB142">
            <v>0</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0</v>
          </cell>
          <cell r="EW142">
            <v>0</v>
          </cell>
          <cell r="EX142">
            <v>0</v>
          </cell>
          <cell r="EY142">
            <v>0</v>
          </cell>
          <cell r="EZ142">
            <v>0</v>
          </cell>
          <cell r="FA142">
            <v>0</v>
          </cell>
          <cell r="FB142">
            <v>0</v>
          </cell>
          <cell r="FC142">
            <v>0</v>
          </cell>
          <cell r="FD142">
            <v>0</v>
          </cell>
          <cell r="FE142">
            <v>0</v>
          </cell>
          <cell r="FF142">
            <v>0</v>
          </cell>
          <cell r="FG142">
            <v>0</v>
          </cell>
          <cell r="FH142">
            <v>0</v>
          </cell>
          <cell r="FI142">
            <v>0</v>
          </cell>
          <cell r="FJ142">
            <v>0</v>
          </cell>
          <cell r="FK142">
            <v>0</v>
          </cell>
          <cell r="FL142">
            <v>0</v>
          </cell>
          <cell r="FM142">
            <v>0</v>
          </cell>
          <cell r="FN142">
            <v>0</v>
          </cell>
          <cell r="FO142">
            <v>0</v>
          </cell>
          <cell r="FP142">
            <v>0</v>
          </cell>
          <cell r="FQ142">
            <v>0</v>
          </cell>
          <cell r="FR142">
            <v>0</v>
          </cell>
          <cell r="FS142">
            <v>0</v>
          </cell>
          <cell r="FT142">
            <v>0</v>
          </cell>
          <cell r="FU142">
            <v>0</v>
          </cell>
          <cell r="FV142">
            <v>0</v>
          </cell>
          <cell r="FW142">
            <v>0</v>
          </cell>
          <cell r="FX142">
            <v>0</v>
          </cell>
          <cell r="FY142">
            <v>0</v>
          </cell>
          <cell r="FZ142">
            <v>0</v>
          </cell>
          <cell r="GA142">
            <v>0</v>
          </cell>
          <cell r="GB142">
            <v>0</v>
          </cell>
          <cell r="GC142">
            <v>0</v>
          </cell>
          <cell r="GD142">
            <v>0</v>
          </cell>
          <cell r="GE142">
            <v>0</v>
          </cell>
          <cell r="GF142">
            <v>0</v>
          </cell>
          <cell r="GG142">
            <v>0</v>
          </cell>
          <cell r="GH142">
            <v>0</v>
          </cell>
          <cell r="GI142">
            <v>0</v>
          </cell>
          <cell r="GJ142">
            <v>0</v>
          </cell>
          <cell r="GK142">
            <v>0</v>
          </cell>
          <cell r="GL142">
            <v>0</v>
          </cell>
          <cell r="GM142">
            <v>0</v>
          </cell>
          <cell r="GN142">
            <v>0</v>
          </cell>
          <cell r="GO142">
            <v>0</v>
          </cell>
          <cell r="GP142">
            <v>0</v>
          </cell>
          <cell r="GQ142">
            <v>0</v>
          </cell>
          <cell r="GR142">
            <v>0</v>
          </cell>
          <cell r="GS142">
            <v>0</v>
          </cell>
          <cell r="GT142">
            <v>0</v>
          </cell>
          <cell r="GU142">
            <v>0</v>
          </cell>
          <cell r="GV142">
            <v>0</v>
          </cell>
          <cell r="GW142">
            <v>0</v>
          </cell>
          <cell r="GX142">
            <v>0</v>
          </cell>
          <cell r="GY142">
            <v>0</v>
          </cell>
          <cell r="GZ142">
            <v>0</v>
          </cell>
          <cell r="HA142">
            <v>0</v>
          </cell>
          <cell r="HB142">
            <v>0</v>
          </cell>
          <cell r="HC142">
            <v>0</v>
          </cell>
          <cell r="HD142">
            <v>0</v>
          </cell>
          <cell r="HE142">
            <v>0</v>
          </cell>
          <cell r="HF142">
            <v>0</v>
          </cell>
          <cell r="HG142">
            <v>0</v>
          </cell>
          <cell r="HH142">
            <v>0</v>
          </cell>
          <cell r="HI142">
            <v>0</v>
          </cell>
          <cell r="HJ142">
            <v>0</v>
          </cell>
        </row>
        <row r="146">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cell r="EC146">
            <v>0</v>
          </cell>
          <cell r="ED146">
            <v>0</v>
          </cell>
          <cell r="EE146">
            <v>0</v>
          </cell>
          <cell r="EF146">
            <v>0</v>
          </cell>
          <cell r="EG146">
            <v>0</v>
          </cell>
          <cell r="EH146">
            <v>0</v>
          </cell>
          <cell r="EI146">
            <v>0</v>
          </cell>
          <cell r="EJ146">
            <v>0</v>
          </cell>
          <cell r="EK146">
            <v>0</v>
          </cell>
          <cell r="EL146">
            <v>0</v>
          </cell>
          <cell r="EM146">
            <v>0</v>
          </cell>
          <cell r="EN146">
            <v>0</v>
          </cell>
          <cell r="EO146">
            <v>0</v>
          </cell>
          <cell r="EP146">
            <v>0</v>
          </cell>
          <cell r="EQ146">
            <v>0</v>
          </cell>
          <cell r="ER146">
            <v>0</v>
          </cell>
          <cell r="ES146">
            <v>0</v>
          </cell>
          <cell r="ET146">
            <v>0</v>
          </cell>
          <cell r="EU146">
            <v>0</v>
          </cell>
          <cell r="EV146">
            <v>0</v>
          </cell>
          <cell r="EW146">
            <v>0</v>
          </cell>
          <cell r="EX146">
            <v>0</v>
          </cell>
          <cell r="EY146">
            <v>0</v>
          </cell>
          <cell r="EZ146">
            <v>0</v>
          </cell>
          <cell r="FA146">
            <v>0</v>
          </cell>
          <cell r="FB146">
            <v>0</v>
          </cell>
          <cell r="FC146">
            <v>0</v>
          </cell>
          <cell r="FD146">
            <v>0</v>
          </cell>
          <cell r="FE146">
            <v>0</v>
          </cell>
          <cell r="FF146">
            <v>0</v>
          </cell>
          <cell r="FG146">
            <v>0</v>
          </cell>
          <cell r="FH146">
            <v>0</v>
          </cell>
          <cell r="FI146">
            <v>0</v>
          </cell>
          <cell r="FJ146">
            <v>0</v>
          </cell>
          <cell r="FK146">
            <v>0</v>
          </cell>
          <cell r="FL146">
            <v>0</v>
          </cell>
          <cell r="FM146">
            <v>0</v>
          </cell>
          <cell r="FN146">
            <v>0</v>
          </cell>
          <cell r="FO146">
            <v>0</v>
          </cell>
          <cell r="FP146">
            <v>0</v>
          </cell>
          <cell r="FQ146">
            <v>0</v>
          </cell>
          <cell r="FR146">
            <v>0</v>
          </cell>
          <cell r="FS146">
            <v>0</v>
          </cell>
          <cell r="FT146">
            <v>0</v>
          </cell>
          <cell r="FU146">
            <v>0</v>
          </cell>
          <cell r="FV146">
            <v>0</v>
          </cell>
          <cell r="FW146">
            <v>0</v>
          </cell>
          <cell r="FX146">
            <v>0</v>
          </cell>
          <cell r="FY146">
            <v>0</v>
          </cell>
          <cell r="FZ146">
            <v>0</v>
          </cell>
          <cell r="GA146">
            <v>0</v>
          </cell>
          <cell r="GB146">
            <v>0</v>
          </cell>
          <cell r="GC146">
            <v>0</v>
          </cell>
          <cell r="GD146">
            <v>0</v>
          </cell>
          <cell r="GE146">
            <v>0</v>
          </cell>
          <cell r="GF146">
            <v>0</v>
          </cell>
          <cell r="GG146">
            <v>0</v>
          </cell>
          <cell r="GH146">
            <v>0</v>
          </cell>
          <cell r="GI146">
            <v>0</v>
          </cell>
          <cell r="GJ146">
            <v>0</v>
          </cell>
          <cell r="GK146">
            <v>0</v>
          </cell>
          <cell r="GL146">
            <v>0</v>
          </cell>
          <cell r="GM146">
            <v>0</v>
          </cell>
          <cell r="GN146">
            <v>0</v>
          </cell>
          <cell r="GO146">
            <v>0</v>
          </cell>
          <cell r="GP146">
            <v>0</v>
          </cell>
          <cell r="GQ146">
            <v>0</v>
          </cell>
          <cell r="GR146">
            <v>0</v>
          </cell>
          <cell r="GS146">
            <v>0</v>
          </cell>
          <cell r="GT146">
            <v>0</v>
          </cell>
          <cell r="GU146">
            <v>0</v>
          </cell>
          <cell r="GV146">
            <v>0</v>
          </cell>
          <cell r="GW146">
            <v>0</v>
          </cell>
          <cell r="GX146">
            <v>0</v>
          </cell>
          <cell r="GY146">
            <v>0</v>
          </cell>
          <cell r="GZ146">
            <v>0</v>
          </cell>
          <cell r="HA146">
            <v>0</v>
          </cell>
          <cell r="HB146">
            <v>0</v>
          </cell>
          <cell r="HC146">
            <v>0</v>
          </cell>
          <cell r="HD146">
            <v>0</v>
          </cell>
          <cell r="HE146">
            <v>0</v>
          </cell>
          <cell r="HF146">
            <v>0</v>
          </cell>
          <cell r="HG146">
            <v>0</v>
          </cell>
          <cell r="HH146">
            <v>0</v>
          </cell>
          <cell r="HI146">
            <v>0</v>
          </cell>
          <cell r="HJ146">
            <v>0</v>
          </cell>
        </row>
        <row r="160">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0</v>
          </cell>
          <cell r="EI160">
            <v>0</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cell r="FD160">
            <v>0</v>
          </cell>
          <cell r="FE160">
            <v>0</v>
          </cell>
          <cell r="FF160">
            <v>0</v>
          </cell>
          <cell r="FG160">
            <v>0</v>
          </cell>
          <cell r="FH160">
            <v>0</v>
          </cell>
          <cell r="FI160">
            <v>0</v>
          </cell>
          <cell r="FJ160">
            <v>0</v>
          </cell>
          <cell r="FK160">
            <v>0</v>
          </cell>
          <cell r="FL160">
            <v>0</v>
          </cell>
          <cell r="FM160">
            <v>0</v>
          </cell>
          <cell r="FN160">
            <v>0</v>
          </cell>
          <cell r="FO160">
            <v>0</v>
          </cell>
          <cell r="FP160">
            <v>0</v>
          </cell>
          <cell r="FQ160">
            <v>0</v>
          </cell>
          <cell r="FR160">
            <v>0</v>
          </cell>
          <cell r="FS160">
            <v>0</v>
          </cell>
          <cell r="FT160">
            <v>0</v>
          </cell>
          <cell r="FU160">
            <v>0</v>
          </cell>
          <cell r="FV160">
            <v>0</v>
          </cell>
          <cell r="FW160">
            <v>0</v>
          </cell>
          <cell r="FX160">
            <v>0</v>
          </cell>
          <cell r="FY160">
            <v>0</v>
          </cell>
          <cell r="FZ160">
            <v>0</v>
          </cell>
          <cell r="GA160">
            <v>0</v>
          </cell>
          <cell r="GB160">
            <v>0</v>
          </cell>
          <cell r="GC160">
            <v>0</v>
          </cell>
          <cell r="GD160">
            <v>0</v>
          </cell>
          <cell r="GE160">
            <v>0</v>
          </cell>
          <cell r="GF160">
            <v>0</v>
          </cell>
          <cell r="GG160">
            <v>0</v>
          </cell>
          <cell r="GH160">
            <v>0</v>
          </cell>
          <cell r="GI160">
            <v>0</v>
          </cell>
          <cell r="GJ160">
            <v>0</v>
          </cell>
          <cell r="GK160">
            <v>0</v>
          </cell>
          <cell r="GL160">
            <v>0</v>
          </cell>
          <cell r="GM160">
            <v>0</v>
          </cell>
          <cell r="GN160">
            <v>0</v>
          </cell>
          <cell r="GO160">
            <v>0</v>
          </cell>
          <cell r="GP160">
            <v>0</v>
          </cell>
          <cell r="GQ160">
            <v>0</v>
          </cell>
          <cell r="GR160">
            <v>0</v>
          </cell>
          <cell r="GS160">
            <v>0</v>
          </cell>
          <cell r="GT160">
            <v>0</v>
          </cell>
          <cell r="GU160">
            <v>0</v>
          </cell>
          <cell r="GV160">
            <v>0</v>
          </cell>
          <cell r="GW160">
            <v>0</v>
          </cell>
          <cell r="GX160">
            <v>0</v>
          </cell>
          <cell r="GY160">
            <v>0</v>
          </cell>
          <cell r="GZ160">
            <v>0</v>
          </cell>
          <cell r="HA160">
            <v>0</v>
          </cell>
          <cell r="HB160">
            <v>0</v>
          </cell>
          <cell r="HC160">
            <v>0</v>
          </cell>
          <cell r="HD160">
            <v>0</v>
          </cell>
          <cell r="HE160">
            <v>0</v>
          </cell>
          <cell r="HF160">
            <v>0</v>
          </cell>
          <cell r="HG160">
            <v>0</v>
          </cell>
          <cell r="HH160">
            <v>0</v>
          </cell>
          <cell r="HI160">
            <v>0</v>
          </cell>
          <cell r="HJ160">
            <v>0</v>
          </cell>
        </row>
        <row r="194">
          <cell r="R194">
            <v>8880</v>
          </cell>
          <cell r="S194">
            <v>8880</v>
          </cell>
          <cell r="T194">
            <v>8880</v>
          </cell>
          <cell r="U194">
            <v>8880</v>
          </cell>
          <cell r="V194">
            <v>8880</v>
          </cell>
          <cell r="W194">
            <v>8880</v>
          </cell>
          <cell r="X194">
            <v>8880</v>
          </cell>
          <cell r="Y194">
            <v>8880</v>
          </cell>
          <cell r="Z194">
            <v>8880</v>
          </cell>
          <cell r="AA194">
            <v>8880</v>
          </cell>
          <cell r="AB194">
            <v>8880</v>
          </cell>
          <cell r="AC194">
            <v>8880</v>
          </cell>
          <cell r="AD194">
            <v>8880</v>
          </cell>
          <cell r="AE194">
            <v>8880</v>
          </cell>
          <cell r="AF194">
            <v>8880</v>
          </cell>
          <cell r="AG194">
            <v>8880</v>
          </cell>
          <cell r="AH194">
            <v>8880</v>
          </cell>
          <cell r="AI194">
            <v>8880</v>
          </cell>
          <cell r="AJ194">
            <v>8880</v>
          </cell>
          <cell r="AK194">
            <v>8880</v>
          </cell>
          <cell r="AL194">
            <v>8880</v>
          </cell>
          <cell r="AM194">
            <v>8880</v>
          </cell>
          <cell r="AN194">
            <v>8880</v>
          </cell>
          <cell r="AO194">
            <v>8880</v>
          </cell>
          <cell r="AP194">
            <v>8880</v>
          </cell>
          <cell r="AQ194">
            <v>8821</v>
          </cell>
          <cell r="AR194">
            <v>8701</v>
          </cell>
          <cell r="AS194">
            <v>8581</v>
          </cell>
          <cell r="AT194">
            <v>8461</v>
          </cell>
          <cell r="AU194">
            <v>8341</v>
          </cell>
          <cell r="AV194">
            <v>8194</v>
          </cell>
          <cell r="AW194">
            <v>8014</v>
          </cell>
          <cell r="AX194">
            <v>7834</v>
          </cell>
          <cell r="AY194">
            <v>7654</v>
          </cell>
          <cell r="AZ194">
            <v>7474</v>
          </cell>
          <cell r="BA194">
            <v>7294</v>
          </cell>
          <cell r="BB194">
            <v>7114</v>
          </cell>
          <cell r="BC194">
            <v>6934</v>
          </cell>
          <cell r="BD194">
            <v>6754</v>
          </cell>
          <cell r="BE194">
            <v>6574</v>
          </cell>
          <cell r="BF194">
            <v>6394</v>
          </cell>
          <cell r="BG194">
            <v>6214</v>
          </cell>
          <cell r="BH194">
            <v>6034</v>
          </cell>
          <cell r="BI194">
            <v>5854</v>
          </cell>
          <cell r="BJ194">
            <v>5674</v>
          </cell>
          <cell r="BK194">
            <v>5494</v>
          </cell>
          <cell r="BL194">
            <v>5314</v>
          </cell>
          <cell r="BM194">
            <v>5134</v>
          </cell>
          <cell r="BN194">
            <v>4954</v>
          </cell>
          <cell r="BO194">
            <v>4774</v>
          </cell>
          <cell r="BP194">
            <v>4594</v>
          </cell>
          <cell r="BQ194">
            <v>4414</v>
          </cell>
          <cell r="BR194">
            <v>4234</v>
          </cell>
          <cell r="BS194">
            <v>4054</v>
          </cell>
          <cell r="BT194">
            <v>3874</v>
          </cell>
          <cell r="BU194">
            <v>3694</v>
          </cell>
          <cell r="BV194">
            <v>3514</v>
          </cell>
          <cell r="BW194">
            <v>3334</v>
          </cell>
          <cell r="BX194">
            <v>3154</v>
          </cell>
          <cell r="BY194">
            <v>2974</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cell r="FD194">
            <v>0</v>
          </cell>
          <cell r="FE194">
            <v>0</v>
          </cell>
          <cell r="FF194">
            <v>0</v>
          </cell>
          <cell r="FG194">
            <v>0</v>
          </cell>
          <cell r="FH194">
            <v>0</v>
          </cell>
          <cell r="FI194">
            <v>0</v>
          </cell>
          <cell r="FJ194">
            <v>0</v>
          </cell>
          <cell r="FK194">
            <v>0</v>
          </cell>
          <cell r="FL194">
            <v>0</v>
          </cell>
          <cell r="FM194">
            <v>0</v>
          </cell>
          <cell r="FN194">
            <v>0</v>
          </cell>
          <cell r="FO194">
            <v>0</v>
          </cell>
          <cell r="FP194">
            <v>0</v>
          </cell>
          <cell r="FQ194">
            <v>0</v>
          </cell>
          <cell r="FR194">
            <v>0</v>
          </cell>
          <cell r="FS194">
            <v>0</v>
          </cell>
          <cell r="FT194">
            <v>0</v>
          </cell>
          <cell r="FU194">
            <v>0</v>
          </cell>
          <cell r="FV194">
            <v>0</v>
          </cell>
          <cell r="FW194">
            <v>0</v>
          </cell>
          <cell r="FX194">
            <v>0</v>
          </cell>
          <cell r="FY194">
            <v>0</v>
          </cell>
          <cell r="FZ194">
            <v>0</v>
          </cell>
          <cell r="GA194">
            <v>0</v>
          </cell>
          <cell r="GB194">
            <v>0</v>
          </cell>
          <cell r="GC194">
            <v>0</v>
          </cell>
          <cell r="GD194">
            <v>0</v>
          </cell>
          <cell r="GE194">
            <v>0</v>
          </cell>
          <cell r="GF194">
            <v>0</v>
          </cell>
          <cell r="GG194">
            <v>0</v>
          </cell>
          <cell r="GH194">
            <v>0</v>
          </cell>
          <cell r="GI194">
            <v>0</v>
          </cell>
          <cell r="GJ194">
            <v>0</v>
          </cell>
          <cell r="GK194">
            <v>0</v>
          </cell>
          <cell r="GL194">
            <v>0</v>
          </cell>
          <cell r="GM194">
            <v>0</v>
          </cell>
          <cell r="GN194">
            <v>0</v>
          </cell>
          <cell r="GO194">
            <v>0</v>
          </cell>
          <cell r="GP194">
            <v>0</v>
          </cell>
          <cell r="GQ194">
            <v>0</v>
          </cell>
          <cell r="GR194">
            <v>0</v>
          </cell>
          <cell r="GS194">
            <v>0</v>
          </cell>
          <cell r="GT194">
            <v>0</v>
          </cell>
          <cell r="GU194">
            <v>0</v>
          </cell>
          <cell r="GV194">
            <v>0</v>
          </cell>
          <cell r="GW194">
            <v>0</v>
          </cell>
          <cell r="GX194">
            <v>0</v>
          </cell>
          <cell r="GY194">
            <v>0</v>
          </cell>
          <cell r="GZ194">
            <v>0</v>
          </cell>
          <cell r="HA194">
            <v>0</v>
          </cell>
          <cell r="HB194">
            <v>0</v>
          </cell>
          <cell r="HC194">
            <v>0</v>
          </cell>
          <cell r="HD194">
            <v>0</v>
          </cell>
          <cell r="HE194">
            <v>0</v>
          </cell>
          <cell r="HF194">
            <v>0</v>
          </cell>
          <cell r="HG194">
            <v>0</v>
          </cell>
          <cell r="HH194">
            <v>0</v>
          </cell>
          <cell r="HI194">
            <v>0</v>
          </cell>
          <cell r="HJ194">
            <v>0</v>
          </cell>
        </row>
        <row r="216">
          <cell r="R216">
            <v>657</v>
          </cell>
          <cell r="S216">
            <v>657</v>
          </cell>
          <cell r="T216">
            <v>657</v>
          </cell>
          <cell r="U216">
            <v>657</v>
          </cell>
          <cell r="V216">
            <v>657</v>
          </cell>
          <cell r="W216">
            <v>657</v>
          </cell>
          <cell r="X216">
            <v>657</v>
          </cell>
          <cell r="Y216">
            <v>657</v>
          </cell>
          <cell r="Z216">
            <v>657</v>
          </cell>
          <cell r="AA216">
            <v>657</v>
          </cell>
          <cell r="AB216">
            <v>657</v>
          </cell>
          <cell r="AC216">
            <v>657</v>
          </cell>
          <cell r="AD216">
            <v>657</v>
          </cell>
          <cell r="AE216">
            <v>657</v>
          </cell>
          <cell r="AF216">
            <v>657</v>
          </cell>
          <cell r="AG216">
            <v>657</v>
          </cell>
          <cell r="AH216">
            <v>657</v>
          </cell>
          <cell r="AI216">
            <v>657</v>
          </cell>
          <cell r="AJ216">
            <v>657</v>
          </cell>
          <cell r="AK216">
            <v>657</v>
          </cell>
          <cell r="AL216">
            <v>657</v>
          </cell>
          <cell r="AM216">
            <v>657</v>
          </cell>
          <cell r="AN216">
            <v>657</v>
          </cell>
          <cell r="AO216">
            <v>657</v>
          </cell>
          <cell r="AP216">
            <v>657</v>
          </cell>
          <cell r="AQ216">
            <v>657</v>
          </cell>
          <cell r="AR216">
            <v>657</v>
          </cell>
          <cell r="AS216">
            <v>657</v>
          </cell>
          <cell r="AT216">
            <v>657</v>
          </cell>
          <cell r="AU216">
            <v>657</v>
          </cell>
          <cell r="AV216">
            <v>657</v>
          </cell>
          <cell r="AW216">
            <v>657</v>
          </cell>
          <cell r="AX216">
            <v>657</v>
          </cell>
          <cell r="AY216">
            <v>657</v>
          </cell>
          <cell r="AZ216">
            <v>657</v>
          </cell>
          <cell r="BA216">
            <v>657</v>
          </cell>
          <cell r="BB216">
            <v>657</v>
          </cell>
          <cell r="BC216">
            <v>657</v>
          </cell>
          <cell r="BD216">
            <v>657</v>
          </cell>
          <cell r="BE216">
            <v>657</v>
          </cell>
          <cell r="BF216">
            <v>657</v>
          </cell>
          <cell r="BG216">
            <v>657</v>
          </cell>
          <cell r="BH216">
            <v>657</v>
          </cell>
          <cell r="BI216">
            <v>657</v>
          </cell>
          <cell r="BJ216">
            <v>657</v>
          </cell>
          <cell r="BK216">
            <v>657</v>
          </cell>
          <cell r="BL216">
            <v>657</v>
          </cell>
          <cell r="BM216">
            <v>657</v>
          </cell>
          <cell r="BN216">
            <v>657</v>
          </cell>
          <cell r="BO216">
            <v>657</v>
          </cell>
          <cell r="BP216">
            <v>657</v>
          </cell>
          <cell r="BQ216">
            <v>657</v>
          </cell>
          <cell r="BR216">
            <v>657</v>
          </cell>
          <cell r="BS216">
            <v>657</v>
          </cell>
          <cell r="BT216">
            <v>657</v>
          </cell>
          <cell r="BU216">
            <v>657</v>
          </cell>
          <cell r="BV216">
            <v>657</v>
          </cell>
          <cell r="BW216">
            <v>657</v>
          </cell>
          <cell r="BX216">
            <v>657</v>
          </cell>
          <cell r="BY216">
            <v>657</v>
          </cell>
          <cell r="BZ216">
            <v>657</v>
          </cell>
          <cell r="CA216">
            <v>657</v>
          </cell>
          <cell r="CB216">
            <v>657</v>
          </cell>
          <cell r="CC216">
            <v>657</v>
          </cell>
          <cell r="CD216">
            <v>657</v>
          </cell>
          <cell r="CE216">
            <v>657</v>
          </cell>
          <cell r="CF216">
            <v>657</v>
          </cell>
          <cell r="CG216">
            <v>657</v>
          </cell>
          <cell r="CH216">
            <v>657</v>
          </cell>
          <cell r="CI216">
            <v>657</v>
          </cell>
          <cell r="CJ216">
            <v>657</v>
          </cell>
          <cell r="CK216">
            <v>657</v>
          </cell>
          <cell r="CL216">
            <v>657</v>
          </cell>
          <cell r="CM216">
            <v>657</v>
          </cell>
          <cell r="CN216">
            <v>0</v>
          </cell>
          <cell r="CO216">
            <v>0</v>
          </cell>
          <cell r="CP216">
            <v>0</v>
          </cell>
          <cell r="CQ216">
            <v>0</v>
          </cell>
          <cell r="CR216">
            <v>0</v>
          </cell>
          <cell r="CS216">
            <v>0</v>
          </cell>
          <cell r="CT216">
            <v>0</v>
          </cell>
          <cell r="CU216">
            <v>0</v>
          </cell>
          <cell r="CV216">
            <v>0</v>
          </cell>
          <cell r="CW216">
            <v>0</v>
          </cell>
          <cell r="CX216">
            <v>0</v>
          </cell>
          <cell r="CY216">
            <v>0</v>
          </cell>
          <cell r="CZ216">
            <v>0</v>
          </cell>
          <cell r="DA216">
            <v>0</v>
          </cell>
          <cell r="DB216">
            <v>0</v>
          </cell>
          <cell r="DC216">
            <v>0</v>
          </cell>
          <cell r="DD216">
            <v>0</v>
          </cell>
          <cell r="DE216">
            <v>0</v>
          </cell>
          <cell r="DF216">
            <v>0</v>
          </cell>
          <cell r="DG216">
            <v>0</v>
          </cell>
          <cell r="DH216">
            <v>0</v>
          </cell>
          <cell r="DI216">
            <v>0</v>
          </cell>
          <cell r="DJ216">
            <v>0</v>
          </cell>
          <cell r="DK216">
            <v>0</v>
          </cell>
          <cell r="DL216">
            <v>0</v>
          </cell>
          <cell r="DM216">
            <v>0</v>
          </cell>
          <cell r="DN216">
            <v>0</v>
          </cell>
          <cell r="DO216">
            <v>0</v>
          </cell>
          <cell r="DP216">
            <v>0</v>
          </cell>
          <cell r="DQ216">
            <v>0</v>
          </cell>
          <cell r="DR216">
            <v>0</v>
          </cell>
          <cell r="DS216">
            <v>0</v>
          </cell>
          <cell r="DT216">
            <v>0</v>
          </cell>
          <cell r="DU216">
            <v>0</v>
          </cell>
          <cell r="DV216">
            <v>0</v>
          </cell>
          <cell r="DW216">
            <v>0</v>
          </cell>
          <cell r="DX216">
            <v>0</v>
          </cell>
          <cell r="DY216">
            <v>0</v>
          </cell>
          <cell r="DZ216">
            <v>0</v>
          </cell>
          <cell r="EA216">
            <v>0</v>
          </cell>
          <cell r="EB216">
            <v>0</v>
          </cell>
          <cell r="EC216">
            <v>0</v>
          </cell>
          <cell r="ED216">
            <v>0</v>
          </cell>
          <cell r="EE216">
            <v>0</v>
          </cell>
          <cell r="EF216">
            <v>0</v>
          </cell>
          <cell r="EG216">
            <v>0</v>
          </cell>
          <cell r="EH216">
            <v>0</v>
          </cell>
          <cell r="EI216">
            <v>0</v>
          </cell>
          <cell r="EJ216">
            <v>0</v>
          </cell>
          <cell r="EK216">
            <v>0</v>
          </cell>
          <cell r="EL216">
            <v>0</v>
          </cell>
          <cell r="EM216">
            <v>0</v>
          </cell>
          <cell r="EN216">
            <v>0</v>
          </cell>
          <cell r="EO216">
            <v>0</v>
          </cell>
          <cell r="EP216">
            <v>0</v>
          </cell>
          <cell r="EQ216">
            <v>0</v>
          </cell>
          <cell r="ER216">
            <v>0</v>
          </cell>
          <cell r="ES216">
            <v>0</v>
          </cell>
          <cell r="ET216">
            <v>0</v>
          </cell>
          <cell r="EU216">
            <v>0</v>
          </cell>
          <cell r="EV216">
            <v>0</v>
          </cell>
          <cell r="EW216">
            <v>0</v>
          </cell>
          <cell r="EX216">
            <v>0</v>
          </cell>
          <cell r="EY216">
            <v>0</v>
          </cell>
          <cell r="EZ216">
            <v>0</v>
          </cell>
          <cell r="FA216">
            <v>0</v>
          </cell>
          <cell r="FB216">
            <v>0</v>
          </cell>
          <cell r="FC216">
            <v>0</v>
          </cell>
          <cell r="FD216">
            <v>0</v>
          </cell>
          <cell r="FE216">
            <v>0</v>
          </cell>
          <cell r="FF216">
            <v>0</v>
          </cell>
          <cell r="FG216">
            <v>0</v>
          </cell>
          <cell r="FH216">
            <v>0</v>
          </cell>
          <cell r="FI216">
            <v>0</v>
          </cell>
          <cell r="FJ216">
            <v>0</v>
          </cell>
          <cell r="FK216">
            <v>0</v>
          </cell>
          <cell r="FL216">
            <v>0</v>
          </cell>
          <cell r="FM216">
            <v>0</v>
          </cell>
          <cell r="FN216">
            <v>0</v>
          </cell>
          <cell r="FO216">
            <v>0</v>
          </cell>
          <cell r="FP216">
            <v>0</v>
          </cell>
          <cell r="FQ216">
            <v>0</v>
          </cell>
          <cell r="FR216">
            <v>0</v>
          </cell>
          <cell r="FS216">
            <v>0</v>
          </cell>
          <cell r="FT216">
            <v>0</v>
          </cell>
          <cell r="FU216">
            <v>0</v>
          </cell>
          <cell r="FV216">
            <v>0</v>
          </cell>
          <cell r="FW216">
            <v>0</v>
          </cell>
          <cell r="FX216">
            <v>0</v>
          </cell>
          <cell r="FY216">
            <v>0</v>
          </cell>
          <cell r="FZ216">
            <v>0</v>
          </cell>
          <cell r="GA216">
            <v>0</v>
          </cell>
          <cell r="GB216">
            <v>0</v>
          </cell>
          <cell r="GC216">
            <v>0</v>
          </cell>
          <cell r="GD216">
            <v>0</v>
          </cell>
          <cell r="GE216">
            <v>0</v>
          </cell>
          <cell r="GF216">
            <v>0</v>
          </cell>
          <cell r="GG216">
            <v>0</v>
          </cell>
          <cell r="GH216">
            <v>0</v>
          </cell>
          <cell r="GI216">
            <v>0</v>
          </cell>
          <cell r="GJ216">
            <v>0</v>
          </cell>
          <cell r="GK216">
            <v>0</v>
          </cell>
          <cell r="GL216">
            <v>0</v>
          </cell>
          <cell r="GM216">
            <v>0</v>
          </cell>
          <cell r="GN216">
            <v>0</v>
          </cell>
          <cell r="GO216">
            <v>0</v>
          </cell>
          <cell r="GP216">
            <v>0</v>
          </cell>
          <cell r="GQ216">
            <v>0</v>
          </cell>
          <cell r="GR216">
            <v>0</v>
          </cell>
          <cell r="GS216">
            <v>0</v>
          </cell>
          <cell r="GT216">
            <v>0</v>
          </cell>
          <cell r="GU216">
            <v>0</v>
          </cell>
          <cell r="GV216">
            <v>0</v>
          </cell>
          <cell r="GW216">
            <v>0</v>
          </cell>
          <cell r="GX216">
            <v>0</v>
          </cell>
          <cell r="GY216">
            <v>0</v>
          </cell>
          <cell r="GZ216">
            <v>0</v>
          </cell>
          <cell r="HA216">
            <v>0</v>
          </cell>
          <cell r="HB216">
            <v>0</v>
          </cell>
          <cell r="HC216">
            <v>0</v>
          </cell>
          <cell r="HD216">
            <v>0</v>
          </cell>
          <cell r="HE216">
            <v>0</v>
          </cell>
          <cell r="HF216">
            <v>0</v>
          </cell>
          <cell r="HG216">
            <v>0</v>
          </cell>
          <cell r="HH216">
            <v>0</v>
          </cell>
          <cell r="HI216">
            <v>0</v>
          </cell>
          <cell r="HJ216">
            <v>0</v>
          </cell>
        </row>
        <row r="227">
          <cell r="R227">
            <v>1004</v>
          </cell>
          <cell r="S227">
            <v>1004</v>
          </cell>
          <cell r="T227">
            <v>1004</v>
          </cell>
          <cell r="U227">
            <v>1004</v>
          </cell>
          <cell r="V227">
            <v>1004</v>
          </cell>
          <cell r="W227">
            <v>1004</v>
          </cell>
          <cell r="X227">
            <v>1004</v>
          </cell>
          <cell r="Y227">
            <v>1004</v>
          </cell>
          <cell r="Z227">
            <v>1004</v>
          </cell>
          <cell r="AA227">
            <v>1004</v>
          </cell>
          <cell r="AB227">
            <v>1004</v>
          </cell>
          <cell r="AC227">
            <v>1004</v>
          </cell>
          <cell r="AD227">
            <v>1004</v>
          </cell>
          <cell r="AE227">
            <v>1004</v>
          </cell>
          <cell r="AF227">
            <v>1004</v>
          </cell>
          <cell r="AG227">
            <v>1004</v>
          </cell>
          <cell r="AH227">
            <v>1004</v>
          </cell>
          <cell r="AI227">
            <v>1004</v>
          </cell>
          <cell r="AJ227">
            <v>1004</v>
          </cell>
          <cell r="AK227">
            <v>1004</v>
          </cell>
          <cell r="AL227">
            <v>1004</v>
          </cell>
          <cell r="AM227">
            <v>1004</v>
          </cell>
          <cell r="AN227">
            <v>1004</v>
          </cell>
          <cell r="AO227">
            <v>1004</v>
          </cell>
          <cell r="AP227">
            <v>1004</v>
          </cell>
          <cell r="AQ227">
            <v>1004</v>
          </cell>
          <cell r="AR227">
            <v>1004</v>
          </cell>
          <cell r="AS227">
            <v>1004</v>
          </cell>
          <cell r="AT227">
            <v>1004</v>
          </cell>
          <cell r="AU227">
            <v>1004</v>
          </cell>
          <cell r="AV227">
            <v>1004</v>
          </cell>
          <cell r="AW227">
            <v>1004</v>
          </cell>
          <cell r="AX227">
            <v>1004</v>
          </cell>
          <cell r="AY227">
            <v>1004</v>
          </cell>
          <cell r="AZ227">
            <v>1004</v>
          </cell>
          <cell r="BA227">
            <v>1004</v>
          </cell>
          <cell r="BB227">
            <v>1004</v>
          </cell>
          <cell r="BC227">
            <v>1004</v>
          </cell>
          <cell r="BD227">
            <v>1004</v>
          </cell>
          <cell r="BE227">
            <v>1004</v>
          </cell>
          <cell r="BF227">
            <v>1004</v>
          </cell>
          <cell r="BG227">
            <v>1004</v>
          </cell>
          <cell r="BH227">
            <v>1004</v>
          </cell>
          <cell r="BI227">
            <v>1004</v>
          </cell>
          <cell r="BJ227">
            <v>1004</v>
          </cell>
          <cell r="BK227">
            <v>1004</v>
          </cell>
          <cell r="BL227">
            <v>1004</v>
          </cell>
          <cell r="BM227">
            <v>1004</v>
          </cell>
          <cell r="BN227">
            <v>1004</v>
          </cell>
          <cell r="BO227">
            <v>1004</v>
          </cell>
          <cell r="BP227">
            <v>1004</v>
          </cell>
          <cell r="BQ227">
            <v>1004</v>
          </cell>
          <cell r="BR227">
            <v>1004</v>
          </cell>
          <cell r="BS227">
            <v>1004</v>
          </cell>
          <cell r="BT227">
            <v>1004</v>
          </cell>
          <cell r="BU227">
            <v>1004</v>
          </cell>
          <cell r="BV227">
            <v>1004</v>
          </cell>
          <cell r="BW227">
            <v>1004</v>
          </cell>
          <cell r="BX227">
            <v>1004</v>
          </cell>
          <cell r="BY227">
            <v>1004</v>
          </cell>
          <cell r="BZ227">
            <v>1004</v>
          </cell>
          <cell r="CA227">
            <v>1004</v>
          </cell>
          <cell r="CB227">
            <v>1004</v>
          </cell>
          <cell r="CC227">
            <v>892</v>
          </cell>
          <cell r="CD227">
            <v>892</v>
          </cell>
          <cell r="CE227">
            <v>892</v>
          </cell>
          <cell r="CF227">
            <v>892</v>
          </cell>
          <cell r="CG227">
            <v>892</v>
          </cell>
          <cell r="CH227">
            <v>892</v>
          </cell>
          <cell r="CI227">
            <v>892</v>
          </cell>
          <cell r="CJ227">
            <v>892</v>
          </cell>
          <cell r="CK227">
            <v>892</v>
          </cell>
          <cell r="CL227">
            <v>892</v>
          </cell>
          <cell r="CM227">
            <v>892</v>
          </cell>
          <cell r="CN227">
            <v>892</v>
          </cell>
          <cell r="CO227">
            <v>892</v>
          </cell>
          <cell r="CP227">
            <v>892</v>
          </cell>
          <cell r="CQ227">
            <v>892</v>
          </cell>
          <cell r="CR227">
            <v>892</v>
          </cell>
          <cell r="CS227">
            <v>892</v>
          </cell>
          <cell r="CT227">
            <v>892</v>
          </cell>
          <cell r="CU227">
            <v>892</v>
          </cell>
          <cell r="CV227">
            <v>892</v>
          </cell>
          <cell r="CW227">
            <v>892</v>
          </cell>
          <cell r="CX227">
            <v>892</v>
          </cell>
          <cell r="CY227">
            <v>892</v>
          </cell>
          <cell r="CZ227">
            <v>892</v>
          </cell>
          <cell r="DA227">
            <v>892</v>
          </cell>
          <cell r="DB227">
            <v>892</v>
          </cell>
          <cell r="DC227">
            <v>121</v>
          </cell>
          <cell r="DD227">
            <v>121</v>
          </cell>
          <cell r="DE227">
            <v>121</v>
          </cell>
          <cell r="DF227">
            <v>121</v>
          </cell>
          <cell r="DG227">
            <v>121</v>
          </cell>
          <cell r="DH227">
            <v>121</v>
          </cell>
          <cell r="DI227">
            <v>121</v>
          </cell>
          <cell r="DJ227">
            <v>121</v>
          </cell>
          <cell r="DK227">
            <v>121</v>
          </cell>
          <cell r="DL227">
            <v>121</v>
          </cell>
          <cell r="DM227">
            <v>121</v>
          </cell>
          <cell r="DN227">
            <v>121</v>
          </cell>
          <cell r="DO227">
            <v>121</v>
          </cell>
          <cell r="DP227">
            <v>121</v>
          </cell>
          <cell r="DQ227">
            <v>121</v>
          </cell>
          <cell r="DR227">
            <v>121</v>
          </cell>
          <cell r="DS227">
            <v>121</v>
          </cell>
          <cell r="DT227">
            <v>121</v>
          </cell>
          <cell r="DU227">
            <v>121</v>
          </cell>
          <cell r="DV227">
            <v>121</v>
          </cell>
          <cell r="DW227">
            <v>121</v>
          </cell>
          <cell r="DX227">
            <v>121</v>
          </cell>
          <cell r="DY227">
            <v>121</v>
          </cell>
          <cell r="DZ227">
            <v>121</v>
          </cell>
          <cell r="EA227">
            <v>121</v>
          </cell>
          <cell r="EB227">
            <v>121</v>
          </cell>
          <cell r="EC227">
            <v>121</v>
          </cell>
          <cell r="ED227">
            <v>121</v>
          </cell>
          <cell r="EE227">
            <v>121</v>
          </cell>
          <cell r="EF227">
            <v>121</v>
          </cell>
          <cell r="EG227">
            <v>121</v>
          </cell>
          <cell r="EH227">
            <v>121</v>
          </cell>
          <cell r="EI227">
            <v>121</v>
          </cell>
          <cell r="EJ227">
            <v>121</v>
          </cell>
          <cell r="EK227">
            <v>121</v>
          </cell>
          <cell r="EL227">
            <v>121</v>
          </cell>
          <cell r="EM227">
            <v>121</v>
          </cell>
          <cell r="EN227">
            <v>121</v>
          </cell>
          <cell r="EO227">
            <v>121</v>
          </cell>
          <cell r="EP227">
            <v>121</v>
          </cell>
          <cell r="EQ227">
            <v>121</v>
          </cell>
          <cell r="ER227">
            <v>121</v>
          </cell>
          <cell r="ES227">
            <v>121</v>
          </cell>
          <cell r="ET227">
            <v>121</v>
          </cell>
          <cell r="EU227">
            <v>121</v>
          </cell>
          <cell r="EV227">
            <v>121</v>
          </cell>
          <cell r="EW227">
            <v>121</v>
          </cell>
          <cell r="EX227">
            <v>121</v>
          </cell>
          <cell r="EY227">
            <v>121</v>
          </cell>
          <cell r="EZ227">
            <v>121</v>
          </cell>
          <cell r="FA227">
            <v>121</v>
          </cell>
          <cell r="FB227">
            <v>121</v>
          </cell>
          <cell r="FC227">
            <v>121</v>
          </cell>
          <cell r="FD227">
            <v>121</v>
          </cell>
          <cell r="FE227">
            <v>121</v>
          </cell>
          <cell r="FF227">
            <v>121</v>
          </cell>
          <cell r="FG227">
            <v>121</v>
          </cell>
          <cell r="FH227">
            <v>121</v>
          </cell>
          <cell r="FI227">
            <v>121</v>
          </cell>
          <cell r="FJ227">
            <v>121</v>
          </cell>
          <cell r="FK227">
            <v>121</v>
          </cell>
          <cell r="FL227">
            <v>121</v>
          </cell>
          <cell r="FM227">
            <v>121</v>
          </cell>
          <cell r="FN227">
            <v>121</v>
          </cell>
          <cell r="FO227">
            <v>121</v>
          </cell>
          <cell r="FP227">
            <v>121</v>
          </cell>
          <cell r="FQ227">
            <v>121</v>
          </cell>
          <cell r="FR227">
            <v>121</v>
          </cell>
          <cell r="FS227">
            <v>121</v>
          </cell>
          <cell r="FT227">
            <v>121</v>
          </cell>
          <cell r="FU227">
            <v>121</v>
          </cell>
          <cell r="FV227">
            <v>121</v>
          </cell>
          <cell r="FW227">
            <v>121</v>
          </cell>
          <cell r="FX227">
            <v>121</v>
          </cell>
          <cell r="FY227">
            <v>121</v>
          </cell>
          <cell r="FZ227">
            <v>121</v>
          </cell>
          <cell r="GA227">
            <v>121</v>
          </cell>
          <cell r="GB227">
            <v>121</v>
          </cell>
          <cell r="GC227">
            <v>121</v>
          </cell>
          <cell r="GD227">
            <v>121</v>
          </cell>
          <cell r="GE227">
            <v>121</v>
          </cell>
          <cell r="GF227">
            <v>121</v>
          </cell>
          <cell r="GG227">
            <v>121</v>
          </cell>
          <cell r="GH227">
            <v>121</v>
          </cell>
          <cell r="GI227">
            <v>121</v>
          </cell>
          <cell r="GJ227">
            <v>121</v>
          </cell>
          <cell r="GK227">
            <v>121</v>
          </cell>
          <cell r="GL227">
            <v>121</v>
          </cell>
          <cell r="GM227">
            <v>121</v>
          </cell>
          <cell r="GN227">
            <v>121</v>
          </cell>
          <cell r="GO227">
            <v>121</v>
          </cell>
          <cell r="GP227">
            <v>121</v>
          </cell>
          <cell r="GQ227">
            <v>121</v>
          </cell>
          <cell r="GR227">
            <v>121</v>
          </cell>
          <cell r="GS227">
            <v>121</v>
          </cell>
          <cell r="GT227">
            <v>121</v>
          </cell>
          <cell r="GU227">
            <v>121</v>
          </cell>
          <cell r="GV227">
            <v>121</v>
          </cell>
          <cell r="GW227">
            <v>121</v>
          </cell>
          <cell r="GX227">
            <v>121</v>
          </cell>
          <cell r="GY227">
            <v>121</v>
          </cell>
          <cell r="GZ227">
            <v>121</v>
          </cell>
          <cell r="HA227">
            <v>121</v>
          </cell>
          <cell r="HB227">
            <v>121</v>
          </cell>
          <cell r="HC227">
            <v>121</v>
          </cell>
          <cell r="HD227">
            <v>121</v>
          </cell>
          <cell r="HE227">
            <v>121</v>
          </cell>
          <cell r="HF227">
            <v>121</v>
          </cell>
          <cell r="HG227">
            <v>121</v>
          </cell>
          <cell r="HH227">
            <v>121</v>
          </cell>
          <cell r="HI227">
            <v>121</v>
          </cell>
          <cell r="HJ227">
            <v>121</v>
          </cell>
        </row>
        <row r="256">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0</v>
          </cell>
          <cell r="DE256">
            <v>0</v>
          </cell>
          <cell r="DF256">
            <v>0</v>
          </cell>
          <cell r="DG256">
            <v>0</v>
          </cell>
          <cell r="DH256">
            <v>0</v>
          </cell>
          <cell r="DI256">
            <v>0</v>
          </cell>
          <cell r="DJ256">
            <v>0</v>
          </cell>
          <cell r="DK256">
            <v>0</v>
          </cell>
          <cell r="DL256">
            <v>0</v>
          </cell>
          <cell r="DM256">
            <v>0</v>
          </cell>
          <cell r="DN256">
            <v>0</v>
          </cell>
          <cell r="DO256">
            <v>0</v>
          </cell>
          <cell r="DP256">
            <v>0</v>
          </cell>
          <cell r="DQ256">
            <v>0</v>
          </cell>
          <cell r="DR256">
            <v>0</v>
          </cell>
          <cell r="DS256">
            <v>0</v>
          </cell>
          <cell r="DT256">
            <v>0</v>
          </cell>
          <cell r="DU256">
            <v>0</v>
          </cell>
          <cell r="DV256">
            <v>0</v>
          </cell>
          <cell r="DW256">
            <v>0</v>
          </cell>
          <cell r="DX256">
            <v>0</v>
          </cell>
          <cell r="DY256">
            <v>0</v>
          </cell>
          <cell r="DZ256">
            <v>0</v>
          </cell>
          <cell r="EA256">
            <v>0</v>
          </cell>
          <cell r="EB256">
            <v>0</v>
          </cell>
          <cell r="EC256">
            <v>0</v>
          </cell>
          <cell r="ED256">
            <v>0</v>
          </cell>
          <cell r="EE256">
            <v>0</v>
          </cell>
          <cell r="EF256">
            <v>0</v>
          </cell>
          <cell r="EG256">
            <v>0</v>
          </cell>
          <cell r="EH256">
            <v>0</v>
          </cell>
          <cell r="EI256">
            <v>0</v>
          </cell>
          <cell r="EJ256">
            <v>0</v>
          </cell>
          <cell r="EK256">
            <v>0</v>
          </cell>
          <cell r="EL256">
            <v>0</v>
          </cell>
          <cell r="EM256">
            <v>0</v>
          </cell>
          <cell r="EN256">
            <v>0</v>
          </cell>
          <cell r="EO256">
            <v>0</v>
          </cell>
          <cell r="EP256">
            <v>0</v>
          </cell>
          <cell r="EQ256">
            <v>0</v>
          </cell>
          <cell r="ER256">
            <v>0</v>
          </cell>
          <cell r="ES256">
            <v>0</v>
          </cell>
          <cell r="ET256">
            <v>0</v>
          </cell>
          <cell r="EU256">
            <v>0</v>
          </cell>
          <cell r="EV256">
            <v>0</v>
          </cell>
          <cell r="EW256">
            <v>0</v>
          </cell>
          <cell r="EX256">
            <v>0</v>
          </cell>
          <cell r="EY256">
            <v>0</v>
          </cell>
          <cell r="EZ256">
            <v>0</v>
          </cell>
          <cell r="FA256">
            <v>0</v>
          </cell>
          <cell r="FB256">
            <v>0</v>
          </cell>
          <cell r="FC256">
            <v>0</v>
          </cell>
          <cell r="FD256">
            <v>0</v>
          </cell>
          <cell r="FE256">
            <v>0</v>
          </cell>
          <cell r="FF256">
            <v>0</v>
          </cell>
          <cell r="FG256">
            <v>0</v>
          </cell>
          <cell r="FH256">
            <v>0</v>
          </cell>
          <cell r="FI256">
            <v>0</v>
          </cell>
          <cell r="FJ256">
            <v>0</v>
          </cell>
          <cell r="FK256">
            <v>0</v>
          </cell>
          <cell r="FL256">
            <v>0</v>
          </cell>
          <cell r="FM256">
            <v>0</v>
          </cell>
          <cell r="FN256">
            <v>0</v>
          </cell>
          <cell r="FO256">
            <v>0</v>
          </cell>
          <cell r="FP256">
            <v>0</v>
          </cell>
          <cell r="FQ256">
            <v>0</v>
          </cell>
          <cell r="FR256">
            <v>0</v>
          </cell>
          <cell r="FS256">
            <v>0</v>
          </cell>
          <cell r="FT256">
            <v>0</v>
          </cell>
          <cell r="FU256">
            <v>0</v>
          </cell>
          <cell r="FV256">
            <v>0</v>
          </cell>
          <cell r="FW256">
            <v>0</v>
          </cell>
          <cell r="FX256">
            <v>0</v>
          </cell>
          <cell r="FY256">
            <v>0</v>
          </cell>
          <cell r="FZ256">
            <v>0</v>
          </cell>
          <cell r="GA256">
            <v>0</v>
          </cell>
          <cell r="GB256">
            <v>0</v>
          </cell>
          <cell r="GC256">
            <v>0</v>
          </cell>
          <cell r="GD256">
            <v>0</v>
          </cell>
          <cell r="GE256">
            <v>0</v>
          </cell>
          <cell r="GF256">
            <v>0</v>
          </cell>
          <cell r="GG256">
            <v>0</v>
          </cell>
          <cell r="GH256">
            <v>0</v>
          </cell>
          <cell r="GI256">
            <v>0</v>
          </cell>
          <cell r="GJ256">
            <v>0</v>
          </cell>
          <cell r="GK256">
            <v>0</v>
          </cell>
          <cell r="GL256">
            <v>0</v>
          </cell>
          <cell r="GM256">
            <v>0</v>
          </cell>
          <cell r="GN256">
            <v>0</v>
          </cell>
          <cell r="GO256">
            <v>0</v>
          </cell>
          <cell r="GP256">
            <v>0</v>
          </cell>
          <cell r="GQ256">
            <v>0</v>
          </cell>
          <cell r="GR256">
            <v>0</v>
          </cell>
          <cell r="GS256">
            <v>0</v>
          </cell>
          <cell r="GT256">
            <v>0</v>
          </cell>
          <cell r="GU256">
            <v>0</v>
          </cell>
          <cell r="GV256">
            <v>0</v>
          </cell>
          <cell r="GW256">
            <v>0</v>
          </cell>
          <cell r="GX256">
            <v>0</v>
          </cell>
          <cell r="GY256">
            <v>0</v>
          </cell>
          <cell r="GZ256">
            <v>0</v>
          </cell>
          <cell r="HA256">
            <v>0</v>
          </cell>
          <cell r="HB256">
            <v>0</v>
          </cell>
          <cell r="HC256">
            <v>0</v>
          </cell>
          <cell r="HD256">
            <v>0</v>
          </cell>
          <cell r="HE256">
            <v>0</v>
          </cell>
          <cell r="HF256">
            <v>0</v>
          </cell>
          <cell r="HG256">
            <v>0</v>
          </cell>
          <cell r="HH256">
            <v>0</v>
          </cell>
          <cell r="HI256">
            <v>0</v>
          </cell>
          <cell r="HJ256">
            <v>0</v>
          </cell>
        </row>
        <row r="299">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cell r="EC299">
            <v>0</v>
          </cell>
          <cell r="ED299">
            <v>0</v>
          </cell>
          <cell r="EE299">
            <v>0</v>
          </cell>
          <cell r="EF299">
            <v>0</v>
          </cell>
          <cell r="EG299">
            <v>0</v>
          </cell>
          <cell r="EH299">
            <v>0</v>
          </cell>
          <cell r="EI299">
            <v>0</v>
          </cell>
          <cell r="EJ299">
            <v>0</v>
          </cell>
          <cell r="EK299">
            <v>0</v>
          </cell>
          <cell r="EL299">
            <v>0</v>
          </cell>
          <cell r="EM299">
            <v>0</v>
          </cell>
          <cell r="EN299">
            <v>0</v>
          </cell>
          <cell r="EO299">
            <v>0</v>
          </cell>
          <cell r="EP299">
            <v>0</v>
          </cell>
          <cell r="EQ299">
            <v>0</v>
          </cell>
          <cell r="ER299">
            <v>0</v>
          </cell>
          <cell r="ES299">
            <v>0</v>
          </cell>
          <cell r="ET299">
            <v>0</v>
          </cell>
          <cell r="EU299">
            <v>0</v>
          </cell>
          <cell r="EV299">
            <v>0</v>
          </cell>
          <cell r="EW299">
            <v>0</v>
          </cell>
          <cell r="EX299">
            <v>0</v>
          </cell>
          <cell r="EY299">
            <v>0</v>
          </cell>
          <cell r="EZ299">
            <v>0</v>
          </cell>
          <cell r="FA299">
            <v>0</v>
          </cell>
          <cell r="FB299">
            <v>0</v>
          </cell>
          <cell r="FC299">
            <v>0</v>
          </cell>
          <cell r="FD299">
            <v>0</v>
          </cell>
          <cell r="FE299">
            <v>0</v>
          </cell>
          <cell r="FF299">
            <v>0</v>
          </cell>
          <cell r="FG299">
            <v>0</v>
          </cell>
          <cell r="FH299">
            <v>0</v>
          </cell>
          <cell r="FI299">
            <v>0</v>
          </cell>
          <cell r="FJ299">
            <v>0</v>
          </cell>
          <cell r="FK299">
            <v>0</v>
          </cell>
          <cell r="FL299">
            <v>0</v>
          </cell>
          <cell r="FM299">
            <v>0</v>
          </cell>
          <cell r="FN299">
            <v>0</v>
          </cell>
          <cell r="FO299">
            <v>0</v>
          </cell>
          <cell r="FP299">
            <v>0</v>
          </cell>
          <cell r="FQ299">
            <v>0</v>
          </cell>
          <cell r="FR299">
            <v>0</v>
          </cell>
          <cell r="FS299">
            <v>0</v>
          </cell>
          <cell r="FT299">
            <v>0</v>
          </cell>
          <cell r="FU299">
            <v>0</v>
          </cell>
          <cell r="FV299">
            <v>0</v>
          </cell>
          <cell r="FW299">
            <v>0</v>
          </cell>
          <cell r="FX299">
            <v>0</v>
          </cell>
          <cell r="FY299">
            <v>0</v>
          </cell>
          <cell r="FZ299">
            <v>0</v>
          </cell>
          <cell r="GA299">
            <v>0</v>
          </cell>
          <cell r="GB299">
            <v>0</v>
          </cell>
          <cell r="GC299">
            <v>0</v>
          </cell>
          <cell r="GD299">
            <v>0</v>
          </cell>
          <cell r="GE299">
            <v>0</v>
          </cell>
          <cell r="GF299">
            <v>0</v>
          </cell>
          <cell r="GG299">
            <v>0</v>
          </cell>
          <cell r="GH299">
            <v>0</v>
          </cell>
          <cell r="GI299">
            <v>0</v>
          </cell>
          <cell r="GJ299">
            <v>0</v>
          </cell>
          <cell r="GK299">
            <v>0</v>
          </cell>
          <cell r="GL299">
            <v>0</v>
          </cell>
          <cell r="GM299">
            <v>0</v>
          </cell>
          <cell r="GN299">
            <v>0</v>
          </cell>
          <cell r="GO299">
            <v>0</v>
          </cell>
          <cell r="GP299">
            <v>0</v>
          </cell>
          <cell r="GQ299">
            <v>0</v>
          </cell>
          <cell r="GR299">
            <v>0</v>
          </cell>
          <cell r="GS299">
            <v>0</v>
          </cell>
          <cell r="GT299">
            <v>0</v>
          </cell>
          <cell r="GU299">
            <v>0</v>
          </cell>
          <cell r="GV299">
            <v>0</v>
          </cell>
          <cell r="GW299">
            <v>0</v>
          </cell>
          <cell r="GX299">
            <v>0</v>
          </cell>
          <cell r="GY299">
            <v>0</v>
          </cell>
          <cell r="GZ299">
            <v>0</v>
          </cell>
          <cell r="HA299">
            <v>0</v>
          </cell>
          <cell r="HB299">
            <v>0</v>
          </cell>
          <cell r="HC299">
            <v>0</v>
          </cell>
          <cell r="HD299">
            <v>0</v>
          </cell>
          <cell r="HE299">
            <v>0</v>
          </cell>
          <cell r="HF299">
            <v>0</v>
          </cell>
          <cell r="HG299">
            <v>0</v>
          </cell>
          <cell r="HH299">
            <v>0</v>
          </cell>
          <cell r="HI299">
            <v>0</v>
          </cell>
          <cell r="HJ299">
            <v>0</v>
          </cell>
        </row>
        <row r="305">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cell r="EC305">
            <v>0</v>
          </cell>
          <cell r="ED305">
            <v>0</v>
          </cell>
          <cell r="EE305">
            <v>0</v>
          </cell>
          <cell r="EF305">
            <v>0</v>
          </cell>
          <cell r="EG305">
            <v>0</v>
          </cell>
          <cell r="EH305">
            <v>0</v>
          </cell>
          <cell r="EI305">
            <v>0</v>
          </cell>
          <cell r="EJ305">
            <v>0</v>
          </cell>
          <cell r="EK305">
            <v>0</v>
          </cell>
          <cell r="EL305">
            <v>0</v>
          </cell>
          <cell r="EM305">
            <v>0</v>
          </cell>
          <cell r="EN305">
            <v>0</v>
          </cell>
          <cell r="EO305">
            <v>0</v>
          </cell>
          <cell r="EP305">
            <v>0</v>
          </cell>
          <cell r="EQ305">
            <v>0</v>
          </cell>
          <cell r="ER305">
            <v>0</v>
          </cell>
          <cell r="ES305">
            <v>0</v>
          </cell>
          <cell r="ET305">
            <v>0</v>
          </cell>
          <cell r="EU305">
            <v>0</v>
          </cell>
          <cell r="EV305">
            <v>0</v>
          </cell>
          <cell r="EW305">
            <v>0</v>
          </cell>
          <cell r="EX305">
            <v>0</v>
          </cell>
          <cell r="EY305">
            <v>0</v>
          </cell>
          <cell r="EZ305">
            <v>0</v>
          </cell>
          <cell r="FA305">
            <v>0</v>
          </cell>
          <cell r="FB305">
            <v>0</v>
          </cell>
          <cell r="FC305">
            <v>0</v>
          </cell>
          <cell r="FD305">
            <v>0</v>
          </cell>
          <cell r="FE305">
            <v>0</v>
          </cell>
          <cell r="FF305">
            <v>0</v>
          </cell>
          <cell r="FG305">
            <v>0</v>
          </cell>
          <cell r="FH305">
            <v>0</v>
          </cell>
          <cell r="FI305">
            <v>0</v>
          </cell>
          <cell r="FJ305">
            <v>0</v>
          </cell>
          <cell r="FK305">
            <v>0</v>
          </cell>
          <cell r="FL305">
            <v>0</v>
          </cell>
          <cell r="FM305">
            <v>0</v>
          </cell>
          <cell r="FN305">
            <v>0</v>
          </cell>
          <cell r="FO305">
            <v>0</v>
          </cell>
          <cell r="FP305">
            <v>0</v>
          </cell>
          <cell r="FQ305">
            <v>0</v>
          </cell>
          <cell r="FR305">
            <v>0</v>
          </cell>
          <cell r="FS305">
            <v>0</v>
          </cell>
          <cell r="FT305">
            <v>0</v>
          </cell>
          <cell r="FU305">
            <v>0</v>
          </cell>
          <cell r="FV305">
            <v>0</v>
          </cell>
          <cell r="FW305">
            <v>0</v>
          </cell>
          <cell r="FX305">
            <v>0</v>
          </cell>
          <cell r="FY305">
            <v>0</v>
          </cell>
          <cell r="FZ305">
            <v>0</v>
          </cell>
          <cell r="GA305">
            <v>0</v>
          </cell>
          <cell r="GB305">
            <v>0</v>
          </cell>
          <cell r="GC305">
            <v>0</v>
          </cell>
          <cell r="GD305">
            <v>0</v>
          </cell>
          <cell r="GE305">
            <v>0</v>
          </cell>
          <cell r="GF305">
            <v>0</v>
          </cell>
          <cell r="GG305">
            <v>0</v>
          </cell>
          <cell r="GH305">
            <v>0</v>
          </cell>
          <cell r="GI305">
            <v>0</v>
          </cell>
          <cell r="GJ305">
            <v>0</v>
          </cell>
          <cell r="GK305">
            <v>0</v>
          </cell>
          <cell r="GL305">
            <v>0</v>
          </cell>
          <cell r="GM305">
            <v>0</v>
          </cell>
          <cell r="GN305">
            <v>0</v>
          </cell>
          <cell r="GO305">
            <v>0</v>
          </cell>
          <cell r="GP305">
            <v>0</v>
          </cell>
          <cell r="GQ305">
            <v>0</v>
          </cell>
          <cell r="GR305">
            <v>0</v>
          </cell>
          <cell r="GS305">
            <v>0</v>
          </cell>
          <cell r="GT305">
            <v>0</v>
          </cell>
          <cell r="GU305">
            <v>0</v>
          </cell>
          <cell r="GV305">
            <v>0</v>
          </cell>
          <cell r="GW305">
            <v>0</v>
          </cell>
          <cell r="GX305">
            <v>0</v>
          </cell>
          <cell r="GY305">
            <v>0</v>
          </cell>
          <cell r="GZ305">
            <v>0</v>
          </cell>
          <cell r="HA305">
            <v>0</v>
          </cell>
          <cell r="HB305">
            <v>0</v>
          </cell>
          <cell r="HC305">
            <v>0</v>
          </cell>
          <cell r="HD305">
            <v>0</v>
          </cell>
          <cell r="HE305">
            <v>0</v>
          </cell>
          <cell r="HF305">
            <v>0</v>
          </cell>
          <cell r="HG305">
            <v>0</v>
          </cell>
          <cell r="HH305">
            <v>0</v>
          </cell>
          <cell r="HI305">
            <v>0</v>
          </cell>
          <cell r="HJ305">
            <v>0</v>
          </cell>
        </row>
        <row r="309">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v>0</v>
          </cell>
          <cell r="DU309">
            <v>0</v>
          </cell>
          <cell r="DV309">
            <v>0</v>
          </cell>
          <cell r="DW309">
            <v>0</v>
          </cell>
          <cell r="DX309">
            <v>0</v>
          </cell>
          <cell r="DY309">
            <v>0</v>
          </cell>
          <cell r="DZ309">
            <v>0</v>
          </cell>
          <cell r="EA309">
            <v>0</v>
          </cell>
          <cell r="EB309">
            <v>0</v>
          </cell>
          <cell r="EC309">
            <v>0</v>
          </cell>
          <cell r="ED309">
            <v>0</v>
          </cell>
          <cell r="EE309">
            <v>0</v>
          </cell>
          <cell r="EF309">
            <v>0</v>
          </cell>
          <cell r="EG309">
            <v>0</v>
          </cell>
          <cell r="EH309">
            <v>0</v>
          </cell>
          <cell r="EI309">
            <v>0</v>
          </cell>
          <cell r="EJ309">
            <v>0</v>
          </cell>
          <cell r="EK309">
            <v>0</v>
          </cell>
          <cell r="EL309">
            <v>0</v>
          </cell>
          <cell r="EM309">
            <v>0</v>
          </cell>
          <cell r="EN309">
            <v>0</v>
          </cell>
          <cell r="EO309">
            <v>0</v>
          </cell>
          <cell r="EP309">
            <v>0</v>
          </cell>
          <cell r="EQ309">
            <v>0</v>
          </cell>
          <cell r="ER309">
            <v>0</v>
          </cell>
          <cell r="ES309">
            <v>0</v>
          </cell>
          <cell r="ET309">
            <v>0</v>
          </cell>
          <cell r="EU309">
            <v>0</v>
          </cell>
          <cell r="EV309">
            <v>0</v>
          </cell>
          <cell r="EW309">
            <v>0</v>
          </cell>
          <cell r="EX309">
            <v>0</v>
          </cell>
          <cell r="EY309">
            <v>0</v>
          </cell>
          <cell r="EZ309">
            <v>0</v>
          </cell>
          <cell r="FA309">
            <v>0</v>
          </cell>
          <cell r="FB309">
            <v>0</v>
          </cell>
          <cell r="FC309">
            <v>0</v>
          </cell>
          <cell r="FD309">
            <v>0</v>
          </cell>
          <cell r="FE309">
            <v>0</v>
          </cell>
          <cell r="FF309">
            <v>0</v>
          </cell>
          <cell r="FG309">
            <v>0</v>
          </cell>
          <cell r="FH309">
            <v>0</v>
          </cell>
          <cell r="FI309">
            <v>0</v>
          </cell>
          <cell r="FJ309">
            <v>0</v>
          </cell>
          <cell r="FK309">
            <v>0</v>
          </cell>
          <cell r="FL309">
            <v>0</v>
          </cell>
          <cell r="FM309">
            <v>0</v>
          </cell>
          <cell r="FN309">
            <v>0</v>
          </cell>
          <cell r="FO309">
            <v>0</v>
          </cell>
          <cell r="FP309">
            <v>0</v>
          </cell>
          <cell r="FQ309">
            <v>0</v>
          </cell>
          <cell r="FR309">
            <v>0</v>
          </cell>
          <cell r="FS309">
            <v>0</v>
          </cell>
          <cell r="FT309">
            <v>0</v>
          </cell>
          <cell r="FU309">
            <v>0</v>
          </cell>
          <cell r="FV309">
            <v>0</v>
          </cell>
          <cell r="FW309">
            <v>0</v>
          </cell>
          <cell r="FX309">
            <v>0</v>
          </cell>
          <cell r="FY309">
            <v>0</v>
          </cell>
          <cell r="FZ309">
            <v>0</v>
          </cell>
          <cell r="GA309">
            <v>0</v>
          </cell>
          <cell r="GB309">
            <v>0</v>
          </cell>
          <cell r="GC309">
            <v>0</v>
          </cell>
          <cell r="GD309">
            <v>0</v>
          </cell>
          <cell r="GE309">
            <v>0</v>
          </cell>
          <cell r="GF309">
            <v>0</v>
          </cell>
          <cell r="GG309">
            <v>0</v>
          </cell>
          <cell r="GH309">
            <v>0</v>
          </cell>
          <cell r="GI309">
            <v>0</v>
          </cell>
          <cell r="GJ309">
            <v>0</v>
          </cell>
          <cell r="GK309">
            <v>0</v>
          </cell>
          <cell r="GL309">
            <v>0</v>
          </cell>
          <cell r="GM309">
            <v>0</v>
          </cell>
          <cell r="GN309">
            <v>0</v>
          </cell>
          <cell r="GO309">
            <v>0</v>
          </cell>
          <cell r="GP309">
            <v>0</v>
          </cell>
          <cell r="GQ309">
            <v>0</v>
          </cell>
          <cell r="GR309">
            <v>0</v>
          </cell>
          <cell r="GS309">
            <v>0</v>
          </cell>
          <cell r="GT309">
            <v>0</v>
          </cell>
          <cell r="GU309">
            <v>0</v>
          </cell>
          <cell r="GV309">
            <v>0</v>
          </cell>
          <cell r="GW309">
            <v>0</v>
          </cell>
          <cell r="GX309">
            <v>0</v>
          </cell>
          <cell r="GY309">
            <v>0</v>
          </cell>
          <cell r="GZ309">
            <v>0</v>
          </cell>
          <cell r="HA309">
            <v>0</v>
          </cell>
          <cell r="HB309">
            <v>0</v>
          </cell>
          <cell r="HC309">
            <v>0</v>
          </cell>
          <cell r="HD309">
            <v>0</v>
          </cell>
          <cell r="HE309">
            <v>0</v>
          </cell>
          <cell r="HF309">
            <v>0</v>
          </cell>
          <cell r="HG309">
            <v>0</v>
          </cell>
          <cell r="HH309">
            <v>0</v>
          </cell>
          <cell r="HI309">
            <v>0</v>
          </cell>
          <cell r="HJ309">
            <v>0</v>
          </cell>
        </row>
        <row r="313">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cell r="HG313">
            <v>0</v>
          </cell>
          <cell r="HH313">
            <v>0</v>
          </cell>
          <cell r="HI313">
            <v>0</v>
          </cell>
          <cell r="HJ313">
            <v>0</v>
          </cell>
        </row>
        <row r="316">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cell r="EC316">
            <v>0</v>
          </cell>
          <cell r="ED316">
            <v>0</v>
          </cell>
          <cell r="EE316">
            <v>0</v>
          </cell>
          <cell r="EF316">
            <v>0</v>
          </cell>
          <cell r="EG316">
            <v>0</v>
          </cell>
          <cell r="EH316">
            <v>0</v>
          </cell>
          <cell r="EI316">
            <v>0</v>
          </cell>
          <cell r="EJ316">
            <v>0</v>
          </cell>
          <cell r="EK316">
            <v>0</v>
          </cell>
          <cell r="EL316">
            <v>0</v>
          </cell>
          <cell r="EM316">
            <v>0</v>
          </cell>
          <cell r="EN316">
            <v>0</v>
          </cell>
          <cell r="EO316">
            <v>0</v>
          </cell>
          <cell r="EP316">
            <v>0</v>
          </cell>
          <cell r="EQ316">
            <v>0</v>
          </cell>
          <cell r="ER316">
            <v>0</v>
          </cell>
          <cell r="ES316">
            <v>0</v>
          </cell>
          <cell r="ET316">
            <v>0</v>
          </cell>
          <cell r="EU316">
            <v>0</v>
          </cell>
          <cell r="EV316">
            <v>0</v>
          </cell>
          <cell r="EW316">
            <v>0</v>
          </cell>
          <cell r="EX316">
            <v>0</v>
          </cell>
          <cell r="EY316">
            <v>0</v>
          </cell>
          <cell r="EZ316">
            <v>0</v>
          </cell>
          <cell r="FA316">
            <v>0</v>
          </cell>
          <cell r="FB316">
            <v>0</v>
          </cell>
          <cell r="FC316">
            <v>0</v>
          </cell>
          <cell r="FD316">
            <v>0</v>
          </cell>
          <cell r="FE316">
            <v>0</v>
          </cell>
          <cell r="FF316">
            <v>0</v>
          </cell>
          <cell r="FG316">
            <v>0</v>
          </cell>
          <cell r="FH316">
            <v>0</v>
          </cell>
          <cell r="FI316">
            <v>0</v>
          </cell>
          <cell r="FJ316">
            <v>0</v>
          </cell>
          <cell r="FK316">
            <v>0</v>
          </cell>
          <cell r="FL316">
            <v>0</v>
          </cell>
          <cell r="FM316">
            <v>0</v>
          </cell>
          <cell r="FN316">
            <v>0</v>
          </cell>
          <cell r="FO316">
            <v>0</v>
          </cell>
          <cell r="FP316">
            <v>0</v>
          </cell>
          <cell r="FQ316">
            <v>0</v>
          </cell>
          <cell r="FR316">
            <v>0</v>
          </cell>
          <cell r="FS316">
            <v>0</v>
          </cell>
          <cell r="FT316">
            <v>0</v>
          </cell>
          <cell r="FU316">
            <v>0</v>
          </cell>
          <cell r="FV316">
            <v>0</v>
          </cell>
          <cell r="FW316">
            <v>0</v>
          </cell>
          <cell r="FX316">
            <v>0</v>
          </cell>
          <cell r="FY316">
            <v>0</v>
          </cell>
          <cell r="FZ316">
            <v>0</v>
          </cell>
          <cell r="GA316">
            <v>0</v>
          </cell>
          <cell r="GB316">
            <v>0</v>
          </cell>
          <cell r="GC316">
            <v>0</v>
          </cell>
          <cell r="GD316">
            <v>0</v>
          </cell>
          <cell r="GE316">
            <v>0</v>
          </cell>
          <cell r="GF316">
            <v>0</v>
          </cell>
          <cell r="GG316">
            <v>0</v>
          </cell>
          <cell r="GH316">
            <v>0</v>
          </cell>
          <cell r="GI316">
            <v>0</v>
          </cell>
          <cell r="GJ316">
            <v>0</v>
          </cell>
          <cell r="GK316">
            <v>0</v>
          </cell>
          <cell r="GL316">
            <v>0</v>
          </cell>
          <cell r="GM316">
            <v>0</v>
          </cell>
          <cell r="GN316">
            <v>0</v>
          </cell>
          <cell r="GO316">
            <v>0</v>
          </cell>
          <cell r="GP316">
            <v>0</v>
          </cell>
          <cell r="GQ316">
            <v>0</v>
          </cell>
          <cell r="GR316">
            <v>0</v>
          </cell>
          <cell r="GS316">
            <v>0</v>
          </cell>
          <cell r="GT316">
            <v>0</v>
          </cell>
          <cell r="GU316">
            <v>0</v>
          </cell>
          <cell r="GV316">
            <v>0</v>
          </cell>
          <cell r="GW316">
            <v>0</v>
          </cell>
          <cell r="GX316">
            <v>0</v>
          </cell>
          <cell r="GY316">
            <v>0</v>
          </cell>
          <cell r="GZ316">
            <v>0</v>
          </cell>
          <cell r="HA316">
            <v>0</v>
          </cell>
          <cell r="HB316">
            <v>0</v>
          </cell>
          <cell r="HC316">
            <v>0</v>
          </cell>
          <cell r="HD316">
            <v>0</v>
          </cell>
          <cell r="HE316">
            <v>0</v>
          </cell>
          <cell r="HF316">
            <v>0</v>
          </cell>
          <cell r="HG316">
            <v>0</v>
          </cell>
          <cell r="HH316">
            <v>0</v>
          </cell>
          <cell r="HI316">
            <v>0</v>
          </cell>
          <cell r="HJ316">
            <v>0</v>
          </cell>
        </row>
        <row r="318">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v>0</v>
          </cell>
          <cell r="DU318">
            <v>0</v>
          </cell>
          <cell r="DV318">
            <v>0</v>
          </cell>
          <cell r="DW318">
            <v>0</v>
          </cell>
          <cell r="DX318">
            <v>0</v>
          </cell>
          <cell r="DY318">
            <v>0</v>
          </cell>
          <cell r="DZ318">
            <v>0</v>
          </cell>
          <cell r="EA318">
            <v>0</v>
          </cell>
          <cell r="EB318">
            <v>0</v>
          </cell>
          <cell r="EC318">
            <v>0</v>
          </cell>
          <cell r="ED318">
            <v>0</v>
          </cell>
          <cell r="EE318">
            <v>0</v>
          </cell>
          <cell r="EF318">
            <v>0</v>
          </cell>
          <cell r="EG318">
            <v>0</v>
          </cell>
          <cell r="EH318">
            <v>0</v>
          </cell>
          <cell r="EI318">
            <v>0</v>
          </cell>
          <cell r="EJ318">
            <v>0</v>
          </cell>
          <cell r="EK318">
            <v>0</v>
          </cell>
          <cell r="EL318">
            <v>0</v>
          </cell>
          <cell r="EM318">
            <v>0</v>
          </cell>
          <cell r="EN318">
            <v>0</v>
          </cell>
          <cell r="EO318">
            <v>0</v>
          </cell>
          <cell r="EP318">
            <v>0</v>
          </cell>
          <cell r="EQ318">
            <v>0</v>
          </cell>
          <cell r="ER318">
            <v>0</v>
          </cell>
          <cell r="ES318">
            <v>0</v>
          </cell>
          <cell r="ET318">
            <v>0</v>
          </cell>
          <cell r="EU318">
            <v>0</v>
          </cell>
          <cell r="EV318">
            <v>0</v>
          </cell>
          <cell r="EW318">
            <v>0</v>
          </cell>
          <cell r="EX318">
            <v>0</v>
          </cell>
          <cell r="EY318">
            <v>0</v>
          </cell>
          <cell r="EZ318">
            <v>0</v>
          </cell>
          <cell r="FA318">
            <v>0</v>
          </cell>
          <cell r="FB318">
            <v>0</v>
          </cell>
          <cell r="FC318">
            <v>0</v>
          </cell>
          <cell r="FD318">
            <v>0</v>
          </cell>
          <cell r="FE318">
            <v>0</v>
          </cell>
          <cell r="FF318">
            <v>0</v>
          </cell>
          <cell r="FG318">
            <v>0</v>
          </cell>
          <cell r="FH318">
            <v>0</v>
          </cell>
          <cell r="FI318">
            <v>0</v>
          </cell>
          <cell r="FJ318">
            <v>0</v>
          </cell>
          <cell r="FK318">
            <v>0</v>
          </cell>
          <cell r="FL318">
            <v>0</v>
          </cell>
          <cell r="FM318">
            <v>0</v>
          </cell>
          <cell r="FN318">
            <v>0</v>
          </cell>
          <cell r="FO318">
            <v>0</v>
          </cell>
          <cell r="FP318">
            <v>0</v>
          </cell>
          <cell r="FQ318">
            <v>0</v>
          </cell>
          <cell r="FR318">
            <v>0</v>
          </cell>
          <cell r="FS318">
            <v>0</v>
          </cell>
          <cell r="FT318">
            <v>0</v>
          </cell>
          <cell r="FU318">
            <v>0</v>
          </cell>
          <cell r="FV318">
            <v>0</v>
          </cell>
          <cell r="FW318">
            <v>0</v>
          </cell>
          <cell r="FX318">
            <v>0</v>
          </cell>
          <cell r="FY318">
            <v>0</v>
          </cell>
          <cell r="FZ318">
            <v>0</v>
          </cell>
          <cell r="GA318">
            <v>0</v>
          </cell>
          <cell r="GB318">
            <v>0</v>
          </cell>
          <cell r="GC318">
            <v>0</v>
          </cell>
          <cell r="GD318">
            <v>0</v>
          </cell>
          <cell r="GE318">
            <v>0</v>
          </cell>
          <cell r="GF318">
            <v>0</v>
          </cell>
          <cell r="GG318">
            <v>0</v>
          </cell>
          <cell r="GH318">
            <v>0</v>
          </cell>
          <cell r="GI318">
            <v>0</v>
          </cell>
          <cell r="GJ318">
            <v>0</v>
          </cell>
          <cell r="GK318">
            <v>0</v>
          </cell>
          <cell r="GL318">
            <v>0</v>
          </cell>
          <cell r="GM318">
            <v>0</v>
          </cell>
          <cell r="GN318">
            <v>0</v>
          </cell>
          <cell r="GO318">
            <v>0</v>
          </cell>
          <cell r="GP318">
            <v>0</v>
          </cell>
          <cell r="GQ318">
            <v>0</v>
          </cell>
          <cell r="GR318">
            <v>0</v>
          </cell>
          <cell r="GS318">
            <v>0</v>
          </cell>
          <cell r="GT318">
            <v>0</v>
          </cell>
          <cell r="GU318">
            <v>0</v>
          </cell>
          <cell r="GV318">
            <v>0</v>
          </cell>
          <cell r="GW318">
            <v>0</v>
          </cell>
          <cell r="GX318">
            <v>0</v>
          </cell>
          <cell r="GY318">
            <v>0</v>
          </cell>
          <cell r="GZ318">
            <v>0</v>
          </cell>
          <cell r="HA318">
            <v>0</v>
          </cell>
          <cell r="HB318">
            <v>0</v>
          </cell>
          <cell r="HC318">
            <v>0</v>
          </cell>
          <cell r="HD318">
            <v>0</v>
          </cell>
          <cell r="HE318">
            <v>0</v>
          </cell>
          <cell r="HF318">
            <v>0</v>
          </cell>
          <cell r="HG318">
            <v>0</v>
          </cell>
          <cell r="HH318">
            <v>0</v>
          </cell>
          <cell r="HI318">
            <v>0</v>
          </cell>
          <cell r="HJ318">
            <v>0</v>
          </cell>
        </row>
        <row r="325">
          <cell r="R325">
            <v>1600</v>
          </cell>
          <cell r="S325">
            <v>1600</v>
          </cell>
          <cell r="T325">
            <v>1600</v>
          </cell>
          <cell r="U325">
            <v>1600</v>
          </cell>
          <cell r="V325">
            <v>1600</v>
          </cell>
          <cell r="W325">
            <v>1600</v>
          </cell>
          <cell r="X325">
            <v>1600</v>
          </cell>
          <cell r="Y325">
            <v>1600</v>
          </cell>
          <cell r="Z325">
            <v>1600</v>
          </cell>
          <cell r="AA325">
            <v>1600</v>
          </cell>
          <cell r="AB325">
            <v>1600</v>
          </cell>
          <cell r="AC325">
            <v>1600</v>
          </cell>
          <cell r="AD325">
            <v>1600</v>
          </cell>
          <cell r="AE325">
            <v>1600</v>
          </cell>
          <cell r="AF325">
            <v>1600</v>
          </cell>
          <cell r="AG325">
            <v>1600</v>
          </cell>
          <cell r="AH325">
            <v>1600</v>
          </cell>
          <cell r="AI325">
            <v>1600</v>
          </cell>
          <cell r="AJ325">
            <v>1600</v>
          </cell>
          <cell r="AK325">
            <v>1600</v>
          </cell>
          <cell r="AL325">
            <v>1600</v>
          </cell>
          <cell r="AM325">
            <v>1600</v>
          </cell>
          <cell r="AN325">
            <v>1600</v>
          </cell>
          <cell r="AO325">
            <v>1600</v>
          </cell>
          <cell r="AP325">
            <v>1600</v>
          </cell>
          <cell r="AQ325">
            <v>1600</v>
          </cell>
          <cell r="AR325">
            <v>1600</v>
          </cell>
          <cell r="AS325">
            <v>1600</v>
          </cell>
          <cell r="AT325">
            <v>1600</v>
          </cell>
          <cell r="AU325">
            <v>1600</v>
          </cell>
          <cell r="AV325">
            <v>1600</v>
          </cell>
          <cell r="AW325">
            <v>1600</v>
          </cell>
          <cell r="AX325">
            <v>1600</v>
          </cell>
          <cell r="AY325">
            <v>1600</v>
          </cell>
          <cell r="AZ325">
            <v>1600</v>
          </cell>
          <cell r="BA325">
            <v>1600</v>
          </cell>
          <cell r="BB325">
            <v>1600</v>
          </cell>
          <cell r="BC325">
            <v>1600</v>
          </cell>
          <cell r="BD325">
            <v>1600</v>
          </cell>
          <cell r="BE325">
            <v>1600</v>
          </cell>
          <cell r="BF325">
            <v>1600</v>
          </cell>
          <cell r="BG325">
            <v>1600</v>
          </cell>
          <cell r="BH325">
            <v>1600</v>
          </cell>
          <cell r="BI325">
            <v>1600</v>
          </cell>
          <cell r="BJ325">
            <v>1600</v>
          </cell>
          <cell r="BK325">
            <v>1600</v>
          </cell>
          <cell r="BL325">
            <v>1600</v>
          </cell>
          <cell r="BM325">
            <v>1600</v>
          </cell>
          <cell r="BN325">
            <v>1600</v>
          </cell>
          <cell r="BO325">
            <v>1600</v>
          </cell>
          <cell r="BP325">
            <v>1600</v>
          </cell>
          <cell r="BQ325">
            <v>1600</v>
          </cell>
          <cell r="BR325">
            <v>1600</v>
          </cell>
          <cell r="BS325">
            <v>1600</v>
          </cell>
          <cell r="BT325">
            <v>1600</v>
          </cell>
          <cell r="BU325">
            <v>1600</v>
          </cell>
          <cell r="BV325">
            <v>1600</v>
          </cell>
          <cell r="BW325">
            <v>1600</v>
          </cell>
          <cell r="BX325">
            <v>1600</v>
          </cell>
          <cell r="BY325">
            <v>1600</v>
          </cell>
          <cell r="BZ325">
            <v>1600</v>
          </cell>
          <cell r="CA325">
            <v>1600</v>
          </cell>
          <cell r="CB325">
            <v>1600</v>
          </cell>
          <cell r="CC325">
            <v>1600</v>
          </cell>
          <cell r="CD325">
            <v>1600</v>
          </cell>
          <cell r="CE325">
            <v>1600</v>
          </cell>
          <cell r="CF325">
            <v>1600</v>
          </cell>
          <cell r="CG325">
            <v>1600</v>
          </cell>
          <cell r="CH325">
            <v>1600</v>
          </cell>
          <cell r="CI325">
            <v>1600</v>
          </cell>
          <cell r="CJ325">
            <v>1600</v>
          </cell>
          <cell r="CK325">
            <v>1600</v>
          </cell>
          <cell r="CL325">
            <v>1600</v>
          </cell>
          <cell r="CM325">
            <v>1600</v>
          </cell>
          <cell r="CN325">
            <v>1600</v>
          </cell>
          <cell r="CO325">
            <v>1600</v>
          </cell>
          <cell r="CP325">
            <v>1600</v>
          </cell>
          <cell r="CQ325">
            <v>1600</v>
          </cell>
          <cell r="CR325">
            <v>1600</v>
          </cell>
          <cell r="CS325">
            <v>1600</v>
          </cell>
          <cell r="CT325">
            <v>1600</v>
          </cell>
          <cell r="CU325">
            <v>1600</v>
          </cell>
          <cell r="CV325">
            <v>1600</v>
          </cell>
          <cell r="CW325">
            <v>1600</v>
          </cell>
          <cell r="CX325">
            <v>1600</v>
          </cell>
          <cell r="CY325">
            <v>1600</v>
          </cell>
          <cell r="CZ325">
            <v>0</v>
          </cell>
          <cell r="DA325">
            <v>0</v>
          </cell>
          <cell r="DB325">
            <v>0</v>
          </cell>
          <cell r="DC325">
            <v>0</v>
          </cell>
          <cell r="DD325">
            <v>0</v>
          </cell>
          <cell r="DE325">
            <v>0</v>
          </cell>
          <cell r="DF325">
            <v>0</v>
          </cell>
          <cell r="DG325">
            <v>0</v>
          </cell>
          <cell r="DH325">
            <v>0</v>
          </cell>
          <cell r="DI325">
            <v>0</v>
          </cell>
          <cell r="DJ325">
            <v>0</v>
          </cell>
          <cell r="DK325">
            <v>0</v>
          </cell>
          <cell r="DL325">
            <v>0</v>
          </cell>
          <cell r="DM325">
            <v>0</v>
          </cell>
          <cell r="DN325">
            <v>0</v>
          </cell>
          <cell r="DO325">
            <v>0</v>
          </cell>
          <cell r="DP325">
            <v>0</v>
          </cell>
          <cell r="DQ325">
            <v>0</v>
          </cell>
          <cell r="DR325">
            <v>0</v>
          </cell>
          <cell r="DS325">
            <v>0</v>
          </cell>
          <cell r="DT325">
            <v>0</v>
          </cell>
          <cell r="DU325">
            <v>0</v>
          </cell>
          <cell r="DV325">
            <v>0</v>
          </cell>
          <cell r="DW325">
            <v>0</v>
          </cell>
          <cell r="DX325">
            <v>0</v>
          </cell>
          <cell r="DY325">
            <v>0</v>
          </cell>
          <cell r="DZ325">
            <v>0</v>
          </cell>
          <cell r="EA325">
            <v>0</v>
          </cell>
          <cell r="EB325">
            <v>0</v>
          </cell>
          <cell r="EC325">
            <v>0</v>
          </cell>
          <cell r="ED325">
            <v>0</v>
          </cell>
          <cell r="EE325">
            <v>0</v>
          </cell>
          <cell r="EF325">
            <v>0</v>
          </cell>
          <cell r="EG325">
            <v>0</v>
          </cell>
          <cell r="EH325">
            <v>0</v>
          </cell>
          <cell r="EI325">
            <v>0</v>
          </cell>
          <cell r="EJ325">
            <v>0</v>
          </cell>
          <cell r="EK325">
            <v>0</v>
          </cell>
          <cell r="EL325">
            <v>0</v>
          </cell>
          <cell r="EM325">
            <v>0</v>
          </cell>
          <cell r="EN325">
            <v>0</v>
          </cell>
          <cell r="EO325">
            <v>0</v>
          </cell>
          <cell r="EP325">
            <v>0</v>
          </cell>
          <cell r="EQ325">
            <v>0</v>
          </cell>
          <cell r="ER325">
            <v>0</v>
          </cell>
          <cell r="ES325">
            <v>0</v>
          </cell>
          <cell r="ET325">
            <v>0</v>
          </cell>
          <cell r="EU325">
            <v>0</v>
          </cell>
          <cell r="EV325">
            <v>0</v>
          </cell>
          <cell r="EW325">
            <v>0</v>
          </cell>
          <cell r="EX325">
            <v>0</v>
          </cell>
          <cell r="EY325">
            <v>0</v>
          </cell>
          <cell r="EZ325">
            <v>0</v>
          </cell>
          <cell r="FA325">
            <v>0</v>
          </cell>
          <cell r="FB325">
            <v>0</v>
          </cell>
          <cell r="FC325">
            <v>0</v>
          </cell>
          <cell r="FD325">
            <v>0</v>
          </cell>
          <cell r="FE325">
            <v>0</v>
          </cell>
          <cell r="FF325">
            <v>0</v>
          </cell>
          <cell r="FG325">
            <v>0</v>
          </cell>
          <cell r="FH325">
            <v>0</v>
          </cell>
          <cell r="FI325">
            <v>0</v>
          </cell>
          <cell r="FJ325">
            <v>0</v>
          </cell>
          <cell r="FK325">
            <v>0</v>
          </cell>
          <cell r="FL325">
            <v>0</v>
          </cell>
          <cell r="FM325">
            <v>0</v>
          </cell>
          <cell r="FN325">
            <v>0</v>
          </cell>
          <cell r="FO325">
            <v>0</v>
          </cell>
          <cell r="FP325">
            <v>0</v>
          </cell>
          <cell r="FQ325">
            <v>0</v>
          </cell>
          <cell r="FR325">
            <v>0</v>
          </cell>
          <cell r="FS325">
            <v>0</v>
          </cell>
          <cell r="FT325">
            <v>0</v>
          </cell>
          <cell r="FU325">
            <v>0</v>
          </cell>
          <cell r="FV325">
            <v>0</v>
          </cell>
          <cell r="FW325">
            <v>0</v>
          </cell>
          <cell r="FX325">
            <v>0</v>
          </cell>
          <cell r="FY325">
            <v>0</v>
          </cell>
          <cell r="FZ325">
            <v>0</v>
          </cell>
          <cell r="GA325">
            <v>0</v>
          </cell>
          <cell r="GB325">
            <v>0</v>
          </cell>
          <cell r="GC325">
            <v>0</v>
          </cell>
          <cell r="GD325">
            <v>0</v>
          </cell>
          <cell r="GE325">
            <v>0</v>
          </cell>
          <cell r="GF325">
            <v>0</v>
          </cell>
          <cell r="GG325">
            <v>0</v>
          </cell>
          <cell r="GH325">
            <v>0</v>
          </cell>
          <cell r="GI325">
            <v>0</v>
          </cell>
          <cell r="GJ325">
            <v>0</v>
          </cell>
          <cell r="GK325">
            <v>0</v>
          </cell>
          <cell r="GL325">
            <v>0</v>
          </cell>
          <cell r="GM325">
            <v>0</v>
          </cell>
          <cell r="GN325">
            <v>0</v>
          </cell>
          <cell r="GO325">
            <v>0</v>
          </cell>
          <cell r="GP325">
            <v>0</v>
          </cell>
          <cell r="GQ325">
            <v>0</v>
          </cell>
          <cell r="GR325">
            <v>0</v>
          </cell>
          <cell r="GS325">
            <v>0</v>
          </cell>
          <cell r="GT325">
            <v>0</v>
          </cell>
          <cell r="GU325">
            <v>0</v>
          </cell>
          <cell r="GV325">
            <v>0</v>
          </cell>
          <cell r="GW325">
            <v>0</v>
          </cell>
          <cell r="GX325">
            <v>0</v>
          </cell>
          <cell r="GY325">
            <v>0</v>
          </cell>
          <cell r="GZ325">
            <v>0</v>
          </cell>
          <cell r="HA325">
            <v>0</v>
          </cell>
          <cell r="HB325">
            <v>0</v>
          </cell>
          <cell r="HC325">
            <v>0</v>
          </cell>
          <cell r="HD325">
            <v>0</v>
          </cell>
          <cell r="HE325">
            <v>0</v>
          </cell>
          <cell r="HF325">
            <v>0</v>
          </cell>
          <cell r="HG325">
            <v>0</v>
          </cell>
          <cell r="HH325">
            <v>0</v>
          </cell>
          <cell r="HI325">
            <v>0</v>
          </cell>
          <cell r="HJ325">
            <v>0</v>
          </cell>
        </row>
        <row r="352">
          <cell r="R352" t="str">
            <v/>
          </cell>
          <cell r="S352">
            <v>7.5999999999999956E-2</v>
          </cell>
          <cell r="T352">
            <v>7.7999999999999958E-2</v>
          </cell>
          <cell r="U352">
            <v>7.5999999999999956E-2</v>
          </cell>
          <cell r="V352">
            <v>7.5999999999999956E-2</v>
          </cell>
          <cell r="W352">
            <v>7.5999999999999956E-2</v>
          </cell>
          <cell r="X352">
            <v>7.7999999999999958E-2</v>
          </cell>
          <cell r="Y352">
            <v>7.5999999999999956E-2</v>
          </cell>
          <cell r="Z352">
            <v>7.5999999999999956E-2</v>
          </cell>
          <cell r="AA352">
            <v>7.5999999999999956E-2</v>
          </cell>
          <cell r="AB352">
            <v>7.7999999999999958E-2</v>
          </cell>
          <cell r="AC352">
            <v>7.5999999999999956E-2</v>
          </cell>
          <cell r="AD352">
            <v>7.5999999999999956E-2</v>
          </cell>
          <cell r="AE352">
            <v>7.5999999999999956E-2</v>
          </cell>
          <cell r="AF352">
            <v>7.7999999999999958E-2</v>
          </cell>
          <cell r="AG352">
            <v>7.5999999999999956E-2</v>
          </cell>
          <cell r="AH352">
            <v>7.5999999999999956E-2</v>
          </cell>
          <cell r="AI352">
            <v>7.5999999999999956E-2</v>
          </cell>
          <cell r="AJ352">
            <v>7.7999999999999958E-2</v>
          </cell>
          <cell r="AK352">
            <v>7.5999999999999956E-2</v>
          </cell>
          <cell r="AL352">
            <v>7.5999999999999956E-2</v>
          </cell>
          <cell r="AM352">
            <v>7.5999999999999956E-2</v>
          </cell>
          <cell r="AN352">
            <v>7.7999999999999958E-2</v>
          </cell>
          <cell r="AO352">
            <v>7.5999999999999956E-2</v>
          </cell>
          <cell r="AP352">
            <v>7.5999999999999956E-2</v>
          </cell>
          <cell r="AQ352">
            <v>7.5999999999999956E-2</v>
          </cell>
          <cell r="AR352">
            <v>7.7999999999999958E-2</v>
          </cell>
          <cell r="AS352">
            <v>7.5999999999999956E-2</v>
          </cell>
          <cell r="AT352">
            <v>7.5999999999999956E-2</v>
          </cell>
          <cell r="AU352">
            <v>7.5999999999999956E-2</v>
          </cell>
          <cell r="AV352">
            <v>7.7999999999999958E-2</v>
          </cell>
          <cell r="AW352">
            <v>7.5999999999999956E-2</v>
          </cell>
          <cell r="AX352">
            <v>7.5999999999999956E-2</v>
          </cell>
          <cell r="AY352">
            <v>7.5999999999999956E-2</v>
          </cell>
          <cell r="AZ352">
            <v>7.7999999999999958E-2</v>
          </cell>
          <cell r="BA352">
            <v>7.5999999999999956E-2</v>
          </cell>
          <cell r="BB352">
            <v>7.5999999999999956E-2</v>
          </cell>
          <cell r="BC352">
            <v>7.5999999999999956E-2</v>
          </cell>
          <cell r="BD352">
            <v>7.7999999999999958E-2</v>
          </cell>
          <cell r="BE352">
            <v>7.5999999999999956E-2</v>
          </cell>
          <cell r="BF352">
            <v>7.5999999999999956E-2</v>
          </cell>
          <cell r="BG352">
            <v>7.5999999999999956E-2</v>
          </cell>
          <cell r="BH352">
            <v>7.7999999999999958E-2</v>
          </cell>
          <cell r="BI352">
            <v>7.5999999999999956E-2</v>
          </cell>
          <cell r="BJ352">
            <v>7.5999999999999956E-2</v>
          </cell>
          <cell r="BK352">
            <v>7.5999999999999956E-2</v>
          </cell>
          <cell r="BL352">
            <v>7.7999999999999958E-2</v>
          </cell>
          <cell r="BM352">
            <v>7.5999999999999956E-2</v>
          </cell>
          <cell r="BN352">
            <v>7.5999999999999956E-2</v>
          </cell>
          <cell r="BO352">
            <v>7.5999999999999956E-2</v>
          </cell>
          <cell r="BP352">
            <v>7.7999999999999958E-2</v>
          </cell>
          <cell r="BQ352">
            <v>7.5999999999999956E-2</v>
          </cell>
          <cell r="BR352">
            <v>7.5999999999999956E-2</v>
          </cell>
          <cell r="BS352">
            <v>7.5999999999999956E-2</v>
          </cell>
          <cell r="BT352">
            <v>7.7999999999999958E-2</v>
          </cell>
          <cell r="BU352">
            <v>7.5999999999999956E-2</v>
          </cell>
          <cell r="BV352">
            <v>7.5999999999999956E-2</v>
          </cell>
          <cell r="BW352">
            <v>7.5999999999999956E-2</v>
          </cell>
          <cell r="BX352">
            <v>7.7999999999999958E-2</v>
          </cell>
          <cell r="BY352">
            <v>7.5999999999999956E-2</v>
          </cell>
          <cell r="BZ352">
            <v>7.5999999999999956E-2</v>
          </cell>
          <cell r="CA352">
            <v>7.5999999999999956E-2</v>
          </cell>
          <cell r="CB352">
            <v>7.7999999999999958E-2</v>
          </cell>
          <cell r="CC352">
            <v>7.5999999999999956E-2</v>
          </cell>
          <cell r="CD352">
            <v>7.5999999999999956E-2</v>
          </cell>
          <cell r="CE352">
            <v>7.5999999999999956E-2</v>
          </cell>
          <cell r="CF352">
            <v>7.7999999999999958E-2</v>
          </cell>
          <cell r="CG352">
            <v>7.5999999999999956E-2</v>
          </cell>
          <cell r="CH352">
            <v>7.5999999999999956E-2</v>
          </cell>
          <cell r="CI352">
            <v>7.5999999999999956E-2</v>
          </cell>
          <cell r="CJ352">
            <v>7.7999999999999958E-2</v>
          </cell>
          <cell r="CK352">
            <v>7.5999999999999956E-2</v>
          </cell>
          <cell r="CL352">
            <v>7.5999999999999956E-2</v>
          </cell>
          <cell r="CM352">
            <v>7.5999999999999956E-2</v>
          </cell>
          <cell r="CN352">
            <v>7.7999999999999958E-2</v>
          </cell>
          <cell r="CO352">
            <v>7.5999999999999956E-2</v>
          </cell>
          <cell r="CP352">
            <v>7.5999999999999956E-2</v>
          </cell>
          <cell r="CQ352">
            <v>7.5999999999999956E-2</v>
          </cell>
          <cell r="CR352">
            <v>7.7999999999999958E-2</v>
          </cell>
          <cell r="CS352">
            <v>7.5999999999999956E-2</v>
          </cell>
          <cell r="CT352">
            <v>7.5999999999999956E-2</v>
          </cell>
          <cell r="CU352">
            <v>7.5999999999999956E-2</v>
          </cell>
          <cell r="CV352">
            <v>7.7999999999999958E-2</v>
          </cell>
          <cell r="CW352">
            <v>7.5999999999999956E-2</v>
          </cell>
          <cell r="CX352">
            <v>7.5999999999999956E-2</v>
          </cell>
          <cell r="CY352">
            <v>7.5999999999999956E-2</v>
          </cell>
          <cell r="CZ352">
            <v>7.7999999999999958E-2</v>
          </cell>
          <cell r="DA352">
            <v>7.5999999999999956E-2</v>
          </cell>
          <cell r="DB352">
            <v>7.5999999999999956E-2</v>
          </cell>
          <cell r="DC352">
            <v>7.5999999999999956E-2</v>
          </cell>
          <cell r="DD352">
            <v>7.7999999999999958E-2</v>
          </cell>
          <cell r="DE352">
            <v>7.5999999999999956E-2</v>
          </cell>
          <cell r="DF352">
            <v>7.5999999999999956E-2</v>
          </cell>
          <cell r="DG352">
            <v>7.5999999999999956E-2</v>
          </cell>
          <cell r="DH352">
            <v>7.7999999999999958E-2</v>
          </cell>
          <cell r="DI352">
            <v>7.5999999999999956E-2</v>
          </cell>
          <cell r="DJ352">
            <v>7.5999999999999956E-2</v>
          </cell>
          <cell r="DK352">
            <v>7.5999999999999956E-2</v>
          </cell>
          <cell r="DL352">
            <v>7.5999999999999956E-2</v>
          </cell>
          <cell r="DM352">
            <v>7.7999999999999958E-2</v>
          </cell>
          <cell r="DN352">
            <v>7.5999999999999956E-2</v>
          </cell>
          <cell r="DO352">
            <v>7.5999999999999956E-2</v>
          </cell>
          <cell r="DP352">
            <v>7.7999999999999958E-2</v>
          </cell>
          <cell r="DQ352">
            <v>7.5999999999999956E-2</v>
          </cell>
          <cell r="DR352">
            <v>7.5999999999999956E-2</v>
          </cell>
          <cell r="DS352">
            <v>7.5999999999999956E-2</v>
          </cell>
          <cell r="DT352">
            <v>7.7999999999999958E-2</v>
          </cell>
          <cell r="DU352">
            <v>7.5999999999999956E-2</v>
          </cell>
          <cell r="DV352">
            <v>7.5999999999999956E-2</v>
          </cell>
          <cell r="DW352">
            <v>7.5999999999999956E-2</v>
          </cell>
          <cell r="DX352">
            <v>7.7999999999999958E-2</v>
          </cell>
          <cell r="DY352">
            <v>7.5999999999999956E-2</v>
          </cell>
          <cell r="DZ352">
            <v>7.5999999999999956E-2</v>
          </cell>
          <cell r="EA352">
            <v>7.5999999999999956E-2</v>
          </cell>
          <cell r="EB352">
            <v>0.13800000000000001</v>
          </cell>
          <cell r="EC352">
            <v>0.19599999999999995</v>
          </cell>
          <cell r="ED352">
            <v>0.19599999999999995</v>
          </cell>
          <cell r="EE352">
            <v>0.19599999999999995</v>
          </cell>
          <cell r="EF352">
            <v>0.19799999999999995</v>
          </cell>
          <cell r="EG352">
            <v>0.19599999999999995</v>
          </cell>
          <cell r="EH352">
            <v>0.19599999999999995</v>
          </cell>
          <cell r="EI352">
            <v>0.19599999999999995</v>
          </cell>
          <cell r="EJ352">
            <v>0.19799999999999995</v>
          </cell>
          <cell r="EK352">
            <v>0.19599999999999995</v>
          </cell>
          <cell r="EL352">
            <v>0.19599999999999995</v>
          </cell>
          <cell r="EM352">
            <v>0.19599999999999995</v>
          </cell>
          <cell r="EN352">
            <v>0.19799999999999995</v>
          </cell>
          <cell r="EO352">
            <v>0.19599999999999995</v>
          </cell>
          <cell r="EP352">
            <v>0.19599999999999995</v>
          </cell>
          <cell r="EQ352">
            <v>0.19599999999999995</v>
          </cell>
          <cell r="ER352">
            <v>0.19799999999999995</v>
          </cell>
          <cell r="ES352">
            <v>0.19599999999999995</v>
          </cell>
          <cell r="ET352">
            <v>0.19599999999999995</v>
          </cell>
          <cell r="EU352">
            <v>0.19599999999999995</v>
          </cell>
          <cell r="EV352">
            <v>0.19799999999999995</v>
          </cell>
          <cell r="EW352">
            <v>0.19599999999999995</v>
          </cell>
          <cell r="EX352">
            <v>0.19599999999999995</v>
          </cell>
          <cell r="EY352">
            <v>0.19599999999999995</v>
          </cell>
          <cell r="EZ352">
            <v>0.19799999999999995</v>
          </cell>
          <cell r="FA352">
            <v>0.19599999999999995</v>
          </cell>
          <cell r="FB352">
            <v>0.19599999999999995</v>
          </cell>
          <cell r="FC352">
            <v>0.19599999999999995</v>
          </cell>
          <cell r="FD352">
            <v>0.19799999999999995</v>
          </cell>
          <cell r="FE352">
            <v>0.19599999999999995</v>
          </cell>
          <cell r="FF352">
            <v>0.19599999999999995</v>
          </cell>
          <cell r="FG352">
            <v>0.19599999999999995</v>
          </cell>
          <cell r="FH352">
            <v>0.19799999999999995</v>
          </cell>
          <cell r="FI352">
            <v>0.19599999999999995</v>
          </cell>
          <cell r="FJ352">
            <v>0.19599999999999995</v>
          </cell>
          <cell r="FK352">
            <v>0.19599999999999995</v>
          </cell>
          <cell r="FL352">
            <v>0.19799999999999995</v>
          </cell>
          <cell r="FM352">
            <v>0.19599999999999995</v>
          </cell>
          <cell r="FN352">
            <v>0.19599999999999995</v>
          </cell>
          <cell r="FO352">
            <v>0.19599999999999995</v>
          </cell>
          <cell r="FP352">
            <v>0.19799999999999995</v>
          </cell>
          <cell r="FQ352">
            <v>0.19599999999999995</v>
          </cell>
          <cell r="FR352">
            <v>0.19599999999999995</v>
          </cell>
          <cell r="FS352">
            <v>0.19599999999999995</v>
          </cell>
          <cell r="FT352">
            <v>0.19799999999999995</v>
          </cell>
          <cell r="FU352">
            <v>0.19599999999999995</v>
          </cell>
          <cell r="FV352">
            <v>0.19599999999999995</v>
          </cell>
          <cell r="FW352">
            <v>0.19599999999999995</v>
          </cell>
          <cell r="FX352">
            <v>0.26800000000000002</v>
          </cell>
          <cell r="FY352">
            <v>0.29600000000000004</v>
          </cell>
          <cell r="FZ352">
            <v>0.29600000000000004</v>
          </cell>
          <cell r="GA352">
            <v>0.29600000000000004</v>
          </cell>
          <cell r="GB352">
            <v>0.29800000000000004</v>
          </cell>
          <cell r="GC352">
            <v>0.29600000000000004</v>
          </cell>
          <cell r="GD352">
            <v>0.29600000000000004</v>
          </cell>
          <cell r="GE352">
            <v>0.29600000000000004</v>
          </cell>
          <cell r="GF352">
            <v>0.29800000000000004</v>
          </cell>
          <cell r="GG352">
            <v>0.29600000000000004</v>
          </cell>
          <cell r="GH352">
            <v>0.29600000000000004</v>
          </cell>
          <cell r="GI352">
            <v>0.29600000000000004</v>
          </cell>
          <cell r="GJ352">
            <v>0.29800000000000004</v>
          </cell>
          <cell r="GK352">
            <v>0.29600000000000004</v>
          </cell>
          <cell r="GL352">
            <v>0.29600000000000004</v>
          </cell>
          <cell r="GM352">
            <v>0.29600000000000004</v>
          </cell>
          <cell r="GN352">
            <v>0.29800000000000004</v>
          </cell>
          <cell r="GO352">
            <v>0.29600000000000004</v>
          </cell>
          <cell r="GP352">
            <v>0.29600000000000004</v>
          </cell>
          <cell r="GQ352">
            <v>0.29600000000000004</v>
          </cell>
          <cell r="GR352">
            <v>0.29800000000000004</v>
          </cell>
          <cell r="GS352">
            <v>0.29600000000000004</v>
          </cell>
          <cell r="GT352">
            <v>0.29600000000000004</v>
          </cell>
          <cell r="GU352">
            <v>0.29600000000000004</v>
          </cell>
          <cell r="GV352">
            <v>0.29800000000000004</v>
          </cell>
          <cell r="GW352">
            <v>0.29600000000000004</v>
          </cell>
          <cell r="GX352">
            <v>0.29600000000000004</v>
          </cell>
          <cell r="GY352">
            <v>0.29600000000000004</v>
          </cell>
          <cell r="GZ352">
            <v>0.29800000000000004</v>
          </cell>
          <cell r="HA352">
            <v>0.29600000000000004</v>
          </cell>
          <cell r="HB352">
            <v>0.29600000000000004</v>
          </cell>
          <cell r="HC352">
            <v>0.29600000000000004</v>
          </cell>
          <cell r="HD352">
            <v>0.29800000000000004</v>
          </cell>
          <cell r="HE352">
            <v>0.29600000000000004</v>
          </cell>
          <cell r="HF352">
            <v>0.29600000000000004</v>
          </cell>
          <cell r="HG352">
            <v>0.29600000000000004</v>
          </cell>
          <cell r="HH352">
            <v>0.29800000000000004</v>
          </cell>
          <cell r="HI352">
            <v>0.29600000000000004</v>
          </cell>
          <cell r="HJ352">
            <v>0.29600000000000004</v>
          </cell>
        </row>
        <row r="358">
          <cell r="R358" t="str">
            <v/>
          </cell>
          <cell r="S358">
            <v>-0.34400000000000008</v>
          </cell>
          <cell r="T358">
            <v>-0.32200000000000006</v>
          </cell>
          <cell r="U358">
            <v>-0.32400000000000007</v>
          </cell>
          <cell r="V358">
            <v>-0.32400000000000007</v>
          </cell>
          <cell r="W358">
            <v>-0.32400000000000007</v>
          </cell>
          <cell r="X358">
            <v>-0.47199999999999998</v>
          </cell>
          <cell r="Y358">
            <v>-0.47399999999999998</v>
          </cell>
          <cell r="Z358">
            <v>-0.47399999999999998</v>
          </cell>
          <cell r="AA358">
            <v>-0.47399999999999998</v>
          </cell>
          <cell r="AB358">
            <v>-0.47199999999999998</v>
          </cell>
          <cell r="AC358">
            <v>-0.47399999999999998</v>
          </cell>
          <cell r="AD358">
            <v>-0.47399999999999998</v>
          </cell>
          <cell r="AE358">
            <v>-0.47399999999999998</v>
          </cell>
          <cell r="AF358">
            <v>-0.47199999999999998</v>
          </cell>
          <cell r="AG358">
            <v>-0.47399999999999998</v>
          </cell>
          <cell r="AH358">
            <v>-0.47399999999999998</v>
          </cell>
          <cell r="AI358">
            <v>-0.47399999999999998</v>
          </cell>
          <cell r="AJ358">
            <v>-0.47199999999999998</v>
          </cell>
          <cell r="AK358">
            <v>-0.47399999999999998</v>
          </cell>
          <cell r="AL358">
            <v>-0.47399999999999998</v>
          </cell>
          <cell r="AM358">
            <v>-0.47399999999999998</v>
          </cell>
          <cell r="AN358">
            <v>-0.47199999999999998</v>
          </cell>
          <cell r="AO358">
            <v>-0.47399999999999998</v>
          </cell>
          <cell r="AP358">
            <v>-0.47399999999999998</v>
          </cell>
          <cell r="AQ358">
            <v>-0.35600000000000009</v>
          </cell>
          <cell r="AR358">
            <v>-0.23199999999999998</v>
          </cell>
          <cell r="AS358">
            <v>-0.23399999999999999</v>
          </cell>
          <cell r="AT358">
            <v>-0.23399999999999999</v>
          </cell>
          <cell r="AU358">
            <v>-0.23399999999999999</v>
          </cell>
          <cell r="AV358">
            <v>-0.17799999999999994</v>
          </cell>
          <cell r="AW358">
            <v>-0.1140000000000001</v>
          </cell>
          <cell r="AX358">
            <v>-0.1140000000000001</v>
          </cell>
          <cell r="AY358">
            <v>-0.10200000000000009</v>
          </cell>
          <cell r="AZ358">
            <v>0.28800000000000003</v>
          </cell>
          <cell r="BA358">
            <v>0.28600000000000003</v>
          </cell>
          <cell r="BB358">
            <v>0.28600000000000003</v>
          </cell>
          <cell r="BC358">
            <v>0.28600000000000003</v>
          </cell>
          <cell r="BD358">
            <v>0.28800000000000003</v>
          </cell>
          <cell r="BE358">
            <v>0.28600000000000003</v>
          </cell>
          <cell r="BF358">
            <v>0.28600000000000003</v>
          </cell>
          <cell r="BG358">
            <v>0.28600000000000003</v>
          </cell>
          <cell r="BH358">
            <v>0.28800000000000003</v>
          </cell>
          <cell r="BI358">
            <v>0.28600000000000003</v>
          </cell>
          <cell r="BJ358">
            <v>0.48199999999999998</v>
          </cell>
          <cell r="BK358">
            <v>0.496</v>
          </cell>
          <cell r="BL358">
            <v>0.69</v>
          </cell>
          <cell r="BM358">
            <v>0.746</v>
          </cell>
          <cell r="BN358">
            <v>0.746</v>
          </cell>
          <cell r="BO358">
            <v>0.746</v>
          </cell>
          <cell r="BP358">
            <v>0.75</v>
          </cell>
          <cell r="BQ358">
            <v>0.746</v>
          </cell>
          <cell r="BR358">
            <v>0.746</v>
          </cell>
          <cell r="BS358">
            <v>0.748</v>
          </cell>
          <cell r="BT358">
            <v>0.748</v>
          </cell>
          <cell r="BU358">
            <v>0.746</v>
          </cell>
          <cell r="BV358">
            <v>0.748</v>
          </cell>
          <cell r="BW358">
            <v>0.746</v>
          </cell>
          <cell r="BX358">
            <v>0.748</v>
          </cell>
          <cell r="BY358">
            <v>0.746</v>
          </cell>
          <cell r="BZ358">
            <v>6.3360000000000003</v>
          </cell>
          <cell r="CA358">
            <v>0.38600000000000001</v>
          </cell>
          <cell r="CB358">
            <v>0.38800000000000001</v>
          </cell>
          <cell r="CC358">
            <v>0.61199999999999999</v>
          </cell>
          <cell r="CD358">
            <v>0.38600000000000001</v>
          </cell>
          <cell r="CE358">
            <v>0.38600000000000001</v>
          </cell>
          <cell r="CF358">
            <v>0.39</v>
          </cell>
          <cell r="CG358">
            <v>0.38600000000000001</v>
          </cell>
          <cell r="CH358">
            <v>0.38600000000000001</v>
          </cell>
          <cell r="CI358">
            <v>0.38600000000000001</v>
          </cell>
          <cell r="CJ358">
            <v>0.39</v>
          </cell>
          <cell r="CK358">
            <v>0.38600000000000001</v>
          </cell>
          <cell r="CL358">
            <v>0.38600000000000001</v>
          </cell>
          <cell r="CM358">
            <v>0.38800000000000001</v>
          </cell>
          <cell r="CN358">
            <v>1.722</v>
          </cell>
          <cell r="CO358">
            <v>0.40600000000000003</v>
          </cell>
          <cell r="CP358">
            <v>0.40800000000000003</v>
          </cell>
          <cell r="CQ358">
            <v>0.40600000000000003</v>
          </cell>
          <cell r="CR358">
            <v>0.40800000000000003</v>
          </cell>
          <cell r="CS358">
            <v>0.40600000000000003</v>
          </cell>
          <cell r="CT358">
            <v>0.40800000000000003</v>
          </cell>
          <cell r="CU358">
            <v>0.40600000000000003</v>
          </cell>
          <cell r="CV358">
            <v>0.40800000000000003</v>
          </cell>
          <cell r="CW358">
            <v>0.40800000000000003</v>
          </cell>
          <cell r="CX358">
            <v>0.40600000000000003</v>
          </cell>
          <cell r="CY358">
            <v>0.40600000000000003</v>
          </cell>
          <cell r="CZ358">
            <v>3.61</v>
          </cell>
          <cell r="DA358">
            <v>0.40600000000000003</v>
          </cell>
          <cell r="DB358">
            <v>0.40600000000000003</v>
          </cell>
          <cell r="DC358">
            <v>1.948</v>
          </cell>
          <cell r="DD358">
            <v>0.41000000000000003</v>
          </cell>
          <cell r="DE358">
            <v>0.40600000000000003</v>
          </cell>
          <cell r="DF358">
            <v>0.40600000000000003</v>
          </cell>
          <cell r="DG358">
            <v>0.40800000000000003</v>
          </cell>
          <cell r="DH358">
            <v>0.40800000000000003</v>
          </cell>
          <cell r="DI358">
            <v>0.40600000000000003</v>
          </cell>
          <cell r="DJ358">
            <v>0.40800000000000003</v>
          </cell>
          <cell r="DK358">
            <v>0.40600000000000003</v>
          </cell>
          <cell r="DL358">
            <v>0.40600000000000003</v>
          </cell>
          <cell r="DM358">
            <v>0.40800000000000003</v>
          </cell>
          <cell r="DN358">
            <v>0.40800000000000003</v>
          </cell>
          <cell r="DO358">
            <v>0.30600000000000005</v>
          </cell>
          <cell r="DP358">
            <v>0.28800000000000003</v>
          </cell>
          <cell r="DQ358">
            <v>0.28800000000000003</v>
          </cell>
          <cell r="DR358">
            <v>0.28600000000000003</v>
          </cell>
          <cell r="DS358">
            <v>0.28600000000000003</v>
          </cell>
          <cell r="DT358">
            <v>0.24399999999999999</v>
          </cell>
          <cell r="DU358">
            <v>7.5999999999999956E-2</v>
          </cell>
          <cell r="DV358">
            <v>7.5999999999999956E-2</v>
          </cell>
          <cell r="DW358">
            <v>7.5999999999999956E-2</v>
          </cell>
          <cell r="DX358">
            <v>7.7999999999999958E-2</v>
          </cell>
          <cell r="DY358">
            <v>7.5999999999999956E-2</v>
          </cell>
          <cell r="DZ358">
            <v>7.5999999999999956E-2</v>
          </cell>
          <cell r="EA358">
            <v>7.5999999999999956E-2</v>
          </cell>
          <cell r="EB358">
            <v>0.13800000000000001</v>
          </cell>
          <cell r="EC358">
            <v>0.19599999999999995</v>
          </cell>
          <cell r="ED358">
            <v>0.19599999999999995</v>
          </cell>
          <cell r="EE358">
            <v>0.19599999999999995</v>
          </cell>
          <cell r="EF358">
            <v>0.19799999999999995</v>
          </cell>
          <cell r="EG358">
            <v>0.19599999999999995</v>
          </cell>
          <cell r="EH358">
            <v>0.19599999999999995</v>
          </cell>
          <cell r="EI358">
            <v>0.19599999999999995</v>
          </cell>
          <cell r="EJ358">
            <v>0.19799999999999995</v>
          </cell>
          <cell r="EK358">
            <v>0.19599999999999995</v>
          </cell>
          <cell r="EL358">
            <v>0.19599999999999995</v>
          </cell>
          <cell r="EM358">
            <v>0.19599999999999995</v>
          </cell>
          <cell r="EN358">
            <v>0.19799999999999995</v>
          </cell>
          <cell r="EO358">
            <v>0.19599999999999995</v>
          </cell>
          <cell r="EP358">
            <v>0.19599999999999995</v>
          </cell>
          <cell r="EQ358">
            <v>0.19599999999999995</v>
          </cell>
          <cell r="ER358">
            <v>0.19799999999999995</v>
          </cell>
          <cell r="ES358">
            <v>0.19599999999999995</v>
          </cell>
          <cell r="ET358">
            <v>0.19599999999999995</v>
          </cell>
          <cell r="EU358">
            <v>0.19599999999999995</v>
          </cell>
          <cell r="EV358">
            <v>0.19799999999999995</v>
          </cell>
          <cell r="EW358">
            <v>0.19599999999999995</v>
          </cell>
          <cell r="EX358">
            <v>0.19599999999999995</v>
          </cell>
          <cell r="EY358">
            <v>0.19599999999999995</v>
          </cell>
          <cell r="EZ358">
            <v>0.19799999999999995</v>
          </cell>
          <cell r="FA358">
            <v>0.19599999999999995</v>
          </cell>
          <cell r="FB358">
            <v>0.19599999999999995</v>
          </cell>
          <cell r="FC358">
            <v>0.19599999999999995</v>
          </cell>
          <cell r="FD358">
            <v>0.19799999999999995</v>
          </cell>
          <cell r="FE358">
            <v>0.19599999999999995</v>
          </cell>
          <cell r="FF358">
            <v>0.19599999999999995</v>
          </cell>
          <cell r="FG358">
            <v>0.19599999999999995</v>
          </cell>
          <cell r="FH358">
            <v>0.19799999999999995</v>
          </cell>
          <cell r="FI358">
            <v>0.19599999999999995</v>
          </cell>
          <cell r="FJ358">
            <v>0.19599999999999995</v>
          </cell>
          <cell r="FK358">
            <v>0.19599999999999995</v>
          </cell>
          <cell r="FL358">
            <v>0.19799999999999995</v>
          </cell>
          <cell r="FM358">
            <v>0.19599999999999995</v>
          </cell>
          <cell r="FN358">
            <v>0.19599999999999995</v>
          </cell>
          <cell r="FO358">
            <v>0.19599999999999995</v>
          </cell>
          <cell r="FP358">
            <v>0.19799999999999995</v>
          </cell>
          <cell r="FQ358">
            <v>0.19599999999999995</v>
          </cell>
          <cell r="FR358">
            <v>0.19599999999999995</v>
          </cell>
          <cell r="FS358">
            <v>0.19599999999999995</v>
          </cell>
          <cell r="FT358">
            <v>0.19799999999999995</v>
          </cell>
          <cell r="FU358">
            <v>0.19599999999999995</v>
          </cell>
          <cell r="FV358">
            <v>0.19599999999999995</v>
          </cell>
          <cell r="FW358">
            <v>0.19599999999999995</v>
          </cell>
          <cell r="FX358">
            <v>0.26800000000000002</v>
          </cell>
          <cell r="FY358">
            <v>0.29600000000000004</v>
          </cell>
          <cell r="FZ358">
            <v>0.29600000000000004</v>
          </cell>
          <cell r="GA358">
            <v>0.29600000000000004</v>
          </cell>
          <cell r="GB358">
            <v>0.29800000000000004</v>
          </cell>
          <cell r="GC358">
            <v>0.29600000000000004</v>
          </cell>
          <cell r="GD358">
            <v>0.29600000000000004</v>
          </cell>
          <cell r="GE358">
            <v>0.29600000000000004</v>
          </cell>
          <cell r="GF358">
            <v>0.29800000000000004</v>
          </cell>
          <cell r="GG358">
            <v>0.29600000000000004</v>
          </cell>
          <cell r="GH358">
            <v>0.29600000000000004</v>
          </cell>
          <cell r="GI358">
            <v>0.29600000000000004</v>
          </cell>
          <cell r="GJ358">
            <v>0.29800000000000004</v>
          </cell>
          <cell r="GK358">
            <v>0.29600000000000004</v>
          </cell>
          <cell r="GL358">
            <v>0.29600000000000004</v>
          </cell>
          <cell r="GM358">
            <v>0.29600000000000004</v>
          </cell>
          <cell r="GN358">
            <v>0.29800000000000004</v>
          </cell>
          <cell r="GO358">
            <v>0.29600000000000004</v>
          </cell>
          <cell r="GP358">
            <v>0.29600000000000004</v>
          </cell>
          <cell r="GQ358">
            <v>0.29600000000000004</v>
          </cell>
          <cell r="GR358">
            <v>0.29800000000000004</v>
          </cell>
          <cell r="GS358">
            <v>0.29600000000000004</v>
          </cell>
          <cell r="GT358">
            <v>0.29600000000000004</v>
          </cell>
          <cell r="GU358">
            <v>0.29600000000000004</v>
          </cell>
          <cell r="GV358">
            <v>0.29800000000000004</v>
          </cell>
          <cell r="GW358">
            <v>0.29600000000000004</v>
          </cell>
          <cell r="GX358">
            <v>0.29600000000000004</v>
          </cell>
          <cell r="GY358">
            <v>0.29600000000000004</v>
          </cell>
          <cell r="GZ358">
            <v>0.29800000000000004</v>
          </cell>
          <cell r="HA358">
            <v>0.29600000000000004</v>
          </cell>
          <cell r="HB358">
            <v>0.29600000000000004</v>
          </cell>
          <cell r="HC358">
            <v>0.29600000000000004</v>
          </cell>
          <cell r="HD358">
            <v>0.29800000000000004</v>
          </cell>
          <cell r="HE358">
            <v>0.29600000000000004</v>
          </cell>
          <cell r="HF358">
            <v>0.29600000000000004</v>
          </cell>
          <cell r="HG358">
            <v>0.29600000000000004</v>
          </cell>
          <cell r="HH358">
            <v>0.29800000000000004</v>
          </cell>
          <cell r="HI358">
            <v>0.29600000000000004</v>
          </cell>
          <cell r="HJ358">
            <v>0.29600000000000004</v>
          </cell>
        </row>
        <row r="363">
          <cell r="R363">
            <v>-12141</v>
          </cell>
          <cell r="S363">
            <v>-12351</v>
          </cell>
          <cell r="T363">
            <v>-12551</v>
          </cell>
          <cell r="U363">
            <v>-12751</v>
          </cell>
          <cell r="V363">
            <v>-12951</v>
          </cell>
          <cell r="W363">
            <v>-13151</v>
          </cell>
          <cell r="X363">
            <v>-13426</v>
          </cell>
          <cell r="Y363">
            <v>-13701</v>
          </cell>
          <cell r="Z363">
            <v>-13976</v>
          </cell>
          <cell r="AA363">
            <v>-14251</v>
          </cell>
          <cell r="AB363">
            <v>-14526</v>
          </cell>
          <cell r="AC363">
            <v>-14801</v>
          </cell>
          <cell r="AD363">
            <v>-15076</v>
          </cell>
          <cell r="AE363">
            <v>-15351</v>
          </cell>
          <cell r="AF363">
            <v>-15626</v>
          </cell>
          <cell r="AG363">
            <v>-15901</v>
          </cell>
          <cell r="AH363">
            <v>-16176</v>
          </cell>
          <cell r="AI363">
            <v>-16451</v>
          </cell>
          <cell r="AJ363">
            <v>-16726</v>
          </cell>
          <cell r="AK363">
            <v>-17001</v>
          </cell>
          <cell r="AL363">
            <v>-17276</v>
          </cell>
          <cell r="AM363">
            <v>-17551</v>
          </cell>
          <cell r="AN363">
            <v>-17826</v>
          </cell>
          <cell r="AO363">
            <v>-18101</v>
          </cell>
          <cell r="AP363">
            <v>-18376</v>
          </cell>
          <cell r="AQ363">
            <v>-18592</v>
          </cell>
          <cell r="AR363">
            <v>-18747</v>
          </cell>
          <cell r="AS363">
            <v>-18902</v>
          </cell>
          <cell r="AT363">
            <v>-19057</v>
          </cell>
          <cell r="AU363">
            <v>-19212</v>
          </cell>
          <cell r="AV363">
            <v>-19340</v>
          </cell>
          <cell r="AW363">
            <v>-19435</v>
          </cell>
          <cell r="AX363">
            <v>-19530</v>
          </cell>
          <cell r="AY363">
            <v>-19619</v>
          </cell>
          <cell r="AZ363">
            <v>-19514</v>
          </cell>
          <cell r="BA363">
            <v>-19409</v>
          </cell>
          <cell r="BB363">
            <v>-19304</v>
          </cell>
          <cell r="BC363">
            <v>-19199</v>
          </cell>
          <cell r="BD363">
            <v>-19094</v>
          </cell>
          <cell r="BE363">
            <v>-18989</v>
          </cell>
          <cell r="BF363">
            <v>-18884</v>
          </cell>
          <cell r="BG363">
            <v>-18779</v>
          </cell>
          <cell r="BH363">
            <v>-18674</v>
          </cell>
          <cell r="BI363">
            <v>-18569</v>
          </cell>
          <cell r="BJ363">
            <v>-18366</v>
          </cell>
          <cell r="BK363">
            <v>-18156</v>
          </cell>
          <cell r="BL363">
            <v>-17850</v>
          </cell>
          <cell r="BM363">
            <v>-17515</v>
          </cell>
          <cell r="BN363">
            <v>-17180</v>
          </cell>
          <cell r="BO363">
            <v>-16845</v>
          </cell>
          <cell r="BP363">
            <v>-16509</v>
          </cell>
          <cell r="BQ363">
            <v>-16174</v>
          </cell>
          <cell r="BR363">
            <v>-15839</v>
          </cell>
          <cell r="BS363">
            <v>-15503</v>
          </cell>
          <cell r="BT363">
            <v>-15168</v>
          </cell>
          <cell r="BU363">
            <v>-14833</v>
          </cell>
          <cell r="BV363">
            <v>-14497</v>
          </cell>
          <cell r="BW363">
            <v>-14162</v>
          </cell>
          <cell r="BX363">
            <v>-13827</v>
          </cell>
          <cell r="BY363">
            <v>-13492</v>
          </cell>
          <cell r="BZ363">
            <v>-10362</v>
          </cell>
          <cell r="CA363">
            <v>-10207</v>
          </cell>
          <cell r="CB363">
            <v>-10052</v>
          </cell>
          <cell r="CC363">
            <v>-9784</v>
          </cell>
          <cell r="CD363">
            <v>-9629</v>
          </cell>
          <cell r="CE363">
            <v>-9474</v>
          </cell>
          <cell r="CF363">
            <v>-9318</v>
          </cell>
          <cell r="CG363">
            <v>-9163</v>
          </cell>
          <cell r="CH363">
            <v>-9008</v>
          </cell>
          <cell r="CI363">
            <v>-8853</v>
          </cell>
          <cell r="CJ363">
            <v>-8697</v>
          </cell>
          <cell r="CK363">
            <v>-8542</v>
          </cell>
          <cell r="CL363">
            <v>-8387</v>
          </cell>
          <cell r="CM363">
            <v>-8231</v>
          </cell>
          <cell r="CN363">
            <v>-7409</v>
          </cell>
          <cell r="CO363">
            <v>-7244</v>
          </cell>
          <cell r="CP363">
            <v>-7078</v>
          </cell>
          <cell r="CQ363">
            <v>-6913</v>
          </cell>
          <cell r="CR363">
            <v>-6748</v>
          </cell>
          <cell r="CS363">
            <v>-6583</v>
          </cell>
          <cell r="CT363">
            <v>-6417</v>
          </cell>
          <cell r="CU363">
            <v>-6252</v>
          </cell>
          <cell r="CV363">
            <v>-6087</v>
          </cell>
          <cell r="CW363">
            <v>-5921</v>
          </cell>
          <cell r="CX363">
            <v>-5756</v>
          </cell>
          <cell r="CY363">
            <v>-5591</v>
          </cell>
          <cell r="CZ363">
            <v>-3825</v>
          </cell>
          <cell r="DA363">
            <v>-3660</v>
          </cell>
          <cell r="DB363">
            <v>-3495</v>
          </cell>
          <cell r="DC363">
            <v>-2559</v>
          </cell>
          <cell r="DD363">
            <v>-2393</v>
          </cell>
          <cell r="DE363">
            <v>-2228</v>
          </cell>
          <cell r="DF363">
            <v>-2063</v>
          </cell>
          <cell r="DG363">
            <v>-1897</v>
          </cell>
          <cell r="DH363">
            <v>-1732</v>
          </cell>
          <cell r="DI363">
            <v>-1567</v>
          </cell>
          <cell r="DJ363">
            <v>-1401</v>
          </cell>
          <cell r="DK363">
            <v>-1236</v>
          </cell>
          <cell r="DL363">
            <v>-1071</v>
          </cell>
          <cell r="DM363">
            <v>-906</v>
          </cell>
          <cell r="DN363">
            <v>-740</v>
          </cell>
          <cell r="DO363">
            <v>-625</v>
          </cell>
          <cell r="DP363">
            <v>-520</v>
          </cell>
          <cell r="DQ363">
            <v>-414</v>
          </cell>
          <cell r="DR363">
            <v>-309</v>
          </cell>
          <cell r="DS363">
            <v>-204</v>
          </cell>
          <cell r="DT363">
            <v>-121</v>
          </cell>
          <cell r="DU363">
            <v>-121</v>
          </cell>
          <cell r="DV363">
            <v>-121</v>
          </cell>
          <cell r="DW363">
            <v>-121</v>
          </cell>
          <cell r="DX363">
            <v>-121</v>
          </cell>
          <cell r="DY363">
            <v>-121</v>
          </cell>
          <cell r="DZ363">
            <v>-121</v>
          </cell>
          <cell r="EA363">
            <v>-121</v>
          </cell>
          <cell r="EB363">
            <v>-91</v>
          </cell>
          <cell r="EC363">
            <v>-31</v>
          </cell>
          <cell r="ED363">
            <v>29</v>
          </cell>
          <cell r="EE363">
            <v>89</v>
          </cell>
          <cell r="EF363">
            <v>149</v>
          </cell>
          <cell r="EG363">
            <v>209</v>
          </cell>
          <cell r="EH363">
            <v>269</v>
          </cell>
          <cell r="EI363">
            <v>329</v>
          </cell>
          <cell r="EJ363">
            <v>389</v>
          </cell>
          <cell r="EK363">
            <v>449</v>
          </cell>
          <cell r="EL363">
            <v>509</v>
          </cell>
          <cell r="EM363">
            <v>569</v>
          </cell>
          <cell r="EN363">
            <v>629</v>
          </cell>
          <cell r="EO363">
            <v>689</v>
          </cell>
          <cell r="EP363">
            <v>749</v>
          </cell>
          <cell r="EQ363">
            <v>809</v>
          </cell>
          <cell r="ER363">
            <v>869</v>
          </cell>
          <cell r="ES363">
            <v>929</v>
          </cell>
          <cell r="ET363">
            <v>989</v>
          </cell>
          <cell r="EU363">
            <v>1049</v>
          </cell>
          <cell r="EV363">
            <v>1109</v>
          </cell>
          <cell r="EW363">
            <v>1169</v>
          </cell>
          <cell r="EX363">
            <v>1229</v>
          </cell>
          <cell r="EY363">
            <v>1289</v>
          </cell>
          <cell r="EZ363">
            <v>1349</v>
          </cell>
          <cell r="FA363">
            <v>1409</v>
          </cell>
          <cell r="FB363">
            <v>1469</v>
          </cell>
          <cell r="FC363">
            <v>1529</v>
          </cell>
          <cell r="FD363">
            <v>1589</v>
          </cell>
          <cell r="FE363">
            <v>1649</v>
          </cell>
          <cell r="FF363">
            <v>1709</v>
          </cell>
          <cell r="FG363">
            <v>1769</v>
          </cell>
          <cell r="FH363">
            <v>1829</v>
          </cell>
          <cell r="FI363">
            <v>1889</v>
          </cell>
          <cell r="FJ363">
            <v>1949</v>
          </cell>
          <cell r="FK363">
            <v>2009</v>
          </cell>
          <cell r="FL363">
            <v>2069</v>
          </cell>
          <cell r="FM363">
            <v>2129</v>
          </cell>
          <cell r="FN363">
            <v>2189</v>
          </cell>
          <cell r="FO363">
            <v>2249</v>
          </cell>
          <cell r="FP363">
            <v>2309</v>
          </cell>
          <cell r="FQ363">
            <v>2369</v>
          </cell>
          <cell r="FR363">
            <v>2429</v>
          </cell>
          <cell r="FS363">
            <v>2489</v>
          </cell>
          <cell r="FT363">
            <v>2549</v>
          </cell>
          <cell r="FU363">
            <v>2609</v>
          </cell>
          <cell r="FV363">
            <v>2669</v>
          </cell>
          <cell r="FW363">
            <v>2729</v>
          </cell>
          <cell r="FX363">
            <v>2824</v>
          </cell>
          <cell r="FY363">
            <v>2934</v>
          </cell>
          <cell r="FZ363">
            <v>3044</v>
          </cell>
          <cell r="GA363">
            <v>3154</v>
          </cell>
          <cell r="GB363">
            <v>3264</v>
          </cell>
          <cell r="GC363">
            <v>3374</v>
          </cell>
          <cell r="GD363">
            <v>3484</v>
          </cell>
          <cell r="GE363">
            <v>3594</v>
          </cell>
          <cell r="GF363">
            <v>3704</v>
          </cell>
          <cell r="GG363">
            <v>3814</v>
          </cell>
          <cell r="GH363">
            <v>3924</v>
          </cell>
          <cell r="GI363">
            <v>4034</v>
          </cell>
          <cell r="GJ363">
            <v>4144</v>
          </cell>
          <cell r="GK363">
            <v>4254</v>
          </cell>
          <cell r="GL363">
            <v>4364</v>
          </cell>
          <cell r="GM363">
            <v>4474</v>
          </cell>
          <cell r="GN363">
            <v>4584</v>
          </cell>
          <cell r="GO363">
            <v>4694</v>
          </cell>
          <cell r="GP363">
            <v>4804</v>
          </cell>
          <cell r="GQ363">
            <v>4914</v>
          </cell>
          <cell r="GR363">
            <v>5024</v>
          </cell>
          <cell r="GS363">
            <v>5134</v>
          </cell>
          <cell r="GT363">
            <v>5244</v>
          </cell>
          <cell r="GU363">
            <v>5354</v>
          </cell>
          <cell r="GV363">
            <v>5464</v>
          </cell>
          <cell r="GW363">
            <v>5574</v>
          </cell>
          <cell r="GX363">
            <v>5684</v>
          </cell>
          <cell r="GY363">
            <v>5794</v>
          </cell>
          <cell r="GZ363">
            <v>5904</v>
          </cell>
          <cell r="HA363">
            <v>6014</v>
          </cell>
          <cell r="HB363">
            <v>6124</v>
          </cell>
          <cell r="HC363">
            <v>6234</v>
          </cell>
          <cell r="HD363">
            <v>6344</v>
          </cell>
          <cell r="HE363">
            <v>6454</v>
          </cell>
          <cell r="HF363">
            <v>6564</v>
          </cell>
          <cell r="HG363">
            <v>6674</v>
          </cell>
          <cell r="HH363">
            <v>6784</v>
          </cell>
          <cell r="HI363">
            <v>6894</v>
          </cell>
          <cell r="HJ363">
            <v>7004</v>
          </cell>
        </row>
      </sheetData>
      <sheetData sheetId="14"/>
      <sheetData sheetId="15"/>
      <sheetData sheetId="16"/>
      <sheetData sheetId="17"/>
      <sheetData sheetId="18"/>
      <sheetData sheetId="19"/>
      <sheetData sheetId="20"/>
      <sheetData sheetId="21"/>
      <sheetData sheetId="22"/>
      <sheetData sheetId="23"/>
      <sheetData sheetId="24"/>
      <sheetData sheetId="25">
        <row r="55">
          <cell r="F55">
            <v>0.5</v>
          </cell>
        </row>
        <row r="56">
          <cell r="F56">
            <v>32000</v>
          </cell>
        </row>
        <row r="57">
          <cell r="F57">
            <v>12000</v>
          </cell>
        </row>
      </sheetData>
      <sheetData sheetId="26"/>
      <sheetData sheetId="27">
        <row r="5">
          <cell r="R5">
            <v>15060</v>
          </cell>
        </row>
      </sheetData>
      <sheetData sheetId="28"/>
      <sheetData sheetId="29">
        <row r="5">
          <cell r="C5" t="str">
            <v>Single</v>
          </cell>
        </row>
        <row r="6">
          <cell r="C6" t="str">
            <v>Married Filing Separately</v>
          </cell>
        </row>
        <row r="7">
          <cell r="C7" t="str">
            <v>Married Filing Jointly</v>
          </cell>
        </row>
        <row r="8">
          <cell r="C8" t="str">
            <v>Head of Household</v>
          </cell>
        </row>
      </sheetData>
      <sheetData sheetId="30"/>
      <sheetData sheetId="31"/>
      <sheetData sheetId="32"/>
      <sheetData sheetId="33"/>
      <sheetData sheetId="34"/>
      <sheetData sheetId="35"/>
      <sheetData sheetId="36"/>
      <sheetData sheetId="37"/>
      <sheetData sheetId="38"/>
      <sheetData sheetId="39"/>
      <sheetData sheetId="40"/>
      <sheetData sheetId="41">
        <row r="10">
          <cell r="D10" t="str">
            <v>Yes</v>
          </cell>
          <cell r="F10">
            <v>16</v>
          </cell>
          <cell r="H10">
            <v>0</v>
          </cell>
        </row>
        <row r="11">
          <cell r="B11">
            <v>2020</v>
          </cell>
          <cell r="D11" t="str">
            <v>No</v>
          </cell>
          <cell r="F11">
            <v>17</v>
          </cell>
          <cell r="H11">
            <v>1</v>
          </cell>
        </row>
        <row r="12">
          <cell r="B12">
            <v>2021</v>
          </cell>
          <cell r="F12">
            <v>18</v>
          </cell>
          <cell r="H12">
            <v>2</v>
          </cell>
        </row>
        <row r="13">
          <cell r="B13">
            <v>2022</v>
          </cell>
          <cell r="F13">
            <v>19</v>
          </cell>
          <cell r="H13">
            <v>3</v>
          </cell>
        </row>
        <row r="14">
          <cell r="B14">
            <v>2023</v>
          </cell>
          <cell r="F14">
            <v>20</v>
          </cell>
          <cell r="H14">
            <v>4</v>
          </cell>
        </row>
        <row r="15">
          <cell r="B15">
            <v>2024</v>
          </cell>
          <cell r="F15">
            <v>21</v>
          </cell>
          <cell r="H15">
            <v>5</v>
          </cell>
        </row>
        <row r="16">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cell r="H30">
            <v>20</v>
          </cell>
        </row>
        <row r="31">
          <cell r="F31">
            <v>37</v>
          </cell>
          <cell r="H31">
            <v>21</v>
          </cell>
        </row>
        <row r="32">
          <cell r="F32">
            <v>38</v>
          </cell>
          <cell r="H32">
            <v>22</v>
          </cell>
        </row>
        <row r="33">
          <cell r="F33">
            <v>39</v>
          </cell>
          <cell r="H33">
            <v>23</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42"/>
      <sheetData sheetId="43"/>
      <sheetData sheetId="44"/>
      <sheetData sheetId="45"/>
      <sheetData sheetId="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urces"/>
      <sheetName val="Rules"/>
      <sheetName val="Weights"/>
      <sheetName val="Calcs"/>
      <sheetName val="NCSL Table"/>
      <sheetName val="NCSL Legislation"/>
      <sheetName val="CA"/>
      <sheetName val="MO"/>
      <sheetName val="WA"/>
      <sheetName val="sEITC-Cliff workbook"/>
      <sheetName val="EITC"/>
    </sheetNames>
    <sheetDataSet>
      <sheetData sheetId="0" refreshError="1"/>
      <sheetData sheetId="1" refreshError="1"/>
      <sheetData sheetId="2">
        <row r="10">
          <cell r="I10" t="str">
            <v>ALABAMA</v>
          </cell>
          <cell r="J10">
            <v>422000</v>
          </cell>
        </row>
        <row r="11">
          <cell r="I11" t="str">
            <v>ALASKA</v>
          </cell>
          <cell r="J11">
            <v>37000</v>
          </cell>
        </row>
        <row r="12">
          <cell r="I12" t="str">
            <v>ARIZONA</v>
          </cell>
          <cell r="J12">
            <v>491000</v>
          </cell>
        </row>
        <row r="13">
          <cell r="I13" t="str">
            <v>ARKANSAS</v>
          </cell>
          <cell r="J13">
            <v>257000</v>
          </cell>
        </row>
        <row r="14">
          <cell r="I14" t="str">
            <v>CALIFORNIA</v>
          </cell>
          <cell r="J14">
            <v>2400000</v>
          </cell>
        </row>
        <row r="15">
          <cell r="I15" t="str">
            <v>COLORADO</v>
          </cell>
          <cell r="J15">
            <v>287000</v>
          </cell>
        </row>
        <row r="16">
          <cell r="I16" t="str">
            <v>CONNECTICUT</v>
          </cell>
          <cell r="J16">
            <v>193000</v>
          </cell>
        </row>
        <row r="17">
          <cell r="I17" t="str">
            <v>DELAWARE</v>
          </cell>
          <cell r="J17">
            <v>65000</v>
          </cell>
        </row>
        <row r="18">
          <cell r="I18" t="str">
            <v>DISTRICT OF COLUMBIA</v>
          </cell>
          <cell r="J18">
            <v>43000</v>
          </cell>
        </row>
        <row r="19">
          <cell r="I19" t="str">
            <v>FLORIDA</v>
          </cell>
          <cell r="J19">
            <v>1900000</v>
          </cell>
        </row>
        <row r="20">
          <cell r="I20" t="str">
            <v>GEORGIA</v>
          </cell>
          <cell r="J20">
            <v>962000</v>
          </cell>
        </row>
        <row r="21">
          <cell r="I21" t="str">
            <v>HAWAII</v>
          </cell>
          <cell r="J21">
            <v>82000</v>
          </cell>
        </row>
        <row r="22">
          <cell r="I22" t="str">
            <v>IDAHO</v>
          </cell>
          <cell r="J22">
            <v>107000</v>
          </cell>
        </row>
        <row r="23">
          <cell r="I23" t="str">
            <v>ILLINOIS</v>
          </cell>
          <cell r="J23">
            <v>788000</v>
          </cell>
        </row>
        <row r="24">
          <cell r="I24" t="str">
            <v>INDIANA</v>
          </cell>
          <cell r="J24">
            <v>454000</v>
          </cell>
        </row>
        <row r="25">
          <cell r="I25" t="str">
            <v>IOWA</v>
          </cell>
          <cell r="J25">
            <v>170000</v>
          </cell>
        </row>
        <row r="26">
          <cell r="I26" t="str">
            <v>KANSAS</v>
          </cell>
          <cell r="J26">
            <v>169000</v>
          </cell>
        </row>
        <row r="27">
          <cell r="I27" t="str">
            <v>KENTUCKY</v>
          </cell>
          <cell r="J27">
            <v>344000</v>
          </cell>
        </row>
        <row r="28">
          <cell r="I28" t="str">
            <v>LOUISIANA</v>
          </cell>
          <cell r="J28">
            <v>451000</v>
          </cell>
        </row>
        <row r="29">
          <cell r="I29" t="str">
            <v>MAINE</v>
          </cell>
          <cell r="J29">
            <v>78000</v>
          </cell>
        </row>
        <row r="30">
          <cell r="I30" t="str">
            <v>MARYLAND</v>
          </cell>
          <cell r="J30">
            <v>359000</v>
          </cell>
        </row>
        <row r="31">
          <cell r="I31" t="str">
            <v>MASSACHUSETTS</v>
          </cell>
          <cell r="J31">
            <v>320000</v>
          </cell>
        </row>
        <row r="32">
          <cell r="I32" t="str">
            <v>MICHIGAN</v>
          </cell>
          <cell r="J32">
            <v>664000</v>
          </cell>
        </row>
        <row r="33">
          <cell r="I33" t="str">
            <v>MINNESOTA</v>
          </cell>
          <cell r="J33">
            <v>275000</v>
          </cell>
        </row>
        <row r="34">
          <cell r="I34" t="str">
            <v>MISSISSIPPI</v>
          </cell>
          <cell r="J34">
            <v>319000</v>
          </cell>
        </row>
        <row r="35">
          <cell r="I35" t="str">
            <v>MISSOURI</v>
          </cell>
          <cell r="J35">
            <v>415000</v>
          </cell>
        </row>
        <row r="36">
          <cell r="I36" t="str">
            <v>MONTANA</v>
          </cell>
          <cell r="J36">
            <v>64000</v>
          </cell>
        </row>
        <row r="37">
          <cell r="I37" t="str">
            <v>NEBRASKA</v>
          </cell>
          <cell r="J37">
            <v>108000</v>
          </cell>
        </row>
        <row r="38">
          <cell r="I38" t="str">
            <v>NEVADA</v>
          </cell>
          <cell r="J38">
            <v>234000</v>
          </cell>
        </row>
        <row r="39">
          <cell r="I39" t="str">
            <v>NEW HAMPSHIRE</v>
          </cell>
          <cell r="J39">
            <v>57000</v>
          </cell>
        </row>
        <row r="40">
          <cell r="I40" t="str">
            <v>NEW JERSEY</v>
          </cell>
          <cell r="J40">
            <v>519000</v>
          </cell>
        </row>
        <row r="41">
          <cell r="I41" t="str">
            <v>NEW MEXICO</v>
          </cell>
          <cell r="J41">
            <v>177000</v>
          </cell>
        </row>
        <row r="42">
          <cell r="I42" t="str">
            <v>NEW YORK</v>
          </cell>
          <cell r="J42">
            <v>1400000</v>
          </cell>
        </row>
        <row r="43">
          <cell r="I43" t="str">
            <v>NORTH CAROLINA</v>
          </cell>
          <cell r="J43">
            <v>786000</v>
          </cell>
        </row>
        <row r="44">
          <cell r="I44" t="str">
            <v>NORTH DAKOTA</v>
          </cell>
          <cell r="J44">
            <v>38000</v>
          </cell>
        </row>
        <row r="45">
          <cell r="I45" t="str">
            <v>OHIO</v>
          </cell>
          <cell r="J45">
            <v>792000</v>
          </cell>
        </row>
        <row r="46">
          <cell r="I46" t="str">
            <v>OKLAHOMA</v>
          </cell>
          <cell r="J46">
            <v>308000</v>
          </cell>
        </row>
        <row r="47">
          <cell r="I47" t="str">
            <v>OREGON</v>
          </cell>
          <cell r="J47">
            <v>218000</v>
          </cell>
        </row>
        <row r="48">
          <cell r="I48" t="str">
            <v>PENNSYLVANIA</v>
          </cell>
          <cell r="J48">
            <v>784000</v>
          </cell>
        </row>
        <row r="49">
          <cell r="I49" t="str">
            <v>RHODE ISLAND</v>
          </cell>
          <cell r="J49">
            <v>67000</v>
          </cell>
        </row>
        <row r="50">
          <cell r="I50" t="str">
            <v>SOUTH CAROLINA</v>
          </cell>
          <cell r="J50">
            <v>425000</v>
          </cell>
        </row>
        <row r="51">
          <cell r="I51" t="str">
            <v>SOUTH DAKOTA</v>
          </cell>
          <cell r="J51">
            <v>51000</v>
          </cell>
        </row>
        <row r="52">
          <cell r="I52" t="str">
            <v>TENNESSEE</v>
          </cell>
          <cell r="J52">
            <v>538000</v>
          </cell>
        </row>
        <row r="53">
          <cell r="I53" t="str">
            <v>TEXAS</v>
          </cell>
          <cell r="J53">
            <v>2500000</v>
          </cell>
        </row>
        <row r="54">
          <cell r="I54" t="str">
            <v>UTAH</v>
          </cell>
          <cell r="J54">
            <v>153000</v>
          </cell>
        </row>
        <row r="55">
          <cell r="I55" t="str">
            <v>VERMONT</v>
          </cell>
          <cell r="J55">
            <v>34000</v>
          </cell>
        </row>
        <row r="56">
          <cell r="I56" t="str">
            <v>VIRGINIA</v>
          </cell>
          <cell r="J56">
            <v>512000</v>
          </cell>
        </row>
        <row r="57">
          <cell r="I57" t="str">
            <v>WASHINGTON</v>
          </cell>
          <cell r="J57">
            <v>352000</v>
          </cell>
        </row>
        <row r="58">
          <cell r="I58" t="str">
            <v>WEST VIRGINIA</v>
          </cell>
          <cell r="J58">
            <v>126000</v>
          </cell>
        </row>
        <row r="59">
          <cell r="I59" t="str">
            <v>WISCONSIN</v>
          </cell>
          <cell r="J59">
            <v>302000</v>
          </cell>
        </row>
        <row r="60">
          <cell r="I60" t="str">
            <v>WYOMING</v>
          </cell>
          <cell r="J60">
            <v>31000</v>
          </cell>
        </row>
        <row r="61">
          <cell r="I61" t="str">
            <v>INTERNATIONAL</v>
          </cell>
          <cell r="J61">
            <v>10000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DC12BB-5679-4519-9ECD-B18A17D88FD8}" name="FedStDeductLookup" displayName="FedStDeductLookup" ref="C4:L9" totalsRowShown="0" headerRowDxfId="125" dataDxfId="123" headerRowBorderDxfId="124" tableBorderDxfId="122" totalsRowBorderDxfId="121" dataCellStyle="Comma">
  <autoFilter ref="C4:L9" xr:uid="{9AB12FF5-599B-40B6-B626-D395C9DB75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F020564-AD92-4857-B5DA-F1A397B774C5}" name="Status" dataDxfId="120"/>
    <tableColumn id="4" xr3:uid="{A5CE7D48-EF87-4488-A418-91A49887C86D}" name="Description" dataDxfId="119" dataCellStyle="Comma"/>
    <tableColumn id="2" xr3:uid="{7F8F30E5-095A-4570-AF0B-92609026B636}" name="Notes" dataDxfId="118" dataCellStyle="Comma"/>
    <tableColumn id="5" xr3:uid="{E8F12923-717D-412E-9F6C-D6EB635DB964}" name="2018" dataDxfId="117" dataCellStyle="Comma"/>
    <tableColumn id="6" xr3:uid="{E2323227-707B-44EC-A579-FE8216AB7E32}" name="2019" dataDxfId="116" dataCellStyle="Comma"/>
    <tableColumn id="8" xr3:uid="{2142EBD5-642D-42FE-8295-921B8CB4B92F}" name="2020" dataDxfId="115" dataCellStyle="Comma"/>
    <tableColumn id="3" xr3:uid="{54395479-E0DC-4B87-B957-F662735CC544}" name="2021" dataDxfId="114" dataCellStyle="Comma"/>
    <tableColumn id="7" xr3:uid="{763DD7D6-58C7-4BA8-A5DF-19E3D4A3AAE5}" name="2022" dataDxfId="113" dataCellStyle="Comma"/>
    <tableColumn id="9" xr3:uid="{78EF96B4-B5AA-41BC-95C1-75D91A4C5F8F}" name="2023" dataDxfId="112" dataCellStyle="Comma"/>
    <tableColumn id="10" xr3:uid="{A41C5D66-9BA0-489A-821B-31315A0490E3}" name="2024" dataDxfId="111"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E6329E-FC1C-4DD8-9E5C-FC320C3F4D77}" name="FedPerExemptLookup" displayName="FedPerExemptLookup" ref="C11:E12" totalsRowShown="0" tableBorderDxfId="110">
  <autoFilter ref="C11:E12" xr:uid="{5CB961C7-EEFB-4283-8011-BEE8ADDE5784}">
    <filterColumn colId="0" hiddenButton="1"/>
    <filterColumn colId="1" hiddenButton="1"/>
    <filterColumn colId="2" hiddenButton="1"/>
  </autoFilter>
  <tableColumns count="3">
    <tableColumn id="1" xr3:uid="{BD93EAE4-4738-4509-A257-71C82E5387D7}" name="Name" dataDxfId="109"/>
    <tableColumn id="2" xr3:uid="{5319B461-09FC-492F-AC23-9527DA652878}" name="Description" dataDxfId="108"/>
    <tableColumn id="3" xr3:uid="{E7E8A96B-B817-4E84-9463-283E9CCF6317}" name="2018" dataDxfId="107"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62C88-BCDA-4694-B2A8-A31198D6AF02}" name="FedTaxRateTable" displayName="FedTaxRateTable" ref="C60:M168" totalsRowShown="0" dataDxfId="106" dataCellStyle="Comma">
  <autoFilter ref="C60:M168" xr:uid="{F614FB88-7B59-44A9-A64D-9A4668EB57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F97B56-49EA-46C0-9289-C6973E8C89C7}" name="Status" dataDxfId="105"/>
    <tableColumn id="2" xr3:uid="{F5A7EA95-1181-45CA-9F57-EA93CF722D30}" name="Bracket" dataDxfId="104"/>
    <tableColumn id="3" xr3:uid="{1130944A-F8EB-4B47-B03E-DB7850DAF5C8}" name="Condition" dataDxfId="103"/>
    <tableColumn id="4" xr3:uid="{064268D0-8BA9-472E-B564-A1D161437557}" name="2018" dataDxfId="102" dataCellStyle="Comma"/>
    <tableColumn id="5" xr3:uid="{00AAD933-7785-4BC1-97DA-512C5FCDDB41}" name="2019" dataDxfId="101" dataCellStyle="Comma"/>
    <tableColumn id="6" xr3:uid="{288D6D03-2B5D-4705-A317-9421C0014C61}" name="2020" dataDxfId="100" dataCellStyle="Comma"/>
    <tableColumn id="7" xr3:uid="{917F468D-68D7-41C7-BF8D-609E46D8C5A6}" name="2021" dataDxfId="99" dataCellStyle="Comma"/>
    <tableColumn id="8" xr3:uid="{20EE188F-D92B-448B-9E14-7B2497ADB597}" name="2022" dataDxfId="98" dataCellStyle="Comma"/>
    <tableColumn id="9" xr3:uid="{594C4F2A-DAC4-43DB-9A13-261D1F0ACC69}" name="2023" dataDxfId="97" dataCellStyle="Comma"/>
    <tableColumn id="10" xr3:uid="{F74DC283-93FD-4B33-A8EF-B9BA826DC0AF}" name="2024" dataDxfId="96" dataCellStyle="Comma"/>
    <tableColumn id="11" xr3:uid="{0AA8C83E-A852-48B6-BE67-39853C1F43C5}" name="StatusAbb" dataDxfId="95"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5035B3-BA1C-4D3B-A7BB-2B6859187313}" name="CCareExpDecimal" displayName="CCareExpDecimal" ref="C176:D192" totalsRowShown="0" headerRowDxfId="94" headerRowBorderDxfId="93" tableBorderDxfId="92" totalsRowBorderDxfId="91">
  <autoFilter ref="C176:D192" xr:uid="{1C581D2A-6569-4EDE-B0DF-07DB76F0B5CE}">
    <filterColumn colId="0" hiddenButton="1"/>
    <filterColumn colId="1" hiddenButton="1"/>
  </autoFilter>
  <tableColumns count="2">
    <tableColumn id="1" xr3:uid="{3F1A6A41-45CF-46A1-9ED2-406E7066213E}" name="Income At Least" dataDxfId="90"/>
    <tableColumn id="2" xr3:uid="{C5242D52-BDB6-46C1-ACD8-36F6AA389353}" name="Decimal" dataDxfId="89"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62E28D-89E3-421B-86A3-CFC0A784FD1B}" name="CCELimits" displayName="CCELimits" ref="C171:I173" totalsRowShown="0">
  <autoFilter ref="C171:I173" xr:uid="{A76D1967-76E7-4B00-8D80-F013A1597D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C7575D-D0C6-479B-A86D-9AFEC1CE75FA}" name="Name" dataDxfId="88"/>
    <tableColumn id="2" xr3:uid="{24B734FF-B4FF-44A4-BA0C-39509219E4C9}" name="2019" dataDxfId="87"/>
    <tableColumn id="3" xr3:uid="{AB6CE944-B640-4B91-92D0-6815012D2CB0}" name="2020" dataDxfId="86"/>
    <tableColumn id="4" xr3:uid="{B3182149-C140-490A-AA57-1927C9C28831}" name="2021" dataDxfId="85"/>
    <tableColumn id="5" xr3:uid="{AB3AF532-A47B-4684-B2A0-4AC52BA74E8D}" name="2022" dataDxfId="84"/>
    <tableColumn id="6" xr3:uid="{ADBA5358-8D84-41CB-9B33-120777473D0B}" name="2023" dataDxfId="83"/>
    <tableColumn id="7" xr3:uid="{673552E6-7B48-4EF1-B243-A9C004B8B1C7}" name="2024" dataDxfId="8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100BD2-3B53-4BD5-88F1-6AC68D08AD3C}" name="fTaxIncomeExclusions" displayName="fTaxIncomeExclusions" ref="C15:G21" totalsRowShown="0" headerRowDxfId="81">
  <tableColumns count="5">
    <tableColumn id="1" xr3:uid="{3E3A19C5-0030-4D4F-9D63-9E1762C639E8}" name="Income Type" dataDxfId="80" dataCellStyle="Hyperlink"/>
    <tableColumn id="8" xr3:uid="{0B9D9495-2772-4F6E-BE5D-AA31B11F48CD}" name="Filing Status" dataDxfId="79" dataCellStyle="Hyperlink"/>
    <tableColumn id="2" xr3:uid="{A891C24C-F1AD-4290-81DC-3CEC893298CA}" name="Max Deduction" dataDxfId="78" dataCellStyle="Hyperlink"/>
    <tableColumn id="3" xr3:uid="{8DEC8B5F-EE88-4410-B6F4-4E311A9DEF06}" name="Year" dataDxfId="77"/>
    <tableColumn id="4" xr3:uid="{2396C9E8-44D7-4A54-B2B2-1BB98CFD9D90}" name="AGI Income Limit" dataDxfId="7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3C0A818-08E0-48CE-8446-7A3852923F4A}" name="fTaxSocSecIncomeDeductions" displayName="fTaxSocSecIncomeDeductions" ref="C24:I48" totalsRowShown="0" headerRowDxfId="75">
  <tableColumns count="7">
    <tableColumn id="1" xr3:uid="{C7EC2ECA-5D38-4C32-9E64-E32EEC3F49E1}" name="Social Security Income" dataDxfId="74" dataCellStyle="Hyperlink"/>
    <tableColumn id="6" xr3:uid="{F73BEF7C-814A-487E-A362-ABE03F2A00F0}" name="Year" dataDxfId="73" dataCellStyle="Hyperlink"/>
    <tableColumn id="2" xr3:uid="{53D9534A-6B98-4283-A56D-8DF4EE24BCCF}" name="Filing Status" dataDxfId="72" dataCellStyle="Hyperlink"/>
    <tableColumn id="3" xr3:uid="{B66160DD-E823-4F51-AEAF-6C3107787674}" name="Disregard" dataDxfId="71"/>
    <tableColumn id="4" xr3:uid="{45E92C5A-D2D3-4342-BCB2-17A1113C3C97}" name="Initial Deduction" dataDxfId="70"/>
    <tableColumn id="5" xr3:uid="{6115C528-9F47-4247-81C9-3C50EFD09A2A}" name="Second Deduction"/>
    <tableColumn id="7" xr3:uid="{4503A39A-A417-486D-B7FD-DB99D1776F68}" name="Taxable Disregar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914C4E-EF38-42D5-A82B-4658D04DBE56}" name="SocialSecurityAnnualEarningsLimit" displayName="SocialSecurityAnnualEarningsLimit" ref="C51:F57" totalsRowShown="0" headerRowDxfId="69" dataDxfId="68">
  <tableColumns count="4">
    <tableColumn id="1" xr3:uid="{DF97D32F-DF43-4A4A-B082-1AE4EDE8895F}" name="Year" dataDxfId="67"/>
    <tableColumn id="2" xr3:uid="{95D1B794-2FC4-4DD1-8247-5FD634ED2B57}" name="Earned Income Limit" dataDxfId="66"/>
    <tableColumn id="3" xr3:uid="{467EA013-35CD-4FF7-A503-B31AA869D347}" name="Full Retirement Age" dataDxfId="65"/>
    <tableColumn id="4" xr3:uid="{8066D4A4-E4E5-4622-84A6-14E880B51614}" name="Benefit Reduction" dataDxfId="6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8F26D54-F0C3-4244-B149-407EE1751D4A}" name="FedTaxTest" displayName="FedTaxTest" ref="Q61:W82" totalsRowShown="0" headerRowDxfId="63">
  <autoFilter ref="Q61:W82" xr:uid="{08F26D54-F0C3-4244-B149-407EE1751D4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56BAA06-D2CB-47DE-85C3-F92114624DA5}" name="Year"/>
    <tableColumn id="2" xr3:uid="{C49F2805-D61D-4D41-AA37-17BFEDCD874E}" name="Status"/>
    <tableColumn id="3" xr3:uid="{D1E31445-DE1E-49CC-9038-E69DC6EB591E}" name="Bracket"/>
    <tableColumn id="4" xr3:uid="{636574C5-AB50-4DBC-9D84-BADA5C7F3F36}" name="Over">
      <calculatedColumnFormula array="1">INDEX(FedTaxRateTable[],MATCH(1,(FedTaxRateTable[StatusAbb]=$R62)*(FedTaxRateTable[Bracket]=$S62)*(FedTaxRateTable[Condition]=T$61),0),MATCH($Q62,VALUE(FedTaxRateTable[#Headers]),0))</calculatedColumnFormula>
    </tableColumn>
    <tableColumn id="5" xr3:uid="{A6A9FA80-2FBF-4BBB-8C44-47BE1B4D71F1}" name="Not Over">
      <calculatedColumnFormula array="1">INDEX(FedTaxRateTable[],MATCH(1,(FedTaxRateTable[StatusAbb]=$R62)*(FedTaxRateTable[Bracket]=$S62)*(FedTaxRateTable[Condition]=U$61),0),MATCH($Q62,VALUE(FedTaxRateTable[#Headers]),0))</calculatedColumnFormula>
    </tableColumn>
    <tableColumn id="6" xr3:uid="{E7D0BD91-8532-43BE-91B1-45C1860DA4C7}" name="Rate">
      <calculatedColumnFormula array="1">INDEX(FedTaxRateTable[],MATCH(1,(FedTaxRateTable[StatusAbb]=$R62)*(FedTaxRateTable[Bracket]=$S62)*(FedTaxRateTable[Condition]=V$61),0),MATCH($Q62,VALUE(FedTaxRateTable[#Headers]),0))</calculatedColumnFormula>
    </tableColumn>
    <tableColumn id="7" xr3:uid="{3A8F0936-29BD-44BC-9980-ED23A89494C4}" name="Plus">
      <calculatedColumnFormula array="1">INDEX(FedTaxRateTable[],MATCH(1,(FedTaxRateTable[StatusAbb]=$R62)*(FedTaxRateTable[Bracket]=$S62)*(FedTaxRateTable[Condition]=W$61),0),MATCH($Q62,VALUE(FedTaxRateTable[#Headers]),0))</calculatedColumnFormula>
    </tableColumn>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FAC70DA-614D-49DD-BCAD-D006323E230C}" name="ACTCLimit" displayName="ACTCLimit" ref="C73:J74" totalsRowShown="0">
  <autoFilter ref="C73:J74" xr:uid="{5684BE77-488A-4911-890A-4D558C704F7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1082157-9CF0-4DD0-AF80-D4D63ABF9E5A}" name="Name"/>
    <tableColumn id="2" xr3:uid="{673E8C27-E352-41FD-9493-E848EF83151C}" name="2018" dataDxfId="62"/>
    <tableColumn id="3" xr3:uid="{603AE50A-7FFF-4381-9B02-DCFCDFAB7639}" name="2019" dataDxfId="61"/>
    <tableColumn id="4" xr3:uid="{E20C36E5-587E-4341-B9CD-6B1BED3D18F5}" name="2020" dataDxfId="60"/>
    <tableColumn id="5" xr3:uid="{F8289345-9C2E-434B-86E3-286F55A407C0}" name="2021" dataDxfId="59"/>
    <tableColumn id="6" xr3:uid="{02FF7E0E-4311-457F-8615-4578850280A9}" name="2022" dataDxfId="58"/>
    <tableColumn id="8" xr3:uid="{6B954349-8EDD-40ED-B5CF-32DCFE4802C0}" name="2023" dataDxfId="57"/>
    <tableColumn id="7" xr3:uid="{4DD68E31-9461-470A-940C-D119CF8610AE}" name="2024" dataDxfId="5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B1AC326-3A71-46F1-A01C-64C1FB5C8C2B}" name="CTCFactors" displayName="CTCFactors" ref="C4:N69" totalsRowShown="0" headerRowDxfId="55">
  <autoFilter ref="C4:N69" xr:uid="{52310B5C-711A-445B-B475-5A0F2DF252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EC223486-367B-46DC-87A8-08F59D287C1C}" name="Name" dataDxfId="54"/>
    <tableColumn id="10" xr3:uid="{B10534FD-8BA0-4053-A172-C1BE5836FFF5}" name="Year" dataDxfId="53"/>
    <tableColumn id="2" xr3:uid="{D0168E04-E8A2-4FEB-AD58-801A31C84A0D}" name="Note" dataDxfId="52"/>
    <tableColumn id="7" xr3:uid="{2FB70A9C-D353-4976-948C-9CB6D3B6AFC2}" name="Phaseout Phase" dataDxfId="51"/>
    <tableColumn id="8" xr3:uid="{2070512B-B8F3-4CC4-B7FE-6FB1AD5A4E94}" name="Income Increment for Phaseout Decrease" dataDxfId="50"/>
    <tableColumn id="9" xr3:uid="{6B328269-CEC9-4FC3-9A09-188A72F58592}" name="Credit Decrease per Income Increment" dataDxfId="49"/>
    <tableColumn id="6" xr3:uid="{B0FF6708-5A6A-4BE5-940F-2577A6CEE81F}" name="Age Min" dataDxfId="48"/>
    <tableColumn id="5" xr3:uid="{EB3E4624-0865-4A64-A4FE-E562FD2C4C5F}" name="Age Max" dataDxfId="47"/>
    <tableColumn id="4" xr3:uid="{4C4E2FE9-5A8E-41BC-8296-00967A187C2A}" name="Min Phaseout Credit" dataDxfId="46"/>
    <tableColumn id="3" xr3:uid="{E5966467-0422-40CB-A25A-67E97702ECF0}" name="Value"/>
    <tableColumn id="11" xr3:uid="{6FD16513-5D6D-4BF8-8592-575327FD21A0}" name="Max Refundable" dataDxfId="45"/>
    <tableColumn id="12" xr3:uid="{D0D8FC42-A9AC-4536-82A2-E830EB134A8B}" name="Max Additional CTC" dataDxfId="4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066B14D-E64F-4743-9281-714654652E17}" name="EITCPhaseIn" displayName="EITCPhaseIn" ref="B15:J23" totalsRowShown="0" headerRowDxfId="43">
  <autoFilter ref="B15:J23" xr:uid="{BAD33E71-02F4-447C-9CC8-ECC21ECD18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9302EF2-C10D-49D4-B4B9-5DC80998A773}" name="Name"/>
    <tableColumn id="2" xr3:uid="{5C21CBC8-C090-4E1E-B240-4FD2C3EB7080}" name="Children" dataDxfId="42"/>
    <tableColumn id="3" xr3:uid="{6FDF0858-C6F0-42AE-9662-14793919CC66}" name="2018" dataDxfId="41"/>
    <tableColumn id="4" xr3:uid="{655B04B5-BCAA-4474-BB1E-751DCA90A5D6}" name="2019" dataDxfId="40"/>
    <tableColumn id="5" xr3:uid="{BDBC5021-77C7-4AA7-99F2-1E025E5A43EB}" name="2020" dataDxfId="39"/>
    <tableColumn id="6" xr3:uid="{5FAF7BBD-782B-40D8-8692-CF48BC22C0E5}" name="2021" dataDxfId="38"/>
    <tableColumn id="7" xr3:uid="{15C8A60B-6E1C-4A42-AD4F-36F897B38945}" name="2022" dataDxfId="37"/>
    <tableColumn id="8" xr3:uid="{BEA4FE81-DA69-46E8-9B33-21EB713B35FB}" name="2023" dataDxfId="36"/>
    <tableColumn id="9" xr3:uid="{34384F96-752C-415E-9F9A-A4C631F480AB}" name="2024" dataDxfId="3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D079DAE-20CC-4955-B9FC-F4B8A0418486}" name="EITCPhaseOut" displayName="EITCPhaseOut" ref="B26:K50" totalsRowShown="0" headerRowDxfId="34" dataDxfId="33">
  <autoFilter ref="B26:K50" xr:uid="{6803EDC4-6878-4AA4-A901-CBE22AF489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131D50B-6EFC-48BB-95DE-43B04B7D4215}" name="Status"/>
    <tableColumn id="2" xr3:uid="{5DBA5299-E13D-4D35-ADC6-330B77F1B01F}" name="Name"/>
    <tableColumn id="3" xr3:uid="{1CC61DEC-B37C-4B1F-8F59-39435C92BBBE}" name="Children" dataDxfId="32"/>
    <tableColumn id="4" xr3:uid="{496FC13F-43FA-4FF2-98B6-B38200A2A2CF}" name="2018" dataDxfId="31"/>
    <tableColumn id="5" xr3:uid="{0D1518E8-3F5E-43F0-ACFA-B13C491C48A6}" name="2019" dataDxfId="30"/>
    <tableColumn id="6" xr3:uid="{66A461BA-F044-4A47-87D1-B2575463A717}" name="2020" dataDxfId="29"/>
    <tableColumn id="7" xr3:uid="{0484C950-389F-4DF8-872E-055248805D18}" name="2021" dataDxfId="28"/>
    <tableColumn id="8" xr3:uid="{0BFEDCEF-A7C8-41AB-9F72-73754FCA4C15}" name="2022" dataDxfId="27"/>
    <tableColumn id="9" xr3:uid="{F60C645E-B979-4331-9081-E0067DA387B9}" name="2023" dataDxfId="26"/>
    <tableColumn id="10" xr3:uid="{512FEE68-D602-41DF-9EFF-C405BD9BED29}" name="2024" dataDxfId="2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E0C1BBD-5E0A-4741-9819-46A1A6A36CF8}" name="EITCpercents" displayName="EITCpercents" ref="B4:D12" totalsRowShown="0">
  <autoFilter ref="B4:D12" xr:uid="{43D08CC7-A9C6-4C51-B722-9CB0295B0C94}">
    <filterColumn colId="0" hiddenButton="1"/>
    <filterColumn colId="1" hiddenButton="1"/>
    <filterColumn colId="2" hiddenButton="1"/>
  </autoFilter>
  <tableColumns count="3">
    <tableColumn id="1" xr3:uid="{2547232D-B565-4661-A0BA-EC35C3627109}" name="Name" dataDxfId="24"/>
    <tableColumn id="2" xr3:uid="{5EF5282A-5BF6-448E-95B2-473B6E38396C}" name="Children" dataDxfId="23"/>
    <tableColumn id="3" xr3:uid="{EADE088C-E481-42A7-950C-0DD7A643F857}" name="Percen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869CC16-5F3F-45D6-B10F-088CE5AFB9E5}" name="EITCInvestmentLimit" displayName="EITCInvestmentLimit" ref="B53:I54" totalsRowShown="0" dataDxfId="22">
  <autoFilter ref="B53:I54" xr:uid="{F768783A-3D48-4B7C-AC7C-6D2B5414101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AEFDCE8-C8AF-4C16-91D9-4531AC13D90C}" name="Name"/>
    <tableColumn id="2" xr3:uid="{03CA3A74-93FB-4C09-B10F-BBE23AB964F3}" name="2018" dataDxfId="21"/>
    <tableColumn id="3" xr3:uid="{E4D31958-BA3B-46EB-B153-6919F41504EC}" name="2019" dataDxfId="20"/>
    <tableColumn id="4" xr3:uid="{F428255A-3A25-4A8E-838B-00A10EE43B3A}" name="2020" dataDxfId="19"/>
    <tableColumn id="5" xr3:uid="{D4E1F108-74B0-454B-A080-40BB1B315116}" name="2021" dataDxfId="18"/>
    <tableColumn id="6" xr3:uid="{55B5029B-8BDD-4B25-9C61-F0C4CECAC0D2}" name="2022" dataDxfId="17"/>
    <tableColumn id="7" xr3:uid="{FA4802A2-F861-45F1-8405-20D96709D0B3}" name="2023" dataDxfId="16"/>
    <tableColumn id="8" xr3:uid="{95662B9A-F5E7-4867-B944-DED58F3572F2}" name="2024" dataDxfId="1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01AFA12-3875-41DD-B664-9FA3FC59BF98}" name="stateTaxData" displayName="stateTaxData" ref="B1:DE409" totalsRowShown="0">
  <autoFilter ref="B1:DE409" xr:uid="{301AFA12-3875-41DD-B664-9FA3FC59BF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autoFilter>
  <tableColumns count="108">
    <tableColumn id="1" xr3:uid="{D1B4F123-E643-48B7-86C8-23D2539B4A19}" name="ProgramName"/>
    <tableColumn id="2" xr3:uid="{41EDB7B2-E827-4A58-A8FF-BA104F4E56F1}" name="stateName"/>
    <tableColumn id="3" xr3:uid="{1F5166E6-6FD8-4C1C-B04B-0B78E46C6384}" name="stateFIPS"/>
    <tableColumn id="4" xr3:uid="{7D7C76E4-1ECF-47DF-ACD1-B0DEB0A94DB8}" name="FilingStatus"/>
    <tableColumn id="5" xr3:uid="{22BEB4EB-FA7C-4EB8-BF86-6B479AA9C8F5}" name="FilingStatusFlag"/>
    <tableColumn id="6" xr3:uid="{52CD506E-53A7-4C91-91D6-A0B4B889B481}" name="ListofCountableIncome"/>
    <tableColumn id="7" xr3:uid="{66B8F389-B2D0-4374-B925-CD4F7939D3A5}" name="ruleYear"/>
    <tableColumn id="8" xr3:uid="{160AADC9-015E-4719-9BCD-CC22D9AA958C}" name="taxYear"/>
    <tableColumn id="9" xr3:uid="{4E942EA1-9791-4800-A385-95489D9D29F1}" name="IncomeBin1Max"/>
    <tableColumn id="10" xr3:uid="{F7F01B40-3A1A-42A9-B11D-38D4CF4A4B61}" name="IncomeBin2Max"/>
    <tableColumn id="11" xr3:uid="{026EEE87-253C-4DF1-AF32-0A52FF850916}" name="IncomeBin3Max"/>
    <tableColumn id="12" xr3:uid="{AEA2D59D-563B-4289-A319-7A537EDED91A}" name="IncomeBin4Max"/>
    <tableColumn id="13" xr3:uid="{69FF22F9-EC1A-450B-9255-B873800512D2}" name="IncomeBin5Max"/>
    <tableColumn id="14" xr3:uid="{CABC1325-8E4F-4FAE-87AE-3808D196EEB3}" name="IncomeBin6Max"/>
    <tableColumn id="15" xr3:uid="{C9B4A240-4147-437E-975D-5F0D86D1DB10}" name="IncomeBin7Max"/>
    <tableColumn id="16" xr3:uid="{795A8A2A-B777-4255-9D67-48EF12C513D3}" name="IncomeBin8Max"/>
    <tableColumn id="17" xr3:uid="{59E798A8-43EC-440D-B6F7-645CEE74D470}" name="IncomeBin9Max"/>
    <tableColumn id="18" xr3:uid="{D2FAFFCD-9A77-448D-B54E-A47996C22049}" name="IncomeBin10Max"/>
    <tableColumn id="19" xr3:uid="{6803A13E-3B37-4139-9A14-44DDD1A41E3B}" name="IncomeBin11Max"/>
    <tableColumn id="20" xr3:uid="{435DB5B8-BAA1-4CAC-BF3E-A043233C8A29}" name="IncomeBin12Max"/>
    <tableColumn id="21" xr3:uid="{DDBD63ED-6736-4630-8DC8-3D483995F908}" name="IncomeBin13Max"/>
    <tableColumn id="22" xr3:uid="{3271E6C3-5C9C-4371-B0AB-8D4D4B2EF387}" name="TaxRate1"/>
    <tableColumn id="23" xr3:uid="{B82C8483-224C-4F18-9F53-B9D425EAEC71}" name="TaxRate2"/>
    <tableColumn id="24" xr3:uid="{B8F730DC-801A-4EAF-A92A-4B46A58025EC}" name="TaxRate3"/>
    <tableColumn id="25" xr3:uid="{65480635-15B0-46DB-9EF9-1F299C204E40}" name="TaxRate4"/>
    <tableColumn id="26" xr3:uid="{ECFACABE-0C1E-40E8-8F65-BE7931FA3F6E}" name="TaxRate5"/>
    <tableColumn id="27" xr3:uid="{A542F5AB-9E9D-40F6-8BFB-8A6661952745}" name="TaxRate6"/>
    <tableColumn id="28" xr3:uid="{28B9F410-BA92-4B5D-9CA0-6B38B3C0A12C}" name="TaxRate7"/>
    <tableColumn id="29" xr3:uid="{4C60D4E1-B130-40E2-A313-9B4373EE83E9}" name="TaxRate8"/>
    <tableColumn id="30" xr3:uid="{8BA2EF17-BABA-4CD4-9655-5F168AFBD1C5}" name="TaxRate9"/>
    <tableColumn id="31" xr3:uid="{B75DD21F-0719-4F55-85CE-15A614C183CB}" name="TaxRate10"/>
    <tableColumn id="32" xr3:uid="{BDDCDA69-DD60-4CBC-AC9B-0EF358D179D0}" name="TaxRate11"/>
    <tableColumn id="33" xr3:uid="{FBA7C5BC-A828-425F-9F93-B1FE181BF6B3}" name="TaxRate12"/>
    <tableColumn id="34" xr3:uid="{A43EC035-BA1A-48B4-A4E8-0DC4711D08E2}" name="Standard"/>
    <tableColumn id="35" xr3:uid="{1AF1DB36-A832-4EF7-9AE0-3D6D9824B6EC}" name="PersonalExemption"/>
    <tableColumn id="36" xr3:uid="{28834AE0-F73D-47EA-8D11-76234E240437}" name="PersonalExemptionAsCredit"/>
    <tableColumn id="37" xr3:uid="{5348244D-B672-4242-8445-0F564B612E65}" name="DependentExemption"/>
    <tableColumn id="38" xr3:uid="{5856EA16-B1CD-44B8-9F38-4B9132F06F3E}" name="DependExemptionAsCredit"/>
    <tableColumn id="39" xr3:uid="{E25D5877-2A23-4A85-9042-36F77398883F}" name="FederalIncomeTaxDeductible"/>
    <tableColumn id="40" xr3:uid="{E2A2854D-7E04-4C9A-81A6-CC30DB9AA7CB}" name="FedIncTaxLimit"/>
    <tableColumn id="41" xr3:uid="{811F0B26-2910-4781-BE00-CB452EC9DC9C}" name="AL_PhaseOutThreshold1"/>
    <tableColumn id="42" xr3:uid="{376AC3D4-C701-422B-84EC-73E73BE445B6}" name="AL_PhaseOut1"/>
    <tableColumn id="43" xr3:uid="{046BA4C5-D207-4D4B-922C-89DF48A00C61}" name="AL_Floor"/>
    <tableColumn id="44" xr3:uid="{272720D5-42FF-4907-8156-DF4BC332E024}" name="AL_DepExReductionThreshold1"/>
    <tableColumn id="45" xr3:uid="{5CC0CFE4-0C2A-48CD-B6BF-4ADBABDBD6CC}" name="AL_DepExReductionThreshold2"/>
    <tableColumn id="46" xr3:uid="{2B18F96C-FD96-4DAF-A0C5-20ABFF6C7676}" name="AL_ReducedDependentExemption1"/>
    <tableColumn id="47" xr3:uid="{66952D4A-2528-43A3-A87E-45276FF3CC48}" name="AL_ReducedDependentExemption2"/>
    <tableColumn id="48" xr3:uid="{9F12F1B8-7B78-4384-BE76-3CAE5665529C}" name="AZ_ReducedCredit"/>
    <tableColumn id="49" xr3:uid="{7CDCBB6F-87F1-4E85-9381-9D87782900A9}" name="AZ_FullCreditAgeLimit"/>
    <tableColumn id="50" xr3:uid="{0146386F-F846-4E13-9D07-924BF1D4E50A}" name="AZ_ReducedCreditAgeLimit"/>
    <tableColumn id="51" xr3:uid="{FB93E127-4EB1-4AB0-A023-29BAA8711F20}" name="AR_IncomeBin1MaxNew"/>
    <tableColumn id="52" xr3:uid="{4E2DDA66-253E-4A32-BE3E-D4B2AEAF2E1E}" name="AR_IncomeBin2MaxNew"/>
    <tableColumn id="53" xr3:uid="{1C35863F-2870-4953-8A04-BD1573D69CFC}" name="AR_IncomeBin3MaxNew"/>
    <tableColumn id="54" xr3:uid="{4DB79FE8-CCEF-422D-B1F7-A1EBC668ECB8}" name="AR_IncomeBin4MaxNew"/>
    <tableColumn id="55" xr3:uid="{DED0962B-85F7-4412-A1A9-000704108BB3}" name="AR_IncomeBin5MaxNew"/>
    <tableColumn id="56" xr3:uid="{C76A467C-F53D-48F8-BE51-A4A172F64A82}" name="AR_IncomeBin6MaxNew"/>
    <tableColumn id="57" xr3:uid="{DA18AAB9-212C-4D4E-BEA3-084D89742B4B}" name="AR_TaxRate1New"/>
    <tableColumn id="58" xr3:uid="{FAC40304-F93A-4F79-964D-677BE56C3999}" name="AR_TaxRate2New"/>
    <tableColumn id="59" xr3:uid="{6E73EAB3-2735-4532-A22B-6F6AED346530}" name="AR_TaxRate3New"/>
    <tableColumn id="60" xr3:uid="{BE74A146-F80B-4485-BFFE-98C249628C3E}" name="AR_TaxRate4New"/>
    <tableColumn id="61" xr3:uid="{818EC38A-C13B-4792-A05D-91389F40EF2F}" name="AR_TaxRate5New"/>
    <tableColumn id="62" xr3:uid="{5F5D216A-1EAD-478F-8AF5-02FEDB964038}" name="CA_ExemptionThreshold1"/>
    <tableColumn id="63" xr3:uid="{01F49605-2466-47B3-B9E6-D4FBFA61884D}" name="CA_ExemptPhaseout1"/>
    <tableColumn id="64" xr3:uid="{8A4D781C-2D4F-4AD3-9373-FEC869632A0B}" name="CT_TaxThreshold1"/>
    <tableColumn id="65" xr3:uid="{ED3308EA-98EB-4CB8-A50E-E0FB0AA3A55E}" name="CT_TaxThreshold2"/>
    <tableColumn id="66" xr3:uid="{DA6BAC30-A0BD-4920-B0CE-36336E584FC8}" name="CT_TaxThreshold3"/>
    <tableColumn id="67" xr3:uid="{CF55B875-E4F3-4792-8245-84846D2333D2}" name="CT_TaxInterval1"/>
    <tableColumn id="68" xr3:uid="{57F263B3-89EA-4686-BDB4-C4D8F4F1D1E2}" name="CT_TaxInterval2"/>
    <tableColumn id="69" xr3:uid="{317A0BAF-BA5E-49EB-BCF8-175F22E5D51A}" name="CT_TaxInterval3"/>
    <tableColumn id="70" xr3:uid="{C4B93101-6FA5-4C4D-9D3E-C33E9DC49486}" name="CT_IncomeReduction"/>
    <tableColumn id="71" xr3:uid="{85F1847B-54E3-4648-9025-59D2A0B9E410}" name="CT_AddTaxAmt1"/>
    <tableColumn id="72" xr3:uid="{3524A8A3-FAD3-4798-A4C9-0AED37F65240}" name="CT_AddTaxAmt2"/>
    <tableColumn id="73" xr3:uid="{792F63DE-C951-4F59-9B68-33AB2EE4E255}" name="CT_AddTaxMax1"/>
    <tableColumn id="74" xr3:uid="{FF2173CE-4A15-4FCF-92B1-368514600395}" name="CT_AddTaxCombinedMax"/>
    <tableColumn id="75" xr3:uid="{0608B76D-362C-4F4C-93BB-015A69D2BE1D}" name="CT_ExemptThreshold1"/>
    <tableColumn id="76" xr3:uid="{64EB0399-B2C5-4FB4-9858-C4182901C8ED}" name="CT_ExemptPhaseout1"/>
    <tableColumn id="77" xr3:uid="{8C79ED90-74CC-4B88-95A5-95AA77FA3EEA}" name="IL_ExemptThreshold1"/>
    <tableColumn id="78" xr3:uid="{28E80E63-F3E7-4F83-B5A5-3CE329BB407C}" name="MD_PercentofAGI"/>
    <tableColumn id="79" xr3:uid="{DE4F042F-B6E8-439B-BF7D-230E1C60C867}" name="MD_StandardMinimum"/>
    <tableColumn id="80" xr3:uid="{D8B7B769-B4E3-418E-A40E-AFFAA0CFCAD5}" name="MD_ExemptThreshold1"/>
    <tableColumn id="81" xr3:uid="{416C58F2-7244-4841-8E59-8912244FE598}" name="MD_ExemptPhaseout1"/>
    <tableColumn id="82" xr3:uid="{35F66FD7-535D-4D06-B098-4F0A0E29D02F}" name="MN_StandDeductThreshold"/>
    <tableColumn id="83" xr3:uid="{F8910D0C-2391-472B-A9CC-50E212218A42}" name="MN_PercentofAGI"/>
    <tableColumn id="84" xr3:uid="{AF71A762-FAA8-46D9-9CA1-94FA02DBA45F}" name="MN_PercentofStandDeduct"/>
    <tableColumn id="85" xr3:uid="{CB5993D8-DD1E-4816-8D6C-67F2052F4476}" name="MT_PercentofAGI"/>
    <tableColumn id="86" xr3:uid="{294006F7-5121-4F41-B44A-9572DBC713AA}" name="MT_StandardMinimum"/>
    <tableColumn id="87" xr3:uid="{39121139-564A-4F42-AAD7-91A7B0AF6B2E}" name="OH_Threshold1"/>
    <tableColumn id="88" xr3:uid="{F2DDBFF9-90DA-4B2F-820E-D0753B646C81}" name="OH_Threshold2"/>
    <tableColumn id="89" xr3:uid="{1CF894D5-C0E1-4D50-8313-88E14A1DEBDB}" name="OH_Exemption1"/>
    <tableColumn id="90" xr3:uid="{0C46E7AF-769D-40E4-9D04-A7659E5776E5}" name="OH_Exemption2"/>
    <tableColumn id="91" xr3:uid="{599E9129-71F4-4D92-9FF3-0DEB304886D7}" name="OR_Threshold1"/>
    <tableColumn id="92" xr3:uid="{1EA27496-E6E1-4704-9183-5D7139412960}" name="RI_Threshold1"/>
    <tableColumn id="93" xr3:uid="{07B1E4AC-6019-41FB-84B7-38CBC8B14340}" name="RI_Threshold2"/>
    <tableColumn id="94" xr3:uid="{B9DEC121-E0CD-4E2B-8B47-6888FED10F09}" name="RI_Phaseout"/>
    <tableColumn id="95" xr3:uid="{B4A1739A-8648-4BAF-AB2B-2D9FD5F63341}" name="UT_Threshold1"/>
    <tableColumn id="96" xr3:uid="{FCC17A1A-A728-4C89-894A-FB675417B61C}" name="UT_Phaseout"/>
    <tableColumn id="97" xr3:uid="{2057B5A7-6F44-4306-A307-755B3D1F2BC4}" name="VT_Threshold1"/>
    <tableColumn id="98" xr3:uid="{E626C593-EA5C-4EC1-B5A5-CD7FC88A7ECE}" name="VT_PercentofAGI"/>
    <tableColumn id="99" xr3:uid="{8EEC66C7-9D47-4733-B492-DFCEBF4EB7B5}" name="WI_Threshold1"/>
    <tableColumn id="100" xr3:uid="{376A2B90-9F2D-4E22-AA6D-5B88999B007A}" name="WI_Phaseout1"/>
    <tableColumn id="101" xr3:uid="{194DADE0-6528-44BC-BDC1-9728D2FA0FB6}" name="AR_Threshold1"/>
    <tableColumn id="102" xr3:uid="{B8A9A944-2F00-4FD9-BC30-415F09543F4F}" name="AR_Threshold2"/>
    <tableColumn id="103" xr3:uid="{409BC02F-8678-48DA-A71E-B70CD4C98022}" name="AR_BracketAdjustment"/>
    <tableColumn id="104" xr3:uid="{29828BEB-AB3F-4A42-BAF0-D08305531E96}" name="AR_Phaseout1"/>
    <tableColumn id="105" xr3:uid="{74C7CBB2-C155-479F-A9EE-B5173660C5F7}" name="CT_TaxThreshold4"/>
    <tableColumn id="106" xr3:uid="{BBECFA96-27B4-40BA-8421-6A244C493F28}" name="CT_TaxInterval4"/>
    <tableColumn id="107" xr3:uid="{69ADC5A6-614C-4423-B227-2D0878E3AE5E}" name="CT_AddTaxAmt3"/>
    <tableColumn id="108" xr3:uid="{D815D0AE-34C3-41F1-820B-E08E25A11448}" name="CT_AddTaxMax2"/>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636C5E7-F54C-4A6D-8A19-90DF2704E71C}" name="WVFamilyCredit" displayName="WVFamilyCredit" ref="F3:L553" totalsRowShown="0" tableBorderDxfId="14">
  <autoFilter ref="F3:L553" xr:uid="{B636C5E7-F54C-4A6D-8A19-90DF2704E71C}"/>
  <tableColumns count="7">
    <tableColumn id="1" xr3:uid="{959A3A26-81D4-4762-8CB7-7A9E8FD6A961}" name="State" dataDxfId="13"/>
    <tableColumn id="2" xr3:uid="{0360068E-865F-4D65-9487-014B159F5769}" name="Year" dataDxfId="12"/>
    <tableColumn id="3" xr3:uid="{09E8B39B-0E1C-4D73-A747-64B8537BB595}" name="HH Size" dataDxfId="11"/>
    <tableColumn id="4" xr3:uid="{657847C1-15A0-4CDA-9B3C-CE1108600888}" name="Status" dataDxfId="10"/>
    <tableColumn id="5" xr3:uid="{2BCC2C3F-D5E4-4CFA-8341-6FE2B34B824D}" name="greater than" dataDxfId="9"/>
    <tableColumn id="6" xr3:uid="{35C0AA2D-64ED-4759-AB5E-479D0F4DFF94}" name="equal to or less than" dataDxfId="8"/>
    <tableColumn id="7" xr3:uid="{E17187FE-45A5-4C2A-996A-F32E03F587DB}" name="Percent" dataDxfId="7"/>
  </tableColumns>
  <tableStyleInfo name="TableStyleMedium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3B34A09-B031-4016-9F46-757A5173D2C5}" name="CAeitcTable" displayName="CAeitcTable" ref="E29:J648" totalsRowShown="0" dataDxfId="6">
  <autoFilter ref="E29:J648" xr:uid="{03B34A09-B031-4016-9F46-757A5173D2C5}">
    <filterColumn colId="0" hiddenButton="1"/>
    <filterColumn colId="1" hiddenButton="1"/>
    <filterColumn colId="2" hiddenButton="1"/>
    <filterColumn colId="3" hiddenButton="1"/>
    <filterColumn colId="4" hiddenButton="1"/>
    <filterColumn colId="5" hiddenButton="1"/>
  </autoFilter>
  <tableColumns count="6">
    <tableColumn id="1" xr3:uid="{2BC4253E-5B96-48B1-9CD8-9815E9BEA014}" name="At Least" dataDxfId="5"/>
    <tableColumn id="2" xr3:uid="{373EAC66-AEE4-4FC9-9762-01AE235EC3D1}" name="But Not Over" dataDxfId="4"/>
    <tableColumn id="3" xr3:uid="{B99D0369-8A73-4584-A2A6-7DC5BB54B3CF}" name="0" dataDxfId="3"/>
    <tableColumn id="4" xr3:uid="{CFA4EB80-5FE6-45F4-B47C-14203071C2CE}" name="1" dataDxfId="2"/>
    <tableColumn id="5" xr3:uid="{6B65DDB3-0BD7-461A-B16F-8B758F4CE663}" name="2" dataDxfId="1"/>
    <tableColumn id="6" xr3:uid="{2F72C0A0-CAF6-4B19-ACA1-E763D2A599DD}" name="3"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taxadmin.org/current-tax-rates" TargetMode="External"/><Relationship Id="rId1" Type="http://schemas.openxmlformats.org/officeDocument/2006/relationships/hyperlink" Target="https://tax.utah.gov/forms/current/tc-40.pdf"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itc.irs.gov/eitc-central/statistics-for-tax-returns-with-eitc/statistics-for-tax-returns-with-the-earned-income" TargetMode="External"/></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2.bin"/><Relationship Id="rId5" Type="http://schemas.openxmlformats.org/officeDocument/2006/relationships/table" Target="../tables/table15.xml"/><Relationship Id="rId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hyperlink" Target="https://www.ftb.ca.gov/about-ftb/newsroom/caleitc/eligibility-and-credit-information.html" TargetMode="External"/><Relationship Id="rId1" Type="http://schemas.openxmlformats.org/officeDocument/2006/relationships/hyperlink" Target="https://www.ftb.ca.gov/about-ftb/newsroom/caleitc/eligibility-and-credit-information.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apps.legislature.ky.gov/record/22rs/hb8.html" TargetMode="External"/><Relationship Id="rId13" Type="http://schemas.openxmlformats.org/officeDocument/2006/relationships/hyperlink" Target="https://www.legiscan.com/NH/bill/HB2/2021" TargetMode="External"/><Relationship Id="rId3" Type="http://schemas.openxmlformats.org/officeDocument/2006/relationships/hyperlink" Target="https://taxfoundation.org/location/idaho/" TargetMode="External"/><Relationship Id="rId7" Type="http://schemas.openxmlformats.org/officeDocument/2006/relationships/hyperlink" Target="https://taxfoundation.org/location/kentucky/" TargetMode="External"/><Relationship Id="rId12" Type="http://schemas.openxmlformats.org/officeDocument/2006/relationships/hyperlink" Target="https://nebraskalegislature.gov/bills/view_bill.php?DocumentID=47318" TargetMode="External"/><Relationship Id="rId2" Type="http://schemas.openxmlformats.org/officeDocument/2006/relationships/hyperlink" Target="https://taxfoundation.org/location/arkansas/" TargetMode="External"/><Relationship Id="rId16" Type="http://schemas.openxmlformats.org/officeDocument/2006/relationships/hyperlink" Target="https://www.ncleg.gov/Sessions/2021/Bills/Senate/PDF/S105v8.pdf" TargetMode="External"/><Relationship Id="rId1" Type="http://schemas.openxmlformats.org/officeDocument/2006/relationships/hyperlink" Target="https://www.azleg.gov/legtext/55leg/1R/bills/SB1828S.pdf" TargetMode="External"/><Relationship Id="rId6" Type="http://schemas.openxmlformats.org/officeDocument/2006/relationships/hyperlink" Target="https://www.iga.in.gov/legislative/2022/bills/house/1002" TargetMode="External"/><Relationship Id="rId11" Type="http://schemas.openxmlformats.org/officeDocument/2006/relationships/hyperlink" Target="https://www.senate.mo.gov/22info/BTS_Web/Bill.aspx?SessionType=E1&amp;BillID=97872967" TargetMode="External"/><Relationship Id="rId5" Type="http://schemas.openxmlformats.org/officeDocument/2006/relationships/hyperlink" Target="https://taxfoundation.org/location/indiana/" TargetMode="External"/><Relationship Id="rId15" Type="http://schemas.openxmlformats.org/officeDocument/2006/relationships/hyperlink" Target="https://taxfoundation.org/location/north-carolina/" TargetMode="External"/><Relationship Id="rId10" Type="http://schemas.openxmlformats.org/officeDocument/2006/relationships/hyperlink" Target="https://taxfoundation.org/location/missouri/" TargetMode="External"/><Relationship Id="rId4" Type="http://schemas.openxmlformats.org/officeDocument/2006/relationships/hyperlink" Target="https://www.legislature.idaho.gov/sessioninfo/2022spcl/legislation/H0001/" TargetMode="External"/><Relationship Id="rId9" Type="http://schemas.openxmlformats.org/officeDocument/2006/relationships/hyperlink" Target="http://www.legislature.ms.gov/legislation/previous-sessions-text-search/" TargetMode="External"/><Relationship Id="rId14" Type="http://schemas.openxmlformats.org/officeDocument/2006/relationships/hyperlink" Target="https://www.nysenate.gov/legislation/bills/2021/S80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9196-31F2-4273-8252-0320345A27F7}">
  <sheetPr codeName="Sheet1"/>
  <dimension ref="B2:G81"/>
  <sheetViews>
    <sheetView topLeftCell="A57" workbookViewId="0">
      <selection activeCell="E71" sqref="E71"/>
    </sheetView>
  </sheetViews>
  <sheetFormatPr defaultRowHeight="14.5"/>
  <cols>
    <col min="3" max="3" width="36.81640625" customWidth="1"/>
  </cols>
  <sheetData>
    <row r="2" spans="2:7">
      <c r="B2" t="s">
        <v>776</v>
      </c>
    </row>
    <row r="3" spans="2:7" ht="17.5">
      <c r="C3" s="224" t="s">
        <v>777</v>
      </c>
    </row>
    <row r="4" spans="2:7">
      <c r="C4" s="225">
        <v>44978</v>
      </c>
    </row>
    <row r="5" spans="2:7">
      <c r="C5" t="s">
        <v>778</v>
      </c>
    </row>
    <row r="6" spans="2:7">
      <c r="C6" t="s">
        <v>779</v>
      </c>
    </row>
    <row r="7" spans="2:7">
      <c r="C7" t="s">
        <v>780</v>
      </c>
    </row>
    <row r="9" spans="2:7" ht="15.5">
      <c r="B9" s="226" t="s">
        <v>781</v>
      </c>
      <c r="D9" s="1"/>
    </row>
    <row r="10" spans="2:7">
      <c r="B10" s="227" t="s">
        <v>782</v>
      </c>
      <c r="D10" s="1"/>
    </row>
    <row r="11" spans="2:7">
      <c r="B11" s="227"/>
      <c r="C11" t="s">
        <v>783</v>
      </c>
      <c r="D11" s="1"/>
      <c r="G11" s="29" t="s">
        <v>784</v>
      </c>
    </row>
    <row r="13" spans="2:7">
      <c r="B13" t="s">
        <v>785</v>
      </c>
    </row>
    <row r="14" spans="2:7">
      <c r="C14" t="s">
        <v>786</v>
      </c>
    </row>
    <row r="15" spans="2:7">
      <c r="C15" t="s">
        <v>787</v>
      </c>
    </row>
    <row r="16" spans="2:7">
      <c r="C16" t="s">
        <v>788</v>
      </c>
    </row>
    <row r="18" spans="2:6">
      <c r="C18" t="s">
        <v>789</v>
      </c>
    </row>
    <row r="19" spans="2:6">
      <c r="C19" s="1" t="s">
        <v>790</v>
      </c>
    </row>
    <row r="20" spans="2:6">
      <c r="C20" s="1"/>
    </row>
    <row r="21" spans="2:6">
      <c r="C21" s="1" t="s">
        <v>791</v>
      </c>
      <c r="F21" t="s">
        <v>792</v>
      </c>
    </row>
    <row r="23" spans="2:6">
      <c r="B23" t="s">
        <v>469</v>
      </c>
    </row>
    <row r="24" spans="2:6">
      <c r="C24" t="s">
        <v>470</v>
      </c>
    </row>
    <row r="25" spans="2:6">
      <c r="C25" t="s">
        <v>471</v>
      </c>
    </row>
    <row r="27" spans="2:6">
      <c r="C27" t="s">
        <v>472</v>
      </c>
    </row>
    <row r="29" spans="2:6">
      <c r="B29" t="s">
        <v>377</v>
      </c>
    </row>
    <row r="30" spans="2:6">
      <c r="C30" t="s">
        <v>414</v>
      </c>
    </row>
    <row r="31" spans="2:6">
      <c r="C31" t="s">
        <v>415</v>
      </c>
      <c r="D31" s="29" t="s">
        <v>416</v>
      </c>
    </row>
    <row r="32" spans="2:6">
      <c r="C32" t="s">
        <v>418</v>
      </c>
      <c r="D32" t="s">
        <v>417</v>
      </c>
    </row>
    <row r="34" spans="2:4">
      <c r="B34" s="1" t="s">
        <v>646</v>
      </c>
    </row>
    <row r="35" spans="2:4">
      <c r="C35" t="s">
        <v>648</v>
      </c>
    </row>
    <row r="36" spans="2:4">
      <c r="C36" t="s">
        <v>650</v>
      </c>
    </row>
    <row r="37" spans="2:4">
      <c r="C37" t="s">
        <v>652</v>
      </c>
    </row>
    <row r="38" spans="2:4">
      <c r="C38" t="s">
        <v>653</v>
      </c>
    </row>
    <row r="39" spans="2:4">
      <c r="C39" t="s">
        <v>775</v>
      </c>
    </row>
    <row r="40" spans="2:4">
      <c r="C40" t="s">
        <v>655</v>
      </c>
    </row>
    <row r="42" spans="2:4">
      <c r="C42" t="s">
        <v>793</v>
      </c>
      <c r="D42" t="s">
        <v>794</v>
      </c>
    </row>
    <row r="44" spans="2:4">
      <c r="B44" t="s">
        <v>771</v>
      </c>
      <c r="D44" t="s">
        <v>774</v>
      </c>
    </row>
    <row r="45" spans="2:4">
      <c r="C45" t="s">
        <v>769</v>
      </c>
      <c r="D45" t="s">
        <v>770</v>
      </c>
    </row>
    <row r="46" spans="2:4">
      <c r="C46" t="s">
        <v>772</v>
      </c>
      <c r="D46" t="s">
        <v>773</v>
      </c>
    </row>
    <row r="48" spans="2:4">
      <c r="B48" t="s">
        <v>737</v>
      </c>
    </row>
    <row r="49" spans="2:4">
      <c r="C49" t="s">
        <v>738</v>
      </c>
    </row>
    <row r="50" spans="2:4">
      <c r="C50" t="s">
        <v>739</v>
      </c>
    </row>
    <row r="51" spans="2:4">
      <c r="B51" t="s">
        <v>766</v>
      </c>
    </row>
    <row r="52" spans="2:4">
      <c r="C52" t="s">
        <v>767</v>
      </c>
    </row>
    <row r="53" spans="2:4">
      <c r="C53" t="s">
        <v>768</v>
      </c>
    </row>
    <row r="55" spans="2:4">
      <c r="B55" t="s">
        <v>795</v>
      </c>
    </row>
    <row r="56" spans="2:4">
      <c r="C56" t="s">
        <v>796</v>
      </c>
      <c r="D56" t="s">
        <v>796</v>
      </c>
    </row>
    <row r="57" spans="2:4">
      <c r="C57" t="s">
        <v>797</v>
      </c>
      <c r="D57" t="s">
        <v>797</v>
      </c>
    </row>
    <row r="58" spans="2:4">
      <c r="C58" t="s">
        <v>798</v>
      </c>
      <c r="D58" t="s">
        <v>798</v>
      </c>
    </row>
    <row r="59" spans="2:4">
      <c r="C59" t="s">
        <v>779</v>
      </c>
      <c r="D59" t="s">
        <v>799</v>
      </c>
    </row>
    <row r="61" spans="2:4">
      <c r="B61" t="s">
        <v>430</v>
      </c>
    </row>
    <row r="62" spans="2:4">
      <c r="C62" t="s">
        <v>431</v>
      </c>
    </row>
    <row r="63" spans="2:4">
      <c r="C63" t="s">
        <v>432</v>
      </c>
      <c r="D63" t="s">
        <v>433</v>
      </c>
    </row>
    <row r="64" spans="2:4">
      <c r="C64" t="s">
        <v>434</v>
      </c>
      <c r="D64" t="s">
        <v>435</v>
      </c>
    </row>
    <row r="65" spans="2:4">
      <c r="C65" t="s">
        <v>436</v>
      </c>
      <c r="D65" t="s">
        <v>437</v>
      </c>
    </row>
    <row r="67" spans="2:4">
      <c r="D67" t="s">
        <v>652</v>
      </c>
    </row>
    <row r="69" spans="2:4">
      <c r="B69" t="s">
        <v>357</v>
      </c>
    </row>
    <row r="70" spans="2:4">
      <c r="C70" s="1" t="s">
        <v>359</v>
      </c>
    </row>
    <row r="71" spans="2:4">
      <c r="C71" s="29" t="s">
        <v>358</v>
      </c>
    </row>
    <row r="72" spans="2:4">
      <c r="C72" s="29" t="s">
        <v>360</v>
      </c>
    </row>
    <row r="74" spans="2:4">
      <c r="B74" s="1" t="s">
        <v>800</v>
      </c>
    </row>
    <row r="75" spans="2:4">
      <c r="C75" t="s">
        <v>801</v>
      </c>
    </row>
    <row r="77" spans="2:4">
      <c r="C77" s="1" t="s">
        <v>802</v>
      </c>
    </row>
    <row r="78" spans="2:4">
      <c r="C78" s="228" t="s">
        <v>803</v>
      </c>
    </row>
    <row r="80" spans="2:4">
      <c r="C80" t="s">
        <v>804</v>
      </c>
    </row>
    <row r="81" spans="4:4">
      <c r="D81" t="s">
        <v>805</v>
      </c>
    </row>
  </sheetData>
  <hyperlinks>
    <hyperlink ref="C71" r:id="rId1" display="https://tax.utah.gov/forms/current/tc-40.pdf" xr:uid="{84B66FD0-E492-4EFC-BC53-E691CB8EB611}"/>
    <hyperlink ref="B10" r:id="rId2" xr:uid="{6E5009B6-54D4-4BA0-BABF-4079391EF53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9FE27-DF29-46DB-9DE3-6124A4EAF704}">
  <sheetPr codeName="Sheet2">
    <tabColor rgb="FFC00000"/>
  </sheetPr>
  <dimension ref="A1:AN496"/>
  <sheetViews>
    <sheetView zoomScale="70" zoomScaleNormal="70" workbookViewId="0">
      <pane xSplit="6" ySplit="2" topLeftCell="P12" activePane="bottomRight" state="frozen"/>
      <selection pane="topRight" activeCell="G1" sqref="G1"/>
      <selection pane="bottomLeft" activeCell="A2" sqref="A2"/>
      <selection pane="bottomRight" activeCell="Q31" sqref="Q31"/>
    </sheetView>
  </sheetViews>
  <sheetFormatPr defaultRowHeight="14.5"/>
  <cols>
    <col min="1" max="1" width="19.26953125" customWidth="1"/>
    <col min="2" max="2" width="20.1796875" bestFit="1" customWidth="1"/>
    <col min="3" max="3" width="3.81640625" customWidth="1"/>
    <col min="4" max="4" width="14.81640625" customWidth="1"/>
    <col min="5" max="5" width="14.453125" customWidth="1"/>
    <col min="6" max="6" width="17.453125" customWidth="1"/>
    <col min="7" max="7" width="11.54296875" customWidth="1"/>
    <col min="8" max="14" width="9.81640625" customWidth="1"/>
    <col min="15" max="15" width="13.453125" bestFit="1" customWidth="1"/>
    <col min="16" max="16" width="3.7265625" customWidth="1"/>
    <col min="17" max="18" width="21" customWidth="1"/>
    <col min="19" max="19" width="23.81640625" customWidth="1"/>
    <col min="20" max="20" width="6.1796875" customWidth="1"/>
    <col min="21" max="40" width="13.453125" customWidth="1"/>
  </cols>
  <sheetData>
    <row r="1" spans="1:40">
      <c r="O1" t="s">
        <v>764</v>
      </c>
      <c r="Q1" t="s">
        <v>750</v>
      </c>
      <c r="R1" t="s">
        <v>750</v>
      </c>
      <c r="S1" t="s">
        <v>750</v>
      </c>
      <c r="U1" t="s">
        <v>50</v>
      </c>
      <c r="V1" t="s">
        <v>50</v>
      </c>
      <c r="W1" t="s">
        <v>751</v>
      </c>
      <c r="X1" t="s">
        <v>751</v>
      </c>
      <c r="Y1" t="s">
        <v>752</v>
      </c>
      <c r="Z1" t="s">
        <v>752</v>
      </c>
      <c r="AA1" t="s">
        <v>753</v>
      </c>
      <c r="AB1" t="s">
        <v>753</v>
      </c>
      <c r="AC1" t="s">
        <v>754</v>
      </c>
      <c r="AD1" t="s">
        <v>754</v>
      </c>
      <c r="AE1" t="s">
        <v>755</v>
      </c>
      <c r="AF1" t="s">
        <v>755</v>
      </c>
      <c r="AG1" t="s">
        <v>756</v>
      </c>
      <c r="AH1" t="s">
        <v>756</v>
      </c>
      <c r="AI1" t="s">
        <v>757</v>
      </c>
      <c r="AJ1" t="s">
        <v>757</v>
      </c>
      <c r="AK1" t="s">
        <v>758</v>
      </c>
      <c r="AL1" t="s">
        <v>758</v>
      </c>
      <c r="AM1" t="s">
        <v>759</v>
      </c>
      <c r="AN1" t="s">
        <v>759</v>
      </c>
    </row>
    <row r="2" spans="1:40">
      <c r="A2" s="1" t="s">
        <v>125</v>
      </c>
      <c r="G2" s="1" t="s">
        <v>60</v>
      </c>
      <c r="H2" t="s">
        <v>162</v>
      </c>
      <c r="I2" t="s">
        <v>159</v>
      </c>
      <c r="J2" t="s">
        <v>158</v>
      </c>
      <c r="K2" t="s">
        <v>134</v>
      </c>
      <c r="L2" t="s">
        <v>152</v>
      </c>
      <c r="M2" t="s">
        <v>163</v>
      </c>
      <c r="N2" t="s">
        <v>763</v>
      </c>
      <c r="O2" t="s">
        <v>454</v>
      </c>
      <c r="Q2" t="s">
        <v>747</v>
      </c>
      <c r="R2" t="s">
        <v>749</v>
      </c>
      <c r="S2" t="s">
        <v>742</v>
      </c>
      <c r="U2" t="s">
        <v>761</v>
      </c>
      <c r="V2" t="s">
        <v>749</v>
      </c>
      <c r="W2" t="s">
        <v>761</v>
      </c>
      <c r="X2" t="s">
        <v>749</v>
      </c>
      <c r="Y2" t="s">
        <v>761</v>
      </c>
      <c r="Z2" t="s">
        <v>749</v>
      </c>
      <c r="AA2" t="s">
        <v>761</v>
      </c>
      <c r="AB2" t="s">
        <v>749</v>
      </c>
      <c r="AC2" t="s">
        <v>761</v>
      </c>
      <c r="AD2" t="s">
        <v>749</v>
      </c>
      <c r="AE2" t="s">
        <v>761</v>
      </c>
      <c r="AF2" t="s">
        <v>749</v>
      </c>
      <c r="AG2" t="s">
        <v>761</v>
      </c>
      <c r="AH2" t="s">
        <v>749</v>
      </c>
      <c r="AI2" t="s">
        <v>761</v>
      </c>
      <c r="AJ2" t="s">
        <v>749</v>
      </c>
      <c r="AK2" t="s">
        <v>761</v>
      </c>
      <c r="AL2" t="s">
        <v>749</v>
      </c>
      <c r="AM2" t="s">
        <v>761</v>
      </c>
      <c r="AN2" t="s">
        <v>749</v>
      </c>
    </row>
    <row r="3" spans="1:40">
      <c r="A3" s="1"/>
      <c r="E3" t="s">
        <v>60</v>
      </c>
      <c r="F3" s="185" t="s">
        <v>474</v>
      </c>
      <c r="G3" s="45"/>
      <c r="P3" s="4"/>
      <c r="S3" t="s">
        <v>762</v>
      </c>
      <c r="U3" s="116"/>
    </row>
    <row r="4" spans="1:40" ht="15" customHeight="1">
      <c r="B4" s="1" t="s">
        <v>51</v>
      </c>
      <c r="C4" s="1"/>
      <c r="D4" s="97" t="s">
        <v>298</v>
      </c>
      <c r="E4" t="s">
        <v>321</v>
      </c>
      <c r="G4" cm="1">
        <f t="array" ref="G4">INDEX(FedStDeductLookup[],MATCH($B$8,FedStDeductLookup[Status],0),MATCH($B$5,VALUE(FedStDeductLookup[#Headers]),0))</f>
        <v>13850</v>
      </c>
      <c r="I4" t="s">
        <v>160</v>
      </c>
      <c r="M4" s="93" cm="1">
        <f t="array" ref="M4">INDEX(EITCpercents[],MATCH(1,(EITCpercents[Name]="Phase In Percent")*(EITCpercents[Children]=$B$15),0),MATCH("Percent",EITCpercents[#Headers],0))</f>
        <v>7.6499999999999999E-2</v>
      </c>
      <c r="N4" s="85"/>
    </row>
    <row r="5" spans="1:40">
      <c r="A5" s="1" t="s">
        <v>124</v>
      </c>
      <c r="B5" s="7">
        <v>2023</v>
      </c>
      <c r="C5" s="7"/>
      <c r="D5" s="97" t="s">
        <v>299</v>
      </c>
      <c r="E5" t="s">
        <v>322</v>
      </c>
      <c r="I5" t="s">
        <v>161</v>
      </c>
      <c r="K5">
        <v>2000</v>
      </c>
      <c r="L5">
        <v>1600</v>
      </c>
      <c r="M5" s="93" cm="1">
        <f t="array" ref="M5">INDEX(EITCpercents[],MATCH(1,(EITCpercents[Name]="Phase Out Percent")*(EITCpercents[Children]=$B$15),0),MATCH("Percent",EITCpercents[#Headers],0))</f>
        <v>7.6499999999999999E-2</v>
      </c>
      <c r="N5" s="85"/>
    </row>
    <row r="6" spans="1:40">
      <c r="A6" s="1"/>
      <c r="B6" s="7"/>
      <c r="C6" s="7"/>
      <c r="D6" s="97" t="s">
        <v>59</v>
      </c>
      <c r="E6" t="s">
        <v>323</v>
      </c>
      <c r="K6" cm="1">
        <f t="array" ref="K6">INDEX(CTCFactors[],MATCH(1,(CTCFactors[Name]=$B$9)*(CTCFactors[Phaseout Phase]=1)*(CTCFactors[Year]=$B$5)*(CTCFactors[Note]="Income Threshold"),0),MATCH("Value",CTCFactors[#Headers],0))</f>
        <v>75000.009999999995</v>
      </c>
      <c r="M6" s="94" cm="1">
        <f t="array" ref="M6">INDEX(EITCPhaseIn[],MATCH(1,(EITCPhaseIn[Name]="Phase In Threshold")*(EITCPhaseIn[Children]=$B$15),0),MATCH($B$5,VALUE(EITCPhaseIn[#Headers]),0))</f>
        <v>7840</v>
      </c>
      <c r="N6" s="169"/>
    </row>
    <row r="7" spans="1:40">
      <c r="A7" s="1"/>
      <c r="D7" s="97" t="s">
        <v>300</v>
      </c>
      <c r="E7" t="s">
        <v>324</v>
      </c>
      <c r="K7" cm="1">
        <f t="array" ref="K7">INDEX(CTCFactors[],MATCH(1,(CTCFactors[Name]=$B$9)*(CTCFactors[Phaseout Phase]=1)*(CTCFactors[Year]=$B$5),0),MATCH("Credit Decrease per Income Increment",CTCFactors[#Headers],0))</f>
        <v>50</v>
      </c>
      <c r="M7" s="94" cm="1">
        <f t="array" ref="M7">INDEX(EITCPhaseIn[],MATCH(1,(EITCPhaseIn[Name]="Maximum Credit")*(EITCPhaseIn[Children]=$B$15),0),MATCH($B$5,VALUE(EITCPhaseIn[#Headers]),0))</f>
        <v>600</v>
      </c>
      <c r="N7" s="169"/>
    </row>
    <row r="8" spans="1:40">
      <c r="A8" t="s">
        <v>56</v>
      </c>
      <c r="B8" s="3" t="s">
        <v>50</v>
      </c>
      <c r="D8" s="97" t="s">
        <v>292</v>
      </c>
      <c r="E8" t="s">
        <v>325</v>
      </c>
      <c r="K8" cm="1">
        <f t="array" ref="K8">INDEX(CTCFactors[],MATCH(1,(CTCFactors[Name]=$B$9)*(CTCFactors[Phaseout Phase]=1)*(CTCFactors[Year]=$B$5),0),MATCH("Income Increment for Phaseout Decrease",CTCFactors[#Headers],0))</f>
        <v>1000</v>
      </c>
      <c r="M8" s="95" cm="1">
        <f t="array" ref="M8">_xlfn.IFNA(INDEX(EITCPhaseOut[],MATCH(1,(EITCPhaseOut[Status]=$B$9)*(EITCPhaseOut[Name]="Start Phase Out")*(EITCPhaseOut[Children]=$B$15),0),MATCH($B$5,VALUE(EITCPhaseOut[#Headers]),0)),0)</f>
        <v>9800</v>
      </c>
      <c r="N8" s="170"/>
    </row>
    <row r="9" spans="1:40">
      <c r="A9" s="1" t="s">
        <v>67</v>
      </c>
      <c r="B9" t="str">
        <f>VLOOKUP(B8,$A$19:$B$21,2,FALSE)</f>
        <v>Single</v>
      </c>
      <c r="D9" s="97" t="s">
        <v>293</v>
      </c>
      <c r="E9" t="s">
        <v>326</v>
      </c>
      <c r="L9">
        <v>2500</v>
      </c>
      <c r="M9" s="95" cm="1">
        <f t="array" ref="M9">_xlfn.IFNA(INDEX(EITCPhaseOut[],MATCH(1,(EITCPhaseOut[Status]=$B$9)*(EITCPhaseOut[Name]="Stop Credit")*(EITCPhaseOut[Children]=$B$15),0),MATCH($B$5,VALUE(EITCPhaseOut[#Headers]),0)),0)</f>
        <v>17640</v>
      </c>
      <c r="N9" s="170"/>
    </row>
    <row r="10" spans="1:40">
      <c r="E10" t="s">
        <v>327</v>
      </c>
      <c r="L10" s="45">
        <v>0.15</v>
      </c>
      <c r="S10" s="45"/>
      <c r="T10" s="45"/>
    </row>
    <row r="12" spans="1:40">
      <c r="A12" t="s">
        <v>126</v>
      </c>
      <c r="B12" s="3">
        <v>1</v>
      </c>
      <c r="E12" t="s">
        <v>107</v>
      </c>
      <c r="F12" t="s">
        <v>108</v>
      </c>
      <c r="G12" cm="1">
        <f t="array" ref="G12">INDEX(FedTaxRateTable[],MATCH(1,(FedTaxRateTable[StatusAbb]=$B$8)*(FedTaxRateTable[Bracket]=$E12)*(FedTaxRateTable[Condition]=$F12),0),MATCH($B$5,VALUE(FedTaxRateTable[#Headers]),0))</f>
        <v>0</v>
      </c>
    </row>
    <row r="13" spans="1:40">
      <c r="A13" t="s">
        <v>55</v>
      </c>
      <c r="B13" s="3">
        <v>0</v>
      </c>
      <c r="E13" t="s">
        <v>112</v>
      </c>
      <c r="F13" t="s">
        <v>108</v>
      </c>
      <c r="G13" cm="1">
        <f t="array" ref="G13">INDEX(FedTaxRateTable[],MATCH(1,(FedTaxRateTable[StatusAbb]=$B$8)*(FedTaxRateTable[Bracket]=$E13)*(FedTaxRateTable[Condition]=$F13),0),MATCH($B$5,VALUE(FedTaxRateTable[#Headers]),0))</f>
        <v>11000</v>
      </c>
    </row>
    <row r="14" spans="1:40">
      <c r="E14" t="s">
        <v>113</v>
      </c>
      <c r="F14" t="s">
        <v>108</v>
      </c>
      <c r="G14" cm="1">
        <f t="array" ref="G14">INDEX(FedTaxRateTable[],MATCH(1,(FedTaxRateTable[StatusAbb]=$B$8)*(FedTaxRateTable[Bracket]=$E14)*(FedTaxRateTable[Condition]=$F14),0),MATCH($B$5,VALUE(FedTaxRateTable[#Headers]),0))</f>
        <v>44725</v>
      </c>
    </row>
    <row r="15" spans="1:40">
      <c r="A15" s="97" t="s">
        <v>301</v>
      </c>
      <c r="B15" s="98">
        <f>IF(B13&lt;3,B13,"3 or more")</f>
        <v>0</v>
      </c>
      <c r="E15" t="s">
        <v>114</v>
      </c>
      <c r="F15" t="s">
        <v>108</v>
      </c>
      <c r="G15" cm="1">
        <f t="array" ref="G15">INDEX(FedTaxRateTable[],MATCH(1,(FedTaxRateTable[StatusAbb]=$B$8)*(FedTaxRateTable[Bracket]=$E15)*(FedTaxRateTable[Condition]=$F15),0),MATCH($B$5,VALUE(FedTaxRateTable[#Headers]),0))</f>
        <v>95375</v>
      </c>
    </row>
    <row r="16" spans="1:40">
      <c r="A16" s="105"/>
      <c r="B16" s="106"/>
    </row>
    <row r="17" spans="1:40">
      <c r="E17" t="s">
        <v>107</v>
      </c>
      <c r="F17" t="s">
        <v>110</v>
      </c>
      <c r="G17" cm="1">
        <f t="array" ref="G17">INDEX(FedTaxRateTable[],MATCH(1,(FedTaxRateTable[StatusAbb]=$B$8)*(FedTaxRateTable[Bracket]=$E17)*(FedTaxRateTable[Condition]=$F17),0),MATCH($B$5,VALUE(FedTaxRateTable[#Headers]),0))</f>
        <v>0.1</v>
      </c>
    </row>
    <row r="18" spans="1:40">
      <c r="A18" s="1" t="s">
        <v>54</v>
      </c>
      <c r="E18" t="s">
        <v>112</v>
      </c>
      <c r="F18" t="s">
        <v>110</v>
      </c>
      <c r="G18" cm="1">
        <f t="array" ref="G18">INDEX(FedTaxRateTable[],MATCH(1,(FedTaxRateTable[StatusAbb]=$B$8)*(FedTaxRateTable[Bracket]=$E18)*(FedTaxRateTable[Condition]=$F18),0),MATCH($B$5,VALUE(FedTaxRateTable[#Headers]),0))</f>
        <v>0.12</v>
      </c>
    </row>
    <row r="19" spans="1:40">
      <c r="A19" t="s">
        <v>50</v>
      </c>
      <c r="B19" t="s">
        <v>50</v>
      </c>
      <c r="E19" t="s">
        <v>113</v>
      </c>
      <c r="F19" t="s">
        <v>110</v>
      </c>
      <c r="G19" cm="1">
        <f t="array" ref="G19">INDEX(FedTaxRateTable[],MATCH(1,(FedTaxRateTable[StatusAbb]=$B$8)*(FedTaxRateTable[Bracket]=$E19)*(FedTaxRateTable[Condition]=$F19),0),MATCH($B$5,VALUE(FedTaxRateTable[#Headers]),0))</f>
        <v>0.22</v>
      </c>
    </row>
    <row r="20" spans="1:40">
      <c r="A20" t="s">
        <v>61</v>
      </c>
      <c r="B20" t="s">
        <v>81</v>
      </c>
      <c r="E20" t="s">
        <v>114</v>
      </c>
      <c r="F20" t="s">
        <v>110</v>
      </c>
      <c r="G20" cm="1">
        <f t="array" ref="G20">INDEX(FedTaxRateTable[],MATCH(1,(FedTaxRateTable[StatusAbb]=$B$8)*(FedTaxRateTable[Bracket]=$E20)*(FedTaxRateTable[Condition]=$F20),0),MATCH($B$5,VALUE(FedTaxRateTable[#Headers]),0))</f>
        <v>0.24</v>
      </c>
    </row>
    <row r="21" spans="1:40">
      <c r="A21" t="s">
        <v>128</v>
      </c>
      <c r="B21" t="s">
        <v>79</v>
      </c>
    </row>
    <row r="22" spans="1:40">
      <c r="E22" t="s">
        <v>107</v>
      </c>
      <c r="F22" t="s">
        <v>111</v>
      </c>
      <c r="G22" cm="1">
        <f t="array" ref="G22">INDEX(FedTaxRateTable[],MATCH(1,(FedTaxRateTable[StatusAbb]=$B$8)*(FedTaxRateTable[Bracket]=$E22)*(FedTaxRateTable[Condition]=$F22),0),MATCH($B$5,VALUE(FedTaxRateTable[#Headers]),0))</f>
        <v>0</v>
      </c>
    </row>
    <row r="23" spans="1:40">
      <c r="A23" t="s">
        <v>127</v>
      </c>
      <c r="E23" t="s">
        <v>112</v>
      </c>
      <c r="F23" t="s">
        <v>111</v>
      </c>
      <c r="G23" cm="1">
        <f t="array" ref="G23">INDEX(FedTaxRateTable[],MATCH(1,(FedTaxRateTable[StatusAbb]=$B$8)*(FedTaxRateTable[Bracket]=$E23)*(FedTaxRateTable[Condition]=$F23),0),MATCH($B$5,VALUE(FedTaxRateTable[#Headers]),0))</f>
        <v>1100</v>
      </c>
    </row>
    <row r="24" spans="1:40">
      <c r="A24" s="7">
        <v>0</v>
      </c>
      <c r="E24" t="s">
        <v>113</v>
      </c>
      <c r="F24" t="s">
        <v>111</v>
      </c>
      <c r="G24" cm="1">
        <f t="array" ref="G24">INDEX(FedTaxRateTable[],MATCH(1,(FedTaxRateTable[StatusAbb]=$B$8)*(FedTaxRateTable[Bracket]=$E24)*(FedTaxRateTable[Condition]=$F24),0),MATCH($B$5,VALUE(FedTaxRateTable[#Headers]),0))</f>
        <v>5147</v>
      </c>
    </row>
    <row r="25" spans="1:40">
      <c r="A25" s="7">
        <v>1</v>
      </c>
      <c r="E25" t="s">
        <v>114</v>
      </c>
      <c r="F25" t="s">
        <v>111</v>
      </c>
      <c r="G25" cm="1">
        <f t="array" ref="G25">INDEX(FedTaxRateTable[],MATCH(1,(FedTaxRateTable[StatusAbb]=$B$8)*(FedTaxRateTable[Bracket]=$E25)*(FedTaxRateTable[Condition]=$F25),0),MATCH($B$5,VALUE(FedTaxRateTable[#Headers]),0))</f>
        <v>16290</v>
      </c>
    </row>
    <row r="26" spans="1:40">
      <c r="A26" s="7">
        <v>2</v>
      </c>
      <c r="U26" s="75">
        <f>SUM(U34:U234)</f>
        <v>-254800</v>
      </c>
      <c r="W26" s="75">
        <f>SUM(W34:W234)</f>
        <v>-239314</v>
      </c>
      <c r="Y26" s="75">
        <f>SUM(Y34:Y234)</f>
        <v>-225994</v>
      </c>
      <c r="AA26" s="75">
        <f>SUM(AA34:AA234)</f>
        <v>-213620</v>
      </c>
      <c r="AC26" s="75">
        <f>SUM(AC34:AC234)</f>
        <v>-202071</v>
      </c>
      <c r="AE26" s="75">
        <f>SUM(AE34:AE234)</f>
        <v>-176092</v>
      </c>
      <c r="AG26" s="75">
        <f>SUM(AG34:AG234)</f>
        <v>-165645</v>
      </c>
      <c r="AI26" s="75">
        <f>SUM(AI34:AI234)</f>
        <v>-156380</v>
      </c>
      <c r="AK26" s="75">
        <f>SUM(AK34:AK234)</f>
        <v>-148217</v>
      </c>
      <c r="AM26" s="75">
        <f>SUM(AM34:AM234)</f>
        <v>-140990</v>
      </c>
    </row>
    <row r="27" spans="1:40">
      <c r="A27" s="7">
        <v>3</v>
      </c>
      <c r="E27" s="4" t="s">
        <v>302</v>
      </c>
      <c r="G27" s="2">
        <f>G4</f>
        <v>13850</v>
      </c>
      <c r="V27" s="75">
        <f>SUM(V34:V234)</f>
        <v>3100</v>
      </c>
      <c r="X27" s="75">
        <f>SUM(X34:X234)</f>
        <v>26827</v>
      </c>
      <c r="Z27" s="75">
        <f>SUM(Z34:Z234)</f>
        <v>46843</v>
      </c>
      <c r="AB27" s="75">
        <f>SUM(AB34:AB234)</f>
        <v>59385</v>
      </c>
      <c r="AD27" s="75">
        <f>SUM(AD34:AD234)</f>
        <v>62667</v>
      </c>
      <c r="AF27" s="75">
        <f>SUM(AF34:AF234)</f>
        <v>3832</v>
      </c>
      <c r="AH27" s="75">
        <f>SUM(AH34:AH234)</f>
        <v>30886</v>
      </c>
      <c r="AJ27" s="75">
        <f>SUM(AJ34:AJ234)</f>
        <v>53826</v>
      </c>
      <c r="AL27" s="75">
        <f>SUM(AL34:AL234)</f>
        <v>67753</v>
      </c>
      <c r="AN27" s="75">
        <f>SUM(AN34:AN234)</f>
        <v>71340</v>
      </c>
    </row>
    <row r="28" spans="1:40">
      <c r="A28" s="7">
        <v>4</v>
      </c>
      <c r="E28" s="4" t="s">
        <v>320</v>
      </c>
    </row>
    <row r="30" spans="1:40">
      <c r="E30" t="s">
        <v>297</v>
      </c>
      <c r="F30" t="s">
        <v>296</v>
      </c>
    </row>
    <row r="31" spans="1:40">
      <c r="E31" s="2">
        <v>15250</v>
      </c>
      <c r="F31">
        <f>IF(E31&lt;1,0,_xlfn.FLOOR.MATH(E31,50)+25)</f>
        <v>15275</v>
      </c>
      <c r="G31" s="75">
        <f>-ROUND(INDEX(G$17:G$20,MATCH(MAX($E31-G$27,0),G$12:G$15,1))*(MAX($E31-G$27,0)-INDEX(G$12:G$15,MATCH(MAX($E31-G$27,0),G$12:G$15,1)))+INDEX(G$22:G$25,MATCH(MAX($E31-G$27,0),G$12:G$15,1)),0)</f>
        <v>-140</v>
      </c>
      <c r="H31" s="57"/>
      <c r="I31" s="2">
        <f>ROUND(INDEX(CCareExpDecimal[],MATCH(E31,CCareExpDecimal[Income At Least],1),2)*H31,0)</f>
        <v>0</v>
      </c>
      <c r="J31" s="2"/>
      <c r="K31" s="2">
        <f>MIN(-G31,K$5*$B$13)</f>
        <v>0</v>
      </c>
      <c r="L31" s="2">
        <f>ROUND(MAX(MIN(L$10*($E31-L$9),L$5*$B$13-K31),0),0)</f>
        <v>0</v>
      </c>
      <c r="M31" s="2">
        <f>ROUND(IF($F31&lt;M$6,$F31*M$4,0)+IF(AND($F31&gt;=M$6,$F31&lt;M$8),M$7,0)+IF(AND($F31&gt;M$8,$F31&lt;M$9),M$7 - (($F31-M$8)*M$5),0),0)</f>
        <v>181</v>
      </c>
      <c r="N31" s="2">
        <f>SUM(G31,I31,K31,L31,M31)</f>
        <v>41</v>
      </c>
      <c r="O31" s="2">
        <f>MAX(-N31,0)</f>
        <v>0</v>
      </c>
      <c r="P31" s="2"/>
      <c r="Q31" s="75">
        <f>Calc!W90</f>
        <v>-154</v>
      </c>
      <c r="R31" s="75">
        <f>Calc!X90</f>
        <v>41</v>
      </c>
      <c r="S31" s="75">
        <f>Calc!Y90</f>
        <v>0</v>
      </c>
      <c r="U31" s="75">
        <v>-154</v>
      </c>
      <c r="V31" s="75">
        <v>157</v>
      </c>
      <c r="W31" s="75">
        <v>-118</v>
      </c>
      <c r="X31" s="75">
        <v>487</v>
      </c>
      <c r="Y31" s="75">
        <v>-94</v>
      </c>
      <c r="Z31" s="75">
        <v>686</v>
      </c>
      <c r="AA31" s="75">
        <v>-80</v>
      </c>
      <c r="AB31" s="75">
        <v>794</v>
      </c>
      <c r="AC31" s="75">
        <v>-69</v>
      </c>
      <c r="AD31" s="75">
        <v>815</v>
      </c>
      <c r="AE31" s="75">
        <v>-56</v>
      </c>
      <c r="AF31" s="75">
        <v>78</v>
      </c>
      <c r="AG31" s="75">
        <v>-49</v>
      </c>
      <c r="AH31" s="75">
        <v>402</v>
      </c>
      <c r="AI31" s="75">
        <v>-43</v>
      </c>
      <c r="AJ31" s="75">
        <v>669</v>
      </c>
      <c r="AK31" s="75">
        <v>-36</v>
      </c>
      <c r="AL31" s="75">
        <v>792</v>
      </c>
      <c r="AM31" s="75">
        <v>-30</v>
      </c>
      <c r="AN31" s="75">
        <v>813</v>
      </c>
    </row>
    <row r="32" spans="1:40">
      <c r="E32" s="2">
        <v>45000</v>
      </c>
      <c r="F32">
        <f>IF(E32&lt;1,0,_xlfn.FLOOR.MATH(E32,50)+25)</f>
        <v>45025</v>
      </c>
      <c r="G32" s="75">
        <f>-ROUND(INDEX(G$17:G$20,MATCH(MAX($E32-G$27,0),G$12:G$15,1))*(MAX($E32-G$27,0)-INDEX(G$12:G$15,MATCH(MAX($E32-G$27,0),G$12:G$15,1)))+INDEX(G$22:G$25,MATCH(MAX($E32-G$27,0),G$12:G$15,1)),0)</f>
        <v>-3518</v>
      </c>
      <c r="H32" s="57"/>
      <c r="I32" s="2">
        <f>ROUND(INDEX(CCareExpDecimal[],MATCH(E32,CCareExpDecimal[Income At Least],1),2)*H32,0)</f>
        <v>0</v>
      </c>
      <c r="J32" s="2"/>
      <c r="K32" s="2">
        <f>MIN(-G32,K$5*$B$13)</f>
        <v>0</v>
      </c>
      <c r="L32" s="2">
        <f>ROUND(MAX(MIN(L$10*($E32-L$9),L$5*$B$13-K32),0),0)</f>
        <v>0</v>
      </c>
      <c r="M32" s="2">
        <f>ROUND(IF($F32&lt;M$6,$F32*M$4,0)+IF(AND($F32&gt;=M$6,$F32&lt;M$8),M$7,0)+IF(AND($F32&gt;M$8,$F32&lt;M$9),M$7 - (($F32-M$8)*M$5),0),0)</f>
        <v>0</v>
      </c>
      <c r="N32" s="2">
        <f>SUM(G32,I32,K32,L32,M32)</f>
        <v>-3518</v>
      </c>
      <c r="O32" s="2">
        <f>MAX(-N32,0)</f>
        <v>3518</v>
      </c>
      <c r="P32" s="2"/>
      <c r="Q32" s="75">
        <f>Calc!W91</f>
        <v>-1006</v>
      </c>
      <c r="R32" s="75">
        <f>Calc!X91</f>
        <v>5</v>
      </c>
      <c r="S32" s="75">
        <f>Calc!Y91</f>
        <v>0</v>
      </c>
      <c r="U32" s="75">
        <v>-1006</v>
      </c>
      <c r="V32" s="75">
        <v>5</v>
      </c>
      <c r="W32" s="75">
        <v>-913</v>
      </c>
      <c r="X32" s="75">
        <v>42</v>
      </c>
      <c r="Y32" s="75">
        <v>-821</v>
      </c>
      <c r="Z32" s="75">
        <v>212</v>
      </c>
      <c r="AA32" s="75">
        <v>-766</v>
      </c>
      <c r="AB32" s="75">
        <v>312</v>
      </c>
      <c r="AC32" s="75">
        <v>-718</v>
      </c>
      <c r="AD32" s="75">
        <v>326</v>
      </c>
      <c r="AE32" s="75">
        <v>-604</v>
      </c>
      <c r="AF32" s="75">
        <v>5</v>
      </c>
      <c r="AG32" s="75">
        <v>-562</v>
      </c>
      <c r="AH32" s="75">
        <v>148</v>
      </c>
      <c r="AI32" s="75">
        <v>-518</v>
      </c>
      <c r="AJ32" s="75">
        <v>323</v>
      </c>
      <c r="AK32" s="75">
        <v>-475</v>
      </c>
      <c r="AL32" s="75">
        <v>428</v>
      </c>
      <c r="AM32" s="75">
        <v>-436</v>
      </c>
      <c r="AN32" s="75">
        <v>446</v>
      </c>
    </row>
    <row r="33" spans="5:40">
      <c r="L33" s="2"/>
    </row>
    <row r="34" spans="5:40">
      <c r="E34" s="2">
        <v>0</v>
      </c>
      <c r="F34">
        <f>IF(E34&lt;1,0,_xlfn.FLOOR.MATH(E34,50)+25)</f>
        <v>0</v>
      </c>
      <c r="G34" s="75">
        <f t="shared" ref="G34:G97" si="0">-ROUND(INDEX(G$17:G$20,MATCH(MAX($E34-G$27,0),G$12:G$15,1))*(MAX($E34-G$27,0)-INDEX(G$12:G$15,MATCH(MAX($E34-G$27,0),G$12:G$15,1)))+INDEX(G$22:G$25,MATCH(MAX($E34-G$27,0),G$12:G$15,1)),0)</f>
        <v>0</v>
      </c>
      <c r="H34" s="57">
        <v>0</v>
      </c>
      <c r="I34" s="2">
        <f>ROUND(INDEX(CCareExpDecimal[],MATCH(E34,CCareExpDecimal[Income At Least],1),2)*H34,0)</f>
        <v>0</v>
      </c>
      <c r="J34" s="57">
        <v>0</v>
      </c>
      <c r="K34" s="2">
        <f t="shared" ref="K34:K97" si="1">MIN(-G34,K$5*$B$13)</f>
        <v>0</v>
      </c>
      <c r="L34" s="2">
        <f t="shared" ref="L34:L97" si="2">ROUND(MAX(MIN(L$10*($E34-L$9),L$5*$B$13-K34),0),0)</f>
        <v>0</v>
      </c>
      <c r="M34" s="2">
        <f>ROUND(IF($F34&lt;M$6,$F34*M$4,0)+IF(AND($F34&gt;=M$6,$F34&lt;M$8),M$7,0)+IF(AND($F34&gt;M$8,$F34&lt;M$9),M$7 - (($F34-M$8)*M$5),0),0)</f>
        <v>0</v>
      </c>
      <c r="N34" s="2">
        <f t="shared" ref="N34:N97" si="3">SUM(G34,I34,K34,L34,M34)</f>
        <v>0</v>
      </c>
      <c r="O34" s="2">
        <f t="shared" ref="O34:O97" si="4">MAX(-N34,0)</f>
        <v>0</v>
      </c>
      <c r="P34" s="75"/>
      <c r="Q34" s="75">
        <f>Calc!W93</f>
        <v>0</v>
      </c>
      <c r="R34" s="75">
        <f>Calc!X93</f>
        <v>5</v>
      </c>
      <c r="S34" s="75">
        <f>Calc!Y93</f>
        <v>0</v>
      </c>
      <c r="U34" s="75">
        <v>0</v>
      </c>
      <c r="V34" s="75">
        <v>5</v>
      </c>
      <c r="W34" s="75">
        <v>0</v>
      </c>
      <c r="X34" s="75">
        <v>31</v>
      </c>
      <c r="Y34" s="75">
        <v>0</v>
      </c>
      <c r="Z34" s="75">
        <v>57</v>
      </c>
      <c r="AA34" s="75">
        <v>0</v>
      </c>
      <c r="AB34" s="75">
        <v>83</v>
      </c>
      <c r="AC34" s="75">
        <v>0</v>
      </c>
      <c r="AD34" s="75">
        <v>105</v>
      </c>
      <c r="AE34" s="75">
        <v>0</v>
      </c>
      <c r="AF34" s="75">
        <v>5</v>
      </c>
      <c r="AG34" s="75">
        <v>0</v>
      </c>
      <c r="AH34" s="75">
        <v>31</v>
      </c>
      <c r="AI34" s="75">
        <v>0</v>
      </c>
      <c r="AJ34" s="75">
        <v>57</v>
      </c>
      <c r="AK34" s="75">
        <v>0</v>
      </c>
      <c r="AL34" s="75">
        <v>83</v>
      </c>
      <c r="AM34" s="75">
        <v>0</v>
      </c>
      <c r="AN34" s="75">
        <v>105</v>
      </c>
    </row>
    <row r="35" spans="5:40">
      <c r="E35" s="2">
        <v>500</v>
      </c>
      <c r="F35">
        <f t="shared" ref="F35:F98" si="5">IF(E35&lt;1,0,_xlfn.FLOOR.MATH(E35,50)+25)</f>
        <v>525</v>
      </c>
      <c r="G35" s="75">
        <f t="shared" si="0"/>
        <v>0</v>
      </c>
      <c r="H35" s="57">
        <v>0</v>
      </c>
      <c r="I35" s="2">
        <f>ROUND(INDEX(CCareExpDecimal[],MATCH(E35,CCareExpDecimal[Income At Least],1),2)*H35,0)</f>
        <v>0</v>
      </c>
      <c r="J35" s="57">
        <v>0</v>
      </c>
      <c r="K35" s="2">
        <f t="shared" si="1"/>
        <v>0</v>
      </c>
      <c r="L35" s="2">
        <f t="shared" si="2"/>
        <v>0</v>
      </c>
      <c r="M35" s="2">
        <f t="shared" ref="M35:M98" si="6">ROUND(IF($F35&lt;M$6,$F35*M$4,0)+IF(AND($F35&gt;=M$6,$F35&lt;M$8),M$7,0)+IF(AND($F35&gt;M$8,$F35&lt;M$9),M$7 - (($F35-M$8)*M$5),0),0)</f>
        <v>40</v>
      </c>
      <c r="N35" s="2">
        <f t="shared" si="3"/>
        <v>40</v>
      </c>
      <c r="O35" s="2">
        <f t="shared" si="4"/>
        <v>0</v>
      </c>
      <c r="P35" s="75"/>
      <c r="Q35" s="75">
        <f>Calc!W94</f>
        <v>0</v>
      </c>
      <c r="R35" s="75">
        <f>Calc!X94</f>
        <v>12</v>
      </c>
      <c r="S35" s="75">
        <f>Calc!Y94</f>
        <v>0</v>
      </c>
      <c r="U35" s="75">
        <v>0</v>
      </c>
      <c r="V35" s="75">
        <v>12</v>
      </c>
      <c r="W35" s="75">
        <v>0</v>
      </c>
      <c r="X35" s="75">
        <v>60</v>
      </c>
      <c r="Y35" s="75">
        <v>0</v>
      </c>
      <c r="Z35" s="75">
        <v>91</v>
      </c>
      <c r="AA35" s="75">
        <v>0</v>
      </c>
      <c r="AB35" s="75">
        <v>123</v>
      </c>
      <c r="AC35" s="75">
        <v>0</v>
      </c>
      <c r="AD35" s="75">
        <v>144</v>
      </c>
      <c r="AE35" s="75">
        <v>0</v>
      </c>
      <c r="AF35" s="75">
        <v>12</v>
      </c>
      <c r="AG35" s="75">
        <v>0</v>
      </c>
      <c r="AH35" s="75">
        <v>60</v>
      </c>
      <c r="AI35" s="75">
        <v>0</v>
      </c>
      <c r="AJ35" s="75">
        <v>91</v>
      </c>
      <c r="AK35" s="75">
        <v>0</v>
      </c>
      <c r="AL35" s="75">
        <v>123</v>
      </c>
      <c r="AM35" s="75">
        <v>0</v>
      </c>
      <c r="AN35" s="75">
        <v>144</v>
      </c>
    </row>
    <row r="36" spans="5:40">
      <c r="E36" s="2">
        <v>1000</v>
      </c>
      <c r="F36">
        <f t="shared" si="5"/>
        <v>1025</v>
      </c>
      <c r="G36" s="75">
        <f t="shared" si="0"/>
        <v>0</v>
      </c>
      <c r="H36" s="57">
        <v>0</v>
      </c>
      <c r="I36" s="2">
        <f>ROUND(INDEX(CCareExpDecimal[],MATCH(E36,CCareExpDecimal[Income At Least],1),2)*H36,0)</f>
        <v>0</v>
      </c>
      <c r="J36" s="57">
        <v>0</v>
      </c>
      <c r="K36" s="2">
        <f t="shared" si="1"/>
        <v>0</v>
      </c>
      <c r="L36" s="2">
        <f t="shared" si="2"/>
        <v>0</v>
      </c>
      <c r="M36" s="2">
        <f t="shared" si="6"/>
        <v>78</v>
      </c>
      <c r="N36" s="2">
        <f t="shared" si="3"/>
        <v>78</v>
      </c>
      <c r="O36" s="2">
        <f t="shared" si="4"/>
        <v>0</v>
      </c>
      <c r="P36" s="75"/>
      <c r="Q36" s="75">
        <f>Calc!W95</f>
        <v>-1</v>
      </c>
      <c r="R36" s="75">
        <f>Calc!X95</f>
        <v>19</v>
      </c>
      <c r="S36" s="75">
        <f>Calc!Y95</f>
        <v>0</v>
      </c>
      <c r="U36" s="75">
        <v>-1</v>
      </c>
      <c r="V36" s="75">
        <v>19</v>
      </c>
      <c r="W36" s="75">
        <v>-1</v>
      </c>
      <c r="X36" s="75">
        <v>89</v>
      </c>
      <c r="Y36" s="75">
        <v>-1</v>
      </c>
      <c r="Z36" s="75">
        <v>126</v>
      </c>
      <c r="AA36" s="75">
        <v>-1</v>
      </c>
      <c r="AB36" s="75">
        <v>162</v>
      </c>
      <c r="AC36" s="75">
        <v>-1</v>
      </c>
      <c r="AD36" s="75">
        <v>183</v>
      </c>
      <c r="AE36" s="75">
        <v>-1</v>
      </c>
      <c r="AF36" s="75">
        <v>19</v>
      </c>
      <c r="AG36" s="75">
        <v>-1</v>
      </c>
      <c r="AH36" s="75">
        <v>89</v>
      </c>
      <c r="AI36" s="75">
        <v>-1</v>
      </c>
      <c r="AJ36" s="75">
        <v>126</v>
      </c>
      <c r="AK36" s="75">
        <v>-1</v>
      </c>
      <c r="AL36" s="75">
        <v>162</v>
      </c>
      <c r="AM36" s="75">
        <v>-1</v>
      </c>
      <c r="AN36" s="75">
        <v>183</v>
      </c>
    </row>
    <row r="37" spans="5:40">
      <c r="E37" s="2">
        <v>1500</v>
      </c>
      <c r="F37">
        <f t="shared" si="5"/>
        <v>1525</v>
      </c>
      <c r="G37" s="75">
        <f t="shared" si="0"/>
        <v>0</v>
      </c>
      <c r="H37" s="57">
        <v>0</v>
      </c>
      <c r="I37" s="2">
        <f>ROUND(INDEX(CCareExpDecimal[],MATCH(E37,CCareExpDecimal[Income At Least],1),2)*H37,0)</f>
        <v>0</v>
      </c>
      <c r="J37" s="57">
        <v>0</v>
      </c>
      <c r="K37" s="2">
        <f t="shared" si="1"/>
        <v>0</v>
      </c>
      <c r="L37" s="2">
        <f t="shared" si="2"/>
        <v>0</v>
      </c>
      <c r="M37" s="2">
        <f t="shared" si="6"/>
        <v>117</v>
      </c>
      <c r="N37" s="2">
        <f t="shared" si="3"/>
        <v>117</v>
      </c>
      <c r="O37" s="2">
        <f t="shared" si="4"/>
        <v>0</v>
      </c>
      <c r="P37" s="75"/>
      <c r="Q37" s="75">
        <f>Calc!W96</f>
        <v>-2</v>
      </c>
      <c r="R37" s="75">
        <f>Calc!X96</f>
        <v>26</v>
      </c>
      <c r="S37" s="75">
        <f>Calc!Y96</f>
        <v>0</v>
      </c>
      <c r="U37" s="75">
        <v>-2</v>
      </c>
      <c r="V37" s="75">
        <v>26</v>
      </c>
      <c r="W37" s="75">
        <v>-1</v>
      </c>
      <c r="X37" s="75">
        <v>118</v>
      </c>
      <c r="Y37" s="75">
        <v>-1</v>
      </c>
      <c r="Z37" s="75">
        <v>160</v>
      </c>
      <c r="AA37" s="75">
        <v>-1</v>
      </c>
      <c r="AB37" s="75">
        <v>201</v>
      </c>
      <c r="AC37" s="75">
        <v>-1</v>
      </c>
      <c r="AD37" s="75">
        <v>222</v>
      </c>
      <c r="AE37" s="75">
        <v>-1</v>
      </c>
      <c r="AF37" s="75">
        <v>26</v>
      </c>
      <c r="AG37" s="75">
        <v>-1</v>
      </c>
      <c r="AH37" s="75">
        <v>118</v>
      </c>
      <c r="AI37" s="75">
        <v>-1</v>
      </c>
      <c r="AJ37" s="75">
        <v>160</v>
      </c>
      <c r="AK37" s="75">
        <v>-1</v>
      </c>
      <c r="AL37" s="75">
        <v>201</v>
      </c>
      <c r="AM37" s="75">
        <v>-1</v>
      </c>
      <c r="AN37" s="75">
        <v>222</v>
      </c>
    </row>
    <row r="38" spans="5:40">
      <c r="E38" s="2">
        <v>2000</v>
      </c>
      <c r="F38">
        <f t="shared" si="5"/>
        <v>2025</v>
      </c>
      <c r="G38" s="75">
        <f t="shared" si="0"/>
        <v>0</v>
      </c>
      <c r="H38" s="57">
        <v>0</v>
      </c>
      <c r="I38" s="2">
        <f>ROUND(INDEX(CCareExpDecimal[],MATCH(E38,CCareExpDecimal[Income At Least],1),2)*H38,0)</f>
        <v>0</v>
      </c>
      <c r="J38" s="57">
        <v>0</v>
      </c>
      <c r="K38" s="2">
        <f t="shared" si="1"/>
        <v>0</v>
      </c>
      <c r="L38" s="2">
        <f t="shared" si="2"/>
        <v>0</v>
      </c>
      <c r="M38" s="2">
        <f t="shared" si="6"/>
        <v>155</v>
      </c>
      <c r="N38" s="2">
        <f t="shared" si="3"/>
        <v>155</v>
      </c>
      <c r="O38" s="2">
        <f t="shared" si="4"/>
        <v>0</v>
      </c>
      <c r="P38" s="75"/>
      <c r="Q38" s="75">
        <f>Calc!W97</f>
        <v>-3</v>
      </c>
      <c r="R38" s="75">
        <f>Calc!X97</f>
        <v>33</v>
      </c>
      <c r="S38" s="75">
        <f>Calc!Y97</f>
        <v>0</v>
      </c>
      <c r="U38" s="75">
        <v>-3</v>
      </c>
      <c r="V38" s="75">
        <v>33</v>
      </c>
      <c r="W38" s="75">
        <v>-2</v>
      </c>
      <c r="X38" s="75">
        <v>147</v>
      </c>
      <c r="Y38" s="75">
        <v>-2</v>
      </c>
      <c r="Z38" s="75">
        <v>194</v>
      </c>
      <c r="AA38" s="75">
        <v>-2</v>
      </c>
      <c r="AB38" s="75">
        <v>240</v>
      </c>
      <c r="AC38" s="75">
        <v>-2</v>
      </c>
      <c r="AD38" s="75">
        <v>262</v>
      </c>
      <c r="AE38" s="75">
        <v>-2</v>
      </c>
      <c r="AF38" s="75">
        <v>33</v>
      </c>
      <c r="AG38" s="75">
        <v>-2</v>
      </c>
      <c r="AH38" s="75">
        <v>147</v>
      </c>
      <c r="AI38" s="75">
        <v>-2</v>
      </c>
      <c r="AJ38" s="75">
        <v>194</v>
      </c>
      <c r="AK38" s="75">
        <v>-2</v>
      </c>
      <c r="AL38" s="75">
        <v>240</v>
      </c>
      <c r="AM38" s="75">
        <v>-2</v>
      </c>
      <c r="AN38" s="75">
        <v>262</v>
      </c>
    </row>
    <row r="39" spans="5:40">
      <c r="E39" s="2">
        <v>2500</v>
      </c>
      <c r="F39">
        <f t="shared" si="5"/>
        <v>2525</v>
      </c>
      <c r="G39" s="75">
        <f t="shared" si="0"/>
        <v>0</v>
      </c>
      <c r="H39" s="57">
        <v>0</v>
      </c>
      <c r="I39" s="2">
        <f>ROUND(INDEX(CCareExpDecimal[],MATCH(E39,CCareExpDecimal[Income At Least],1),2)*H39,0)</f>
        <v>0</v>
      </c>
      <c r="J39" s="57">
        <v>0</v>
      </c>
      <c r="K39" s="2">
        <f t="shared" si="1"/>
        <v>0</v>
      </c>
      <c r="L39" s="2">
        <f t="shared" si="2"/>
        <v>0</v>
      </c>
      <c r="M39" s="2">
        <f t="shared" si="6"/>
        <v>193</v>
      </c>
      <c r="N39" s="2">
        <f t="shared" si="3"/>
        <v>193</v>
      </c>
      <c r="O39" s="2">
        <f t="shared" si="4"/>
        <v>0</v>
      </c>
      <c r="P39" s="75"/>
      <c r="Q39" s="75">
        <f>Calc!W98</f>
        <v>-4</v>
      </c>
      <c r="R39" s="75">
        <f>Calc!X98</f>
        <v>40</v>
      </c>
      <c r="S39" s="75">
        <f>Calc!Y98</f>
        <v>0</v>
      </c>
      <c r="T39" s="75"/>
      <c r="U39" s="75">
        <v>-4</v>
      </c>
      <c r="V39" s="75">
        <v>40</v>
      </c>
      <c r="W39" s="75">
        <v>-3</v>
      </c>
      <c r="X39" s="75">
        <v>176</v>
      </c>
      <c r="Y39" s="75">
        <v>-2</v>
      </c>
      <c r="Z39" s="75">
        <v>229</v>
      </c>
      <c r="AA39" s="75">
        <v>-2</v>
      </c>
      <c r="AB39" s="75">
        <v>280</v>
      </c>
      <c r="AC39" s="75">
        <v>-2</v>
      </c>
      <c r="AD39" s="75">
        <v>301</v>
      </c>
      <c r="AE39" s="75">
        <v>-2</v>
      </c>
      <c r="AF39" s="75">
        <v>40</v>
      </c>
      <c r="AG39" s="75">
        <v>-2</v>
      </c>
      <c r="AH39" s="75">
        <v>176</v>
      </c>
      <c r="AI39" s="75">
        <v>-2</v>
      </c>
      <c r="AJ39" s="75">
        <v>229</v>
      </c>
      <c r="AK39" s="75">
        <v>-2</v>
      </c>
      <c r="AL39" s="75">
        <v>280</v>
      </c>
      <c r="AM39" s="75">
        <v>-2</v>
      </c>
      <c r="AN39" s="75">
        <v>301</v>
      </c>
    </row>
    <row r="40" spans="5:40">
      <c r="E40" s="2">
        <v>3000</v>
      </c>
      <c r="F40">
        <f t="shared" si="5"/>
        <v>3025</v>
      </c>
      <c r="G40" s="75">
        <f t="shared" si="0"/>
        <v>0</v>
      </c>
      <c r="H40" s="57">
        <v>0</v>
      </c>
      <c r="I40" s="2">
        <f>ROUND(INDEX(CCareExpDecimal[],MATCH(E40,CCareExpDecimal[Income At Least],1),2)*H40,0)</f>
        <v>0</v>
      </c>
      <c r="J40" s="57">
        <v>0</v>
      </c>
      <c r="K40" s="2">
        <f t="shared" si="1"/>
        <v>0</v>
      </c>
      <c r="L40" s="2">
        <f t="shared" si="2"/>
        <v>0</v>
      </c>
      <c r="M40" s="2">
        <f t="shared" si="6"/>
        <v>231</v>
      </c>
      <c r="N40" s="2">
        <f t="shared" si="3"/>
        <v>231</v>
      </c>
      <c r="O40" s="2">
        <f t="shared" si="4"/>
        <v>0</v>
      </c>
      <c r="P40" s="75"/>
      <c r="Q40" s="75">
        <f>Calc!W99</f>
        <v>-6</v>
      </c>
      <c r="R40" s="75">
        <f>Calc!X99</f>
        <v>47</v>
      </c>
      <c r="S40" s="75">
        <f>Calc!Y99</f>
        <v>0</v>
      </c>
      <c r="T40" s="75"/>
      <c r="U40" s="75">
        <v>-6</v>
      </c>
      <c r="V40" s="75">
        <v>47</v>
      </c>
      <c r="W40" s="75">
        <v>-4</v>
      </c>
      <c r="X40" s="75">
        <v>205</v>
      </c>
      <c r="Y40" s="75">
        <v>-3</v>
      </c>
      <c r="Z40" s="75">
        <v>263</v>
      </c>
      <c r="AA40" s="75">
        <v>-3</v>
      </c>
      <c r="AB40" s="75">
        <v>319</v>
      </c>
      <c r="AC40" s="75">
        <v>-3</v>
      </c>
      <c r="AD40" s="75">
        <v>340</v>
      </c>
      <c r="AE40" s="75">
        <v>-3</v>
      </c>
      <c r="AF40" s="75">
        <v>47</v>
      </c>
      <c r="AG40" s="75">
        <v>-3</v>
      </c>
      <c r="AH40" s="75">
        <v>205</v>
      </c>
      <c r="AI40" s="75">
        <v>-3</v>
      </c>
      <c r="AJ40" s="75">
        <v>263</v>
      </c>
      <c r="AK40" s="75">
        <v>-3</v>
      </c>
      <c r="AL40" s="75">
        <v>319</v>
      </c>
      <c r="AM40" s="75">
        <v>-3</v>
      </c>
      <c r="AN40" s="75">
        <v>340</v>
      </c>
    </row>
    <row r="41" spans="5:40">
      <c r="E41" s="2">
        <v>3500</v>
      </c>
      <c r="F41">
        <f t="shared" si="5"/>
        <v>3525</v>
      </c>
      <c r="G41" s="75">
        <f t="shared" si="0"/>
        <v>0</v>
      </c>
      <c r="H41" s="57">
        <v>0</v>
      </c>
      <c r="I41" s="2">
        <f>ROUND(INDEX(CCareExpDecimal[],MATCH(E41,CCareExpDecimal[Income At Least],1),2)*H41,0)</f>
        <v>0</v>
      </c>
      <c r="J41" s="57">
        <v>0</v>
      </c>
      <c r="K41" s="2">
        <f t="shared" si="1"/>
        <v>0</v>
      </c>
      <c r="L41" s="2">
        <f t="shared" si="2"/>
        <v>0</v>
      </c>
      <c r="M41" s="2">
        <f t="shared" si="6"/>
        <v>270</v>
      </c>
      <c r="N41" s="2">
        <f t="shared" si="3"/>
        <v>270</v>
      </c>
      <c r="O41" s="2">
        <f t="shared" si="4"/>
        <v>0</v>
      </c>
      <c r="P41" s="75"/>
      <c r="Q41" s="75">
        <f>Calc!W100</f>
        <v>-8</v>
      </c>
      <c r="R41" s="75">
        <f>Calc!X100</f>
        <v>54</v>
      </c>
      <c r="S41" s="75">
        <f>Calc!Y100</f>
        <v>0</v>
      </c>
      <c r="U41" s="75">
        <v>-8</v>
      </c>
      <c r="V41" s="75">
        <v>54</v>
      </c>
      <c r="W41" s="75">
        <v>-5</v>
      </c>
      <c r="X41" s="75">
        <v>234</v>
      </c>
      <c r="Y41" s="75">
        <v>-4</v>
      </c>
      <c r="Z41" s="75">
        <v>297</v>
      </c>
      <c r="AA41" s="75">
        <v>-4</v>
      </c>
      <c r="AB41" s="75">
        <v>358</v>
      </c>
      <c r="AC41" s="75">
        <v>-4</v>
      </c>
      <c r="AD41" s="75">
        <v>379</v>
      </c>
      <c r="AE41" s="75">
        <v>-3</v>
      </c>
      <c r="AF41" s="75">
        <v>54</v>
      </c>
      <c r="AG41" s="75">
        <v>-3</v>
      </c>
      <c r="AH41" s="75">
        <v>234</v>
      </c>
      <c r="AI41" s="75">
        <v>-3</v>
      </c>
      <c r="AJ41" s="75">
        <v>297</v>
      </c>
      <c r="AK41" s="75">
        <v>-3</v>
      </c>
      <c r="AL41" s="75">
        <v>358</v>
      </c>
      <c r="AM41" s="75">
        <v>-3</v>
      </c>
      <c r="AN41" s="75">
        <v>379</v>
      </c>
    </row>
    <row r="42" spans="5:40">
      <c r="E42" s="2">
        <v>4000</v>
      </c>
      <c r="F42">
        <f t="shared" si="5"/>
        <v>4025</v>
      </c>
      <c r="G42" s="75">
        <f t="shared" si="0"/>
        <v>0</v>
      </c>
      <c r="H42" s="57">
        <v>0</v>
      </c>
      <c r="I42" s="2">
        <f>ROUND(INDEX(CCareExpDecimal[],MATCH(E42,CCareExpDecimal[Income At Least],1),2)*H42,0)</f>
        <v>0</v>
      </c>
      <c r="J42" s="57">
        <v>0</v>
      </c>
      <c r="K42" s="2">
        <f t="shared" si="1"/>
        <v>0</v>
      </c>
      <c r="L42" s="2">
        <f t="shared" si="2"/>
        <v>0</v>
      </c>
      <c r="M42" s="2">
        <f t="shared" si="6"/>
        <v>308</v>
      </c>
      <c r="N42" s="2">
        <f t="shared" si="3"/>
        <v>308</v>
      </c>
      <c r="O42" s="2">
        <f t="shared" si="4"/>
        <v>0</v>
      </c>
      <c r="P42" s="75"/>
      <c r="Q42" s="75">
        <f>Calc!W101</f>
        <v>-11</v>
      </c>
      <c r="R42" s="75">
        <f>Calc!X101</f>
        <v>62</v>
      </c>
      <c r="S42" s="75">
        <f>Calc!Y101</f>
        <v>0</v>
      </c>
      <c r="T42" s="75"/>
      <c r="U42" s="75">
        <v>-11</v>
      </c>
      <c r="V42" s="75">
        <v>62</v>
      </c>
      <c r="W42" s="75">
        <v>-7</v>
      </c>
      <c r="X42" s="75">
        <v>263</v>
      </c>
      <c r="Y42" s="75">
        <v>-6</v>
      </c>
      <c r="Z42" s="75">
        <v>332</v>
      </c>
      <c r="AA42" s="75">
        <v>-5</v>
      </c>
      <c r="AB42" s="75">
        <v>398</v>
      </c>
      <c r="AC42" s="75">
        <v>-5</v>
      </c>
      <c r="AD42" s="75">
        <v>419</v>
      </c>
      <c r="AE42" s="75">
        <v>-4</v>
      </c>
      <c r="AF42" s="75">
        <v>62</v>
      </c>
      <c r="AG42" s="75">
        <v>-4</v>
      </c>
      <c r="AH42" s="75">
        <v>263</v>
      </c>
      <c r="AI42" s="75">
        <v>-4</v>
      </c>
      <c r="AJ42" s="75">
        <v>332</v>
      </c>
      <c r="AK42" s="75">
        <v>-4</v>
      </c>
      <c r="AL42" s="75">
        <v>398</v>
      </c>
      <c r="AM42" s="75">
        <v>-4</v>
      </c>
      <c r="AN42" s="75">
        <v>419</v>
      </c>
    </row>
    <row r="43" spans="5:40">
      <c r="E43" s="2">
        <v>4500</v>
      </c>
      <c r="F43">
        <f t="shared" si="5"/>
        <v>4525</v>
      </c>
      <c r="G43" s="75">
        <f t="shared" si="0"/>
        <v>0</v>
      </c>
      <c r="H43" s="57">
        <v>0</v>
      </c>
      <c r="I43" s="2">
        <f>ROUND(INDEX(CCareExpDecimal[],MATCH(E43,CCareExpDecimal[Income At Least],1),2)*H43,0)</f>
        <v>0</v>
      </c>
      <c r="J43" s="57">
        <v>0</v>
      </c>
      <c r="K43" s="2">
        <f t="shared" si="1"/>
        <v>0</v>
      </c>
      <c r="L43" s="2">
        <f t="shared" si="2"/>
        <v>0</v>
      </c>
      <c r="M43" s="2">
        <f t="shared" si="6"/>
        <v>346</v>
      </c>
      <c r="N43" s="2">
        <f t="shared" si="3"/>
        <v>346</v>
      </c>
      <c r="O43" s="2">
        <f t="shared" si="4"/>
        <v>0</v>
      </c>
      <c r="P43" s="75"/>
      <c r="Q43" s="75">
        <f>Calc!W102</f>
        <v>-13</v>
      </c>
      <c r="R43" s="75">
        <f>Calc!X102</f>
        <v>67</v>
      </c>
      <c r="S43" s="75">
        <f>Calc!Y102</f>
        <v>0</v>
      </c>
      <c r="T43" s="75"/>
      <c r="U43" s="75">
        <v>-13</v>
      </c>
      <c r="V43" s="75">
        <v>67</v>
      </c>
      <c r="W43" s="75">
        <v>-8</v>
      </c>
      <c r="X43" s="75">
        <v>292</v>
      </c>
      <c r="Y43" s="75">
        <v>-7</v>
      </c>
      <c r="Z43" s="75">
        <v>366</v>
      </c>
      <c r="AA43" s="75">
        <v>-6</v>
      </c>
      <c r="AB43" s="75">
        <v>437</v>
      </c>
      <c r="AC43" s="75">
        <v>-5</v>
      </c>
      <c r="AD43" s="75">
        <v>458</v>
      </c>
      <c r="AE43" s="75">
        <v>-5</v>
      </c>
      <c r="AF43" s="75">
        <v>67</v>
      </c>
      <c r="AG43" s="75">
        <v>-4</v>
      </c>
      <c r="AH43" s="75">
        <v>292</v>
      </c>
      <c r="AI43" s="75">
        <v>-4</v>
      </c>
      <c r="AJ43" s="75">
        <v>366</v>
      </c>
      <c r="AK43" s="75">
        <v>-4</v>
      </c>
      <c r="AL43" s="75">
        <v>437</v>
      </c>
      <c r="AM43" s="75">
        <v>-4</v>
      </c>
      <c r="AN43" s="75">
        <v>458</v>
      </c>
    </row>
    <row r="44" spans="5:40">
      <c r="E44" s="2">
        <v>5000</v>
      </c>
      <c r="F44">
        <f t="shared" si="5"/>
        <v>5025</v>
      </c>
      <c r="G44" s="75">
        <f t="shared" si="0"/>
        <v>0</v>
      </c>
      <c r="H44" s="57">
        <v>0</v>
      </c>
      <c r="I44" s="2">
        <f>ROUND(INDEX(CCareExpDecimal[],MATCH(E44,CCareExpDecimal[Income At Least],1),2)*H44,0)</f>
        <v>0</v>
      </c>
      <c r="J44" s="57">
        <v>0</v>
      </c>
      <c r="K44" s="2">
        <f t="shared" si="1"/>
        <v>0</v>
      </c>
      <c r="L44" s="2">
        <f t="shared" si="2"/>
        <v>0</v>
      </c>
      <c r="M44" s="2">
        <f t="shared" si="6"/>
        <v>384</v>
      </c>
      <c r="N44" s="2">
        <f t="shared" si="3"/>
        <v>384</v>
      </c>
      <c r="O44" s="2">
        <f t="shared" si="4"/>
        <v>0</v>
      </c>
      <c r="P44" s="75"/>
      <c r="Q44" s="75">
        <f>Calc!W103</f>
        <v>-16</v>
      </c>
      <c r="R44" s="75">
        <f>Calc!X103</f>
        <v>67</v>
      </c>
      <c r="S44" s="75">
        <f>Calc!Y103</f>
        <v>0</v>
      </c>
      <c r="T44" s="75"/>
      <c r="U44" s="75">
        <v>-16</v>
      </c>
      <c r="V44" s="75">
        <v>67</v>
      </c>
      <c r="W44" s="75">
        <v>-10</v>
      </c>
      <c r="X44" s="75">
        <v>322</v>
      </c>
      <c r="Y44" s="75">
        <v>-8</v>
      </c>
      <c r="Z44" s="75">
        <v>400</v>
      </c>
      <c r="AA44" s="75">
        <v>-7</v>
      </c>
      <c r="AB44" s="75">
        <v>476</v>
      </c>
      <c r="AC44" s="75">
        <v>-6</v>
      </c>
      <c r="AD44" s="75">
        <v>497</v>
      </c>
      <c r="AE44" s="75">
        <v>-6</v>
      </c>
      <c r="AF44" s="75">
        <v>67</v>
      </c>
      <c r="AG44" s="75">
        <v>-5</v>
      </c>
      <c r="AH44" s="75">
        <v>322</v>
      </c>
      <c r="AI44" s="75">
        <v>-5</v>
      </c>
      <c r="AJ44" s="75">
        <v>400</v>
      </c>
      <c r="AK44" s="75">
        <v>-5</v>
      </c>
      <c r="AL44" s="75">
        <v>476</v>
      </c>
      <c r="AM44" s="75">
        <v>-5</v>
      </c>
      <c r="AN44" s="75">
        <v>497</v>
      </c>
    </row>
    <row r="45" spans="5:40">
      <c r="E45" s="2">
        <v>5500</v>
      </c>
      <c r="F45">
        <f t="shared" si="5"/>
        <v>5525</v>
      </c>
      <c r="G45" s="75">
        <f t="shared" si="0"/>
        <v>0</v>
      </c>
      <c r="H45" s="57">
        <v>0</v>
      </c>
      <c r="I45" s="2">
        <f>ROUND(INDEX(CCareExpDecimal[],MATCH(E45,CCareExpDecimal[Income At Least],1),2)*H45,0)</f>
        <v>0</v>
      </c>
      <c r="J45" s="57">
        <v>0</v>
      </c>
      <c r="K45" s="2">
        <f t="shared" si="1"/>
        <v>0</v>
      </c>
      <c r="L45" s="2">
        <f t="shared" si="2"/>
        <v>0</v>
      </c>
      <c r="M45" s="2">
        <f t="shared" si="6"/>
        <v>423</v>
      </c>
      <c r="N45" s="2">
        <f t="shared" si="3"/>
        <v>423</v>
      </c>
      <c r="O45" s="2">
        <f t="shared" si="4"/>
        <v>0</v>
      </c>
      <c r="P45" s="75"/>
      <c r="Q45" s="75">
        <f>Calc!W104</f>
        <v>-19</v>
      </c>
      <c r="R45" s="75">
        <f>Calc!X104</f>
        <v>70</v>
      </c>
      <c r="S45" s="75">
        <f>Calc!Y104</f>
        <v>0</v>
      </c>
      <c r="T45" s="75"/>
      <c r="U45" s="75">
        <v>-19</v>
      </c>
      <c r="V45" s="75">
        <v>70</v>
      </c>
      <c r="W45" s="75">
        <v>-12</v>
      </c>
      <c r="X45" s="75">
        <v>351</v>
      </c>
      <c r="Y45" s="75">
        <v>-10</v>
      </c>
      <c r="Z45" s="75">
        <v>435</v>
      </c>
      <c r="AA45" s="75">
        <v>-8</v>
      </c>
      <c r="AB45" s="75">
        <v>515</v>
      </c>
      <c r="AC45" s="75">
        <v>-8</v>
      </c>
      <c r="AD45" s="75">
        <v>537</v>
      </c>
      <c r="AE45" s="75">
        <v>-7</v>
      </c>
      <c r="AF45" s="75">
        <v>70</v>
      </c>
      <c r="AG45" s="75">
        <v>-6</v>
      </c>
      <c r="AH45" s="75">
        <v>351</v>
      </c>
      <c r="AI45" s="75">
        <v>-5</v>
      </c>
      <c r="AJ45" s="75">
        <v>435</v>
      </c>
      <c r="AK45" s="75">
        <v>-5</v>
      </c>
      <c r="AL45" s="75">
        <v>515</v>
      </c>
      <c r="AM45" s="75">
        <v>-5</v>
      </c>
      <c r="AN45" s="75">
        <v>537</v>
      </c>
    </row>
    <row r="46" spans="5:40">
      <c r="E46" s="2">
        <v>6000</v>
      </c>
      <c r="F46">
        <f t="shared" si="5"/>
        <v>6025</v>
      </c>
      <c r="G46" s="75">
        <f t="shared" si="0"/>
        <v>0</v>
      </c>
      <c r="H46" s="57">
        <v>0</v>
      </c>
      <c r="I46" s="2">
        <f>ROUND(INDEX(CCareExpDecimal[],MATCH(E46,CCareExpDecimal[Income At Least],1),2)*H46,0)</f>
        <v>0</v>
      </c>
      <c r="J46" s="57">
        <v>0</v>
      </c>
      <c r="K46" s="2">
        <f t="shared" si="1"/>
        <v>0</v>
      </c>
      <c r="L46" s="2">
        <f t="shared" si="2"/>
        <v>0</v>
      </c>
      <c r="M46" s="2">
        <f t="shared" si="6"/>
        <v>461</v>
      </c>
      <c r="N46" s="2">
        <f t="shared" si="3"/>
        <v>461</v>
      </c>
      <c r="O46" s="2">
        <f t="shared" si="4"/>
        <v>0</v>
      </c>
      <c r="P46" s="75"/>
      <c r="Q46" s="75">
        <f>Calc!W105</f>
        <v>-23</v>
      </c>
      <c r="R46" s="75">
        <f>Calc!X105</f>
        <v>73</v>
      </c>
      <c r="S46" s="75">
        <f>Calc!Y105</f>
        <v>0</v>
      </c>
      <c r="T46" s="75"/>
      <c r="U46" s="75">
        <v>-23</v>
      </c>
      <c r="V46" s="75">
        <v>73</v>
      </c>
      <c r="W46" s="75">
        <v>-15</v>
      </c>
      <c r="X46" s="75">
        <v>380</v>
      </c>
      <c r="Y46" s="75">
        <v>-11</v>
      </c>
      <c r="Z46" s="75">
        <v>469</v>
      </c>
      <c r="AA46" s="75">
        <v>-10</v>
      </c>
      <c r="AB46" s="75">
        <v>555</v>
      </c>
      <c r="AC46" s="75">
        <v>-9</v>
      </c>
      <c r="AD46" s="75">
        <v>576</v>
      </c>
      <c r="AE46" s="75">
        <v>-9</v>
      </c>
      <c r="AF46" s="75">
        <v>73</v>
      </c>
      <c r="AG46" s="75">
        <v>-7</v>
      </c>
      <c r="AH46" s="75">
        <v>380</v>
      </c>
      <c r="AI46" s="75">
        <v>-6</v>
      </c>
      <c r="AJ46" s="75">
        <v>469</v>
      </c>
      <c r="AK46" s="75">
        <v>-6</v>
      </c>
      <c r="AL46" s="75">
        <v>555</v>
      </c>
      <c r="AM46" s="75">
        <v>-6</v>
      </c>
      <c r="AN46" s="75">
        <v>576</v>
      </c>
    </row>
    <row r="47" spans="5:40">
      <c r="E47" s="2">
        <v>6500</v>
      </c>
      <c r="F47">
        <f t="shared" si="5"/>
        <v>6525</v>
      </c>
      <c r="G47" s="75">
        <f t="shared" si="0"/>
        <v>0</v>
      </c>
      <c r="H47" s="57">
        <v>0</v>
      </c>
      <c r="I47" s="2">
        <f>ROUND(INDEX(CCareExpDecimal[],MATCH(E47,CCareExpDecimal[Income At Least],1),2)*H47,0)</f>
        <v>0</v>
      </c>
      <c r="J47" s="57">
        <v>0</v>
      </c>
      <c r="K47" s="2">
        <f t="shared" si="1"/>
        <v>0</v>
      </c>
      <c r="L47" s="2">
        <f t="shared" si="2"/>
        <v>0</v>
      </c>
      <c r="M47" s="2">
        <f t="shared" si="6"/>
        <v>499</v>
      </c>
      <c r="N47" s="2">
        <f t="shared" si="3"/>
        <v>499</v>
      </c>
      <c r="O47" s="2">
        <f t="shared" si="4"/>
        <v>0</v>
      </c>
      <c r="P47" s="75"/>
      <c r="Q47" s="75">
        <f>Calc!W106</f>
        <v>-27</v>
      </c>
      <c r="R47" s="75">
        <f>Calc!X106</f>
        <v>76</v>
      </c>
      <c r="S47" s="75">
        <f>Calc!Y106</f>
        <v>0</v>
      </c>
      <c r="T47" s="75"/>
      <c r="U47" s="75">
        <v>-27</v>
      </c>
      <c r="V47" s="75">
        <v>76</v>
      </c>
      <c r="W47" s="75">
        <v>-18</v>
      </c>
      <c r="X47" s="75">
        <v>409</v>
      </c>
      <c r="Y47" s="75">
        <v>-13</v>
      </c>
      <c r="Z47" s="75">
        <v>503</v>
      </c>
      <c r="AA47" s="75">
        <v>-11</v>
      </c>
      <c r="AB47" s="75">
        <v>594</v>
      </c>
      <c r="AC47" s="75">
        <v>-10</v>
      </c>
      <c r="AD47" s="75">
        <v>615</v>
      </c>
      <c r="AE47" s="75">
        <v>-11</v>
      </c>
      <c r="AF47" s="75">
        <v>76</v>
      </c>
      <c r="AG47" s="75">
        <v>-8</v>
      </c>
      <c r="AH47" s="75">
        <v>409</v>
      </c>
      <c r="AI47" s="75">
        <v>-7</v>
      </c>
      <c r="AJ47" s="75">
        <v>503</v>
      </c>
      <c r="AK47" s="75">
        <v>-7</v>
      </c>
      <c r="AL47" s="75">
        <v>594</v>
      </c>
      <c r="AM47" s="75">
        <v>-7</v>
      </c>
      <c r="AN47" s="75">
        <v>615</v>
      </c>
    </row>
    <row r="48" spans="5:40">
      <c r="E48" s="2">
        <v>7000</v>
      </c>
      <c r="F48">
        <f t="shared" si="5"/>
        <v>7025</v>
      </c>
      <c r="G48" s="75">
        <f t="shared" si="0"/>
        <v>0</v>
      </c>
      <c r="H48" s="57">
        <v>0</v>
      </c>
      <c r="I48" s="2">
        <f>ROUND(INDEX(CCareExpDecimal[],MATCH(E48,CCareExpDecimal[Income At Least],1),2)*H48,0)</f>
        <v>0</v>
      </c>
      <c r="J48" s="57">
        <v>0</v>
      </c>
      <c r="K48" s="2">
        <f t="shared" si="1"/>
        <v>0</v>
      </c>
      <c r="L48" s="2">
        <f t="shared" si="2"/>
        <v>0</v>
      </c>
      <c r="M48" s="2">
        <f t="shared" si="6"/>
        <v>537</v>
      </c>
      <c r="N48" s="2">
        <f t="shared" si="3"/>
        <v>537</v>
      </c>
      <c r="O48" s="2">
        <f t="shared" si="4"/>
        <v>0</v>
      </c>
      <c r="P48" s="75"/>
      <c r="Q48" s="75">
        <f>Calc!W107</f>
        <v>-31</v>
      </c>
      <c r="R48" s="75">
        <f>Calc!X107</f>
        <v>79</v>
      </c>
      <c r="S48" s="75">
        <f>Calc!Y107</f>
        <v>0</v>
      </c>
      <c r="T48" s="75"/>
      <c r="U48" s="75">
        <v>-31</v>
      </c>
      <c r="V48" s="75">
        <v>79</v>
      </c>
      <c r="W48" s="75">
        <v>-20</v>
      </c>
      <c r="X48" s="75">
        <v>413</v>
      </c>
      <c r="Y48" s="75">
        <v>-15</v>
      </c>
      <c r="Z48" s="75">
        <v>538</v>
      </c>
      <c r="AA48" s="75">
        <v>-13</v>
      </c>
      <c r="AB48" s="75">
        <v>633</v>
      </c>
      <c r="AC48" s="75">
        <v>-11</v>
      </c>
      <c r="AD48" s="75">
        <v>655</v>
      </c>
      <c r="AE48" s="75">
        <v>-13</v>
      </c>
      <c r="AF48" s="75">
        <v>79</v>
      </c>
      <c r="AG48" s="75">
        <v>-10</v>
      </c>
      <c r="AH48" s="75">
        <v>413</v>
      </c>
      <c r="AI48" s="75">
        <v>-9</v>
      </c>
      <c r="AJ48" s="75">
        <v>538</v>
      </c>
      <c r="AK48" s="75">
        <v>-8</v>
      </c>
      <c r="AL48" s="75">
        <v>633</v>
      </c>
      <c r="AM48" s="75">
        <v>-7</v>
      </c>
      <c r="AN48" s="75">
        <v>655</v>
      </c>
    </row>
    <row r="49" spans="5:40">
      <c r="E49" s="2">
        <v>7500</v>
      </c>
      <c r="F49">
        <f t="shared" si="5"/>
        <v>7525</v>
      </c>
      <c r="G49" s="75">
        <f t="shared" si="0"/>
        <v>0</v>
      </c>
      <c r="H49" s="57">
        <v>0</v>
      </c>
      <c r="I49" s="2">
        <f>ROUND(INDEX(CCareExpDecimal[],MATCH(E49,CCareExpDecimal[Income At Least],1),2)*H49,0)</f>
        <v>0</v>
      </c>
      <c r="J49" s="57">
        <v>0</v>
      </c>
      <c r="K49" s="2">
        <f t="shared" si="1"/>
        <v>0</v>
      </c>
      <c r="L49" s="2">
        <f t="shared" si="2"/>
        <v>0</v>
      </c>
      <c r="M49" s="2">
        <f t="shared" si="6"/>
        <v>576</v>
      </c>
      <c r="N49" s="2">
        <f t="shared" si="3"/>
        <v>576</v>
      </c>
      <c r="O49" s="2">
        <f t="shared" si="4"/>
        <v>0</v>
      </c>
      <c r="P49" s="75"/>
      <c r="Q49" s="75">
        <f>Calc!W108</f>
        <v>-37</v>
      </c>
      <c r="R49" s="75">
        <f>Calc!X108</f>
        <v>82</v>
      </c>
      <c r="S49" s="75">
        <f>Calc!Y108</f>
        <v>0</v>
      </c>
      <c r="T49" s="75"/>
      <c r="U49" s="75">
        <v>-37</v>
      </c>
      <c r="V49" s="75">
        <v>82</v>
      </c>
      <c r="W49" s="75">
        <v>-23</v>
      </c>
      <c r="X49" s="75">
        <v>412</v>
      </c>
      <c r="Y49" s="75">
        <v>-17</v>
      </c>
      <c r="Z49" s="75">
        <v>572</v>
      </c>
      <c r="AA49" s="75">
        <v>-14</v>
      </c>
      <c r="AB49" s="75">
        <v>672</v>
      </c>
      <c r="AC49" s="75">
        <v>-13</v>
      </c>
      <c r="AD49" s="75">
        <v>694</v>
      </c>
      <c r="AE49" s="75">
        <v>-15</v>
      </c>
      <c r="AF49" s="75">
        <v>82</v>
      </c>
      <c r="AG49" s="75">
        <v>-11</v>
      </c>
      <c r="AH49" s="75">
        <v>412</v>
      </c>
      <c r="AI49" s="75">
        <v>-10</v>
      </c>
      <c r="AJ49" s="75">
        <v>572</v>
      </c>
      <c r="AK49" s="75">
        <v>-9</v>
      </c>
      <c r="AL49" s="75">
        <v>672</v>
      </c>
      <c r="AM49" s="75">
        <v>-8</v>
      </c>
      <c r="AN49" s="75">
        <v>694</v>
      </c>
    </row>
    <row r="50" spans="5:40">
      <c r="E50" s="2">
        <v>8000</v>
      </c>
      <c r="F50">
        <f t="shared" si="5"/>
        <v>8025</v>
      </c>
      <c r="G50" s="75">
        <f t="shared" si="0"/>
        <v>0</v>
      </c>
      <c r="H50" s="57">
        <v>0</v>
      </c>
      <c r="I50" s="2">
        <f>ROUND(INDEX(CCareExpDecimal[],MATCH(E50,CCareExpDecimal[Income At Least],1),2)*H50,0)</f>
        <v>0</v>
      </c>
      <c r="J50" s="57">
        <v>0</v>
      </c>
      <c r="K50" s="2">
        <f t="shared" si="1"/>
        <v>0</v>
      </c>
      <c r="L50" s="2">
        <f t="shared" si="2"/>
        <v>0</v>
      </c>
      <c r="M50" s="2">
        <f t="shared" si="6"/>
        <v>600</v>
      </c>
      <c r="N50" s="2">
        <f t="shared" si="3"/>
        <v>600</v>
      </c>
      <c r="O50" s="2">
        <f t="shared" si="4"/>
        <v>0</v>
      </c>
      <c r="P50" s="75"/>
      <c r="Q50" s="75">
        <f>Calc!W109</f>
        <v>-41</v>
      </c>
      <c r="R50" s="75">
        <f>Calc!X109</f>
        <v>84</v>
      </c>
      <c r="S50" s="75">
        <f>Calc!Y109</f>
        <v>0</v>
      </c>
      <c r="T50" s="75"/>
      <c r="U50" s="75">
        <v>-41</v>
      </c>
      <c r="V50" s="75">
        <v>84</v>
      </c>
      <c r="W50" s="75">
        <v>-26</v>
      </c>
      <c r="X50" s="75">
        <v>410</v>
      </c>
      <c r="Y50" s="75">
        <v>-20</v>
      </c>
      <c r="Z50" s="75">
        <v>606</v>
      </c>
      <c r="AA50" s="75">
        <v>-16</v>
      </c>
      <c r="AB50" s="75">
        <v>712</v>
      </c>
      <c r="AC50" s="75">
        <v>-14</v>
      </c>
      <c r="AD50" s="75">
        <v>733</v>
      </c>
      <c r="AE50" s="75">
        <v>-18</v>
      </c>
      <c r="AF50" s="75">
        <v>84</v>
      </c>
      <c r="AG50" s="75">
        <v>-13</v>
      </c>
      <c r="AH50" s="75">
        <v>410</v>
      </c>
      <c r="AI50" s="75">
        <v>-11</v>
      </c>
      <c r="AJ50" s="75">
        <v>606</v>
      </c>
      <c r="AK50" s="75">
        <v>-10</v>
      </c>
      <c r="AL50" s="75">
        <v>712</v>
      </c>
      <c r="AM50" s="75">
        <v>-9</v>
      </c>
      <c r="AN50" s="75">
        <v>733</v>
      </c>
    </row>
    <row r="51" spans="5:40">
      <c r="E51" s="2">
        <v>8500</v>
      </c>
      <c r="F51">
        <f t="shared" si="5"/>
        <v>8525</v>
      </c>
      <c r="G51" s="75">
        <f t="shared" si="0"/>
        <v>0</v>
      </c>
      <c r="H51" s="57">
        <v>0</v>
      </c>
      <c r="I51" s="2">
        <f>ROUND(INDEX(CCareExpDecimal[],MATCH(E51,CCareExpDecimal[Income At Least],1),2)*H51,0)</f>
        <v>0</v>
      </c>
      <c r="J51" s="57">
        <v>0</v>
      </c>
      <c r="K51" s="2">
        <f t="shared" si="1"/>
        <v>0</v>
      </c>
      <c r="L51" s="2">
        <f t="shared" si="2"/>
        <v>0</v>
      </c>
      <c r="M51" s="2">
        <f t="shared" si="6"/>
        <v>600</v>
      </c>
      <c r="N51" s="2">
        <f t="shared" si="3"/>
        <v>600</v>
      </c>
      <c r="O51" s="2">
        <f t="shared" si="4"/>
        <v>0</v>
      </c>
      <c r="P51" s="75"/>
      <c r="Q51" s="75">
        <f>Calc!W110</f>
        <v>-47</v>
      </c>
      <c r="R51" s="75">
        <f>Calc!X110</f>
        <v>84</v>
      </c>
      <c r="S51" s="75">
        <f>Calc!Y110</f>
        <v>0</v>
      </c>
      <c r="T51" s="75"/>
      <c r="U51" s="75">
        <v>-47</v>
      </c>
      <c r="V51" s="75">
        <v>84</v>
      </c>
      <c r="W51" s="75">
        <v>-29</v>
      </c>
      <c r="X51" s="75">
        <v>409</v>
      </c>
      <c r="Y51" s="75">
        <v>-22</v>
      </c>
      <c r="Z51" s="75">
        <v>641</v>
      </c>
      <c r="AA51" s="75">
        <v>-18</v>
      </c>
      <c r="AB51" s="75">
        <v>751</v>
      </c>
      <c r="AC51" s="75">
        <v>-16</v>
      </c>
      <c r="AD51" s="75">
        <v>772</v>
      </c>
      <c r="AE51" s="75">
        <v>-20</v>
      </c>
      <c r="AF51" s="75">
        <v>84</v>
      </c>
      <c r="AG51" s="75">
        <v>-15</v>
      </c>
      <c r="AH51" s="75">
        <v>409</v>
      </c>
      <c r="AI51" s="75">
        <v>-13</v>
      </c>
      <c r="AJ51" s="75">
        <v>641</v>
      </c>
      <c r="AK51" s="75">
        <v>-11</v>
      </c>
      <c r="AL51" s="75">
        <v>751</v>
      </c>
      <c r="AM51" s="75">
        <v>-11</v>
      </c>
      <c r="AN51" s="75">
        <v>772</v>
      </c>
    </row>
    <row r="52" spans="5:40">
      <c r="E52" s="2">
        <v>9000</v>
      </c>
      <c r="F52">
        <f t="shared" si="5"/>
        <v>9025</v>
      </c>
      <c r="G52" s="75">
        <f t="shared" si="0"/>
        <v>0</v>
      </c>
      <c r="H52" s="57">
        <v>0</v>
      </c>
      <c r="I52" s="2">
        <f>ROUND(INDEX(CCareExpDecimal[],MATCH(E52,CCareExpDecimal[Income At Least],1),2)*H52,0)</f>
        <v>0</v>
      </c>
      <c r="J52" s="57">
        <v>0</v>
      </c>
      <c r="K52" s="2">
        <f t="shared" si="1"/>
        <v>0</v>
      </c>
      <c r="L52" s="2">
        <f t="shared" si="2"/>
        <v>0</v>
      </c>
      <c r="M52" s="2">
        <f t="shared" si="6"/>
        <v>600</v>
      </c>
      <c r="N52" s="2">
        <f t="shared" si="3"/>
        <v>600</v>
      </c>
      <c r="O52" s="2">
        <f t="shared" si="4"/>
        <v>0</v>
      </c>
      <c r="P52" s="75"/>
      <c r="Q52" s="75">
        <f>Calc!W111</f>
        <v>-53</v>
      </c>
      <c r="R52" s="75">
        <f>Calc!X111</f>
        <v>84</v>
      </c>
      <c r="S52" s="75">
        <f>Calc!Y111</f>
        <v>0</v>
      </c>
      <c r="T52" s="75"/>
      <c r="U52" s="75">
        <v>-53</v>
      </c>
      <c r="V52" s="75">
        <v>84</v>
      </c>
      <c r="W52" s="75">
        <v>-32</v>
      </c>
      <c r="X52" s="75">
        <v>407</v>
      </c>
      <c r="Y52" s="75">
        <v>-25</v>
      </c>
      <c r="Z52" s="75">
        <v>675</v>
      </c>
      <c r="AA52" s="75">
        <v>-20</v>
      </c>
      <c r="AB52" s="75">
        <v>790</v>
      </c>
      <c r="AC52" s="75">
        <v>-18</v>
      </c>
      <c r="AD52" s="75">
        <v>812</v>
      </c>
      <c r="AE52" s="75">
        <v>-22</v>
      </c>
      <c r="AF52" s="75">
        <v>84</v>
      </c>
      <c r="AG52" s="75">
        <v>-17</v>
      </c>
      <c r="AH52" s="75">
        <v>407</v>
      </c>
      <c r="AI52" s="75">
        <v>-14</v>
      </c>
      <c r="AJ52" s="75">
        <v>675</v>
      </c>
      <c r="AK52" s="75">
        <v>-13</v>
      </c>
      <c r="AL52" s="75">
        <v>790</v>
      </c>
      <c r="AM52" s="75">
        <v>-12</v>
      </c>
      <c r="AN52" s="75">
        <v>812</v>
      </c>
    </row>
    <row r="53" spans="5:40">
      <c r="E53" s="2">
        <v>9500</v>
      </c>
      <c r="F53">
        <f t="shared" si="5"/>
        <v>9525</v>
      </c>
      <c r="G53" s="75">
        <f t="shared" si="0"/>
        <v>0</v>
      </c>
      <c r="H53" s="57">
        <v>0</v>
      </c>
      <c r="I53" s="2">
        <f>ROUND(INDEX(CCareExpDecimal[],MATCH(E53,CCareExpDecimal[Income At Least],1),2)*H53,0)</f>
        <v>0</v>
      </c>
      <c r="J53" s="57">
        <v>0</v>
      </c>
      <c r="K53" s="2">
        <f t="shared" si="1"/>
        <v>0</v>
      </c>
      <c r="L53" s="2">
        <f t="shared" si="2"/>
        <v>0</v>
      </c>
      <c r="M53" s="2">
        <f t="shared" si="6"/>
        <v>600</v>
      </c>
      <c r="N53" s="2">
        <f t="shared" si="3"/>
        <v>600</v>
      </c>
      <c r="O53" s="2">
        <f t="shared" si="4"/>
        <v>0</v>
      </c>
      <c r="P53" s="75"/>
      <c r="Q53" s="75">
        <f>Calc!W112</f>
        <v>-59</v>
      </c>
      <c r="R53" s="75">
        <f>Calc!X112</f>
        <v>83</v>
      </c>
      <c r="S53" s="75">
        <f>Calc!Y112</f>
        <v>0</v>
      </c>
      <c r="T53" s="75"/>
      <c r="U53" s="75">
        <v>-59</v>
      </c>
      <c r="V53" s="75">
        <v>83</v>
      </c>
      <c r="W53" s="75">
        <v>-36</v>
      </c>
      <c r="X53" s="75">
        <v>405</v>
      </c>
      <c r="Y53" s="75">
        <v>-28</v>
      </c>
      <c r="Z53" s="75">
        <v>691</v>
      </c>
      <c r="AA53" s="75">
        <v>-22</v>
      </c>
      <c r="AB53" s="75">
        <v>810</v>
      </c>
      <c r="AC53" s="75">
        <v>-19</v>
      </c>
      <c r="AD53" s="75">
        <v>831</v>
      </c>
      <c r="AE53" s="75">
        <v>-24</v>
      </c>
      <c r="AF53" s="75">
        <v>83</v>
      </c>
      <c r="AG53" s="75">
        <v>-19</v>
      </c>
      <c r="AH53" s="75">
        <v>405</v>
      </c>
      <c r="AI53" s="75">
        <v>-15</v>
      </c>
      <c r="AJ53" s="75">
        <v>691</v>
      </c>
      <c r="AK53" s="75">
        <v>-14</v>
      </c>
      <c r="AL53" s="75">
        <v>810</v>
      </c>
      <c r="AM53" s="75">
        <v>-13</v>
      </c>
      <c r="AN53" s="75">
        <v>831</v>
      </c>
    </row>
    <row r="54" spans="5:40">
      <c r="E54" s="2">
        <v>10000</v>
      </c>
      <c r="F54">
        <f t="shared" si="5"/>
        <v>10025</v>
      </c>
      <c r="G54" s="75">
        <f t="shared" si="0"/>
        <v>0</v>
      </c>
      <c r="H54" s="57">
        <v>0</v>
      </c>
      <c r="I54" s="2">
        <f>ROUND(INDEX(CCareExpDecimal[],MATCH(E54,CCareExpDecimal[Income At Least],1),2)*H54,0)</f>
        <v>0</v>
      </c>
      <c r="J54" s="57">
        <v>0</v>
      </c>
      <c r="K54" s="2">
        <f t="shared" si="1"/>
        <v>0</v>
      </c>
      <c r="L54" s="2">
        <f t="shared" si="2"/>
        <v>0</v>
      </c>
      <c r="M54" s="2">
        <f t="shared" si="6"/>
        <v>583</v>
      </c>
      <c r="N54" s="2">
        <f t="shared" si="3"/>
        <v>583</v>
      </c>
      <c r="O54" s="2">
        <f t="shared" si="4"/>
        <v>0</v>
      </c>
      <c r="P54" s="75"/>
      <c r="Q54" s="75">
        <f>Calc!W113</f>
        <v>-66</v>
      </c>
      <c r="R54" s="75">
        <f>Calc!X113</f>
        <v>82</v>
      </c>
      <c r="S54" s="75">
        <f>Calc!Y113</f>
        <v>0</v>
      </c>
      <c r="T54" s="75"/>
      <c r="U54" s="75">
        <v>-66</v>
      </c>
      <c r="V54" s="75">
        <v>82</v>
      </c>
      <c r="W54" s="75">
        <v>-40</v>
      </c>
      <c r="X54" s="75">
        <v>403</v>
      </c>
      <c r="Y54" s="75">
        <v>-31</v>
      </c>
      <c r="Z54" s="75">
        <v>690</v>
      </c>
      <c r="AA54" s="75">
        <v>-24</v>
      </c>
      <c r="AB54" s="75">
        <v>808</v>
      </c>
      <c r="AC54" s="75">
        <v>-21</v>
      </c>
      <c r="AD54" s="75">
        <v>829</v>
      </c>
      <c r="AE54" s="75">
        <v>-26</v>
      </c>
      <c r="AF54" s="75">
        <v>83</v>
      </c>
      <c r="AG54" s="75">
        <v>-21</v>
      </c>
      <c r="AH54" s="75">
        <v>403</v>
      </c>
      <c r="AI54" s="75">
        <v>-17</v>
      </c>
      <c r="AJ54" s="75">
        <v>690</v>
      </c>
      <c r="AK54" s="75">
        <v>-16</v>
      </c>
      <c r="AL54" s="75">
        <v>808</v>
      </c>
      <c r="AM54" s="75">
        <v>-14</v>
      </c>
      <c r="AN54" s="75">
        <v>829</v>
      </c>
    </row>
    <row r="55" spans="5:40">
      <c r="E55" s="2">
        <v>10500</v>
      </c>
      <c r="F55">
        <f t="shared" si="5"/>
        <v>10525</v>
      </c>
      <c r="G55" s="75">
        <f t="shared" si="0"/>
        <v>0</v>
      </c>
      <c r="H55" s="57">
        <v>0</v>
      </c>
      <c r="I55" s="2">
        <f>ROUND(INDEX(CCareExpDecimal[],MATCH(E55,CCareExpDecimal[Income At Least],1),2)*H55,0)</f>
        <v>0</v>
      </c>
      <c r="J55" s="57">
        <v>0</v>
      </c>
      <c r="K55" s="2">
        <f t="shared" si="1"/>
        <v>0</v>
      </c>
      <c r="L55" s="2">
        <f t="shared" si="2"/>
        <v>0</v>
      </c>
      <c r="M55" s="2">
        <f t="shared" si="6"/>
        <v>545</v>
      </c>
      <c r="N55" s="2">
        <f t="shared" si="3"/>
        <v>545</v>
      </c>
      <c r="O55" s="2">
        <f t="shared" si="4"/>
        <v>0</v>
      </c>
      <c r="P55" s="75"/>
      <c r="Q55" s="75">
        <f>Calc!W114</f>
        <v>-74</v>
      </c>
      <c r="R55" s="75">
        <f>Calc!X114</f>
        <v>78</v>
      </c>
      <c r="S55" s="75">
        <f>Calc!Y114</f>
        <v>0</v>
      </c>
      <c r="T55" s="75"/>
      <c r="U55" s="75">
        <v>-74</v>
      </c>
      <c r="V55" s="75">
        <v>78</v>
      </c>
      <c r="W55" s="75">
        <v>-45</v>
      </c>
      <c r="X55" s="75">
        <v>402</v>
      </c>
      <c r="Y55" s="75">
        <v>-35</v>
      </c>
      <c r="Z55" s="75">
        <v>688</v>
      </c>
      <c r="AA55" s="75">
        <v>-27</v>
      </c>
      <c r="AB55" s="75">
        <v>807</v>
      </c>
      <c r="AC55" s="75">
        <v>-23</v>
      </c>
      <c r="AD55" s="75">
        <v>828</v>
      </c>
      <c r="AE55" s="75">
        <v>-29</v>
      </c>
      <c r="AF55" s="75">
        <v>82</v>
      </c>
      <c r="AG55" s="75">
        <v>-23</v>
      </c>
      <c r="AH55" s="75">
        <v>401</v>
      </c>
      <c r="AI55" s="75">
        <v>-18</v>
      </c>
      <c r="AJ55" s="75">
        <v>688</v>
      </c>
      <c r="AK55" s="75">
        <v>-17</v>
      </c>
      <c r="AL55" s="75">
        <v>807</v>
      </c>
      <c r="AM55" s="75">
        <v>-16</v>
      </c>
      <c r="AN55" s="75">
        <v>828</v>
      </c>
    </row>
    <row r="56" spans="5:40">
      <c r="E56" s="2">
        <v>11000</v>
      </c>
      <c r="F56">
        <f t="shared" si="5"/>
        <v>11025</v>
      </c>
      <c r="G56" s="75">
        <f t="shared" si="0"/>
        <v>0</v>
      </c>
      <c r="H56" s="57">
        <v>0</v>
      </c>
      <c r="I56" s="2">
        <f>ROUND(INDEX(CCareExpDecimal[],MATCH(E56,CCareExpDecimal[Income At Least],1),2)*H56,0)</f>
        <v>0</v>
      </c>
      <c r="J56" s="57">
        <v>0</v>
      </c>
      <c r="K56" s="2">
        <f t="shared" si="1"/>
        <v>0</v>
      </c>
      <c r="L56" s="2">
        <f t="shared" si="2"/>
        <v>0</v>
      </c>
      <c r="M56" s="2">
        <f t="shared" si="6"/>
        <v>506</v>
      </c>
      <c r="N56" s="2">
        <f t="shared" si="3"/>
        <v>506</v>
      </c>
      <c r="O56" s="2">
        <f t="shared" si="4"/>
        <v>0</v>
      </c>
      <c r="P56" s="75"/>
      <c r="Q56" s="75">
        <f>Calc!W115</f>
        <v>-80</v>
      </c>
      <c r="R56" s="75">
        <f>Calc!X115</f>
        <v>74</v>
      </c>
      <c r="S56" s="75">
        <f>Calc!Y115</f>
        <v>0</v>
      </c>
      <c r="T56" s="75"/>
      <c r="U56" s="75">
        <v>-80</v>
      </c>
      <c r="V56" s="75">
        <v>74</v>
      </c>
      <c r="W56" s="75">
        <v>-51</v>
      </c>
      <c r="X56" s="75">
        <v>400</v>
      </c>
      <c r="Y56" s="75">
        <v>-39</v>
      </c>
      <c r="Z56" s="75">
        <v>686</v>
      </c>
      <c r="AA56" s="75">
        <v>-30</v>
      </c>
      <c r="AB56" s="75">
        <v>805</v>
      </c>
      <c r="AC56" s="75">
        <v>-25</v>
      </c>
      <c r="AD56" s="75">
        <v>826</v>
      </c>
      <c r="AE56" s="75">
        <v>-32</v>
      </c>
      <c r="AF56" s="75">
        <v>82</v>
      </c>
      <c r="AG56" s="75">
        <v>-26</v>
      </c>
      <c r="AH56" s="75">
        <v>400</v>
      </c>
      <c r="AI56" s="75">
        <v>-20</v>
      </c>
      <c r="AJ56" s="75">
        <v>686</v>
      </c>
      <c r="AK56" s="75">
        <v>-18</v>
      </c>
      <c r="AL56" s="75">
        <v>805</v>
      </c>
      <c r="AM56" s="75">
        <v>-17</v>
      </c>
      <c r="AN56" s="75">
        <v>826</v>
      </c>
    </row>
    <row r="57" spans="5:40">
      <c r="E57" s="2">
        <v>11500</v>
      </c>
      <c r="F57">
        <f t="shared" si="5"/>
        <v>11525</v>
      </c>
      <c r="G57" s="75">
        <f t="shared" si="0"/>
        <v>0</v>
      </c>
      <c r="H57" s="57">
        <v>0</v>
      </c>
      <c r="I57" s="2">
        <f>ROUND(INDEX(CCareExpDecimal[],MATCH(E57,CCareExpDecimal[Income At Least],1),2)*H57,0)</f>
        <v>0</v>
      </c>
      <c r="J57" s="57">
        <v>0</v>
      </c>
      <c r="K57" s="2">
        <f t="shared" si="1"/>
        <v>0</v>
      </c>
      <c r="L57" s="2">
        <f t="shared" si="2"/>
        <v>0</v>
      </c>
      <c r="M57" s="2">
        <f t="shared" si="6"/>
        <v>468</v>
      </c>
      <c r="N57" s="2">
        <f t="shared" si="3"/>
        <v>468</v>
      </c>
      <c r="O57" s="2">
        <f t="shared" si="4"/>
        <v>0</v>
      </c>
      <c r="P57" s="75"/>
      <c r="Q57" s="75">
        <f>Calc!W116</f>
        <v>-87</v>
      </c>
      <c r="R57" s="75">
        <f>Calc!X116</f>
        <v>71</v>
      </c>
      <c r="S57" s="75">
        <f>Calc!Y116</f>
        <v>0</v>
      </c>
      <c r="T57" s="75"/>
      <c r="U57" s="75">
        <v>-87</v>
      </c>
      <c r="V57" s="75">
        <v>71</v>
      </c>
      <c r="W57" s="75">
        <v>-57</v>
      </c>
      <c r="X57" s="75">
        <v>409</v>
      </c>
      <c r="Y57" s="75">
        <v>-44</v>
      </c>
      <c r="Z57" s="75">
        <v>684</v>
      </c>
      <c r="AA57" s="75">
        <v>-34</v>
      </c>
      <c r="AB57" s="75">
        <v>803</v>
      </c>
      <c r="AC57" s="75">
        <v>-27</v>
      </c>
      <c r="AD57" s="75">
        <v>825</v>
      </c>
      <c r="AE57" s="75">
        <v>-34</v>
      </c>
      <c r="AF57" s="75">
        <v>81</v>
      </c>
      <c r="AG57" s="75">
        <v>-28</v>
      </c>
      <c r="AH57" s="75">
        <v>408</v>
      </c>
      <c r="AI57" s="75">
        <v>-23</v>
      </c>
      <c r="AJ57" s="75">
        <v>684</v>
      </c>
      <c r="AK57" s="75">
        <v>-20</v>
      </c>
      <c r="AL57" s="75">
        <v>803</v>
      </c>
      <c r="AM57" s="75">
        <v>-18</v>
      </c>
      <c r="AN57" s="75">
        <v>825</v>
      </c>
    </row>
    <row r="58" spans="5:40">
      <c r="E58" s="2">
        <v>12000</v>
      </c>
      <c r="F58">
        <f t="shared" si="5"/>
        <v>12025</v>
      </c>
      <c r="G58" s="75">
        <f t="shared" si="0"/>
        <v>0</v>
      </c>
      <c r="H58" s="57">
        <v>0</v>
      </c>
      <c r="I58" s="2">
        <f>ROUND(INDEX(CCareExpDecimal[],MATCH(E58,CCareExpDecimal[Income At Least],1),2)*H58,0)</f>
        <v>0</v>
      </c>
      <c r="J58" s="57">
        <v>0</v>
      </c>
      <c r="K58" s="2">
        <f t="shared" si="1"/>
        <v>0</v>
      </c>
      <c r="L58" s="2">
        <f t="shared" si="2"/>
        <v>0</v>
      </c>
      <c r="M58" s="2">
        <f t="shared" si="6"/>
        <v>430</v>
      </c>
      <c r="N58" s="2">
        <f t="shared" si="3"/>
        <v>430</v>
      </c>
      <c r="O58" s="2">
        <f t="shared" si="4"/>
        <v>0</v>
      </c>
      <c r="P58" s="75"/>
      <c r="Q58" s="75">
        <f>Calc!W117</f>
        <v>-94</v>
      </c>
      <c r="R58" s="75">
        <f>Calc!X117</f>
        <v>67</v>
      </c>
      <c r="S58" s="75">
        <f>Calc!Y117</f>
        <v>0</v>
      </c>
      <c r="T58" s="75"/>
      <c r="U58" s="75">
        <v>-94</v>
      </c>
      <c r="V58" s="75">
        <v>67</v>
      </c>
      <c r="W58" s="75">
        <v>-63</v>
      </c>
      <c r="X58" s="75">
        <v>414</v>
      </c>
      <c r="Y58" s="75">
        <v>-49</v>
      </c>
      <c r="Z58" s="75">
        <v>682</v>
      </c>
      <c r="AA58" s="75">
        <v>-38</v>
      </c>
      <c r="AB58" s="75">
        <v>802</v>
      </c>
      <c r="AC58" s="75">
        <v>-29</v>
      </c>
      <c r="AD58" s="75">
        <v>823</v>
      </c>
      <c r="AE58" s="75">
        <v>-37</v>
      </c>
      <c r="AF58" s="75">
        <v>81</v>
      </c>
      <c r="AG58" s="75">
        <v>-31</v>
      </c>
      <c r="AH58" s="75">
        <v>413</v>
      </c>
      <c r="AI58" s="75">
        <v>-25</v>
      </c>
      <c r="AJ58" s="75">
        <v>682</v>
      </c>
      <c r="AK58" s="75">
        <v>-21</v>
      </c>
      <c r="AL58" s="75">
        <v>802</v>
      </c>
      <c r="AM58" s="75">
        <v>-20</v>
      </c>
      <c r="AN58" s="75">
        <v>823</v>
      </c>
    </row>
    <row r="59" spans="5:40">
      <c r="E59" s="2">
        <v>12500</v>
      </c>
      <c r="F59">
        <f t="shared" si="5"/>
        <v>12525</v>
      </c>
      <c r="G59" s="75">
        <f t="shared" si="0"/>
        <v>0</v>
      </c>
      <c r="H59" s="57">
        <v>0</v>
      </c>
      <c r="I59" s="2">
        <f>ROUND(INDEX(CCareExpDecimal[],MATCH(E59,CCareExpDecimal[Income At Least],1),2)*H59,0)</f>
        <v>0</v>
      </c>
      <c r="J59" s="57">
        <v>0</v>
      </c>
      <c r="K59" s="2">
        <f t="shared" si="1"/>
        <v>0</v>
      </c>
      <c r="L59" s="2">
        <f t="shared" si="2"/>
        <v>0</v>
      </c>
      <c r="M59" s="2">
        <f t="shared" si="6"/>
        <v>392</v>
      </c>
      <c r="N59" s="2">
        <f t="shared" si="3"/>
        <v>392</v>
      </c>
      <c r="O59" s="2">
        <f t="shared" si="4"/>
        <v>0</v>
      </c>
      <c r="P59" s="75"/>
      <c r="Q59" s="75">
        <f>Calc!W118</f>
        <v>-102</v>
      </c>
      <c r="R59" s="75">
        <f>Calc!X118</f>
        <v>64</v>
      </c>
      <c r="S59" s="75">
        <f>Calc!Y118</f>
        <v>0</v>
      </c>
      <c r="T59" s="75"/>
      <c r="U59" s="75">
        <v>-102</v>
      </c>
      <c r="V59" s="75">
        <v>64</v>
      </c>
      <c r="W59" s="75">
        <v>-72</v>
      </c>
      <c r="X59" s="75">
        <v>412</v>
      </c>
      <c r="Y59" s="75">
        <v>-54</v>
      </c>
      <c r="Z59" s="75">
        <v>680</v>
      </c>
      <c r="AA59" s="75">
        <v>-43</v>
      </c>
      <c r="AB59" s="75">
        <v>801</v>
      </c>
      <c r="AC59" s="75">
        <v>-33</v>
      </c>
      <c r="AD59" s="75">
        <v>822</v>
      </c>
      <c r="AE59" s="75">
        <v>-40</v>
      </c>
      <c r="AF59" s="75">
        <v>80</v>
      </c>
      <c r="AG59" s="75">
        <v>-33</v>
      </c>
      <c r="AH59" s="75">
        <v>411</v>
      </c>
      <c r="AI59" s="75">
        <v>-28</v>
      </c>
      <c r="AJ59" s="75">
        <v>680</v>
      </c>
      <c r="AK59" s="75">
        <v>-23</v>
      </c>
      <c r="AL59" s="75">
        <v>800</v>
      </c>
      <c r="AM59" s="75">
        <v>-21</v>
      </c>
      <c r="AN59" s="75">
        <v>822</v>
      </c>
    </row>
    <row r="60" spans="5:40">
      <c r="E60" s="2">
        <v>13000</v>
      </c>
      <c r="F60">
        <f t="shared" si="5"/>
        <v>13025</v>
      </c>
      <c r="G60" s="75">
        <f t="shared" si="0"/>
        <v>0</v>
      </c>
      <c r="H60" s="57">
        <v>0</v>
      </c>
      <c r="I60" s="2">
        <f>ROUND(INDEX(CCareExpDecimal[],MATCH(E60,CCareExpDecimal[Income At Least],1),2)*H60,0)</f>
        <v>0</v>
      </c>
      <c r="J60" s="57">
        <v>0</v>
      </c>
      <c r="K60" s="2">
        <f t="shared" si="1"/>
        <v>0</v>
      </c>
      <c r="L60" s="2">
        <f t="shared" si="2"/>
        <v>0</v>
      </c>
      <c r="M60" s="2">
        <f t="shared" si="6"/>
        <v>353</v>
      </c>
      <c r="N60" s="2">
        <f t="shared" si="3"/>
        <v>353</v>
      </c>
      <c r="O60" s="2">
        <f t="shared" si="4"/>
        <v>0</v>
      </c>
      <c r="P60" s="75"/>
      <c r="Q60" s="75">
        <f>Calc!W119</f>
        <v>-109</v>
      </c>
      <c r="R60" s="75">
        <f>Calc!X119</f>
        <v>59</v>
      </c>
      <c r="S60" s="75">
        <f>Calc!Y119</f>
        <v>0</v>
      </c>
      <c r="T60" s="75"/>
      <c r="U60" s="75">
        <v>-109</v>
      </c>
      <c r="V60" s="75">
        <v>59</v>
      </c>
      <c r="W60" s="75">
        <v>-79</v>
      </c>
      <c r="X60" s="75">
        <v>411</v>
      </c>
      <c r="Y60" s="75">
        <v>-59</v>
      </c>
      <c r="Z60" s="75">
        <v>679</v>
      </c>
      <c r="AA60" s="75">
        <v>-48</v>
      </c>
      <c r="AB60" s="75">
        <v>799</v>
      </c>
      <c r="AC60" s="75">
        <v>-38</v>
      </c>
      <c r="AD60" s="75">
        <v>820</v>
      </c>
      <c r="AE60" s="75">
        <v>-43</v>
      </c>
      <c r="AF60" s="75">
        <v>80</v>
      </c>
      <c r="AG60" s="75">
        <v>-36</v>
      </c>
      <c r="AH60" s="75">
        <v>410</v>
      </c>
      <c r="AI60" s="75">
        <v>-30</v>
      </c>
      <c r="AJ60" s="75">
        <v>678</v>
      </c>
      <c r="AK60" s="75">
        <v>-24</v>
      </c>
      <c r="AL60" s="75">
        <v>799</v>
      </c>
      <c r="AM60" s="75">
        <v>-23</v>
      </c>
      <c r="AN60" s="75">
        <v>820</v>
      </c>
    </row>
    <row r="61" spans="5:40">
      <c r="E61" s="2">
        <v>13500</v>
      </c>
      <c r="F61">
        <f t="shared" si="5"/>
        <v>13525</v>
      </c>
      <c r="G61" s="75">
        <f t="shared" si="0"/>
        <v>0</v>
      </c>
      <c r="H61" s="57">
        <v>0</v>
      </c>
      <c r="I61" s="2">
        <f>ROUND(INDEX(CCareExpDecimal[],MATCH(E61,CCareExpDecimal[Income At Least],1),2)*H61,0)</f>
        <v>0</v>
      </c>
      <c r="J61" s="57">
        <v>0</v>
      </c>
      <c r="K61" s="2">
        <f t="shared" si="1"/>
        <v>0</v>
      </c>
      <c r="L61" s="2">
        <f t="shared" si="2"/>
        <v>0</v>
      </c>
      <c r="M61" s="2">
        <f t="shared" si="6"/>
        <v>315</v>
      </c>
      <c r="N61" s="2">
        <f t="shared" si="3"/>
        <v>315</v>
      </c>
      <c r="O61" s="2">
        <f t="shared" si="4"/>
        <v>0</v>
      </c>
      <c r="P61" s="75"/>
      <c r="Q61" s="75">
        <f>Calc!W120</f>
        <v>-118</v>
      </c>
      <c r="R61" s="75">
        <f>Calc!X120</f>
        <v>56</v>
      </c>
      <c r="S61" s="75">
        <f>Calc!Y120</f>
        <v>0</v>
      </c>
      <c r="T61" s="75"/>
      <c r="U61" s="75">
        <v>-118</v>
      </c>
      <c r="V61" s="75">
        <v>56</v>
      </c>
      <c r="W61" s="75">
        <v>-86</v>
      </c>
      <c r="X61" s="75">
        <v>410</v>
      </c>
      <c r="Y61" s="75">
        <v>-67</v>
      </c>
      <c r="Z61" s="75">
        <v>677</v>
      </c>
      <c r="AA61" s="75">
        <v>-54</v>
      </c>
      <c r="AB61" s="75">
        <v>798</v>
      </c>
      <c r="AC61" s="75">
        <v>-43</v>
      </c>
      <c r="AD61" s="75">
        <v>819</v>
      </c>
      <c r="AE61" s="75">
        <v>-46</v>
      </c>
      <c r="AF61" s="75">
        <v>79</v>
      </c>
      <c r="AG61" s="75">
        <v>-39</v>
      </c>
      <c r="AH61" s="75">
        <v>408</v>
      </c>
      <c r="AI61" s="75">
        <v>-33</v>
      </c>
      <c r="AJ61" s="75">
        <v>676</v>
      </c>
      <c r="AK61" s="75">
        <v>-27</v>
      </c>
      <c r="AL61" s="75">
        <v>797</v>
      </c>
      <c r="AM61" s="75">
        <v>-24</v>
      </c>
      <c r="AN61" s="75">
        <v>819</v>
      </c>
    </row>
    <row r="62" spans="5:40">
      <c r="E62" s="2">
        <v>14000</v>
      </c>
      <c r="F62">
        <f t="shared" si="5"/>
        <v>14025</v>
      </c>
      <c r="G62" s="75">
        <f t="shared" si="0"/>
        <v>-15</v>
      </c>
      <c r="H62" s="57">
        <v>0</v>
      </c>
      <c r="I62" s="2">
        <f>ROUND(INDEX(CCareExpDecimal[],MATCH(E62,CCareExpDecimal[Income At Least],1),2)*H62,0)</f>
        <v>0</v>
      </c>
      <c r="J62" s="57">
        <v>0</v>
      </c>
      <c r="K62" s="2">
        <f t="shared" si="1"/>
        <v>0</v>
      </c>
      <c r="L62" s="2">
        <f t="shared" si="2"/>
        <v>0</v>
      </c>
      <c r="M62" s="2">
        <f t="shared" si="6"/>
        <v>277</v>
      </c>
      <c r="N62" s="2">
        <f t="shared" si="3"/>
        <v>262</v>
      </c>
      <c r="O62" s="2">
        <f t="shared" si="4"/>
        <v>0</v>
      </c>
      <c r="P62" s="75"/>
      <c r="Q62" s="75">
        <f>Calc!W121</f>
        <v>-127</v>
      </c>
      <c r="R62" s="75">
        <f>Calc!X121</f>
        <v>51</v>
      </c>
      <c r="S62" s="75">
        <f>Calc!Y121</f>
        <v>0</v>
      </c>
      <c r="T62" s="75"/>
      <c r="U62" s="75">
        <v>-127</v>
      </c>
      <c r="V62" s="75">
        <v>51</v>
      </c>
      <c r="W62" s="75">
        <v>-94</v>
      </c>
      <c r="X62" s="75">
        <v>409</v>
      </c>
      <c r="Y62" s="75">
        <v>-73</v>
      </c>
      <c r="Z62" s="75">
        <v>675</v>
      </c>
      <c r="AA62" s="75">
        <v>-59</v>
      </c>
      <c r="AB62" s="75">
        <v>797</v>
      </c>
      <c r="AC62" s="75">
        <v>-49</v>
      </c>
      <c r="AD62" s="75">
        <v>818</v>
      </c>
      <c r="AE62" s="75">
        <v>-49</v>
      </c>
      <c r="AF62" s="75">
        <v>79</v>
      </c>
      <c r="AG62" s="75">
        <v>-42</v>
      </c>
      <c r="AH62" s="75">
        <v>406</v>
      </c>
      <c r="AI62" s="75">
        <v>-35</v>
      </c>
      <c r="AJ62" s="75">
        <v>674</v>
      </c>
      <c r="AK62" s="75">
        <v>-29</v>
      </c>
      <c r="AL62" s="75">
        <v>796</v>
      </c>
      <c r="AM62" s="75">
        <v>-26</v>
      </c>
      <c r="AN62" s="75">
        <v>817</v>
      </c>
    </row>
    <row r="63" spans="5:40">
      <c r="E63" s="2">
        <v>14500</v>
      </c>
      <c r="F63">
        <f t="shared" si="5"/>
        <v>14525</v>
      </c>
      <c r="G63" s="75">
        <f t="shared" si="0"/>
        <v>-65</v>
      </c>
      <c r="H63" s="57">
        <v>0</v>
      </c>
      <c r="I63" s="2">
        <f>ROUND(INDEX(CCareExpDecimal[],MATCH(E63,CCareExpDecimal[Income At Least],1),2)*H63,0)</f>
        <v>0</v>
      </c>
      <c r="J63" s="57">
        <v>0</v>
      </c>
      <c r="K63" s="2">
        <f t="shared" si="1"/>
        <v>0</v>
      </c>
      <c r="L63" s="2">
        <f t="shared" si="2"/>
        <v>0</v>
      </c>
      <c r="M63" s="2">
        <f t="shared" si="6"/>
        <v>239</v>
      </c>
      <c r="N63" s="2">
        <f t="shared" si="3"/>
        <v>174</v>
      </c>
      <c r="O63" s="2">
        <f t="shared" si="4"/>
        <v>0</v>
      </c>
      <c r="P63" s="75"/>
      <c r="Q63" s="75">
        <f>Calc!W122</f>
        <v>-137</v>
      </c>
      <c r="R63" s="75">
        <f>Calc!X122</f>
        <v>47</v>
      </c>
      <c r="S63" s="75">
        <f>Calc!Y122</f>
        <v>0</v>
      </c>
      <c r="T63" s="75"/>
      <c r="U63" s="75">
        <v>-137</v>
      </c>
      <c r="V63" s="75">
        <v>47</v>
      </c>
      <c r="W63" s="75">
        <v>-103</v>
      </c>
      <c r="X63" s="75">
        <v>407</v>
      </c>
      <c r="Y63" s="75">
        <v>-80</v>
      </c>
      <c r="Z63" s="75">
        <v>674</v>
      </c>
      <c r="AA63" s="75">
        <v>-68</v>
      </c>
      <c r="AB63" s="75">
        <v>796</v>
      </c>
      <c r="AC63" s="75">
        <v>-55</v>
      </c>
      <c r="AD63" s="75">
        <v>816</v>
      </c>
      <c r="AE63" s="75">
        <v>-52</v>
      </c>
      <c r="AF63" s="75">
        <v>78</v>
      </c>
      <c r="AG63" s="75">
        <v>-45</v>
      </c>
      <c r="AH63" s="75">
        <v>405</v>
      </c>
      <c r="AI63" s="75">
        <v>-39</v>
      </c>
      <c r="AJ63" s="75">
        <v>672</v>
      </c>
      <c r="AK63" s="75">
        <v>-32</v>
      </c>
      <c r="AL63" s="75">
        <v>794</v>
      </c>
      <c r="AM63" s="75">
        <v>-28</v>
      </c>
      <c r="AN63" s="75">
        <v>816</v>
      </c>
    </row>
    <row r="64" spans="5:40">
      <c r="E64" s="2">
        <v>15000</v>
      </c>
      <c r="F64">
        <f t="shared" si="5"/>
        <v>15025</v>
      </c>
      <c r="G64" s="75">
        <f t="shared" si="0"/>
        <v>-115</v>
      </c>
      <c r="H64" s="57">
        <v>0</v>
      </c>
      <c r="I64" s="2">
        <f>ROUND(INDEX(CCareExpDecimal[],MATCH(E64,CCareExpDecimal[Income At Least],1),2)*H64,0)</f>
        <v>0</v>
      </c>
      <c r="J64" s="57">
        <v>0</v>
      </c>
      <c r="K64" s="2">
        <f t="shared" si="1"/>
        <v>0</v>
      </c>
      <c r="L64" s="2">
        <f t="shared" si="2"/>
        <v>0</v>
      </c>
      <c r="M64" s="2">
        <f t="shared" si="6"/>
        <v>200</v>
      </c>
      <c r="N64" s="2">
        <f t="shared" si="3"/>
        <v>85</v>
      </c>
      <c r="O64" s="2">
        <f t="shared" si="4"/>
        <v>0</v>
      </c>
      <c r="P64" s="75"/>
      <c r="Q64" s="75">
        <f>Calc!W123</f>
        <v>-146</v>
      </c>
      <c r="R64" s="75">
        <f>Calc!X123</f>
        <v>43</v>
      </c>
      <c r="S64" s="75">
        <f>Calc!Y123</f>
        <v>0</v>
      </c>
      <c r="T64" s="75"/>
      <c r="U64" s="75">
        <v>-146</v>
      </c>
      <c r="V64" s="75">
        <v>43</v>
      </c>
      <c r="W64" s="75">
        <v>-111</v>
      </c>
      <c r="X64" s="75">
        <v>406</v>
      </c>
      <c r="Y64" s="75">
        <v>-87</v>
      </c>
      <c r="Z64" s="75">
        <v>672</v>
      </c>
      <c r="AA64" s="75">
        <v>-74</v>
      </c>
      <c r="AB64" s="75">
        <v>794</v>
      </c>
      <c r="AC64" s="75">
        <v>-60</v>
      </c>
      <c r="AD64" s="75">
        <v>815</v>
      </c>
      <c r="AE64" s="75">
        <v>-54</v>
      </c>
      <c r="AF64" s="75">
        <v>78</v>
      </c>
      <c r="AG64" s="75">
        <v>-48</v>
      </c>
      <c r="AH64" s="75">
        <v>403</v>
      </c>
      <c r="AI64" s="75">
        <v>-42</v>
      </c>
      <c r="AJ64" s="75">
        <v>670</v>
      </c>
      <c r="AK64" s="75">
        <v>-35</v>
      </c>
      <c r="AL64" s="75">
        <v>793</v>
      </c>
      <c r="AM64" s="75">
        <v>-29</v>
      </c>
      <c r="AN64" s="75">
        <v>814</v>
      </c>
    </row>
    <row r="65" spans="5:40">
      <c r="E65" s="2">
        <v>15500</v>
      </c>
      <c r="F65">
        <f t="shared" si="5"/>
        <v>15525</v>
      </c>
      <c r="G65" s="75">
        <f t="shared" si="0"/>
        <v>-165</v>
      </c>
      <c r="H65" s="57">
        <v>0</v>
      </c>
      <c r="I65" s="2">
        <f>ROUND(INDEX(CCareExpDecimal[],MATCH(E65,CCareExpDecimal[Income At Least],1),2)*H65,0)</f>
        <v>0</v>
      </c>
      <c r="J65" s="57">
        <v>0</v>
      </c>
      <c r="K65" s="2">
        <f t="shared" si="1"/>
        <v>0</v>
      </c>
      <c r="L65" s="2">
        <f t="shared" si="2"/>
        <v>0</v>
      </c>
      <c r="M65" s="2">
        <f t="shared" si="6"/>
        <v>162</v>
      </c>
      <c r="N65" s="2">
        <f t="shared" si="3"/>
        <v>-3</v>
      </c>
      <c r="O65" s="2">
        <f t="shared" si="4"/>
        <v>3</v>
      </c>
      <c r="P65" s="75"/>
      <c r="Q65" s="75">
        <f>Calc!W124</f>
        <v>-157</v>
      </c>
      <c r="R65" s="75">
        <f>Calc!X124</f>
        <v>39</v>
      </c>
      <c r="S65" s="75">
        <f>Calc!Y124</f>
        <v>0</v>
      </c>
      <c r="T65" s="75"/>
      <c r="U65" s="75">
        <v>-157</v>
      </c>
      <c r="V65" s="75">
        <v>39</v>
      </c>
      <c r="W65" s="75">
        <v>-120</v>
      </c>
      <c r="X65" s="75">
        <v>405</v>
      </c>
      <c r="Y65" s="75">
        <v>-95</v>
      </c>
      <c r="Z65" s="75">
        <v>671</v>
      </c>
      <c r="AA65" s="75">
        <v>-80</v>
      </c>
      <c r="AB65" s="75">
        <v>793</v>
      </c>
      <c r="AC65" s="75">
        <v>-69</v>
      </c>
      <c r="AD65" s="75">
        <v>814</v>
      </c>
      <c r="AE65" s="75">
        <v>-57</v>
      </c>
      <c r="AF65" s="75">
        <v>77</v>
      </c>
      <c r="AG65" s="75">
        <v>-51</v>
      </c>
      <c r="AH65" s="75">
        <v>402</v>
      </c>
      <c r="AI65" s="75">
        <v>-44</v>
      </c>
      <c r="AJ65" s="75">
        <v>668</v>
      </c>
      <c r="AK65" s="75">
        <v>-38</v>
      </c>
      <c r="AL65" s="75">
        <v>791</v>
      </c>
      <c r="AM65" s="75">
        <v>-31</v>
      </c>
      <c r="AN65" s="75">
        <v>813</v>
      </c>
    </row>
    <row r="66" spans="5:40">
      <c r="E66" s="2">
        <v>16000</v>
      </c>
      <c r="F66">
        <f t="shared" si="5"/>
        <v>16025</v>
      </c>
      <c r="G66" s="75">
        <f t="shared" si="0"/>
        <v>-215</v>
      </c>
      <c r="H66" s="57">
        <v>0</v>
      </c>
      <c r="I66" s="2">
        <f>ROUND(INDEX(CCareExpDecimal[],MATCH(E66,CCareExpDecimal[Income At Least],1),2)*H66,0)</f>
        <v>0</v>
      </c>
      <c r="J66" s="57">
        <v>0</v>
      </c>
      <c r="K66" s="2">
        <f t="shared" si="1"/>
        <v>0</v>
      </c>
      <c r="L66" s="2">
        <f t="shared" si="2"/>
        <v>0</v>
      </c>
      <c r="M66" s="2">
        <f t="shared" si="6"/>
        <v>124</v>
      </c>
      <c r="N66" s="2">
        <f t="shared" si="3"/>
        <v>-91</v>
      </c>
      <c r="O66" s="2">
        <f t="shared" si="4"/>
        <v>91</v>
      </c>
      <c r="P66" s="75"/>
      <c r="Q66" s="75">
        <f>Calc!W125</f>
        <v>-167</v>
      </c>
      <c r="R66" s="75">
        <f>Calc!X125</f>
        <v>36</v>
      </c>
      <c r="S66" s="75">
        <f>Calc!Y125</f>
        <v>0</v>
      </c>
      <c r="T66" s="75"/>
      <c r="U66" s="75">
        <v>-167</v>
      </c>
      <c r="V66" s="75">
        <v>36</v>
      </c>
      <c r="W66" s="75">
        <v>-130</v>
      </c>
      <c r="X66" s="75">
        <v>404</v>
      </c>
      <c r="Y66" s="75">
        <v>-103</v>
      </c>
      <c r="Z66" s="75">
        <v>669</v>
      </c>
      <c r="AA66" s="75">
        <v>-87</v>
      </c>
      <c r="AB66" s="75">
        <v>792</v>
      </c>
      <c r="AC66" s="75">
        <v>-75</v>
      </c>
      <c r="AD66" s="75">
        <v>813</v>
      </c>
      <c r="AE66" s="75">
        <v>-60</v>
      </c>
      <c r="AF66" s="75">
        <v>77</v>
      </c>
      <c r="AG66" s="75">
        <v>-54</v>
      </c>
      <c r="AH66" s="75">
        <v>400</v>
      </c>
      <c r="AI66" s="75">
        <v>-47</v>
      </c>
      <c r="AJ66" s="75">
        <v>666</v>
      </c>
      <c r="AK66" s="75">
        <v>-41</v>
      </c>
      <c r="AL66" s="75">
        <v>790</v>
      </c>
      <c r="AM66" s="75">
        <v>-34</v>
      </c>
      <c r="AN66" s="75">
        <v>811</v>
      </c>
    </row>
    <row r="67" spans="5:40">
      <c r="E67" s="2">
        <v>16500</v>
      </c>
      <c r="F67">
        <f t="shared" si="5"/>
        <v>16525</v>
      </c>
      <c r="G67" s="75">
        <f t="shared" si="0"/>
        <v>-265</v>
      </c>
      <c r="H67" s="57">
        <v>0</v>
      </c>
      <c r="I67" s="2">
        <f>ROUND(INDEX(CCareExpDecimal[],MATCH(E67,CCareExpDecimal[Income At Least],1),2)*H67,0)</f>
        <v>0</v>
      </c>
      <c r="J67" s="57">
        <v>0</v>
      </c>
      <c r="K67" s="2">
        <f t="shared" si="1"/>
        <v>0</v>
      </c>
      <c r="L67" s="2">
        <f t="shared" si="2"/>
        <v>0</v>
      </c>
      <c r="M67" s="2">
        <f t="shared" si="6"/>
        <v>86</v>
      </c>
      <c r="N67" s="2">
        <f t="shared" si="3"/>
        <v>-179</v>
      </c>
      <c r="O67" s="2">
        <f t="shared" si="4"/>
        <v>179</v>
      </c>
      <c r="P67" s="75"/>
      <c r="Q67" s="75">
        <f>Calc!W126</f>
        <v>-177</v>
      </c>
      <c r="R67" s="75">
        <f>Calc!X126</f>
        <v>31</v>
      </c>
      <c r="S67" s="75">
        <f>Calc!Y126</f>
        <v>0</v>
      </c>
      <c r="T67" s="75"/>
      <c r="U67" s="75">
        <v>-177</v>
      </c>
      <c r="V67" s="75">
        <v>31</v>
      </c>
      <c r="W67" s="75">
        <v>-139</v>
      </c>
      <c r="X67" s="75">
        <v>403</v>
      </c>
      <c r="Y67" s="75">
        <v>-111</v>
      </c>
      <c r="Z67" s="75">
        <v>667</v>
      </c>
      <c r="AA67" s="75">
        <v>-94</v>
      </c>
      <c r="AB67" s="75">
        <v>791</v>
      </c>
      <c r="AC67" s="75">
        <v>-82</v>
      </c>
      <c r="AD67" s="75">
        <v>811</v>
      </c>
      <c r="AE67" s="75">
        <v>-64</v>
      </c>
      <c r="AF67" s="75">
        <v>75</v>
      </c>
      <c r="AG67" s="75">
        <v>-57</v>
      </c>
      <c r="AH67" s="75">
        <v>398</v>
      </c>
      <c r="AI67" s="75">
        <v>-50</v>
      </c>
      <c r="AJ67" s="75">
        <v>663</v>
      </c>
      <c r="AK67" s="75">
        <v>-44</v>
      </c>
      <c r="AL67" s="75">
        <v>788</v>
      </c>
      <c r="AM67" s="75">
        <v>-37</v>
      </c>
      <c r="AN67" s="75">
        <v>809</v>
      </c>
    </row>
    <row r="68" spans="5:40">
      <c r="E68" s="2">
        <v>17000</v>
      </c>
      <c r="F68">
        <f t="shared" si="5"/>
        <v>17025</v>
      </c>
      <c r="G68" s="75">
        <f t="shared" si="0"/>
        <v>-315</v>
      </c>
      <c r="H68" s="57">
        <v>0</v>
      </c>
      <c r="I68" s="2">
        <f>ROUND(INDEX(CCareExpDecimal[],MATCH(E68,CCareExpDecimal[Income At Least],1),2)*H68,0)</f>
        <v>0</v>
      </c>
      <c r="J68" s="57">
        <v>0</v>
      </c>
      <c r="K68" s="2">
        <f t="shared" si="1"/>
        <v>0</v>
      </c>
      <c r="L68" s="2">
        <f t="shared" si="2"/>
        <v>0</v>
      </c>
      <c r="M68" s="2">
        <f t="shared" si="6"/>
        <v>47</v>
      </c>
      <c r="N68" s="2">
        <f t="shared" si="3"/>
        <v>-268</v>
      </c>
      <c r="O68" s="2">
        <f t="shared" si="4"/>
        <v>268</v>
      </c>
      <c r="P68" s="75"/>
      <c r="Q68" s="75">
        <f>Calc!W127</f>
        <v>-188</v>
      </c>
      <c r="R68" s="75">
        <f>Calc!X127</f>
        <v>27</v>
      </c>
      <c r="S68" s="75">
        <f>Calc!Y127</f>
        <v>0</v>
      </c>
      <c r="T68" s="75"/>
      <c r="U68" s="75">
        <v>-188</v>
      </c>
      <c r="V68" s="75">
        <v>27</v>
      </c>
      <c r="W68" s="75">
        <v>-148</v>
      </c>
      <c r="X68" s="75">
        <v>403</v>
      </c>
      <c r="Y68" s="75">
        <v>-120</v>
      </c>
      <c r="Z68" s="75">
        <v>659</v>
      </c>
      <c r="AA68" s="75">
        <v>-101</v>
      </c>
      <c r="AB68" s="75">
        <v>774</v>
      </c>
      <c r="AC68" s="75">
        <v>-89</v>
      </c>
      <c r="AD68" s="75">
        <v>794</v>
      </c>
      <c r="AE68" s="75">
        <v>-69</v>
      </c>
      <c r="AF68" s="75">
        <v>71</v>
      </c>
      <c r="AG68" s="75">
        <v>-60</v>
      </c>
      <c r="AH68" s="75">
        <v>397</v>
      </c>
      <c r="AI68" s="75">
        <v>-53</v>
      </c>
      <c r="AJ68" s="75">
        <v>654</v>
      </c>
      <c r="AK68" s="75">
        <v>-47</v>
      </c>
      <c r="AL68" s="75">
        <v>770</v>
      </c>
      <c r="AM68" s="75">
        <v>-40</v>
      </c>
      <c r="AN68" s="75">
        <v>791</v>
      </c>
    </row>
    <row r="69" spans="5:40">
      <c r="E69" s="2">
        <v>17500</v>
      </c>
      <c r="F69">
        <f t="shared" si="5"/>
        <v>17525</v>
      </c>
      <c r="G69" s="75">
        <f t="shared" si="0"/>
        <v>-365</v>
      </c>
      <c r="H69" s="57">
        <v>0</v>
      </c>
      <c r="I69" s="2">
        <f>ROUND(INDEX(CCareExpDecimal[],MATCH(E69,CCareExpDecimal[Income At Least],1),2)*H69,0)</f>
        <v>0</v>
      </c>
      <c r="J69" s="57">
        <v>0</v>
      </c>
      <c r="K69" s="2">
        <f t="shared" si="1"/>
        <v>0</v>
      </c>
      <c r="L69" s="2">
        <f t="shared" si="2"/>
        <v>0</v>
      </c>
      <c r="M69" s="2">
        <f t="shared" si="6"/>
        <v>9</v>
      </c>
      <c r="N69" s="2">
        <f t="shared" si="3"/>
        <v>-356</v>
      </c>
      <c r="O69" s="2">
        <f t="shared" si="4"/>
        <v>356</v>
      </c>
      <c r="P69" s="75"/>
      <c r="Q69" s="75">
        <f>Calc!W128</f>
        <v>-199</v>
      </c>
      <c r="R69" s="75">
        <f>Calc!X128</f>
        <v>23</v>
      </c>
      <c r="S69" s="75">
        <f>Calc!Y128</f>
        <v>0</v>
      </c>
      <c r="T69" s="75"/>
      <c r="U69" s="75">
        <v>-199</v>
      </c>
      <c r="V69" s="75">
        <v>23</v>
      </c>
      <c r="W69" s="75">
        <v>-158</v>
      </c>
      <c r="X69" s="75">
        <v>402</v>
      </c>
      <c r="Y69" s="75">
        <v>-130</v>
      </c>
      <c r="Z69" s="75">
        <v>657</v>
      </c>
      <c r="AA69" s="75">
        <v>-109</v>
      </c>
      <c r="AB69" s="75">
        <v>772</v>
      </c>
      <c r="AC69" s="75">
        <v>-95</v>
      </c>
      <c r="AD69" s="75">
        <v>793</v>
      </c>
      <c r="AE69" s="75">
        <v>-77</v>
      </c>
      <c r="AF69" s="75">
        <v>68</v>
      </c>
      <c r="AG69" s="75">
        <v>-63</v>
      </c>
      <c r="AH69" s="75">
        <v>395</v>
      </c>
      <c r="AI69" s="75">
        <v>-56</v>
      </c>
      <c r="AJ69" s="75">
        <v>652</v>
      </c>
      <c r="AK69" s="75">
        <v>-49</v>
      </c>
      <c r="AL69" s="75">
        <v>768</v>
      </c>
      <c r="AM69" s="75">
        <v>-43</v>
      </c>
      <c r="AN69" s="75">
        <v>789</v>
      </c>
    </row>
    <row r="70" spans="5:40">
      <c r="E70" s="2">
        <v>18000</v>
      </c>
      <c r="F70">
        <f t="shared" si="5"/>
        <v>18025</v>
      </c>
      <c r="G70" s="75">
        <f t="shared" si="0"/>
        <v>-415</v>
      </c>
      <c r="H70" s="57">
        <v>0</v>
      </c>
      <c r="I70" s="2">
        <f>ROUND(INDEX(CCareExpDecimal[],MATCH(E70,CCareExpDecimal[Income At Least],1),2)*H70,0)</f>
        <v>0</v>
      </c>
      <c r="J70" s="57">
        <v>0</v>
      </c>
      <c r="K70" s="2">
        <f t="shared" si="1"/>
        <v>0</v>
      </c>
      <c r="L70" s="2">
        <f t="shared" si="2"/>
        <v>0</v>
      </c>
      <c r="M70" s="2">
        <f t="shared" si="6"/>
        <v>0</v>
      </c>
      <c r="N70" s="2">
        <f t="shared" si="3"/>
        <v>-415</v>
      </c>
      <c r="O70" s="2">
        <f t="shared" si="4"/>
        <v>415</v>
      </c>
      <c r="P70" s="75"/>
      <c r="Q70" s="75">
        <f>Calc!W129</f>
        <v>-211</v>
      </c>
      <c r="R70" s="75">
        <f>Calc!X129</f>
        <v>22</v>
      </c>
      <c r="S70" s="75">
        <f>Calc!Y129</f>
        <v>0</v>
      </c>
      <c r="T70" s="75"/>
      <c r="U70" s="75">
        <v>-211</v>
      </c>
      <c r="V70" s="75">
        <v>22</v>
      </c>
      <c r="W70" s="75">
        <v>-168</v>
      </c>
      <c r="X70" s="75">
        <v>401</v>
      </c>
      <c r="Y70" s="75">
        <v>-139</v>
      </c>
      <c r="Z70" s="75">
        <v>656</v>
      </c>
      <c r="AA70" s="75">
        <v>-117</v>
      </c>
      <c r="AB70" s="75">
        <v>771</v>
      </c>
      <c r="AC70" s="75">
        <v>-102</v>
      </c>
      <c r="AD70" s="75">
        <v>791</v>
      </c>
      <c r="AE70" s="75">
        <v>-82</v>
      </c>
      <c r="AF70" s="75">
        <v>64</v>
      </c>
      <c r="AG70" s="75">
        <v>-68</v>
      </c>
      <c r="AH70" s="75">
        <v>394</v>
      </c>
      <c r="AI70" s="75">
        <v>-59</v>
      </c>
      <c r="AJ70" s="75">
        <v>649</v>
      </c>
      <c r="AK70" s="75">
        <v>-52</v>
      </c>
      <c r="AL70" s="75">
        <v>765</v>
      </c>
      <c r="AM70" s="75">
        <v>-46</v>
      </c>
      <c r="AN70" s="75">
        <v>787</v>
      </c>
    </row>
    <row r="71" spans="5:40">
      <c r="E71" s="2">
        <v>18500</v>
      </c>
      <c r="F71">
        <f t="shared" si="5"/>
        <v>18525</v>
      </c>
      <c r="G71" s="75">
        <f t="shared" si="0"/>
        <v>-465</v>
      </c>
      <c r="H71" s="57">
        <v>0</v>
      </c>
      <c r="I71" s="2">
        <f>ROUND(INDEX(CCareExpDecimal[],MATCH(E71,CCareExpDecimal[Income At Least],1),2)*H71,0)</f>
        <v>0</v>
      </c>
      <c r="J71" s="57">
        <v>0</v>
      </c>
      <c r="K71" s="2">
        <f t="shared" si="1"/>
        <v>0</v>
      </c>
      <c r="L71" s="2">
        <f t="shared" si="2"/>
        <v>0</v>
      </c>
      <c r="M71" s="2">
        <f t="shared" si="6"/>
        <v>0</v>
      </c>
      <c r="N71" s="2">
        <f t="shared" si="3"/>
        <v>-465</v>
      </c>
      <c r="O71" s="2">
        <f t="shared" si="4"/>
        <v>465</v>
      </c>
      <c r="P71" s="75"/>
      <c r="Q71" s="75">
        <f>Calc!W130</f>
        <v>-223</v>
      </c>
      <c r="R71" s="75">
        <f>Calc!X130</f>
        <v>21</v>
      </c>
      <c r="S71" s="75">
        <f>Calc!Y130</f>
        <v>0</v>
      </c>
      <c r="T71" s="75"/>
      <c r="U71" s="75">
        <v>-223</v>
      </c>
      <c r="V71" s="75">
        <v>21</v>
      </c>
      <c r="W71" s="75">
        <v>-178</v>
      </c>
      <c r="X71" s="75">
        <v>400</v>
      </c>
      <c r="Y71" s="75">
        <v>-148</v>
      </c>
      <c r="Z71" s="75">
        <v>654</v>
      </c>
      <c r="AA71" s="75">
        <v>-125</v>
      </c>
      <c r="AB71" s="75">
        <v>769</v>
      </c>
      <c r="AC71" s="75">
        <v>-109</v>
      </c>
      <c r="AD71" s="75">
        <v>790</v>
      </c>
      <c r="AE71" s="75">
        <v>-87</v>
      </c>
      <c r="AF71" s="75">
        <v>60</v>
      </c>
      <c r="AG71" s="75">
        <v>-76</v>
      </c>
      <c r="AH71" s="75">
        <v>392</v>
      </c>
      <c r="AI71" s="75">
        <v>-63</v>
      </c>
      <c r="AJ71" s="75">
        <v>647</v>
      </c>
      <c r="AK71" s="75">
        <v>-55</v>
      </c>
      <c r="AL71" s="75">
        <v>763</v>
      </c>
      <c r="AM71" s="75">
        <v>-49</v>
      </c>
      <c r="AN71" s="75">
        <v>784</v>
      </c>
    </row>
    <row r="72" spans="5:40">
      <c r="E72" s="2">
        <v>19000</v>
      </c>
      <c r="F72">
        <f t="shared" si="5"/>
        <v>19025</v>
      </c>
      <c r="G72" s="75">
        <f t="shared" si="0"/>
        <v>-515</v>
      </c>
      <c r="H72" s="57">
        <v>0</v>
      </c>
      <c r="I72" s="2">
        <f>ROUND(INDEX(CCareExpDecimal[],MATCH(E72,CCareExpDecimal[Income At Least],1),2)*H72,0)</f>
        <v>0</v>
      </c>
      <c r="J72" s="57">
        <v>0</v>
      </c>
      <c r="K72" s="2">
        <f t="shared" si="1"/>
        <v>0</v>
      </c>
      <c r="L72" s="2">
        <f t="shared" si="2"/>
        <v>0</v>
      </c>
      <c r="M72" s="2">
        <f t="shared" si="6"/>
        <v>0</v>
      </c>
      <c r="N72" s="2">
        <f t="shared" si="3"/>
        <v>-515</v>
      </c>
      <c r="O72" s="2">
        <f t="shared" si="4"/>
        <v>515</v>
      </c>
      <c r="P72" s="75"/>
      <c r="Q72" s="75">
        <f>Calc!W131</f>
        <v>-236</v>
      </c>
      <c r="R72" s="75">
        <f>Calc!X131</f>
        <v>21</v>
      </c>
      <c r="S72" s="75">
        <f>Calc!Y131</f>
        <v>0</v>
      </c>
      <c r="T72" s="75"/>
      <c r="U72" s="75">
        <v>-236</v>
      </c>
      <c r="V72" s="75">
        <v>21</v>
      </c>
      <c r="W72" s="75">
        <v>-189</v>
      </c>
      <c r="X72" s="75">
        <v>400</v>
      </c>
      <c r="Y72" s="75">
        <v>-158</v>
      </c>
      <c r="Z72" s="75">
        <v>653</v>
      </c>
      <c r="AA72" s="75">
        <v>-133</v>
      </c>
      <c r="AB72" s="75">
        <v>768</v>
      </c>
      <c r="AC72" s="75">
        <v>-117</v>
      </c>
      <c r="AD72" s="75">
        <v>788</v>
      </c>
      <c r="AE72" s="75">
        <v>-92</v>
      </c>
      <c r="AF72" s="75">
        <v>56</v>
      </c>
      <c r="AG72" s="75">
        <v>-80</v>
      </c>
      <c r="AH72" s="75">
        <v>390</v>
      </c>
      <c r="AI72" s="75">
        <v>-67</v>
      </c>
      <c r="AJ72" s="75">
        <v>645</v>
      </c>
      <c r="AK72" s="75">
        <v>-58</v>
      </c>
      <c r="AL72" s="75">
        <v>761</v>
      </c>
      <c r="AM72" s="75">
        <v>-52</v>
      </c>
      <c r="AN72" s="75">
        <v>782</v>
      </c>
    </row>
    <row r="73" spans="5:40">
      <c r="E73" s="2">
        <v>19500</v>
      </c>
      <c r="F73">
        <f t="shared" si="5"/>
        <v>19525</v>
      </c>
      <c r="G73" s="75">
        <f t="shared" si="0"/>
        <v>-565</v>
      </c>
      <c r="H73" s="57">
        <v>0</v>
      </c>
      <c r="I73" s="2">
        <f>ROUND(INDEX(CCareExpDecimal[],MATCH(E73,CCareExpDecimal[Income At Least],1),2)*H73,0)</f>
        <v>0</v>
      </c>
      <c r="J73" s="57">
        <v>0</v>
      </c>
      <c r="K73" s="2">
        <f t="shared" si="1"/>
        <v>0</v>
      </c>
      <c r="L73" s="2">
        <f t="shared" si="2"/>
        <v>0</v>
      </c>
      <c r="M73" s="2">
        <f t="shared" si="6"/>
        <v>0</v>
      </c>
      <c r="N73" s="2">
        <f t="shared" si="3"/>
        <v>-565</v>
      </c>
      <c r="O73" s="2">
        <f t="shared" si="4"/>
        <v>565</v>
      </c>
      <c r="P73" s="75"/>
      <c r="Q73" s="75">
        <f>Calc!W132</f>
        <v>-249</v>
      </c>
      <c r="R73" s="75">
        <f>Calc!X132</f>
        <v>20</v>
      </c>
      <c r="S73" s="75">
        <f>Calc!Y132</f>
        <v>0</v>
      </c>
      <c r="T73" s="75"/>
      <c r="U73" s="75">
        <v>-249</v>
      </c>
      <c r="V73" s="75">
        <v>20</v>
      </c>
      <c r="W73" s="75">
        <v>-199</v>
      </c>
      <c r="X73" s="75">
        <v>399</v>
      </c>
      <c r="Y73" s="75">
        <v>-167</v>
      </c>
      <c r="Z73" s="75">
        <v>652</v>
      </c>
      <c r="AA73" s="75">
        <v>-142</v>
      </c>
      <c r="AB73" s="75">
        <v>767</v>
      </c>
      <c r="AC73" s="75">
        <v>-124</v>
      </c>
      <c r="AD73" s="75">
        <v>787</v>
      </c>
      <c r="AE73" s="75">
        <v>-97</v>
      </c>
      <c r="AF73" s="75">
        <v>52</v>
      </c>
      <c r="AG73" s="75">
        <v>-85</v>
      </c>
      <c r="AH73" s="75">
        <v>389</v>
      </c>
      <c r="AI73" s="75">
        <v>-75</v>
      </c>
      <c r="AJ73" s="75">
        <v>643</v>
      </c>
      <c r="AK73" s="75">
        <v>-62</v>
      </c>
      <c r="AL73" s="75">
        <v>759</v>
      </c>
      <c r="AM73" s="75">
        <v>-55</v>
      </c>
      <c r="AN73" s="75">
        <v>780</v>
      </c>
    </row>
    <row r="74" spans="5:40">
      <c r="E74" s="2">
        <v>20000</v>
      </c>
      <c r="F74">
        <f t="shared" si="5"/>
        <v>20025</v>
      </c>
      <c r="G74" s="75">
        <f t="shared" si="0"/>
        <v>-615</v>
      </c>
      <c r="H74" s="57">
        <v>0</v>
      </c>
      <c r="I74" s="2">
        <f>ROUND(INDEX(CCareExpDecimal[],MATCH(E74,CCareExpDecimal[Income At Least],1),2)*H74,0)</f>
        <v>0</v>
      </c>
      <c r="J74" s="57">
        <v>0</v>
      </c>
      <c r="K74" s="2">
        <f t="shared" si="1"/>
        <v>0</v>
      </c>
      <c r="L74" s="2">
        <f t="shared" si="2"/>
        <v>0</v>
      </c>
      <c r="M74" s="2">
        <f t="shared" si="6"/>
        <v>0</v>
      </c>
      <c r="N74" s="2">
        <f t="shared" si="3"/>
        <v>-615</v>
      </c>
      <c r="O74" s="2">
        <f t="shared" si="4"/>
        <v>615</v>
      </c>
      <c r="P74" s="75"/>
      <c r="Q74" s="75">
        <f>Calc!W133</f>
        <v>-261</v>
      </c>
      <c r="R74" s="75">
        <f>Calc!X133</f>
        <v>20</v>
      </c>
      <c r="S74" s="75">
        <f>Calc!Y133</f>
        <v>0</v>
      </c>
      <c r="T74" s="75"/>
      <c r="U74" s="75">
        <v>-261</v>
      </c>
      <c r="V74" s="75">
        <v>20</v>
      </c>
      <c r="W74" s="75">
        <v>-211</v>
      </c>
      <c r="X74" s="75">
        <v>398</v>
      </c>
      <c r="Y74" s="75">
        <v>-177</v>
      </c>
      <c r="Z74" s="75">
        <v>650</v>
      </c>
      <c r="AA74" s="75">
        <v>-151</v>
      </c>
      <c r="AB74" s="75">
        <v>765</v>
      </c>
      <c r="AC74" s="75">
        <v>-132</v>
      </c>
      <c r="AD74" s="75">
        <v>786</v>
      </c>
      <c r="AE74" s="75">
        <v>-103</v>
      </c>
      <c r="AF74" s="75">
        <v>48</v>
      </c>
      <c r="AG74" s="75">
        <v>-90</v>
      </c>
      <c r="AH74" s="75">
        <v>387</v>
      </c>
      <c r="AI74" s="75">
        <v>-80</v>
      </c>
      <c r="AJ74" s="75">
        <v>640</v>
      </c>
      <c r="AK74" s="75">
        <v>-66</v>
      </c>
      <c r="AL74" s="75">
        <v>756</v>
      </c>
      <c r="AM74" s="75">
        <v>-57</v>
      </c>
      <c r="AN74" s="75">
        <v>778</v>
      </c>
    </row>
    <row r="75" spans="5:40">
      <c r="E75" s="2">
        <v>20500</v>
      </c>
      <c r="F75">
        <f t="shared" si="5"/>
        <v>20525</v>
      </c>
      <c r="G75" s="75">
        <f t="shared" si="0"/>
        <v>-665</v>
      </c>
      <c r="H75" s="57">
        <v>0</v>
      </c>
      <c r="I75" s="2">
        <f>ROUND(INDEX(CCareExpDecimal[],MATCH(E75,CCareExpDecimal[Income At Least],1),2)*H75,0)</f>
        <v>0</v>
      </c>
      <c r="J75" s="57">
        <v>0</v>
      </c>
      <c r="K75" s="2">
        <f t="shared" si="1"/>
        <v>0</v>
      </c>
      <c r="L75" s="2">
        <f t="shared" si="2"/>
        <v>0</v>
      </c>
      <c r="M75" s="2">
        <f t="shared" si="6"/>
        <v>0</v>
      </c>
      <c r="N75" s="2">
        <f t="shared" si="3"/>
        <v>-665</v>
      </c>
      <c r="O75" s="2">
        <f t="shared" si="4"/>
        <v>665</v>
      </c>
      <c r="P75" s="75"/>
      <c r="Q75" s="75">
        <f>Calc!W134</f>
        <v>-274</v>
      </c>
      <c r="R75" s="75">
        <f>Calc!X134</f>
        <v>19</v>
      </c>
      <c r="S75" s="75">
        <f>Calc!Y134</f>
        <v>0</v>
      </c>
      <c r="T75" s="75"/>
      <c r="U75" s="75">
        <v>-274</v>
      </c>
      <c r="V75" s="75">
        <v>19</v>
      </c>
      <c r="W75" s="75">
        <v>-222</v>
      </c>
      <c r="X75" s="75">
        <v>398</v>
      </c>
      <c r="Y75" s="75">
        <v>-187</v>
      </c>
      <c r="Z75" s="75">
        <v>649</v>
      </c>
      <c r="AA75" s="75">
        <v>-160</v>
      </c>
      <c r="AB75" s="75">
        <v>764</v>
      </c>
      <c r="AC75" s="75">
        <v>-140</v>
      </c>
      <c r="AD75" s="75">
        <v>784</v>
      </c>
      <c r="AE75" s="75">
        <v>-108</v>
      </c>
      <c r="AF75" s="75">
        <v>45</v>
      </c>
      <c r="AG75" s="75">
        <v>-95</v>
      </c>
      <c r="AH75" s="75">
        <v>386</v>
      </c>
      <c r="AI75" s="75">
        <v>-84</v>
      </c>
      <c r="AJ75" s="75">
        <v>638</v>
      </c>
      <c r="AK75" s="75">
        <v>-75</v>
      </c>
      <c r="AL75" s="75">
        <v>754</v>
      </c>
      <c r="AM75" s="75">
        <v>-61</v>
      </c>
      <c r="AN75" s="75">
        <v>775</v>
      </c>
    </row>
    <row r="76" spans="5:40">
      <c r="E76" s="2">
        <v>21000</v>
      </c>
      <c r="F76">
        <f t="shared" si="5"/>
        <v>21025</v>
      </c>
      <c r="G76" s="75">
        <f t="shared" si="0"/>
        <v>-715</v>
      </c>
      <c r="H76" s="57">
        <v>0</v>
      </c>
      <c r="I76" s="2">
        <f>ROUND(INDEX(CCareExpDecimal[],MATCH(E76,CCareExpDecimal[Income At Least],1),2)*H76,0)</f>
        <v>0</v>
      </c>
      <c r="J76" s="57">
        <v>0</v>
      </c>
      <c r="K76" s="2">
        <f t="shared" si="1"/>
        <v>0</v>
      </c>
      <c r="L76" s="2">
        <f t="shared" si="2"/>
        <v>0</v>
      </c>
      <c r="M76" s="2">
        <f t="shared" si="6"/>
        <v>0</v>
      </c>
      <c r="N76" s="2">
        <f t="shared" si="3"/>
        <v>-715</v>
      </c>
      <c r="O76" s="2">
        <f t="shared" si="4"/>
        <v>715</v>
      </c>
      <c r="P76" s="75"/>
      <c r="Q76" s="75">
        <f>Calc!W135</f>
        <v>-287</v>
      </c>
      <c r="R76" s="75">
        <f>Calc!X135</f>
        <v>19</v>
      </c>
      <c r="S76" s="75">
        <f>Calc!Y135</f>
        <v>0</v>
      </c>
      <c r="T76" s="75"/>
      <c r="U76" s="75">
        <v>-287</v>
      </c>
      <c r="V76" s="75">
        <v>19</v>
      </c>
      <c r="W76" s="75">
        <v>-234</v>
      </c>
      <c r="X76" s="75">
        <v>397</v>
      </c>
      <c r="Y76" s="75">
        <v>-197</v>
      </c>
      <c r="Z76" s="75">
        <v>648</v>
      </c>
      <c r="AA76" s="75">
        <v>-169</v>
      </c>
      <c r="AB76" s="75">
        <v>763</v>
      </c>
      <c r="AC76" s="75">
        <v>-149</v>
      </c>
      <c r="AD76" s="75">
        <v>783</v>
      </c>
      <c r="AE76" s="75">
        <v>-114</v>
      </c>
      <c r="AF76" s="75">
        <v>41</v>
      </c>
      <c r="AG76" s="75">
        <v>-100</v>
      </c>
      <c r="AH76" s="75">
        <v>384</v>
      </c>
      <c r="AI76" s="75">
        <v>-89</v>
      </c>
      <c r="AJ76" s="75">
        <v>636</v>
      </c>
      <c r="AK76" s="75">
        <v>-79</v>
      </c>
      <c r="AL76" s="75">
        <v>752</v>
      </c>
      <c r="AM76" s="75">
        <v>-65</v>
      </c>
      <c r="AN76" s="75">
        <v>773</v>
      </c>
    </row>
    <row r="77" spans="5:40">
      <c r="E77" s="2">
        <v>21500</v>
      </c>
      <c r="F77">
        <f t="shared" si="5"/>
        <v>21525</v>
      </c>
      <c r="G77" s="75">
        <f t="shared" si="0"/>
        <v>-765</v>
      </c>
      <c r="H77" s="57">
        <v>0</v>
      </c>
      <c r="I77" s="2">
        <f>ROUND(INDEX(CCareExpDecimal[],MATCH(E77,CCareExpDecimal[Income At Least],1),2)*H77,0)</f>
        <v>0</v>
      </c>
      <c r="J77" s="57">
        <v>0</v>
      </c>
      <c r="K77" s="2">
        <f t="shared" si="1"/>
        <v>0</v>
      </c>
      <c r="L77" s="2">
        <f t="shared" si="2"/>
        <v>0</v>
      </c>
      <c r="M77" s="2">
        <f t="shared" si="6"/>
        <v>0</v>
      </c>
      <c r="N77" s="2">
        <f t="shared" si="3"/>
        <v>-765</v>
      </c>
      <c r="O77" s="2">
        <f t="shared" si="4"/>
        <v>765</v>
      </c>
      <c r="P77" s="75"/>
      <c r="Q77" s="75">
        <f>Calc!W136</f>
        <v>-300</v>
      </c>
      <c r="R77" s="75">
        <f>Calc!X136</f>
        <v>18</v>
      </c>
      <c r="S77" s="75">
        <f>Calc!Y136</f>
        <v>0</v>
      </c>
      <c r="T77" s="75"/>
      <c r="U77" s="75">
        <v>-300</v>
      </c>
      <c r="V77" s="75">
        <v>18</v>
      </c>
      <c r="W77" s="75">
        <v>-246</v>
      </c>
      <c r="X77" s="75">
        <v>396</v>
      </c>
      <c r="Y77" s="75">
        <v>-208</v>
      </c>
      <c r="Z77" s="75">
        <v>647</v>
      </c>
      <c r="AA77" s="75">
        <v>-178</v>
      </c>
      <c r="AB77" s="75">
        <v>761</v>
      </c>
      <c r="AC77" s="75">
        <v>-157</v>
      </c>
      <c r="AD77" s="75">
        <v>782</v>
      </c>
      <c r="AE77" s="75">
        <v>-119</v>
      </c>
      <c r="AF77" s="75">
        <v>37</v>
      </c>
      <c r="AG77" s="75">
        <v>-106</v>
      </c>
      <c r="AH77" s="75">
        <v>383</v>
      </c>
      <c r="AI77" s="75">
        <v>-94</v>
      </c>
      <c r="AJ77" s="75">
        <v>634</v>
      </c>
      <c r="AK77" s="75">
        <v>-84</v>
      </c>
      <c r="AL77" s="75">
        <v>750</v>
      </c>
      <c r="AM77" s="75">
        <v>-74</v>
      </c>
      <c r="AN77" s="75">
        <v>771</v>
      </c>
    </row>
    <row r="78" spans="5:40">
      <c r="E78" s="2">
        <v>22000</v>
      </c>
      <c r="F78">
        <f t="shared" si="5"/>
        <v>22025</v>
      </c>
      <c r="G78" s="75">
        <f t="shared" si="0"/>
        <v>-815</v>
      </c>
      <c r="H78" s="57">
        <v>0</v>
      </c>
      <c r="I78" s="2">
        <f>ROUND(INDEX(CCareExpDecimal[],MATCH(E78,CCareExpDecimal[Income At Least],1),2)*H78,0)</f>
        <v>0</v>
      </c>
      <c r="J78" s="57">
        <v>0</v>
      </c>
      <c r="K78" s="2">
        <f t="shared" si="1"/>
        <v>0</v>
      </c>
      <c r="L78" s="2">
        <f t="shared" si="2"/>
        <v>0</v>
      </c>
      <c r="M78" s="2">
        <f t="shared" si="6"/>
        <v>0</v>
      </c>
      <c r="N78" s="2">
        <f t="shared" si="3"/>
        <v>-815</v>
      </c>
      <c r="O78" s="2">
        <f t="shared" si="4"/>
        <v>815</v>
      </c>
      <c r="P78" s="75"/>
      <c r="Q78" s="75">
        <f>Calc!W137</f>
        <v>-314</v>
      </c>
      <c r="R78" s="75">
        <f>Calc!X137</f>
        <v>18</v>
      </c>
      <c r="S78" s="75">
        <f>Calc!Y137</f>
        <v>0</v>
      </c>
      <c r="T78" s="75"/>
      <c r="U78" s="75">
        <v>-314</v>
      </c>
      <c r="V78" s="75">
        <v>18</v>
      </c>
      <c r="W78" s="75">
        <v>-258</v>
      </c>
      <c r="X78" s="75">
        <v>390</v>
      </c>
      <c r="Y78" s="75">
        <v>-218</v>
      </c>
      <c r="Z78" s="75">
        <v>637</v>
      </c>
      <c r="AA78" s="75">
        <v>-188</v>
      </c>
      <c r="AB78" s="75">
        <v>752</v>
      </c>
      <c r="AC78" s="75">
        <v>-166</v>
      </c>
      <c r="AD78" s="75">
        <v>772</v>
      </c>
      <c r="AE78" s="75">
        <v>-125</v>
      </c>
      <c r="AF78" s="75">
        <v>33</v>
      </c>
      <c r="AG78" s="75">
        <v>-111</v>
      </c>
      <c r="AH78" s="75">
        <v>381</v>
      </c>
      <c r="AI78" s="75">
        <v>-99</v>
      </c>
      <c r="AJ78" s="75">
        <v>632</v>
      </c>
      <c r="AK78" s="75">
        <v>-88</v>
      </c>
      <c r="AL78" s="75">
        <v>747</v>
      </c>
      <c r="AM78" s="75">
        <v>-78</v>
      </c>
      <c r="AN78" s="75">
        <v>769</v>
      </c>
    </row>
    <row r="79" spans="5:40">
      <c r="E79" s="2">
        <v>22500</v>
      </c>
      <c r="F79">
        <f t="shared" si="5"/>
        <v>22525</v>
      </c>
      <c r="G79" s="75">
        <f t="shared" si="0"/>
        <v>-865</v>
      </c>
      <c r="H79" s="57">
        <v>0</v>
      </c>
      <c r="I79" s="2">
        <f>ROUND(INDEX(CCareExpDecimal[],MATCH(E79,CCareExpDecimal[Income At Least],1),2)*H79,0)</f>
        <v>0</v>
      </c>
      <c r="J79" s="57">
        <v>0</v>
      </c>
      <c r="K79" s="2">
        <f t="shared" si="1"/>
        <v>0</v>
      </c>
      <c r="L79" s="2">
        <f t="shared" si="2"/>
        <v>0</v>
      </c>
      <c r="M79" s="2">
        <f t="shared" si="6"/>
        <v>0</v>
      </c>
      <c r="N79" s="2">
        <f t="shared" si="3"/>
        <v>-865</v>
      </c>
      <c r="O79" s="2">
        <f t="shared" si="4"/>
        <v>865</v>
      </c>
      <c r="P79" s="75"/>
      <c r="Q79" s="75">
        <f>Calc!W138</f>
        <v>-327</v>
      </c>
      <c r="R79" s="75">
        <f>Calc!X138</f>
        <v>17</v>
      </c>
      <c r="S79" s="75">
        <f>Calc!Y138</f>
        <v>0</v>
      </c>
      <c r="T79" s="75"/>
      <c r="U79" s="75">
        <v>-327</v>
      </c>
      <c r="V79" s="75">
        <v>17</v>
      </c>
      <c r="W79" s="75">
        <v>-270</v>
      </c>
      <c r="X79" s="75">
        <v>383</v>
      </c>
      <c r="Y79" s="75">
        <v>-230</v>
      </c>
      <c r="Z79" s="75">
        <v>628</v>
      </c>
      <c r="AA79" s="75">
        <v>-198</v>
      </c>
      <c r="AB79" s="75">
        <v>742</v>
      </c>
      <c r="AC79" s="75">
        <v>-175</v>
      </c>
      <c r="AD79" s="75">
        <v>762</v>
      </c>
      <c r="AE79" s="75">
        <v>-132</v>
      </c>
      <c r="AF79" s="75">
        <v>29</v>
      </c>
      <c r="AG79" s="75">
        <v>-116</v>
      </c>
      <c r="AH79" s="75">
        <v>380</v>
      </c>
      <c r="AI79" s="75">
        <v>-104</v>
      </c>
      <c r="AJ79" s="75">
        <v>630</v>
      </c>
      <c r="AK79" s="75">
        <v>-93</v>
      </c>
      <c r="AL79" s="75">
        <v>745</v>
      </c>
      <c r="AM79" s="75">
        <v>-83</v>
      </c>
      <c r="AN79" s="75">
        <v>766</v>
      </c>
    </row>
    <row r="80" spans="5:40">
      <c r="E80" s="2">
        <v>23000</v>
      </c>
      <c r="F80">
        <f t="shared" si="5"/>
        <v>23025</v>
      </c>
      <c r="G80" s="75">
        <f t="shared" si="0"/>
        <v>-915</v>
      </c>
      <c r="H80" s="57">
        <v>0</v>
      </c>
      <c r="I80" s="2">
        <f>ROUND(INDEX(CCareExpDecimal[],MATCH(E80,CCareExpDecimal[Income At Least],1),2)*H80,0)</f>
        <v>0</v>
      </c>
      <c r="J80" s="57">
        <v>0</v>
      </c>
      <c r="K80" s="2">
        <f t="shared" si="1"/>
        <v>0</v>
      </c>
      <c r="L80" s="2">
        <f t="shared" si="2"/>
        <v>0</v>
      </c>
      <c r="M80" s="2">
        <f t="shared" si="6"/>
        <v>0</v>
      </c>
      <c r="N80" s="2">
        <f t="shared" si="3"/>
        <v>-915</v>
      </c>
      <c r="O80" s="2">
        <f t="shared" si="4"/>
        <v>915</v>
      </c>
      <c r="P80" s="75"/>
      <c r="Q80" s="75">
        <f>Calc!W139</f>
        <v>-340</v>
      </c>
      <c r="R80" s="75">
        <f>Calc!X139</f>
        <v>17</v>
      </c>
      <c r="S80" s="75">
        <f>Calc!Y139</f>
        <v>0</v>
      </c>
      <c r="T80" s="75"/>
      <c r="U80" s="75">
        <v>-340</v>
      </c>
      <c r="V80" s="75">
        <v>17</v>
      </c>
      <c r="W80" s="75">
        <v>-282</v>
      </c>
      <c r="X80" s="75">
        <v>377</v>
      </c>
      <c r="Y80" s="75">
        <v>-241</v>
      </c>
      <c r="Z80" s="75">
        <v>618</v>
      </c>
      <c r="AA80" s="75">
        <v>-208</v>
      </c>
      <c r="AB80" s="75">
        <v>732</v>
      </c>
      <c r="AC80" s="75">
        <v>-184</v>
      </c>
      <c r="AD80" s="75">
        <v>752</v>
      </c>
      <c r="AE80" s="75">
        <v>-139</v>
      </c>
      <c r="AF80" s="75">
        <v>25</v>
      </c>
      <c r="AG80" s="75">
        <v>-122</v>
      </c>
      <c r="AH80" s="75">
        <v>379</v>
      </c>
      <c r="AI80" s="75">
        <v>-109</v>
      </c>
      <c r="AJ80" s="75">
        <v>628</v>
      </c>
      <c r="AK80" s="75">
        <v>-98</v>
      </c>
      <c r="AL80" s="75">
        <v>743</v>
      </c>
      <c r="AM80" s="75">
        <v>-88</v>
      </c>
      <c r="AN80" s="75">
        <v>764</v>
      </c>
    </row>
    <row r="81" spans="5:40">
      <c r="E81" s="2">
        <v>23500</v>
      </c>
      <c r="F81">
        <f t="shared" si="5"/>
        <v>23525</v>
      </c>
      <c r="G81" s="75">
        <f t="shared" si="0"/>
        <v>-965</v>
      </c>
      <c r="H81" s="57">
        <v>0</v>
      </c>
      <c r="I81" s="2">
        <f>ROUND(INDEX(CCareExpDecimal[],MATCH(E81,CCareExpDecimal[Income At Least],1),2)*H81,0)</f>
        <v>0</v>
      </c>
      <c r="J81" s="57">
        <v>0</v>
      </c>
      <c r="K81" s="2">
        <f t="shared" si="1"/>
        <v>0</v>
      </c>
      <c r="L81" s="2">
        <f t="shared" si="2"/>
        <v>0</v>
      </c>
      <c r="M81" s="2">
        <f t="shared" si="6"/>
        <v>0</v>
      </c>
      <c r="N81" s="2">
        <f t="shared" si="3"/>
        <v>-965</v>
      </c>
      <c r="O81" s="2">
        <f t="shared" si="4"/>
        <v>965</v>
      </c>
      <c r="P81" s="75"/>
      <c r="Q81" s="75">
        <f>Calc!W140</f>
        <v>-353</v>
      </c>
      <c r="R81" s="75">
        <f>Calc!X140</f>
        <v>16</v>
      </c>
      <c r="S81" s="75">
        <f>Calc!Y140</f>
        <v>0</v>
      </c>
      <c r="T81" s="75"/>
      <c r="U81" s="75">
        <v>-353</v>
      </c>
      <c r="V81" s="75">
        <v>16</v>
      </c>
      <c r="W81" s="75">
        <v>-294</v>
      </c>
      <c r="X81" s="75">
        <v>370</v>
      </c>
      <c r="Y81" s="75">
        <v>-252</v>
      </c>
      <c r="Z81" s="75">
        <v>608</v>
      </c>
      <c r="AA81" s="75">
        <v>-219</v>
      </c>
      <c r="AB81" s="75">
        <v>722</v>
      </c>
      <c r="AC81" s="75">
        <v>-193</v>
      </c>
      <c r="AD81" s="75">
        <v>742</v>
      </c>
      <c r="AE81" s="75">
        <v>-146</v>
      </c>
      <c r="AF81" s="75">
        <v>21</v>
      </c>
      <c r="AG81" s="75">
        <v>-127</v>
      </c>
      <c r="AH81" s="75">
        <v>377</v>
      </c>
      <c r="AI81" s="75">
        <v>-114</v>
      </c>
      <c r="AJ81" s="75">
        <v>626</v>
      </c>
      <c r="AK81" s="75">
        <v>-103</v>
      </c>
      <c r="AL81" s="75">
        <v>741</v>
      </c>
      <c r="AM81" s="75">
        <v>-92</v>
      </c>
      <c r="AN81" s="75">
        <v>762</v>
      </c>
    </row>
    <row r="82" spans="5:40">
      <c r="E82" s="2">
        <v>24000</v>
      </c>
      <c r="F82">
        <f t="shared" si="5"/>
        <v>24025</v>
      </c>
      <c r="G82" s="75">
        <f t="shared" si="0"/>
        <v>-1015</v>
      </c>
      <c r="H82" s="57">
        <v>0</v>
      </c>
      <c r="I82" s="2">
        <f>ROUND(INDEX(CCareExpDecimal[],MATCH(E82,CCareExpDecimal[Income At Least],1),2)*H82,0)</f>
        <v>0</v>
      </c>
      <c r="J82" s="57">
        <v>0</v>
      </c>
      <c r="K82" s="2">
        <f t="shared" si="1"/>
        <v>0</v>
      </c>
      <c r="L82" s="2">
        <f t="shared" si="2"/>
        <v>0</v>
      </c>
      <c r="M82" s="2">
        <f t="shared" si="6"/>
        <v>0</v>
      </c>
      <c r="N82" s="2">
        <f t="shared" si="3"/>
        <v>-1015</v>
      </c>
      <c r="O82" s="2">
        <f t="shared" si="4"/>
        <v>1015</v>
      </c>
      <c r="P82" s="75"/>
      <c r="Q82" s="75">
        <f>Calc!W141</f>
        <v>-366</v>
      </c>
      <c r="R82" s="75">
        <f>Calc!X141</f>
        <v>16</v>
      </c>
      <c r="S82" s="75">
        <f>Calc!Y141</f>
        <v>0</v>
      </c>
      <c r="T82" s="75"/>
      <c r="U82" s="75">
        <v>-366</v>
      </c>
      <c r="V82" s="75">
        <v>16</v>
      </c>
      <c r="W82" s="75">
        <v>-307</v>
      </c>
      <c r="X82" s="75">
        <v>363</v>
      </c>
      <c r="Y82" s="75">
        <v>-263</v>
      </c>
      <c r="Z82" s="75">
        <v>599</v>
      </c>
      <c r="AA82" s="75">
        <v>-229</v>
      </c>
      <c r="AB82" s="75">
        <v>712</v>
      </c>
      <c r="AC82" s="75">
        <v>-202</v>
      </c>
      <c r="AD82" s="75">
        <v>732</v>
      </c>
      <c r="AE82" s="75">
        <v>-153</v>
      </c>
      <c r="AF82" s="75">
        <v>17</v>
      </c>
      <c r="AG82" s="75">
        <v>-133</v>
      </c>
      <c r="AH82" s="75">
        <v>376</v>
      </c>
      <c r="AI82" s="75">
        <v>-119</v>
      </c>
      <c r="AJ82" s="75">
        <v>624</v>
      </c>
      <c r="AK82" s="75">
        <v>-108</v>
      </c>
      <c r="AL82" s="75">
        <v>739</v>
      </c>
      <c r="AM82" s="75">
        <v>-97</v>
      </c>
      <c r="AN82" s="75">
        <v>760</v>
      </c>
    </row>
    <row r="83" spans="5:40">
      <c r="E83" s="2">
        <v>24500</v>
      </c>
      <c r="F83">
        <f t="shared" si="5"/>
        <v>24525</v>
      </c>
      <c r="G83" s="75">
        <f t="shared" si="0"/>
        <v>-1065</v>
      </c>
      <c r="H83" s="57">
        <v>0</v>
      </c>
      <c r="I83" s="2">
        <f>ROUND(INDEX(CCareExpDecimal[],MATCH(E83,CCareExpDecimal[Income At Least],1),2)*H83,0)</f>
        <v>0</v>
      </c>
      <c r="J83" s="57">
        <v>0</v>
      </c>
      <c r="K83" s="2">
        <f t="shared" si="1"/>
        <v>0</v>
      </c>
      <c r="L83" s="2">
        <f t="shared" si="2"/>
        <v>0</v>
      </c>
      <c r="M83" s="2">
        <f t="shared" si="6"/>
        <v>0</v>
      </c>
      <c r="N83" s="2">
        <f t="shared" si="3"/>
        <v>-1065</v>
      </c>
      <c r="O83" s="2">
        <f t="shared" si="4"/>
        <v>1065</v>
      </c>
      <c r="P83" s="75"/>
      <c r="Q83" s="75">
        <f>Calc!W142</f>
        <v>-379</v>
      </c>
      <c r="R83" s="75">
        <f>Calc!X142</f>
        <v>16</v>
      </c>
      <c r="S83" s="75">
        <f>Calc!Y142</f>
        <v>0</v>
      </c>
      <c r="T83" s="75"/>
      <c r="U83" s="75">
        <v>-379</v>
      </c>
      <c r="V83" s="75">
        <v>16</v>
      </c>
      <c r="W83" s="75">
        <v>-319</v>
      </c>
      <c r="X83" s="75">
        <v>357</v>
      </c>
      <c r="Y83" s="75">
        <v>-275</v>
      </c>
      <c r="Z83" s="75">
        <v>589</v>
      </c>
      <c r="AA83" s="75">
        <v>-240</v>
      </c>
      <c r="AB83" s="75">
        <v>702</v>
      </c>
      <c r="AC83" s="75">
        <v>-212</v>
      </c>
      <c r="AD83" s="75">
        <v>722</v>
      </c>
      <c r="AE83" s="75">
        <v>-159</v>
      </c>
      <c r="AF83" s="75">
        <v>16</v>
      </c>
      <c r="AG83" s="75">
        <v>-139</v>
      </c>
      <c r="AH83" s="75">
        <v>375</v>
      </c>
      <c r="AI83" s="75">
        <v>-125</v>
      </c>
      <c r="AJ83" s="75">
        <v>622</v>
      </c>
      <c r="AK83" s="75">
        <v>-113</v>
      </c>
      <c r="AL83" s="75">
        <v>737</v>
      </c>
      <c r="AM83" s="75">
        <v>-102</v>
      </c>
      <c r="AN83" s="75">
        <v>758</v>
      </c>
    </row>
    <row r="84" spans="5:40">
      <c r="E84" s="2">
        <v>25000</v>
      </c>
      <c r="F84">
        <f t="shared" si="5"/>
        <v>25025</v>
      </c>
      <c r="G84" s="75">
        <f t="shared" si="0"/>
        <v>-1118</v>
      </c>
      <c r="H84" s="57">
        <v>0</v>
      </c>
      <c r="I84" s="2">
        <f>ROUND(INDEX(CCareExpDecimal[],MATCH(E84,CCareExpDecimal[Income At Least],1),2)*H84,0)</f>
        <v>0</v>
      </c>
      <c r="J84" s="57">
        <v>126</v>
      </c>
      <c r="K84" s="2">
        <f t="shared" si="1"/>
        <v>0</v>
      </c>
      <c r="L84" s="2">
        <f t="shared" si="2"/>
        <v>0</v>
      </c>
      <c r="M84" s="2">
        <f t="shared" si="6"/>
        <v>0</v>
      </c>
      <c r="N84" s="2">
        <f t="shared" si="3"/>
        <v>-1118</v>
      </c>
      <c r="O84" s="2">
        <f t="shared" si="4"/>
        <v>1118</v>
      </c>
      <c r="P84" s="75"/>
      <c r="Q84" s="75">
        <f>Calc!W143</f>
        <v>-393</v>
      </c>
      <c r="R84" s="75">
        <f>Calc!X143</f>
        <v>15</v>
      </c>
      <c r="S84" s="75">
        <f>Calc!Y143</f>
        <v>0</v>
      </c>
      <c r="T84" s="75"/>
      <c r="U84" s="75">
        <v>-393</v>
      </c>
      <c r="V84" s="75">
        <v>15</v>
      </c>
      <c r="W84" s="75">
        <v>-331</v>
      </c>
      <c r="X84" s="75">
        <v>350</v>
      </c>
      <c r="Y84" s="75">
        <v>-287</v>
      </c>
      <c r="Z84" s="75">
        <v>579</v>
      </c>
      <c r="AA84" s="75">
        <v>-251</v>
      </c>
      <c r="AB84" s="75">
        <v>692</v>
      </c>
      <c r="AC84" s="75">
        <v>-222</v>
      </c>
      <c r="AD84" s="75">
        <v>712</v>
      </c>
      <c r="AE84" s="75">
        <v>-167</v>
      </c>
      <c r="AF84" s="75">
        <v>15</v>
      </c>
      <c r="AG84" s="75">
        <v>-144</v>
      </c>
      <c r="AH84" s="75">
        <v>374</v>
      </c>
      <c r="AI84" s="75">
        <v>-130</v>
      </c>
      <c r="AJ84" s="75">
        <v>620</v>
      </c>
      <c r="AK84" s="75">
        <v>-118</v>
      </c>
      <c r="AL84" s="75">
        <v>735</v>
      </c>
      <c r="AM84" s="75">
        <v>-107</v>
      </c>
      <c r="AN84" s="75">
        <v>756</v>
      </c>
    </row>
    <row r="85" spans="5:40">
      <c r="E85" s="2">
        <v>25500</v>
      </c>
      <c r="F85">
        <f t="shared" si="5"/>
        <v>25525</v>
      </c>
      <c r="G85" s="75">
        <f t="shared" si="0"/>
        <v>-1178</v>
      </c>
      <c r="H85" s="57">
        <v>0</v>
      </c>
      <c r="I85" s="2">
        <f>ROUND(INDEX(CCareExpDecimal[],MATCH(E85,CCareExpDecimal[Income At Least],1),2)*H85,0)</f>
        <v>0</v>
      </c>
      <c r="J85" s="57">
        <v>136.29999999999998</v>
      </c>
      <c r="K85" s="2">
        <f t="shared" si="1"/>
        <v>0</v>
      </c>
      <c r="L85" s="2">
        <f t="shared" si="2"/>
        <v>0</v>
      </c>
      <c r="M85" s="2">
        <f t="shared" si="6"/>
        <v>0</v>
      </c>
      <c r="N85" s="2">
        <f t="shared" si="3"/>
        <v>-1178</v>
      </c>
      <c r="O85" s="2">
        <f t="shared" si="4"/>
        <v>1178</v>
      </c>
      <c r="P85" s="75"/>
      <c r="Q85" s="75">
        <f>Calc!W144</f>
        <v>-406</v>
      </c>
      <c r="R85" s="75">
        <f>Calc!X144</f>
        <v>14</v>
      </c>
      <c r="S85" s="75">
        <f>Calc!Y144</f>
        <v>0</v>
      </c>
      <c r="T85" s="75"/>
      <c r="U85" s="75">
        <v>-406</v>
      </c>
      <c r="V85" s="75">
        <v>14</v>
      </c>
      <c r="W85" s="75">
        <v>-343</v>
      </c>
      <c r="X85" s="75">
        <v>342</v>
      </c>
      <c r="Y85" s="75">
        <v>-299</v>
      </c>
      <c r="Z85" s="75">
        <v>570</v>
      </c>
      <c r="AA85" s="75">
        <v>-262</v>
      </c>
      <c r="AB85" s="75">
        <v>682</v>
      </c>
      <c r="AC85" s="75">
        <v>-232</v>
      </c>
      <c r="AD85" s="75">
        <v>702</v>
      </c>
      <c r="AE85" s="75">
        <v>-174</v>
      </c>
      <c r="AF85" s="75">
        <v>14</v>
      </c>
      <c r="AG85" s="75">
        <v>-150</v>
      </c>
      <c r="AH85" s="75">
        <v>372</v>
      </c>
      <c r="AI85" s="75">
        <v>-136</v>
      </c>
      <c r="AJ85" s="75">
        <v>618</v>
      </c>
      <c r="AK85" s="75">
        <v>-123</v>
      </c>
      <c r="AL85" s="75">
        <v>733</v>
      </c>
      <c r="AM85" s="75">
        <v>-112</v>
      </c>
      <c r="AN85" s="75">
        <v>754</v>
      </c>
    </row>
    <row r="86" spans="5:40">
      <c r="E86" s="2">
        <v>26000</v>
      </c>
      <c r="F86">
        <f t="shared" si="5"/>
        <v>26025</v>
      </c>
      <c r="G86" s="75">
        <f t="shared" si="0"/>
        <v>-1238</v>
      </c>
      <c r="H86" s="57">
        <v>0</v>
      </c>
      <c r="I86" s="2">
        <f>ROUND(INDEX(CCareExpDecimal[],MATCH(E86,CCareExpDecimal[Income At Least],1),2)*H86,0)</f>
        <v>0</v>
      </c>
      <c r="J86" s="57">
        <v>150.79999999999998</v>
      </c>
      <c r="K86" s="2">
        <f t="shared" si="1"/>
        <v>0</v>
      </c>
      <c r="L86" s="2">
        <f t="shared" si="2"/>
        <v>0</v>
      </c>
      <c r="M86" s="2">
        <f t="shared" si="6"/>
        <v>0</v>
      </c>
      <c r="N86" s="2">
        <f t="shared" si="3"/>
        <v>-1238</v>
      </c>
      <c r="O86" s="2">
        <f t="shared" si="4"/>
        <v>1238</v>
      </c>
      <c r="P86" s="75"/>
      <c r="Q86" s="75">
        <f>Calc!W145</f>
        <v>-419</v>
      </c>
      <c r="R86" s="75">
        <f>Calc!X145</f>
        <v>14</v>
      </c>
      <c r="S86" s="75">
        <f>Calc!Y145</f>
        <v>0</v>
      </c>
      <c r="T86" s="75"/>
      <c r="U86" s="75">
        <v>-419</v>
      </c>
      <c r="V86" s="75">
        <v>14</v>
      </c>
      <c r="W86" s="75">
        <v>-355</v>
      </c>
      <c r="X86" s="75">
        <v>335</v>
      </c>
      <c r="Y86" s="75">
        <v>-311</v>
      </c>
      <c r="Z86" s="75">
        <v>560</v>
      </c>
      <c r="AA86" s="75">
        <v>-273</v>
      </c>
      <c r="AB86" s="75">
        <v>672</v>
      </c>
      <c r="AC86" s="75">
        <v>-242</v>
      </c>
      <c r="AD86" s="75">
        <v>692</v>
      </c>
      <c r="AE86" s="75">
        <v>-182</v>
      </c>
      <c r="AF86" s="75">
        <v>14</v>
      </c>
      <c r="AG86" s="75">
        <v>-157</v>
      </c>
      <c r="AH86" s="75">
        <v>371</v>
      </c>
      <c r="AI86" s="75">
        <v>-142</v>
      </c>
      <c r="AJ86" s="75">
        <v>616</v>
      </c>
      <c r="AK86" s="75">
        <v>-129</v>
      </c>
      <c r="AL86" s="75">
        <v>731</v>
      </c>
      <c r="AM86" s="75">
        <v>-118</v>
      </c>
      <c r="AN86" s="75">
        <v>752</v>
      </c>
    </row>
    <row r="87" spans="5:40">
      <c r="E87" s="2">
        <v>26500</v>
      </c>
      <c r="F87">
        <f t="shared" si="5"/>
        <v>26525</v>
      </c>
      <c r="G87" s="75">
        <f t="shared" si="0"/>
        <v>-1298</v>
      </c>
      <c r="H87" s="57">
        <v>0</v>
      </c>
      <c r="I87" s="2">
        <f>ROUND(INDEX(CCareExpDecimal[],MATCH(E87,CCareExpDecimal[Income At Least],1),2)*H87,0)</f>
        <v>0</v>
      </c>
      <c r="J87" s="57">
        <v>165.29999999999998</v>
      </c>
      <c r="K87" s="2">
        <f t="shared" si="1"/>
        <v>0</v>
      </c>
      <c r="L87" s="2">
        <f t="shared" si="2"/>
        <v>0</v>
      </c>
      <c r="M87" s="2">
        <f t="shared" si="6"/>
        <v>0</v>
      </c>
      <c r="N87" s="2">
        <f t="shared" si="3"/>
        <v>-1298</v>
      </c>
      <c r="O87" s="2">
        <f t="shared" si="4"/>
        <v>1298</v>
      </c>
      <c r="P87" s="75"/>
      <c r="Q87" s="75">
        <f>Calc!W146</f>
        <v>-433</v>
      </c>
      <c r="R87" s="75">
        <f>Calc!X146</f>
        <v>14</v>
      </c>
      <c r="S87" s="75">
        <f>Calc!Y146</f>
        <v>0</v>
      </c>
      <c r="T87" s="75"/>
      <c r="U87" s="75">
        <v>-433</v>
      </c>
      <c r="V87" s="75">
        <v>14</v>
      </c>
      <c r="W87" s="75">
        <v>-368</v>
      </c>
      <c r="X87" s="75">
        <v>327</v>
      </c>
      <c r="Y87" s="75">
        <v>-324</v>
      </c>
      <c r="Z87" s="75">
        <v>550</v>
      </c>
      <c r="AA87" s="75">
        <v>-284</v>
      </c>
      <c r="AB87" s="75">
        <v>662</v>
      </c>
      <c r="AC87" s="75">
        <v>-252</v>
      </c>
      <c r="AD87" s="75">
        <v>682</v>
      </c>
      <c r="AE87" s="75">
        <v>-190</v>
      </c>
      <c r="AF87" s="75">
        <v>14</v>
      </c>
      <c r="AG87" s="75">
        <v>-165</v>
      </c>
      <c r="AH87" s="75">
        <v>370</v>
      </c>
      <c r="AI87" s="75">
        <v>-148</v>
      </c>
      <c r="AJ87" s="75">
        <v>614</v>
      </c>
      <c r="AK87" s="75">
        <v>-135</v>
      </c>
      <c r="AL87" s="75">
        <v>729</v>
      </c>
      <c r="AM87" s="75">
        <v>-124</v>
      </c>
      <c r="AN87" s="75">
        <v>750</v>
      </c>
    </row>
    <row r="88" spans="5:40">
      <c r="E88" s="2">
        <v>27000</v>
      </c>
      <c r="F88">
        <f t="shared" si="5"/>
        <v>27025</v>
      </c>
      <c r="G88" s="75">
        <f t="shared" si="0"/>
        <v>-1358</v>
      </c>
      <c r="H88" s="57">
        <v>0</v>
      </c>
      <c r="I88" s="2">
        <f>ROUND(INDEX(CCareExpDecimal[],MATCH(E88,CCareExpDecimal[Income At Least],1),2)*H88,0)</f>
        <v>0</v>
      </c>
      <c r="J88" s="57">
        <v>179.79999999999998</v>
      </c>
      <c r="K88" s="2">
        <f t="shared" si="1"/>
        <v>0</v>
      </c>
      <c r="L88" s="2">
        <f t="shared" si="2"/>
        <v>0</v>
      </c>
      <c r="M88" s="2">
        <f t="shared" si="6"/>
        <v>0</v>
      </c>
      <c r="N88" s="2">
        <f t="shared" si="3"/>
        <v>-1358</v>
      </c>
      <c r="O88" s="2">
        <f t="shared" si="4"/>
        <v>1358</v>
      </c>
      <c r="P88" s="75"/>
      <c r="Q88" s="75">
        <f>Calc!W147</f>
        <v>-446</v>
      </c>
      <c r="R88" s="75">
        <f>Calc!X147</f>
        <v>13</v>
      </c>
      <c r="S88" s="75">
        <f>Calc!Y147</f>
        <v>0</v>
      </c>
      <c r="T88" s="75"/>
      <c r="U88" s="75">
        <v>-446</v>
      </c>
      <c r="V88" s="75">
        <v>13</v>
      </c>
      <c r="W88" s="75">
        <v>-380</v>
      </c>
      <c r="X88" s="75">
        <v>318</v>
      </c>
      <c r="Y88" s="75">
        <v>-336</v>
      </c>
      <c r="Z88" s="75">
        <v>541</v>
      </c>
      <c r="AA88" s="75">
        <v>-295</v>
      </c>
      <c r="AB88" s="75">
        <v>652</v>
      </c>
      <c r="AC88" s="75">
        <v>-262</v>
      </c>
      <c r="AD88" s="75">
        <v>672</v>
      </c>
      <c r="AE88" s="75">
        <v>-199</v>
      </c>
      <c r="AF88" s="75">
        <v>13</v>
      </c>
      <c r="AG88" s="75">
        <v>-172</v>
      </c>
      <c r="AH88" s="75">
        <v>369</v>
      </c>
      <c r="AI88" s="75">
        <v>-155</v>
      </c>
      <c r="AJ88" s="75">
        <v>612</v>
      </c>
      <c r="AK88" s="75">
        <v>-141</v>
      </c>
      <c r="AL88" s="75">
        <v>727</v>
      </c>
      <c r="AM88" s="75">
        <v>-129</v>
      </c>
      <c r="AN88" s="75">
        <v>748</v>
      </c>
    </row>
    <row r="89" spans="5:40">
      <c r="E89" s="2">
        <v>27500</v>
      </c>
      <c r="F89">
        <f t="shared" si="5"/>
        <v>27525</v>
      </c>
      <c r="G89" s="75">
        <f t="shared" si="0"/>
        <v>-1418</v>
      </c>
      <c r="H89" s="57">
        <v>0</v>
      </c>
      <c r="I89" s="2">
        <f>ROUND(INDEX(CCareExpDecimal[],MATCH(E89,CCareExpDecimal[Income At Least],1),2)*H89,0)</f>
        <v>0</v>
      </c>
      <c r="J89" s="57">
        <v>187.60000000000002</v>
      </c>
      <c r="K89" s="2">
        <f t="shared" si="1"/>
        <v>0</v>
      </c>
      <c r="L89" s="2">
        <f t="shared" si="2"/>
        <v>0</v>
      </c>
      <c r="M89" s="2">
        <f t="shared" si="6"/>
        <v>0</v>
      </c>
      <c r="N89" s="2">
        <f t="shared" si="3"/>
        <v>-1418</v>
      </c>
      <c r="O89" s="2">
        <f t="shared" si="4"/>
        <v>1418</v>
      </c>
      <c r="P89" s="75"/>
      <c r="Q89" s="75">
        <f>Calc!W148</f>
        <v>-460</v>
      </c>
      <c r="R89" s="75">
        <f>Calc!X148</f>
        <v>13</v>
      </c>
      <c r="S89" s="75">
        <f>Calc!Y148</f>
        <v>0</v>
      </c>
      <c r="T89" s="75"/>
      <c r="U89" s="75">
        <v>-460</v>
      </c>
      <c r="V89" s="75">
        <v>13</v>
      </c>
      <c r="W89" s="75">
        <v>-393</v>
      </c>
      <c r="X89" s="75">
        <v>310</v>
      </c>
      <c r="Y89" s="75">
        <v>-349</v>
      </c>
      <c r="Z89" s="75">
        <v>532</v>
      </c>
      <c r="AA89" s="75">
        <v>-307</v>
      </c>
      <c r="AB89" s="75">
        <v>642</v>
      </c>
      <c r="AC89" s="75">
        <v>-273</v>
      </c>
      <c r="AD89" s="75">
        <v>662</v>
      </c>
      <c r="AE89" s="75">
        <v>-208</v>
      </c>
      <c r="AF89" s="75">
        <v>13</v>
      </c>
      <c r="AG89" s="75">
        <v>-181</v>
      </c>
      <c r="AH89" s="75">
        <v>368</v>
      </c>
      <c r="AI89" s="75">
        <v>-162</v>
      </c>
      <c r="AJ89" s="75">
        <v>611</v>
      </c>
      <c r="AK89" s="75">
        <v>-147</v>
      </c>
      <c r="AL89" s="75">
        <v>725</v>
      </c>
      <c r="AM89" s="75">
        <v>-135</v>
      </c>
      <c r="AN89" s="75">
        <v>746</v>
      </c>
    </row>
    <row r="90" spans="5:40">
      <c r="E90" s="2">
        <v>28000</v>
      </c>
      <c r="F90">
        <f t="shared" si="5"/>
        <v>28025</v>
      </c>
      <c r="G90" s="75">
        <f t="shared" si="0"/>
        <v>-1478</v>
      </c>
      <c r="H90" s="57">
        <v>0</v>
      </c>
      <c r="I90" s="2">
        <f>ROUND(INDEX(CCareExpDecimal[],MATCH(E90,CCareExpDecimal[Income At Least],1),2)*H90,0)</f>
        <v>0</v>
      </c>
      <c r="J90" s="57">
        <v>201.60000000000002</v>
      </c>
      <c r="K90" s="2">
        <f t="shared" si="1"/>
        <v>0</v>
      </c>
      <c r="L90" s="2">
        <f t="shared" si="2"/>
        <v>0</v>
      </c>
      <c r="M90" s="2">
        <f t="shared" si="6"/>
        <v>0</v>
      </c>
      <c r="N90" s="2">
        <f t="shared" si="3"/>
        <v>-1478</v>
      </c>
      <c r="O90" s="2">
        <f t="shared" si="4"/>
        <v>1478</v>
      </c>
      <c r="P90" s="75"/>
      <c r="Q90" s="75">
        <f>Calc!W149</f>
        <v>-474</v>
      </c>
      <c r="R90" s="75">
        <f>Calc!X149</f>
        <v>12</v>
      </c>
      <c r="S90" s="75">
        <f>Calc!Y149</f>
        <v>0</v>
      </c>
      <c r="T90" s="75"/>
      <c r="U90" s="75">
        <v>-474</v>
      </c>
      <c r="V90" s="75">
        <v>12</v>
      </c>
      <c r="W90" s="75">
        <v>-405</v>
      </c>
      <c r="X90" s="75">
        <v>302</v>
      </c>
      <c r="Y90" s="75">
        <v>-362</v>
      </c>
      <c r="Z90" s="75">
        <v>522</v>
      </c>
      <c r="AA90" s="75">
        <v>-318</v>
      </c>
      <c r="AB90" s="75">
        <v>632</v>
      </c>
      <c r="AC90" s="75">
        <v>-284</v>
      </c>
      <c r="AD90" s="75">
        <v>652</v>
      </c>
      <c r="AE90" s="75">
        <v>-217</v>
      </c>
      <c r="AF90" s="75">
        <v>12</v>
      </c>
      <c r="AG90" s="75">
        <v>-189</v>
      </c>
      <c r="AH90" s="75">
        <v>367</v>
      </c>
      <c r="AI90" s="75">
        <v>-169</v>
      </c>
      <c r="AJ90" s="75">
        <v>609</v>
      </c>
      <c r="AK90" s="75">
        <v>-154</v>
      </c>
      <c r="AL90" s="75">
        <v>724</v>
      </c>
      <c r="AM90" s="75">
        <v>-142</v>
      </c>
      <c r="AN90" s="75">
        <v>744</v>
      </c>
    </row>
    <row r="91" spans="5:40">
      <c r="E91" s="2">
        <v>28500</v>
      </c>
      <c r="F91">
        <f t="shared" si="5"/>
        <v>28525</v>
      </c>
      <c r="G91" s="75">
        <f t="shared" si="0"/>
        <v>-1538</v>
      </c>
      <c r="H91" s="57">
        <v>0</v>
      </c>
      <c r="I91" s="2">
        <f>ROUND(INDEX(CCareExpDecimal[],MATCH(E91,CCareExpDecimal[Income At Least],1),2)*H91,0)</f>
        <v>0</v>
      </c>
      <c r="J91" s="57">
        <v>215.60000000000002</v>
      </c>
      <c r="K91" s="2">
        <f t="shared" si="1"/>
        <v>0</v>
      </c>
      <c r="L91" s="2">
        <f t="shared" si="2"/>
        <v>0</v>
      </c>
      <c r="M91" s="2">
        <f t="shared" si="6"/>
        <v>0</v>
      </c>
      <c r="N91" s="2">
        <f t="shared" si="3"/>
        <v>-1538</v>
      </c>
      <c r="O91" s="2">
        <f t="shared" si="4"/>
        <v>1538</v>
      </c>
      <c r="P91" s="75"/>
      <c r="Q91" s="75">
        <f>Calc!W150</f>
        <v>-487</v>
      </c>
      <c r="R91" s="75">
        <f>Calc!X150</f>
        <v>12</v>
      </c>
      <c r="S91" s="75">
        <f>Calc!Y150</f>
        <v>0</v>
      </c>
      <c r="T91" s="75"/>
      <c r="U91" s="75">
        <v>-487</v>
      </c>
      <c r="V91" s="75">
        <v>12</v>
      </c>
      <c r="W91" s="75">
        <v>-418</v>
      </c>
      <c r="X91" s="75">
        <v>294</v>
      </c>
      <c r="Y91" s="75">
        <v>-374</v>
      </c>
      <c r="Z91" s="75">
        <v>513</v>
      </c>
      <c r="AA91" s="75">
        <v>-330</v>
      </c>
      <c r="AB91" s="75">
        <v>622</v>
      </c>
      <c r="AC91" s="75">
        <v>-295</v>
      </c>
      <c r="AD91" s="75">
        <v>642</v>
      </c>
      <c r="AE91" s="75">
        <v>-226</v>
      </c>
      <c r="AF91" s="75">
        <v>12</v>
      </c>
      <c r="AG91" s="75">
        <v>-198</v>
      </c>
      <c r="AH91" s="75">
        <v>361</v>
      </c>
      <c r="AI91" s="75">
        <v>-176</v>
      </c>
      <c r="AJ91" s="75">
        <v>601</v>
      </c>
      <c r="AK91" s="75">
        <v>-161</v>
      </c>
      <c r="AL91" s="75">
        <v>715</v>
      </c>
      <c r="AM91" s="75">
        <v>-148</v>
      </c>
      <c r="AN91" s="75">
        <v>735</v>
      </c>
    </row>
    <row r="92" spans="5:40">
      <c r="E92" s="2">
        <v>29000</v>
      </c>
      <c r="F92">
        <f t="shared" si="5"/>
        <v>29025</v>
      </c>
      <c r="G92" s="75">
        <f t="shared" si="0"/>
        <v>-1598</v>
      </c>
      <c r="H92" s="57">
        <v>0</v>
      </c>
      <c r="I92" s="2">
        <f>ROUND(INDEX(CCareExpDecimal[],MATCH(E92,CCareExpDecimal[Income At Least],1),2)*H92,0)</f>
        <v>0</v>
      </c>
      <c r="J92" s="57">
        <v>229.60000000000002</v>
      </c>
      <c r="K92" s="2">
        <f t="shared" si="1"/>
        <v>0</v>
      </c>
      <c r="L92" s="2">
        <f t="shared" si="2"/>
        <v>0</v>
      </c>
      <c r="M92" s="2">
        <f t="shared" si="6"/>
        <v>0</v>
      </c>
      <c r="N92" s="2">
        <f t="shared" si="3"/>
        <v>-1598</v>
      </c>
      <c r="O92" s="2">
        <f t="shared" si="4"/>
        <v>1598</v>
      </c>
      <c r="P92" s="75"/>
      <c r="Q92" s="75">
        <f>Calc!W151</f>
        <v>-501</v>
      </c>
      <c r="R92" s="75">
        <f>Calc!X151</f>
        <v>11</v>
      </c>
      <c r="S92" s="75">
        <f>Calc!Y151</f>
        <v>0</v>
      </c>
      <c r="T92" s="75"/>
      <c r="U92" s="75">
        <v>-501</v>
      </c>
      <c r="V92" s="75">
        <v>11</v>
      </c>
      <c r="W92" s="75">
        <v>-431</v>
      </c>
      <c r="X92" s="75">
        <v>286</v>
      </c>
      <c r="Y92" s="75">
        <v>-386</v>
      </c>
      <c r="Z92" s="75">
        <v>503</v>
      </c>
      <c r="AA92" s="75">
        <v>-342</v>
      </c>
      <c r="AB92" s="75">
        <v>612</v>
      </c>
      <c r="AC92" s="75">
        <v>-306</v>
      </c>
      <c r="AD92" s="75">
        <v>632</v>
      </c>
      <c r="AE92" s="75">
        <v>-236</v>
      </c>
      <c r="AF92" s="75">
        <v>11</v>
      </c>
      <c r="AG92" s="75">
        <v>-207</v>
      </c>
      <c r="AH92" s="75">
        <v>354</v>
      </c>
      <c r="AI92" s="75">
        <v>-184</v>
      </c>
      <c r="AJ92" s="75">
        <v>591</v>
      </c>
      <c r="AK92" s="75">
        <v>-168</v>
      </c>
      <c r="AL92" s="75">
        <v>704</v>
      </c>
      <c r="AM92" s="75">
        <v>-154</v>
      </c>
      <c r="AN92" s="75">
        <v>724</v>
      </c>
    </row>
    <row r="93" spans="5:40">
      <c r="E93" s="2">
        <v>29500</v>
      </c>
      <c r="F93">
        <f t="shared" si="5"/>
        <v>29525</v>
      </c>
      <c r="G93" s="75">
        <f t="shared" si="0"/>
        <v>-1658</v>
      </c>
      <c r="H93" s="57">
        <v>0</v>
      </c>
      <c r="I93" s="2">
        <f>ROUND(INDEX(CCareExpDecimal[],MATCH(E93,CCareExpDecimal[Income At Least],1),2)*H93,0)</f>
        <v>0</v>
      </c>
      <c r="J93" s="57">
        <v>234.9</v>
      </c>
      <c r="K93" s="2">
        <f t="shared" si="1"/>
        <v>0</v>
      </c>
      <c r="L93" s="2">
        <f t="shared" si="2"/>
        <v>0</v>
      </c>
      <c r="M93" s="2">
        <f t="shared" si="6"/>
        <v>0</v>
      </c>
      <c r="N93" s="2">
        <f t="shared" si="3"/>
        <v>-1658</v>
      </c>
      <c r="O93" s="2">
        <f t="shared" si="4"/>
        <v>1658</v>
      </c>
      <c r="P93" s="75"/>
      <c r="Q93" s="75">
        <f>Calc!W152</f>
        <v>-516</v>
      </c>
      <c r="R93" s="75">
        <f>Calc!X152</f>
        <v>11</v>
      </c>
      <c r="S93" s="75">
        <f>Calc!Y152</f>
        <v>0</v>
      </c>
      <c r="T93" s="75"/>
      <c r="U93" s="75">
        <v>-516</v>
      </c>
      <c r="V93" s="75">
        <v>11</v>
      </c>
      <c r="W93" s="75">
        <v>-443</v>
      </c>
      <c r="X93" s="75">
        <v>278</v>
      </c>
      <c r="Y93" s="75">
        <v>-399</v>
      </c>
      <c r="Z93" s="75">
        <v>493</v>
      </c>
      <c r="AA93" s="75">
        <v>-354</v>
      </c>
      <c r="AB93" s="75">
        <v>602</v>
      </c>
      <c r="AC93" s="75">
        <v>-317</v>
      </c>
      <c r="AD93" s="75">
        <v>622</v>
      </c>
      <c r="AE93" s="75">
        <v>-246</v>
      </c>
      <c r="AF93" s="75">
        <v>11</v>
      </c>
      <c r="AG93" s="75">
        <v>-216</v>
      </c>
      <c r="AH93" s="75">
        <v>346</v>
      </c>
      <c r="AI93" s="75">
        <v>-192</v>
      </c>
      <c r="AJ93" s="75">
        <v>581</v>
      </c>
      <c r="AK93" s="75">
        <v>-175</v>
      </c>
      <c r="AL93" s="75">
        <v>694</v>
      </c>
      <c r="AM93" s="75">
        <v>-161</v>
      </c>
      <c r="AN93" s="75">
        <v>714</v>
      </c>
    </row>
    <row r="94" spans="5:40">
      <c r="E94" s="2">
        <v>30000</v>
      </c>
      <c r="F94">
        <f t="shared" si="5"/>
        <v>30025</v>
      </c>
      <c r="G94" s="75">
        <f t="shared" si="0"/>
        <v>-1718</v>
      </c>
      <c r="H94" s="57">
        <v>0</v>
      </c>
      <c r="I94" s="2">
        <f>ROUND(INDEX(CCareExpDecimal[],MATCH(E94,CCareExpDecimal[Income At Least],1),2)*H94,0)</f>
        <v>0</v>
      </c>
      <c r="J94" s="57">
        <v>248.4</v>
      </c>
      <c r="K94" s="2">
        <f t="shared" si="1"/>
        <v>0</v>
      </c>
      <c r="L94" s="2">
        <f t="shared" si="2"/>
        <v>0</v>
      </c>
      <c r="M94" s="2">
        <f t="shared" si="6"/>
        <v>0</v>
      </c>
      <c r="N94" s="2">
        <f t="shared" si="3"/>
        <v>-1718</v>
      </c>
      <c r="O94" s="2">
        <f t="shared" si="4"/>
        <v>1718</v>
      </c>
      <c r="P94" s="75"/>
      <c r="Q94" s="75">
        <f>Calc!W153</f>
        <v>-531</v>
      </c>
      <c r="R94" s="75">
        <f>Calc!X153</f>
        <v>9</v>
      </c>
      <c r="S94" s="75">
        <f>Calc!Y153</f>
        <v>0</v>
      </c>
      <c r="T94" s="75"/>
      <c r="U94" s="75">
        <v>-531</v>
      </c>
      <c r="V94" s="75">
        <v>9</v>
      </c>
      <c r="W94" s="75">
        <v>-456</v>
      </c>
      <c r="X94" s="75">
        <v>270</v>
      </c>
      <c r="Y94" s="75">
        <v>-411</v>
      </c>
      <c r="Z94" s="75">
        <v>482</v>
      </c>
      <c r="AA94" s="75">
        <v>-366</v>
      </c>
      <c r="AB94" s="75">
        <v>590</v>
      </c>
      <c r="AC94" s="75">
        <v>-329</v>
      </c>
      <c r="AD94" s="75">
        <v>610</v>
      </c>
      <c r="AE94" s="75">
        <v>-256</v>
      </c>
      <c r="AF94" s="75">
        <v>10</v>
      </c>
      <c r="AG94" s="75">
        <v>-225</v>
      </c>
      <c r="AH94" s="75">
        <v>339</v>
      </c>
      <c r="AI94" s="75">
        <v>-201</v>
      </c>
      <c r="AJ94" s="75">
        <v>571</v>
      </c>
      <c r="AK94" s="75">
        <v>-183</v>
      </c>
      <c r="AL94" s="75">
        <v>684</v>
      </c>
      <c r="AM94" s="75">
        <v>-168</v>
      </c>
      <c r="AN94" s="75">
        <v>704</v>
      </c>
    </row>
    <row r="95" spans="5:40">
      <c r="E95" s="2">
        <v>30500</v>
      </c>
      <c r="F95">
        <f t="shared" si="5"/>
        <v>30525</v>
      </c>
      <c r="G95" s="75">
        <f t="shared" si="0"/>
        <v>-1778</v>
      </c>
      <c r="H95" s="57">
        <v>0</v>
      </c>
      <c r="I95" s="2">
        <f>ROUND(INDEX(CCareExpDecimal[],MATCH(E95,CCareExpDecimal[Income At Least],1),2)*H95,0)</f>
        <v>0</v>
      </c>
      <c r="J95" s="57">
        <v>261.90000000000003</v>
      </c>
      <c r="K95" s="2">
        <f t="shared" si="1"/>
        <v>0</v>
      </c>
      <c r="L95" s="2">
        <f t="shared" si="2"/>
        <v>0</v>
      </c>
      <c r="M95" s="2">
        <f t="shared" si="6"/>
        <v>0</v>
      </c>
      <c r="N95" s="2">
        <f t="shared" si="3"/>
        <v>-1778</v>
      </c>
      <c r="O95" s="2">
        <f t="shared" si="4"/>
        <v>1778</v>
      </c>
      <c r="P95" s="75"/>
      <c r="Q95" s="75">
        <f>Calc!W154</f>
        <v>-546</v>
      </c>
      <c r="R95" s="75">
        <f>Calc!X154</f>
        <v>8</v>
      </c>
      <c r="S95" s="75">
        <f>Calc!Y154</f>
        <v>0</v>
      </c>
      <c r="T95" s="75"/>
      <c r="U95" s="75">
        <v>-546</v>
      </c>
      <c r="V95" s="75">
        <v>8</v>
      </c>
      <c r="W95" s="75">
        <v>-469</v>
      </c>
      <c r="X95" s="75">
        <v>261</v>
      </c>
      <c r="Y95" s="75">
        <v>-424</v>
      </c>
      <c r="Z95" s="75">
        <v>472</v>
      </c>
      <c r="AA95" s="75">
        <v>-378</v>
      </c>
      <c r="AB95" s="75">
        <v>579</v>
      </c>
      <c r="AC95" s="75">
        <v>-340</v>
      </c>
      <c r="AD95" s="75">
        <v>599</v>
      </c>
      <c r="AE95" s="75">
        <v>-266</v>
      </c>
      <c r="AF95" s="75">
        <v>10</v>
      </c>
      <c r="AG95" s="75">
        <v>-234</v>
      </c>
      <c r="AH95" s="75">
        <v>332</v>
      </c>
      <c r="AI95" s="75">
        <v>-209</v>
      </c>
      <c r="AJ95" s="75">
        <v>561</v>
      </c>
      <c r="AK95" s="75">
        <v>-190</v>
      </c>
      <c r="AL95" s="75">
        <v>673</v>
      </c>
      <c r="AM95" s="75">
        <v>-176</v>
      </c>
      <c r="AN95" s="75">
        <v>694</v>
      </c>
    </row>
    <row r="96" spans="5:40">
      <c r="E96" s="2">
        <v>31000</v>
      </c>
      <c r="F96">
        <f t="shared" si="5"/>
        <v>31025</v>
      </c>
      <c r="G96" s="75">
        <f t="shared" si="0"/>
        <v>-1838</v>
      </c>
      <c r="H96" s="57">
        <v>0</v>
      </c>
      <c r="I96" s="2">
        <f>ROUND(INDEX(CCareExpDecimal[],MATCH(E96,CCareExpDecimal[Income At Least],1),2)*H96,0)</f>
        <v>0</v>
      </c>
      <c r="J96" s="57">
        <v>275.40000000000003</v>
      </c>
      <c r="K96" s="2">
        <f t="shared" si="1"/>
        <v>0</v>
      </c>
      <c r="L96" s="2">
        <f t="shared" si="2"/>
        <v>0</v>
      </c>
      <c r="M96" s="2">
        <f t="shared" si="6"/>
        <v>0</v>
      </c>
      <c r="N96" s="2">
        <f t="shared" si="3"/>
        <v>-1838</v>
      </c>
      <c r="O96" s="2">
        <f t="shared" si="4"/>
        <v>1838</v>
      </c>
      <c r="P96" s="75"/>
      <c r="Q96" s="75">
        <f>Calc!W155</f>
        <v>-561</v>
      </c>
      <c r="R96" s="75">
        <f>Calc!X155</f>
        <v>7</v>
      </c>
      <c r="S96" s="75">
        <f>Calc!Y155</f>
        <v>0</v>
      </c>
      <c r="T96" s="75"/>
      <c r="U96" s="75">
        <v>-561</v>
      </c>
      <c r="V96" s="75">
        <v>7</v>
      </c>
      <c r="W96" s="75">
        <v>-482</v>
      </c>
      <c r="X96" s="75">
        <v>253</v>
      </c>
      <c r="Y96" s="75">
        <v>-437</v>
      </c>
      <c r="Z96" s="75">
        <v>462</v>
      </c>
      <c r="AA96" s="75">
        <v>-391</v>
      </c>
      <c r="AB96" s="75">
        <v>568</v>
      </c>
      <c r="AC96" s="75">
        <v>-352</v>
      </c>
      <c r="AD96" s="75">
        <v>588</v>
      </c>
      <c r="AE96" s="75">
        <v>-276</v>
      </c>
      <c r="AF96" s="75">
        <v>9</v>
      </c>
      <c r="AG96" s="75">
        <v>-243</v>
      </c>
      <c r="AH96" s="75">
        <v>325</v>
      </c>
      <c r="AI96" s="75">
        <v>-217</v>
      </c>
      <c r="AJ96" s="75">
        <v>551</v>
      </c>
      <c r="AK96" s="75">
        <v>-198</v>
      </c>
      <c r="AL96" s="75">
        <v>664</v>
      </c>
      <c r="AM96" s="75">
        <v>-183</v>
      </c>
      <c r="AN96" s="75">
        <v>684</v>
      </c>
    </row>
    <row r="97" spans="5:40">
      <c r="E97" s="2">
        <v>31500</v>
      </c>
      <c r="F97">
        <f t="shared" si="5"/>
        <v>31525</v>
      </c>
      <c r="G97" s="75">
        <f t="shared" si="0"/>
        <v>-1898</v>
      </c>
      <c r="H97" s="57">
        <v>0</v>
      </c>
      <c r="I97" s="2">
        <f>ROUND(INDEX(CCareExpDecimal[],MATCH(E97,CCareExpDecimal[Income At Least],1),2)*H97,0)</f>
        <v>0</v>
      </c>
      <c r="J97" s="57">
        <v>278.2</v>
      </c>
      <c r="K97" s="2">
        <f t="shared" si="1"/>
        <v>0</v>
      </c>
      <c r="L97" s="2">
        <f t="shared" si="2"/>
        <v>0</v>
      </c>
      <c r="M97" s="2">
        <f t="shared" si="6"/>
        <v>0</v>
      </c>
      <c r="N97" s="2">
        <f t="shared" si="3"/>
        <v>-1898</v>
      </c>
      <c r="O97" s="2">
        <f t="shared" si="4"/>
        <v>1898</v>
      </c>
      <c r="P97" s="75"/>
      <c r="Q97" s="75">
        <f>Calc!W156</f>
        <v>-577</v>
      </c>
      <c r="R97" s="75">
        <f>Calc!X156</f>
        <v>6</v>
      </c>
      <c r="S97" s="75">
        <f>Calc!Y156</f>
        <v>0</v>
      </c>
      <c r="T97" s="75"/>
      <c r="U97" s="75">
        <v>-577</v>
      </c>
      <c r="V97" s="75">
        <v>6</v>
      </c>
      <c r="W97" s="75">
        <v>-495</v>
      </c>
      <c r="X97" s="75">
        <v>246</v>
      </c>
      <c r="Y97" s="75">
        <v>-450</v>
      </c>
      <c r="Z97" s="75">
        <v>453</v>
      </c>
      <c r="AA97" s="75">
        <v>-404</v>
      </c>
      <c r="AB97" s="75">
        <v>559</v>
      </c>
      <c r="AC97" s="75">
        <v>-363</v>
      </c>
      <c r="AD97" s="75">
        <v>579</v>
      </c>
      <c r="AE97" s="75">
        <v>-286</v>
      </c>
      <c r="AF97" s="75">
        <v>9</v>
      </c>
      <c r="AG97" s="75">
        <v>-253</v>
      </c>
      <c r="AH97" s="75">
        <v>320</v>
      </c>
      <c r="AI97" s="75">
        <v>-226</v>
      </c>
      <c r="AJ97" s="75">
        <v>544</v>
      </c>
      <c r="AK97" s="75">
        <v>-206</v>
      </c>
      <c r="AL97" s="75">
        <v>656</v>
      </c>
      <c r="AM97" s="75">
        <v>-190</v>
      </c>
      <c r="AN97" s="75">
        <v>676</v>
      </c>
    </row>
    <row r="98" spans="5:40">
      <c r="E98" s="2">
        <v>32000</v>
      </c>
      <c r="F98">
        <f t="shared" si="5"/>
        <v>32025</v>
      </c>
      <c r="G98" s="75">
        <f t="shared" ref="G98:G161" si="7">-ROUND(INDEX(G$17:G$20,MATCH(MAX($E98-G$27,0),G$12:G$15,1))*(MAX($E98-G$27,0)-INDEX(G$12:G$15,MATCH(MAX($E98-G$27,0),G$12:G$15,1)))+INDEX(G$22:G$25,MATCH(MAX($E98-G$27,0),G$12:G$15,1)),0)</f>
        <v>-1958</v>
      </c>
      <c r="H98" s="57">
        <v>0</v>
      </c>
      <c r="I98" s="2">
        <f>ROUND(INDEX(CCareExpDecimal[],MATCH(E98,CCareExpDecimal[Income At Least],1),2)*H98,0)</f>
        <v>0</v>
      </c>
      <c r="J98" s="57">
        <v>291.2</v>
      </c>
      <c r="K98" s="2">
        <f t="shared" ref="K98:K161" si="8">MIN(-G98,K$5*$B$13)</f>
        <v>0</v>
      </c>
      <c r="L98" s="2">
        <f t="shared" ref="L98:L161" si="9">ROUND(MAX(MIN(L$10*($E98-L$9),L$5*$B$13-K98),0),0)</f>
        <v>0</v>
      </c>
      <c r="M98" s="2">
        <f t="shared" si="6"/>
        <v>0</v>
      </c>
      <c r="N98" s="2">
        <f t="shared" ref="N98:N161" si="10">SUM(G98,I98,K98,L98,M98)</f>
        <v>-1958</v>
      </c>
      <c r="O98" s="2">
        <f t="shared" ref="O98:O161" si="11">MAX(-N98,0)</f>
        <v>1958</v>
      </c>
      <c r="P98" s="75"/>
      <c r="Q98" s="75">
        <f>Calc!W157</f>
        <v>-592</v>
      </c>
      <c r="R98" s="75">
        <f>Calc!X157</f>
        <v>6</v>
      </c>
      <c r="S98" s="75">
        <f>Calc!Y157</f>
        <v>0</v>
      </c>
      <c r="T98" s="75"/>
      <c r="U98" s="75">
        <v>-592</v>
      </c>
      <c r="V98" s="75">
        <v>6</v>
      </c>
      <c r="W98" s="75">
        <v>-508</v>
      </c>
      <c r="X98" s="75">
        <v>239</v>
      </c>
      <c r="Y98" s="75">
        <v>-462</v>
      </c>
      <c r="Z98" s="75">
        <v>443</v>
      </c>
      <c r="AA98" s="75">
        <v>-417</v>
      </c>
      <c r="AB98" s="75">
        <v>551</v>
      </c>
      <c r="AC98" s="75">
        <v>-375</v>
      </c>
      <c r="AD98" s="75">
        <v>570</v>
      </c>
      <c r="AE98" s="75">
        <v>-297</v>
      </c>
      <c r="AF98" s="75">
        <v>9</v>
      </c>
      <c r="AG98" s="75">
        <v>-262</v>
      </c>
      <c r="AH98" s="75">
        <v>314</v>
      </c>
      <c r="AI98" s="75">
        <v>-234</v>
      </c>
      <c r="AJ98" s="75">
        <v>536</v>
      </c>
      <c r="AK98" s="75">
        <v>-214</v>
      </c>
      <c r="AL98" s="75">
        <v>648</v>
      </c>
      <c r="AM98" s="75">
        <v>-197</v>
      </c>
      <c r="AN98" s="75">
        <v>668</v>
      </c>
    </row>
    <row r="99" spans="5:40">
      <c r="E99" s="2">
        <v>32500</v>
      </c>
      <c r="F99">
        <f t="shared" ref="F99:F162" si="12">IF(E99&lt;1,0,_xlfn.FLOOR.MATH(E99,50)+25)</f>
        <v>32525</v>
      </c>
      <c r="G99" s="75">
        <f t="shared" si="7"/>
        <v>-2018</v>
      </c>
      <c r="H99" s="57">
        <v>0</v>
      </c>
      <c r="I99" s="2">
        <f>ROUND(INDEX(CCareExpDecimal[],MATCH(E99,CCareExpDecimal[Income At Least],1),2)*H99,0)</f>
        <v>0</v>
      </c>
      <c r="J99" s="57">
        <v>304.2</v>
      </c>
      <c r="K99" s="2">
        <f t="shared" si="8"/>
        <v>0</v>
      </c>
      <c r="L99" s="2">
        <f t="shared" si="9"/>
        <v>0</v>
      </c>
      <c r="M99" s="2">
        <f t="shared" ref="M99:M162" si="13">ROUND(IF($F99&lt;M$6,$F99*M$4,0)+IF(AND($F99&gt;=M$6,$F99&lt;M$8),M$7,0)+IF(AND($F99&gt;M$8,$F99&lt;M$9),M$7 - (($F99-M$8)*M$5),0),0)</f>
        <v>0</v>
      </c>
      <c r="N99" s="2">
        <f t="shared" si="10"/>
        <v>-2018</v>
      </c>
      <c r="O99" s="2">
        <f t="shared" si="11"/>
        <v>2018</v>
      </c>
      <c r="P99" s="75"/>
      <c r="Q99" s="75">
        <f>Calc!W158</f>
        <v>-607</v>
      </c>
      <c r="R99" s="75">
        <f>Calc!X158</f>
        <v>5</v>
      </c>
      <c r="S99" s="75">
        <f>Calc!Y158</f>
        <v>0</v>
      </c>
      <c r="T99" s="75"/>
      <c r="U99" s="75">
        <v>-607</v>
      </c>
      <c r="V99" s="75">
        <v>5</v>
      </c>
      <c r="W99" s="75">
        <v>-522</v>
      </c>
      <c r="X99" s="75">
        <v>233</v>
      </c>
      <c r="Y99" s="75">
        <v>-475</v>
      </c>
      <c r="Z99" s="75">
        <v>434</v>
      </c>
      <c r="AA99" s="75">
        <v>-431</v>
      </c>
      <c r="AB99" s="75">
        <v>542</v>
      </c>
      <c r="AC99" s="75">
        <v>-387</v>
      </c>
      <c r="AD99" s="75">
        <v>561</v>
      </c>
      <c r="AE99" s="75">
        <v>-307</v>
      </c>
      <c r="AF99" s="75">
        <v>9</v>
      </c>
      <c r="AG99" s="75">
        <v>-272</v>
      </c>
      <c r="AH99" s="75">
        <v>309</v>
      </c>
      <c r="AI99" s="75">
        <v>-243</v>
      </c>
      <c r="AJ99" s="75">
        <v>528</v>
      </c>
      <c r="AK99" s="75">
        <v>-222</v>
      </c>
      <c r="AL99" s="75">
        <v>640</v>
      </c>
      <c r="AM99" s="75">
        <v>-205</v>
      </c>
      <c r="AN99" s="75">
        <v>660</v>
      </c>
    </row>
    <row r="100" spans="5:40">
      <c r="E100" s="2">
        <v>33000</v>
      </c>
      <c r="F100">
        <f t="shared" si="12"/>
        <v>33025</v>
      </c>
      <c r="G100" s="75">
        <f t="shared" si="7"/>
        <v>-2078</v>
      </c>
      <c r="H100" s="57">
        <v>0</v>
      </c>
      <c r="I100" s="2">
        <f>ROUND(INDEX(CCareExpDecimal[],MATCH(E100,CCareExpDecimal[Income At Least],1),2)*H100,0)</f>
        <v>0</v>
      </c>
      <c r="J100" s="57">
        <v>317.2</v>
      </c>
      <c r="K100" s="2">
        <f t="shared" si="8"/>
        <v>0</v>
      </c>
      <c r="L100" s="2">
        <f t="shared" si="9"/>
        <v>0</v>
      </c>
      <c r="M100" s="2">
        <f t="shared" si="13"/>
        <v>0</v>
      </c>
      <c r="N100" s="2">
        <f t="shared" si="10"/>
        <v>-2078</v>
      </c>
      <c r="O100" s="2">
        <f t="shared" si="11"/>
        <v>2078</v>
      </c>
      <c r="P100" s="75"/>
      <c r="Q100" s="75">
        <f>Calc!W159</f>
        <v>-623</v>
      </c>
      <c r="R100" s="75">
        <f>Calc!X159</f>
        <v>5</v>
      </c>
      <c r="S100" s="75">
        <f>Calc!Y159</f>
        <v>0</v>
      </c>
      <c r="T100" s="75"/>
      <c r="U100" s="75">
        <v>-623</v>
      </c>
      <c r="V100" s="75">
        <v>5</v>
      </c>
      <c r="W100" s="75">
        <v>-535</v>
      </c>
      <c r="X100" s="75">
        <v>226</v>
      </c>
      <c r="Y100" s="75">
        <v>-488</v>
      </c>
      <c r="Z100" s="75">
        <v>425</v>
      </c>
      <c r="AA100" s="75">
        <v>-444</v>
      </c>
      <c r="AB100" s="75">
        <v>533</v>
      </c>
      <c r="AC100" s="75">
        <v>-399</v>
      </c>
      <c r="AD100" s="75">
        <v>552</v>
      </c>
      <c r="AE100" s="75">
        <v>-318</v>
      </c>
      <c r="AF100" s="75">
        <v>9</v>
      </c>
      <c r="AG100" s="75">
        <v>-282</v>
      </c>
      <c r="AH100" s="75">
        <v>303</v>
      </c>
      <c r="AI100" s="75">
        <v>-252</v>
      </c>
      <c r="AJ100" s="75">
        <v>521</v>
      </c>
      <c r="AK100" s="75">
        <v>-231</v>
      </c>
      <c r="AL100" s="75">
        <v>632</v>
      </c>
      <c r="AM100" s="75">
        <v>-212</v>
      </c>
      <c r="AN100" s="75">
        <v>652</v>
      </c>
    </row>
    <row r="101" spans="5:40">
      <c r="E101" s="2">
        <v>33500</v>
      </c>
      <c r="F101">
        <f t="shared" si="12"/>
        <v>33525</v>
      </c>
      <c r="G101" s="75">
        <f t="shared" si="7"/>
        <v>-2138</v>
      </c>
      <c r="H101" s="57">
        <v>0</v>
      </c>
      <c r="I101" s="2">
        <f>ROUND(INDEX(CCareExpDecimal[],MATCH(E101,CCareExpDecimal[Income At Least],1),2)*H101,0)</f>
        <v>0</v>
      </c>
      <c r="J101" s="57">
        <v>317.5</v>
      </c>
      <c r="K101" s="2">
        <f t="shared" si="8"/>
        <v>0</v>
      </c>
      <c r="L101" s="2">
        <f t="shared" si="9"/>
        <v>0</v>
      </c>
      <c r="M101" s="2">
        <f t="shared" si="13"/>
        <v>0</v>
      </c>
      <c r="N101" s="2">
        <f t="shared" si="10"/>
        <v>-2138</v>
      </c>
      <c r="O101" s="2">
        <f t="shared" si="11"/>
        <v>2138</v>
      </c>
      <c r="P101" s="75"/>
      <c r="Q101" s="75">
        <f>Calc!W160</f>
        <v>-638</v>
      </c>
      <c r="R101" s="75">
        <f>Calc!X160</f>
        <v>5</v>
      </c>
      <c r="S101" s="75">
        <f>Calc!Y160</f>
        <v>0</v>
      </c>
      <c r="T101" s="75"/>
      <c r="U101" s="75">
        <v>-638</v>
      </c>
      <c r="V101" s="75">
        <v>5</v>
      </c>
      <c r="W101" s="75">
        <v>-548</v>
      </c>
      <c r="X101" s="75">
        <v>221</v>
      </c>
      <c r="Y101" s="75">
        <v>-501</v>
      </c>
      <c r="Z101" s="75">
        <v>415</v>
      </c>
      <c r="AA101" s="75">
        <v>-456</v>
      </c>
      <c r="AB101" s="75">
        <v>525</v>
      </c>
      <c r="AC101" s="75">
        <v>-411</v>
      </c>
      <c r="AD101" s="75">
        <v>543</v>
      </c>
      <c r="AE101" s="75">
        <v>-329</v>
      </c>
      <c r="AF101" s="75">
        <v>9</v>
      </c>
      <c r="AG101" s="75">
        <v>-292</v>
      </c>
      <c r="AH101" s="75">
        <v>298</v>
      </c>
      <c r="AI101" s="75">
        <v>-262</v>
      </c>
      <c r="AJ101" s="75">
        <v>513</v>
      </c>
      <c r="AK101" s="75">
        <v>-239</v>
      </c>
      <c r="AL101" s="75">
        <v>624</v>
      </c>
      <c r="AM101" s="75">
        <v>-220</v>
      </c>
      <c r="AN101" s="75">
        <v>644</v>
      </c>
    </row>
    <row r="102" spans="5:40">
      <c r="E102" s="2">
        <v>34000</v>
      </c>
      <c r="F102">
        <f t="shared" si="12"/>
        <v>34025</v>
      </c>
      <c r="G102" s="75">
        <f t="shared" si="7"/>
        <v>-2198</v>
      </c>
      <c r="H102" s="57">
        <v>0</v>
      </c>
      <c r="I102" s="2">
        <f>ROUND(INDEX(CCareExpDecimal[],MATCH(E102,CCareExpDecimal[Income At Least],1),2)*H102,0)</f>
        <v>0</v>
      </c>
      <c r="J102" s="57">
        <v>330</v>
      </c>
      <c r="K102" s="2">
        <f t="shared" si="8"/>
        <v>0</v>
      </c>
      <c r="L102" s="2">
        <f t="shared" si="9"/>
        <v>0</v>
      </c>
      <c r="M102" s="2">
        <f t="shared" si="13"/>
        <v>0</v>
      </c>
      <c r="N102" s="2">
        <f t="shared" si="10"/>
        <v>-2198</v>
      </c>
      <c r="O102" s="2">
        <f t="shared" si="11"/>
        <v>2198</v>
      </c>
      <c r="P102" s="75"/>
      <c r="Q102" s="75">
        <f>Calc!W161</f>
        <v>-654</v>
      </c>
      <c r="R102" s="75">
        <f>Calc!X161</f>
        <v>5</v>
      </c>
      <c r="S102" s="75">
        <f>Calc!Y161</f>
        <v>0</v>
      </c>
      <c r="T102" s="75"/>
      <c r="U102" s="75">
        <v>-654</v>
      </c>
      <c r="V102" s="75">
        <v>5</v>
      </c>
      <c r="W102" s="75">
        <v>-561</v>
      </c>
      <c r="X102" s="75">
        <v>215</v>
      </c>
      <c r="Y102" s="75">
        <v>-514</v>
      </c>
      <c r="Z102" s="75">
        <v>407</v>
      </c>
      <c r="AA102" s="75">
        <v>-469</v>
      </c>
      <c r="AB102" s="75">
        <v>515</v>
      </c>
      <c r="AC102" s="75">
        <v>-423</v>
      </c>
      <c r="AD102" s="75">
        <v>534</v>
      </c>
      <c r="AE102" s="75">
        <v>-340</v>
      </c>
      <c r="AF102" s="75">
        <v>9</v>
      </c>
      <c r="AG102" s="75">
        <v>-303</v>
      </c>
      <c r="AH102" s="75">
        <v>292</v>
      </c>
      <c r="AI102" s="75">
        <v>-271</v>
      </c>
      <c r="AJ102" s="75">
        <v>506</v>
      </c>
      <c r="AK102" s="75">
        <v>-248</v>
      </c>
      <c r="AL102" s="75">
        <v>616</v>
      </c>
      <c r="AM102" s="75">
        <v>-228</v>
      </c>
      <c r="AN102" s="75">
        <v>636</v>
      </c>
    </row>
    <row r="103" spans="5:40">
      <c r="E103" s="2">
        <v>34500</v>
      </c>
      <c r="F103">
        <f t="shared" si="12"/>
        <v>34525</v>
      </c>
      <c r="G103" s="75">
        <f t="shared" si="7"/>
        <v>-2258</v>
      </c>
      <c r="H103" s="57">
        <v>0</v>
      </c>
      <c r="I103" s="2">
        <f>ROUND(INDEX(CCareExpDecimal[],MATCH(E103,CCareExpDecimal[Income At Least],1),2)*H103,0)</f>
        <v>0</v>
      </c>
      <c r="J103" s="57">
        <v>342.5</v>
      </c>
      <c r="K103" s="2">
        <f t="shared" si="8"/>
        <v>0</v>
      </c>
      <c r="L103" s="2">
        <f t="shared" si="9"/>
        <v>0</v>
      </c>
      <c r="M103" s="2">
        <f t="shared" si="13"/>
        <v>0</v>
      </c>
      <c r="N103" s="2">
        <f t="shared" si="10"/>
        <v>-2258</v>
      </c>
      <c r="O103" s="2">
        <f t="shared" si="11"/>
        <v>2258</v>
      </c>
      <c r="P103" s="75"/>
      <c r="Q103" s="75">
        <f>Calc!W162</f>
        <v>-669</v>
      </c>
      <c r="R103" s="75">
        <f>Calc!X162</f>
        <v>5</v>
      </c>
      <c r="S103" s="75">
        <f>Calc!Y162</f>
        <v>0</v>
      </c>
      <c r="T103" s="75"/>
      <c r="U103" s="75">
        <v>-669</v>
      </c>
      <c r="V103" s="75">
        <v>5</v>
      </c>
      <c r="W103" s="75">
        <v>-576</v>
      </c>
      <c r="X103" s="75">
        <v>208</v>
      </c>
      <c r="Y103" s="75">
        <v>-528</v>
      </c>
      <c r="Z103" s="75">
        <v>398</v>
      </c>
      <c r="AA103" s="75">
        <v>-482</v>
      </c>
      <c r="AB103" s="75">
        <v>505</v>
      </c>
      <c r="AC103" s="75">
        <v>-435</v>
      </c>
      <c r="AD103" s="75">
        <v>524</v>
      </c>
      <c r="AE103" s="75">
        <v>-350</v>
      </c>
      <c r="AF103" s="75">
        <v>9</v>
      </c>
      <c r="AG103" s="75">
        <v>-313</v>
      </c>
      <c r="AH103" s="75">
        <v>287</v>
      </c>
      <c r="AI103" s="75">
        <v>-280</v>
      </c>
      <c r="AJ103" s="75">
        <v>498</v>
      </c>
      <c r="AK103" s="75">
        <v>-256</v>
      </c>
      <c r="AL103" s="75">
        <v>608</v>
      </c>
      <c r="AM103" s="75">
        <v>-236</v>
      </c>
      <c r="AN103" s="75">
        <v>628</v>
      </c>
    </row>
    <row r="104" spans="5:40">
      <c r="E104" s="2">
        <v>35000</v>
      </c>
      <c r="F104">
        <f t="shared" si="12"/>
        <v>35025</v>
      </c>
      <c r="G104" s="75">
        <f t="shared" si="7"/>
        <v>-2318</v>
      </c>
      <c r="H104" s="57">
        <v>0</v>
      </c>
      <c r="I104" s="2">
        <f>ROUND(INDEX(CCareExpDecimal[],MATCH(E104,CCareExpDecimal[Income At Least],1),2)*H104,0)</f>
        <v>0</v>
      </c>
      <c r="J104" s="57">
        <v>355</v>
      </c>
      <c r="K104" s="2">
        <f t="shared" si="8"/>
        <v>0</v>
      </c>
      <c r="L104" s="2">
        <f t="shared" si="9"/>
        <v>0</v>
      </c>
      <c r="M104" s="2">
        <f t="shared" si="13"/>
        <v>0</v>
      </c>
      <c r="N104" s="2">
        <f t="shared" si="10"/>
        <v>-2318</v>
      </c>
      <c r="O104" s="2">
        <f t="shared" si="11"/>
        <v>2318</v>
      </c>
      <c r="P104" s="75"/>
      <c r="Q104" s="75">
        <f>Calc!W163</f>
        <v>-684</v>
      </c>
      <c r="R104" s="75">
        <f>Calc!X163</f>
        <v>5</v>
      </c>
      <c r="S104" s="75">
        <f>Calc!Y163</f>
        <v>0</v>
      </c>
      <c r="T104" s="75"/>
      <c r="U104" s="75">
        <v>-684</v>
      </c>
      <c r="V104" s="75">
        <v>5</v>
      </c>
      <c r="W104" s="75">
        <v>-592</v>
      </c>
      <c r="X104" s="75">
        <v>201</v>
      </c>
      <c r="Y104" s="75">
        <v>-541</v>
      </c>
      <c r="Z104" s="75">
        <v>389</v>
      </c>
      <c r="AA104" s="75">
        <v>-495</v>
      </c>
      <c r="AB104" s="75">
        <v>496</v>
      </c>
      <c r="AC104" s="75">
        <v>-448</v>
      </c>
      <c r="AD104" s="75">
        <v>514</v>
      </c>
      <c r="AE104" s="75">
        <v>-361</v>
      </c>
      <c r="AF104" s="75">
        <v>9</v>
      </c>
      <c r="AG104" s="75">
        <v>-324</v>
      </c>
      <c r="AH104" s="75">
        <v>282</v>
      </c>
      <c r="AI104" s="75">
        <v>-290</v>
      </c>
      <c r="AJ104" s="75">
        <v>491</v>
      </c>
      <c r="AK104" s="75">
        <v>-265</v>
      </c>
      <c r="AL104" s="75">
        <v>600</v>
      </c>
      <c r="AM104" s="75">
        <v>-245</v>
      </c>
      <c r="AN104" s="75">
        <v>621</v>
      </c>
    </row>
    <row r="105" spans="5:40">
      <c r="E105" s="2">
        <v>35500</v>
      </c>
      <c r="F105">
        <f t="shared" si="12"/>
        <v>35525</v>
      </c>
      <c r="G105" s="75">
        <f t="shared" si="7"/>
        <v>-2378</v>
      </c>
      <c r="H105" s="57">
        <v>0</v>
      </c>
      <c r="I105" s="2">
        <f>ROUND(INDEX(CCareExpDecimal[],MATCH(E105,CCareExpDecimal[Income At Least],1),2)*H105,0)</f>
        <v>0</v>
      </c>
      <c r="J105" s="57">
        <v>352.80000000000143</v>
      </c>
      <c r="K105" s="2">
        <f t="shared" si="8"/>
        <v>0</v>
      </c>
      <c r="L105" s="2">
        <f t="shared" si="9"/>
        <v>0</v>
      </c>
      <c r="M105" s="2">
        <f t="shared" si="13"/>
        <v>0</v>
      </c>
      <c r="N105" s="2">
        <f t="shared" si="10"/>
        <v>-2378</v>
      </c>
      <c r="O105" s="2">
        <f t="shared" si="11"/>
        <v>2378</v>
      </c>
      <c r="P105" s="75"/>
      <c r="Q105" s="75">
        <f>Calc!W164</f>
        <v>-700</v>
      </c>
      <c r="R105" s="75">
        <f>Calc!X164</f>
        <v>5</v>
      </c>
      <c r="S105" s="75">
        <f>Calc!Y164</f>
        <v>0</v>
      </c>
      <c r="T105" s="75"/>
      <c r="U105" s="75">
        <v>-700</v>
      </c>
      <c r="V105" s="75">
        <v>5</v>
      </c>
      <c r="W105" s="75">
        <v>-607</v>
      </c>
      <c r="X105" s="75">
        <v>194</v>
      </c>
      <c r="Y105" s="75">
        <v>-554</v>
      </c>
      <c r="Z105" s="75">
        <v>380</v>
      </c>
      <c r="AA105" s="75">
        <v>-507</v>
      </c>
      <c r="AB105" s="75">
        <v>486</v>
      </c>
      <c r="AC105" s="75">
        <v>-461</v>
      </c>
      <c r="AD105" s="75">
        <v>504</v>
      </c>
      <c r="AE105" s="75">
        <v>-372</v>
      </c>
      <c r="AF105" s="75">
        <v>8</v>
      </c>
      <c r="AG105" s="75">
        <v>-334</v>
      </c>
      <c r="AH105" s="75">
        <v>275</v>
      </c>
      <c r="AI105" s="75">
        <v>-300</v>
      </c>
      <c r="AJ105" s="75">
        <v>482</v>
      </c>
      <c r="AK105" s="75">
        <v>-274</v>
      </c>
      <c r="AL105" s="75">
        <v>592</v>
      </c>
      <c r="AM105" s="75">
        <v>-253</v>
      </c>
      <c r="AN105" s="75">
        <v>612</v>
      </c>
    </row>
    <row r="106" spans="5:40">
      <c r="E106" s="2">
        <v>36000</v>
      </c>
      <c r="F106">
        <f t="shared" si="12"/>
        <v>36025</v>
      </c>
      <c r="G106" s="75">
        <f t="shared" si="7"/>
        <v>-2438</v>
      </c>
      <c r="H106" s="57">
        <v>0</v>
      </c>
      <c r="I106" s="2">
        <f>ROUND(INDEX(CCareExpDecimal[],MATCH(E106,CCareExpDecimal[Income At Least],1),2)*H106,0)</f>
        <v>0</v>
      </c>
      <c r="J106" s="57">
        <v>364.80000000000149</v>
      </c>
      <c r="K106" s="2">
        <f t="shared" si="8"/>
        <v>0</v>
      </c>
      <c r="L106" s="2">
        <f t="shared" si="9"/>
        <v>0</v>
      </c>
      <c r="M106" s="2">
        <f t="shared" si="13"/>
        <v>0</v>
      </c>
      <c r="N106" s="2">
        <f t="shared" si="10"/>
        <v>-2438</v>
      </c>
      <c r="O106" s="2">
        <f t="shared" si="11"/>
        <v>2438</v>
      </c>
      <c r="P106" s="75"/>
      <c r="Q106" s="75">
        <f>Calc!W165</f>
        <v>-715</v>
      </c>
      <c r="R106" s="75">
        <f>Calc!X165</f>
        <v>5</v>
      </c>
      <c r="S106" s="75">
        <f>Calc!Y165</f>
        <v>0</v>
      </c>
      <c r="T106" s="75"/>
      <c r="U106" s="75">
        <v>-715</v>
      </c>
      <c r="V106" s="75">
        <v>5</v>
      </c>
      <c r="W106" s="75">
        <v>-623</v>
      </c>
      <c r="X106" s="75">
        <v>187</v>
      </c>
      <c r="Y106" s="75">
        <v>-567</v>
      </c>
      <c r="Z106" s="75">
        <v>371</v>
      </c>
      <c r="AA106" s="75">
        <v>-520</v>
      </c>
      <c r="AB106" s="75">
        <v>477</v>
      </c>
      <c r="AC106" s="75">
        <v>-474</v>
      </c>
      <c r="AD106" s="75">
        <v>494</v>
      </c>
      <c r="AE106" s="75">
        <v>-384</v>
      </c>
      <c r="AF106" s="75">
        <v>8</v>
      </c>
      <c r="AG106" s="75">
        <v>-346</v>
      </c>
      <c r="AH106" s="75">
        <v>268</v>
      </c>
      <c r="AI106" s="75">
        <v>-310</v>
      </c>
      <c r="AJ106" s="75">
        <v>474</v>
      </c>
      <c r="AK106" s="75">
        <v>-283</v>
      </c>
      <c r="AL106" s="75">
        <v>583</v>
      </c>
      <c r="AM106" s="75">
        <v>-262</v>
      </c>
      <c r="AN106" s="75">
        <v>603</v>
      </c>
    </row>
    <row r="107" spans="5:40">
      <c r="E107" s="2">
        <v>36500</v>
      </c>
      <c r="F107">
        <f t="shared" si="12"/>
        <v>36525</v>
      </c>
      <c r="G107" s="75">
        <f t="shared" si="7"/>
        <v>-2498</v>
      </c>
      <c r="H107" s="57">
        <v>0</v>
      </c>
      <c r="I107" s="2">
        <f>ROUND(INDEX(CCareExpDecimal[],MATCH(E107,CCareExpDecimal[Income At Least],1),2)*H107,0)</f>
        <v>0</v>
      </c>
      <c r="J107" s="57">
        <v>376.80000000000155</v>
      </c>
      <c r="K107" s="2">
        <f t="shared" si="8"/>
        <v>0</v>
      </c>
      <c r="L107" s="2">
        <f t="shared" si="9"/>
        <v>0</v>
      </c>
      <c r="M107" s="2">
        <f t="shared" si="13"/>
        <v>0</v>
      </c>
      <c r="N107" s="2">
        <f t="shared" si="10"/>
        <v>-2498</v>
      </c>
      <c r="O107" s="2">
        <f t="shared" si="11"/>
        <v>2498</v>
      </c>
      <c r="P107" s="75"/>
      <c r="Q107" s="75">
        <f>Calc!W166</f>
        <v>-731</v>
      </c>
      <c r="R107" s="75">
        <f>Calc!X166</f>
        <v>5</v>
      </c>
      <c r="S107" s="75">
        <f>Calc!Y166</f>
        <v>0</v>
      </c>
      <c r="T107" s="75"/>
      <c r="U107" s="75">
        <v>-731</v>
      </c>
      <c r="V107" s="75">
        <v>5</v>
      </c>
      <c r="W107" s="75">
        <v>-638</v>
      </c>
      <c r="X107" s="75">
        <v>181</v>
      </c>
      <c r="Y107" s="75">
        <v>-581</v>
      </c>
      <c r="Z107" s="75">
        <v>362</v>
      </c>
      <c r="AA107" s="75">
        <v>-534</v>
      </c>
      <c r="AB107" s="75">
        <v>467</v>
      </c>
      <c r="AC107" s="75">
        <v>-487</v>
      </c>
      <c r="AD107" s="75">
        <v>484</v>
      </c>
      <c r="AE107" s="75">
        <v>-395</v>
      </c>
      <c r="AF107" s="75">
        <v>7</v>
      </c>
      <c r="AG107" s="75">
        <v>-357</v>
      </c>
      <c r="AH107" s="75">
        <v>262</v>
      </c>
      <c r="AI107" s="75">
        <v>-320</v>
      </c>
      <c r="AJ107" s="75">
        <v>466</v>
      </c>
      <c r="AK107" s="75">
        <v>-292</v>
      </c>
      <c r="AL107" s="75">
        <v>575</v>
      </c>
      <c r="AM107" s="75">
        <v>-270</v>
      </c>
      <c r="AN107" s="75">
        <v>595</v>
      </c>
    </row>
    <row r="108" spans="5:40">
      <c r="E108" s="2">
        <v>37000</v>
      </c>
      <c r="F108">
        <f t="shared" si="12"/>
        <v>37025</v>
      </c>
      <c r="G108" s="75">
        <f t="shared" si="7"/>
        <v>-2558</v>
      </c>
      <c r="H108" s="57">
        <v>0</v>
      </c>
      <c r="I108" s="2">
        <f>ROUND(INDEX(CCareExpDecimal[],MATCH(E108,CCareExpDecimal[Income At Least],1),2)*H108,0)</f>
        <v>0</v>
      </c>
      <c r="J108" s="57">
        <v>391.20000000000164</v>
      </c>
      <c r="K108" s="2">
        <f t="shared" si="8"/>
        <v>0</v>
      </c>
      <c r="L108" s="2">
        <f t="shared" si="9"/>
        <v>0</v>
      </c>
      <c r="M108" s="2">
        <f t="shared" si="13"/>
        <v>0</v>
      </c>
      <c r="N108" s="2">
        <f t="shared" si="10"/>
        <v>-2558</v>
      </c>
      <c r="O108" s="2">
        <f t="shared" si="11"/>
        <v>2558</v>
      </c>
      <c r="P108" s="75"/>
      <c r="Q108" s="75">
        <f>Calc!W167</f>
        <v>-746</v>
      </c>
      <c r="R108" s="75">
        <f>Calc!X167</f>
        <v>5</v>
      </c>
      <c r="S108" s="75">
        <f>Calc!Y167</f>
        <v>0</v>
      </c>
      <c r="T108" s="75"/>
      <c r="U108" s="75">
        <v>-746</v>
      </c>
      <c r="V108" s="75">
        <v>5</v>
      </c>
      <c r="W108" s="75">
        <v>-654</v>
      </c>
      <c r="X108" s="75">
        <v>174</v>
      </c>
      <c r="Y108" s="75">
        <v>-594</v>
      </c>
      <c r="Z108" s="75">
        <v>353</v>
      </c>
      <c r="AA108" s="75">
        <v>-547</v>
      </c>
      <c r="AB108" s="75">
        <v>458</v>
      </c>
      <c r="AC108" s="75">
        <v>-500</v>
      </c>
      <c r="AD108" s="75">
        <v>475</v>
      </c>
      <c r="AE108" s="75">
        <v>-407</v>
      </c>
      <c r="AF108" s="75">
        <v>6</v>
      </c>
      <c r="AG108" s="75">
        <v>-368</v>
      </c>
      <c r="AH108" s="75">
        <v>255</v>
      </c>
      <c r="AI108" s="75">
        <v>-331</v>
      </c>
      <c r="AJ108" s="75">
        <v>458</v>
      </c>
      <c r="AK108" s="75">
        <v>-301</v>
      </c>
      <c r="AL108" s="75">
        <v>566</v>
      </c>
      <c r="AM108" s="75">
        <v>-279</v>
      </c>
      <c r="AN108" s="75">
        <v>587</v>
      </c>
    </row>
    <row r="109" spans="5:40">
      <c r="E109" s="2">
        <v>37500</v>
      </c>
      <c r="F109">
        <f t="shared" si="12"/>
        <v>37525</v>
      </c>
      <c r="G109" s="75">
        <f t="shared" si="7"/>
        <v>-2618</v>
      </c>
      <c r="H109" s="57">
        <v>0</v>
      </c>
      <c r="I109" s="2">
        <f>ROUND(INDEX(CCareExpDecimal[],MATCH(E109,CCareExpDecimal[Income At Least],1),2)*H109,0)</f>
        <v>0</v>
      </c>
      <c r="J109" s="57">
        <v>388.70000000000169</v>
      </c>
      <c r="K109" s="2">
        <f t="shared" si="8"/>
        <v>0</v>
      </c>
      <c r="L109" s="2">
        <f t="shared" si="9"/>
        <v>0</v>
      </c>
      <c r="M109" s="2">
        <f t="shared" si="13"/>
        <v>0</v>
      </c>
      <c r="N109" s="2">
        <f t="shared" si="10"/>
        <v>-2618</v>
      </c>
      <c r="O109" s="2">
        <f t="shared" si="11"/>
        <v>2618</v>
      </c>
      <c r="P109" s="75"/>
      <c r="Q109" s="75">
        <f>Calc!W168</f>
        <v>-762</v>
      </c>
      <c r="R109" s="75">
        <f>Calc!X168</f>
        <v>5</v>
      </c>
      <c r="S109" s="75">
        <f>Calc!Y168</f>
        <v>0</v>
      </c>
      <c r="T109" s="75"/>
      <c r="U109" s="75">
        <v>-762</v>
      </c>
      <c r="V109" s="75">
        <v>5</v>
      </c>
      <c r="W109" s="75">
        <v>-669</v>
      </c>
      <c r="X109" s="75">
        <v>167</v>
      </c>
      <c r="Y109" s="75">
        <v>-607</v>
      </c>
      <c r="Z109" s="75">
        <v>344</v>
      </c>
      <c r="AA109" s="75">
        <v>-560</v>
      </c>
      <c r="AB109" s="75">
        <v>449</v>
      </c>
      <c r="AC109" s="75">
        <v>-514</v>
      </c>
      <c r="AD109" s="75">
        <v>465</v>
      </c>
      <c r="AE109" s="75">
        <v>-419</v>
      </c>
      <c r="AF109" s="75">
        <v>6</v>
      </c>
      <c r="AG109" s="75">
        <v>-379</v>
      </c>
      <c r="AH109" s="75">
        <v>248</v>
      </c>
      <c r="AI109" s="75">
        <v>-341</v>
      </c>
      <c r="AJ109" s="75">
        <v>450</v>
      </c>
      <c r="AK109" s="75">
        <v>-310</v>
      </c>
      <c r="AL109" s="75">
        <v>558</v>
      </c>
      <c r="AM109" s="75">
        <v>-288</v>
      </c>
      <c r="AN109" s="75">
        <v>578</v>
      </c>
    </row>
    <row r="110" spans="5:40">
      <c r="E110" s="2">
        <v>38000</v>
      </c>
      <c r="F110">
        <f t="shared" si="12"/>
        <v>38025</v>
      </c>
      <c r="G110" s="75">
        <f t="shared" si="7"/>
        <v>-2678</v>
      </c>
      <c r="H110" s="57">
        <v>0</v>
      </c>
      <c r="I110" s="2">
        <f>ROUND(INDEX(CCareExpDecimal[],MATCH(E110,CCareExpDecimal[Income At Least],1),2)*H110,0)</f>
        <v>0</v>
      </c>
      <c r="J110" s="57">
        <v>402.50000000000176</v>
      </c>
      <c r="K110" s="2">
        <f t="shared" si="8"/>
        <v>0</v>
      </c>
      <c r="L110" s="2">
        <f t="shared" si="9"/>
        <v>0</v>
      </c>
      <c r="M110" s="2">
        <f t="shared" si="13"/>
        <v>0</v>
      </c>
      <c r="N110" s="2">
        <f t="shared" si="10"/>
        <v>-2678</v>
      </c>
      <c r="O110" s="2">
        <f t="shared" si="11"/>
        <v>2678</v>
      </c>
      <c r="P110" s="75"/>
      <c r="Q110" s="75">
        <f>Calc!W169</f>
        <v>-778</v>
      </c>
      <c r="R110" s="75">
        <f>Calc!X169</f>
        <v>5</v>
      </c>
      <c r="S110" s="75">
        <f>Calc!Y169</f>
        <v>0</v>
      </c>
      <c r="T110" s="75"/>
      <c r="U110" s="75">
        <v>-778</v>
      </c>
      <c r="V110" s="75">
        <v>5</v>
      </c>
      <c r="W110" s="75">
        <v>-685</v>
      </c>
      <c r="X110" s="75">
        <v>161</v>
      </c>
      <c r="Y110" s="75">
        <v>-621</v>
      </c>
      <c r="Z110" s="75">
        <v>335</v>
      </c>
      <c r="AA110" s="75">
        <v>-574</v>
      </c>
      <c r="AB110" s="75">
        <v>440</v>
      </c>
      <c r="AC110" s="75">
        <v>-527</v>
      </c>
      <c r="AD110" s="75">
        <v>455</v>
      </c>
      <c r="AE110" s="75">
        <v>-431</v>
      </c>
      <c r="AF110" s="75">
        <v>5</v>
      </c>
      <c r="AG110" s="75">
        <v>-390</v>
      </c>
      <c r="AH110" s="75">
        <v>241</v>
      </c>
      <c r="AI110" s="75">
        <v>-352</v>
      </c>
      <c r="AJ110" s="75">
        <v>442</v>
      </c>
      <c r="AK110" s="75">
        <v>-320</v>
      </c>
      <c r="AL110" s="75">
        <v>549</v>
      </c>
      <c r="AM110" s="75">
        <v>-297</v>
      </c>
      <c r="AN110" s="75">
        <v>570</v>
      </c>
    </row>
    <row r="111" spans="5:40">
      <c r="E111" s="2">
        <v>38500</v>
      </c>
      <c r="F111">
        <f t="shared" si="12"/>
        <v>38525</v>
      </c>
      <c r="G111" s="75">
        <f t="shared" si="7"/>
        <v>-2738</v>
      </c>
      <c r="H111" s="57">
        <v>0</v>
      </c>
      <c r="I111" s="2">
        <f>ROUND(INDEX(CCareExpDecimal[],MATCH(E111,CCareExpDecimal[Income At Least],1),2)*H111,0)</f>
        <v>0</v>
      </c>
      <c r="J111" s="57">
        <v>416.30000000000183</v>
      </c>
      <c r="K111" s="2">
        <f t="shared" si="8"/>
        <v>0</v>
      </c>
      <c r="L111" s="2">
        <f t="shared" si="9"/>
        <v>0</v>
      </c>
      <c r="M111" s="2">
        <f t="shared" si="13"/>
        <v>0</v>
      </c>
      <c r="N111" s="2">
        <f t="shared" si="10"/>
        <v>-2738</v>
      </c>
      <c r="O111" s="2">
        <f t="shared" si="11"/>
        <v>2738</v>
      </c>
      <c r="P111" s="75"/>
      <c r="Q111" s="75">
        <f>Calc!W170</f>
        <v>-793</v>
      </c>
      <c r="R111" s="75">
        <f>Calc!X170</f>
        <v>5</v>
      </c>
      <c r="S111" s="75">
        <f>Calc!Y170</f>
        <v>0</v>
      </c>
      <c r="T111" s="75"/>
      <c r="U111" s="75">
        <v>-793</v>
      </c>
      <c r="V111" s="75">
        <v>5</v>
      </c>
      <c r="W111" s="75">
        <v>-701</v>
      </c>
      <c r="X111" s="75">
        <v>154</v>
      </c>
      <c r="Y111" s="75">
        <v>-634</v>
      </c>
      <c r="Z111" s="75">
        <v>327</v>
      </c>
      <c r="AA111" s="75">
        <v>-587</v>
      </c>
      <c r="AB111" s="75">
        <v>430</v>
      </c>
      <c r="AC111" s="75">
        <v>-540</v>
      </c>
      <c r="AD111" s="75">
        <v>446</v>
      </c>
      <c r="AE111" s="75">
        <v>-442</v>
      </c>
      <c r="AF111" s="75">
        <v>5</v>
      </c>
      <c r="AG111" s="75">
        <v>-402</v>
      </c>
      <c r="AH111" s="75">
        <v>234</v>
      </c>
      <c r="AI111" s="75">
        <v>-363</v>
      </c>
      <c r="AJ111" s="75">
        <v>434</v>
      </c>
      <c r="AK111" s="75">
        <v>-330</v>
      </c>
      <c r="AL111" s="75">
        <v>541</v>
      </c>
      <c r="AM111" s="75">
        <v>-306</v>
      </c>
      <c r="AN111" s="75">
        <v>561</v>
      </c>
    </row>
    <row r="112" spans="5:40">
      <c r="E112" s="2">
        <v>39000</v>
      </c>
      <c r="F112">
        <f t="shared" si="12"/>
        <v>39025</v>
      </c>
      <c r="G112" s="75">
        <f t="shared" si="7"/>
        <v>-2798</v>
      </c>
      <c r="H112" s="57">
        <v>0</v>
      </c>
      <c r="I112" s="2">
        <f>ROUND(INDEX(CCareExpDecimal[],MATCH(E112,CCareExpDecimal[Income At Least],1),2)*H112,0)</f>
        <v>0</v>
      </c>
      <c r="J112" s="57">
        <v>430.1000000000019</v>
      </c>
      <c r="K112" s="2">
        <f t="shared" si="8"/>
        <v>0</v>
      </c>
      <c r="L112" s="2">
        <f t="shared" si="9"/>
        <v>0</v>
      </c>
      <c r="M112" s="2">
        <f t="shared" si="13"/>
        <v>0</v>
      </c>
      <c r="N112" s="2">
        <f t="shared" si="10"/>
        <v>-2798</v>
      </c>
      <c r="O112" s="2">
        <f t="shared" si="11"/>
        <v>2798</v>
      </c>
      <c r="P112" s="75"/>
      <c r="Q112" s="75">
        <f>Calc!W171</f>
        <v>-809</v>
      </c>
      <c r="R112" s="75">
        <f>Calc!X171</f>
        <v>5</v>
      </c>
      <c r="S112" s="75">
        <f>Calc!Y171</f>
        <v>0</v>
      </c>
      <c r="T112" s="75"/>
      <c r="U112" s="75">
        <v>-809</v>
      </c>
      <c r="V112" s="75">
        <v>5</v>
      </c>
      <c r="W112" s="75">
        <v>-717</v>
      </c>
      <c r="X112" s="75">
        <v>147</v>
      </c>
      <c r="Y112" s="75">
        <v>-647</v>
      </c>
      <c r="Z112" s="75">
        <v>318</v>
      </c>
      <c r="AA112" s="75">
        <v>-600</v>
      </c>
      <c r="AB112" s="75">
        <v>421</v>
      </c>
      <c r="AC112" s="75">
        <v>-553</v>
      </c>
      <c r="AD112" s="75">
        <v>437</v>
      </c>
      <c r="AE112" s="75">
        <v>-454</v>
      </c>
      <c r="AF112" s="75">
        <v>5</v>
      </c>
      <c r="AG112" s="75">
        <v>-414</v>
      </c>
      <c r="AH112" s="75">
        <v>227</v>
      </c>
      <c r="AI112" s="75">
        <v>-374</v>
      </c>
      <c r="AJ112" s="75">
        <v>426</v>
      </c>
      <c r="AK112" s="75">
        <v>-340</v>
      </c>
      <c r="AL112" s="75">
        <v>533</v>
      </c>
      <c r="AM112" s="75">
        <v>-315</v>
      </c>
      <c r="AN112" s="75">
        <v>553</v>
      </c>
    </row>
    <row r="113" spans="5:40">
      <c r="E113" s="2">
        <v>39500</v>
      </c>
      <c r="F113">
        <f t="shared" si="12"/>
        <v>39525</v>
      </c>
      <c r="G113" s="75">
        <f t="shared" si="7"/>
        <v>-2858</v>
      </c>
      <c r="H113" s="57">
        <v>0</v>
      </c>
      <c r="I113" s="2">
        <f>ROUND(INDEX(CCareExpDecimal[],MATCH(E113,CCareExpDecimal[Income At Least],1),2)*H113,0)</f>
        <v>0</v>
      </c>
      <c r="J113" s="57">
        <v>424.60000000000196</v>
      </c>
      <c r="K113" s="2">
        <f t="shared" si="8"/>
        <v>0</v>
      </c>
      <c r="L113" s="2">
        <f t="shared" si="9"/>
        <v>0</v>
      </c>
      <c r="M113" s="2">
        <f t="shared" si="13"/>
        <v>0</v>
      </c>
      <c r="N113" s="2">
        <f t="shared" si="10"/>
        <v>-2858</v>
      </c>
      <c r="O113" s="2">
        <f t="shared" si="11"/>
        <v>2858</v>
      </c>
      <c r="P113" s="75"/>
      <c r="Q113" s="75">
        <f>Calc!W172</f>
        <v>-825</v>
      </c>
      <c r="R113" s="75">
        <f>Calc!X172</f>
        <v>5</v>
      </c>
      <c r="S113" s="75">
        <f>Calc!Y172</f>
        <v>0</v>
      </c>
      <c r="T113" s="75"/>
      <c r="U113" s="75">
        <v>-825</v>
      </c>
      <c r="V113" s="75">
        <v>5</v>
      </c>
      <c r="W113" s="75">
        <v>-732</v>
      </c>
      <c r="X113" s="75">
        <v>141</v>
      </c>
      <c r="Y113" s="75">
        <v>-661</v>
      </c>
      <c r="Z113" s="75">
        <v>309</v>
      </c>
      <c r="AA113" s="75">
        <v>-614</v>
      </c>
      <c r="AB113" s="75">
        <v>412</v>
      </c>
      <c r="AC113" s="75">
        <v>-567</v>
      </c>
      <c r="AD113" s="75">
        <v>428</v>
      </c>
      <c r="AE113" s="75">
        <v>-467</v>
      </c>
      <c r="AF113" s="75">
        <v>5</v>
      </c>
      <c r="AG113" s="75">
        <v>-426</v>
      </c>
      <c r="AH113" s="75">
        <v>221</v>
      </c>
      <c r="AI113" s="75">
        <v>-385</v>
      </c>
      <c r="AJ113" s="75">
        <v>419</v>
      </c>
      <c r="AK113" s="75">
        <v>-350</v>
      </c>
      <c r="AL113" s="75">
        <v>524</v>
      </c>
      <c r="AM113" s="75">
        <v>-325</v>
      </c>
      <c r="AN113" s="75">
        <v>544</v>
      </c>
    </row>
    <row r="114" spans="5:40">
      <c r="E114" s="2">
        <v>40000</v>
      </c>
      <c r="F114">
        <f t="shared" si="12"/>
        <v>40025</v>
      </c>
      <c r="G114" s="75">
        <f t="shared" si="7"/>
        <v>-2918</v>
      </c>
      <c r="H114" s="57">
        <v>0</v>
      </c>
      <c r="I114" s="2">
        <f>ROUND(INDEX(CCareExpDecimal[],MATCH(E114,CCareExpDecimal[Income At Least],1),2)*H114,0)</f>
        <v>0</v>
      </c>
      <c r="J114" s="57">
        <v>437.800000000002</v>
      </c>
      <c r="K114" s="2">
        <f t="shared" si="8"/>
        <v>0</v>
      </c>
      <c r="L114" s="2">
        <f t="shared" si="9"/>
        <v>0</v>
      </c>
      <c r="M114" s="2">
        <f t="shared" si="13"/>
        <v>0</v>
      </c>
      <c r="N114" s="2">
        <f t="shared" si="10"/>
        <v>-2918</v>
      </c>
      <c r="O114" s="2">
        <f t="shared" si="11"/>
        <v>2918</v>
      </c>
      <c r="P114" s="75"/>
      <c r="Q114" s="75">
        <f>Calc!W173</f>
        <v>-840</v>
      </c>
      <c r="R114" s="75">
        <f>Calc!X173</f>
        <v>5</v>
      </c>
      <c r="S114" s="75">
        <f>Calc!Y173</f>
        <v>0</v>
      </c>
      <c r="T114" s="75"/>
      <c r="U114" s="75">
        <v>-840</v>
      </c>
      <c r="V114" s="75">
        <v>5</v>
      </c>
      <c r="W114" s="75">
        <v>-748</v>
      </c>
      <c r="X114" s="75">
        <v>134</v>
      </c>
      <c r="Y114" s="75">
        <v>-674</v>
      </c>
      <c r="Z114" s="75">
        <v>299</v>
      </c>
      <c r="AA114" s="75">
        <v>-627</v>
      </c>
      <c r="AB114" s="75">
        <v>403</v>
      </c>
      <c r="AC114" s="75">
        <v>-580</v>
      </c>
      <c r="AD114" s="75">
        <v>418</v>
      </c>
      <c r="AE114" s="75">
        <v>-479</v>
      </c>
      <c r="AF114" s="75">
        <v>5</v>
      </c>
      <c r="AG114" s="75">
        <v>-438</v>
      </c>
      <c r="AH114" s="75">
        <v>214</v>
      </c>
      <c r="AI114" s="75">
        <v>-396</v>
      </c>
      <c r="AJ114" s="75">
        <v>410</v>
      </c>
      <c r="AK114" s="75">
        <v>-361</v>
      </c>
      <c r="AL114" s="75">
        <v>516</v>
      </c>
      <c r="AM114" s="75">
        <v>-334</v>
      </c>
      <c r="AN114" s="75">
        <v>536</v>
      </c>
    </row>
    <row r="115" spans="5:40">
      <c r="E115" s="2">
        <v>40500</v>
      </c>
      <c r="F115">
        <f t="shared" si="12"/>
        <v>40525</v>
      </c>
      <c r="G115" s="75">
        <f t="shared" si="7"/>
        <v>-2978</v>
      </c>
      <c r="H115" s="57">
        <v>0</v>
      </c>
      <c r="I115" s="2">
        <f>ROUND(INDEX(CCareExpDecimal[],MATCH(E115,CCareExpDecimal[Income At Least],1),2)*H115,0)</f>
        <v>0</v>
      </c>
      <c r="J115" s="57">
        <v>451.00000000000205</v>
      </c>
      <c r="K115" s="2">
        <f t="shared" si="8"/>
        <v>0</v>
      </c>
      <c r="L115" s="2">
        <f t="shared" si="9"/>
        <v>0</v>
      </c>
      <c r="M115" s="2">
        <f t="shared" si="13"/>
        <v>0</v>
      </c>
      <c r="N115" s="2">
        <f t="shared" si="10"/>
        <v>-2978</v>
      </c>
      <c r="O115" s="2">
        <f t="shared" si="11"/>
        <v>2978</v>
      </c>
      <c r="P115" s="75"/>
      <c r="Q115" s="75">
        <f>Calc!W174</f>
        <v>-856</v>
      </c>
      <c r="R115" s="75">
        <f>Calc!X174</f>
        <v>5</v>
      </c>
      <c r="S115" s="75">
        <f>Calc!Y174</f>
        <v>0</v>
      </c>
      <c r="T115" s="75"/>
      <c r="U115" s="75">
        <v>-856</v>
      </c>
      <c r="V115" s="75">
        <v>5</v>
      </c>
      <c r="W115" s="75">
        <v>-764</v>
      </c>
      <c r="X115" s="75">
        <v>128</v>
      </c>
      <c r="Y115" s="75">
        <v>-689</v>
      </c>
      <c r="Z115" s="75">
        <v>291</v>
      </c>
      <c r="AA115" s="75">
        <v>-641</v>
      </c>
      <c r="AB115" s="75">
        <v>395</v>
      </c>
      <c r="AC115" s="75">
        <v>-594</v>
      </c>
      <c r="AD115" s="75">
        <v>410</v>
      </c>
      <c r="AE115" s="75">
        <v>-492</v>
      </c>
      <c r="AF115" s="75">
        <v>5</v>
      </c>
      <c r="AG115" s="75">
        <v>-451</v>
      </c>
      <c r="AH115" s="75">
        <v>209</v>
      </c>
      <c r="AI115" s="75">
        <v>-409</v>
      </c>
      <c r="AJ115" s="75">
        <v>403</v>
      </c>
      <c r="AK115" s="75">
        <v>-371</v>
      </c>
      <c r="AL115" s="75">
        <v>508</v>
      </c>
      <c r="AM115" s="75">
        <v>-343</v>
      </c>
      <c r="AN115" s="75">
        <v>527</v>
      </c>
    </row>
    <row r="116" spans="5:40">
      <c r="E116" s="2">
        <v>41000</v>
      </c>
      <c r="F116">
        <f t="shared" si="12"/>
        <v>41025</v>
      </c>
      <c r="G116" s="75">
        <f t="shared" si="7"/>
        <v>-3038</v>
      </c>
      <c r="H116" s="57">
        <v>0</v>
      </c>
      <c r="I116" s="2">
        <f>ROUND(INDEX(CCareExpDecimal[],MATCH(E116,CCareExpDecimal[Income At Least],1),2)*H116,0)</f>
        <v>0</v>
      </c>
      <c r="J116" s="57">
        <v>464.20000000000209</v>
      </c>
      <c r="K116" s="2">
        <f t="shared" si="8"/>
        <v>0</v>
      </c>
      <c r="L116" s="2">
        <f t="shared" si="9"/>
        <v>0</v>
      </c>
      <c r="M116" s="2">
        <f t="shared" si="13"/>
        <v>0</v>
      </c>
      <c r="N116" s="2">
        <f t="shared" si="10"/>
        <v>-3038</v>
      </c>
      <c r="O116" s="2">
        <f t="shared" si="11"/>
        <v>3038</v>
      </c>
      <c r="P116" s="75"/>
      <c r="Q116" s="75">
        <f>Calc!W175</f>
        <v>-872</v>
      </c>
      <c r="R116" s="75">
        <f>Calc!X175</f>
        <v>5</v>
      </c>
      <c r="S116" s="75">
        <f>Calc!Y175</f>
        <v>0</v>
      </c>
      <c r="T116" s="75"/>
      <c r="U116" s="75">
        <v>-872</v>
      </c>
      <c r="V116" s="75">
        <v>5</v>
      </c>
      <c r="W116" s="75">
        <v>-780</v>
      </c>
      <c r="X116" s="75">
        <v>120</v>
      </c>
      <c r="Y116" s="75">
        <v>-703</v>
      </c>
      <c r="Z116" s="75">
        <v>283</v>
      </c>
      <c r="AA116" s="75">
        <v>-654</v>
      </c>
      <c r="AB116" s="75">
        <v>386</v>
      </c>
      <c r="AC116" s="75">
        <v>-607</v>
      </c>
      <c r="AD116" s="75">
        <v>401</v>
      </c>
      <c r="AE116" s="75">
        <v>-505</v>
      </c>
      <c r="AF116" s="75">
        <v>5</v>
      </c>
      <c r="AG116" s="75">
        <v>-463</v>
      </c>
      <c r="AH116" s="75">
        <v>202</v>
      </c>
      <c r="AI116" s="75">
        <v>-421</v>
      </c>
      <c r="AJ116" s="75">
        <v>394</v>
      </c>
      <c r="AK116" s="75">
        <v>-383</v>
      </c>
      <c r="AL116" s="75">
        <v>500</v>
      </c>
      <c r="AM116" s="75">
        <v>-353</v>
      </c>
      <c r="AN116" s="75">
        <v>519</v>
      </c>
    </row>
    <row r="117" spans="5:40">
      <c r="E117" s="2">
        <v>41500</v>
      </c>
      <c r="F117">
        <f t="shared" si="12"/>
        <v>41525</v>
      </c>
      <c r="G117" s="75">
        <f t="shared" si="7"/>
        <v>-3098</v>
      </c>
      <c r="H117" s="57">
        <v>0</v>
      </c>
      <c r="I117" s="2">
        <f>ROUND(INDEX(CCareExpDecimal[],MATCH(E117,CCareExpDecimal[Income At Least],1),2)*H117,0)</f>
        <v>0</v>
      </c>
      <c r="J117" s="57">
        <v>455.70000000000215</v>
      </c>
      <c r="K117" s="2">
        <f t="shared" si="8"/>
        <v>0</v>
      </c>
      <c r="L117" s="2">
        <f t="shared" si="9"/>
        <v>0</v>
      </c>
      <c r="M117" s="2">
        <f t="shared" si="13"/>
        <v>0</v>
      </c>
      <c r="N117" s="2">
        <f t="shared" si="10"/>
        <v>-3098</v>
      </c>
      <c r="O117" s="2">
        <f t="shared" si="11"/>
        <v>3098</v>
      </c>
      <c r="P117" s="75"/>
      <c r="Q117" s="75">
        <f>Calc!W176</f>
        <v>-888</v>
      </c>
      <c r="R117" s="75">
        <f>Calc!X176</f>
        <v>5</v>
      </c>
      <c r="S117" s="75">
        <f>Calc!Y176</f>
        <v>0</v>
      </c>
      <c r="T117" s="75"/>
      <c r="U117" s="75">
        <v>-888</v>
      </c>
      <c r="V117" s="75">
        <v>5</v>
      </c>
      <c r="W117" s="75">
        <v>-796</v>
      </c>
      <c r="X117" s="75">
        <v>112</v>
      </c>
      <c r="Y117" s="75">
        <v>-717</v>
      </c>
      <c r="Z117" s="75">
        <v>275</v>
      </c>
      <c r="AA117" s="75">
        <v>-668</v>
      </c>
      <c r="AB117" s="75">
        <v>376</v>
      </c>
      <c r="AC117" s="75">
        <v>-621</v>
      </c>
      <c r="AD117" s="75">
        <v>392</v>
      </c>
      <c r="AE117" s="75">
        <v>-517</v>
      </c>
      <c r="AF117" s="75">
        <v>5</v>
      </c>
      <c r="AG117" s="75">
        <v>-476</v>
      </c>
      <c r="AH117" s="75">
        <v>196</v>
      </c>
      <c r="AI117" s="75">
        <v>-433</v>
      </c>
      <c r="AJ117" s="75">
        <v>385</v>
      </c>
      <c r="AK117" s="75">
        <v>-394</v>
      </c>
      <c r="AL117" s="75">
        <v>492</v>
      </c>
      <c r="AM117" s="75">
        <v>-363</v>
      </c>
      <c r="AN117" s="75">
        <v>510</v>
      </c>
    </row>
    <row r="118" spans="5:40">
      <c r="E118" s="2">
        <v>42000</v>
      </c>
      <c r="F118">
        <f t="shared" si="12"/>
        <v>42025</v>
      </c>
      <c r="G118" s="75">
        <f t="shared" si="7"/>
        <v>-3158</v>
      </c>
      <c r="H118" s="57">
        <v>0</v>
      </c>
      <c r="I118" s="2">
        <f>ROUND(INDEX(CCareExpDecimal[],MATCH(E118,CCareExpDecimal[Income At Least],1),2)*H118,0)</f>
        <v>0</v>
      </c>
      <c r="J118" s="57">
        <v>468.30000000000223</v>
      </c>
      <c r="K118" s="2">
        <f t="shared" si="8"/>
        <v>0</v>
      </c>
      <c r="L118" s="2">
        <f t="shared" si="9"/>
        <v>0</v>
      </c>
      <c r="M118" s="2">
        <f t="shared" si="13"/>
        <v>0</v>
      </c>
      <c r="N118" s="2">
        <f t="shared" si="10"/>
        <v>-3158</v>
      </c>
      <c r="O118" s="2">
        <f t="shared" si="11"/>
        <v>3158</v>
      </c>
      <c r="P118" s="75"/>
      <c r="Q118" s="75">
        <f>Calc!W177</f>
        <v>-903</v>
      </c>
      <c r="R118" s="75">
        <f>Calc!X177</f>
        <v>5</v>
      </c>
      <c r="S118" s="75">
        <f>Calc!Y177</f>
        <v>0</v>
      </c>
      <c r="T118" s="75"/>
      <c r="U118" s="75">
        <v>-903</v>
      </c>
      <c r="V118" s="75">
        <v>5</v>
      </c>
      <c r="W118" s="75">
        <v>-812</v>
      </c>
      <c r="X118" s="75">
        <v>104</v>
      </c>
      <c r="Y118" s="75">
        <v>-730</v>
      </c>
      <c r="Z118" s="75">
        <v>266</v>
      </c>
      <c r="AA118" s="75">
        <v>-681</v>
      </c>
      <c r="AB118" s="75">
        <v>367</v>
      </c>
      <c r="AC118" s="75">
        <v>-634</v>
      </c>
      <c r="AD118" s="75">
        <v>383</v>
      </c>
      <c r="AE118" s="75">
        <v>-530</v>
      </c>
      <c r="AF118" s="75">
        <v>5</v>
      </c>
      <c r="AG118" s="75">
        <v>-488</v>
      </c>
      <c r="AH118" s="75">
        <v>190</v>
      </c>
      <c r="AI118" s="75">
        <v>-445</v>
      </c>
      <c r="AJ118" s="75">
        <v>377</v>
      </c>
      <c r="AK118" s="75">
        <v>-405</v>
      </c>
      <c r="AL118" s="75">
        <v>484</v>
      </c>
      <c r="AM118" s="75">
        <v>-372</v>
      </c>
      <c r="AN118" s="75">
        <v>501</v>
      </c>
    </row>
    <row r="119" spans="5:40">
      <c r="E119" s="2">
        <v>42500</v>
      </c>
      <c r="F119">
        <f t="shared" si="12"/>
        <v>42525</v>
      </c>
      <c r="G119" s="75">
        <f t="shared" si="7"/>
        <v>-3218</v>
      </c>
      <c r="H119" s="57">
        <v>0</v>
      </c>
      <c r="I119" s="2">
        <f>ROUND(INDEX(CCareExpDecimal[],MATCH(E119,CCareExpDecimal[Income At Least],1),2)*H119,0)</f>
        <v>0</v>
      </c>
      <c r="J119" s="57">
        <v>480.90000000000225</v>
      </c>
      <c r="K119" s="2">
        <f t="shared" si="8"/>
        <v>0</v>
      </c>
      <c r="L119" s="2">
        <f t="shared" si="9"/>
        <v>0</v>
      </c>
      <c r="M119" s="2">
        <f t="shared" si="13"/>
        <v>0</v>
      </c>
      <c r="N119" s="2">
        <f t="shared" si="10"/>
        <v>-3218</v>
      </c>
      <c r="O119" s="2">
        <f t="shared" si="11"/>
        <v>3218</v>
      </c>
      <c r="P119" s="75"/>
      <c r="Q119" s="75">
        <f>Calc!W178</f>
        <v>-919</v>
      </c>
      <c r="R119" s="75">
        <f>Calc!X178</f>
        <v>5</v>
      </c>
      <c r="S119" s="75">
        <f>Calc!Y178</f>
        <v>0</v>
      </c>
      <c r="T119" s="75"/>
      <c r="U119" s="75">
        <v>-919</v>
      </c>
      <c r="V119" s="75">
        <v>5</v>
      </c>
      <c r="W119" s="75">
        <v>-827</v>
      </c>
      <c r="X119" s="75">
        <v>95</v>
      </c>
      <c r="Y119" s="75">
        <v>-744</v>
      </c>
      <c r="Z119" s="75">
        <v>257</v>
      </c>
      <c r="AA119" s="75">
        <v>-695</v>
      </c>
      <c r="AB119" s="75">
        <v>357</v>
      </c>
      <c r="AC119" s="75">
        <v>-648</v>
      </c>
      <c r="AD119" s="75">
        <v>374</v>
      </c>
      <c r="AE119" s="75">
        <v>-542</v>
      </c>
      <c r="AF119" s="75">
        <v>5</v>
      </c>
      <c r="AG119" s="75">
        <v>-501</v>
      </c>
      <c r="AH119" s="75">
        <v>183</v>
      </c>
      <c r="AI119" s="75">
        <v>-458</v>
      </c>
      <c r="AJ119" s="75">
        <v>368</v>
      </c>
      <c r="AK119" s="75">
        <v>-417</v>
      </c>
      <c r="AL119" s="75">
        <v>475</v>
      </c>
      <c r="AM119" s="75">
        <v>-382</v>
      </c>
      <c r="AN119" s="75">
        <v>493</v>
      </c>
    </row>
    <row r="120" spans="5:40">
      <c r="E120" s="2">
        <v>43000</v>
      </c>
      <c r="F120">
        <f t="shared" si="12"/>
        <v>43025</v>
      </c>
      <c r="G120" s="75">
        <f t="shared" si="7"/>
        <v>-3278</v>
      </c>
      <c r="H120" s="57">
        <v>0</v>
      </c>
      <c r="I120" s="2">
        <f>ROUND(INDEX(CCareExpDecimal[],MATCH(E120,CCareExpDecimal[Income At Least],1),2)*H120,0)</f>
        <v>0</v>
      </c>
      <c r="J120" s="57">
        <v>493.50000000000233</v>
      </c>
      <c r="K120" s="2">
        <f t="shared" si="8"/>
        <v>0</v>
      </c>
      <c r="L120" s="2">
        <f t="shared" si="9"/>
        <v>0</v>
      </c>
      <c r="M120" s="2">
        <f t="shared" si="13"/>
        <v>0</v>
      </c>
      <c r="N120" s="2">
        <f t="shared" si="10"/>
        <v>-3278</v>
      </c>
      <c r="O120" s="2">
        <f t="shared" si="11"/>
        <v>3278</v>
      </c>
      <c r="P120" s="75"/>
      <c r="Q120" s="75">
        <f>Calc!W179</f>
        <v>-935</v>
      </c>
      <c r="R120" s="75">
        <f>Calc!X179</f>
        <v>5</v>
      </c>
      <c r="S120" s="75">
        <f>Calc!Y179</f>
        <v>0</v>
      </c>
      <c r="T120" s="75"/>
      <c r="U120" s="75">
        <v>-935</v>
      </c>
      <c r="V120" s="75">
        <v>5</v>
      </c>
      <c r="W120" s="75">
        <v>-843</v>
      </c>
      <c r="X120" s="75">
        <v>84</v>
      </c>
      <c r="Y120" s="75">
        <v>-758</v>
      </c>
      <c r="Z120" s="75">
        <v>248</v>
      </c>
      <c r="AA120" s="75">
        <v>-708</v>
      </c>
      <c r="AB120" s="75">
        <v>348</v>
      </c>
      <c r="AC120" s="75">
        <v>-661</v>
      </c>
      <c r="AD120" s="75">
        <v>364</v>
      </c>
      <c r="AE120" s="75">
        <v>-554</v>
      </c>
      <c r="AF120" s="75">
        <v>5</v>
      </c>
      <c r="AG120" s="75">
        <v>-513</v>
      </c>
      <c r="AH120" s="75">
        <v>176</v>
      </c>
      <c r="AI120" s="75">
        <v>-470</v>
      </c>
      <c r="AJ120" s="75">
        <v>359</v>
      </c>
      <c r="AK120" s="75">
        <v>-428</v>
      </c>
      <c r="AL120" s="75">
        <v>466</v>
      </c>
      <c r="AM120" s="75">
        <v>-392</v>
      </c>
      <c r="AN120" s="75">
        <v>484</v>
      </c>
    </row>
    <row r="121" spans="5:40">
      <c r="E121" s="2">
        <v>43500</v>
      </c>
      <c r="F121">
        <f t="shared" si="12"/>
        <v>43525</v>
      </c>
      <c r="G121" s="75">
        <f t="shared" si="7"/>
        <v>-3338</v>
      </c>
      <c r="H121" s="57">
        <v>0</v>
      </c>
      <c r="I121" s="2">
        <f>ROUND(INDEX(CCareExpDecimal[],MATCH(E121,CCareExpDecimal[Income At Least],1),2)*H121,0)</f>
        <v>0</v>
      </c>
      <c r="J121" s="57">
        <v>482.00000000000244</v>
      </c>
      <c r="K121" s="2">
        <f t="shared" si="8"/>
        <v>0</v>
      </c>
      <c r="L121" s="2">
        <f t="shared" si="9"/>
        <v>0</v>
      </c>
      <c r="M121" s="2">
        <f t="shared" si="13"/>
        <v>0</v>
      </c>
      <c r="N121" s="2">
        <f t="shared" si="10"/>
        <v>-3338</v>
      </c>
      <c r="O121" s="2">
        <f t="shared" si="11"/>
        <v>3338</v>
      </c>
      <c r="P121" s="75"/>
      <c r="Q121" s="75">
        <f>Calc!W180</f>
        <v>-952</v>
      </c>
      <c r="R121" s="75">
        <f>Calc!X180</f>
        <v>5</v>
      </c>
      <c r="S121" s="75">
        <f>Calc!Y180</f>
        <v>0</v>
      </c>
      <c r="T121" s="75"/>
      <c r="U121" s="75">
        <v>-952</v>
      </c>
      <c r="V121" s="75">
        <v>5</v>
      </c>
      <c r="W121" s="75">
        <v>-861</v>
      </c>
      <c r="X121" s="75">
        <v>74</v>
      </c>
      <c r="Y121" s="75">
        <v>-772</v>
      </c>
      <c r="Z121" s="75">
        <v>239</v>
      </c>
      <c r="AA121" s="75">
        <v>-722</v>
      </c>
      <c r="AB121" s="75">
        <v>338</v>
      </c>
      <c r="AC121" s="75">
        <v>-674</v>
      </c>
      <c r="AD121" s="75">
        <v>355</v>
      </c>
      <c r="AE121" s="75">
        <v>-567</v>
      </c>
      <c r="AF121" s="75">
        <v>5</v>
      </c>
      <c r="AG121" s="75">
        <v>-526</v>
      </c>
      <c r="AH121" s="75">
        <v>169</v>
      </c>
      <c r="AI121" s="75">
        <v>-482</v>
      </c>
      <c r="AJ121" s="75">
        <v>350</v>
      </c>
      <c r="AK121" s="75">
        <v>-440</v>
      </c>
      <c r="AL121" s="75">
        <v>456</v>
      </c>
      <c r="AM121" s="75">
        <v>-403</v>
      </c>
      <c r="AN121" s="75">
        <v>475</v>
      </c>
    </row>
    <row r="122" spans="5:40">
      <c r="E122" s="2">
        <v>44000</v>
      </c>
      <c r="F122">
        <f t="shared" si="12"/>
        <v>44025</v>
      </c>
      <c r="G122" s="75">
        <f t="shared" si="7"/>
        <v>-3398</v>
      </c>
      <c r="H122" s="57">
        <v>0</v>
      </c>
      <c r="I122" s="2">
        <f>ROUND(INDEX(CCareExpDecimal[],MATCH(E122,CCareExpDecimal[Income At Least],1),2)*H122,0)</f>
        <v>0</v>
      </c>
      <c r="J122" s="57">
        <v>494.0000000000025</v>
      </c>
      <c r="K122" s="2">
        <f t="shared" si="8"/>
        <v>0</v>
      </c>
      <c r="L122" s="2">
        <f t="shared" si="9"/>
        <v>0</v>
      </c>
      <c r="M122" s="2">
        <f t="shared" si="13"/>
        <v>0</v>
      </c>
      <c r="N122" s="2">
        <f t="shared" si="10"/>
        <v>-3398</v>
      </c>
      <c r="O122" s="2">
        <f t="shared" si="11"/>
        <v>3398</v>
      </c>
      <c r="P122" s="75"/>
      <c r="Q122" s="75">
        <f>Calc!W181</f>
        <v>-969</v>
      </c>
      <c r="R122" s="75">
        <f>Calc!X181</f>
        <v>5</v>
      </c>
      <c r="S122" s="75">
        <f>Calc!Y181</f>
        <v>0</v>
      </c>
      <c r="T122" s="75"/>
      <c r="U122" s="75">
        <v>-969</v>
      </c>
      <c r="V122" s="75">
        <v>5</v>
      </c>
      <c r="W122" s="75">
        <v>-877</v>
      </c>
      <c r="X122" s="75">
        <v>63</v>
      </c>
      <c r="Y122" s="75">
        <v>-786</v>
      </c>
      <c r="Z122" s="75">
        <v>230</v>
      </c>
      <c r="AA122" s="75">
        <v>-736</v>
      </c>
      <c r="AB122" s="75">
        <v>329</v>
      </c>
      <c r="AC122" s="75">
        <v>-688</v>
      </c>
      <c r="AD122" s="75">
        <v>345</v>
      </c>
      <c r="AE122" s="75">
        <v>-580</v>
      </c>
      <c r="AF122" s="75">
        <v>5</v>
      </c>
      <c r="AG122" s="75">
        <v>-538</v>
      </c>
      <c r="AH122" s="75">
        <v>162</v>
      </c>
      <c r="AI122" s="75">
        <v>-495</v>
      </c>
      <c r="AJ122" s="75">
        <v>341</v>
      </c>
      <c r="AK122" s="75">
        <v>-452</v>
      </c>
      <c r="AL122" s="75">
        <v>447</v>
      </c>
      <c r="AM122" s="75">
        <v>-414</v>
      </c>
      <c r="AN122" s="75">
        <v>465</v>
      </c>
    </row>
    <row r="123" spans="5:40">
      <c r="E123" s="2">
        <v>44500</v>
      </c>
      <c r="F123">
        <f t="shared" si="12"/>
        <v>44525</v>
      </c>
      <c r="G123" s="75">
        <f t="shared" si="7"/>
        <v>-3458</v>
      </c>
      <c r="H123" s="57">
        <v>0</v>
      </c>
      <c r="I123" s="2">
        <f>ROUND(INDEX(CCareExpDecimal[],MATCH(E123,CCareExpDecimal[Income At Least],1),2)*H123,0)</f>
        <v>0</v>
      </c>
      <c r="J123" s="57">
        <v>506.00000000000256</v>
      </c>
      <c r="K123" s="2">
        <f t="shared" si="8"/>
        <v>0</v>
      </c>
      <c r="L123" s="2">
        <f t="shared" si="9"/>
        <v>0</v>
      </c>
      <c r="M123" s="2">
        <f t="shared" si="13"/>
        <v>0</v>
      </c>
      <c r="N123" s="2">
        <f t="shared" si="10"/>
        <v>-3458</v>
      </c>
      <c r="O123" s="2">
        <f t="shared" si="11"/>
        <v>3458</v>
      </c>
      <c r="P123" s="75"/>
      <c r="Q123" s="75">
        <f>Calc!W182</f>
        <v>-986</v>
      </c>
      <c r="R123" s="75">
        <f>Calc!X182</f>
        <v>5</v>
      </c>
      <c r="S123" s="75">
        <f>Calc!Y182</f>
        <v>0</v>
      </c>
      <c r="T123" s="75"/>
      <c r="U123" s="75">
        <v>-986</v>
      </c>
      <c r="V123" s="75">
        <v>5</v>
      </c>
      <c r="W123" s="75">
        <v>-894</v>
      </c>
      <c r="X123" s="75">
        <v>53</v>
      </c>
      <c r="Y123" s="75">
        <v>-801</v>
      </c>
      <c r="Z123" s="75">
        <v>221</v>
      </c>
      <c r="AA123" s="75">
        <v>-749</v>
      </c>
      <c r="AB123" s="75">
        <v>320</v>
      </c>
      <c r="AC123" s="75">
        <v>-702</v>
      </c>
      <c r="AD123" s="75">
        <v>336</v>
      </c>
      <c r="AE123" s="75">
        <v>-592</v>
      </c>
      <c r="AF123" s="75">
        <v>5</v>
      </c>
      <c r="AG123" s="75">
        <v>-551</v>
      </c>
      <c r="AH123" s="75">
        <v>155</v>
      </c>
      <c r="AI123" s="75">
        <v>-507</v>
      </c>
      <c r="AJ123" s="75">
        <v>332</v>
      </c>
      <c r="AK123" s="75">
        <v>-464</v>
      </c>
      <c r="AL123" s="75">
        <v>437</v>
      </c>
      <c r="AM123" s="75">
        <v>-426</v>
      </c>
      <c r="AN123" s="75">
        <v>456</v>
      </c>
    </row>
    <row r="124" spans="5:40">
      <c r="E124" s="2">
        <v>45000</v>
      </c>
      <c r="F124">
        <f t="shared" si="12"/>
        <v>45025</v>
      </c>
      <c r="G124" s="75">
        <f t="shared" si="7"/>
        <v>-3518</v>
      </c>
      <c r="H124" s="57">
        <v>0</v>
      </c>
      <c r="I124" s="2">
        <f>ROUND(INDEX(CCareExpDecimal[],MATCH(E124,CCareExpDecimal[Income At Least],1),2)*H124,0)</f>
        <v>0</v>
      </c>
      <c r="J124" s="57">
        <v>518.00000000000261</v>
      </c>
      <c r="K124" s="2">
        <f t="shared" si="8"/>
        <v>0</v>
      </c>
      <c r="L124" s="2">
        <f t="shared" si="9"/>
        <v>0</v>
      </c>
      <c r="M124" s="2">
        <f t="shared" si="13"/>
        <v>0</v>
      </c>
      <c r="N124" s="2">
        <f t="shared" si="10"/>
        <v>-3518</v>
      </c>
      <c r="O124" s="2">
        <f t="shared" si="11"/>
        <v>3518</v>
      </c>
      <c r="P124" s="75"/>
      <c r="Q124" s="75">
        <f>Calc!W183</f>
        <v>-1003</v>
      </c>
      <c r="R124" s="75">
        <f>Calc!X183</f>
        <v>5</v>
      </c>
      <c r="S124" s="75">
        <f>Calc!Y183</f>
        <v>0</v>
      </c>
      <c r="T124" s="75"/>
      <c r="U124" s="75">
        <v>-1003</v>
      </c>
      <c r="V124" s="75">
        <v>5</v>
      </c>
      <c r="W124" s="75">
        <v>-911</v>
      </c>
      <c r="X124" s="75">
        <v>42</v>
      </c>
      <c r="Y124" s="75">
        <v>-818</v>
      </c>
      <c r="Z124" s="75">
        <v>212</v>
      </c>
      <c r="AA124" s="75">
        <v>-763</v>
      </c>
      <c r="AB124" s="75">
        <v>312</v>
      </c>
      <c r="AC124" s="75">
        <v>-715</v>
      </c>
      <c r="AD124" s="75">
        <v>326</v>
      </c>
      <c r="AE124" s="75">
        <v>-605</v>
      </c>
      <c r="AF124" s="75">
        <v>5</v>
      </c>
      <c r="AG124" s="75">
        <v>-564</v>
      </c>
      <c r="AH124" s="75">
        <v>148</v>
      </c>
      <c r="AI124" s="75">
        <v>-519</v>
      </c>
      <c r="AJ124" s="75">
        <v>323</v>
      </c>
      <c r="AK124" s="75">
        <v>-476</v>
      </c>
      <c r="AL124" s="75">
        <v>428</v>
      </c>
      <c r="AM124" s="75">
        <v>-437</v>
      </c>
      <c r="AN124" s="75">
        <v>446</v>
      </c>
    </row>
    <row r="125" spans="5:40">
      <c r="E125" s="2">
        <v>45500</v>
      </c>
      <c r="F125">
        <f t="shared" si="12"/>
        <v>45525</v>
      </c>
      <c r="G125" s="75">
        <f t="shared" si="7"/>
        <v>-3578</v>
      </c>
      <c r="H125" s="57">
        <v>0</v>
      </c>
      <c r="I125" s="2">
        <f>ROUND(INDEX(CCareExpDecimal[],MATCH(E125,CCareExpDecimal[Income At Least],1),2)*H125,0)</f>
        <v>0</v>
      </c>
      <c r="J125" s="57">
        <v>530.00000000000273</v>
      </c>
      <c r="K125" s="2">
        <f t="shared" si="8"/>
        <v>0</v>
      </c>
      <c r="L125" s="2">
        <f t="shared" si="9"/>
        <v>0</v>
      </c>
      <c r="M125" s="2">
        <f t="shared" si="13"/>
        <v>0</v>
      </c>
      <c r="N125" s="2">
        <f t="shared" si="10"/>
        <v>-3578</v>
      </c>
      <c r="O125" s="2">
        <f t="shared" si="11"/>
        <v>3578</v>
      </c>
      <c r="P125" s="75"/>
      <c r="Q125" s="75">
        <f>Calc!W184</f>
        <v>-1020</v>
      </c>
      <c r="R125" s="75">
        <f>Calc!X184</f>
        <v>5</v>
      </c>
      <c r="S125" s="75">
        <f>Calc!Y184</f>
        <v>0</v>
      </c>
      <c r="T125" s="75"/>
      <c r="U125" s="75">
        <v>-1020</v>
      </c>
      <c r="V125" s="75">
        <v>5</v>
      </c>
      <c r="W125" s="75">
        <v>-928</v>
      </c>
      <c r="X125" s="75">
        <v>32</v>
      </c>
      <c r="Y125" s="75">
        <v>-836</v>
      </c>
      <c r="Z125" s="75">
        <v>203</v>
      </c>
      <c r="AA125" s="75">
        <v>-777</v>
      </c>
      <c r="AB125" s="75">
        <v>302</v>
      </c>
      <c r="AC125" s="75">
        <v>-729</v>
      </c>
      <c r="AD125" s="75">
        <v>317</v>
      </c>
      <c r="AE125" s="75">
        <v>-618</v>
      </c>
      <c r="AF125" s="75">
        <v>5</v>
      </c>
      <c r="AG125" s="75">
        <v>-576</v>
      </c>
      <c r="AH125" s="75">
        <v>141</v>
      </c>
      <c r="AI125" s="75">
        <v>-532</v>
      </c>
      <c r="AJ125" s="75">
        <v>314</v>
      </c>
      <c r="AK125" s="75">
        <v>-489</v>
      </c>
      <c r="AL125" s="75">
        <v>419</v>
      </c>
      <c r="AM125" s="75">
        <v>-449</v>
      </c>
      <c r="AN125" s="75">
        <v>437</v>
      </c>
    </row>
    <row r="126" spans="5:40">
      <c r="E126" s="2">
        <v>46000</v>
      </c>
      <c r="F126">
        <f t="shared" si="12"/>
        <v>46025</v>
      </c>
      <c r="G126" s="75">
        <f t="shared" si="7"/>
        <v>-3638</v>
      </c>
      <c r="H126" s="57">
        <v>0</v>
      </c>
      <c r="I126" s="2">
        <f>ROUND(INDEX(CCareExpDecimal[],MATCH(E126,CCareExpDecimal[Income At Least],1),2)*H126,0)</f>
        <v>0</v>
      </c>
      <c r="J126" s="57">
        <v>542.00000000000273</v>
      </c>
      <c r="K126" s="2">
        <f t="shared" si="8"/>
        <v>0</v>
      </c>
      <c r="L126" s="2">
        <f t="shared" si="9"/>
        <v>0</v>
      </c>
      <c r="M126" s="2">
        <f t="shared" si="13"/>
        <v>0</v>
      </c>
      <c r="N126" s="2">
        <f t="shared" si="10"/>
        <v>-3638</v>
      </c>
      <c r="O126" s="2">
        <f t="shared" si="11"/>
        <v>3638</v>
      </c>
      <c r="P126" s="75"/>
      <c r="Q126" s="75">
        <f>Calc!W185</f>
        <v>-1037</v>
      </c>
      <c r="R126" s="75">
        <f>Calc!X185</f>
        <v>5</v>
      </c>
      <c r="S126" s="75">
        <f>Calc!Y185</f>
        <v>0</v>
      </c>
      <c r="T126" s="75"/>
      <c r="U126" s="75">
        <v>-1037</v>
      </c>
      <c r="V126" s="75">
        <v>5</v>
      </c>
      <c r="W126" s="75">
        <v>-944</v>
      </c>
      <c r="X126" s="75">
        <v>22</v>
      </c>
      <c r="Y126" s="75">
        <v>-853</v>
      </c>
      <c r="Z126" s="75">
        <v>194</v>
      </c>
      <c r="AA126" s="75">
        <v>-791</v>
      </c>
      <c r="AB126" s="75">
        <v>293</v>
      </c>
      <c r="AC126" s="75">
        <v>-743</v>
      </c>
      <c r="AD126" s="75">
        <v>309</v>
      </c>
      <c r="AE126" s="75">
        <v>-632</v>
      </c>
      <c r="AF126" s="75">
        <v>5</v>
      </c>
      <c r="AG126" s="75">
        <v>-589</v>
      </c>
      <c r="AH126" s="75">
        <v>134</v>
      </c>
      <c r="AI126" s="75">
        <v>-545</v>
      </c>
      <c r="AJ126" s="75">
        <v>305</v>
      </c>
      <c r="AK126" s="75">
        <v>-501</v>
      </c>
      <c r="AL126" s="75">
        <v>409</v>
      </c>
      <c r="AM126" s="75">
        <v>-461</v>
      </c>
      <c r="AN126" s="75">
        <v>427</v>
      </c>
    </row>
    <row r="127" spans="5:40">
      <c r="E127" s="2">
        <v>46500</v>
      </c>
      <c r="F127">
        <f t="shared" si="12"/>
        <v>46525</v>
      </c>
      <c r="G127" s="75">
        <f t="shared" si="7"/>
        <v>-3698</v>
      </c>
      <c r="H127" s="57">
        <v>0</v>
      </c>
      <c r="I127" s="2">
        <f>ROUND(INDEX(CCareExpDecimal[],MATCH(E127,CCareExpDecimal[Income At Least],1),2)*H127,0)</f>
        <v>0</v>
      </c>
      <c r="J127" s="57">
        <v>554.00000000000284</v>
      </c>
      <c r="K127" s="2">
        <f t="shared" si="8"/>
        <v>0</v>
      </c>
      <c r="L127" s="2">
        <f t="shared" si="9"/>
        <v>0</v>
      </c>
      <c r="M127" s="2">
        <f t="shared" si="13"/>
        <v>0</v>
      </c>
      <c r="N127" s="2">
        <f t="shared" si="10"/>
        <v>-3698</v>
      </c>
      <c r="O127" s="2">
        <f t="shared" si="11"/>
        <v>3698</v>
      </c>
      <c r="P127" s="75"/>
      <c r="Q127" s="75">
        <f>Calc!W186</f>
        <v>-1054</v>
      </c>
      <c r="R127" s="75">
        <f>Calc!X186</f>
        <v>5</v>
      </c>
      <c r="S127" s="75">
        <f>Calc!Y186</f>
        <v>0</v>
      </c>
      <c r="T127" s="75"/>
      <c r="U127" s="75">
        <v>-1054</v>
      </c>
      <c r="V127" s="75">
        <v>5</v>
      </c>
      <c r="W127" s="75">
        <v>-961</v>
      </c>
      <c r="X127" s="75">
        <v>11</v>
      </c>
      <c r="Y127" s="75">
        <v>-870</v>
      </c>
      <c r="Z127" s="75">
        <v>185</v>
      </c>
      <c r="AA127" s="75">
        <v>-805</v>
      </c>
      <c r="AB127" s="75">
        <v>284</v>
      </c>
      <c r="AC127" s="75">
        <v>-756</v>
      </c>
      <c r="AD127" s="75">
        <v>299</v>
      </c>
      <c r="AE127" s="75">
        <v>-645</v>
      </c>
      <c r="AF127" s="75">
        <v>5</v>
      </c>
      <c r="AG127" s="75">
        <v>-602</v>
      </c>
      <c r="AH127" s="75">
        <v>127</v>
      </c>
      <c r="AI127" s="75">
        <v>-557</v>
      </c>
      <c r="AJ127" s="75">
        <v>296</v>
      </c>
      <c r="AK127" s="75">
        <v>-514</v>
      </c>
      <c r="AL127" s="75">
        <v>400</v>
      </c>
      <c r="AM127" s="75">
        <v>-473</v>
      </c>
      <c r="AN127" s="75">
        <v>418</v>
      </c>
    </row>
    <row r="128" spans="5:40">
      <c r="E128" s="2">
        <v>47000</v>
      </c>
      <c r="F128">
        <f t="shared" si="12"/>
        <v>47025</v>
      </c>
      <c r="G128" s="75">
        <f t="shared" si="7"/>
        <v>-3758</v>
      </c>
      <c r="H128" s="57">
        <v>0</v>
      </c>
      <c r="I128" s="2">
        <f>ROUND(INDEX(CCareExpDecimal[],MATCH(E128,CCareExpDecimal[Income At Least],1),2)*H128,0)</f>
        <v>0</v>
      </c>
      <c r="J128" s="57">
        <v>566.00000000000284</v>
      </c>
      <c r="K128" s="2">
        <f t="shared" si="8"/>
        <v>0</v>
      </c>
      <c r="L128" s="2">
        <f t="shared" si="9"/>
        <v>0</v>
      </c>
      <c r="M128" s="2">
        <f t="shared" si="13"/>
        <v>0</v>
      </c>
      <c r="N128" s="2">
        <f t="shared" si="10"/>
        <v>-3758</v>
      </c>
      <c r="O128" s="2">
        <f t="shared" si="11"/>
        <v>3758</v>
      </c>
      <c r="P128" s="75"/>
      <c r="Q128" s="75">
        <f>Calc!W187</f>
        <v>-1071</v>
      </c>
      <c r="R128" s="75">
        <f>Calc!X187</f>
        <v>5</v>
      </c>
      <c r="S128" s="75">
        <f>Calc!Y187</f>
        <v>0</v>
      </c>
      <c r="T128" s="75"/>
      <c r="U128" s="75">
        <v>-1071</v>
      </c>
      <c r="V128" s="75">
        <v>5</v>
      </c>
      <c r="W128" s="75">
        <v>-978</v>
      </c>
      <c r="X128" s="75">
        <v>10</v>
      </c>
      <c r="Y128" s="75">
        <v>-887</v>
      </c>
      <c r="Z128" s="75">
        <v>175</v>
      </c>
      <c r="AA128" s="75">
        <v>-820</v>
      </c>
      <c r="AB128" s="75">
        <v>275</v>
      </c>
      <c r="AC128" s="75">
        <v>-770</v>
      </c>
      <c r="AD128" s="75">
        <v>289</v>
      </c>
      <c r="AE128" s="75">
        <v>-658</v>
      </c>
      <c r="AF128" s="75">
        <v>5</v>
      </c>
      <c r="AG128" s="75">
        <v>-615</v>
      </c>
      <c r="AH128" s="75">
        <v>120</v>
      </c>
      <c r="AI128" s="75">
        <v>-570</v>
      </c>
      <c r="AJ128" s="75">
        <v>287</v>
      </c>
      <c r="AK128" s="75">
        <v>-526</v>
      </c>
      <c r="AL128" s="75">
        <v>391</v>
      </c>
      <c r="AM128" s="75">
        <v>-484</v>
      </c>
      <c r="AN128" s="75">
        <v>408</v>
      </c>
    </row>
    <row r="129" spans="5:40">
      <c r="E129" s="2">
        <v>47500</v>
      </c>
      <c r="F129">
        <f t="shared" si="12"/>
        <v>47525</v>
      </c>
      <c r="G129" s="75">
        <f t="shared" si="7"/>
        <v>-3818</v>
      </c>
      <c r="H129" s="57">
        <v>0</v>
      </c>
      <c r="I129" s="2">
        <f>ROUND(INDEX(CCareExpDecimal[],MATCH(E129,CCareExpDecimal[Income At Least],1),2)*H129,0)</f>
        <v>0</v>
      </c>
      <c r="J129" s="57">
        <v>578.00000000000296</v>
      </c>
      <c r="K129" s="2">
        <f t="shared" si="8"/>
        <v>0</v>
      </c>
      <c r="L129" s="2">
        <f t="shared" si="9"/>
        <v>0</v>
      </c>
      <c r="M129" s="2">
        <f t="shared" si="13"/>
        <v>0</v>
      </c>
      <c r="N129" s="2">
        <f t="shared" si="10"/>
        <v>-3818</v>
      </c>
      <c r="O129" s="2">
        <f t="shared" si="11"/>
        <v>3818</v>
      </c>
      <c r="P129" s="75"/>
      <c r="Q129" s="75">
        <f>Calc!W188</f>
        <v>-1088</v>
      </c>
      <c r="R129" s="75">
        <f>Calc!X188</f>
        <v>5</v>
      </c>
      <c r="S129" s="75">
        <f>Calc!Y188</f>
        <v>0</v>
      </c>
      <c r="T129" s="75"/>
      <c r="U129" s="75">
        <v>-1088</v>
      </c>
      <c r="V129" s="75">
        <v>5</v>
      </c>
      <c r="W129" s="75">
        <v>-995</v>
      </c>
      <c r="X129" s="75">
        <v>10</v>
      </c>
      <c r="Y129" s="75">
        <v>-904</v>
      </c>
      <c r="Z129" s="75">
        <v>165</v>
      </c>
      <c r="AA129" s="75">
        <v>-834</v>
      </c>
      <c r="AB129" s="75">
        <v>265</v>
      </c>
      <c r="AC129" s="75">
        <v>-784</v>
      </c>
      <c r="AD129" s="75">
        <v>280</v>
      </c>
      <c r="AE129" s="75">
        <v>-671</v>
      </c>
      <c r="AF129" s="75">
        <v>5</v>
      </c>
      <c r="AG129" s="75">
        <v>-628</v>
      </c>
      <c r="AH129" s="75">
        <v>112</v>
      </c>
      <c r="AI129" s="75">
        <v>-583</v>
      </c>
      <c r="AJ129" s="75">
        <v>278</v>
      </c>
      <c r="AK129" s="75">
        <v>-539</v>
      </c>
      <c r="AL129" s="75">
        <v>382</v>
      </c>
      <c r="AM129" s="75">
        <v>-497</v>
      </c>
      <c r="AN129" s="75">
        <v>399</v>
      </c>
    </row>
    <row r="130" spans="5:40">
      <c r="E130" s="2">
        <v>48000</v>
      </c>
      <c r="F130">
        <f t="shared" si="12"/>
        <v>48025</v>
      </c>
      <c r="G130" s="75">
        <f t="shared" si="7"/>
        <v>-3878</v>
      </c>
      <c r="H130" s="57">
        <v>0</v>
      </c>
      <c r="I130" s="2">
        <f>ROUND(INDEX(CCareExpDecimal[],MATCH(E130,CCareExpDecimal[Income At Least],1),2)*H130,0)</f>
        <v>0</v>
      </c>
      <c r="J130" s="57">
        <v>590.00000000000296</v>
      </c>
      <c r="K130" s="2">
        <f t="shared" si="8"/>
        <v>0</v>
      </c>
      <c r="L130" s="2">
        <f t="shared" si="9"/>
        <v>0</v>
      </c>
      <c r="M130" s="2">
        <f t="shared" si="13"/>
        <v>0</v>
      </c>
      <c r="N130" s="2">
        <f t="shared" si="10"/>
        <v>-3878</v>
      </c>
      <c r="O130" s="2">
        <f t="shared" si="11"/>
        <v>3878</v>
      </c>
      <c r="P130" s="75"/>
      <c r="Q130" s="75">
        <f>Calc!W189</f>
        <v>-1105</v>
      </c>
      <c r="R130" s="75">
        <f>Calc!X189</f>
        <v>5</v>
      </c>
      <c r="S130" s="75">
        <f>Calc!Y189</f>
        <v>0</v>
      </c>
      <c r="T130" s="75"/>
      <c r="U130" s="75">
        <v>-1105</v>
      </c>
      <c r="V130" s="75">
        <v>5</v>
      </c>
      <c r="W130" s="75">
        <v>-1012</v>
      </c>
      <c r="X130" s="75">
        <v>10</v>
      </c>
      <c r="Y130" s="75">
        <v>-921</v>
      </c>
      <c r="Z130" s="75">
        <v>154</v>
      </c>
      <c r="AA130" s="75">
        <v>-848</v>
      </c>
      <c r="AB130" s="75">
        <v>256</v>
      </c>
      <c r="AC130" s="75">
        <v>-797</v>
      </c>
      <c r="AD130" s="75">
        <v>270</v>
      </c>
      <c r="AE130" s="75">
        <v>-684</v>
      </c>
      <c r="AF130" s="75">
        <v>5</v>
      </c>
      <c r="AG130" s="75">
        <v>-641</v>
      </c>
      <c r="AH130" s="75">
        <v>103</v>
      </c>
      <c r="AI130" s="75">
        <v>-596</v>
      </c>
      <c r="AJ130" s="75">
        <v>268</v>
      </c>
      <c r="AK130" s="75">
        <v>-551</v>
      </c>
      <c r="AL130" s="75">
        <v>372</v>
      </c>
      <c r="AM130" s="75">
        <v>-509</v>
      </c>
      <c r="AN130" s="75">
        <v>389</v>
      </c>
    </row>
    <row r="131" spans="5:40">
      <c r="E131" s="2">
        <v>48500</v>
      </c>
      <c r="F131">
        <f t="shared" si="12"/>
        <v>48525</v>
      </c>
      <c r="G131" s="75">
        <f t="shared" si="7"/>
        <v>-3938</v>
      </c>
      <c r="H131" s="57">
        <v>0</v>
      </c>
      <c r="I131" s="2">
        <f>ROUND(INDEX(CCareExpDecimal[],MATCH(E131,CCareExpDecimal[Income At Least],1),2)*H131,0)</f>
        <v>0</v>
      </c>
      <c r="J131" s="57">
        <v>602.00000000000307</v>
      </c>
      <c r="K131" s="2">
        <f t="shared" si="8"/>
        <v>0</v>
      </c>
      <c r="L131" s="2">
        <f t="shared" si="9"/>
        <v>0</v>
      </c>
      <c r="M131" s="2">
        <f t="shared" si="13"/>
        <v>0</v>
      </c>
      <c r="N131" s="2">
        <f t="shared" si="10"/>
        <v>-3938</v>
      </c>
      <c r="O131" s="2">
        <f t="shared" si="11"/>
        <v>3938</v>
      </c>
      <c r="P131" s="75"/>
      <c r="Q131" s="75">
        <f>Calc!W190</f>
        <v>-1122</v>
      </c>
      <c r="R131" s="75">
        <f>Calc!X190</f>
        <v>5</v>
      </c>
      <c r="S131" s="75">
        <f>Calc!Y190</f>
        <v>0</v>
      </c>
      <c r="T131" s="75"/>
      <c r="U131" s="75">
        <v>-1122</v>
      </c>
      <c r="V131" s="75">
        <v>5</v>
      </c>
      <c r="W131" s="75">
        <v>-1029</v>
      </c>
      <c r="X131" s="75">
        <v>10</v>
      </c>
      <c r="Y131" s="75">
        <v>-938</v>
      </c>
      <c r="Z131" s="75">
        <v>144</v>
      </c>
      <c r="AA131" s="75">
        <v>-862</v>
      </c>
      <c r="AB131" s="75">
        <v>247</v>
      </c>
      <c r="AC131" s="75">
        <v>-811</v>
      </c>
      <c r="AD131" s="75">
        <v>261</v>
      </c>
      <c r="AE131" s="75">
        <v>-698</v>
      </c>
      <c r="AF131" s="75">
        <v>5</v>
      </c>
      <c r="AG131" s="75">
        <v>-654</v>
      </c>
      <c r="AH131" s="75">
        <v>95</v>
      </c>
      <c r="AI131" s="75">
        <v>-609</v>
      </c>
      <c r="AJ131" s="75">
        <v>260</v>
      </c>
      <c r="AK131" s="75">
        <v>-564</v>
      </c>
      <c r="AL131" s="75">
        <v>363</v>
      </c>
      <c r="AM131" s="75">
        <v>-521</v>
      </c>
      <c r="AN131" s="75">
        <v>380</v>
      </c>
    </row>
    <row r="132" spans="5:40">
      <c r="E132" s="2">
        <v>49000</v>
      </c>
      <c r="F132">
        <f t="shared" si="12"/>
        <v>49025</v>
      </c>
      <c r="G132" s="75">
        <f t="shared" si="7"/>
        <v>-3998</v>
      </c>
      <c r="H132" s="57">
        <v>0</v>
      </c>
      <c r="I132" s="2">
        <f>ROUND(INDEX(CCareExpDecimal[],MATCH(E132,CCareExpDecimal[Income At Least],1),2)*H132,0)</f>
        <v>0</v>
      </c>
      <c r="J132" s="57">
        <v>614.00000000000307</v>
      </c>
      <c r="K132" s="2">
        <f t="shared" si="8"/>
        <v>0</v>
      </c>
      <c r="L132" s="2">
        <f t="shared" si="9"/>
        <v>0</v>
      </c>
      <c r="M132" s="2">
        <f t="shared" si="13"/>
        <v>0</v>
      </c>
      <c r="N132" s="2">
        <f t="shared" si="10"/>
        <v>-3998</v>
      </c>
      <c r="O132" s="2">
        <f t="shared" si="11"/>
        <v>3998</v>
      </c>
      <c r="P132" s="75"/>
      <c r="Q132" s="75">
        <f>Calc!W191</f>
        <v>-1139</v>
      </c>
      <c r="R132" s="75">
        <f>Calc!X191</f>
        <v>5</v>
      </c>
      <c r="S132" s="75">
        <f>Calc!Y191</f>
        <v>0</v>
      </c>
      <c r="T132" s="75"/>
      <c r="U132" s="75">
        <v>-1139</v>
      </c>
      <c r="V132" s="75">
        <v>5</v>
      </c>
      <c r="W132" s="75">
        <v>-1046</v>
      </c>
      <c r="X132" s="75">
        <v>10</v>
      </c>
      <c r="Y132" s="75">
        <v>-955</v>
      </c>
      <c r="Z132" s="75">
        <v>133</v>
      </c>
      <c r="AA132" s="75">
        <v>-876</v>
      </c>
      <c r="AB132" s="75">
        <v>237</v>
      </c>
      <c r="AC132" s="75">
        <v>-825</v>
      </c>
      <c r="AD132" s="75">
        <v>251</v>
      </c>
      <c r="AE132" s="75">
        <v>-712</v>
      </c>
      <c r="AF132" s="75">
        <v>5</v>
      </c>
      <c r="AG132" s="75">
        <v>-666</v>
      </c>
      <c r="AH132" s="75">
        <v>87</v>
      </c>
      <c r="AI132" s="75">
        <v>-621</v>
      </c>
      <c r="AJ132" s="75">
        <v>252</v>
      </c>
      <c r="AK132" s="75">
        <v>-577</v>
      </c>
      <c r="AL132" s="75">
        <v>354</v>
      </c>
      <c r="AM132" s="75">
        <v>-534</v>
      </c>
      <c r="AN132" s="75">
        <v>370</v>
      </c>
    </row>
    <row r="133" spans="5:40">
      <c r="E133" s="2">
        <v>49500</v>
      </c>
      <c r="F133">
        <f t="shared" si="12"/>
        <v>49525</v>
      </c>
      <c r="G133" s="75">
        <f t="shared" si="7"/>
        <v>-4058</v>
      </c>
      <c r="H133" s="57">
        <v>0</v>
      </c>
      <c r="I133" s="2">
        <f>ROUND(INDEX(CCareExpDecimal[],MATCH(E133,CCareExpDecimal[Income At Least],1),2)*H133,0)</f>
        <v>0</v>
      </c>
      <c r="J133" s="57">
        <v>626.00000000000318</v>
      </c>
      <c r="K133" s="2">
        <f t="shared" si="8"/>
        <v>0</v>
      </c>
      <c r="L133" s="2">
        <f t="shared" si="9"/>
        <v>0</v>
      </c>
      <c r="M133" s="2">
        <f t="shared" si="13"/>
        <v>0</v>
      </c>
      <c r="N133" s="2">
        <f t="shared" si="10"/>
        <v>-4058</v>
      </c>
      <c r="O133" s="2">
        <f t="shared" si="11"/>
        <v>4058</v>
      </c>
      <c r="P133" s="75"/>
      <c r="Q133" s="75">
        <f>Calc!W192</f>
        <v>-1156</v>
      </c>
      <c r="R133" s="75">
        <f>Calc!X192</f>
        <v>5</v>
      </c>
      <c r="S133" s="75">
        <f>Calc!Y192</f>
        <v>0</v>
      </c>
      <c r="T133" s="75"/>
      <c r="U133" s="75">
        <v>-1156</v>
      </c>
      <c r="V133" s="75">
        <v>5</v>
      </c>
      <c r="W133" s="75">
        <v>-1063</v>
      </c>
      <c r="X133" s="75">
        <v>10</v>
      </c>
      <c r="Y133" s="75">
        <v>-972</v>
      </c>
      <c r="Z133" s="75">
        <v>120</v>
      </c>
      <c r="AA133" s="75">
        <v>-890</v>
      </c>
      <c r="AB133" s="75">
        <v>228</v>
      </c>
      <c r="AC133" s="75">
        <v>-839</v>
      </c>
      <c r="AD133" s="75">
        <v>242</v>
      </c>
      <c r="AE133" s="75">
        <v>-726</v>
      </c>
      <c r="AF133" s="75">
        <v>5</v>
      </c>
      <c r="AG133" s="75">
        <v>-680</v>
      </c>
      <c r="AH133" s="75">
        <v>79</v>
      </c>
      <c r="AI133" s="75">
        <v>-634</v>
      </c>
      <c r="AJ133" s="75">
        <v>242</v>
      </c>
      <c r="AK133" s="75">
        <v>-590</v>
      </c>
      <c r="AL133" s="75">
        <v>344</v>
      </c>
      <c r="AM133" s="75">
        <v>-546</v>
      </c>
      <c r="AN133" s="75">
        <v>361</v>
      </c>
    </row>
    <row r="134" spans="5:40">
      <c r="E134" s="2">
        <v>50000</v>
      </c>
      <c r="F134">
        <f t="shared" si="12"/>
        <v>50025</v>
      </c>
      <c r="G134" s="75">
        <f t="shared" si="7"/>
        <v>-4118</v>
      </c>
      <c r="H134" s="57">
        <v>0</v>
      </c>
      <c r="I134" s="2">
        <f>ROUND(INDEX(CCareExpDecimal[],MATCH(E134,CCareExpDecimal[Income At Least],1),2)*H134,0)</f>
        <v>0</v>
      </c>
      <c r="J134" s="57">
        <v>638.00000000000318</v>
      </c>
      <c r="K134" s="2">
        <f t="shared" si="8"/>
        <v>0</v>
      </c>
      <c r="L134" s="2">
        <f t="shared" si="9"/>
        <v>0</v>
      </c>
      <c r="M134" s="2">
        <f t="shared" si="13"/>
        <v>0</v>
      </c>
      <c r="N134" s="2">
        <f t="shared" si="10"/>
        <v>-4118</v>
      </c>
      <c r="O134" s="2">
        <f t="shared" si="11"/>
        <v>4118</v>
      </c>
      <c r="P134" s="75"/>
      <c r="Q134" s="75">
        <f>Calc!W193</f>
        <v>-1173</v>
      </c>
      <c r="R134" s="75">
        <f>Calc!X193</f>
        <v>5</v>
      </c>
      <c r="S134" s="75">
        <f>Calc!Y193</f>
        <v>0</v>
      </c>
      <c r="T134" s="75"/>
      <c r="U134" s="75">
        <v>-1173</v>
      </c>
      <c r="V134" s="75">
        <v>5</v>
      </c>
      <c r="W134" s="75">
        <v>-1080</v>
      </c>
      <c r="X134" s="75">
        <v>10</v>
      </c>
      <c r="Y134" s="75">
        <v>-989</v>
      </c>
      <c r="Z134" s="75">
        <v>106</v>
      </c>
      <c r="AA134" s="75">
        <v>-904</v>
      </c>
      <c r="AB134" s="75">
        <v>219</v>
      </c>
      <c r="AC134" s="75">
        <v>-853</v>
      </c>
      <c r="AD134" s="75">
        <v>232</v>
      </c>
      <c r="AE134" s="75">
        <v>-741</v>
      </c>
      <c r="AF134" s="75">
        <v>5</v>
      </c>
      <c r="AG134" s="75">
        <v>-693</v>
      </c>
      <c r="AH134" s="75">
        <v>71</v>
      </c>
      <c r="AI134" s="75">
        <v>-647</v>
      </c>
      <c r="AJ134" s="75">
        <v>233</v>
      </c>
      <c r="AK134" s="75">
        <v>-603</v>
      </c>
      <c r="AL134" s="75">
        <v>334</v>
      </c>
      <c r="AM134" s="75">
        <v>-559</v>
      </c>
      <c r="AN134" s="75">
        <v>351</v>
      </c>
    </row>
    <row r="135" spans="5:40">
      <c r="E135" s="2">
        <v>50500</v>
      </c>
      <c r="F135">
        <f t="shared" si="12"/>
        <v>50525</v>
      </c>
      <c r="G135" s="75">
        <f t="shared" si="7"/>
        <v>-4178</v>
      </c>
      <c r="H135" s="57">
        <v>0</v>
      </c>
      <c r="I135" s="2">
        <f>ROUND(INDEX(CCareExpDecimal[],MATCH(E135,CCareExpDecimal[Income At Least],1),2)*H135,0)</f>
        <v>0</v>
      </c>
      <c r="J135" s="57">
        <v>650.0000000000033</v>
      </c>
      <c r="K135" s="2">
        <f t="shared" si="8"/>
        <v>0</v>
      </c>
      <c r="L135" s="2">
        <f t="shared" si="9"/>
        <v>0</v>
      </c>
      <c r="M135" s="2">
        <f t="shared" si="13"/>
        <v>0</v>
      </c>
      <c r="N135" s="2">
        <f t="shared" si="10"/>
        <v>-4178</v>
      </c>
      <c r="O135" s="2">
        <f t="shared" si="11"/>
        <v>4178</v>
      </c>
      <c r="P135" s="75"/>
      <c r="Q135" s="75">
        <f>Calc!W194</f>
        <v>-1191</v>
      </c>
      <c r="R135" s="75">
        <f>Calc!X194</f>
        <v>5</v>
      </c>
      <c r="S135" s="75">
        <f>Calc!Y194</f>
        <v>0</v>
      </c>
      <c r="T135" s="75"/>
      <c r="U135" s="75">
        <v>-1191</v>
      </c>
      <c r="V135" s="75">
        <v>5</v>
      </c>
      <c r="W135" s="75">
        <v>-1097</v>
      </c>
      <c r="X135" s="75">
        <v>10</v>
      </c>
      <c r="Y135" s="75">
        <v>-1006</v>
      </c>
      <c r="Z135" s="75">
        <v>93</v>
      </c>
      <c r="AA135" s="75">
        <v>-919</v>
      </c>
      <c r="AB135" s="75">
        <v>208</v>
      </c>
      <c r="AC135" s="75">
        <v>-868</v>
      </c>
      <c r="AD135" s="75">
        <v>223</v>
      </c>
      <c r="AE135" s="75">
        <v>-755</v>
      </c>
      <c r="AF135" s="75">
        <v>5</v>
      </c>
      <c r="AG135" s="75">
        <v>-707</v>
      </c>
      <c r="AH135" s="75">
        <v>63</v>
      </c>
      <c r="AI135" s="75">
        <v>-660</v>
      </c>
      <c r="AJ135" s="75">
        <v>224</v>
      </c>
      <c r="AK135" s="75">
        <v>-616</v>
      </c>
      <c r="AL135" s="75">
        <v>325</v>
      </c>
      <c r="AM135" s="75">
        <v>-572</v>
      </c>
      <c r="AN135" s="75">
        <v>342</v>
      </c>
    </row>
    <row r="136" spans="5:40">
      <c r="E136" s="2">
        <v>51000</v>
      </c>
      <c r="F136">
        <f t="shared" si="12"/>
        <v>51025</v>
      </c>
      <c r="G136" s="75">
        <f t="shared" si="7"/>
        <v>-4238</v>
      </c>
      <c r="H136" s="57">
        <v>0</v>
      </c>
      <c r="I136" s="2">
        <f>ROUND(INDEX(CCareExpDecimal[],MATCH(E136,CCareExpDecimal[Income At Least],1),2)*H136,0)</f>
        <v>0</v>
      </c>
      <c r="J136" s="57">
        <v>662.0000000000033</v>
      </c>
      <c r="K136" s="2">
        <f t="shared" si="8"/>
        <v>0</v>
      </c>
      <c r="L136" s="2">
        <f t="shared" si="9"/>
        <v>0</v>
      </c>
      <c r="M136" s="2">
        <f t="shared" si="13"/>
        <v>0</v>
      </c>
      <c r="N136" s="2">
        <f t="shared" si="10"/>
        <v>-4238</v>
      </c>
      <c r="O136" s="2">
        <f t="shared" si="11"/>
        <v>4238</v>
      </c>
      <c r="P136" s="75"/>
      <c r="Q136" s="75">
        <f>Calc!W195</f>
        <v>-1207</v>
      </c>
      <c r="R136" s="75">
        <f>Calc!X195</f>
        <v>5</v>
      </c>
      <c r="S136" s="75">
        <f>Calc!Y195</f>
        <v>0</v>
      </c>
      <c r="T136" s="75"/>
      <c r="U136" s="75">
        <v>-1207</v>
      </c>
      <c r="V136" s="75">
        <v>5</v>
      </c>
      <c r="W136" s="75">
        <v>-1114</v>
      </c>
      <c r="X136" s="75">
        <v>10</v>
      </c>
      <c r="Y136" s="75">
        <v>-1023</v>
      </c>
      <c r="Z136" s="75">
        <v>79</v>
      </c>
      <c r="AA136" s="75">
        <v>-933</v>
      </c>
      <c r="AB136" s="75">
        <v>197</v>
      </c>
      <c r="AC136" s="75">
        <v>-882</v>
      </c>
      <c r="AD136" s="75">
        <v>213</v>
      </c>
      <c r="AE136" s="75">
        <v>-769</v>
      </c>
      <c r="AF136" s="75">
        <v>5</v>
      </c>
      <c r="AG136" s="75">
        <v>-720</v>
      </c>
      <c r="AH136" s="75">
        <v>53</v>
      </c>
      <c r="AI136" s="75">
        <v>-673</v>
      </c>
      <c r="AJ136" s="75">
        <v>214</v>
      </c>
      <c r="AK136" s="75">
        <v>-628</v>
      </c>
      <c r="AL136" s="75">
        <v>315</v>
      </c>
      <c r="AM136" s="75">
        <v>-585</v>
      </c>
      <c r="AN136" s="75">
        <v>332</v>
      </c>
    </row>
    <row r="137" spans="5:40">
      <c r="E137" s="2">
        <v>51500</v>
      </c>
      <c r="F137">
        <f t="shared" si="12"/>
        <v>51525</v>
      </c>
      <c r="G137" s="75">
        <f t="shared" si="7"/>
        <v>-4298</v>
      </c>
      <c r="H137" s="57">
        <v>0</v>
      </c>
      <c r="I137" s="2">
        <f>ROUND(INDEX(CCareExpDecimal[],MATCH(E137,CCareExpDecimal[Income At Least],1),2)*H137,0)</f>
        <v>0</v>
      </c>
      <c r="J137" s="57">
        <v>674.00000000000341</v>
      </c>
      <c r="K137" s="2">
        <f t="shared" si="8"/>
        <v>0</v>
      </c>
      <c r="L137" s="2">
        <f t="shared" si="9"/>
        <v>0</v>
      </c>
      <c r="M137" s="2">
        <f t="shared" si="13"/>
        <v>0</v>
      </c>
      <c r="N137" s="2">
        <f t="shared" si="10"/>
        <v>-4298</v>
      </c>
      <c r="O137" s="2">
        <f t="shared" si="11"/>
        <v>4298</v>
      </c>
      <c r="P137" s="75"/>
      <c r="Q137" s="75">
        <f>Calc!W196</f>
        <v>-1225</v>
      </c>
      <c r="R137" s="75">
        <f>Calc!X196</f>
        <v>5</v>
      </c>
      <c r="S137" s="75">
        <f>Calc!Y196</f>
        <v>0</v>
      </c>
      <c r="T137" s="75"/>
      <c r="U137" s="75">
        <v>-1225</v>
      </c>
      <c r="V137" s="75">
        <v>5</v>
      </c>
      <c r="W137" s="75">
        <v>-1131</v>
      </c>
      <c r="X137" s="75">
        <v>10</v>
      </c>
      <c r="Y137" s="75">
        <v>-1040</v>
      </c>
      <c r="Z137" s="75">
        <v>65</v>
      </c>
      <c r="AA137" s="75">
        <v>-947</v>
      </c>
      <c r="AB137" s="75">
        <v>186</v>
      </c>
      <c r="AC137" s="75">
        <v>-896</v>
      </c>
      <c r="AD137" s="75">
        <v>202</v>
      </c>
      <c r="AE137" s="75">
        <v>-783</v>
      </c>
      <c r="AF137" s="75">
        <v>5</v>
      </c>
      <c r="AG137" s="75">
        <v>-733</v>
      </c>
      <c r="AH137" s="75">
        <v>42</v>
      </c>
      <c r="AI137" s="75">
        <v>-686</v>
      </c>
      <c r="AJ137" s="75">
        <v>205</v>
      </c>
      <c r="AK137" s="75">
        <v>-641</v>
      </c>
      <c r="AL137" s="75">
        <v>306</v>
      </c>
      <c r="AM137" s="75">
        <v>-597</v>
      </c>
      <c r="AN137" s="75">
        <v>323</v>
      </c>
    </row>
    <row r="138" spans="5:40">
      <c r="E138" s="2">
        <v>52000</v>
      </c>
      <c r="F138">
        <f t="shared" si="12"/>
        <v>52025</v>
      </c>
      <c r="G138" s="75">
        <f t="shared" si="7"/>
        <v>-4358</v>
      </c>
      <c r="H138" s="57">
        <v>0</v>
      </c>
      <c r="I138" s="2">
        <f>ROUND(INDEX(CCareExpDecimal[],MATCH(E138,CCareExpDecimal[Income At Least],1),2)*H138,0)</f>
        <v>0</v>
      </c>
      <c r="J138" s="57">
        <v>686.00000000000341</v>
      </c>
      <c r="K138" s="2">
        <f t="shared" si="8"/>
        <v>0</v>
      </c>
      <c r="L138" s="2">
        <f t="shared" si="9"/>
        <v>0</v>
      </c>
      <c r="M138" s="2">
        <f t="shared" si="13"/>
        <v>0</v>
      </c>
      <c r="N138" s="2">
        <f t="shared" si="10"/>
        <v>-4358</v>
      </c>
      <c r="O138" s="2">
        <f t="shared" si="11"/>
        <v>4358</v>
      </c>
      <c r="P138" s="75"/>
      <c r="Q138" s="75">
        <f>Calc!W197</f>
        <v>-1242</v>
      </c>
      <c r="R138" s="75">
        <f>Calc!X197</f>
        <v>5</v>
      </c>
      <c r="S138" s="75">
        <f>Calc!Y197</f>
        <v>0</v>
      </c>
      <c r="T138" s="75"/>
      <c r="U138" s="75">
        <v>-1242</v>
      </c>
      <c r="V138" s="75">
        <v>5</v>
      </c>
      <c r="W138" s="75">
        <v>-1148</v>
      </c>
      <c r="X138" s="75">
        <v>10</v>
      </c>
      <c r="Y138" s="75">
        <v>-1058</v>
      </c>
      <c r="Z138" s="75">
        <v>52</v>
      </c>
      <c r="AA138" s="75">
        <v>-964</v>
      </c>
      <c r="AB138" s="75">
        <v>175</v>
      </c>
      <c r="AC138" s="75">
        <v>-910</v>
      </c>
      <c r="AD138" s="75">
        <v>191</v>
      </c>
      <c r="AE138" s="75">
        <v>-798</v>
      </c>
      <c r="AF138" s="75">
        <v>5</v>
      </c>
      <c r="AG138" s="75">
        <v>-746</v>
      </c>
      <c r="AH138" s="75">
        <v>32</v>
      </c>
      <c r="AI138" s="75">
        <v>-699</v>
      </c>
      <c r="AJ138" s="75">
        <v>196</v>
      </c>
      <c r="AK138" s="75">
        <v>-654</v>
      </c>
      <c r="AL138" s="75">
        <v>297</v>
      </c>
      <c r="AM138" s="75">
        <v>-610</v>
      </c>
      <c r="AN138" s="75">
        <v>313</v>
      </c>
    </row>
    <row r="139" spans="5:40">
      <c r="E139" s="2">
        <v>52500</v>
      </c>
      <c r="F139">
        <f t="shared" si="12"/>
        <v>52525</v>
      </c>
      <c r="G139" s="75">
        <f t="shared" si="7"/>
        <v>-4418</v>
      </c>
      <c r="H139" s="57">
        <v>0</v>
      </c>
      <c r="I139" s="2">
        <f>ROUND(INDEX(CCareExpDecimal[],MATCH(E139,CCareExpDecimal[Income At Least],1),2)*H139,0)</f>
        <v>0</v>
      </c>
      <c r="J139" s="57">
        <v>698.00000000000352</v>
      </c>
      <c r="K139" s="2">
        <f t="shared" si="8"/>
        <v>0</v>
      </c>
      <c r="L139" s="2">
        <f t="shared" si="9"/>
        <v>0</v>
      </c>
      <c r="M139" s="2">
        <f t="shared" si="13"/>
        <v>0</v>
      </c>
      <c r="N139" s="2">
        <f t="shared" si="10"/>
        <v>-4418</v>
      </c>
      <c r="O139" s="2">
        <f t="shared" si="11"/>
        <v>4418</v>
      </c>
      <c r="P139" s="75"/>
      <c r="Q139" s="75">
        <f>Calc!W198</f>
        <v>-1259</v>
      </c>
      <c r="R139" s="75">
        <f>Calc!X198</f>
        <v>5</v>
      </c>
      <c r="S139" s="75">
        <f>Calc!Y198</f>
        <v>0</v>
      </c>
      <c r="T139" s="75"/>
      <c r="U139" s="75">
        <v>-1259</v>
      </c>
      <c r="V139" s="75">
        <v>5</v>
      </c>
      <c r="W139" s="75">
        <v>-1165</v>
      </c>
      <c r="X139" s="75">
        <v>10</v>
      </c>
      <c r="Y139" s="75">
        <v>-1075</v>
      </c>
      <c r="Z139" s="75">
        <v>38</v>
      </c>
      <c r="AA139" s="75">
        <v>-981</v>
      </c>
      <c r="AB139" s="75">
        <v>164</v>
      </c>
      <c r="AC139" s="75">
        <v>-924</v>
      </c>
      <c r="AD139" s="75">
        <v>180</v>
      </c>
      <c r="AE139" s="75">
        <v>-812</v>
      </c>
      <c r="AF139" s="75">
        <v>5</v>
      </c>
      <c r="AG139" s="75">
        <v>-759</v>
      </c>
      <c r="AH139" s="75">
        <v>21</v>
      </c>
      <c r="AI139" s="75">
        <v>-712</v>
      </c>
      <c r="AJ139" s="75">
        <v>186</v>
      </c>
      <c r="AK139" s="75">
        <v>-667</v>
      </c>
      <c r="AL139" s="75">
        <v>288</v>
      </c>
      <c r="AM139" s="75">
        <v>-623</v>
      </c>
      <c r="AN139" s="75">
        <v>303</v>
      </c>
    </row>
    <row r="140" spans="5:40">
      <c r="E140" s="2">
        <v>53000</v>
      </c>
      <c r="F140">
        <f t="shared" si="12"/>
        <v>53025</v>
      </c>
      <c r="G140" s="75">
        <f t="shared" si="7"/>
        <v>-4478</v>
      </c>
      <c r="H140" s="57">
        <v>0</v>
      </c>
      <c r="I140" s="2">
        <f>ROUND(INDEX(CCareExpDecimal[],MATCH(E140,CCareExpDecimal[Income At Least],1),2)*H140,0)</f>
        <v>0</v>
      </c>
      <c r="J140" s="57">
        <v>710.00000000000364</v>
      </c>
      <c r="K140" s="2">
        <f t="shared" si="8"/>
        <v>0</v>
      </c>
      <c r="L140" s="2">
        <f t="shared" si="9"/>
        <v>0</v>
      </c>
      <c r="M140" s="2">
        <f t="shared" si="13"/>
        <v>0</v>
      </c>
      <c r="N140" s="2">
        <f t="shared" si="10"/>
        <v>-4478</v>
      </c>
      <c r="O140" s="2">
        <f t="shared" si="11"/>
        <v>4478</v>
      </c>
      <c r="P140" s="75"/>
      <c r="Q140" s="75">
        <f>Calc!W199</f>
        <v>-1276</v>
      </c>
      <c r="R140" s="75">
        <f>Calc!X199</f>
        <v>5</v>
      </c>
      <c r="S140" s="75">
        <f>Calc!Y199</f>
        <v>0</v>
      </c>
      <c r="T140" s="75"/>
      <c r="U140" s="75">
        <v>-1276</v>
      </c>
      <c r="V140" s="75">
        <v>5</v>
      </c>
      <c r="W140" s="75">
        <v>-1182</v>
      </c>
      <c r="X140" s="75">
        <v>10</v>
      </c>
      <c r="Y140" s="75">
        <v>-1092</v>
      </c>
      <c r="Z140" s="75">
        <v>27</v>
      </c>
      <c r="AA140" s="75">
        <v>-998</v>
      </c>
      <c r="AB140" s="75">
        <v>153</v>
      </c>
      <c r="AC140" s="75">
        <v>-938</v>
      </c>
      <c r="AD140" s="75">
        <v>169</v>
      </c>
      <c r="AE140" s="75">
        <v>-826</v>
      </c>
      <c r="AF140" s="75">
        <v>5</v>
      </c>
      <c r="AG140" s="75">
        <v>-772</v>
      </c>
      <c r="AH140" s="75">
        <v>12</v>
      </c>
      <c r="AI140" s="75">
        <v>-725</v>
      </c>
      <c r="AJ140" s="75">
        <v>177</v>
      </c>
      <c r="AK140" s="75">
        <v>-680</v>
      </c>
      <c r="AL140" s="75">
        <v>279</v>
      </c>
      <c r="AM140" s="75">
        <v>-636</v>
      </c>
      <c r="AN140" s="75">
        <v>294</v>
      </c>
    </row>
    <row r="141" spans="5:40">
      <c r="E141" s="2">
        <v>53500</v>
      </c>
      <c r="F141">
        <f t="shared" si="12"/>
        <v>53525</v>
      </c>
      <c r="G141" s="75">
        <f t="shared" si="7"/>
        <v>-4538</v>
      </c>
      <c r="H141" s="57">
        <v>0</v>
      </c>
      <c r="I141" s="2">
        <f>ROUND(INDEX(CCareExpDecimal[],MATCH(E141,CCareExpDecimal[Income At Least],1),2)*H141,0)</f>
        <v>0</v>
      </c>
      <c r="J141" s="57">
        <v>722.00000000000364</v>
      </c>
      <c r="K141" s="2">
        <f t="shared" si="8"/>
        <v>0</v>
      </c>
      <c r="L141" s="2">
        <f t="shared" si="9"/>
        <v>0</v>
      </c>
      <c r="M141" s="2">
        <f t="shared" si="13"/>
        <v>0</v>
      </c>
      <c r="N141" s="2">
        <f t="shared" si="10"/>
        <v>-4538</v>
      </c>
      <c r="O141" s="2">
        <f t="shared" si="11"/>
        <v>4538</v>
      </c>
      <c r="P141" s="75"/>
      <c r="Q141" s="75">
        <f>Calc!W200</f>
        <v>-1293</v>
      </c>
      <c r="R141" s="75">
        <f>Calc!X200</f>
        <v>5</v>
      </c>
      <c r="S141" s="75">
        <f>Calc!Y200</f>
        <v>0</v>
      </c>
      <c r="T141" s="75"/>
      <c r="U141" s="75">
        <v>-1293</v>
      </c>
      <c r="V141" s="75">
        <v>5</v>
      </c>
      <c r="W141" s="75">
        <v>-1199</v>
      </c>
      <c r="X141" s="75">
        <v>10</v>
      </c>
      <c r="Y141" s="75">
        <v>-1109</v>
      </c>
      <c r="Z141" s="75">
        <v>26</v>
      </c>
      <c r="AA141" s="75">
        <v>-1016</v>
      </c>
      <c r="AB141" s="75">
        <v>140</v>
      </c>
      <c r="AC141" s="75">
        <v>-952</v>
      </c>
      <c r="AD141" s="75">
        <v>158</v>
      </c>
      <c r="AE141" s="75">
        <v>-841</v>
      </c>
      <c r="AF141" s="75">
        <v>5</v>
      </c>
      <c r="AG141" s="75">
        <v>-786</v>
      </c>
      <c r="AH141" s="75">
        <v>10</v>
      </c>
      <c r="AI141" s="75">
        <v>-738</v>
      </c>
      <c r="AJ141" s="75">
        <v>166</v>
      </c>
      <c r="AK141" s="75">
        <v>-693</v>
      </c>
      <c r="AL141" s="75">
        <v>269</v>
      </c>
      <c r="AM141" s="75">
        <v>-648</v>
      </c>
      <c r="AN141" s="75">
        <v>286</v>
      </c>
    </row>
    <row r="142" spans="5:40">
      <c r="E142" s="2">
        <v>54000</v>
      </c>
      <c r="F142">
        <f t="shared" si="12"/>
        <v>54025</v>
      </c>
      <c r="G142" s="75">
        <f t="shared" si="7"/>
        <v>-4598</v>
      </c>
      <c r="H142" s="57">
        <v>0</v>
      </c>
      <c r="I142" s="2">
        <f>ROUND(INDEX(CCareExpDecimal[],MATCH(E142,CCareExpDecimal[Income At Least],1),2)*H142,0)</f>
        <v>0</v>
      </c>
      <c r="J142" s="57">
        <v>734.00000000000375</v>
      </c>
      <c r="K142" s="2">
        <f t="shared" si="8"/>
        <v>0</v>
      </c>
      <c r="L142" s="2">
        <f t="shared" si="9"/>
        <v>0</v>
      </c>
      <c r="M142" s="2">
        <f t="shared" si="13"/>
        <v>0</v>
      </c>
      <c r="N142" s="2">
        <f t="shared" si="10"/>
        <v>-4598</v>
      </c>
      <c r="O142" s="2">
        <f t="shared" si="11"/>
        <v>4598</v>
      </c>
      <c r="P142" s="75"/>
      <c r="Q142" s="75">
        <f>Calc!W201</f>
        <v>-1310</v>
      </c>
      <c r="R142" s="75">
        <f>Calc!X201</f>
        <v>5</v>
      </c>
      <c r="S142" s="75">
        <f>Calc!Y201</f>
        <v>0</v>
      </c>
      <c r="T142" s="75"/>
      <c r="U142" s="75">
        <v>-1310</v>
      </c>
      <c r="V142" s="75">
        <v>5</v>
      </c>
      <c r="W142" s="75">
        <v>-1216</v>
      </c>
      <c r="X142" s="75">
        <v>10</v>
      </c>
      <c r="Y142" s="75">
        <v>-1126</v>
      </c>
      <c r="Z142" s="75">
        <v>26</v>
      </c>
      <c r="AA142" s="75">
        <v>-1033</v>
      </c>
      <c r="AB142" s="75">
        <v>126</v>
      </c>
      <c r="AC142" s="75">
        <v>-967</v>
      </c>
      <c r="AD142" s="75">
        <v>147</v>
      </c>
      <c r="AE142" s="75">
        <v>-855</v>
      </c>
      <c r="AF142" s="75">
        <v>5</v>
      </c>
      <c r="AG142" s="75">
        <v>-799</v>
      </c>
      <c r="AH142" s="75">
        <v>10</v>
      </c>
      <c r="AI142" s="75">
        <v>-752</v>
      </c>
      <c r="AJ142" s="75">
        <v>156</v>
      </c>
      <c r="AK142" s="75">
        <v>-706</v>
      </c>
      <c r="AL142" s="75">
        <v>260</v>
      </c>
      <c r="AM142" s="75">
        <v>-661</v>
      </c>
      <c r="AN142" s="75">
        <v>276</v>
      </c>
    </row>
    <row r="143" spans="5:40">
      <c r="E143" s="2">
        <v>54500</v>
      </c>
      <c r="F143">
        <f t="shared" si="12"/>
        <v>54525</v>
      </c>
      <c r="G143" s="75">
        <f t="shared" si="7"/>
        <v>-4658</v>
      </c>
      <c r="H143" s="57">
        <v>0</v>
      </c>
      <c r="I143" s="2">
        <f>ROUND(INDEX(CCareExpDecimal[],MATCH(E143,CCareExpDecimal[Income At Least],1),2)*H143,0)</f>
        <v>0</v>
      </c>
      <c r="J143" s="57">
        <v>746.00000000000375</v>
      </c>
      <c r="K143" s="2">
        <f t="shared" si="8"/>
        <v>0</v>
      </c>
      <c r="L143" s="2">
        <f t="shared" si="9"/>
        <v>0</v>
      </c>
      <c r="M143" s="2">
        <f t="shared" si="13"/>
        <v>0</v>
      </c>
      <c r="N143" s="2">
        <f t="shared" si="10"/>
        <v>-4658</v>
      </c>
      <c r="O143" s="2">
        <f t="shared" si="11"/>
        <v>4658</v>
      </c>
      <c r="P143" s="75"/>
      <c r="Q143" s="75">
        <f>Calc!W202</f>
        <v>-1327</v>
      </c>
      <c r="R143" s="75">
        <f>Calc!X202</f>
        <v>5</v>
      </c>
      <c r="S143" s="75">
        <f>Calc!Y202</f>
        <v>0</v>
      </c>
      <c r="T143" s="75"/>
      <c r="U143" s="75">
        <v>-1327</v>
      </c>
      <c r="V143" s="75">
        <v>5</v>
      </c>
      <c r="W143" s="75">
        <v>-1233</v>
      </c>
      <c r="X143" s="75">
        <v>10</v>
      </c>
      <c r="Y143" s="75">
        <v>-1143</v>
      </c>
      <c r="Z143" s="75">
        <v>25</v>
      </c>
      <c r="AA143" s="75">
        <v>-1050</v>
      </c>
      <c r="AB143" s="75">
        <v>113</v>
      </c>
      <c r="AC143" s="75">
        <v>-981</v>
      </c>
      <c r="AD143" s="75">
        <v>134</v>
      </c>
      <c r="AE143" s="75">
        <v>-869</v>
      </c>
      <c r="AF143" s="75">
        <v>5</v>
      </c>
      <c r="AG143" s="75">
        <v>-812</v>
      </c>
      <c r="AH143" s="75">
        <v>10</v>
      </c>
      <c r="AI143" s="75">
        <v>-765</v>
      </c>
      <c r="AJ143" s="75">
        <v>145</v>
      </c>
      <c r="AK143" s="75">
        <v>-719</v>
      </c>
      <c r="AL143" s="75">
        <v>250</v>
      </c>
      <c r="AM143" s="75">
        <v>-674</v>
      </c>
      <c r="AN143" s="75">
        <v>267</v>
      </c>
    </row>
    <row r="144" spans="5:40">
      <c r="E144" s="2">
        <v>55000</v>
      </c>
      <c r="F144">
        <f t="shared" si="12"/>
        <v>55025</v>
      </c>
      <c r="G144" s="75">
        <f t="shared" si="7"/>
        <v>-4718</v>
      </c>
      <c r="H144" s="57">
        <v>0</v>
      </c>
      <c r="I144" s="2">
        <f>ROUND(INDEX(CCareExpDecimal[],MATCH(E144,CCareExpDecimal[Income At Least],1),2)*H144,0)</f>
        <v>0</v>
      </c>
      <c r="J144" s="57">
        <v>758.00000000000387</v>
      </c>
      <c r="K144" s="2">
        <f t="shared" si="8"/>
        <v>0</v>
      </c>
      <c r="L144" s="2">
        <f t="shared" si="9"/>
        <v>0</v>
      </c>
      <c r="M144" s="2">
        <f t="shared" si="13"/>
        <v>0</v>
      </c>
      <c r="N144" s="2">
        <f t="shared" si="10"/>
        <v>-4718</v>
      </c>
      <c r="O144" s="2">
        <f t="shared" si="11"/>
        <v>4718</v>
      </c>
      <c r="P144" s="75"/>
      <c r="Q144" s="75">
        <f>Calc!W203</f>
        <v>-1344</v>
      </c>
      <c r="R144" s="75">
        <f>Calc!X203</f>
        <v>5</v>
      </c>
      <c r="S144" s="75">
        <f>Calc!Y203</f>
        <v>0</v>
      </c>
      <c r="T144" s="75"/>
      <c r="U144" s="75">
        <v>-1344</v>
      </c>
      <c r="V144" s="75">
        <v>5</v>
      </c>
      <c r="W144" s="75">
        <v>-1250</v>
      </c>
      <c r="X144" s="75">
        <v>10</v>
      </c>
      <c r="Y144" s="75">
        <v>-1160</v>
      </c>
      <c r="Z144" s="75">
        <v>24</v>
      </c>
      <c r="AA144" s="75">
        <v>-1067</v>
      </c>
      <c r="AB144" s="75">
        <v>98</v>
      </c>
      <c r="AC144" s="75">
        <v>-995</v>
      </c>
      <c r="AD144" s="75">
        <v>120</v>
      </c>
      <c r="AE144" s="75">
        <v>-884</v>
      </c>
      <c r="AF144" s="75">
        <v>5</v>
      </c>
      <c r="AG144" s="75">
        <v>-826</v>
      </c>
      <c r="AH144" s="75">
        <v>10</v>
      </c>
      <c r="AI144" s="75">
        <v>-778</v>
      </c>
      <c r="AJ144" s="75">
        <v>135</v>
      </c>
      <c r="AK144" s="75">
        <v>-732</v>
      </c>
      <c r="AL144" s="75">
        <v>240</v>
      </c>
      <c r="AM144" s="75">
        <v>-687</v>
      </c>
      <c r="AN144" s="75">
        <v>257</v>
      </c>
    </row>
    <row r="145" spans="5:40">
      <c r="E145" s="2">
        <v>55500</v>
      </c>
      <c r="F145">
        <f t="shared" si="12"/>
        <v>55525</v>
      </c>
      <c r="G145" s="75">
        <f t="shared" si="7"/>
        <v>-4778</v>
      </c>
      <c r="H145" s="57">
        <v>0</v>
      </c>
      <c r="I145" s="2">
        <f>ROUND(INDEX(CCareExpDecimal[],MATCH(E145,CCareExpDecimal[Income At Least],1),2)*H145,0)</f>
        <v>0</v>
      </c>
      <c r="J145" s="57">
        <v>770.00000000000387</v>
      </c>
      <c r="K145" s="2">
        <f t="shared" si="8"/>
        <v>0</v>
      </c>
      <c r="L145" s="2">
        <f t="shared" si="9"/>
        <v>0</v>
      </c>
      <c r="M145" s="2">
        <f t="shared" si="13"/>
        <v>0</v>
      </c>
      <c r="N145" s="2">
        <f t="shared" si="10"/>
        <v>-4778</v>
      </c>
      <c r="O145" s="2">
        <f t="shared" si="11"/>
        <v>4778</v>
      </c>
      <c r="P145" s="75"/>
      <c r="Q145" s="75">
        <f>Calc!W204</f>
        <v>-1361</v>
      </c>
      <c r="R145" s="75">
        <f>Calc!X204</f>
        <v>5</v>
      </c>
      <c r="S145" s="75">
        <f>Calc!Y204</f>
        <v>0</v>
      </c>
      <c r="T145" s="75"/>
      <c r="U145" s="75">
        <v>-1361</v>
      </c>
      <c r="V145" s="75">
        <v>5</v>
      </c>
      <c r="W145" s="75">
        <v>-1267</v>
      </c>
      <c r="X145" s="75">
        <v>10</v>
      </c>
      <c r="Y145" s="75">
        <v>-1177</v>
      </c>
      <c r="Z145" s="75">
        <v>23</v>
      </c>
      <c r="AA145" s="75">
        <v>-1084</v>
      </c>
      <c r="AB145" s="75">
        <v>85</v>
      </c>
      <c r="AC145" s="75">
        <v>-1009</v>
      </c>
      <c r="AD145" s="75">
        <v>106</v>
      </c>
      <c r="AE145" s="75">
        <v>-898</v>
      </c>
      <c r="AF145" s="75">
        <v>5</v>
      </c>
      <c r="AG145" s="75">
        <v>-839</v>
      </c>
      <c r="AH145" s="75">
        <v>10</v>
      </c>
      <c r="AI145" s="75">
        <v>-792</v>
      </c>
      <c r="AJ145" s="75">
        <v>124</v>
      </c>
      <c r="AK145" s="75">
        <v>-745</v>
      </c>
      <c r="AL145" s="75">
        <v>231</v>
      </c>
      <c r="AM145" s="75">
        <v>-700</v>
      </c>
      <c r="AN145" s="75">
        <v>248</v>
      </c>
    </row>
    <row r="146" spans="5:40">
      <c r="E146" s="2">
        <v>56000</v>
      </c>
      <c r="F146">
        <f t="shared" si="12"/>
        <v>56025</v>
      </c>
      <c r="G146" s="75">
        <f t="shared" si="7"/>
        <v>-4838</v>
      </c>
      <c r="H146" s="57">
        <v>0</v>
      </c>
      <c r="I146" s="2">
        <f>ROUND(INDEX(CCareExpDecimal[],MATCH(E146,CCareExpDecimal[Income At Least],1),2)*H146,0)</f>
        <v>0</v>
      </c>
      <c r="J146" s="57">
        <v>782.00000000000398</v>
      </c>
      <c r="K146" s="2">
        <f t="shared" si="8"/>
        <v>0</v>
      </c>
      <c r="L146" s="2">
        <f t="shared" si="9"/>
        <v>0</v>
      </c>
      <c r="M146" s="2">
        <f t="shared" si="13"/>
        <v>0</v>
      </c>
      <c r="N146" s="2">
        <f t="shared" si="10"/>
        <v>-4838</v>
      </c>
      <c r="O146" s="2">
        <f t="shared" si="11"/>
        <v>4838</v>
      </c>
      <c r="P146" s="75"/>
      <c r="Q146" s="75">
        <f>Calc!W205</f>
        <v>-1378</v>
      </c>
      <c r="R146" s="75">
        <f>Calc!X205</f>
        <v>5</v>
      </c>
      <c r="S146" s="75">
        <f>Calc!Y205</f>
        <v>0</v>
      </c>
      <c r="T146" s="75"/>
      <c r="U146" s="75">
        <v>-1378</v>
      </c>
      <c r="V146" s="75">
        <v>5</v>
      </c>
      <c r="W146" s="75">
        <v>-1285</v>
      </c>
      <c r="X146" s="75">
        <v>10</v>
      </c>
      <c r="Y146" s="75">
        <v>-1195</v>
      </c>
      <c r="Z146" s="75">
        <v>23</v>
      </c>
      <c r="AA146" s="75">
        <v>-1101</v>
      </c>
      <c r="AB146" s="75">
        <v>71</v>
      </c>
      <c r="AC146" s="75">
        <v>-1023</v>
      </c>
      <c r="AD146" s="75">
        <v>92</v>
      </c>
      <c r="AE146" s="75">
        <v>-913</v>
      </c>
      <c r="AF146" s="75">
        <v>5</v>
      </c>
      <c r="AG146" s="75">
        <v>-853</v>
      </c>
      <c r="AH146" s="75">
        <v>10</v>
      </c>
      <c r="AI146" s="75">
        <v>-805</v>
      </c>
      <c r="AJ146" s="75">
        <v>113</v>
      </c>
      <c r="AK146" s="75">
        <v>-758</v>
      </c>
      <c r="AL146" s="75">
        <v>221</v>
      </c>
      <c r="AM146" s="75">
        <v>-713</v>
      </c>
      <c r="AN146" s="75">
        <v>238</v>
      </c>
    </row>
    <row r="147" spans="5:40">
      <c r="E147" s="2">
        <v>56500</v>
      </c>
      <c r="F147">
        <f t="shared" si="12"/>
        <v>56525</v>
      </c>
      <c r="G147" s="75">
        <f t="shared" si="7"/>
        <v>-4898</v>
      </c>
      <c r="H147" s="57">
        <v>0</v>
      </c>
      <c r="I147" s="2">
        <f>ROUND(INDEX(CCareExpDecimal[],MATCH(E147,CCareExpDecimal[Income At Least],1),2)*H147,0)</f>
        <v>0</v>
      </c>
      <c r="J147" s="57">
        <v>794.00000000000398</v>
      </c>
      <c r="K147" s="2">
        <f t="shared" si="8"/>
        <v>0</v>
      </c>
      <c r="L147" s="2">
        <f t="shared" si="9"/>
        <v>0</v>
      </c>
      <c r="M147" s="2">
        <f t="shared" si="13"/>
        <v>0</v>
      </c>
      <c r="N147" s="2">
        <f t="shared" si="10"/>
        <v>-4898</v>
      </c>
      <c r="O147" s="2">
        <f t="shared" si="11"/>
        <v>4898</v>
      </c>
      <c r="P147" s="75"/>
      <c r="Q147" s="75">
        <f>Calc!W206</f>
        <v>-1395</v>
      </c>
      <c r="R147" s="75">
        <f>Calc!X206</f>
        <v>5</v>
      </c>
      <c r="S147" s="75">
        <f>Calc!Y206</f>
        <v>0</v>
      </c>
      <c r="T147" s="75"/>
      <c r="U147" s="75">
        <v>-1395</v>
      </c>
      <c r="V147" s="75">
        <v>5</v>
      </c>
      <c r="W147" s="75">
        <v>-1302</v>
      </c>
      <c r="X147" s="75">
        <v>10</v>
      </c>
      <c r="Y147" s="75">
        <v>-1212</v>
      </c>
      <c r="Z147" s="75">
        <v>22</v>
      </c>
      <c r="AA147" s="75">
        <v>-1118</v>
      </c>
      <c r="AB147" s="75">
        <v>57</v>
      </c>
      <c r="AC147" s="75">
        <v>-1037</v>
      </c>
      <c r="AD147" s="75">
        <v>78</v>
      </c>
      <c r="AE147" s="75">
        <v>-927</v>
      </c>
      <c r="AF147" s="75">
        <v>5</v>
      </c>
      <c r="AG147" s="75">
        <v>-866</v>
      </c>
      <c r="AH147" s="75">
        <v>10</v>
      </c>
      <c r="AI147" s="75">
        <v>-819</v>
      </c>
      <c r="AJ147" s="75">
        <v>103</v>
      </c>
      <c r="AK147" s="75">
        <v>-771</v>
      </c>
      <c r="AL147" s="75">
        <v>211</v>
      </c>
      <c r="AM147" s="75">
        <v>-726</v>
      </c>
      <c r="AN147" s="75">
        <v>228</v>
      </c>
    </row>
    <row r="148" spans="5:40">
      <c r="E148" s="2">
        <v>57000</v>
      </c>
      <c r="F148">
        <f t="shared" si="12"/>
        <v>57025</v>
      </c>
      <c r="G148" s="75">
        <f t="shared" si="7"/>
        <v>-4958</v>
      </c>
      <c r="H148" s="57">
        <v>0</v>
      </c>
      <c r="I148" s="2">
        <f>ROUND(INDEX(CCareExpDecimal[],MATCH(E148,CCareExpDecimal[Income At Least],1),2)*H148,0)</f>
        <v>0</v>
      </c>
      <c r="J148" s="57">
        <v>806.00000000000409</v>
      </c>
      <c r="K148" s="2">
        <f t="shared" si="8"/>
        <v>0</v>
      </c>
      <c r="L148" s="2">
        <f t="shared" si="9"/>
        <v>0</v>
      </c>
      <c r="M148" s="2">
        <f t="shared" si="13"/>
        <v>0</v>
      </c>
      <c r="N148" s="2">
        <f t="shared" si="10"/>
        <v>-4958</v>
      </c>
      <c r="O148" s="2">
        <f t="shared" si="11"/>
        <v>4958</v>
      </c>
      <c r="P148" s="75"/>
      <c r="Q148" s="75">
        <f>Calc!W207</f>
        <v>-1414</v>
      </c>
      <c r="R148" s="75">
        <f>Calc!X207</f>
        <v>5</v>
      </c>
      <c r="S148" s="75">
        <f>Calc!Y207</f>
        <v>0</v>
      </c>
      <c r="T148" s="75"/>
      <c r="U148" s="75">
        <v>-1414</v>
      </c>
      <c r="V148" s="75">
        <v>5</v>
      </c>
      <c r="W148" s="75">
        <v>-1319</v>
      </c>
      <c r="X148" s="75">
        <v>10</v>
      </c>
      <c r="Y148" s="75">
        <v>-1229</v>
      </c>
      <c r="Z148" s="75">
        <v>21</v>
      </c>
      <c r="AA148" s="75">
        <v>-1135</v>
      </c>
      <c r="AB148" s="75">
        <v>47</v>
      </c>
      <c r="AC148" s="75">
        <v>-1052</v>
      </c>
      <c r="AD148" s="75">
        <v>69</v>
      </c>
      <c r="AE148" s="75">
        <v>-941</v>
      </c>
      <c r="AF148" s="75">
        <v>5</v>
      </c>
      <c r="AG148" s="75">
        <v>-879</v>
      </c>
      <c r="AH148" s="75">
        <v>10</v>
      </c>
      <c r="AI148" s="75">
        <v>-832</v>
      </c>
      <c r="AJ148" s="75">
        <v>92</v>
      </c>
      <c r="AK148" s="75">
        <v>-784</v>
      </c>
      <c r="AL148" s="75">
        <v>200</v>
      </c>
      <c r="AM148" s="75">
        <v>-739</v>
      </c>
      <c r="AN148" s="75">
        <v>218</v>
      </c>
    </row>
    <row r="149" spans="5:40">
      <c r="E149" s="2">
        <v>57500</v>
      </c>
      <c r="F149">
        <f t="shared" si="12"/>
        <v>57525</v>
      </c>
      <c r="G149" s="75">
        <f t="shared" si="7"/>
        <v>-5018</v>
      </c>
      <c r="H149" s="57">
        <v>0</v>
      </c>
      <c r="I149" s="2">
        <f>ROUND(INDEX(CCareExpDecimal[],MATCH(E149,CCareExpDecimal[Income At Least],1),2)*H149,0)</f>
        <v>0</v>
      </c>
      <c r="J149" s="57">
        <v>818.00000000000409</v>
      </c>
      <c r="K149" s="2">
        <f t="shared" si="8"/>
        <v>0</v>
      </c>
      <c r="L149" s="2">
        <f t="shared" si="9"/>
        <v>0</v>
      </c>
      <c r="M149" s="2">
        <f t="shared" si="13"/>
        <v>0</v>
      </c>
      <c r="N149" s="2">
        <f t="shared" si="10"/>
        <v>-5018</v>
      </c>
      <c r="O149" s="2">
        <f t="shared" si="11"/>
        <v>5018</v>
      </c>
      <c r="P149" s="75"/>
      <c r="Q149" s="75">
        <f>Calc!W208</f>
        <v>-1431</v>
      </c>
      <c r="R149" s="75">
        <f>Calc!X208</f>
        <v>5</v>
      </c>
      <c r="S149" s="75">
        <f>Calc!Y208</f>
        <v>0</v>
      </c>
      <c r="T149" s="75"/>
      <c r="U149" s="75">
        <v>-1431</v>
      </c>
      <c r="V149" s="75">
        <v>5</v>
      </c>
      <c r="W149" s="75">
        <v>-1336</v>
      </c>
      <c r="X149" s="75">
        <v>10</v>
      </c>
      <c r="Y149" s="75">
        <v>-1246</v>
      </c>
      <c r="Z149" s="75">
        <v>21</v>
      </c>
      <c r="AA149" s="75">
        <v>-1152</v>
      </c>
      <c r="AB149" s="75">
        <v>47</v>
      </c>
      <c r="AC149" s="75">
        <v>-1066</v>
      </c>
      <c r="AD149" s="75">
        <v>68</v>
      </c>
      <c r="AE149" s="75">
        <v>-956</v>
      </c>
      <c r="AF149" s="75">
        <v>5</v>
      </c>
      <c r="AG149" s="75">
        <v>-893</v>
      </c>
      <c r="AH149" s="75">
        <v>10</v>
      </c>
      <c r="AI149" s="75">
        <v>-845</v>
      </c>
      <c r="AJ149" s="75">
        <v>79</v>
      </c>
      <c r="AK149" s="75">
        <v>-797</v>
      </c>
      <c r="AL149" s="75">
        <v>189</v>
      </c>
      <c r="AM149" s="75">
        <v>-752</v>
      </c>
      <c r="AN149" s="75">
        <v>207</v>
      </c>
    </row>
    <row r="150" spans="5:40">
      <c r="E150" s="2">
        <v>58000</v>
      </c>
      <c r="F150">
        <f t="shared" si="12"/>
        <v>58025</v>
      </c>
      <c r="G150" s="75">
        <f t="shared" si="7"/>
        <v>-5078</v>
      </c>
      <c r="H150" s="57">
        <v>0</v>
      </c>
      <c r="I150" s="2">
        <f>ROUND(INDEX(CCareExpDecimal[],MATCH(E150,CCareExpDecimal[Income At Least],1),2)*H150,0)</f>
        <v>0</v>
      </c>
      <c r="J150" s="57">
        <v>830.00000000000421</v>
      </c>
      <c r="K150" s="2">
        <f t="shared" si="8"/>
        <v>0</v>
      </c>
      <c r="L150" s="2">
        <f t="shared" si="9"/>
        <v>0</v>
      </c>
      <c r="M150" s="2">
        <f t="shared" si="13"/>
        <v>0</v>
      </c>
      <c r="N150" s="2">
        <f t="shared" si="10"/>
        <v>-5078</v>
      </c>
      <c r="O150" s="2">
        <f t="shared" si="11"/>
        <v>5078</v>
      </c>
      <c r="P150" s="75"/>
      <c r="Q150" s="75">
        <f>Calc!W209</f>
        <v>-1449</v>
      </c>
      <c r="R150" s="75">
        <f>Calc!X209</f>
        <v>5</v>
      </c>
      <c r="S150" s="75">
        <f>Calc!Y209</f>
        <v>0</v>
      </c>
      <c r="T150" s="75"/>
      <c r="U150" s="75">
        <v>-1449</v>
      </c>
      <c r="V150" s="75">
        <v>5</v>
      </c>
      <c r="W150" s="75">
        <v>-1354</v>
      </c>
      <c r="X150" s="75">
        <v>10</v>
      </c>
      <c r="Y150" s="75">
        <v>-1264</v>
      </c>
      <c r="Z150" s="75">
        <v>20</v>
      </c>
      <c r="AA150" s="75">
        <v>-1170</v>
      </c>
      <c r="AB150" s="75">
        <v>46</v>
      </c>
      <c r="AC150" s="75">
        <v>-1080</v>
      </c>
      <c r="AD150" s="75">
        <v>67</v>
      </c>
      <c r="AE150" s="75">
        <v>-970</v>
      </c>
      <c r="AF150" s="75">
        <v>5</v>
      </c>
      <c r="AG150" s="75">
        <v>-906</v>
      </c>
      <c r="AH150" s="75">
        <v>10</v>
      </c>
      <c r="AI150" s="75">
        <v>-859</v>
      </c>
      <c r="AJ150" s="75">
        <v>65</v>
      </c>
      <c r="AK150" s="75">
        <v>-810</v>
      </c>
      <c r="AL150" s="75">
        <v>177</v>
      </c>
      <c r="AM150" s="75">
        <v>-765</v>
      </c>
      <c r="AN150" s="75">
        <v>196</v>
      </c>
    </row>
    <row r="151" spans="5:40">
      <c r="E151" s="2">
        <v>58500</v>
      </c>
      <c r="F151">
        <f t="shared" si="12"/>
        <v>58525</v>
      </c>
      <c r="G151" s="75">
        <f t="shared" si="7"/>
        <v>-5138</v>
      </c>
      <c r="H151" s="57">
        <v>0</v>
      </c>
      <c r="I151" s="2">
        <f>ROUND(INDEX(CCareExpDecimal[],MATCH(E151,CCareExpDecimal[Income At Least],1),2)*H151,0)</f>
        <v>0</v>
      </c>
      <c r="J151" s="57">
        <v>842.00000000000421</v>
      </c>
      <c r="K151" s="2">
        <f t="shared" si="8"/>
        <v>0</v>
      </c>
      <c r="L151" s="2">
        <f t="shared" si="9"/>
        <v>0</v>
      </c>
      <c r="M151" s="2">
        <f t="shared" si="13"/>
        <v>0</v>
      </c>
      <c r="N151" s="2">
        <f t="shared" si="10"/>
        <v>-5138</v>
      </c>
      <c r="O151" s="2">
        <f t="shared" si="11"/>
        <v>5138</v>
      </c>
      <c r="P151" s="75"/>
      <c r="Q151" s="75">
        <f>Calc!W210</f>
        <v>-1467</v>
      </c>
      <c r="R151" s="75">
        <f>Calc!X210</f>
        <v>5</v>
      </c>
      <c r="S151" s="75">
        <f>Calc!Y210</f>
        <v>0</v>
      </c>
      <c r="T151" s="75"/>
      <c r="U151" s="75">
        <v>-1467</v>
      </c>
      <c r="V151" s="75">
        <v>5</v>
      </c>
      <c r="W151" s="75">
        <v>-1372</v>
      </c>
      <c r="X151" s="75">
        <v>10</v>
      </c>
      <c r="Y151" s="75">
        <v>-1282</v>
      </c>
      <c r="Z151" s="75">
        <v>19</v>
      </c>
      <c r="AA151" s="75">
        <v>-1188</v>
      </c>
      <c r="AB151" s="75">
        <v>45</v>
      </c>
      <c r="AC151" s="75">
        <v>-1095</v>
      </c>
      <c r="AD151" s="75">
        <v>67</v>
      </c>
      <c r="AE151" s="75">
        <v>-985</v>
      </c>
      <c r="AF151" s="75">
        <v>5</v>
      </c>
      <c r="AG151" s="75">
        <v>-920</v>
      </c>
      <c r="AH151" s="75">
        <v>10</v>
      </c>
      <c r="AI151" s="75">
        <v>-873</v>
      </c>
      <c r="AJ151" s="75">
        <v>52</v>
      </c>
      <c r="AK151" s="75">
        <v>-824</v>
      </c>
      <c r="AL151" s="75">
        <v>166</v>
      </c>
      <c r="AM151" s="75">
        <v>-778</v>
      </c>
      <c r="AN151" s="75">
        <v>185</v>
      </c>
    </row>
    <row r="152" spans="5:40">
      <c r="E152" s="2">
        <v>59000</v>
      </c>
      <c r="F152">
        <f t="shared" si="12"/>
        <v>59025</v>
      </c>
      <c r="G152" s="75">
        <f t="shared" si="7"/>
        <v>-5241</v>
      </c>
      <c r="H152" s="57">
        <v>0</v>
      </c>
      <c r="I152" s="2">
        <f>ROUND(INDEX(CCareExpDecimal[],MATCH(E152,CCareExpDecimal[Income At Least],1),2)*H152,0)</f>
        <v>0</v>
      </c>
      <c r="J152" s="57">
        <v>854.00000000000432</v>
      </c>
      <c r="K152" s="2">
        <f t="shared" si="8"/>
        <v>0</v>
      </c>
      <c r="L152" s="2">
        <f t="shared" si="9"/>
        <v>0</v>
      </c>
      <c r="M152" s="2">
        <f t="shared" si="13"/>
        <v>0</v>
      </c>
      <c r="N152" s="2">
        <f t="shared" si="10"/>
        <v>-5241</v>
      </c>
      <c r="O152" s="2">
        <f t="shared" si="11"/>
        <v>5241</v>
      </c>
      <c r="P152" s="75"/>
      <c r="Q152" s="75">
        <f>Calc!W211</f>
        <v>-1485</v>
      </c>
      <c r="R152" s="75">
        <f>Calc!X211</f>
        <v>5</v>
      </c>
      <c r="S152" s="75">
        <f>Calc!Y211</f>
        <v>0</v>
      </c>
      <c r="T152" s="75"/>
      <c r="U152" s="75">
        <v>-1485</v>
      </c>
      <c r="V152" s="75">
        <v>5</v>
      </c>
      <c r="W152" s="75">
        <v>-1390</v>
      </c>
      <c r="X152" s="75">
        <v>10</v>
      </c>
      <c r="Y152" s="75">
        <v>-1300</v>
      </c>
      <c r="Z152" s="75">
        <v>18</v>
      </c>
      <c r="AA152" s="75">
        <v>-1206</v>
      </c>
      <c r="AB152" s="75">
        <v>45</v>
      </c>
      <c r="AC152" s="75">
        <v>-1113</v>
      </c>
      <c r="AD152" s="75">
        <v>66</v>
      </c>
      <c r="AE152" s="75">
        <v>-1000</v>
      </c>
      <c r="AF152" s="75">
        <v>5</v>
      </c>
      <c r="AG152" s="75">
        <v>-933</v>
      </c>
      <c r="AH152" s="75">
        <v>10</v>
      </c>
      <c r="AI152" s="75">
        <v>-886</v>
      </c>
      <c r="AJ152" s="75">
        <v>38</v>
      </c>
      <c r="AK152" s="75">
        <v>-837</v>
      </c>
      <c r="AL152" s="75">
        <v>155</v>
      </c>
      <c r="AM152" s="75">
        <v>-791</v>
      </c>
      <c r="AN152" s="75">
        <v>174</v>
      </c>
    </row>
    <row r="153" spans="5:40">
      <c r="E153" s="2">
        <v>59500</v>
      </c>
      <c r="F153">
        <f t="shared" si="12"/>
        <v>59525</v>
      </c>
      <c r="G153" s="75">
        <f t="shared" si="7"/>
        <v>-5351</v>
      </c>
      <c r="H153" s="57">
        <v>0</v>
      </c>
      <c r="I153" s="2">
        <f>ROUND(INDEX(CCareExpDecimal[],MATCH(E153,CCareExpDecimal[Income At Least],1),2)*H153,0)</f>
        <v>0</v>
      </c>
      <c r="J153" s="57">
        <v>866.00000000000432</v>
      </c>
      <c r="K153" s="2">
        <f t="shared" si="8"/>
        <v>0</v>
      </c>
      <c r="L153" s="2">
        <f t="shared" si="9"/>
        <v>0</v>
      </c>
      <c r="M153" s="2">
        <f t="shared" si="13"/>
        <v>0</v>
      </c>
      <c r="N153" s="2">
        <f t="shared" si="10"/>
        <v>-5351</v>
      </c>
      <c r="O153" s="2">
        <f t="shared" si="11"/>
        <v>5351</v>
      </c>
      <c r="P153" s="75"/>
      <c r="Q153" s="75">
        <f>Calc!W212</f>
        <v>-1503</v>
      </c>
      <c r="R153" s="75">
        <f>Calc!X212</f>
        <v>5</v>
      </c>
      <c r="S153" s="75">
        <f>Calc!Y212</f>
        <v>0</v>
      </c>
      <c r="T153" s="75"/>
      <c r="U153" s="75">
        <v>-1503</v>
      </c>
      <c r="V153" s="75">
        <v>5</v>
      </c>
      <c r="W153" s="75">
        <v>-1408</v>
      </c>
      <c r="X153" s="75">
        <v>10</v>
      </c>
      <c r="Y153" s="75">
        <v>-1318</v>
      </c>
      <c r="Z153" s="75">
        <v>18</v>
      </c>
      <c r="AA153" s="75">
        <v>-1225</v>
      </c>
      <c r="AB153" s="75">
        <v>44</v>
      </c>
      <c r="AC153" s="75">
        <v>-1131</v>
      </c>
      <c r="AD153" s="75">
        <v>65</v>
      </c>
      <c r="AE153" s="75">
        <v>-1016</v>
      </c>
      <c r="AF153" s="75">
        <v>5</v>
      </c>
      <c r="AG153" s="75">
        <v>-947</v>
      </c>
      <c r="AH153" s="75">
        <v>10</v>
      </c>
      <c r="AI153" s="75">
        <v>-900</v>
      </c>
      <c r="AJ153" s="75">
        <v>26</v>
      </c>
      <c r="AK153" s="75">
        <v>-851</v>
      </c>
      <c r="AL153" s="75">
        <v>144</v>
      </c>
      <c r="AM153" s="75">
        <v>-804</v>
      </c>
      <c r="AN153" s="75">
        <v>162</v>
      </c>
    </row>
    <row r="154" spans="5:40">
      <c r="E154" s="2">
        <v>60000</v>
      </c>
      <c r="F154">
        <f t="shared" si="12"/>
        <v>60025</v>
      </c>
      <c r="G154" s="75">
        <f t="shared" si="7"/>
        <v>-5461</v>
      </c>
      <c r="H154" s="57">
        <v>0</v>
      </c>
      <c r="I154" s="2">
        <f>ROUND(INDEX(CCareExpDecimal[],MATCH(E154,CCareExpDecimal[Income At Least],1),2)*H154,0)</f>
        <v>0</v>
      </c>
      <c r="J154" s="57">
        <v>878.00000000000443</v>
      </c>
      <c r="K154" s="2">
        <f t="shared" si="8"/>
        <v>0</v>
      </c>
      <c r="L154" s="2">
        <f t="shared" si="9"/>
        <v>0</v>
      </c>
      <c r="M154" s="2">
        <f t="shared" si="13"/>
        <v>0</v>
      </c>
      <c r="N154" s="2">
        <f t="shared" si="10"/>
        <v>-5461</v>
      </c>
      <c r="O154" s="2">
        <f t="shared" si="11"/>
        <v>5461</v>
      </c>
      <c r="P154" s="75"/>
      <c r="Q154" s="75">
        <f>Calc!W213</f>
        <v>-1522</v>
      </c>
      <c r="R154" s="75">
        <f>Calc!X213</f>
        <v>5</v>
      </c>
      <c r="S154" s="75">
        <f>Calc!Y213</f>
        <v>0</v>
      </c>
      <c r="T154" s="75"/>
      <c r="U154" s="75">
        <v>-1522</v>
      </c>
      <c r="V154" s="75">
        <v>5</v>
      </c>
      <c r="W154" s="75">
        <v>-1426</v>
      </c>
      <c r="X154" s="75">
        <v>10</v>
      </c>
      <c r="Y154" s="75">
        <v>-1336</v>
      </c>
      <c r="Z154" s="75">
        <v>17</v>
      </c>
      <c r="AA154" s="75">
        <v>-1243</v>
      </c>
      <c r="AB154" s="75">
        <v>43</v>
      </c>
      <c r="AC154" s="75">
        <v>-1149</v>
      </c>
      <c r="AD154" s="75">
        <v>64</v>
      </c>
      <c r="AE154" s="75">
        <v>-1031</v>
      </c>
      <c r="AF154" s="75">
        <v>5</v>
      </c>
      <c r="AG154" s="75">
        <v>-960</v>
      </c>
      <c r="AH154" s="75">
        <v>10</v>
      </c>
      <c r="AI154" s="75">
        <v>-913</v>
      </c>
      <c r="AJ154" s="75">
        <v>25</v>
      </c>
      <c r="AK154" s="75">
        <v>-864</v>
      </c>
      <c r="AL154" s="75">
        <v>134</v>
      </c>
      <c r="AM154" s="75">
        <v>-817</v>
      </c>
      <c r="AN154" s="75">
        <v>151</v>
      </c>
    </row>
    <row r="155" spans="5:40">
      <c r="E155" s="2">
        <v>60500</v>
      </c>
      <c r="F155">
        <f t="shared" si="12"/>
        <v>60525</v>
      </c>
      <c r="G155" s="75">
        <f t="shared" si="7"/>
        <v>-5571</v>
      </c>
      <c r="H155" s="57">
        <v>0</v>
      </c>
      <c r="I155" s="2">
        <f>ROUND(INDEX(CCareExpDecimal[],MATCH(E155,CCareExpDecimal[Income At Least],1),2)*H155,0)</f>
        <v>0</v>
      </c>
      <c r="J155" s="57">
        <v>890.00000000000455</v>
      </c>
      <c r="K155" s="2">
        <f t="shared" si="8"/>
        <v>0</v>
      </c>
      <c r="L155" s="2">
        <f t="shared" si="9"/>
        <v>0</v>
      </c>
      <c r="M155" s="2">
        <f t="shared" si="13"/>
        <v>0</v>
      </c>
      <c r="N155" s="2">
        <f t="shared" si="10"/>
        <v>-5571</v>
      </c>
      <c r="O155" s="2">
        <f t="shared" si="11"/>
        <v>5571</v>
      </c>
      <c r="P155" s="75"/>
      <c r="Q155" s="75">
        <f>Calc!W214</f>
        <v>-1540</v>
      </c>
      <c r="R155" s="75">
        <f>Calc!X214</f>
        <v>5</v>
      </c>
      <c r="S155" s="75">
        <f>Calc!Y214</f>
        <v>0</v>
      </c>
      <c r="T155" s="75"/>
      <c r="U155" s="75">
        <v>-1540</v>
      </c>
      <c r="V155" s="75">
        <v>5</v>
      </c>
      <c r="W155" s="75">
        <v>-1444</v>
      </c>
      <c r="X155" s="75">
        <v>10</v>
      </c>
      <c r="Y155" s="75">
        <v>-1354</v>
      </c>
      <c r="Z155" s="75">
        <v>16</v>
      </c>
      <c r="AA155" s="75">
        <v>-1261</v>
      </c>
      <c r="AB155" s="75">
        <v>42</v>
      </c>
      <c r="AC155" s="75">
        <v>-1167</v>
      </c>
      <c r="AD155" s="75">
        <v>64</v>
      </c>
      <c r="AE155" s="75">
        <v>-1047</v>
      </c>
      <c r="AF155" s="75">
        <v>5</v>
      </c>
      <c r="AG155" s="75">
        <v>-973</v>
      </c>
      <c r="AH155" s="75">
        <v>10</v>
      </c>
      <c r="AI155" s="75">
        <v>-927</v>
      </c>
      <c r="AJ155" s="75">
        <v>24</v>
      </c>
      <c r="AK155" s="75">
        <v>-877</v>
      </c>
      <c r="AL155" s="75">
        <v>123</v>
      </c>
      <c r="AM155" s="75">
        <v>-830</v>
      </c>
      <c r="AN155" s="75">
        <v>140</v>
      </c>
    </row>
    <row r="156" spans="5:40">
      <c r="E156" s="2">
        <v>61000</v>
      </c>
      <c r="F156">
        <f t="shared" si="12"/>
        <v>61025</v>
      </c>
      <c r="G156" s="75">
        <f t="shared" si="7"/>
        <v>-5681</v>
      </c>
      <c r="H156" s="57">
        <v>0</v>
      </c>
      <c r="I156" s="2">
        <f>ROUND(INDEX(CCareExpDecimal[],MATCH(E156,CCareExpDecimal[Income At Least],1),2)*H156,0)</f>
        <v>0</v>
      </c>
      <c r="J156" s="57">
        <v>902.00000000000455</v>
      </c>
      <c r="K156" s="2">
        <f t="shared" si="8"/>
        <v>0</v>
      </c>
      <c r="L156" s="2">
        <f t="shared" si="9"/>
        <v>0</v>
      </c>
      <c r="M156" s="2">
        <f t="shared" si="13"/>
        <v>0</v>
      </c>
      <c r="N156" s="2">
        <f t="shared" si="10"/>
        <v>-5681</v>
      </c>
      <c r="O156" s="2">
        <f t="shared" si="11"/>
        <v>5681</v>
      </c>
      <c r="P156" s="75"/>
      <c r="Q156" s="75">
        <f>Calc!W215</f>
        <v>-1558</v>
      </c>
      <c r="R156" s="75">
        <f>Calc!X215</f>
        <v>5</v>
      </c>
      <c r="S156" s="75">
        <f>Calc!Y215</f>
        <v>0</v>
      </c>
      <c r="T156" s="75"/>
      <c r="U156" s="75">
        <v>-1558</v>
      </c>
      <c r="V156" s="75">
        <v>5</v>
      </c>
      <c r="W156" s="75">
        <v>-1462</v>
      </c>
      <c r="X156" s="75">
        <v>10</v>
      </c>
      <c r="Y156" s="75">
        <v>-1372</v>
      </c>
      <c r="Z156" s="75">
        <v>15</v>
      </c>
      <c r="AA156" s="75">
        <v>-1279</v>
      </c>
      <c r="AB156" s="75">
        <v>42</v>
      </c>
      <c r="AC156" s="75">
        <v>-1186</v>
      </c>
      <c r="AD156" s="75">
        <v>63</v>
      </c>
      <c r="AE156" s="75">
        <v>-1062</v>
      </c>
      <c r="AF156" s="75">
        <v>5</v>
      </c>
      <c r="AG156" s="75">
        <v>-987</v>
      </c>
      <c r="AH156" s="75">
        <v>10</v>
      </c>
      <c r="AI156" s="75">
        <v>-941</v>
      </c>
      <c r="AJ156" s="75">
        <v>23</v>
      </c>
      <c r="AK156" s="75">
        <v>-891</v>
      </c>
      <c r="AL156" s="75">
        <v>112</v>
      </c>
      <c r="AM156" s="75">
        <v>-843</v>
      </c>
      <c r="AN156" s="75">
        <v>129</v>
      </c>
    </row>
    <row r="157" spans="5:40">
      <c r="E157" s="2">
        <v>61500</v>
      </c>
      <c r="F157">
        <f t="shared" si="12"/>
        <v>61525</v>
      </c>
      <c r="G157" s="75">
        <f t="shared" si="7"/>
        <v>-5791</v>
      </c>
      <c r="H157" s="57">
        <v>0</v>
      </c>
      <c r="I157" s="2">
        <f>ROUND(INDEX(CCareExpDecimal[],MATCH(E157,CCareExpDecimal[Income At Least],1),2)*H157,0)</f>
        <v>0</v>
      </c>
      <c r="J157" s="57">
        <v>914.00000000000466</v>
      </c>
      <c r="K157" s="2">
        <f t="shared" si="8"/>
        <v>0</v>
      </c>
      <c r="L157" s="2">
        <f t="shared" si="9"/>
        <v>0</v>
      </c>
      <c r="M157" s="2">
        <f t="shared" si="13"/>
        <v>0</v>
      </c>
      <c r="N157" s="2">
        <f t="shared" si="10"/>
        <v>-5791</v>
      </c>
      <c r="O157" s="2">
        <f t="shared" si="11"/>
        <v>5791</v>
      </c>
      <c r="P157" s="75"/>
      <c r="Q157" s="75">
        <f>Calc!W216</f>
        <v>-1576</v>
      </c>
      <c r="R157" s="75">
        <f>Calc!X216</f>
        <v>5</v>
      </c>
      <c r="S157" s="75">
        <f>Calc!Y216</f>
        <v>0</v>
      </c>
      <c r="T157" s="75"/>
      <c r="U157" s="75">
        <v>-1576</v>
      </c>
      <c r="V157" s="75">
        <v>5</v>
      </c>
      <c r="W157" s="75">
        <v>-1480</v>
      </c>
      <c r="X157" s="75">
        <v>10</v>
      </c>
      <c r="Y157" s="75">
        <v>-1391</v>
      </c>
      <c r="Z157" s="75">
        <v>15</v>
      </c>
      <c r="AA157" s="75">
        <v>-1298</v>
      </c>
      <c r="AB157" s="75">
        <v>41</v>
      </c>
      <c r="AC157" s="75">
        <v>-1204</v>
      </c>
      <c r="AD157" s="75">
        <v>62</v>
      </c>
      <c r="AE157" s="75">
        <v>-1077</v>
      </c>
      <c r="AF157" s="75">
        <v>5</v>
      </c>
      <c r="AG157" s="75">
        <v>-1000</v>
      </c>
      <c r="AH157" s="75">
        <v>10</v>
      </c>
      <c r="AI157" s="75">
        <v>-954</v>
      </c>
      <c r="AJ157" s="75">
        <v>23</v>
      </c>
      <c r="AK157" s="75">
        <v>-905</v>
      </c>
      <c r="AL157" s="75">
        <v>99</v>
      </c>
      <c r="AM157" s="75">
        <v>-857</v>
      </c>
      <c r="AN157" s="75">
        <v>117</v>
      </c>
    </row>
    <row r="158" spans="5:40">
      <c r="E158" s="2">
        <v>62000</v>
      </c>
      <c r="F158">
        <f t="shared" si="12"/>
        <v>62025</v>
      </c>
      <c r="G158" s="75">
        <f t="shared" si="7"/>
        <v>-5901</v>
      </c>
      <c r="H158" s="57">
        <v>0</v>
      </c>
      <c r="I158" s="2">
        <f>ROUND(INDEX(CCareExpDecimal[],MATCH(E158,CCareExpDecimal[Income At Least],1),2)*H158,0)</f>
        <v>0</v>
      </c>
      <c r="J158" s="57">
        <v>926.00000000000466</v>
      </c>
      <c r="K158" s="2">
        <f t="shared" si="8"/>
        <v>0</v>
      </c>
      <c r="L158" s="2">
        <f t="shared" si="9"/>
        <v>0</v>
      </c>
      <c r="M158" s="2">
        <f t="shared" si="13"/>
        <v>0</v>
      </c>
      <c r="N158" s="2">
        <f t="shared" si="10"/>
        <v>-5901</v>
      </c>
      <c r="O158" s="2">
        <f t="shared" si="11"/>
        <v>5901</v>
      </c>
      <c r="P158" s="75"/>
      <c r="Q158" s="75">
        <f>Calc!W217</f>
        <v>-1594</v>
      </c>
      <c r="R158" s="75">
        <f>Calc!X217</f>
        <v>5</v>
      </c>
      <c r="S158" s="75">
        <f>Calc!Y217</f>
        <v>0</v>
      </c>
      <c r="T158" s="75"/>
      <c r="U158" s="75">
        <v>-1594</v>
      </c>
      <c r="V158" s="75">
        <v>5</v>
      </c>
      <c r="W158" s="75">
        <v>-1499</v>
      </c>
      <c r="X158" s="75">
        <v>10</v>
      </c>
      <c r="Y158" s="75">
        <v>-1409</v>
      </c>
      <c r="Z158" s="75">
        <v>15</v>
      </c>
      <c r="AA158" s="75">
        <v>-1316</v>
      </c>
      <c r="AB158" s="75">
        <v>40</v>
      </c>
      <c r="AC158" s="75">
        <v>-1222</v>
      </c>
      <c r="AD158" s="75">
        <v>61</v>
      </c>
      <c r="AE158" s="75">
        <v>-1093</v>
      </c>
      <c r="AF158" s="75">
        <v>5</v>
      </c>
      <c r="AG158" s="75">
        <v>-1014</v>
      </c>
      <c r="AH158" s="75">
        <v>10</v>
      </c>
      <c r="AI158" s="75">
        <v>-968</v>
      </c>
      <c r="AJ158" s="75">
        <v>22</v>
      </c>
      <c r="AK158" s="75">
        <v>-918</v>
      </c>
      <c r="AL158" s="75">
        <v>85</v>
      </c>
      <c r="AM158" s="75">
        <v>-870</v>
      </c>
      <c r="AN158" s="75">
        <v>106</v>
      </c>
    </row>
    <row r="159" spans="5:40">
      <c r="E159" s="2">
        <v>62500</v>
      </c>
      <c r="F159">
        <f t="shared" si="12"/>
        <v>62525</v>
      </c>
      <c r="G159" s="75">
        <f t="shared" si="7"/>
        <v>-6011</v>
      </c>
      <c r="H159" s="57">
        <v>0</v>
      </c>
      <c r="I159" s="2">
        <f>ROUND(INDEX(CCareExpDecimal[],MATCH(E159,CCareExpDecimal[Income At Least],1),2)*H159,0)</f>
        <v>0</v>
      </c>
      <c r="J159" s="57">
        <v>938.00000000000477</v>
      </c>
      <c r="K159" s="2">
        <f t="shared" si="8"/>
        <v>0</v>
      </c>
      <c r="L159" s="2">
        <f t="shared" si="9"/>
        <v>0</v>
      </c>
      <c r="M159" s="2">
        <f t="shared" si="13"/>
        <v>0</v>
      </c>
      <c r="N159" s="2">
        <f t="shared" si="10"/>
        <v>-6011</v>
      </c>
      <c r="O159" s="2">
        <f t="shared" si="11"/>
        <v>6011</v>
      </c>
      <c r="P159" s="75"/>
      <c r="Q159" s="75">
        <f>Calc!W218</f>
        <v>-1612</v>
      </c>
      <c r="R159" s="75">
        <f>Calc!X218</f>
        <v>5</v>
      </c>
      <c r="S159" s="75">
        <f>Calc!Y218</f>
        <v>0</v>
      </c>
      <c r="T159" s="75"/>
      <c r="U159" s="75">
        <v>-1612</v>
      </c>
      <c r="V159" s="75">
        <v>5</v>
      </c>
      <c r="W159" s="75">
        <v>-1517</v>
      </c>
      <c r="X159" s="75">
        <v>10</v>
      </c>
      <c r="Y159" s="75">
        <v>-1427</v>
      </c>
      <c r="Z159" s="75">
        <v>15</v>
      </c>
      <c r="AA159" s="75">
        <v>-1334</v>
      </c>
      <c r="AB159" s="75">
        <v>39</v>
      </c>
      <c r="AC159" s="75">
        <v>-1240</v>
      </c>
      <c r="AD159" s="75">
        <v>61</v>
      </c>
      <c r="AE159" s="75">
        <v>-1108</v>
      </c>
      <c r="AF159" s="75">
        <v>5</v>
      </c>
      <c r="AG159" s="75">
        <v>-1027</v>
      </c>
      <c r="AH159" s="75">
        <v>10</v>
      </c>
      <c r="AI159" s="75">
        <v>-981</v>
      </c>
      <c r="AJ159" s="75">
        <v>21</v>
      </c>
      <c r="AK159" s="75">
        <v>-932</v>
      </c>
      <c r="AL159" s="75">
        <v>71</v>
      </c>
      <c r="AM159" s="75">
        <v>-883</v>
      </c>
      <c r="AN159" s="75">
        <v>92</v>
      </c>
    </row>
    <row r="160" spans="5:40">
      <c r="E160" s="2">
        <v>63000</v>
      </c>
      <c r="F160">
        <f t="shared" si="12"/>
        <v>63025</v>
      </c>
      <c r="G160" s="75">
        <f t="shared" si="7"/>
        <v>-6121</v>
      </c>
      <c r="H160" s="57">
        <v>0</v>
      </c>
      <c r="I160" s="2">
        <f>ROUND(INDEX(CCareExpDecimal[],MATCH(E160,CCareExpDecimal[Income At Least],1),2)*H160,0)</f>
        <v>0</v>
      </c>
      <c r="J160" s="57">
        <v>950.00000000000477</v>
      </c>
      <c r="K160" s="2">
        <f t="shared" si="8"/>
        <v>0</v>
      </c>
      <c r="L160" s="2">
        <f t="shared" si="9"/>
        <v>0</v>
      </c>
      <c r="M160" s="2">
        <f t="shared" si="13"/>
        <v>0</v>
      </c>
      <c r="N160" s="2">
        <f t="shared" si="10"/>
        <v>-6121</v>
      </c>
      <c r="O160" s="2">
        <f t="shared" si="11"/>
        <v>6121</v>
      </c>
      <c r="P160" s="75"/>
      <c r="Q160" s="75">
        <f>Calc!W219</f>
        <v>-1630</v>
      </c>
      <c r="R160" s="75">
        <f>Calc!X219</f>
        <v>5</v>
      </c>
      <c r="S160" s="75">
        <f>Calc!Y219</f>
        <v>0</v>
      </c>
      <c r="T160" s="75"/>
      <c r="U160" s="75">
        <v>-1630</v>
      </c>
      <c r="V160" s="75">
        <v>5</v>
      </c>
      <c r="W160" s="75">
        <v>-1535</v>
      </c>
      <c r="X160" s="75">
        <v>10</v>
      </c>
      <c r="Y160" s="75">
        <v>-1445</v>
      </c>
      <c r="Z160" s="75">
        <v>15</v>
      </c>
      <c r="AA160" s="75">
        <v>-1352</v>
      </c>
      <c r="AB160" s="75">
        <v>39</v>
      </c>
      <c r="AC160" s="75">
        <v>-1258</v>
      </c>
      <c r="AD160" s="75">
        <v>60</v>
      </c>
      <c r="AE160" s="75">
        <v>-1124</v>
      </c>
      <c r="AF160" s="75">
        <v>5</v>
      </c>
      <c r="AG160" s="75">
        <v>-1041</v>
      </c>
      <c r="AH160" s="75">
        <v>10</v>
      </c>
      <c r="AI160" s="75">
        <v>-995</v>
      </c>
      <c r="AJ160" s="75">
        <v>21</v>
      </c>
      <c r="AK160" s="75">
        <v>-945</v>
      </c>
      <c r="AL160" s="75">
        <v>57</v>
      </c>
      <c r="AM160" s="75">
        <v>-896</v>
      </c>
      <c r="AN160" s="75">
        <v>78</v>
      </c>
    </row>
    <row r="161" spans="5:40">
      <c r="E161" s="2">
        <v>63500</v>
      </c>
      <c r="F161">
        <f t="shared" si="12"/>
        <v>63525</v>
      </c>
      <c r="G161" s="75">
        <f t="shared" si="7"/>
        <v>-6231</v>
      </c>
      <c r="H161" s="57">
        <v>0</v>
      </c>
      <c r="I161" s="2">
        <f>ROUND(INDEX(CCareExpDecimal[],MATCH(E161,CCareExpDecimal[Income At Least],1),2)*H161,0)</f>
        <v>0</v>
      </c>
      <c r="J161" s="57">
        <v>962.00000000000489</v>
      </c>
      <c r="K161" s="2">
        <f t="shared" si="8"/>
        <v>0</v>
      </c>
      <c r="L161" s="2">
        <f t="shared" si="9"/>
        <v>0</v>
      </c>
      <c r="M161" s="2">
        <f t="shared" si="13"/>
        <v>0</v>
      </c>
      <c r="N161" s="2">
        <f t="shared" si="10"/>
        <v>-6231</v>
      </c>
      <c r="O161" s="2">
        <f t="shared" si="11"/>
        <v>6231</v>
      </c>
      <c r="P161" s="75"/>
      <c r="Q161" s="75">
        <f>Calc!W220</f>
        <v>-1648</v>
      </c>
      <c r="R161" s="75">
        <f>Calc!X220</f>
        <v>5</v>
      </c>
      <c r="S161" s="75">
        <f>Calc!Y220</f>
        <v>0</v>
      </c>
      <c r="T161" s="75"/>
      <c r="U161" s="75">
        <v>-1648</v>
      </c>
      <c r="V161" s="75">
        <v>5</v>
      </c>
      <c r="W161" s="75">
        <v>-1553</v>
      </c>
      <c r="X161" s="75">
        <v>10</v>
      </c>
      <c r="Y161" s="75">
        <v>-1463</v>
      </c>
      <c r="Z161" s="75">
        <v>15</v>
      </c>
      <c r="AA161" s="75">
        <v>-1370</v>
      </c>
      <c r="AB161" s="75">
        <v>38</v>
      </c>
      <c r="AC161" s="75">
        <v>-1276</v>
      </c>
      <c r="AD161" s="75">
        <v>59</v>
      </c>
      <c r="AE161" s="75">
        <v>-1139</v>
      </c>
      <c r="AF161" s="75">
        <v>5</v>
      </c>
      <c r="AG161" s="75">
        <v>-1054</v>
      </c>
      <c r="AH161" s="75">
        <v>10</v>
      </c>
      <c r="AI161" s="75">
        <v>-1009</v>
      </c>
      <c r="AJ161" s="75">
        <v>20</v>
      </c>
      <c r="AK161" s="75">
        <v>-959</v>
      </c>
      <c r="AL161" s="75">
        <v>46</v>
      </c>
      <c r="AM161" s="75">
        <v>-910</v>
      </c>
      <c r="AN161" s="75">
        <v>67</v>
      </c>
    </row>
    <row r="162" spans="5:40">
      <c r="E162" s="2">
        <v>64000</v>
      </c>
      <c r="F162">
        <f t="shared" si="12"/>
        <v>64025</v>
      </c>
      <c r="G162" s="75">
        <f t="shared" ref="G162:G225" si="14">-ROUND(INDEX(G$17:G$20,MATCH(MAX($E162-G$27,0),G$12:G$15,1))*(MAX($E162-G$27,0)-INDEX(G$12:G$15,MATCH(MAX($E162-G$27,0),G$12:G$15,1)))+INDEX(G$22:G$25,MATCH(MAX($E162-G$27,0),G$12:G$15,1)),0)</f>
        <v>-6341</v>
      </c>
      <c r="H162" s="57">
        <v>0</v>
      </c>
      <c r="I162" s="2">
        <f>ROUND(INDEX(CCareExpDecimal[],MATCH(E162,CCareExpDecimal[Income At Least],1),2)*H162,0)</f>
        <v>0</v>
      </c>
      <c r="J162" s="57">
        <v>974.00000000000489</v>
      </c>
      <c r="K162" s="2">
        <f t="shared" ref="K162:K225" si="15">MIN(-G162,K$5*$B$13)</f>
        <v>0</v>
      </c>
      <c r="L162" s="2">
        <f t="shared" ref="L162:L225" si="16">ROUND(MAX(MIN(L$10*($E162-L$9),L$5*$B$13-K162),0),0)</f>
        <v>0</v>
      </c>
      <c r="M162" s="2">
        <f t="shared" si="13"/>
        <v>0</v>
      </c>
      <c r="N162" s="2">
        <f t="shared" ref="N162:N225" si="17">SUM(G162,I162,K162,L162,M162)</f>
        <v>-6341</v>
      </c>
      <c r="O162" s="2">
        <f t="shared" ref="O162:O225" si="18">MAX(-N162,0)</f>
        <v>6341</v>
      </c>
      <c r="P162" s="75"/>
      <c r="Q162" s="75">
        <f>Calc!W221</f>
        <v>-1667</v>
      </c>
      <c r="R162" s="75">
        <f>Calc!X221</f>
        <v>5</v>
      </c>
      <c r="S162" s="75">
        <f>Calc!Y221</f>
        <v>0</v>
      </c>
      <c r="T162" s="75"/>
      <c r="U162" s="75">
        <v>-1667</v>
      </c>
      <c r="V162" s="75">
        <v>5</v>
      </c>
      <c r="W162" s="75">
        <v>-1571</v>
      </c>
      <c r="X162" s="75">
        <v>10</v>
      </c>
      <c r="Y162" s="75">
        <v>-1481</v>
      </c>
      <c r="Z162" s="75">
        <v>15</v>
      </c>
      <c r="AA162" s="75">
        <v>-1389</v>
      </c>
      <c r="AB162" s="75">
        <v>37</v>
      </c>
      <c r="AC162" s="75">
        <v>-1295</v>
      </c>
      <c r="AD162" s="75">
        <v>59</v>
      </c>
      <c r="AE162" s="75">
        <v>-1155</v>
      </c>
      <c r="AF162" s="75">
        <v>5</v>
      </c>
      <c r="AG162" s="75">
        <v>-1068</v>
      </c>
      <c r="AH162" s="75">
        <v>10</v>
      </c>
      <c r="AI162" s="75">
        <v>-1022</v>
      </c>
      <c r="AJ162" s="75">
        <v>19</v>
      </c>
      <c r="AK162" s="75">
        <v>-973</v>
      </c>
      <c r="AL162" s="75">
        <v>45</v>
      </c>
      <c r="AM162" s="75">
        <v>-923</v>
      </c>
      <c r="AN162" s="75">
        <v>67</v>
      </c>
    </row>
    <row r="163" spans="5:40">
      <c r="E163" s="2">
        <v>64500</v>
      </c>
      <c r="F163">
        <f t="shared" ref="F163:F226" si="19">IF(E163&lt;1,0,_xlfn.FLOOR.MATH(E163,50)+25)</f>
        <v>64525</v>
      </c>
      <c r="G163" s="75">
        <f t="shared" si="14"/>
        <v>-6451</v>
      </c>
      <c r="H163" s="57">
        <v>0</v>
      </c>
      <c r="I163" s="2">
        <f>ROUND(INDEX(CCareExpDecimal[],MATCH(E163,CCareExpDecimal[Income At Least],1),2)*H163,0)</f>
        <v>0</v>
      </c>
      <c r="J163" s="57">
        <v>986.000000000005</v>
      </c>
      <c r="K163" s="2">
        <f t="shared" si="15"/>
        <v>0</v>
      </c>
      <c r="L163" s="2">
        <f t="shared" si="16"/>
        <v>0</v>
      </c>
      <c r="M163" s="2">
        <f t="shared" ref="M163:M226" si="20">ROUND(IF($F163&lt;M$6,$F163*M$4,0)+IF(AND($F163&gt;=M$6,$F163&lt;M$8),M$7,0)+IF(AND($F163&gt;M$8,$F163&lt;M$9),M$7 - (($F163-M$8)*M$5),0),0)</f>
        <v>0</v>
      </c>
      <c r="N163" s="2">
        <f t="shared" si="17"/>
        <v>-6451</v>
      </c>
      <c r="O163" s="2">
        <f t="shared" si="18"/>
        <v>6451</v>
      </c>
      <c r="P163" s="75"/>
      <c r="Q163" s="75">
        <f>Calc!W222</f>
        <v>-1685</v>
      </c>
      <c r="R163" s="75">
        <f>Calc!X222</f>
        <v>5</v>
      </c>
      <c r="S163" s="75">
        <f>Calc!Y222</f>
        <v>0</v>
      </c>
      <c r="T163" s="75"/>
      <c r="U163" s="75">
        <v>-1685</v>
      </c>
      <c r="V163" s="75">
        <v>5</v>
      </c>
      <c r="W163" s="75">
        <v>-1589</v>
      </c>
      <c r="X163" s="75">
        <v>10</v>
      </c>
      <c r="Y163" s="75">
        <v>-1499</v>
      </c>
      <c r="Z163" s="75">
        <v>15</v>
      </c>
      <c r="AA163" s="75">
        <v>-1407</v>
      </c>
      <c r="AB163" s="75">
        <v>37</v>
      </c>
      <c r="AC163" s="75">
        <v>-1313</v>
      </c>
      <c r="AD163" s="75">
        <v>58</v>
      </c>
      <c r="AE163" s="75">
        <v>-1170</v>
      </c>
      <c r="AF163" s="75">
        <v>5</v>
      </c>
      <c r="AG163" s="75">
        <v>-1082</v>
      </c>
      <c r="AH163" s="75">
        <v>10</v>
      </c>
      <c r="AI163" s="75">
        <v>-1036</v>
      </c>
      <c r="AJ163" s="75">
        <v>18</v>
      </c>
      <c r="AK163" s="75">
        <v>-986</v>
      </c>
      <c r="AL163" s="75">
        <v>45</v>
      </c>
      <c r="AM163" s="75">
        <v>-937</v>
      </c>
      <c r="AN163" s="75">
        <v>66</v>
      </c>
    </row>
    <row r="164" spans="5:40">
      <c r="E164" s="2">
        <v>65000</v>
      </c>
      <c r="F164">
        <f t="shared" si="19"/>
        <v>65025</v>
      </c>
      <c r="G164" s="75">
        <f t="shared" si="14"/>
        <v>-6561</v>
      </c>
      <c r="H164" s="57">
        <v>0</v>
      </c>
      <c r="I164" s="2">
        <f>ROUND(INDEX(CCareExpDecimal[],MATCH(E164,CCareExpDecimal[Income At Least],1),2)*H164,0)</f>
        <v>0</v>
      </c>
      <c r="J164" s="57">
        <v>998.000000000005</v>
      </c>
      <c r="K164" s="2">
        <f t="shared" si="15"/>
        <v>0</v>
      </c>
      <c r="L164" s="2">
        <f t="shared" si="16"/>
        <v>0</v>
      </c>
      <c r="M164" s="2">
        <f t="shared" si="20"/>
        <v>0</v>
      </c>
      <c r="N164" s="2">
        <f t="shared" si="17"/>
        <v>-6561</v>
      </c>
      <c r="O164" s="2">
        <f t="shared" si="18"/>
        <v>6561</v>
      </c>
      <c r="P164" s="75"/>
      <c r="Q164" s="75">
        <f>Calc!W223</f>
        <v>-1703</v>
      </c>
      <c r="R164" s="75">
        <f>Calc!X223</f>
        <v>5</v>
      </c>
      <c r="S164" s="75">
        <f>Calc!Y223</f>
        <v>0</v>
      </c>
      <c r="T164" s="75"/>
      <c r="U164" s="75">
        <v>-1703</v>
      </c>
      <c r="V164" s="75">
        <v>5</v>
      </c>
      <c r="W164" s="75">
        <v>-1607</v>
      </c>
      <c r="X164" s="75">
        <v>10</v>
      </c>
      <c r="Y164" s="75">
        <v>-1517</v>
      </c>
      <c r="Z164" s="75">
        <v>15</v>
      </c>
      <c r="AA164" s="75">
        <v>-1425</v>
      </c>
      <c r="AB164" s="75">
        <v>36</v>
      </c>
      <c r="AC164" s="75">
        <v>-1331</v>
      </c>
      <c r="AD164" s="75">
        <v>57</v>
      </c>
      <c r="AE164" s="75">
        <v>-1186</v>
      </c>
      <c r="AF164" s="75">
        <v>5</v>
      </c>
      <c r="AG164" s="75">
        <v>-1098</v>
      </c>
      <c r="AH164" s="75">
        <v>10</v>
      </c>
      <c r="AI164" s="75">
        <v>-1049</v>
      </c>
      <c r="AJ164" s="75">
        <v>18</v>
      </c>
      <c r="AK164" s="75">
        <v>-1000</v>
      </c>
      <c r="AL164" s="75">
        <v>44</v>
      </c>
      <c r="AM164" s="75">
        <v>-950</v>
      </c>
      <c r="AN164" s="75">
        <v>65</v>
      </c>
    </row>
    <row r="165" spans="5:40">
      <c r="E165" s="2">
        <v>65500</v>
      </c>
      <c r="F165">
        <f t="shared" si="19"/>
        <v>65525</v>
      </c>
      <c r="G165" s="75">
        <f t="shared" si="14"/>
        <v>-6671</v>
      </c>
      <c r="H165" s="57">
        <v>0</v>
      </c>
      <c r="I165" s="2">
        <f>ROUND(INDEX(CCareExpDecimal[],MATCH(E165,CCareExpDecimal[Income At Least],1),2)*H165,0)</f>
        <v>0</v>
      </c>
      <c r="J165" s="57">
        <v>1010.0000000000051</v>
      </c>
      <c r="K165" s="2">
        <f t="shared" si="15"/>
        <v>0</v>
      </c>
      <c r="L165" s="2">
        <f t="shared" si="16"/>
        <v>0</v>
      </c>
      <c r="M165" s="2">
        <f t="shared" si="20"/>
        <v>0</v>
      </c>
      <c r="N165" s="2">
        <f t="shared" si="17"/>
        <v>-6671</v>
      </c>
      <c r="O165" s="2">
        <f t="shared" si="18"/>
        <v>6671</v>
      </c>
      <c r="P165" s="75"/>
      <c r="Q165" s="75">
        <f>Calc!W224</f>
        <v>-1721</v>
      </c>
      <c r="R165" s="75">
        <f>Calc!X224</f>
        <v>5</v>
      </c>
      <c r="S165" s="75">
        <f>Calc!Y224</f>
        <v>0</v>
      </c>
      <c r="T165" s="75"/>
      <c r="U165" s="75">
        <v>-1721</v>
      </c>
      <c r="V165" s="75">
        <v>5</v>
      </c>
      <c r="W165" s="75">
        <v>-1626</v>
      </c>
      <c r="X165" s="75">
        <v>10</v>
      </c>
      <c r="Y165" s="75">
        <v>-1536</v>
      </c>
      <c r="Z165" s="75">
        <v>15</v>
      </c>
      <c r="AA165" s="75">
        <v>-1443</v>
      </c>
      <c r="AB165" s="75">
        <v>35</v>
      </c>
      <c r="AC165" s="75">
        <v>-1349</v>
      </c>
      <c r="AD165" s="75">
        <v>56</v>
      </c>
      <c r="AE165" s="75">
        <v>-1201</v>
      </c>
      <c r="AF165" s="75">
        <v>5</v>
      </c>
      <c r="AG165" s="75">
        <v>-1113</v>
      </c>
      <c r="AH165" s="75">
        <v>10</v>
      </c>
      <c r="AI165" s="75">
        <v>-1063</v>
      </c>
      <c r="AJ165" s="75">
        <v>17</v>
      </c>
      <c r="AK165" s="75">
        <v>-1013</v>
      </c>
      <c r="AL165" s="75">
        <v>43</v>
      </c>
      <c r="AM165" s="75">
        <v>-964</v>
      </c>
      <c r="AN165" s="75">
        <v>64</v>
      </c>
    </row>
    <row r="166" spans="5:40">
      <c r="E166" s="2">
        <v>66000</v>
      </c>
      <c r="F166">
        <f t="shared" si="19"/>
        <v>66025</v>
      </c>
      <c r="G166" s="75">
        <f t="shared" si="14"/>
        <v>-6781</v>
      </c>
      <c r="H166" s="57">
        <v>0</v>
      </c>
      <c r="I166" s="2">
        <f>ROUND(INDEX(CCareExpDecimal[],MATCH(E166,CCareExpDecimal[Income At Least],1),2)*H166,0)</f>
        <v>0</v>
      </c>
      <c r="J166" s="57">
        <v>1022.0000000000051</v>
      </c>
      <c r="K166" s="2">
        <f t="shared" si="15"/>
        <v>0</v>
      </c>
      <c r="L166" s="2">
        <f t="shared" si="16"/>
        <v>0</v>
      </c>
      <c r="M166" s="2">
        <f t="shared" si="20"/>
        <v>0</v>
      </c>
      <c r="N166" s="2">
        <f t="shared" si="17"/>
        <v>-6781</v>
      </c>
      <c r="O166" s="2">
        <f t="shared" si="18"/>
        <v>6781</v>
      </c>
      <c r="P166" s="75"/>
      <c r="Q166" s="75">
        <f>Calc!W225</f>
        <v>-1739</v>
      </c>
      <c r="R166" s="75">
        <f>Calc!X225</f>
        <v>5</v>
      </c>
      <c r="S166" s="75">
        <f>Calc!Y225</f>
        <v>0</v>
      </c>
      <c r="T166" s="75"/>
      <c r="U166" s="75">
        <v>-1739</v>
      </c>
      <c r="V166" s="75">
        <v>5</v>
      </c>
      <c r="W166" s="75">
        <v>-1644</v>
      </c>
      <c r="X166" s="75">
        <v>10</v>
      </c>
      <c r="Y166" s="75">
        <v>-1554</v>
      </c>
      <c r="Z166" s="75">
        <v>15</v>
      </c>
      <c r="AA166" s="75">
        <v>-1462</v>
      </c>
      <c r="AB166" s="75">
        <v>34</v>
      </c>
      <c r="AC166" s="75">
        <v>-1368</v>
      </c>
      <c r="AD166" s="75">
        <v>56</v>
      </c>
      <c r="AE166" s="75">
        <v>-1217</v>
      </c>
      <c r="AF166" s="75">
        <v>5</v>
      </c>
      <c r="AG166" s="75">
        <v>-1129</v>
      </c>
      <c r="AH166" s="75">
        <v>10</v>
      </c>
      <c r="AI166" s="75">
        <v>-1077</v>
      </c>
      <c r="AJ166" s="75">
        <v>16</v>
      </c>
      <c r="AK166" s="75">
        <v>-1027</v>
      </c>
      <c r="AL166" s="75">
        <v>42</v>
      </c>
      <c r="AM166" s="75">
        <v>-978</v>
      </c>
      <c r="AN166" s="75">
        <v>64</v>
      </c>
    </row>
    <row r="167" spans="5:40">
      <c r="E167" s="2">
        <v>66500</v>
      </c>
      <c r="F167">
        <f t="shared" si="19"/>
        <v>66525</v>
      </c>
      <c r="G167" s="75">
        <f t="shared" si="14"/>
        <v>-6891</v>
      </c>
      <c r="H167" s="57">
        <v>0</v>
      </c>
      <c r="I167" s="2">
        <f>ROUND(INDEX(CCareExpDecimal[],MATCH(E167,CCareExpDecimal[Income At Least],1),2)*H167,0)</f>
        <v>0</v>
      </c>
      <c r="J167" s="57">
        <v>1034.0000000000052</v>
      </c>
      <c r="K167" s="2">
        <f t="shared" si="15"/>
        <v>0</v>
      </c>
      <c r="L167" s="2">
        <f t="shared" si="16"/>
        <v>0</v>
      </c>
      <c r="M167" s="2">
        <f t="shared" si="20"/>
        <v>0</v>
      </c>
      <c r="N167" s="2">
        <f t="shared" si="17"/>
        <v>-6891</v>
      </c>
      <c r="O167" s="2">
        <f t="shared" si="18"/>
        <v>6891</v>
      </c>
      <c r="P167" s="75"/>
      <c r="Q167" s="75">
        <f>Calc!W226</f>
        <v>-1757</v>
      </c>
      <c r="R167" s="75">
        <f>Calc!X226</f>
        <v>5</v>
      </c>
      <c r="S167" s="75">
        <f>Calc!Y226</f>
        <v>0</v>
      </c>
      <c r="T167" s="75"/>
      <c r="U167" s="75">
        <v>-1757</v>
      </c>
      <c r="V167" s="75">
        <v>5</v>
      </c>
      <c r="W167" s="75">
        <v>-1662</v>
      </c>
      <c r="X167" s="75">
        <v>10</v>
      </c>
      <c r="Y167" s="75">
        <v>-1572</v>
      </c>
      <c r="Z167" s="75">
        <v>15</v>
      </c>
      <c r="AA167" s="75">
        <v>-1480</v>
      </c>
      <c r="AB167" s="75">
        <v>34</v>
      </c>
      <c r="AC167" s="75">
        <v>-1386</v>
      </c>
      <c r="AD167" s="75">
        <v>55</v>
      </c>
      <c r="AE167" s="75">
        <v>-1232</v>
      </c>
      <c r="AF167" s="75">
        <v>5</v>
      </c>
      <c r="AG167" s="75">
        <v>-1144</v>
      </c>
      <c r="AH167" s="75">
        <v>10</v>
      </c>
      <c r="AI167" s="75">
        <v>-1090</v>
      </c>
      <c r="AJ167" s="75">
        <v>15</v>
      </c>
      <c r="AK167" s="75">
        <v>-1041</v>
      </c>
      <c r="AL167" s="75">
        <v>42</v>
      </c>
      <c r="AM167" s="75">
        <v>-991</v>
      </c>
      <c r="AN167" s="75">
        <v>63</v>
      </c>
    </row>
    <row r="168" spans="5:40">
      <c r="E168" s="2">
        <v>67000</v>
      </c>
      <c r="F168">
        <f t="shared" si="19"/>
        <v>67025</v>
      </c>
      <c r="G168" s="75">
        <f t="shared" si="14"/>
        <v>-7001</v>
      </c>
      <c r="H168" s="57">
        <v>0</v>
      </c>
      <c r="I168" s="2">
        <f>ROUND(INDEX(CCareExpDecimal[],MATCH(E168,CCareExpDecimal[Income At Least],1),2)*H168,0)</f>
        <v>0</v>
      </c>
      <c r="J168" s="57">
        <v>1046.0000000000052</v>
      </c>
      <c r="K168" s="2">
        <f t="shared" si="15"/>
        <v>0</v>
      </c>
      <c r="L168" s="2">
        <f t="shared" si="16"/>
        <v>0</v>
      </c>
      <c r="M168" s="2">
        <f t="shared" si="20"/>
        <v>0</v>
      </c>
      <c r="N168" s="2">
        <f t="shared" si="17"/>
        <v>-7001</v>
      </c>
      <c r="O168" s="2">
        <f t="shared" si="18"/>
        <v>7001</v>
      </c>
      <c r="P168" s="75"/>
      <c r="Q168" s="75">
        <f>Calc!W227</f>
        <v>-1776</v>
      </c>
      <c r="R168" s="75">
        <f>Calc!X227</f>
        <v>5</v>
      </c>
      <c r="S168" s="75">
        <f>Calc!Y227</f>
        <v>0</v>
      </c>
      <c r="T168" s="75"/>
      <c r="U168" s="75">
        <v>-1776</v>
      </c>
      <c r="V168" s="75">
        <v>5</v>
      </c>
      <c r="W168" s="75">
        <v>-1680</v>
      </c>
      <c r="X168" s="75">
        <v>10</v>
      </c>
      <c r="Y168" s="75">
        <v>-1590</v>
      </c>
      <c r="Z168" s="75">
        <v>15</v>
      </c>
      <c r="AA168" s="75">
        <v>-1498</v>
      </c>
      <c r="AB168" s="75">
        <v>33</v>
      </c>
      <c r="AC168" s="75">
        <v>-1404</v>
      </c>
      <c r="AD168" s="75">
        <v>54</v>
      </c>
      <c r="AE168" s="75">
        <v>-1248</v>
      </c>
      <c r="AF168" s="75">
        <v>5</v>
      </c>
      <c r="AG168" s="75">
        <v>-1160</v>
      </c>
      <c r="AH168" s="75">
        <v>10</v>
      </c>
      <c r="AI168" s="75">
        <v>-1104</v>
      </c>
      <c r="AJ168" s="75">
        <v>15</v>
      </c>
      <c r="AK168" s="75">
        <v>-1054</v>
      </c>
      <c r="AL168" s="75">
        <v>41</v>
      </c>
      <c r="AM168" s="75">
        <v>-1005</v>
      </c>
      <c r="AN168" s="75">
        <v>62</v>
      </c>
    </row>
    <row r="169" spans="5:40">
      <c r="E169" s="2">
        <v>67500</v>
      </c>
      <c r="F169">
        <f t="shared" si="19"/>
        <v>67525</v>
      </c>
      <c r="G169" s="75">
        <f t="shared" si="14"/>
        <v>-7111</v>
      </c>
      <c r="H169" s="57">
        <v>0</v>
      </c>
      <c r="I169" s="2">
        <f>ROUND(INDEX(CCareExpDecimal[],MATCH(E169,CCareExpDecimal[Income At Least],1),2)*H169,0)</f>
        <v>0</v>
      </c>
      <c r="J169" s="57">
        <v>1058.0000000000055</v>
      </c>
      <c r="K169" s="2">
        <f t="shared" si="15"/>
        <v>0</v>
      </c>
      <c r="L169" s="2">
        <f t="shared" si="16"/>
        <v>0</v>
      </c>
      <c r="M169" s="2">
        <f t="shared" si="20"/>
        <v>0</v>
      </c>
      <c r="N169" s="2">
        <f t="shared" si="17"/>
        <v>-7111</v>
      </c>
      <c r="O169" s="2">
        <f t="shared" si="18"/>
        <v>7111</v>
      </c>
      <c r="P169" s="75"/>
      <c r="Q169" s="75">
        <f>Calc!W228</f>
        <v>-1794</v>
      </c>
      <c r="R169" s="75">
        <f>Calc!X228</f>
        <v>5</v>
      </c>
      <c r="S169" s="75">
        <f>Calc!Y228</f>
        <v>0</v>
      </c>
      <c r="T169" s="75"/>
      <c r="U169" s="75">
        <v>-1794</v>
      </c>
      <c r="V169" s="75">
        <v>5</v>
      </c>
      <c r="W169" s="75">
        <v>-1698</v>
      </c>
      <c r="X169" s="75">
        <v>10</v>
      </c>
      <c r="Y169" s="75">
        <v>-1608</v>
      </c>
      <c r="Z169" s="75">
        <v>15</v>
      </c>
      <c r="AA169" s="75">
        <v>-1517</v>
      </c>
      <c r="AB169" s="75">
        <v>32</v>
      </c>
      <c r="AC169" s="75">
        <v>-1422</v>
      </c>
      <c r="AD169" s="75">
        <v>53</v>
      </c>
      <c r="AE169" s="75">
        <v>-1263</v>
      </c>
      <c r="AF169" s="75">
        <v>5</v>
      </c>
      <c r="AG169" s="75">
        <v>-1175</v>
      </c>
      <c r="AH169" s="75">
        <v>10</v>
      </c>
      <c r="AI169" s="75">
        <v>-1117</v>
      </c>
      <c r="AJ169" s="75">
        <v>15</v>
      </c>
      <c r="AK169" s="75">
        <v>-1068</v>
      </c>
      <c r="AL169" s="75">
        <v>40</v>
      </c>
      <c r="AM169" s="75">
        <v>-1018</v>
      </c>
      <c r="AN169" s="75">
        <v>61</v>
      </c>
    </row>
    <row r="170" spans="5:40">
      <c r="E170" s="2">
        <v>68000</v>
      </c>
      <c r="F170">
        <f t="shared" si="19"/>
        <v>68025</v>
      </c>
      <c r="G170" s="75">
        <f t="shared" si="14"/>
        <v>-7221</v>
      </c>
      <c r="H170" s="57">
        <v>0</v>
      </c>
      <c r="I170" s="2">
        <f>ROUND(INDEX(CCareExpDecimal[],MATCH(E170,CCareExpDecimal[Income At Least],1),2)*H170,0)</f>
        <v>0</v>
      </c>
      <c r="J170" s="57">
        <v>1070.0000000000055</v>
      </c>
      <c r="K170" s="2">
        <f t="shared" si="15"/>
        <v>0</v>
      </c>
      <c r="L170" s="2">
        <f t="shared" si="16"/>
        <v>0</v>
      </c>
      <c r="M170" s="2">
        <f t="shared" si="20"/>
        <v>0</v>
      </c>
      <c r="N170" s="2">
        <f t="shared" si="17"/>
        <v>-7221</v>
      </c>
      <c r="O170" s="2">
        <f t="shared" si="18"/>
        <v>7221</v>
      </c>
      <c r="P170" s="75"/>
      <c r="Q170" s="75">
        <f>Calc!W229</f>
        <v>-1812</v>
      </c>
      <c r="R170" s="75">
        <f>Calc!X229</f>
        <v>5</v>
      </c>
      <c r="S170" s="75">
        <f>Calc!Y229</f>
        <v>0</v>
      </c>
      <c r="T170" s="75"/>
      <c r="U170" s="75">
        <v>-1812</v>
      </c>
      <c r="V170" s="75">
        <v>5</v>
      </c>
      <c r="W170" s="75">
        <v>-1716</v>
      </c>
      <c r="X170" s="75">
        <v>10</v>
      </c>
      <c r="Y170" s="75">
        <v>-1626</v>
      </c>
      <c r="Z170" s="75">
        <v>15</v>
      </c>
      <c r="AA170" s="75">
        <v>-1535</v>
      </c>
      <c r="AB170" s="75">
        <v>31</v>
      </c>
      <c r="AC170" s="75">
        <v>-1441</v>
      </c>
      <c r="AD170" s="75">
        <v>53</v>
      </c>
      <c r="AE170" s="75">
        <v>-1279</v>
      </c>
      <c r="AF170" s="75">
        <v>5</v>
      </c>
      <c r="AG170" s="75">
        <v>-1191</v>
      </c>
      <c r="AH170" s="75">
        <v>10</v>
      </c>
      <c r="AI170" s="75">
        <v>-1131</v>
      </c>
      <c r="AJ170" s="75">
        <v>15</v>
      </c>
      <c r="AK170" s="75">
        <v>-1082</v>
      </c>
      <c r="AL170" s="75">
        <v>39</v>
      </c>
      <c r="AM170" s="75">
        <v>-1032</v>
      </c>
      <c r="AN170" s="75">
        <v>61</v>
      </c>
    </row>
    <row r="171" spans="5:40">
      <c r="E171" s="2">
        <v>68500</v>
      </c>
      <c r="F171">
        <f t="shared" si="19"/>
        <v>68525</v>
      </c>
      <c r="G171" s="75">
        <f t="shared" si="14"/>
        <v>-7331</v>
      </c>
      <c r="H171" s="57">
        <v>0</v>
      </c>
      <c r="I171" s="2">
        <f>ROUND(INDEX(CCareExpDecimal[],MATCH(E171,CCareExpDecimal[Income At Least],1),2)*H171,0)</f>
        <v>0</v>
      </c>
      <c r="J171" s="57">
        <v>1082.0000000000055</v>
      </c>
      <c r="K171" s="2">
        <f t="shared" si="15"/>
        <v>0</v>
      </c>
      <c r="L171" s="2">
        <f t="shared" si="16"/>
        <v>0</v>
      </c>
      <c r="M171" s="2">
        <f t="shared" si="20"/>
        <v>0</v>
      </c>
      <c r="N171" s="2">
        <f t="shared" si="17"/>
        <v>-7331</v>
      </c>
      <c r="O171" s="2">
        <f t="shared" si="18"/>
        <v>7331</v>
      </c>
      <c r="P171" s="75"/>
      <c r="Q171" s="75">
        <f>Calc!W230</f>
        <v>-1830</v>
      </c>
      <c r="R171" s="75">
        <f>Calc!X230</f>
        <v>5</v>
      </c>
      <c r="S171" s="75">
        <f>Calc!Y230</f>
        <v>0</v>
      </c>
      <c r="T171" s="75"/>
      <c r="U171" s="75">
        <v>-1830</v>
      </c>
      <c r="V171" s="75">
        <v>5</v>
      </c>
      <c r="W171" s="75">
        <v>-1735</v>
      </c>
      <c r="X171" s="75">
        <v>10</v>
      </c>
      <c r="Y171" s="75">
        <v>-1644</v>
      </c>
      <c r="Z171" s="75">
        <v>15</v>
      </c>
      <c r="AA171" s="75">
        <v>-1553</v>
      </c>
      <c r="AB171" s="75">
        <v>31</v>
      </c>
      <c r="AC171" s="75">
        <v>-1459</v>
      </c>
      <c r="AD171" s="75">
        <v>52</v>
      </c>
      <c r="AE171" s="75">
        <v>-1294</v>
      </c>
      <c r="AF171" s="75">
        <v>5</v>
      </c>
      <c r="AG171" s="75">
        <v>-1207</v>
      </c>
      <c r="AH171" s="75">
        <v>10</v>
      </c>
      <c r="AI171" s="75">
        <v>-1144</v>
      </c>
      <c r="AJ171" s="75">
        <v>15</v>
      </c>
      <c r="AK171" s="75">
        <v>-1096</v>
      </c>
      <c r="AL171" s="75">
        <v>39</v>
      </c>
      <c r="AM171" s="75">
        <v>-1046</v>
      </c>
      <c r="AN171" s="75">
        <v>60</v>
      </c>
    </row>
    <row r="172" spans="5:40">
      <c r="E172" s="2">
        <v>69000</v>
      </c>
      <c r="F172">
        <f t="shared" si="19"/>
        <v>69025</v>
      </c>
      <c r="G172" s="75">
        <f t="shared" si="14"/>
        <v>-7441</v>
      </c>
      <c r="H172" s="57">
        <v>0</v>
      </c>
      <c r="I172" s="2">
        <f>ROUND(INDEX(CCareExpDecimal[],MATCH(E172,CCareExpDecimal[Income At Least],1),2)*H172,0)</f>
        <v>0</v>
      </c>
      <c r="J172" s="57">
        <v>1094.0000000000055</v>
      </c>
      <c r="K172" s="2">
        <f t="shared" si="15"/>
        <v>0</v>
      </c>
      <c r="L172" s="2">
        <f t="shared" si="16"/>
        <v>0</v>
      </c>
      <c r="M172" s="2">
        <f t="shared" si="20"/>
        <v>0</v>
      </c>
      <c r="N172" s="2">
        <f t="shared" si="17"/>
        <v>-7441</v>
      </c>
      <c r="O172" s="2">
        <f t="shared" si="18"/>
        <v>7441</v>
      </c>
      <c r="P172" s="75"/>
      <c r="Q172" s="75">
        <f>Calc!W231</f>
        <v>-1848</v>
      </c>
      <c r="R172" s="75">
        <f>Calc!X231</f>
        <v>5</v>
      </c>
      <c r="S172" s="75">
        <f>Calc!Y231</f>
        <v>0</v>
      </c>
      <c r="T172" s="75"/>
      <c r="U172" s="75">
        <v>-1848</v>
      </c>
      <c r="V172" s="75">
        <v>5</v>
      </c>
      <c r="W172" s="75">
        <v>-1753</v>
      </c>
      <c r="X172" s="75">
        <v>10</v>
      </c>
      <c r="Y172" s="75">
        <v>-1663</v>
      </c>
      <c r="Z172" s="75">
        <v>15</v>
      </c>
      <c r="AA172" s="75">
        <v>-1571</v>
      </c>
      <c r="AB172" s="75">
        <v>30</v>
      </c>
      <c r="AC172" s="75">
        <v>-1477</v>
      </c>
      <c r="AD172" s="75">
        <v>51</v>
      </c>
      <c r="AE172" s="75">
        <v>-1310</v>
      </c>
      <c r="AF172" s="75">
        <v>5</v>
      </c>
      <c r="AG172" s="75">
        <v>-1222</v>
      </c>
      <c r="AH172" s="75">
        <v>10</v>
      </c>
      <c r="AI172" s="75">
        <v>-1158</v>
      </c>
      <c r="AJ172" s="75">
        <v>15</v>
      </c>
      <c r="AK172" s="75">
        <v>-1109</v>
      </c>
      <c r="AL172" s="75">
        <v>38</v>
      </c>
      <c r="AM172" s="75">
        <v>-1060</v>
      </c>
      <c r="AN172" s="75">
        <v>59</v>
      </c>
    </row>
    <row r="173" spans="5:40">
      <c r="E173" s="2">
        <v>69500</v>
      </c>
      <c r="F173">
        <f t="shared" si="19"/>
        <v>69525</v>
      </c>
      <c r="G173" s="75">
        <f t="shared" si="14"/>
        <v>-7551</v>
      </c>
      <c r="H173" s="57">
        <v>0</v>
      </c>
      <c r="I173" s="2">
        <f>ROUND(INDEX(CCareExpDecimal[],MATCH(E173,CCareExpDecimal[Income At Least],1),2)*H173,0)</f>
        <v>0</v>
      </c>
      <c r="J173" s="57">
        <v>1106.0000000000057</v>
      </c>
      <c r="K173" s="2">
        <f t="shared" si="15"/>
        <v>0</v>
      </c>
      <c r="L173" s="2">
        <f t="shared" si="16"/>
        <v>0</v>
      </c>
      <c r="M173" s="2">
        <f t="shared" si="20"/>
        <v>0</v>
      </c>
      <c r="N173" s="2">
        <f t="shared" si="17"/>
        <v>-7551</v>
      </c>
      <c r="O173" s="2">
        <f t="shared" si="18"/>
        <v>7551</v>
      </c>
      <c r="P173" s="75"/>
      <c r="Q173" s="75">
        <f>Calc!W232</f>
        <v>-1866</v>
      </c>
      <c r="R173" s="75">
        <f>Calc!X232</f>
        <v>5</v>
      </c>
      <c r="S173" s="75">
        <f>Calc!Y232</f>
        <v>0</v>
      </c>
      <c r="T173" s="75"/>
      <c r="U173" s="75">
        <v>-1866</v>
      </c>
      <c r="V173" s="75">
        <v>5</v>
      </c>
      <c r="W173" s="75">
        <v>-1771</v>
      </c>
      <c r="X173" s="75">
        <v>10</v>
      </c>
      <c r="Y173" s="75">
        <v>-1681</v>
      </c>
      <c r="Z173" s="75">
        <v>15</v>
      </c>
      <c r="AA173" s="75">
        <v>-1590</v>
      </c>
      <c r="AB173" s="75">
        <v>29</v>
      </c>
      <c r="AC173" s="75">
        <v>-1495</v>
      </c>
      <c r="AD173" s="75">
        <v>51</v>
      </c>
      <c r="AE173" s="75">
        <v>-1325</v>
      </c>
      <c r="AF173" s="75">
        <v>5</v>
      </c>
      <c r="AG173" s="75">
        <v>-1238</v>
      </c>
      <c r="AH173" s="75">
        <v>10</v>
      </c>
      <c r="AI173" s="75">
        <v>-1172</v>
      </c>
      <c r="AJ173" s="75">
        <v>15</v>
      </c>
      <c r="AK173" s="75">
        <v>-1123</v>
      </c>
      <c r="AL173" s="75">
        <v>37</v>
      </c>
      <c r="AM173" s="75">
        <v>-1073</v>
      </c>
      <c r="AN173" s="75">
        <v>59</v>
      </c>
    </row>
    <row r="174" spans="5:40">
      <c r="E174" s="2">
        <v>70000</v>
      </c>
      <c r="F174">
        <f t="shared" si="19"/>
        <v>70025</v>
      </c>
      <c r="G174" s="75">
        <f t="shared" si="14"/>
        <v>-7661</v>
      </c>
      <c r="H174" s="57">
        <v>0</v>
      </c>
      <c r="I174" s="2">
        <f>ROUND(INDEX(CCareExpDecimal[],MATCH(E174,CCareExpDecimal[Income At Least],1),2)*H174,0)</f>
        <v>0</v>
      </c>
      <c r="J174" s="57">
        <v>1118.0000000000057</v>
      </c>
      <c r="K174" s="2">
        <f t="shared" si="15"/>
        <v>0</v>
      </c>
      <c r="L174" s="2">
        <f t="shared" si="16"/>
        <v>0</v>
      </c>
      <c r="M174" s="2">
        <f t="shared" si="20"/>
        <v>0</v>
      </c>
      <c r="N174" s="2">
        <f t="shared" si="17"/>
        <v>-7661</v>
      </c>
      <c r="O174" s="2">
        <f t="shared" si="18"/>
        <v>7661</v>
      </c>
      <c r="P174" s="75"/>
      <c r="Q174" s="75">
        <f>Calc!W233</f>
        <v>-1885</v>
      </c>
      <c r="R174" s="75">
        <f>Calc!X233</f>
        <v>5</v>
      </c>
      <c r="S174" s="75">
        <f>Calc!Y233</f>
        <v>0</v>
      </c>
      <c r="T174" s="75"/>
      <c r="U174" s="75">
        <v>-1885</v>
      </c>
      <c r="V174" s="75">
        <v>5</v>
      </c>
      <c r="W174" s="75">
        <v>-1789</v>
      </c>
      <c r="X174" s="75">
        <v>10</v>
      </c>
      <c r="Y174" s="75">
        <v>-1699</v>
      </c>
      <c r="Z174" s="75">
        <v>15</v>
      </c>
      <c r="AA174" s="75">
        <v>-1608</v>
      </c>
      <c r="AB174" s="75">
        <v>29</v>
      </c>
      <c r="AC174" s="75">
        <v>-1514</v>
      </c>
      <c r="AD174" s="75">
        <v>50</v>
      </c>
      <c r="AE174" s="75">
        <v>-1341</v>
      </c>
      <c r="AF174" s="75">
        <v>5</v>
      </c>
      <c r="AG174" s="75">
        <v>-1253</v>
      </c>
      <c r="AH174" s="75">
        <v>10</v>
      </c>
      <c r="AI174" s="75">
        <v>-1185</v>
      </c>
      <c r="AJ174" s="75">
        <v>15</v>
      </c>
      <c r="AK174" s="75">
        <v>-1137</v>
      </c>
      <c r="AL174" s="75">
        <v>37</v>
      </c>
      <c r="AM174" s="75">
        <v>-1087</v>
      </c>
      <c r="AN174" s="75">
        <v>58</v>
      </c>
    </row>
    <row r="175" spans="5:40">
      <c r="E175" s="2">
        <v>70500</v>
      </c>
      <c r="F175">
        <f t="shared" si="19"/>
        <v>70525</v>
      </c>
      <c r="G175" s="75">
        <f t="shared" si="14"/>
        <v>-7771</v>
      </c>
      <c r="H175" s="57">
        <v>0</v>
      </c>
      <c r="I175" s="2">
        <f>ROUND(INDEX(CCareExpDecimal[],MATCH(E175,CCareExpDecimal[Income At Least],1),2)*H175,0)</f>
        <v>0</v>
      </c>
      <c r="J175" s="57">
        <v>1130.0000000000057</v>
      </c>
      <c r="K175" s="2">
        <f t="shared" si="15"/>
        <v>0</v>
      </c>
      <c r="L175" s="2">
        <f t="shared" si="16"/>
        <v>0</v>
      </c>
      <c r="M175" s="2">
        <f t="shared" si="20"/>
        <v>0</v>
      </c>
      <c r="N175" s="2">
        <f t="shared" si="17"/>
        <v>-7771</v>
      </c>
      <c r="O175" s="2">
        <f t="shared" si="18"/>
        <v>7771</v>
      </c>
      <c r="P175" s="75"/>
      <c r="Q175" s="75">
        <f>Calc!W234</f>
        <v>-1903</v>
      </c>
      <c r="R175" s="75">
        <f>Calc!X234</f>
        <v>5</v>
      </c>
      <c r="S175" s="75">
        <f>Calc!Y234</f>
        <v>0</v>
      </c>
      <c r="T175" s="75"/>
      <c r="U175" s="75">
        <v>-1903</v>
      </c>
      <c r="V175" s="75">
        <v>5</v>
      </c>
      <c r="W175" s="75">
        <v>-1807</v>
      </c>
      <c r="X175" s="75">
        <v>10</v>
      </c>
      <c r="Y175" s="75">
        <v>-1717</v>
      </c>
      <c r="Z175" s="75">
        <v>15</v>
      </c>
      <c r="AA175" s="75">
        <v>-1626</v>
      </c>
      <c r="AB175" s="75">
        <v>28</v>
      </c>
      <c r="AC175" s="75">
        <v>-1532</v>
      </c>
      <c r="AD175" s="75">
        <v>49</v>
      </c>
      <c r="AE175" s="75">
        <v>-1356</v>
      </c>
      <c r="AF175" s="75">
        <v>5</v>
      </c>
      <c r="AG175" s="75">
        <v>-1269</v>
      </c>
      <c r="AH175" s="75">
        <v>10</v>
      </c>
      <c r="AI175" s="75">
        <v>-1199</v>
      </c>
      <c r="AJ175" s="75">
        <v>15</v>
      </c>
      <c r="AK175" s="75">
        <v>-1151</v>
      </c>
      <c r="AL175" s="75">
        <v>36</v>
      </c>
      <c r="AM175" s="75">
        <v>-1101</v>
      </c>
      <c r="AN175" s="75">
        <v>57</v>
      </c>
    </row>
    <row r="176" spans="5:40">
      <c r="E176" s="2">
        <v>71000</v>
      </c>
      <c r="F176">
        <f t="shared" si="19"/>
        <v>71025</v>
      </c>
      <c r="G176" s="75">
        <f t="shared" si="14"/>
        <v>-7881</v>
      </c>
      <c r="H176" s="57">
        <v>0</v>
      </c>
      <c r="I176" s="2">
        <f>ROUND(INDEX(CCareExpDecimal[],MATCH(E176,CCareExpDecimal[Income At Least],1),2)*H176,0)</f>
        <v>0</v>
      </c>
      <c r="J176" s="57">
        <v>1142.0000000000057</v>
      </c>
      <c r="K176" s="2">
        <f t="shared" si="15"/>
        <v>0</v>
      </c>
      <c r="L176" s="2">
        <f t="shared" si="16"/>
        <v>0</v>
      </c>
      <c r="M176" s="2">
        <f t="shared" si="20"/>
        <v>0</v>
      </c>
      <c r="N176" s="2">
        <f t="shared" si="17"/>
        <v>-7881</v>
      </c>
      <c r="O176" s="2">
        <f t="shared" si="18"/>
        <v>7881</v>
      </c>
      <c r="P176" s="75"/>
      <c r="Q176" s="75">
        <f>Calc!W235</f>
        <v>-1921</v>
      </c>
      <c r="R176" s="75">
        <f>Calc!X235</f>
        <v>5</v>
      </c>
      <c r="S176" s="75">
        <f>Calc!Y235</f>
        <v>0</v>
      </c>
      <c r="T176" s="75"/>
      <c r="U176" s="75">
        <v>-1921</v>
      </c>
      <c r="V176" s="75">
        <v>5</v>
      </c>
      <c r="W176" s="75">
        <v>-1825</v>
      </c>
      <c r="X176" s="75">
        <v>10</v>
      </c>
      <c r="Y176" s="75">
        <v>-1735</v>
      </c>
      <c r="Z176" s="75">
        <v>15</v>
      </c>
      <c r="AA176" s="75">
        <v>-1645</v>
      </c>
      <c r="AB176" s="75">
        <v>27</v>
      </c>
      <c r="AC176" s="75">
        <v>-1550</v>
      </c>
      <c r="AD176" s="75">
        <v>48</v>
      </c>
      <c r="AE176" s="75">
        <v>-1372</v>
      </c>
      <c r="AF176" s="75">
        <v>5</v>
      </c>
      <c r="AG176" s="75">
        <v>-1284</v>
      </c>
      <c r="AH176" s="75">
        <v>10</v>
      </c>
      <c r="AI176" s="75">
        <v>-1213</v>
      </c>
      <c r="AJ176" s="75">
        <v>15</v>
      </c>
      <c r="AK176" s="75">
        <v>-1164</v>
      </c>
      <c r="AL176" s="75">
        <v>35</v>
      </c>
      <c r="AM176" s="75">
        <v>-1115</v>
      </c>
      <c r="AN176" s="75">
        <v>56</v>
      </c>
    </row>
    <row r="177" spans="5:40">
      <c r="E177" s="2">
        <v>71500</v>
      </c>
      <c r="F177">
        <f t="shared" si="19"/>
        <v>71525</v>
      </c>
      <c r="G177" s="75">
        <f t="shared" si="14"/>
        <v>-7991</v>
      </c>
      <c r="H177" s="57">
        <v>0</v>
      </c>
      <c r="I177" s="2">
        <f>ROUND(INDEX(CCareExpDecimal[],MATCH(E177,CCareExpDecimal[Income At Least],1),2)*H177,0)</f>
        <v>0</v>
      </c>
      <c r="J177" s="57">
        <v>1154.0000000000059</v>
      </c>
      <c r="K177" s="2">
        <f t="shared" si="15"/>
        <v>0</v>
      </c>
      <c r="L177" s="2">
        <f t="shared" si="16"/>
        <v>0</v>
      </c>
      <c r="M177" s="2">
        <f t="shared" si="20"/>
        <v>0</v>
      </c>
      <c r="N177" s="2">
        <f t="shared" si="17"/>
        <v>-7991</v>
      </c>
      <c r="O177" s="2">
        <f t="shared" si="18"/>
        <v>7991</v>
      </c>
      <c r="P177" s="75"/>
      <c r="Q177" s="75">
        <f>Calc!W236</f>
        <v>-1939</v>
      </c>
      <c r="R177" s="75">
        <f>Calc!X236</f>
        <v>5</v>
      </c>
      <c r="S177" s="75">
        <f>Calc!Y236</f>
        <v>0</v>
      </c>
      <c r="T177" s="75"/>
      <c r="U177" s="75">
        <v>-1939</v>
      </c>
      <c r="V177" s="75">
        <v>5</v>
      </c>
      <c r="W177" s="75">
        <v>-1843</v>
      </c>
      <c r="X177" s="75">
        <v>10</v>
      </c>
      <c r="Y177" s="75">
        <v>-1753</v>
      </c>
      <c r="Z177" s="75">
        <v>15</v>
      </c>
      <c r="AA177" s="75">
        <v>-1663</v>
      </c>
      <c r="AB177" s="75">
        <v>26</v>
      </c>
      <c r="AC177" s="75">
        <v>-1568</v>
      </c>
      <c r="AD177" s="75">
        <v>48</v>
      </c>
      <c r="AE177" s="75">
        <v>-1388</v>
      </c>
      <c r="AF177" s="75">
        <v>5</v>
      </c>
      <c r="AG177" s="75">
        <v>-1300</v>
      </c>
      <c r="AH177" s="75">
        <v>10</v>
      </c>
      <c r="AI177" s="75">
        <v>-1226</v>
      </c>
      <c r="AJ177" s="75">
        <v>15</v>
      </c>
      <c r="AK177" s="75">
        <v>-1178</v>
      </c>
      <c r="AL177" s="75">
        <v>34</v>
      </c>
      <c r="AM177" s="75">
        <v>-1128</v>
      </c>
      <c r="AN177" s="75">
        <v>56</v>
      </c>
    </row>
    <row r="178" spans="5:40">
      <c r="E178" s="2">
        <v>72000</v>
      </c>
      <c r="F178">
        <f t="shared" si="19"/>
        <v>72025</v>
      </c>
      <c r="G178" s="75">
        <f t="shared" si="14"/>
        <v>-8101</v>
      </c>
      <c r="H178" s="57">
        <v>0</v>
      </c>
      <c r="I178" s="2">
        <f>ROUND(INDEX(CCareExpDecimal[],MATCH(E178,CCareExpDecimal[Income At Least],1),2)*H178,0)</f>
        <v>0</v>
      </c>
      <c r="J178" s="57">
        <v>1166.0000000000059</v>
      </c>
      <c r="K178" s="2">
        <f t="shared" si="15"/>
        <v>0</v>
      </c>
      <c r="L178" s="2">
        <f t="shared" si="16"/>
        <v>0</v>
      </c>
      <c r="M178" s="2">
        <f t="shared" si="20"/>
        <v>0</v>
      </c>
      <c r="N178" s="2">
        <f t="shared" si="17"/>
        <v>-8101</v>
      </c>
      <c r="O178" s="2">
        <f t="shared" si="18"/>
        <v>8101</v>
      </c>
      <c r="P178" s="75"/>
      <c r="Q178" s="75">
        <f>Calc!W237</f>
        <v>-1958</v>
      </c>
      <c r="R178" s="75">
        <f>Calc!X237</f>
        <v>5</v>
      </c>
      <c r="S178" s="75">
        <f>Calc!Y237</f>
        <v>0</v>
      </c>
      <c r="T178" s="75"/>
      <c r="U178" s="75">
        <v>-1958</v>
      </c>
      <c r="V178" s="75">
        <v>5</v>
      </c>
      <c r="W178" s="75">
        <v>-1862</v>
      </c>
      <c r="X178" s="75">
        <v>10</v>
      </c>
      <c r="Y178" s="75">
        <v>-1772</v>
      </c>
      <c r="Z178" s="75">
        <v>15</v>
      </c>
      <c r="AA178" s="75">
        <v>-1682</v>
      </c>
      <c r="AB178" s="75">
        <v>26</v>
      </c>
      <c r="AC178" s="75">
        <v>-1587</v>
      </c>
      <c r="AD178" s="75">
        <v>47</v>
      </c>
      <c r="AE178" s="75">
        <v>-1403</v>
      </c>
      <c r="AF178" s="75">
        <v>5</v>
      </c>
      <c r="AG178" s="75">
        <v>-1316</v>
      </c>
      <c r="AH178" s="75">
        <v>10</v>
      </c>
      <c r="AI178" s="75">
        <v>-1240</v>
      </c>
      <c r="AJ178" s="75">
        <v>15</v>
      </c>
      <c r="AK178" s="75">
        <v>-1192</v>
      </c>
      <c r="AL178" s="75">
        <v>34</v>
      </c>
      <c r="AM178" s="75">
        <v>-1142</v>
      </c>
      <c r="AN178" s="75">
        <v>55</v>
      </c>
    </row>
    <row r="179" spans="5:40">
      <c r="E179" s="2">
        <v>72500</v>
      </c>
      <c r="F179">
        <f t="shared" si="19"/>
        <v>72525</v>
      </c>
      <c r="G179" s="75">
        <f t="shared" si="14"/>
        <v>-8211</v>
      </c>
      <c r="H179" s="57">
        <v>0</v>
      </c>
      <c r="I179" s="2">
        <f>ROUND(INDEX(CCareExpDecimal[],MATCH(E179,CCareExpDecimal[Income At Least],1),2)*H179,0)</f>
        <v>0</v>
      </c>
      <c r="J179" s="57">
        <v>1178.0000000000059</v>
      </c>
      <c r="K179" s="2">
        <f t="shared" si="15"/>
        <v>0</v>
      </c>
      <c r="L179" s="2">
        <f t="shared" si="16"/>
        <v>0</v>
      </c>
      <c r="M179" s="2">
        <f t="shared" si="20"/>
        <v>0</v>
      </c>
      <c r="N179" s="2">
        <f t="shared" si="17"/>
        <v>-8211</v>
      </c>
      <c r="O179" s="2">
        <f t="shared" si="18"/>
        <v>8211</v>
      </c>
      <c r="P179" s="75"/>
      <c r="Q179" s="75">
        <f>Calc!W238</f>
        <v>-1977</v>
      </c>
      <c r="R179" s="75">
        <f>Calc!X238</f>
        <v>5</v>
      </c>
      <c r="S179" s="75">
        <f>Calc!Y238</f>
        <v>0</v>
      </c>
      <c r="T179" s="75"/>
      <c r="U179" s="75">
        <v>-1977</v>
      </c>
      <c r="V179" s="75">
        <v>5</v>
      </c>
      <c r="W179" s="75">
        <v>-1881</v>
      </c>
      <c r="X179" s="75">
        <v>10</v>
      </c>
      <c r="Y179" s="75">
        <v>-1791</v>
      </c>
      <c r="Z179" s="75">
        <v>15</v>
      </c>
      <c r="AA179" s="75">
        <v>-1701</v>
      </c>
      <c r="AB179" s="75">
        <v>25</v>
      </c>
      <c r="AC179" s="75">
        <v>-1606</v>
      </c>
      <c r="AD179" s="75">
        <v>46</v>
      </c>
      <c r="AE179" s="75">
        <v>-1419</v>
      </c>
      <c r="AF179" s="75">
        <v>5</v>
      </c>
      <c r="AG179" s="75">
        <v>-1331</v>
      </c>
      <c r="AH179" s="75">
        <v>10</v>
      </c>
      <c r="AI179" s="75">
        <v>-1254</v>
      </c>
      <c r="AJ179" s="75">
        <v>15</v>
      </c>
      <c r="AK179" s="75">
        <v>-1206</v>
      </c>
      <c r="AL179" s="75">
        <v>33</v>
      </c>
      <c r="AM179" s="75">
        <v>-1156</v>
      </c>
      <c r="AN179" s="75">
        <v>54</v>
      </c>
    </row>
    <row r="180" spans="5:40">
      <c r="E180" s="2">
        <v>73000</v>
      </c>
      <c r="F180">
        <f t="shared" si="19"/>
        <v>73025</v>
      </c>
      <c r="G180" s="75">
        <f t="shared" si="14"/>
        <v>-8321</v>
      </c>
      <c r="H180" s="57">
        <v>0</v>
      </c>
      <c r="I180" s="2">
        <f>ROUND(INDEX(CCareExpDecimal[],MATCH(E180,CCareExpDecimal[Income At Least],1),2)*H180,0)</f>
        <v>0</v>
      </c>
      <c r="J180" s="57">
        <v>1190.0000000000059</v>
      </c>
      <c r="K180" s="2">
        <f t="shared" si="15"/>
        <v>0</v>
      </c>
      <c r="L180" s="2">
        <f t="shared" si="16"/>
        <v>0</v>
      </c>
      <c r="M180" s="2">
        <f t="shared" si="20"/>
        <v>0</v>
      </c>
      <c r="N180" s="2">
        <f t="shared" si="17"/>
        <v>-8321</v>
      </c>
      <c r="O180" s="2">
        <f t="shared" si="18"/>
        <v>8321</v>
      </c>
      <c r="P180" s="75"/>
      <c r="Q180" s="75">
        <f>Calc!W239</f>
        <v>-1996</v>
      </c>
      <c r="R180" s="75">
        <f>Calc!X239</f>
        <v>5</v>
      </c>
      <c r="S180" s="75">
        <f>Calc!Y239</f>
        <v>0</v>
      </c>
      <c r="T180" s="75"/>
      <c r="U180" s="75">
        <v>-1996</v>
      </c>
      <c r="V180" s="75">
        <v>5</v>
      </c>
      <c r="W180" s="75">
        <v>-1900</v>
      </c>
      <c r="X180" s="75">
        <v>10</v>
      </c>
      <c r="Y180" s="75">
        <v>-1810</v>
      </c>
      <c r="Z180" s="75">
        <v>15</v>
      </c>
      <c r="AA180" s="75">
        <v>-1720</v>
      </c>
      <c r="AB180" s="75">
        <v>24</v>
      </c>
      <c r="AC180" s="75">
        <v>-1625</v>
      </c>
      <c r="AD180" s="75">
        <v>45</v>
      </c>
      <c r="AE180" s="75">
        <v>-1435</v>
      </c>
      <c r="AF180" s="75">
        <v>5</v>
      </c>
      <c r="AG180" s="75">
        <v>-1347</v>
      </c>
      <c r="AH180" s="75">
        <v>10</v>
      </c>
      <c r="AI180" s="75">
        <v>-1267</v>
      </c>
      <c r="AJ180" s="75">
        <v>15</v>
      </c>
      <c r="AK180" s="75">
        <v>-1220</v>
      </c>
      <c r="AL180" s="75">
        <v>32</v>
      </c>
      <c r="AM180" s="75">
        <v>-1170</v>
      </c>
      <c r="AN180" s="75">
        <v>53</v>
      </c>
    </row>
    <row r="181" spans="5:40">
      <c r="E181" s="2">
        <v>73500</v>
      </c>
      <c r="F181">
        <f t="shared" si="19"/>
        <v>73525</v>
      </c>
      <c r="G181" s="75">
        <f t="shared" si="14"/>
        <v>-8431</v>
      </c>
      <c r="H181" s="57">
        <v>0</v>
      </c>
      <c r="I181" s="2">
        <f>ROUND(INDEX(CCareExpDecimal[],MATCH(E181,CCareExpDecimal[Income At Least],1),2)*H181,0)</f>
        <v>0</v>
      </c>
      <c r="J181" s="57">
        <v>1200.0000000000061</v>
      </c>
      <c r="K181" s="2">
        <f t="shared" si="15"/>
        <v>0</v>
      </c>
      <c r="L181" s="2">
        <f t="shared" si="16"/>
        <v>0</v>
      </c>
      <c r="M181" s="2">
        <f t="shared" si="20"/>
        <v>0</v>
      </c>
      <c r="N181" s="2">
        <f t="shared" si="17"/>
        <v>-8431</v>
      </c>
      <c r="O181" s="2">
        <f t="shared" si="18"/>
        <v>8431</v>
      </c>
      <c r="P181" s="75"/>
      <c r="Q181" s="75">
        <f>Calc!W240</f>
        <v>-2015</v>
      </c>
      <c r="R181" s="75">
        <f>Calc!X240</f>
        <v>5</v>
      </c>
      <c r="S181" s="75">
        <f>Calc!Y240</f>
        <v>0</v>
      </c>
      <c r="T181" s="75"/>
      <c r="U181" s="75">
        <v>-2015</v>
      </c>
      <c r="V181" s="75">
        <v>5</v>
      </c>
      <c r="W181" s="75">
        <v>-1919</v>
      </c>
      <c r="X181" s="75">
        <v>10</v>
      </c>
      <c r="Y181" s="75">
        <v>-1829</v>
      </c>
      <c r="Z181" s="75">
        <v>15</v>
      </c>
      <c r="AA181" s="75">
        <v>-1739</v>
      </c>
      <c r="AB181" s="75">
        <v>23</v>
      </c>
      <c r="AC181" s="75">
        <v>-1644</v>
      </c>
      <c r="AD181" s="75">
        <v>45</v>
      </c>
      <c r="AE181" s="75">
        <v>-1450</v>
      </c>
      <c r="AF181" s="75">
        <v>5</v>
      </c>
      <c r="AG181" s="75">
        <v>-1362</v>
      </c>
      <c r="AH181" s="75">
        <v>10</v>
      </c>
      <c r="AI181" s="75">
        <v>-1281</v>
      </c>
      <c r="AJ181" s="75">
        <v>15</v>
      </c>
      <c r="AK181" s="75">
        <v>-1233</v>
      </c>
      <c r="AL181" s="75">
        <v>31</v>
      </c>
      <c r="AM181" s="75">
        <v>-1183</v>
      </c>
      <c r="AN181" s="75">
        <v>53</v>
      </c>
    </row>
    <row r="182" spans="5:40">
      <c r="E182" s="2">
        <v>74000</v>
      </c>
      <c r="F182">
        <f t="shared" si="19"/>
        <v>74025</v>
      </c>
      <c r="G182" s="75">
        <f t="shared" si="14"/>
        <v>-8541</v>
      </c>
      <c r="H182" s="57">
        <v>0</v>
      </c>
      <c r="I182" s="2">
        <f>ROUND(INDEX(CCareExpDecimal[],MATCH(E182,CCareExpDecimal[Income At Least],1),2)*H182,0)</f>
        <v>0</v>
      </c>
      <c r="J182" s="57">
        <v>1200.0000000000061</v>
      </c>
      <c r="K182" s="2">
        <f t="shared" si="15"/>
        <v>0</v>
      </c>
      <c r="L182" s="2">
        <f t="shared" si="16"/>
        <v>0</v>
      </c>
      <c r="M182" s="2">
        <f t="shared" si="20"/>
        <v>0</v>
      </c>
      <c r="N182" s="2">
        <f t="shared" si="17"/>
        <v>-8541</v>
      </c>
      <c r="O182" s="2">
        <f t="shared" si="18"/>
        <v>8541</v>
      </c>
      <c r="P182" s="75"/>
      <c r="Q182" s="75">
        <f>Calc!W241</f>
        <v>-2034</v>
      </c>
      <c r="R182" s="75">
        <f>Calc!X241</f>
        <v>5</v>
      </c>
      <c r="S182" s="75">
        <f>Calc!Y241</f>
        <v>0</v>
      </c>
      <c r="T182" s="75"/>
      <c r="U182" s="75">
        <v>-2034</v>
      </c>
      <c r="V182" s="75">
        <v>5</v>
      </c>
      <c r="W182" s="75">
        <v>-1937</v>
      </c>
      <c r="X182" s="75">
        <v>10</v>
      </c>
      <c r="Y182" s="75">
        <v>-1847</v>
      </c>
      <c r="Z182" s="75">
        <v>15</v>
      </c>
      <c r="AA182" s="75">
        <v>-1757</v>
      </c>
      <c r="AB182" s="75">
        <v>23</v>
      </c>
      <c r="AC182" s="75">
        <v>-1663</v>
      </c>
      <c r="AD182" s="75">
        <v>44</v>
      </c>
      <c r="AE182" s="75">
        <v>-1466</v>
      </c>
      <c r="AF182" s="75">
        <v>5</v>
      </c>
      <c r="AG182" s="75">
        <v>-1378</v>
      </c>
      <c r="AH182" s="75">
        <v>10</v>
      </c>
      <c r="AI182" s="75">
        <v>-1295</v>
      </c>
      <c r="AJ182" s="75">
        <v>15</v>
      </c>
      <c r="AK182" s="75">
        <v>-1247</v>
      </c>
      <c r="AL182" s="75">
        <v>31</v>
      </c>
      <c r="AM182" s="75">
        <v>-1197</v>
      </c>
      <c r="AN182" s="75">
        <v>52</v>
      </c>
    </row>
    <row r="183" spans="5:40">
      <c r="E183" s="2">
        <v>74500</v>
      </c>
      <c r="F183">
        <f t="shared" si="19"/>
        <v>74525</v>
      </c>
      <c r="G183" s="75">
        <f t="shared" si="14"/>
        <v>-8651</v>
      </c>
      <c r="H183" s="57">
        <v>0</v>
      </c>
      <c r="I183" s="2">
        <f>ROUND(INDEX(CCareExpDecimal[],MATCH(E183,CCareExpDecimal[Income At Least],1),2)*H183,0)</f>
        <v>0</v>
      </c>
      <c r="J183" s="57">
        <v>1200.0000000000061</v>
      </c>
      <c r="K183" s="2">
        <f t="shared" si="15"/>
        <v>0</v>
      </c>
      <c r="L183" s="2">
        <f t="shared" si="16"/>
        <v>0</v>
      </c>
      <c r="M183" s="2">
        <f t="shared" si="20"/>
        <v>0</v>
      </c>
      <c r="N183" s="2">
        <f t="shared" si="17"/>
        <v>-8651</v>
      </c>
      <c r="O183" s="2">
        <f t="shared" si="18"/>
        <v>8651</v>
      </c>
      <c r="P183" s="75"/>
      <c r="Q183" s="75">
        <f>Calc!W242</f>
        <v>-2052</v>
      </c>
      <c r="R183" s="75">
        <f>Calc!X242</f>
        <v>5</v>
      </c>
      <c r="S183" s="75">
        <f>Calc!Y242</f>
        <v>0</v>
      </c>
      <c r="T183" s="75"/>
      <c r="U183" s="75">
        <v>-2052</v>
      </c>
      <c r="V183" s="75">
        <v>5</v>
      </c>
      <c r="W183" s="75">
        <v>-1956</v>
      </c>
      <c r="X183" s="75">
        <v>10</v>
      </c>
      <c r="Y183" s="75">
        <v>-1866</v>
      </c>
      <c r="Z183" s="75">
        <v>15</v>
      </c>
      <c r="AA183" s="75">
        <v>-1776</v>
      </c>
      <c r="AB183" s="75">
        <v>22</v>
      </c>
      <c r="AC183" s="75">
        <v>-1682</v>
      </c>
      <c r="AD183" s="75">
        <v>43</v>
      </c>
      <c r="AE183" s="75">
        <v>-1482</v>
      </c>
      <c r="AF183" s="75">
        <v>5</v>
      </c>
      <c r="AG183" s="75">
        <v>-1394</v>
      </c>
      <c r="AH183" s="75">
        <v>10</v>
      </c>
      <c r="AI183" s="75">
        <v>-1308</v>
      </c>
      <c r="AJ183" s="75">
        <v>15</v>
      </c>
      <c r="AK183" s="75">
        <v>-1261</v>
      </c>
      <c r="AL183" s="75">
        <v>30</v>
      </c>
      <c r="AM183" s="75">
        <v>-1211</v>
      </c>
      <c r="AN183" s="75">
        <v>51</v>
      </c>
    </row>
    <row r="184" spans="5:40">
      <c r="E184" s="2">
        <v>75000</v>
      </c>
      <c r="F184">
        <f t="shared" si="19"/>
        <v>75025</v>
      </c>
      <c r="G184" s="75">
        <f t="shared" si="14"/>
        <v>-8761</v>
      </c>
      <c r="H184" s="57">
        <v>0</v>
      </c>
      <c r="I184" s="2">
        <f>ROUND(INDEX(CCareExpDecimal[],MATCH(E184,CCareExpDecimal[Income At Least],1),2)*H184,0)</f>
        <v>0</v>
      </c>
      <c r="J184" s="57">
        <v>1200.0000000000061</v>
      </c>
      <c r="K184" s="2">
        <f t="shared" si="15"/>
        <v>0</v>
      </c>
      <c r="L184" s="2">
        <f t="shared" si="16"/>
        <v>0</v>
      </c>
      <c r="M184" s="2">
        <f t="shared" si="20"/>
        <v>0</v>
      </c>
      <c r="N184" s="2">
        <f t="shared" si="17"/>
        <v>-8761</v>
      </c>
      <c r="O184" s="2">
        <f t="shared" si="18"/>
        <v>8761</v>
      </c>
      <c r="P184" s="75"/>
      <c r="Q184" s="75">
        <f>Calc!W243</f>
        <v>-2071</v>
      </c>
      <c r="R184" s="75">
        <f>Calc!X243</f>
        <v>5</v>
      </c>
      <c r="S184" s="75">
        <f>Calc!Y243</f>
        <v>0</v>
      </c>
      <c r="T184" s="75"/>
      <c r="U184" s="75">
        <v>-2071</v>
      </c>
      <c r="V184" s="75">
        <v>5</v>
      </c>
      <c r="W184" s="75">
        <v>-1975</v>
      </c>
      <c r="X184" s="75">
        <v>10</v>
      </c>
      <c r="Y184" s="75">
        <v>-1885</v>
      </c>
      <c r="Z184" s="75">
        <v>15</v>
      </c>
      <c r="AA184" s="75">
        <v>-1795</v>
      </c>
      <c r="AB184" s="75">
        <v>21</v>
      </c>
      <c r="AC184" s="75">
        <v>-1701</v>
      </c>
      <c r="AD184" s="75">
        <v>42</v>
      </c>
      <c r="AE184" s="75">
        <v>-1498</v>
      </c>
      <c r="AF184" s="75">
        <v>5</v>
      </c>
      <c r="AG184" s="75">
        <v>-1409</v>
      </c>
      <c r="AH184" s="75">
        <v>10</v>
      </c>
      <c r="AI184" s="75">
        <v>-1322</v>
      </c>
      <c r="AJ184" s="75">
        <v>15</v>
      </c>
      <c r="AK184" s="75">
        <v>-1275</v>
      </c>
      <c r="AL184" s="75">
        <v>29</v>
      </c>
      <c r="AM184" s="75">
        <v>-1225</v>
      </c>
      <c r="AN184" s="75">
        <v>51</v>
      </c>
    </row>
    <row r="185" spans="5:40">
      <c r="E185" s="2">
        <v>75500</v>
      </c>
      <c r="F185">
        <f t="shared" si="19"/>
        <v>75525</v>
      </c>
      <c r="G185" s="75">
        <f t="shared" si="14"/>
        <v>-8871</v>
      </c>
      <c r="H185" s="57">
        <v>0</v>
      </c>
      <c r="I185" s="2">
        <f>ROUND(INDEX(CCareExpDecimal[],MATCH(E185,CCareExpDecimal[Income At Least],1),2)*H185,0)</f>
        <v>0</v>
      </c>
      <c r="J185" s="57">
        <v>1200.0000000000061</v>
      </c>
      <c r="K185" s="2">
        <f t="shared" si="15"/>
        <v>0</v>
      </c>
      <c r="L185" s="2">
        <f t="shared" si="16"/>
        <v>0</v>
      </c>
      <c r="M185" s="2">
        <f t="shared" si="20"/>
        <v>0</v>
      </c>
      <c r="N185" s="2">
        <f t="shared" si="17"/>
        <v>-8871</v>
      </c>
      <c r="O185" s="2">
        <f t="shared" si="18"/>
        <v>8871</v>
      </c>
      <c r="P185" s="75"/>
      <c r="Q185" s="75">
        <f>Calc!W244</f>
        <v>-2090</v>
      </c>
      <c r="R185" s="75">
        <f>Calc!X244</f>
        <v>5</v>
      </c>
      <c r="S185" s="75">
        <f>Calc!Y244</f>
        <v>0</v>
      </c>
      <c r="T185" s="75"/>
      <c r="U185" s="75">
        <v>-2090</v>
      </c>
      <c r="V185" s="75">
        <v>5</v>
      </c>
      <c r="W185" s="75">
        <v>-1994</v>
      </c>
      <c r="X185" s="75">
        <v>10</v>
      </c>
      <c r="Y185" s="75">
        <v>-1904</v>
      </c>
      <c r="Z185" s="75">
        <v>15</v>
      </c>
      <c r="AA185" s="75">
        <v>-1814</v>
      </c>
      <c r="AB185" s="75">
        <v>20</v>
      </c>
      <c r="AC185" s="75">
        <v>-1720</v>
      </c>
      <c r="AD185" s="75">
        <v>42</v>
      </c>
      <c r="AE185" s="75">
        <v>-1513</v>
      </c>
      <c r="AF185" s="75">
        <v>5</v>
      </c>
      <c r="AG185" s="75">
        <v>-1425</v>
      </c>
      <c r="AH185" s="75">
        <v>10</v>
      </c>
      <c r="AI185" s="75">
        <v>-1337</v>
      </c>
      <c r="AJ185" s="75">
        <v>15</v>
      </c>
      <c r="AK185" s="75">
        <v>-1288</v>
      </c>
      <c r="AL185" s="75">
        <v>29</v>
      </c>
      <c r="AM185" s="75">
        <v>-1239</v>
      </c>
      <c r="AN185" s="75">
        <v>50</v>
      </c>
    </row>
    <row r="186" spans="5:40">
      <c r="E186" s="2">
        <v>76000</v>
      </c>
      <c r="F186">
        <f t="shared" si="19"/>
        <v>76025</v>
      </c>
      <c r="G186" s="75">
        <f t="shared" si="14"/>
        <v>-8981</v>
      </c>
      <c r="H186" s="57">
        <v>0</v>
      </c>
      <c r="I186" s="2">
        <f>ROUND(INDEX(CCareExpDecimal[],MATCH(E186,CCareExpDecimal[Income At Least],1),2)*H186,0)</f>
        <v>0</v>
      </c>
      <c r="J186" s="57">
        <v>1200.0000000000061</v>
      </c>
      <c r="K186" s="2">
        <f t="shared" si="15"/>
        <v>0</v>
      </c>
      <c r="L186" s="2">
        <f t="shared" si="16"/>
        <v>0</v>
      </c>
      <c r="M186" s="2">
        <f t="shared" si="20"/>
        <v>0</v>
      </c>
      <c r="N186" s="2">
        <f t="shared" si="17"/>
        <v>-8981</v>
      </c>
      <c r="O186" s="2">
        <f t="shared" si="18"/>
        <v>8981</v>
      </c>
      <c r="P186" s="75"/>
      <c r="Q186" s="75">
        <f>Calc!W245</f>
        <v>-2109</v>
      </c>
      <c r="R186" s="75">
        <f>Calc!X245</f>
        <v>5</v>
      </c>
      <c r="S186" s="75">
        <f>Calc!Y245</f>
        <v>0</v>
      </c>
      <c r="T186" s="75"/>
      <c r="U186" s="75">
        <v>-2109</v>
      </c>
      <c r="V186" s="75">
        <v>5</v>
      </c>
      <c r="W186" s="75">
        <v>-2013</v>
      </c>
      <c r="X186" s="75">
        <v>10</v>
      </c>
      <c r="Y186" s="75">
        <v>-1923</v>
      </c>
      <c r="Z186" s="75">
        <v>15</v>
      </c>
      <c r="AA186" s="75">
        <v>-1833</v>
      </c>
      <c r="AB186" s="75">
        <v>20</v>
      </c>
      <c r="AC186" s="75">
        <v>-1739</v>
      </c>
      <c r="AD186" s="75">
        <v>41</v>
      </c>
      <c r="AE186" s="75">
        <v>-1529</v>
      </c>
      <c r="AF186" s="75">
        <v>5</v>
      </c>
      <c r="AG186" s="75">
        <v>-1441</v>
      </c>
      <c r="AH186" s="75">
        <v>10</v>
      </c>
      <c r="AI186" s="75">
        <v>-1353</v>
      </c>
      <c r="AJ186" s="75">
        <v>15</v>
      </c>
      <c r="AK186" s="75">
        <v>-1302</v>
      </c>
      <c r="AL186" s="75">
        <v>28</v>
      </c>
      <c r="AM186" s="75">
        <v>-1252</v>
      </c>
      <c r="AN186" s="75">
        <v>49</v>
      </c>
    </row>
    <row r="187" spans="5:40">
      <c r="E187" s="2">
        <v>76500</v>
      </c>
      <c r="F187">
        <f t="shared" si="19"/>
        <v>76525</v>
      </c>
      <c r="G187" s="75">
        <f t="shared" si="14"/>
        <v>-9091</v>
      </c>
      <c r="H187" s="57">
        <v>0</v>
      </c>
      <c r="I187" s="2">
        <f>ROUND(INDEX(CCareExpDecimal[],MATCH(E187,CCareExpDecimal[Income At Least],1),2)*H187,0)</f>
        <v>0</v>
      </c>
      <c r="J187" s="57">
        <v>1200.0000000000061</v>
      </c>
      <c r="K187" s="2">
        <f t="shared" si="15"/>
        <v>0</v>
      </c>
      <c r="L187" s="2">
        <f t="shared" si="16"/>
        <v>0</v>
      </c>
      <c r="M187" s="2">
        <f t="shared" si="20"/>
        <v>0</v>
      </c>
      <c r="N187" s="2">
        <f t="shared" si="17"/>
        <v>-9091</v>
      </c>
      <c r="O187" s="2">
        <f t="shared" si="18"/>
        <v>9091</v>
      </c>
      <c r="P187" s="75"/>
      <c r="Q187" s="75">
        <f>Calc!W246</f>
        <v>-2128</v>
      </c>
      <c r="R187" s="75">
        <f>Calc!X246</f>
        <v>5</v>
      </c>
      <c r="S187" s="75">
        <f>Calc!Y246</f>
        <v>0</v>
      </c>
      <c r="T187" s="75"/>
      <c r="U187" s="75">
        <v>-2128</v>
      </c>
      <c r="V187" s="75">
        <v>5</v>
      </c>
      <c r="W187" s="75">
        <v>-2031</v>
      </c>
      <c r="X187" s="75">
        <v>10</v>
      </c>
      <c r="Y187" s="75">
        <v>-1941</v>
      </c>
      <c r="Z187" s="75">
        <v>15</v>
      </c>
      <c r="AA187" s="75">
        <v>-1851</v>
      </c>
      <c r="AB187" s="75">
        <v>20</v>
      </c>
      <c r="AC187" s="75">
        <v>-1758</v>
      </c>
      <c r="AD187" s="75">
        <v>40</v>
      </c>
      <c r="AE187" s="75">
        <v>-1545</v>
      </c>
      <c r="AF187" s="75">
        <v>5</v>
      </c>
      <c r="AG187" s="75">
        <v>-1456</v>
      </c>
      <c r="AH187" s="75">
        <v>10</v>
      </c>
      <c r="AI187" s="75">
        <v>-1368</v>
      </c>
      <c r="AJ187" s="75">
        <v>15</v>
      </c>
      <c r="AK187" s="75">
        <v>-1316</v>
      </c>
      <c r="AL187" s="75">
        <v>27</v>
      </c>
      <c r="AM187" s="75">
        <v>-1266</v>
      </c>
      <c r="AN187" s="75">
        <v>48</v>
      </c>
    </row>
    <row r="188" spans="5:40">
      <c r="E188" s="2">
        <v>77000</v>
      </c>
      <c r="F188">
        <f t="shared" si="19"/>
        <v>77025</v>
      </c>
      <c r="G188" s="75">
        <f t="shared" si="14"/>
        <v>-9201</v>
      </c>
      <c r="H188" s="57">
        <v>0</v>
      </c>
      <c r="I188" s="2">
        <f>ROUND(INDEX(CCareExpDecimal[],MATCH(E188,CCareExpDecimal[Income At Least],1),2)*H188,0)</f>
        <v>0</v>
      </c>
      <c r="J188" s="57">
        <v>1200.0000000000061</v>
      </c>
      <c r="K188" s="2">
        <f t="shared" si="15"/>
        <v>0</v>
      </c>
      <c r="L188" s="2">
        <f t="shared" si="16"/>
        <v>0</v>
      </c>
      <c r="M188" s="2">
        <f t="shared" si="20"/>
        <v>0</v>
      </c>
      <c r="N188" s="2">
        <f t="shared" si="17"/>
        <v>-9201</v>
      </c>
      <c r="O188" s="2">
        <f t="shared" si="18"/>
        <v>9201</v>
      </c>
      <c r="P188" s="75"/>
      <c r="Q188" s="75">
        <f>Calc!W247</f>
        <v>-2147</v>
      </c>
      <c r="R188" s="75">
        <f>Calc!X247</f>
        <v>5</v>
      </c>
      <c r="S188" s="75">
        <f>Calc!Y247</f>
        <v>0</v>
      </c>
      <c r="T188" s="75"/>
      <c r="U188" s="75">
        <v>-2147</v>
      </c>
      <c r="V188" s="75">
        <v>5</v>
      </c>
      <c r="W188" s="75">
        <v>-2050</v>
      </c>
      <c r="X188" s="75">
        <v>10</v>
      </c>
      <c r="Y188" s="75">
        <v>-1960</v>
      </c>
      <c r="Z188" s="75">
        <v>15</v>
      </c>
      <c r="AA188" s="75">
        <v>-1870</v>
      </c>
      <c r="AB188" s="75">
        <v>20</v>
      </c>
      <c r="AC188" s="75">
        <v>-1777</v>
      </c>
      <c r="AD188" s="75">
        <v>40</v>
      </c>
      <c r="AE188" s="75">
        <v>-1561</v>
      </c>
      <c r="AF188" s="75">
        <v>5</v>
      </c>
      <c r="AG188" s="75">
        <v>-1472</v>
      </c>
      <c r="AH188" s="75">
        <v>10</v>
      </c>
      <c r="AI188" s="75">
        <v>-1384</v>
      </c>
      <c r="AJ188" s="75">
        <v>15</v>
      </c>
      <c r="AK188" s="75">
        <v>-1330</v>
      </c>
      <c r="AL188" s="75">
        <v>26</v>
      </c>
      <c r="AM188" s="75">
        <v>-1280</v>
      </c>
      <c r="AN188" s="75">
        <v>48</v>
      </c>
    </row>
    <row r="189" spans="5:40">
      <c r="E189" s="2">
        <v>77500</v>
      </c>
      <c r="F189">
        <f t="shared" si="19"/>
        <v>77525</v>
      </c>
      <c r="G189" s="75">
        <f t="shared" si="14"/>
        <v>-9311</v>
      </c>
      <c r="H189" s="57">
        <v>0</v>
      </c>
      <c r="I189" s="2">
        <f>ROUND(INDEX(CCareExpDecimal[],MATCH(E189,CCareExpDecimal[Income At Least],1),2)*H189,0)</f>
        <v>0</v>
      </c>
      <c r="J189" s="57">
        <v>1200.0000000000061</v>
      </c>
      <c r="K189" s="2">
        <f t="shared" si="15"/>
        <v>0</v>
      </c>
      <c r="L189" s="2">
        <f t="shared" si="16"/>
        <v>0</v>
      </c>
      <c r="M189" s="2">
        <f t="shared" si="20"/>
        <v>0</v>
      </c>
      <c r="N189" s="2">
        <f t="shared" si="17"/>
        <v>-9311</v>
      </c>
      <c r="O189" s="2">
        <f t="shared" si="18"/>
        <v>9311</v>
      </c>
      <c r="P189" s="75"/>
      <c r="Q189" s="75">
        <f>Calc!W248</f>
        <v>-2166</v>
      </c>
      <c r="R189" s="75">
        <f>Calc!X248</f>
        <v>5</v>
      </c>
      <c r="S189" s="75">
        <f>Calc!Y248</f>
        <v>0</v>
      </c>
      <c r="T189" s="75"/>
      <c r="U189" s="75">
        <v>-2166</v>
      </c>
      <c r="V189" s="75">
        <v>5</v>
      </c>
      <c r="W189" s="75">
        <v>-2069</v>
      </c>
      <c r="X189" s="75">
        <v>10</v>
      </c>
      <c r="Y189" s="75">
        <v>-1979</v>
      </c>
      <c r="Z189" s="75">
        <v>15</v>
      </c>
      <c r="AA189" s="75">
        <v>-1889</v>
      </c>
      <c r="AB189" s="75">
        <v>20</v>
      </c>
      <c r="AC189" s="75">
        <v>-1796</v>
      </c>
      <c r="AD189" s="75">
        <v>39</v>
      </c>
      <c r="AE189" s="75">
        <v>-1577</v>
      </c>
      <c r="AF189" s="75">
        <v>5</v>
      </c>
      <c r="AG189" s="75">
        <v>-1488</v>
      </c>
      <c r="AH189" s="75">
        <v>10</v>
      </c>
      <c r="AI189" s="75">
        <v>-1400</v>
      </c>
      <c r="AJ189" s="75">
        <v>15</v>
      </c>
      <c r="AK189" s="75">
        <v>-1344</v>
      </c>
      <c r="AL189" s="75">
        <v>26</v>
      </c>
      <c r="AM189" s="75">
        <v>-1294</v>
      </c>
      <c r="AN189" s="75">
        <v>47</v>
      </c>
    </row>
    <row r="190" spans="5:40">
      <c r="E190" s="2">
        <v>78000</v>
      </c>
      <c r="F190">
        <f t="shared" si="19"/>
        <v>78025</v>
      </c>
      <c r="G190" s="75">
        <f t="shared" si="14"/>
        <v>-9421</v>
      </c>
      <c r="H190" s="57">
        <v>0</v>
      </c>
      <c r="I190" s="2">
        <f>ROUND(INDEX(CCareExpDecimal[],MATCH(E190,CCareExpDecimal[Income At Least],1),2)*H190,0)</f>
        <v>0</v>
      </c>
      <c r="J190" s="57">
        <v>1200.0000000000061</v>
      </c>
      <c r="K190" s="2">
        <f t="shared" si="15"/>
        <v>0</v>
      </c>
      <c r="L190" s="2">
        <f t="shared" si="16"/>
        <v>0</v>
      </c>
      <c r="M190" s="2">
        <f t="shared" si="20"/>
        <v>0</v>
      </c>
      <c r="N190" s="2">
        <f t="shared" si="17"/>
        <v>-9421</v>
      </c>
      <c r="O190" s="2">
        <f t="shared" si="18"/>
        <v>9421</v>
      </c>
      <c r="P190" s="75"/>
      <c r="Q190" s="75">
        <f>Calc!W249</f>
        <v>-2185</v>
      </c>
      <c r="R190" s="75">
        <f>Calc!X249</f>
        <v>5</v>
      </c>
      <c r="S190" s="75">
        <f>Calc!Y249</f>
        <v>0</v>
      </c>
      <c r="T190" s="75"/>
      <c r="U190" s="75">
        <v>-2185</v>
      </c>
      <c r="V190" s="75">
        <v>5</v>
      </c>
      <c r="W190" s="75">
        <v>-2088</v>
      </c>
      <c r="X190" s="75">
        <v>10</v>
      </c>
      <c r="Y190" s="75">
        <v>-1998</v>
      </c>
      <c r="Z190" s="75">
        <v>15</v>
      </c>
      <c r="AA190" s="75">
        <v>-1908</v>
      </c>
      <c r="AB190" s="75">
        <v>20</v>
      </c>
      <c r="AC190" s="75">
        <v>-1815</v>
      </c>
      <c r="AD190" s="75">
        <v>38</v>
      </c>
      <c r="AE190" s="75">
        <v>-1592</v>
      </c>
      <c r="AF190" s="75">
        <v>5</v>
      </c>
      <c r="AG190" s="75">
        <v>-1504</v>
      </c>
      <c r="AH190" s="75">
        <v>10</v>
      </c>
      <c r="AI190" s="75">
        <v>-1415</v>
      </c>
      <c r="AJ190" s="75">
        <v>15</v>
      </c>
      <c r="AK190" s="75">
        <v>-1357</v>
      </c>
      <c r="AL190" s="75">
        <v>25</v>
      </c>
      <c r="AM190" s="75">
        <v>-1308</v>
      </c>
      <c r="AN190" s="75">
        <v>46</v>
      </c>
    </row>
    <row r="191" spans="5:40">
      <c r="E191" s="2">
        <v>78500</v>
      </c>
      <c r="F191">
        <f t="shared" si="19"/>
        <v>78525</v>
      </c>
      <c r="G191" s="75">
        <f t="shared" si="14"/>
        <v>-9531</v>
      </c>
      <c r="H191" s="57">
        <v>0</v>
      </c>
      <c r="I191" s="2">
        <f>ROUND(INDEX(CCareExpDecimal[],MATCH(E191,CCareExpDecimal[Income At Least],1),2)*H191,0)</f>
        <v>0</v>
      </c>
      <c r="J191" s="57">
        <v>1200.0000000000061</v>
      </c>
      <c r="K191" s="2">
        <f t="shared" si="15"/>
        <v>0</v>
      </c>
      <c r="L191" s="2">
        <f t="shared" si="16"/>
        <v>0</v>
      </c>
      <c r="M191" s="2">
        <f t="shared" si="20"/>
        <v>0</v>
      </c>
      <c r="N191" s="2">
        <f t="shared" si="17"/>
        <v>-9531</v>
      </c>
      <c r="O191" s="2">
        <f t="shared" si="18"/>
        <v>9531</v>
      </c>
      <c r="P191" s="75"/>
      <c r="Q191" s="75">
        <f>Calc!W250</f>
        <v>-2204</v>
      </c>
      <c r="R191" s="75">
        <f>Calc!X250</f>
        <v>5</v>
      </c>
      <c r="S191" s="75">
        <f>Calc!Y250</f>
        <v>0</v>
      </c>
      <c r="T191" s="75"/>
      <c r="U191" s="75">
        <v>-2204</v>
      </c>
      <c r="V191" s="75">
        <v>5</v>
      </c>
      <c r="W191" s="75">
        <v>-2107</v>
      </c>
      <c r="X191" s="75">
        <v>10</v>
      </c>
      <c r="Y191" s="75">
        <v>-2017</v>
      </c>
      <c r="Z191" s="75">
        <v>15</v>
      </c>
      <c r="AA191" s="75">
        <v>-1927</v>
      </c>
      <c r="AB191" s="75">
        <v>20</v>
      </c>
      <c r="AC191" s="75">
        <v>-1834</v>
      </c>
      <c r="AD191" s="75">
        <v>37</v>
      </c>
      <c r="AE191" s="75">
        <v>-1608</v>
      </c>
      <c r="AF191" s="75">
        <v>5</v>
      </c>
      <c r="AG191" s="75">
        <v>-1519</v>
      </c>
      <c r="AH191" s="75">
        <v>10</v>
      </c>
      <c r="AI191" s="75">
        <v>-1431</v>
      </c>
      <c r="AJ191" s="75">
        <v>15</v>
      </c>
      <c r="AK191" s="75">
        <v>-1371</v>
      </c>
      <c r="AL191" s="75">
        <v>24</v>
      </c>
      <c r="AM191" s="75">
        <v>-1321</v>
      </c>
      <c r="AN191" s="75">
        <v>45</v>
      </c>
    </row>
    <row r="192" spans="5:40">
      <c r="E192" s="2">
        <v>79000</v>
      </c>
      <c r="F192">
        <f t="shared" si="19"/>
        <v>79025</v>
      </c>
      <c r="G192" s="75">
        <f t="shared" si="14"/>
        <v>-9641</v>
      </c>
      <c r="H192" s="57">
        <v>0</v>
      </c>
      <c r="I192" s="2">
        <f>ROUND(INDEX(CCareExpDecimal[],MATCH(E192,CCareExpDecimal[Income At Least],1),2)*H192,0)</f>
        <v>0</v>
      </c>
      <c r="J192" s="57">
        <v>1200.0000000000061</v>
      </c>
      <c r="K192" s="2">
        <f t="shared" si="15"/>
        <v>0</v>
      </c>
      <c r="L192" s="2">
        <f t="shared" si="16"/>
        <v>0</v>
      </c>
      <c r="M192" s="2">
        <f t="shared" si="20"/>
        <v>0</v>
      </c>
      <c r="N192" s="2">
        <f t="shared" si="17"/>
        <v>-9641</v>
      </c>
      <c r="O192" s="2">
        <f t="shared" si="18"/>
        <v>9641</v>
      </c>
      <c r="P192" s="75"/>
      <c r="Q192" s="75">
        <f>Calc!W251</f>
        <v>-2223</v>
      </c>
      <c r="R192" s="75">
        <f>Calc!X251</f>
        <v>5</v>
      </c>
      <c r="S192" s="75">
        <f>Calc!Y251</f>
        <v>0</v>
      </c>
      <c r="T192" s="75"/>
      <c r="U192" s="75">
        <v>-2223</v>
      </c>
      <c r="V192" s="75">
        <v>5</v>
      </c>
      <c r="W192" s="75">
        <v>-2126</v>
      </c>
      <c r="X192" s="75">
        <v>10</v>
      </c>
      <c r="Y192" s="75">
        <v>-2036</v>
      </c>
      <c r="Z192" s="75">
        <v>15</v>
      </c>
      <c r="AA192" s="75">
        <v>-1946</v>
      </c>
      <c r="AB192" s="75">
        <v>20</v>
      </c>
      <c r="AC192" s="75">
        <v>-1853</v>
      </c>
      <c r="AD192" s="75">
        <v>37</v>
      </c>
      <c r="AE192" s="75">
        <v>-1624</v>
      </c>
      <c r="AF192" s="75">
        <v>5</v>
      </c>
      <c r="AG192" s="75">
        <v>-1535</v>
      </c>
      <c r="AH192" s="75">
        <v>10</v>
      </c>
      <c r="AI192" s="75">
        <v>-1447</v>
      </c>
      <c r="AJ192" s="75">
        <v>15</v>
      </c>
      <c r="AK192" s="75">
        <v>-1385</v>
      </c>
      <c r="AL192" s="75">
        <v>23</v>
      </c>
      <c r="AM192" s="75">
        <v>-1335</v>
      </c>
      <c r="AN192" s="75">
        <v>45</v>
      </c>
    </row>
    <row r="193" spans="5:40">
      <c r="E193" s="2">
        <v>79500</v>
      </c>
      <c r="F193">
        <f t="shared" si="19"/>
        <v>79525</v>
      </c>
      <c r="G193" s="75">
        <f t="shared" si="14"/>
        <v>-9751</v>
      </c>
      <c r="H193" s="57">
        <v>0</v>
      </c>
      <c r="I193" s="2">
        <f>ROUND(INDEX(CCareExpDecimal[],MATCH(E193,CCareExpDecimal[Income At Least],1),2)*H193,0)</f>
        <v>0</v>
      </c>
      <c r="J193" s="57">
        <v>1200.0000000000061</v>
      </c>
      <c r="K193" s="2">
        <f t="shared" si="15"/>
        <v>0</v>
      </c>
      <c r="L193" s="2">
        <f t="shared" si="16"/>
        <v>0</v>
      </c>
      <c r="M193" s="2">
        <f t="shared" si="20"/>
        <v>0</v>
      </c>
      <c r="N193" s="2">
        <f t="shared" si="17"/>
        <v>-9751</v>
      </c>
      <c r="O193" s="2">
        <f t="shared" si="18"/>
        <v>9751</v>
      </c>
      <c r="P193" s="75"/>
      <c r="Q193" s="75">
        <f>Calc!W252</f>
        <v>-2242</v>
      </c>
      <c r="R193" s="75">
        <f>Calc!X252</f>
        <v>5</v>
      </c>
      <c r="S193" s="75">
        <f>Calc!Y252</f>
        <v>0</v>
      </c>
      <c r="T193" s="75"/>
      <c r="U193" s="75">
        <v>-2242</v>
      </c>
      <c r="V193" s="75">
        <v>5</v>
      </c>
      <c r="W193" s="75">
        <v>-2145</v>
      </c>
      <c r="X193" s="75">
        <v>10</v>
      </c>
      <c r="Y193" s="75">
        <v>-2054</v>
      </c>
      <c r="Z193" s="75">
        <v>15</v>
      </c>
      <c r="AA193" s="75">
        <v>-1964</v>
      </c>
      <c r="AB193" s="75">
        <v>20</v>
      </c>
      <c r="AC193" s="75">
        <v>-1872</v>
      </c>
      <c r="AD193" s="75">
        <v>36</v>
      </c>
      <c r="AE193" s="75">
        <v>-1640</v>
      </c>
      <c r="AF193" s="75">
        <v>5</v>
      </c>
      <c r="AG193" s="75">
        <v>-1551</v>
      </c>
      <c r="AH193" s="75">
        <v>10</v>
      </c>
      <c r="AI193" s="75">
        <v>-1463</v>
      </c>
      <c r="AJ193" s="75">
        <v>15</v>
      </c>
      <c r="AK193" s="75">
        <v>-1399</v>
      </c>
      <c r="AL193" s="75">
        <v>23</v>
      </c>
      <c r="AM193" s="75">
        <v>-1349</v>
      </c>
      <c r="AN193" s="75">
        <v>44</v>
      </c>
    </row>
    <row r="194" spans="5:40">
      <c r="E194" s="2">
        <v>80000</v>
      </c>
      <c r="F194">
        <f t="shared" si="19"/>
        <v>80025</v>
      </c>
      <c r="G194" s="75">
        <f t="shared" si="14"/>
        <v>-9861</v>
      </c>
      <c r="H194" s="57">
        <v>0</v>
      </c>
      <c r="I194" s="2">
        <f>ROUND(INDEX(CCareExpDecimal[],MATCH(E194,CCareExpDecimal[Income At Least],1),2)*H194,0)</f>
        <v>0</v>
      </c>
      <c r="J194" s="57">
        <v>1200.0000000000061</v>
      </c>
      <c r="K194" s="2">
        <f t="shared" si="15"/>
        <v>0</v>
      </c>
      <c r="L194" s="2">
        <f t="shared" si="16"/>
        <v>0</v>
      </c>
      <c r="M194" s="2">
        <f t="shared" si="20"/>
        <v>0</v>
      </c>
      <c r="N194" s="2">
        <f t="shared" si="17"/>
        <v>-9861</v>
      </c>
      <c r="O194" s="2">
        <f t="shared" si="18"/>
        <v>9861</v>
      </c>
      <c r="P194" s="75"/>
      <c r="Q194" s="75">
        <f>Calc!W253</f>
        <v>-2261</v>
      </c>
      <c r="R194" s="75">
        <f>Calc!X253</f>
        <v>5</v>
      </c>
      <c r="S194" s="75">
        <f>Calc!Y253</f>
        <v>0</v>
      </c>
      <c r="T194" s="75"/>
      <c r="U194" s="75">
        <v>-2261</v>
      </c>
      <c r="V194" s="75">
        <v>5</v>
      </c>
      <c r="W194" s="75">
        <v>-2164</v>
      </c>
      <c r="X194" s="75">
        <v>10</v>
      </c>
      <c r="Y194" s="75">
        <v>-2073</v>
      </c>
      <c r="Z194" s="75">
        <v>15</v>
      </c>
      <c r="AA194" s="75">
        <v>-1983</v>
      </c>
      <c r="AB194" s="75">
        <v>20</v>
      </c>
      <c r="AC194" s="75">
        <v>-1891</v>
      </c>
      <c r="AD194" s="75">
        <v>35</v>
      </c>
      <c r="AE194" s="75">
        <v>-1656</v>
      </c>
      <c r="AF194" s="75">
        <v>5</v>
      </c>
      <c r="AG194" s="75">
        <v>-1567</v>
      </c>
      <c r="AH194" s="75">
        <v>10</v>
      </c>
      <c r="AI194" s="75">
        <v>-1478</v>
      </c>
      <c r="AJ194" s="75">
        <v>15</v>
      </c>
      <c r="AK194" s="75">
        <v>-1413</v>
      </c>
      <c r="AL194" s="75">
        <v>22</v>
      </c>
      <c r="AM194" s="75">
        <v>-1363</v>
      </c>
      <c r="AN194" s="75">
        <v>43</v>
      </c>
    </row>
    <row r="195" spans="5:40">
      <c r="E195" s="2">
        <v>80500</v>
      </c>
      <c r="F195">
        <f t="shared" si="19"/>
        <v>80525</v>
      </c>
      <c r="G195" s="75">
        <f t="shared" si="14"/>
        <v>-9971</v>
      </c>
      <c r="H195" s="57">
        <v>0</v>
      </c>
      <c r="I195" s="2">
        <f>ROUND(INDEX(CCareExpDecimal[],MATCH(E195,CCareExpDecimal[Income At Least],1),2)*H195,0)</f>
        <v>0</v>
      </c>
      <c r="J195" s="57">
        <v>1200.0000000000061</v>
      </c>
      <c r="K195" s="2">
        <f t="shared" si="15"/>
        <v>0</v>
      </c>
      <c r="L195" s="2">
        <f t="shared" si="16"/>
        <v>0</v>
      </c>
      <c r="M195" s="2">
        <f t="shared" si="20"/>
        <v>0</v>
      </c>
      <c r="N195" s="2">
        <f t="shared" si="17"/>
        <v>-9971</v>
      </c>
      <c r="O195" s="2">
        <f t="shared" si="18"/>
        <v>9971</v>
      </c>
      <c r="P195" s="75"/>
      <c r="Q195" s="75">
        <f>Calc!W254</f>
        <v>-2280</v>
      </c>
      <c r="R195" s="75">
        <f>Calc!X254</f>
        <v>5</v>
      </c>
      <c r="S195" s="75">
        <f>Calc!Y254</f>
        <v>0</v>
      </c>
      <c r="T195" s="75"/>
      <c r="U195" s="75">
        <v>-2280</v>
      </c>
      <c r="V195" s="75">
        <v>5</v>
      </c>
      <c r="W195" s="75">
        <v>-2183</v>
      </c>
      <c r="X195" s="75">
        <v>10</v>
      </c>
      <c r="Y195" s="75">
        <v>-2093</v>
      </c>
      <c r="Z195" s="75">
        <v>15</v>
      </c>
      <c r="AA195" s="75">
        <v>-2003</v>
      </c>
      <c r="AB195" s="75">
        <v>20</v>
      </c>
      <c r="AC195" s="75">
        <v>-1911</v>
      </c>
      <c r="AD195" s="75">
        <v>34</v>
      </c>
      <c r="AE195" s="75">
        <v>-1672</v>
      </c>
      <c r="AF195" s="75">
        <v>5</v>
      </c>
      <c r="AG195" s="75">
        <v>-1584</v>
      </c>
      <c r="AH195" s="75">
        <v>10</v>
      </c>
      <c r="AI195" s="75">
        <v>-1496</v>
      </c>
      <c r="AJ195" s="75">
        <v>15</v>
      </c>
      <c r="AK195" s="75">
        <v>-1429</v>
      </c>
      <c r="AL195" s="75">
        <v>21</v>
      </c>
      <c r="AM195" s="75">
        <v>-1379</v>
      </c>
      <c r="AN195" s="75">
        <v>42</v>
      </c>
    </row>
    <row r="196" spans="5:40">
      <c r="E196" s="2">
        <v>81000</v>
      </c>
      <c r="F196">
        <f t="shared" si="19"/>
        <v>81025</v>
      </c>
      <c r="G196" s="75">
        <f t="shared" si="14"/>
        <v>-10081</v>
      </c>
      <c r="H196" s="57">
        <v>0</v>
      </c>
      <c r="I196" s="2">
        <f>ROUND(INDEX(CCareExpDecimal[],MATCH(E196,CCareExpDecimal[Income At Least],1),2)*H196,0)</f>
        <v>0</v>
      </c>
      <c r="J196" s="57">
        <v>1200.0000000000061</v>
      </c>
      <c r="K196" s="2">
        <f t="shared" si="15"/>
        <v>0</v>
      </c>
      <c r="L196" s="2">
        <f t="shared" si="16"/>
        <v>0</v>
      </c>
      <c r="M196" s="2">
        <f t="shared" si="20"/>
        <v>0</v>
      </c>
      <c r="N196" s="2">
        <f t="shared" si="17"/>
        <v>-10081</v>
      </c>
      <c r="O196" s="2">
        <f t="shared" si="18"/>
        <v>10081</v>
      </c>
      <c r="P196" s="75"/>
      <c r="Q196" s="75">
        <f>Calc!W255</f>
        <v>-2299</v>
      </c>
      <c r="R196" s="75">
        <f>Calc!X255</f>
        <v>5</v>
      </c>
      <c r="S196" s="75">
        <f>Calc!Y255</f>
        <v>0</v>
      </c>
      <c r="T196" s="75"/>
      <c r="U196" s="75">
        <v>-2299</v>
      </c>
      <c r="V196" s="75">
        <v>5</v>
      </c>
      <c r="W196" s="75">
        <v>-2202</v>
      </c>
      <c r="X196" s="75">
        <v>10</v>
      </c>
      <c r="Y196" s="75">
        <v>-2112</v>
      </c>
      <c r="Z196" s="75">
        <v>15</v>
      </c>
      <c r="AA196" s="75">
        <v>-2022</v>
      </c>
      <c r="AB196" s="75">
        <v>20</v>
      </c>
      <c r="AC196" s="75">
        <v>-1930</v>
      </c>
      <c r="AD196" s="75">
        <v>34</v>
      </c>
      <c r="AE196" s="75">
        <v>-1688</v>
      </c>
      <c r="AF196" s="75">
        <v>5</v>
      </c>
      <c r="AG196" s="75">
        <v>-1600</v>
      </c>
      <c r="AH196" s="75">
        <v>10</v>
      </c>
      <c r="AI196" s="75">
        <v>-1511</v>
      </c>
      <c r="AJ196" s="75">
        <v>15</v>
      </c>
      <c r="AK196" s="75">
        <v>-1443</v>
      </c>
      <c r="AL196" s="75">
        <v>20</v>
      </c>
      <c r="AM196" s="75">
        <v>-1393</v>
      </c>
      <c r="AN196" s="75">
        <v>42</v>
      </c>
    </row>
    <row r="197" spans="5:40">
      <c r="E197" s="2">
        <v>81500</v>
      </c>
      <c r="F197">
        <f t="shared" si="19"/>
        <v>81525</v>
      </c>
      <c r="G197" s="75">
        <f t="shared" si="14"/>
        <v>-10191</v>
      </c>
      <c r="H197" s="57">
        <v>0</v>
      </c>
      <c r="I197" s="2">
        <f>ROUND(INDEX(CCareExpDecimal[],MATCH(E197,CCareExpDecimal[Income At Least],1),2)*H197,0)</f>
        <v>0</v>
      </c>
      <c r="J197" s="57">
        <v>1200.0000000000061</v>
      </c>
      <c r="K197" s="2">
        <f t="shared" si="15"/>
        <v>0</v>
      </c>
      <c r="L197" s="2">
        <f t="shared" si="16"/>
        <v>0</v>
      </c>
      <c r="M197" s="2">
        <f t="shared" si="20"/>
        <v>0</v>
      </c>
      <c r="N197" s="2">
        <f t="shared" si="17"/>
        <v>-10191</v>
      </c>
      <c r="O197" s="2">
        <f t="shared" si="18"/>
        <v>10191</v>
      </c>
      <c r="P197" s="75"/>
      <c r="Q197" s="75">
        <f>Calc!W256</f>
        <v>-2318</v>
      </c>
      <c r="R197" s="75">
        <f>Calc!X256</f>
        <v>5</v>
      </c>
      <c r="S197" s="75">
        <f>Calc!Y256</f>
        <v>0</v>
      </c>
      <c r="T197" s="75"/>
      <c r="U197" s="75">
        <v>-2318</v>
      </c>
      <c r="V197" s="75">
        <v>5</v>
      </c>
      <c r="W197" s="75">
        <v>-2221</v>
      </c>
      <c r="X197" s="75">
        <v>10</v>
      </c>
      <c r="Y197" s="75">
        <v>-2131</v>
      </c>
      <c r="Z197" s="75">
        <v>15</v>
      </c>
      <c r="AA197" s="75">
        <v>-2041</v>
      </c>
      <c r="AB197" s="75">
        <v>20</v>
      </c>
      <c r="AC197" s="75">
        <v>-1949</v>
      </c>
      <c r="AD197" s="75">
        <v>33</v>
      </c>
      <c r="AE197" s="75">
        <v>-1704</v>
      </c>
      <c r="AF197" s="75">
        <v>5</v>
      </c>
      <c r="AG197" s="75">
        <v>-1616</v>
      </c>
      <c r="AH197" s="75">
        <v>10</v>
      </c>
      <c r="AI197" s="75">
        <v>-1527</v>
      </c>
      <c r="AJ197" s="75">
        <v>15</v>
      </c>
      <c r="AK197" s="75">
        <v>-1457</v>
      </c>
      <c r="AL197" s="75">
        <v>20</v>
      </c>
      <c r="AM197" s="75">
        <v>-1407</v>
      </c>
      <c r="AN197" s="75">
        <v>41</v>
      </c>
    </row>
    <row r="198" spans="5:40">
      <c r="E198" s="2">
        <v>82000</v>
      </c>
      <c r="F198">
        <f t="shared" si="19"/>
        <v>82025</v>
      </c>
      <c r="G198" s="75">
        <f t="shared" si="14"/>
        <v>-10301</v>
      </c>
      <c r="H198" s="57">
        <v>0</v>
      </c>
      <c r="I198" s="2">
        <f>ROUND(INDEX(CCareExpDecimal[],MATCH(E198,CCareExpDecimal[Income At Least],1),2)*H198,0)</f>
        <v>0</v>
      </c>
      <c r="J198" s="57">
        <v>1200.0000000000061</v>
      </c>
      <c r="K198" s="2">
        <f t="shared" si="15"/>
        <v>0</v>
      </c>
      <c r="L198" s="2">
        <f t="shared" si="16"/>
        <v>0</v>
      </c>
      <c r="M198" s="2">
        <f t="shared" si="20"/>
        <v>0</v>
      </c>
      <c r="N198" s="2">
        <f t="shared" si="17"/>
        <v>-10301</v>
      </c>
      <c r="O198" s="2">
        <f t="shared" si="18"/>
        <v>10301</v>
      </c>
      <c r="P198" s="75"/>
      <c r="Q198" s="75">
        <f>Calc!W257</f>
        <v>-2337</v>
      </c>
      <c r="R198" s="75">
        <f>Calc!X257</f>
        <v>5</v>
      </c>
      <c r="S198" s="75">
        <f>Calc!Y257</f>
        <v>0</v>
      </c>
      <c r="T198" s="75"/>
      <c r="U198" s="75">
        <v>-2337</v>
      </c>
      <c r="V198" s="75">
        <v>5</v>
      </c>
      <c r="W198" s="75">
        <v>-2240</v>
      </c>
      <c r="X198" s="75">
        <v>10</v>
      </c>
      <c r="Y198" s="75">
        <v>-2149</v>
      </c>
      <c r="Z198" s="75">
        <v>15</v>
      </c>
      <c r="AA198" s="75">
        <v>-2059</v>
      </c>
      <c r="AB198" s="75">
        <v>20</v>
      </c>
      <c r="AC198" s="75">
        <v>-1967</v>
      </c>
      <c r="AD198" s="75">
        <v>32</v>
      </c>
      <c r="AE198" s="75">
        <v>-1720</v>
      </c>
      <c r="AF198" s="75">
        <v>5</v>
      </c>
      <c r="AG198" s="75">
        <v>-1631</v>
      </c>
      <c r="AH198" s="75">
        <v>10</v>
      </c>
      <c r="AI198" s="75">
        <v>-1543</v>
      </c>
      <c r="AJ198" s="75">
        <v>15</v>
      </c>
      <c r="AK198" s="75">
        <v>-1470</v>
      </c>
      <c r="AL198" s="75">
        <v>20</v>
      </c>
      <c r="AM198" s="75">
        <v>-1421</v>
      </c>
      <c r="AN198" s="75">
        <v>40</v>
      </c>
    </row>
    <row r="199" spans="5:40">
      <c r="E199" s="2">
        <v>82500</v>
      </c>
      <c r="F199">
        <f t="shared" si="19"/>
        <v>82525</v>
      </c>
      <c r="G199" s="75">
        <f t="shared" si="14"/>
        <v>-10411</v>
      </c>
      <c r="H199" s="57">
        <v>0</v>
      </c>
      <c r="I199" s="2">
        <f>ROUND(INDEX(CCareExpDecimal[],MATCH(E199,CCareExpDecimal[Income At Least],1),2)*H199,0)</f>
        <v>0</v>
      </c>
      <c r="J199" s="57">
        <v>1200.0000000000061</v>
      </c>
      <c r="K199" s="2">
        <f t="shared" si="15"/>
        <v>0</v>
      </c>
      <c r="L199" s="2">
        <f t="shared" si="16"/>
        <v>0</v>
      </c>
      <c r="M199" s="2">
        <f t="shared" si="20"/>
        <v>0</v>
      </c>
      <c r="N199" s="2">
        <f t="shared" si="17"/>
        <v>-10411</v>
      </c>
      <c r="O199" s="2">
        <f t="shared" si="18"/>
        <v>10411</v>
      </c>
      <c r="P199" s="75"/>
      <c r="Q199" s="75">
        <f>Calc!W258</f>
        <v>-2356</v>
      </c>
      <c r="R199" s="75">
        <f>Calc!X258</f>
        <v>5</v>
      </c>
      <c r="S199" s="75">
        <f>Calc!Y258</f>
        <v>0</v>
      </c>
      <c r="T199" s="75"/>
      <c r="U199" s="75">
        <v>-2356</v>
      </c>
      <c r="V199" s="75">
        <v>5</v>
      </c>
      <c r="W199" s="75">
        <v>-2259</v>
      </c>
      <c r="X199" s="75">
        <v>10</v>
      </c>
      <c r="Y199" s="75">
        <v>-2168</v>
      </c>
      <c r="Z199" s="75">
        <v>15</v>
      </c>
      <c r="AA199" s="75">
        <v>-2078</v>
      </c>
      <c r="AB199" s="75">
        <v>20</v>
      </c>
      <c r="AC199" s="75">
        <v>-1987</v>
      </c>
      <c r="AD199" s="75">
        <v>32</v>
      </c>
      <c r="AE199" s="75">
        <v>-1736</v>
      </c>
      <c r="AF199" s="75">
        <v>5</v>
      </c>
      <c r="AG199" s="75">
        <v>-1647</v>
      </c>
      <c r="AH199" s="75">
        <v>10</v>
      </c>
      <c r="AI199" s="75">
        <v>-1559</v>
      </c>
      <c r="AJ199" s="75">
        <v>15</v>
      </c>
      <c r="AK199" s="75">
        <v>-1484</v>
      </c>
      <c r="AL199" s="75">
        <v>20</v>
      </c>
      <c r="AM199" s="75">
        <v>-1435</v>
      </c>
      <c r="AN199" s="75">
        <v>40</v>
      </c>
    </row>
    <row r="200" spans="5:40">
      <c r="E200" s="2">
        <v>83000</v>
      </c>
      <c r="F200">
        <f t="shared" si="19"/>
        <v>83025</v>
      </c>
      <c r="G200" s="75">
        <f t="shared" si="14"/>
        <v>-10521</v>
      </c>
      <c r="H200" s="57">
        <v>0</v>
      </c>
      <c r="I200" s="2">
        <f>ROUND(INDEX(CCareExpDecimal[],MATCH(E200,CCareExpDecimal[Income At Least],1),2)*H200,0)</f>
        <v>0</v>
      </c>
      <c r="J200" s="57">
        <v>1200.0000000000061</v>
      </c>
      <c r="K200" s="2">
        <f t="shared" si="15"/>
        <v>0</v>
      </c>
      <c r="L200" s="2">
        <f t="shared" si="16"/>
        <v>0</v>
      </c>
      <c r="M200" s="2">
        <f t="shared" si="20"/>
        <v>0</v>
      </c>
      <c r="N200" s="2">
        <f t="shared" si="17"/>
        <v>-10521</v>
      </c>
      <c r="O200" s="2">
        <f t="shared" si="18"/>
        <v>10521</v>
      </c>
      <c r="P200" s="75"/>
      <c r="Q200" s="75">
        <f>Calc!W259</f>
        <v>-2375</v>
      </c>
      <c r="R200" s="75">
        <f>Calc!X259</f>
        <v>5</v>
      </c>
      <c r="S200" s="75">
        <f>Calc!Y259</f>
        <v>0</v>
      </c>
      <c r="T200" s="75"/>
      <c r="U200" s="75">
        <v>-2375</v>
      </c>
      <c r="V200" s="75">
        <v>5</v>
      </c>
      <c r="W200" s="75">
        <v>-2278</v>
      </c>
      <c r="X200" s="75">
        <v>10</v>
      </c>
      <c r="Y200" s="75">
        <v>-2187</v>
      </c>
      <c r="Z200" s="75">
        <v>15</v>
      </c>
      <c r="AA200" s="75">
        <v>-2097</v>
      </c>
      <c r="AB200" s="75">
        <v>20</v>
      </c>
      <c r="AC200" s="75">
        <v>-2006</v>
      </c>
      <c r="AD200" s="75">
        <v>31</v>
      </c>
      <c r="AE200" s="75">
        <v>-1751</v>
      </c>
      <c r="AF200" s="75">
        <v>5</v>
      </c>
      <c r="AG200" s="75">
        <v>-1663</v>
      </c>
      <c r="AH200" s="75">
        <v>10</v>
      </c>
      <c r="AI200" s="75">
        <v>-1575</v>
      </c>
      <c r="AJ200" s="75">
        <v>15</v>
      </c>
      <c r="AK200" s="75">
        <v>-1498</v>
      </c>
      <c r="AL200" s="75">
        <v>20</v>
      </c>
      <c r="AM200" s="75">
        <v>-1449</v>
      </c>
      <c r="AN200" s="75">
        <v>39</v>
      </c>
    </row>
    <row r="201" spans="5:40">
      <c r="E201" s="2">
        <v>83500</v>
      </c>
      <c r="F201">
        <f t="shared" si="19"/>
        <v>83525</v>
      </c>
      <c r="G201" s="75">
        <f t="shared" si="14"/>
        <v>-10631</v>
      </c>
      <c r="H201" s="57">
        <v>0</v>
      </c>
      <c r="I201" s="2">
        <f>ROUND(INDEX(CCareExpDecimal[],MATCH(E201,CCareExpDecimal[Income At Least],1),2)*H201,0)</f>
        <v>0</v>
      </c>
      <c r="J201" s="57">
        <v>1200.0000000000061</v>
      </c>
      <c r="K201" s="2">
        <f t="shared" si="15"/>
        <v>0</v>
      </c>
      <c r="L201" s="2">
        <f t="shared" si="16"/>
        <v>0</v>
      </c>
      <c r="M201" s="2">
        <f t="shared" si="20"/>
        <v>0</v>
      </c>
      <c r="N201" s="2">
        <f t="shared" si="17"/>
        <v>-10631</v>
      </c>
      <c r="O201" s="2">
        <f t="shared" si="18"/>
        <v>10631</v>
      </c>
      <c r="P201" s="75"/>
      <c r="Q201" s="75">
        <f>Calc!W260</f>
        <v>-2394</v>
      </c>
      <c r="R201" s="75">
        <f>Calc!X260</f>
        <v>5</v>
      </c>
      <c r="S201" s="75">
        <f>Calc!Y260</f>
        <v>0</v>
      </c>
      <c r="T201" s="75"/>
      <c r="U201" s="75">
        <v>-2394</v>
      </c>
      <c r="V201" s="75">
        <v>5</v>
      </c>
      <c r="W201" s="75">
        <v>-2296</v>
      </c>
      <c r="X201" s="75">
        <v>10</v>
      </c>
      <c r="Y201" s="75">
        <v>-2206</v>
      </c>
      <c r="Z201" s="75">
        <v>15</v>
      </c>
      <c r="AA201" s="75">
        <v>-2116</v>
      </c>
      <c r="AB201" s="75">
        <v>20</v>
      </c>
      <c r="AC201" s="75">
        <v>-2025</v>
      </c>
      <c r="AD201" s="75">
        <v>30</v>
      </c>
      <c r="AE201" s="75">
        <v>-1767</v>
      </c>
      <c r="AF201" s="75">
        <v>5</v>
      </c>
      <c r="AG201" s="75">
        <v>-1679</v>
      </c>
      <c r="AH201" s="75">
        <v>10</v>
      </c>
      <c r="AI201" s="75">
        <v>-1590</v>
      </c>
      <c r="AJ201" s="75">
        <v>15</v>
      </c>
      <c r="AK201" s="75">
        <v>-1512</v>
      </c>
      <c r="AL201" s="75">
        <v>20</v>
      </c>
      <c r="AM201" s="75">
        <v>-1462</v>
      </c>
      <c r="AN201" s="75">
        <v>38</v>
      </c>
    </row>
    <row r="202" spans="5:40">
      <c r="E202" s="2">
        <v>84000</v>
      </c>
      <c r="F202">
        <f t="shared" si="19"/>
        <v>84025</v>
      </c>
      <c r="G202" s="75">
        <f t="shared" si="14"/>
        <v>-10741</v>
      </c>
      <c r="H202" s="57">
        <v>0</v>
      </c>
      <c r="I202" s="2">
        <f>ROUND(INDEX(CCareExpDecimal[],MATCH(E202,CCareExpDecimal[Income At Least],1),2)*H202,0)</f>
        <v>0</v>
      </c>
      <c r="J202" s="57">
        <v>1200.0000000000061</v>
      </c>
      <c r="K202" s="2">
        <f t="shared" si="15"/>
        <v>0</v>
      </c>
      <c r="L202" s="2">
        <f t="shared" si="16"/>
        <v>0</v>
      </c>
      <c r="M202" s="2">
        <f t="shared" si="20"/>
        <v>0</v>
      </c>
      <c r="N202" s="2">
        <f t="shared" si="17"/>
        <v>-10741</v>
      </c>
      <c r="O202" s="2">
        <f t="shared" si="18"/>
        <v>10741</v>
      </c>
      <c r="P202" s="75"/>
      <c r="Q202" s="75">
        <f>Calc!W261</f>
        <v>-2413</v>
      </c>
      <c r="R202" s="75">
        <f>Calc!X261</f>
        <v>5</v>
      </c>
      <c r="S202" s="75">
        <f>Calc!Y261</f>
        <v>0</v>
      </c>
      <c r="T202" s="75"/>
      <c r="U202" s="75">
        <v>-2413</v>
      </c>
      <c r="V202" s="75">
        <v>5</v>
      </c>
      <c r="W202" s="75">
        <v>-2315</v>
      </c>
      <c r="X202" s="75">
        <v>10</v>
      </c>
      <c r="Y202" s="75">
        <v>-2225</v>
      </c>
      <c r="Z202" s="75">
        <v>15</v>
      </c>
      <c r="AA202" s="75">
        <v>-2135</v>
      </c>
      <c r="AB202" s="75">
        <v>20</v>
      </c>
      <c r="AC202" s="75">
        <v>-2044</v>
      </c>
      <c r="AD202" s="75">
        <v>29</v>
      </c>
      <c r="AE202" s="75">
        <v>-1783</v>
      </c>
      <c r="AF202" s="75">
        <v>5</v>
      </c>
      <c r="AG202" s="75">
        <v>-1695</v>
      </c>
      <c r="AH202" s="75">
        <v>10</v>
      </c>
      <c r="AI202" s="75">
        <v>-1606</v>
      </c>
      <c r="AJ202" s="75">
        <v>15</v>
      </c>
      <c r="AK202" s="75">
        <v>-1525</v>
      </c>
      <c r="AL202" s="75">
        <v>20</v>
      </c>
      <c r="AM202" s="75">
        <v>-1476</v>
      </c>
      <c r="AN202" s="75">
        <v>37</v>
      </c>
    </row>
    <row r="203" spans="5:40">
      <c r="E203" s="2">
        <v>84500</v>
      </c>
      <c r="F203">
        <f t="shared" si="19"/>
        <v>84525</v>
      </c>
      <c r="G203" s="75">
        <f t="shared" si="14"/>
        <v>-10851</v>
      </c>
      <c r="H203" s="57">
        <v>0</v>
      </c>
      <c r="I203" s="2">
        <f>ROUND(INDEX(CCareExpDecimal[],MATCH(E203,CCareExpDecimal[Income At Least],1),2)*H203,0)</f>
        <v>0</v>
      </c>
      <c r="J203" s="57">
        <v>1200.0000000000061</v>
      </c>
      <c r="K203" s="2">
        <f t="shared" si="15"/>
        <v>0</v>
      </c>
      <c r="L203" s="2">
        <f t="shared" si="16"/>
        <v>0</v>
      </c>
      <c r="M203" s="2">
        <f t="shared" si="20"/>
        <v>0</v>
      </c>
      <c r="N203" s="2">
        <f t="shared" si="17"/>
        <v>-10851</v>
      </c>
      <c r="O203" s="2">
        <f t="shared" si="18"/>
        <v>10851</v>
      </c>
      <c r="P203" s="75"/>
      <c r="Q203" s="75">
        <f>Calc!W262</f>
        <v>-2432</v>
      </c>
      <c r="R203" s="75">
        <f>Calc!X262</f>
        <v>5</v>
      </c>
      <c r="S203" s="75">
        <f>Calc!Y262</f>
        <v>0</v>
      </c>
      <c r="T203" s="75"/>
      <c r="U203" s="75">
        <v>-2432</v>
      </c>
      <c r="V203" s="75">
        <v>5</v>
      </c>
      <c r="W203" s="75">
        <v>-2334</v>
      </c>
      <c r="X203" s="75">
        <v>10</v>
      </c>
      <c r="Y203" s="75">
        <v>-2243</v>
      </c>
      <c r="Z203" s="75">
        <v>15</v>
      </c>
      <c r="AA203" s="75">
        <v>-2153</v>
      </c>
      <c r="AB203" s="75">
        <v>20</v>
      </c>
      <c r="AC203" s="75">
        <v>-2063</v>
      </c>
      <c r="AD203" s="75">
        <v>29</v>
      </c>
      <c r="AE203" s="75">
        <v>-1799</v>
      </c>
      <c r="AF203" s="75">
        <v>5</v>
      </c>
      <c r="AG203" s="75">
        <v>-1710</v>
      </c>
      <c r="AH203" s="75">
        <v>10</v>
      </c>
      <c r="AI203" s="75">
        <v>-1622</v>
      </c>
      <c r="AJ203" s="75">
        <v>15</v>
      </c>
      <c r="AK203" s="75">
        <v>-1539</v>
      </c>
      <c r="AL203" s="75">
        <v>20</v>
      </c>
      <c r="AM203" s="75">
        <v>-1490</v>
      </c>
      <c r="AN203" s="75">
        <v>37</v>
      </c>
    </row>
    <row r="204" spans="5:40">
      <c r="E204" s="2">
        <v>85000</v>
      </c>
      <c r="F204">
        <f t="shared" si="19"/>
        <v>85025</v>
      </c>
      <c r="G204" s="75">
        <f t="shared" si="14"/>
        <v>-10961</v>
      </c>
      <c r="H204" s="57">
        <v>0</v>
      </c>
      <c r="I204" s="2">
        <f>ROUND(INDEX(CCareExpDecimal[],MATCH(E204,CCareExpDecimal[Income At Least],1),2)*H204,0)</f>
        <v>0</v>
      </c>
      <c r="J204" s="57">
        <v>1200.0000000000061</v>
      </c>
      <c r="K204" s="2">
        <f t="shared" si="15"/>
        <v>0</v>
      </c>
      <c r="L204" s="2">
        <f t="shared" si="16"/>
        <v>0</v>
      </c>
      <c r="M204" s="2">
        <f t="shared" si="20"/>
        <v>0</v>
      </c>
      <c r="N204" s="2">
        <f t="shared" si="17"/>
        <v>-10961</v>
      </c>
      <c r="O204" s="2">
        <f t="shared" si="18"/>
        <v>10961</v>
      </c>
      <c r="P204" s="75"/>
      <c r="Q204" s="75">
        <f>Calc!W263</f>
        <v>-2450</v>
      </c>
      <c r="R204" s="75">
        <f>Calc!X263</f>
        <v>5</v>
      </c>
      <c r="S204" s="75">
        <f>Calc!Y263</f>
        <v>0</v>
      </c>
      <c r="T204" s="75"/>
      <c r="U204" s="75">
        <v>-2450</v>
      </c>
      <c r="V204" s="75">
        <v>5</v>
      </c>
      <c r="W204" s="75">
        <v>-2352</v>
      </c>
      <c r="X204" s="75">
        <v>10</v>
      </c>
      <c r="Y204" s="75">
        <v>-2261</v>
      </c>
      <c r="Z204" s="75">
        <v>15</v>
      </c>
      <c r="AA204" s="75">
        <v>-2171</v>
      </c>
      <c r="AB204" s="75">
        <v>20</v>
      </c>
      <c r="AC204" s="75">
        <v>-2081</v>
      </c>
      <c r="AD204" s="75">
        <v>28</v>
      </c>
      <c r="AE204" s="75">
        <v>-1811</v>
      </c>
      <c r="AF204" s="75">
        <v>5</v>
      </c>
      <c r="AG204" s="75">
        <v>-1722</v>
      </c>
      <c r="AH204" s="75">
        <v>10</v>
      </c>
      <c r="AI204" s="75">
        <v>-1634</v>
      </c>
      <c r="AJ204" s="75">
        <v>15</v>
      </c>
      <c r="AK204" s="75">
        <v>-1549</v>
      </c>
      <c r="AL204" s="75">
        <v>20</v>
      </c>
      <c r="AM204" s="75">
        <v>-1500</v>
      </c>
      <c r="AN204" s="75">
        <v>36</v>
      </c>
    </row>
    <row r="205" spans="5:40">
      <c r="E205" s="2">
        <v>85500</v>
      </c>
      <c r="F205">
        <f t="shared" si="19"/>
        <v>85525</v>
      </c>
      <c r="G205" s="75">
        <f t="shared" si="14"/>
        <v>-11071</v>
      </c>
      <c r="H205" s="57">
        <v>0</v>
      </c>
      <c r="I205" s="2">
        <f>ROUND(INDEX(CCareExpDecimal[],MATCH(E205,CCareExpDecimal[Income At Least],1),2)*H205,0)</f>
        <v>0</v>
      </c>
      <c r="J205" s="57">
        <v>1200.0000000000061</v>
      </c>
      <c r="K205" s="2">
        <f t="shared" si="15"/>
        <v>0</v>
      </c>
      <c r="L205" s="2">
        <f t="shared" si="16"/>
        <v>0</v>
      </c>
      <c r="M205" s="2">
        <f t="shared" si="20"/>
        <v>0</v>
      </c>
      <c r="N205" s="2">
        <f t="shared" si="17"/>
        <v>-11071</v>
      </c>
      <c r="O205" s="2">
        <f t="shared" si="18"/>
        <v>11071</v>
      </c>
      <c r="P205" s="75"/>
      <c r="Q205" s="75">
        <f>Calc!W264</f>
        <v>-2470</v>
      </c>
      <c r="R205" s="75">
        <f>Calc!X264</f>
        <v>5</v>
      </c>
      <c r="S205" s="75">
        <f>Calc!Y264</f>
        <v>0</v>
      </c>
      <c r="T205" s="75"/>
      <c r="U205" s="75">
        <v>-2470</v>
      </c>
      <c r="V205" s="75">
        <v>5</v>
      </c>
      <c r="W205" s="75">
        <v>-2371</v>
      </c>
      <c r="X205" s="75">
        <v>10</v>
      </c>
      <c r="Y205" s="75">
        <v>-2280</v>
      </c>
      <c r="Z205" s="75">
        <v>15</v>
      </c>
      <c r="AA205" s="75">
        <v>-2190</v>
      </c>
      <c r="AB205" s="75">
        <v>20</v>
      </c>
      <c r="AC205" s="75">
        <v>-2100</v>
      </c>
      <c r="AD205" s="75">
        <v>27</v>
      </c>
      <c r="AE205" s="75">
        <v>-1827</v>
      </c>
      <c r="AF205" s="75">
        <v>5</v>
      </c>
      <c r="AG205" s="75">
        <v>-1738</v>
      </c>
      <c r="AH205" s="75">
        <v>10</v>
      </c>
      <c r="AI205" s="75">
        <v>-1650</v>
      </c>
      <c r="AJ205" s="75">
        <v>15</v>
      </c>
      <c r="AK205" s="75">
        <v>-1563</v>
      </c>
      <c r="AL205" s="75">
        <v>20</v>
      </c>
      <c r="AM205" s="75">
        <v>-1514</v>
      </c>
      <c r="AN205" s="75">
        <v>35</v>
      </c>
    </row>
    <row r="206" spans="5:40">
      <c r="E206" s="2">
        <v>86000</v>
      </c>
      <c r="F206">
        <f t="shared" si="19"/>
        <v>86025</v>
      </c>
      <c r="G206" s="75">
        <f t="shared" si="14"/>
        <v>-11181</v>
      </c>
      <c r="H206" s="57">
        <v>0</v>
      </c>
      <c r="I206" s="2">
        <f>ROUND(INDEX(CCareExpDecimal[],MATCH(E206,CCareExpDecimal[Income At Least],1),2)*H206,0)</f>
        <v>0</v>
      </c>
      <c r="J206" s="57">
        <v>1200.0000000000061</v>
      </c>
      <c r="K206" s="2">
        <f t="shared" si="15"/>
        <v>0</v>
      </c>
      <c r="L206" s="2">
        <f t="shared" si="16"/>
        <v>0</v>
      </c>
      <c r="M206" s="2">
        <f t="shared" si="20"/>
        <v>0</v>
      </c>
      <c r="N206" s="2">
        <f t="shared" si="17"/>
        <v>-11181</v>
      </c>
      <c r="O206" s="2">
        <f t="shared" si="18"/>
        <v>11181</v>
      </c>
      <c r="P206" s="75"/>
      <c r="Q206" s="75">
        <f>Calc!W265</f>
        <v>-2489</v>
      </c>
      <c r="R206" s="75">
        <f>Calc!X265</f>
        <v>5</v>
      </c>
      <c r="S206" s="75">
        <f>Calc!Y265</f>
        <v>0</v>
      </c>
      <c r="T206" s="75"/>
      <c r="U206" s="75">
        <v>-2489</v>
      </c>
      <c r="V206" s="75">
        <v>5</v>
      </c>
      <c r="W206" s="75">
        <v>-2391</v>
      </c>
      <c r="X206" s="75">
        <v>10</v>
      </c>
      <c r="Y206" s="75">
        <v>-2300</v>
      </c>
      <c r="Z206" s="75">
        <v>15</v>
      </c>
      <c r="AA206" s="75">
        <v>-2210</v>
      </c>
      <c r="AB206" s="75">
        <v>20</v>
      </c>
      <c r="AC206" s="75">
        <v>-2120</v>
      </c>
      <c r="AD206" s="75">
        <v>26</v>
      </c>
      <c r="AE206" s="75">
        <v>-1844</v>
      </c>
      <c r="AF206" s="75">
        <v>5</v>
      </c>
      <c r="AG206" s="75">
        <v>-1755</v>
      </c>
      <c r="AH206" s="75">
        <v>10</v>
      </c>
      <c r="AI206" s="75">
        <v>-1666</v>
      </c>
      <c r="AJ206" s="75">
        <v>15</v>
      </c>
      <c r="AK206" s="75">
        <v>-1578</v>
      </c>
      <c r="AL206" s="75">
        <v>20</v>
      </c>
      <c r="AM206" s="75">
        <v>-1529</v>
      </c>
      <c r="AN206" s="75">
        <v>34</v>
      </c>
    </row>
    <row r="207" spans="5:40">
      <c r="E207" s="2">
        <v>86500</v>
      </c>
      <c r="F207">
        <f t="shared" si="19"/>
        <v>86525</v>
      </c>
      <c r="G207" s="75">
        <f t="shared" si="14"/>
        <v>-11291</v>
      </c>
      <c r="H207" s="57">
        <v>0</v>
      </c>
      <c r="I207" s="2">
        <f>ROUND(INDEX(CCareExpDecimal[],MATCH(E207,CCareExpDecimal[Income At Least],1),2)*H207,0)</f>
        <v>0</v>
      </c>
      <c r="J207" s="57">
        <v>1200.0000000000061</v>
      </c>
      <c r="K207" s="2">
        <f t="shared" si="15"/>
        <v>0</v>
      </c>
      <c r="L207" s="2">
        <f t="shared" si="16"/>
        <v>0</v>
      </c>
      <c r="M207" s="2">
        <f t="shared" si="20"/>
        <v>0</v>
      </c>
      <c r="N207" s="2">
        <f t="shared" si="17"/>
        <v>-11291</v>
      </c>
      <c r="O207" s="2">
        <f t="shared" si="18"/>
        <v>11291</v>
      </c>
      <c r="P207" s="75"/>
      <c r="Q207" s="75">
        <f>Calc!W266</f>
        <v>-2509</v>
      </c>
      <c r="R207" s="75">
        <f>Calc!X266</f>
        <v>5</v>
      </c>
      <c r="S207" s="75">
        <f>Calc!Y266</f>
        <v>0</v>
      </c>
      <c r="T207" s="75"/>
      <c r="U207" s="75">
        <v>-2509</v>
      </c>
      <c r="V207" s="75">
        <v>5</v>
      </c>
      <c r="W207" s="75">
        <v>-2410</v>
      </c>
      <c r="X207" s="75">
        <v>10</v>
      </c>
      <c r="Y207" s="75">
        <v>-2319</v>
      </c>
      <c r="Z207" s="75">
        <v>15</v>
      </c>
      <c r="AA207" s="75">
        <v>-2229</v>
      </c>
      <c r="AB207" s="75">
        <v>20</v>
      </c>
      <c r="AC207" s="75">
        <v>-2139</v>
      </c>
      <c r="AD207" s="75">
        <v>26</v>
      </c>
      <c r="AE207" s="75">
        <v>-1861</v>
      </c>
      <c r="AF207" s="75">
        <v>5</v>
      </c>
      <c r="AG207" s="75">
        <v>-1772</v>
      </c>
      <c r="AH207" s="75">
        <v>10</v>
      </c>
      <c r="AI207" s="75">
        <v>-1684</v>
      </c>
      <c r="AJ207" s="75">
        <v>15</v>
      </c>
      <c r="AK207" s="75">
        <v>-1595</v>
      </c>
      <c r="AL207" s="75">
        <v>20</v>
      </c>
      <c r="AM207" s="75">
        <v>-1543</v>
      </c>
      <c r="AN207" s="75">
        <v>34</v>
      </c>
    </row>
    <row r="208" spans="5:40">
      <c r="E208" s="2">
        <v>87000</v>
      </c>
      <c r="F208">
        <f t="shared" si="19"/>
        <v>87025</v>
      </c>
      <c r="G208" s="75">
        <f t="shared" si="14"/>
        <v>-11401</v>
      </c>
      <c r="H208" s="57">
        <v>0</v>
      </c>
      <c r="I208" s="2">
        <f>ROUND(INDEX(CCareExpDecimal[],MATCH(E208,CCareExpDecimal[Income At Least],1),2)*H208,0)</f>
        <v>0</v>
      </c>
      <c r="J208" s="57">
        <v>1200.0000000000061</v>
      </c>
      <c r="K208" s="2">
        <f t="shared" si="15"/>
        <v>0</v>
      </c>
      <c r="L208" s="2">
        <f t="shared" si="16"/>
        <v>0</v>
      </c>
      <c r="M208" s="2">
        <f t="shared" si="20"/>
        <v>0</v>
      </c>
      <c r="N208" s="2">
        <f t="shared" si="17"/>
        <v>-11401</v>
      </c>
      <c r="O208" s="2">
        <f t="shared" si="18"/>
        <v>11401</v>
      </c>
      <c r="P208" s="75"/>
      <c r="Q208" s="75">
        <f>Calc!W267</f>
        <v>-2528</v>
      </c>
      <c r="R208" s="75">
        <f>Calc!X267</f>
        <v>5</v>
      </c>
      <c r="S208" s="75">
        <f>Calc!Y267</f>
        <v>0</v>
      </c>
      <c r="T208" s="75"/>
      <c r="U208" s="75">
        <v>-2528</v>
      </c>
      <c r="V208" s="75">
        <v>5</v>
      </c>
      <c r="W208" s="75">
        <v>-2430</v>
      </c>
      <c r="X208" s="75">
        <v>10</v>
      </c>
      <c r="Y208" s="75">
        <v>-2338</v>
      </c>
      <c r="Z208" s="75">
        <v>15</v>
      </c>
      <c r="AA208" s="75">
        <v>-2248</v>
      </c>
      <c r="AB208" s="75">
        <v>20</v>
      </c>
      <c r="AC208" s="75">
        <v>-2158</v>
      </c>
      <c r="AD208" s="75">
        <v>25</v>
      </c>
      <c r="AE208" s="75">
        <v>-1879</v>
      </c>
      <c r="AF208" s="75">
        <v>5</v>
      </c>
      <c r="AG208" s="75">
        <v>-1790</v>
      </c>
      <c r="AH208" s="75">
        <v>10</v>
      </c>
      <c r="AI208" s="75">
        <v>-1701</v>
      </c>
      <c r="AJ208" s="75">
        <v>15</v>
      </c>
      <c r="AK208" s="75">
        <v>-1613</v>
      </c>
      <c r="AL208" s="75">
        <v>20</v>
      </c>
      <c r="AM208" s="75">
        <v>-1558</v>
      </c>
      <c r="AN208" s="75">
        <v>33</v>
      </c>
    </row>
    <row r="209" spans="5:40">
      <c r="E209" s="2">
        <v>87500</v>
      </c>
      <c r="F209">
        <f t="shared" si="19"/>
        <v>87525</v>
      </c>
      <c r="G209" s="75">
        <f t="shared" si="14"/>
        <v>-11511</v>
      </c>
      <c r="H209" s="57">
        <v>0</v>
      </c>
      <c r="I209" s="2">
        <f>ROUND(INDEX(CCareExpDecimal[],MATCH(E209,CCareExpDecimal[Income At Least],1),2)*H209,0)</f>
        <v>0</v>
      </c>
      <c r="J209" s="57">
        <v>1200.0000000000061</v>
      </c>
      <c r="K209" s="2">
        <f t="shared" si="15"/>
        <v>0</v>
      </c>
      <c r="L209" s="2">
        <f t="shared" si="16"/>
        <v>0</v>
      </c>
      <c r="M209" s="2">
        <f t="shared" si="20"/>
        <v>0</v>
      </c>
      <c r="N209" s="2">
        <f t="shared" si="17"/>
        <v>-11511</v>
      </c>
      <c r="O209" s="2">
        <f t="shared" si="18"/>
        <v>11511</v>
      </c>
      <c r="P209" s="75"/>
      <c r="Q209" s="75">
        <f>Calc!W268</f>
        <v>-2548</v>
      </c>
      <c r="R209" s="75">
        <f>Calc!X268</f>
        <v>5</v>
      </c>
      <c r="S209" s="75">
        <f>Calc!Y268</f>
        <v>0</v>
      </c>
      <c r="T209" s="75"/>
      <c r="U209" s="75">
        <v>-2548</v>
      </c>
      <c r="V209" s="75">
        <v>5</v>
      </c>
      <c r="W209" s="75">
        <v>-2449</v>
      </c>
      <c r="X209" s="75">
        <v>10</v>
      </c>
      <c r="Y209" s="75">
        <v>-2358</v>
      </c>
      <c r="Z209" s="75">
        <v>15</v>
      </c>
      <c r="AA209" s="75">
        <v>-2268</v>
      </c>
      <c r="AB209" s="75">
        <v>20</v>
      </c>
      <c r="AC209" s="75">
        <v>-2178</v>
      </c>
      <c r="AD209" s="75">
        <v>24</v>
      </c>
      <c r="AE209" s="75">
        <v>-1896</v>
      </c>
      <c r="AF209" s="75">
        <v>5</v>
      </c>
      <c r="AG209" s="75">
        <v>-1807</v>
      </c>
      <c r="AH209" s="75">
        <v>10</v>
      </c>
      <c r="AI209" s="75">
        <v>-1718</v>
      </c>
      <c r="AJ209" s="75">
        <v>15</v>
      </c>
      <c r="AK209" s="75">
        <v>-1630</v>
      </c>
      <c r="AL209" s="75">
        <v>20</v>
      </c>
      <c r="AM209" s="75">
        <v>-1572</v>
      </c>
      <c r="AN209" s="75">
        <v>32</v>
      </c>
    </row>
    <row r="210" spans="5:40">
      <c r="E210" s="2">
        <v>88000</v>
      </c>
      <c r="F210">
        <f t="shared" si="19"/>
        <v>88025</v>
      </c>
      <c r="G210" s="75">
        <f t="shared" si="14"/>
        <v>-11621</v>
      </c>
      <c r="H210" s="57">
        <v>0</v>
      </c>
      <c r="I210" s="2">
        <f>ROUND(INDEX(CCareExpDecimal[],MATCH(E210,CCareExpDecimal[Income At Least],1),2)*H210,0)</f>
        <v>0</v>
      </c>
      <c r="J210" s="57">
        <v>1200.0000000000061</v>
      </c>
      <c r="K210" s="2">
        <f t="shared" si="15"/>
        <v>0</v>
      </c>
      <c r="L210" s="2">
        <f t="shared" si="16"/>
        <v>0</v>
      </c>
      <c r="M210" s="2">
        <f t="shared" si="20"/>
        <v>0</v>
      </c>
      <c r="N210" s="2">
        <f t="shared" si="17"/>
        <v>-11621</v>
      </c>
      <c r="O210" s="2">
        <f t="shared" si="18"/>
        <v>11621</v>
      </c>
      <c r="P210" s="75"/>
      <c r="Q210" s="75">
        <f>Calc!W269</f>
        <v>-2567</v>
      </c>
      <c r="R210" s="75">
        <f>Calc!X269</f>
        <v>5</v>
      </c>
      <c r="S210" s="75">
        <f>Calc!Y269</f>
        <v>0</v>
      </c>
      <c r="T210" s="75"/>
      <c r="U210" s="75">
        <v>-2567</v>
      </c>
      <c r="V210" s="75">
        <v>5</v>
      </c>
      <c r="W210" s="75">
        <v>-2469</v>
      </c>
      <c r="X210" s="75">
        <v>10</v>
      </c>
      <c r="Y210" s="75">
        <v>-2377</v>
      </c>
      <c r="Z210" s="75">
        <v>15</v>
      </c>
      <c r="AA210" s="75">
        <v>-2287</v>
      </c>
      <c r="AB210" s="75">
        <v>20</v>
      </c>
      <c r="AC210" s="75">
        <v>-2197</v>
      </c>
      <c r="AD210" s="75">
        <v>24</v>
      </c>
      <c r="AE210" s="75">
        <v>-1914</v>
      </c>
      <c r="AF210" s="75">
        <v>5</v>
      </c>
      <c r="AG210" s="75">
        <v>-1825</v>
      </c>
      <c r="AH210" s="75">
        <v>10</v>
      </c>
      <c r="AI210" s="75">
        <v>-1736</v>
      </c>
      <c r="AJ210" s="75">
        <v>15</v>
      </c>
      <c r="AK210" s="75">
        <v>-1647</v>
      </c>
      <c r="AL210" s="75">
        <v>20</v>
      </c>
      <c r="AM210" s="75">
        <v>-1587</v>
      </c>
      <c r="AN210" s="75">
        <v>32</v>
      </c>
    </row>
    <row r="211" spans="5:40">
      <c r="E211" s="2">
        <v>88500</v>
      </c>
      <c r="F211">
        <f t="shared" si="19"/>
        <v>88525</v>
      </c>
      <c r="G211" s="75">
        <f t="shared" si="14"/>
        <v>-11731</v>
      </c>
      <c r="H211" s="57">
        <v>0</v>
      </c>
      <c r="I211" s="2">
        <f>ROUND(INDEX(CCareExpDecimal[],MATCH(E211,CCareExpDecimal[Income At Least],1),2)*H211,0)</f>
        <v>0</v>
      </c>
      <c r="J211" s="57">
        <v>1200.0000000000061</v>
      </c>
      <c r="K211" s="2">
        <f t="shared" si="15"/>
        <v>0</v>
      </c>
      <c r="L211" s="2">
        <f t="shared" si="16"/>
        <v>0</v>
      </c>
      <c r="M211" s="2">
        <f t="shared" si="20"/>
        <v>0</v>
      </c>
      <c r="N211" s="2">
        <f t="shared" si="17"/>
        <v>-11731</v>
      </c>
      <c r="O211" s="2">
        <f t="shared" si="18"/>
        <v>11731</v>
      </c>
      <c r="P211" s="75"/>
      <c r="Q211" s="75">
        <f>Calc!W270</f>
        <v>-2587</v>
      </c>
      <c r="R211" s="75">
        <f>Calc!X270</f>
        <v>5</v>
      </c>
      <c r="S211" s="75">
        <f>Calc!Y270</f>
        <v>0</v>
      </c>
      <c r="T211" s="75"/>
      <c r="U211" s="75">
        <v>-2587</v>
      </c>
      <c r="V211" s="75">
        <v>5</v>
      </c>
      <c r="W211" s="75">
        <v>-2488</v>
      </c>
      <c r="X211" s="75">
        <v>10</v>
      </c>
      <c r="Y211" s="75">
        <v>-2396</v>
      </c>
      <c r="Z211" s="75">
        <v>15</v>
      </c>
      <c r="AA211" s="75">
        <v>-2306</v>
      </c>
      <c r="AB211" s="75">
        <v>20</v>
      </c>
      <c r="AC211" s="75">
        <v>-2216</v>
      </c>
      <c r="AD211" s="75">
        <v>23</v>
      </c>
      <c r="AE211" s="75">
        <v>-1932</v>
      </c>
      <c r="AF211" s="75">
        <v>5</v>
      </c>
      <c r="AG211" s="75">
        <v>-1843</v>
      </c>
      <c r="AH211" s="75">
        <v>10</v>
      </c>
      <c r="AI211" s="75">
        <v>-1754</v>
      </c>
      <c r="AJ211" s="75">
        <v>15</v>
      </c>
      <c r="AK211" s="75">
        <v>-1665</v>
      </c>
      <c r="AL211" s="75">
        <v>20</v>
      </c>
      <c r="AM211" s="75">
        <v>-1601</v>
      </c>
      <c r="AN211" s="75">
        <v>31</v>
      </c>
    </row>
    <row r="212" spans="5:40">
      <c r="E212" s="2">
        <v>89000</v>
      </c>
      <c r="F212">
        <f t="shared" si="19"/>
        <v>89025</v>
      </c>
      <c r="G212" s="75">
        <f t="shared" si="14"/>
        <v>-11841</v>
      </c>
      <c r="H212" s="57">
        <v>0</v>
      </c>
      <c r="I212" s="2">
        <f>ROUND(INDEX(CCareExpDecimal[],MATCH(E212,CCareExpDecimal[Income At Least],1),2)*H212,0)</f>
        <v>0</v>
      </c>
      <c r="J212" s="57">
        <v>1200.0000000000061</v>
      </c>
      <c r="K212" s="2">
        <f t="shared" si="15"/>
        <v>0</v>
      </c>
      <c r="L212" s="2">
        <f t="shared" si="16"/>
        <v>0</v>
      </c>
      <c r="M212" s="2">
        <f t="shared" si="20"/>
        <v>0</v>
      </c>
      <c r="N212" s="2">
        <f t="shared" si="17"/>
        <v>-11841</v>
      </c>
      <c r="O212" s="2">
        <f t="shared" si="18"/>
        <v>11841</v>
      </c>
      <c r="P212" s="75"/>
      <c r="Q212" s="75">
        <f>Calc!W271</f>
        <v>-2606</v>
      </c>
      <c r="R212" s="75">
        <f>Calc!X271</f>
        <v>5</v>
      </c>
      <c r="S212" s="75">
        <f>Calc!Y271</f>
        <v>0</v>
      </c>
      <c r="T212" s="75"/>
      <c r="U212" s="75">
        <v>-2606</v>
      </c>
      <c r="V212" s="75">
        <v>5</v>
      </c>
      <c r="W212" s="75">
        <v>-2507</v>
      </c>
      <c r="X212" s="75">
        <v>10</v>
      </c>
      <c r="Y212" s="75">
        <v>-2416</v>
      </c>
      <c r="Z212" s="75">
        <v>15</v>
      </c>
      <c r="AA212" s="75">
        <v>-2326</v>
      </c>
      <c r="AB212" s="75">
        <v>20</v>
      </c>
      <c r="AC212" s="75">
        <v>-2235</v>
      </c>
      <c r="AD212" s="75">
        <v>22</v>
      </c>
      <c r="AE212" s="75">
        <v>-1949</v>
      </c>
      <c r="AF212" s="75">
        <v>5</v>
      </c>
      <c r="AG212" s="75">
        <v>-1860</v>
      </c>
      <c r="AH212" s="75">
        <v>10</v>
      </c>
      <c r="AI212" s="75">
        <v>-1771</v>
      </c>
      <c r="AJ212" s="75">
        <v>15</v>
      </c>
      <c r="AK212" s="75">
        <v>-1682</v>
      </c>
      <c r="AL212" s="75">
        <v>20</v>
      </c>
      <c r="AM212" s="75">
        <v>-1615</v>
      </c>
      <c r="AN212" s="75">
        <v>30</v>
      </c>
    </row>
    <row r="213" spans="5:40">
      <c r="E213" s="2">
        <v>89500</v>
      </c>
      <c r="F213">
        <f t="shared" si="19"/>
        <v>89525</v>
      </c>
      <c r="G213" s="75">
        <f t="shared" si="14"/>
        <v>-11951</v>
      </c>
      <c r="H213" s="57">
        <v>0</v>
      </c>
      <c r="I213" s="2">
        <f>ROUND(INDEX(CCareExpDecimal[],MATCH(E213,CCareExpDecimal[Income At Least],1),2)*H213,0)</f>
        <v>0</v>
      </c>
      <c r="J213" s="57">
        <v>1200.0000000000061</v>
      </c>
      <c r="K213" s="2">
        <f t="shared" si="15"/>
        <v>0</v>
      </c>
      <c r="L213" s="2">
        <f t="shared" si="16"/>
        <v>0</v>
      </c>
      <c r="M213" s="2">
        <f t="shared" si="20"/>
        <v>0</v>
      </c>
      <c r="N213" s="2">
        <f t="shared" si="17"/>
        <v>-11951</v>
      </c>
      <c r="O213" s="2">
        <f t="shared" si="18"/>
        <v>11951</v>
      </c>
      <c r="P213" s="75"/>
      <c r="Q213" s="75">
        <f>Calc!W272</f>
        <v>-2626</v>
      </c>
      <c r="R213" s="75">
        <f>Calc!X272</f>
        <v>5</v>
      </c>
      <c r="S213" s="75">
        <f>Calc!Y272</f>
        <v>0</v>
      </c>
      <c r="T213" s="75"/>
      <c r="U213" s="75">
        <v>-2626</v>
      </c>
      <c r="V213" s="75">
        <v>5</v>
      </c>
      <c r="W213" s="75">
        <v>-2526</v>
      </c>
      <c r="X213" s="75">
        <v>10</v>
      </c>
      <c r="Y213" s="75">
        <v>-2434</v>
      </c>
      <c r="Z213" s="75">
        <v>15</v>
      </c>
      <c r="AA213" s="75">
        <v>-2344</v>
      </c>
      <c r="AB213" s="75">
        <v>20</v>
      </c>
      <c r="AC213" s="75">
        <v>-2254</v>
      </c>
      <c r="AD213" s="75">
        <v>21</v>
      </c>
      <c r="AE213" s="75">
        <v>-1966</v>
      </c>
      <c r="AF213" s="75">
        <v>5</v>
      </c>
      <c r="AG213" s="75">
        <v>-1877</v>
      </c>
      <c r="AH213" s="75">
        <v>10</v>
      </c>
      <c r="AI213" s="75">
        <v>-1788</v>
      </c>
      <c r="AJ213" s="75">
        <v>15</v>
      </c>
      <c r="AK213" s="75">
        <v>-1699</v>
      </c>
      <c r="AL213" s="75">
        <v>20</v>
      </c>
      <c r="AM213" s="75">
        <v>-1630</v>
      </c>
      <c r="AN213" s="75">
        <v>29</v>
      </c>
    </row>
    <row r="214" spans="5:40">
      <c r="E214" s="2">
        <v>90000</v>
      </c>
      <c r="F214">
        <f t="shared" si="19"/>
        <v>90025</v>
      </c>
      <c r="G214" s="75">
        <f t="shared" si="14"/>
        <v>-12061</v>
      </c>
      <c r="H214" s="57">
        <v>0</v>
      </c>
      <c r="I214" s="2">
        <f>ROUND(INDEX(CCareExpDecimal[],MATCH(E214,CCareExpDecimal[Income At Least],1),2)*H214,0)</f>
        <v>0</v>
      </c>
      <c r="J214" s="57">
        <v>1200.0000000000061</v>
      </c>
      <c r="K214" s="2">
        <f t="shared" si="15"/>
        <v>0</v>
      </c>
      <c r="L214" s="2">
        <f t="shared" si="16"/>
        <v>0</v>
      </c>
      <c r="M214" s="2">
        <f t="shared" si="20"/>
        <v>0</v>
      </c>
      <c r="N214" s="2">
        <f t="shared" si="17"/>
        <v>-12061</v>
      </c>
      <c r="O214" s="2">
        <f t="shared" si="18"/>
        <v>12061</v>
      </c>
      <c r="P214" s="75"/>
      <c r="Q214" s="75">
        <f>Calc!W273</f>
        <v>-2645</v>
      </c>
      <c r="R214" s="75">
        <f>Calc!X273</f>
        <v>5</v>
      </c>
      <c r="S214" s="75">
        <f>Calc!Y273</f>
        <v>0</v>
      </c>
      <c r="T214" s="75"/>
      <c r="U214" s="75">
        <v>-2645</v>
      </c>
      <c r="V214" s="75">
        <v>5</v>
      </c>
      <c r="W214" s="75">
        <v>-2545</v>
      </c>
      <c r="X214" s="75">
        <v>10</v>
      </c>
      <c r="Y214" s="75">
        <v>-2453</v>
      </c>
      <c r="Z214" s="75">
        <v>15</v>
      </c>
      <c r="AA214" s="75">
        <v>-2363</v>
      </c>
      <c r="AB214" s="75">
        <v>20</v>
      </c>
      <c r="AC214" s="75">
        <v>-2273</v>
      </c>
      <c r="AD214" s="75">
        <v>21</v>
      </c>
      <c r="AE214" s="75">
        <v>-1984</v>
      </c>
      <c r="AF214" s="75">
        <v>5</v>
      </c>
      <c r="AG214" s="75">
        <v>-1894</v>
      </c>
      <c r="AH214" s="75">
        <v>10</v>
      </c>
      <c r="AI214" s="75">
        <v>-1805</v>
      </c>
      <c r="AJ214" s="75">
        <v>15</v>
      </c>
      <c r="AK214" s="75">
        <v>-1716</v>
      </c>
      <c r="AL214" s="75">
        <v>20</v>
      </c>
      <c r="AM214" s="75">
        <v>-1644</v>
      </c>
      <c r="AN214" s="75">
        <v>29</v>
      </c>
    </row>
    <row r="215" spans="5:40">
      <c r="E215" s="2">
        <v>90500</v>
      </c>
      <c r="F215">
        <f t="shared" si="19"/>
        <v>90525</v>
      </c>
      <c r="G215" s="75">
        <f t="shared" si="14"/>
        <v>-12171</v>
      </c>
      <c r="H215" s="57">
        <v>0</v>
      </c>
      <c r="I215" s="2">
        <f>ROUND(INDEX(CCareExpDecimal[],MATCH(E215,CCareExpDecimal[Income At Least],1),2)*H215,0)</f>
        <v>0</v>
      </c>
      <c r="J215" s="57">
        <v>1200.0000000000061</v>
      </c>
      <c r="K215" s="2">
        <f t="shared" si="15"/>
        <v>0</v>
      </c>
      <c r="L215" s="2">
        <f t="shared" si="16"/>
        <v>0</v>
      </c>
      <c r="M215" s="2">
        <f t="shared" si="20"/>
        <v>0</v>
      </c>
      <c r="N215" s="2">
        <f t="shared" si="17"/>
        <v>-12171</v>
      </c>
      <c r="O215" s="2">
        <f t="shared" si="18"/>
        <v>12171</v>
      </c>
      <c r="P215" s="75"/>
      <c r="Q215" s="75">
        <f>Calc!W274</f>
        <v>-2664</v>
      </c>
      <c r="R215" s="75">
        <f>Calc!X274</f>
        <v>5</v>
      </c>
      <c r="S215" s="75">
        <f>Calc!Y274</f>
        <v>0</v>
      </c>
      <c r="T215" s="75"/>
      <c r="U215" s="75">
        <v>-2664</v>
      </c>
      <c r="V215" s="75">
        <v>5</v>
      </c>
      <c r="W215" s="75">
        <v>-2564</v>
      </c>
      <c r="X215" s="75">
        <v>10</v>
      </c>
      <c r="Y215" s="75">
        <v>-2472</v>
      </c>
      <c r="Z215" s="75">
        <v>15</v>
      </c>
      <c r="AA215" s="75">
        <v>-2382</v>
      </c>
      <c r="AB215" s="75">
        <v>20</v>
      </c>
      <c r="AC215" s="75">
        <v>-2292</v>
      </c>
      <c r="AD215" s="75">
        <v>20</v>
      </c>
      <c r="AE215" s="75">
        <v>-2000</v>
      </c>
      <c r="AF215" s="75">
        <v>5</v>
      </c>
      <c r="AG215" s="75">
        <v>-1911</v>
      </c>
      <c r="AH215" s="75">
        <v>10</v>
      </c>
      <c r="AI215" s="75">
        <v>-1822</v>
      </c>
      <c r="AJ215" s="75">
        <v>15</v>
      </c>
      <c r="AK215" s="75">
        <v>-1733</v>
      </c>
      <c r="AL215" s="75">
        <v>20</v>
      </c>
      <c r="AM215" s="75">
        <v>-1658</v>
      </c>
      <c r="AN215" s="75">
        <v>28</v>
      </c>
    </row>
    <row r="216" spans="5:40">
      <c r="E216" s="2">
        <v>91000</v>
      </c>
      <c r="F216">
        <f t="shared" si="19"/>
        <v>91025</v>
      </c>
      <c r="G216" s="75">
        <f t="shared" si="14"/>
        <v>-12281</v>
      </c>
      <c r="H216" s="57">
        <v>0</v>
      </c>
      <c r="I216" s="2">
        <f>ROUND(INDEX(CCareExpDecimal[],MATCH(E216,CCareExpDecimal[Income At Least],1),2)*H216,0)</f>
        <v>0</v>
      </c>
      <c r="J216" s="57">
        <v>1200.0000000000061</v>
      </c>
      <c r="K216" s="2">
        <f t="shared" si="15"/>
        <v>0</v>
      </c>
      <c r="L216" s="2">
        <f t="shared" si="16"/>
        <v>0</v>
      </c>
      <c r="M216" s="2">
        <f t="shared" si="20"/>
        <v>0</v>
      </c>
      <c r="N216" s="2">
        <f t="shared" si="17"/>
        <v>-12281</v>
      </c>
      <c r="O216" s="2">
        <f t="shared" si="18"/>
        <v>12281</v>
      </c>
      <c r="P216" s="75"/>
      <c r="Q216" s="75">
        <f>Calc!W275</f>
        <v>-2683</v>
      </c>
      <c r="R216" s="75">
        <f>Calc!X275</f>
        <v>5</v>
      </c>
      <c r="S216" s="75">
        <f>Calc!Y275</f>
        <v>0</v>
      </c>
      <c r="T216" s="75"/>
      <c r="U216" s="75">
        <v>-2683</v>
      </c>
      <c r="V216" s="75">
        <v>5</v>
      </c>
      <c r="W216" s="75">
        <v>-2584</v>
      </c>
      <c r="X216" s="75">
        <v>10</v>
      </c>
      <c r="Y216" s="75">
        <v>-2491</v>
      </c>
      <c r="Z216" s="75">
        <v>15</v>
      </c>
      <c r="AA216" s="75">
        <v>-2401</v>
      </c>
      <c r="AB216" s="75">
        <v>20</v>
      </c>
      <c r="AC216" s="75">
        <v>-2311</v>
      </c>
      <c r="AD216" s="75">
        <v>20</v>
      </c>
      <c r="AE216" s="75">
        <v>-2018</v>
      </c>
      <c r="AF216" s="75">
        <v>5</v>
      </c>
      <c r="AG216" s="75">
        <v>-1929</v>
      </c>
      <c r="AH216" s="75">
        <v>10</v>
      </c>
      <c r="AI216" s="75">
        <v>-1839</v>
      </c>
      <c r="AJ216" s="75">
        <v>15</v>
      </c>
      <c r="AK216" s="75">
        <v>-1750</v>
      </c>
      <c r="AL216" s="75">
        <v>20</v>
      </c>
      <c r="AM216" s="75">
        <v>-1672</v>
      </c>
      <c r="AN216" s="75">
        <v>27</v>
      </c>
    </row>
    <row r="217" spans="5:40">
      <c r="E217" s="2">
        <v>91500</v>
      </c>
      <c r="F217">
        <f t="shared" si="19"/>
        <v>91525</v>
      </c>
      <c r="G217" s="75">
        <f t="shared" si="14"/>
        <v>-12391</v>
      </c>
      <c r="H217" s="57">
        <v>0</v>
      </c>
      <c r="I217" s="2">
        <f>ROUND(INDEX(CCareExpDecimal[],MATCH(E217,CCareExpDecimal[Income At Least],1),2)*H217,0)</f>
        <v>0</v>
      </c>
      <c r="J217" s="57">
        <v>1200.0000000000061</v>
      </c>
      <c r="K217" s="2">
        <f t="shared" si="15"/>
        <v>0</v>
      </c>
      <c r="L217" s="2">
        <f t="shared" si="16"/>
        <v>0</v>
      </c>
      <c r="M217" s="2">
        <f t="shared" si="20"/>
        <v>0</v>
      </c>
      <c r="N217" s="2">
        <f t="shared" si="17"/>
        <v>-12391</v>
      </c>
      <c r="O217" s="2">
        <f t="shared" si="18"/>
        <v>12391</v>
      </c>
      <c r="P217" s="75"/>
      <c r="Q217" s="75">
        <f>Calc!W276</f>
        <v>-2702</v>
      </c>
      <c r="R217" s="75">
        <f>Calc!X276</f>
        <v>5</v>
      </c>
      <c r="S217" s="75">
        <f>Calc!Y276</f>
        <v>0</v>
      </c>
      <c r="T217" s="75"/>
      <c r="U217" s="75">
        <v>-2702</v>
      </c>
      <c r="V217" s="75">
        <v>5</v>
      </c>
      <c r="W217" s="75">
        <v>-2603</v>
      </c>
      <c r="X217" s="75">
        <v>10</v>
      </c>
      <c r="Y217" s="75">
        <v>-2510</v>
      </c>
      <c r="Z217" s="75">
        <v>15</v>
      </c>
      <c r="AA217" s="75">
        <v>-2420</v>
      </c>
      <c r="AB217" s="75">
        <v>20</v>
      </c>
      <c r="AC217" s="75">
        <v>-2330</v>
      </c>
      <c r="AD217" s="75">
        <v>20</v>
      </c>
      <c r="AE217" s="75">
        <v>-2035</v>
      </c>
      <c r="AF217" s="75">
        <v>5</v>
      </c>
      <c r="AG217" s="75">
        <v>-1946</v>
      </c>
      <c r="AH217" s="75">
        <v>10</v>
      </c>
      <c r="AI217" s="75">
        <v>-1856</v>
      </c>
      <c r="AJ217" s="75">
        <v>15</v>
      </c>
      <c r="AK217" s="75">
        <v>-1767</v>
      </c>
      <c r="AL217" s="75">
        <v>20</v>
      </c>
      <c r="AM217" s="75">
        <v>-1686</v>
      </c>
      <c r="AN217" s="75">
        <v>26</v>
      </c>
    </row>
    <row r="218" spans="5:40">
      <c r="E218" s="2">
        <v>92000</v>
      </c>
      <c r="F218">
        <f t="shared" si="19"/>
        <v>92025</v>
      </c>
      <c r="G218" s="75">
        <f t="shared" si="14"/>
        <v>-12501</v>
      </c>
      <c r="H218" s="57">
        <v>0</v>
      </c>
      <c r="I218" s="2">
        <f>ROUND(INDEX(CCareExpDecimal[],MATCH(E218,CCareExpDecimal[Income At Least],1),2)*H218,0)</f>
        <v>0</v>
      </c>
      <c r="J218" s="57">
        <v>1200.0000000000061</v>
      </c>
      <c r="K218" s="2">
        <f t="shared" si="15"/>
        <v>0</v>
      </c>
      <c r="L218" s="2">
        <f t="shared" si="16"/>
        <v>0</v>
      </c>
      <c r="M218" s="2">
        <f t="shared" si="20"/>
        <v>0</v>
      </c>
      <c r="N218" s="2">
        <f t="shared" si="17"/>
        <v>-12501</v>
      </c>
      <c r="O218" s="2">
        <f t="shared" si="18"/>
        <v>12501</v>
      </c>
      <c r="P218" s="75"/>
      <c r="Q218" s="75">
        <f>Calc!W277</f>
        <v>-2721</v>
      </c>
      <c r="R218" s="75">
        <f>Calc!X277</f>
        <v>5</v>
      </c>
      <c r="S218" s="75">
        <f>Calc!Y277</f>
        <v>0</v>
      </c>
      <c r="T218" s="75"/>
      <c r="U218" s="75">
        <v>-2721</v>
      </c>
      <c r="V218" s="75">
        <v>5</v>
      </c>
      <c r="W218" s="75">
        <v>-2622</v>
      </c>
      <c r="X218" s="75">
        <v>10</v>
      </c>
      <c r="Y218" s="75">
        <v>-2529</v>
      </c>
      <c r="Z218" s="75">
        <v>15</v>
      </c>
      <c r="AA218" s="75">
        <v>-2439</v>
      </c>
      <c r="AB218" s="75">
        <v>20</v>
      </c>
      <c r="AC218" s="75">
        <v>-2348</v>
      </c>
      <c r="AD218" s="75">
        <v>20</v>
      </c>
      <c r="AE218" s="75">
        <v>-2052</v>
      </c>
      <c r="AF218" s="75">
        <v>5</v>
      </c>
      <c r="AG218" s="75">
        <v>-1963</v>
      </c>
      <c r="AH218" s="75">
        <v>10</v>
      </c>
      <c r="AI218" s="75">
        <v>-1874</v>
      </c>
      <c r="AJ218" s="75">
        <v>15</v>
      </c>
      <c r="AK218" s="75">
        <v>-1785</v>
      </c>
      <c r="AL218" s="75">
        <v>20</v>
      </c>
      <c r="AM218" s="75">
        <v>-1701</v>
      </c>
      <c r="AN218" s="75">
        <v>26</v>
      </c>
    </row>
    <row r="219" spans="5:40">
      <c r="E219" s="2">
        <v>92500</v>
      </c>
      <c r="F219">
        <f t="shared" si="19"/>
        <v>92525</v>
      </c>
      <c r="G219" s="75">
        <f t="shared" si="14"/>
        <v>-12611</v>
      </c>
      <c r="H219" s="57">
        <v>0</v>
      </c>
      <c r="I219" s="2">
        <f>ROUND(INDEX(CCareExpDecimal[],MATCH(E219,CCareExpDecimal[Income At Least],1),2)*H219,0)</f>
        <v>0</v>
      </c>
      <c r="J219" s="57">
        <v>1200.0000000000061</v>
      </c>
      <c r="K219" s="2">
        <f t="shared" si="15"/>
        <v>0</v>
      </c>
      <c r="L219" s="2">
        <f t="shared" si="16"/>
        <v>0</v>
      </c>
      <c r="M219" s="2">
        <f t="shared" si="20"/>
        <v>0</v>
      </c>
      <c r="N219" s="2">
        <f t="shared" si="17"/>
        <v>-12611</v>
      </c>
      <c r="O219" s="2">
        <f t="shared" si="18"/>
        <v>12611</v>
      </c>
      <c r="P219" s="75"/>
      <c r="Q219" s="75">
        <f>Calc!W278</f>
        <v>-2741</v>
      </c>
      <c r="R219" s="75">
        <f>Calc!X278</f>
        <v>5</v>
      </c>
      <c r="S219" s="75">
        <f>Calc!Y278</f>
        <v>0</v>
      </c>
      <c r="T219" s="75"/>
      <c r="U219" s="75">
        <v>-2741</v>
      </c>
      <c r="V219" s="75">
        <v>5</v>
      </c>
      <c r="W219" s="75">
        <v>-2641</v>
      </c>
      <c r="X219" s="75">
        <v>10</v>
      </c>
      <c r="Y219" s="75">
        <v>-2548</v>
      </c>
      <c r="Z219" s="75">
        <v>15</v>
      </c>
      <c r="AA219" s="75">
        <v>-2457</v>
      </c>
      <c r="AB219" s="75">
        <v>20</v>
      </c>
      <c r="AC219" s="75">
        <v>-2367</v>
      </c>
      <c r="AD219" s="75">
        <v>20</v>
      </c>
      <c r="AE219" s="75">
        <v>-2069</v>
      </c>
      <c r="AF219" s="75">
        <v>5</v>
      </c>
      <c r="AG219" s="75">
        <v>-1980</v>
      </c>
      <c r="AH219" s="75">
        <v>10</v>
      </c>
      <c r="AI219" s="75">
        <v>-1891</v>
      </c>
      <c r="AJ219" s="75">
        <v>15</v>
      </c>
      <c r="AK219" s="75">
        <v>-1802</v>
      </c>
      <c r="AL219" s="75">
        <v>20</v>
      </c>
      <c r="AM219" s="75">
        <v>-1715</v>
      </c>
      <c r="AN219" s="75">
        <v>25</v>
      </c>
    </row>
    <row r="220" spans="5:40">
      <c r="E220" s="2">
        <v>93000</v>
      </c>
      <c r="F220">
        <f t="shared" si="19"/>
        <v>93025</v>
      </c>
      <c r="G220" s="75">
        <f t="shared" si="14"/>
        <v>-12721</v>
      </c>
      <c r="H220" s="57">
        <v>0</v>
      </c>
      <c r="I220" s="2">
        <f>ROUND(INDEX(CCareExpDecimal[],MATCH(E220,CCareExpDecimal[Income At Least],1),2)*H220,0)</f>
        <v>0</v>
      </c>
      <c r="J220" s="57">
        <v>1200.0000000000061</v>
      </c>
      <c r="K220" s="2">
        <f t="shared" si="15"/>
        <v>0</v>
      </c>
      <c r="L220" s="2">
        <f t="shared" si="16"/>
        <v>0</v>
      </c>
      <c r="M220" s="2">
        <f t="shared" si="20"/>
        <v>0</v>
      </c>
      <c r="N220" s="2">
        <f t="shared" si="17"/>
        <v>-12721</v>
      </c>
      <c r="O220" s="2">
        <f t="shared" si="18"/>
        <v>12721</v>
      </c>
      <c r="P220" s="75"/>
      <c r="Q220" s="75">
        <f>Calc!W279</f>
        <v>-2760</v>
      </c>
      <c r="R220" s="75">
        <f>Calc!X279</f>
        <v>5</v>
      </c>
      <c r="S220" s="75">
        <f>Calc!Y279</f>
        <v>0</v>
      </c>
      <c r="T220" s="75"/>
      <c r="U220" s="75">
        <v>-2760</v>
      </c>
      <c r="V220" s="75">
        <v>5</v>
      </c>
      <c r="W220" s="75">
        <v>-2660</v>
      </c>
      <c r="X220" s="75">
        <v>10</v>
      </c>
      <c r="Y220" s="75">
        <v>-2567</v>
      </c>
      <c r="Z220" s="75">
        <v>15</v>
      </c>
      <c r="AA220" s="75">
        <v>-2476</v>
      </c>
      <c r="AB220" s="75">
        <v>20</v>
      </c>
      <c r="AC220" s="75">
        <v>-2386</v>
      </c>
      <c r="AD220" s="75">
        <v>20</v>
      </c>
      <c r="AE220" s="75">
        <v>-2086</v>
      </c>
      <c r="AF220" s="75">
        <v>5</v>
      </c>
      <c r="AG220" s="75">
        <v>-1997</v>
      </c>
      <c r="AH220" s="75">
        <v>10</v>
      </c>
      <c r="AI220" s="75">
        <v>-1908</v>
      </c>
      <c r="AJ220" s="75">
        <v>15</v>
      </c>
      <c r="AK220" s="75">
        <v>-1819</v>
      </c>
      <c r="AL220" s="75">
        <v>20</v>
      </c>
      <c r="AM220" s="75">
        <v>-1729</v>
      </c>
      <c r="AN220" s="75">
        <v>24</v>
      </c>
    </row>
    <row r="221" spans="5:40">
      <c r="E221" s="2">
        <v>93500</v>
      </c>
      <c r="F221">
        <f t="shared" si="19"/>
        <v>93525</v>
      </c>
      <c r="G221" s="75">
        <f t="shared" si="14"/>
        <v>-12831</v>
      </c>
      <c r="H221" s="57">
        <v>0</v>
      </c>
      <c r="I221" s="2">
        <f>ROUND(INDEX(CCareExpDecimal[],MATCH(E221,CCareExpDecimal[Income At Least],1),2)*H221,0)</f>
        <v>0</v>
      </c>
      <c r="J221" s="57">
        <v>1200.0000000000061</v>
      </c>
      <c r="K221" s="2">
        <f t="shared" si="15"/>
        <v>0</v>
      </c>
      <c r="L221" s="2">
        <f t="shared" si="16"/>
        <v>0</v>
      </c>
      <c r="M221" s="2">
        <f t="shared" si="20"/>
        <v>0</v>
      </c>
      <c r="N221" s="2">
        <f t="shared" si="17"/>
        <v>-12831</v>
      </c>
      <c r="O221" s="2">
        <f t="shared" si="18"/>
        <v>12831</v>
      </c>
      <c r="P221" s="75"/>
      <c r="Q221" s="75">
        <f>Calc!W280</f>
        <v>-2779</v>
      </c>
      <c r="R221" s="75">
        <f>Calc!X280</f>
        <v>5</v>
      </c>
      <c r="S221" s="75">
        <f>Calc!Y280</f>
        <v>0</v>
      </c>
      <c r="T221" s="75"/>
      <c r="U221" s="75">
        <v>-2779</v>
      </c>
      <c r="V221" s="75">
        <v>5</v>
      </c>
      <c r="W221" s="75">
        <v>-2679</v>
      </c>
      <c r="X221" s="75">
        <v>10</v>
      </c>
      <c r="Y221" s="75">
        <v>-2586</v>
      </c>
      <c r="Z221" s="75">
        <v>15</v>
      </c>
      <c r="AA221" s="75">
        <v>-2495</v>
      </c>
      <c r="AB221" s="75">
        <v>20</v>
      </c>
      <c r="AC221" s="75">
        <v>-2405</v>
      </c>
      <c r="AD221" s="75">
        <v>20</v>
      </c>
      <c r="AE221" s="75">
        <v>-2103</v>
      </c>
      <c r="AF221" s="75">
        <v>5</v>
      </c>
      <c r="AG221" s="75">
        <v>-2014</v>
      </c>
      <c r="AH221" s="75">
        <v>10</v>
      </c>
      <c r="AI221" s="75">
        <v>-1925</v>
      </c>
      <c r="AJ221" s="75">
        <v>15</v>
      </c>
      <c r="AK221" s="75">
        <v>-1836</v>
      </c>
      <c r="AL221" s="75">
        <v>20</v>
      </c>
      <c r="AM221" s="75">
        <v>-1745</v>
      </c>
      <c r="AN221" s="75">
        <v>24</v>
      </c>
    </row>
    <row r="222" spans="5:40">
      <c r="E222" s="2">
        <v>94000</v>
      </c>
      <c r="F222">
        <f t="shared" si="19"/>
        <v>94025</v>
      </c>
      <c r="G222" s="75">
        <f t="shared" si="14"/>
        <v>-12941</v>
      </c>
      <c r="H222" s="57">
        <v>0</v>
      </c>
      <c r="I222" s="2">
        <f>ROUND(INDEX(CCareExpDecimal[],MATCH(E222,CCareExpDecimal[Income At Least],1),2)*H222,0)</f>
        <v>0</v>
      </c>
      <c r="J222" s="57">
        <v>1200.0000000000061</v>
      </c>
      <c r="K222" s="2">
        <f t="shared" si="15"/>
        <v>0</v>
      </c>
      <c r="L222" s="2">
        <f t="shared" si="16"/>
        <v>0</v>
      </c>
      <c r="M222" s="2">
        <f t="shared" si="20"/>
        <v>0</v>
      </c>
      <c r="N222" s="2">
        <f t="shared" si="17"/>
        <v>-12941</v>
      </c>
      <c r="O222" s="2">
        <f t="shared" si="18"/>
        <v>12941</v>
      </c>
      <c r="P222" s="75"/>
      <c r="Q222" s="75">
        <f>Calc!W281</f>
        <v>-2798</v>
      </c>
      <c r="R222" s="75">
        <f>Calc!X281</f>
        <v>5</v>
      </c>
      <c r="S222" s="75">
        <f>Calc!Y281</f>
        <v>0</v>
      </c>
      <c r="T222" s="75"/>
      <c r="U222" s="75">
        <v>-2798</v>
      </c>
      <c r="V222" s="75">
        <v>5</v>
      </c>
      <c r="W222" s="75">
        <v>-2698</v>
      </c>
      <c r="X222" s="75">
        <v>10</v>
      </c>
      <c r="Y222" s="75">
        <v>-2606</v>
      </c>
      <c r="Z222" s="75">
        <v>15</v>
      </c>
      <c r="AA222" s="75">
        <v>-2514</v>
      </c>
      <c r="AB222" s="75">
        <v>20</v>
      </c>
      <c r="AC222" s="75">
        <v>-2424</v>
      </c>
      <c r="AD222" s="75">
        <v>20</v>
      </c>
      <c r="AE222" s="75">
        <v>-2120</v>
      </c>
      <c r="AF222" s="75">
        <v>5</v>
      </c>
      <c r="AG222" s="75">
        <v>-2031</v>
      </c>
      <c r="AH222" s="75">
        <v>10</v>
      </c>
      <c r="AI222" s="75">
        <v>-1942</v>
      </c>
      <c r="AJ222" s="75">
        <v>15</v>
      </c>
      <c r="AK222" s="75">
        <v>-1853</v>
      </c>
      <c r="AL222" s="75">
        <v>20</v>
      </c>
      <c r="AM222" s="75">
        <v>-1763</v>
      </c>
      <c r="AN222" s="75">
        <v>23</v>
      </c>
    </row>
    <row r="223" spans="5:40">
      <c r="E223" s="2">
        <v>94500</v>
      </c>
      <c r="F223">
        <f t="shared" si="19"/>
        <v>94525</v>
      </c>
      <c r="G223" s="75">
        <f t="shared" si="14"/>
        <v>-13051</v>
      </c>
      <c r="H223" s="57">
        <v>0</v>
      </c>
      <c r="I223" s="2">
        <f>ROUND(INDEX(CCareExpDecimal[],MATCH(E223,CCareExpDecimal[Income At Least],1),2)*H223,0)</f>
        <v>0</v>
      </c>
      <c r="J223" s="57">
        <v>1200.0000000000061</v>
      </c>
      <c r="K223" s="2">
        <f t="shared" si="15"/>
        <v>0</v>
      </c>
      <c r="L223" s="2">
        <f t="shared" si="16"/>
        <v>0</v>
      </c>
      <c r="M223" s="2">
        <f t="shared" si="20"/>
        <v>0</v>
      </c>
      <c r="N223" s="2">
        <f t="shared" si="17"/>
        <v>-13051</v>
      </c>
      <c r="O223" s="2">
        <f t="shared" si="18"/>
        <v>13051</v>
      </c>
      <c r="P223" s="75"/>
      <c r="Q223" s="75">
        <f>Calc!W282</f>
        <v>-2817</v>
      </c>
      <c r="R223" s="75">
        <f>Calc!X282</f>
        <v>5</v>
      </c>
      <c r="S223" s="75">
        <f>Calc!Y282</f>
        <v>0</v>
      </c>
      <c r="T223" s="75"/>
      <c r="U223" s="75">
        <v>-2817</v>
      </c>
      <c r="V223" s="75">
        <v>5</v>
      </c>
      <c r="W223" s="75">
        <v>-2717</v>
      </c>
      <c r="X223" s="75">
        <v>10</v>
      </c>
      <c r="Y223" s="75">
        <v>-2625</v>
      </c>
      <c r="Z223" s="75">
        <v>15</v>
      </c>
      <c r="AA223" s="75">
        <v>-2533</v>
      </c>
      <c r="AB223" s="75">
        <v>20</v>
      </c>
      <c r="AC223" s="75">
        <v>-2443</v>
      </c>
      <c r="AD223" s="75">
        <v>20</v>
      </c>
      <c r="AE223" s="75">
        <v>-2137</v>
      </c>
      <c r="AF223" s="75">
        <v>5</v>
      </c>
      <c r="AG223" s="75">
        <v>-2048</v>
      </c>
      <c r="AH223" s="75">
        <v>10</v>
      </c>
      <c r="AI223" s="75">
        <v>-1959</v>
      </c>
      <c r="AJ223" s="75">
        <v>15</v>
      </c>
      <c r="AK223" s="75">
        <v>-1870</v>
      </c>
      <c r="AL223" s="75">
        <v>20</v>
      </c>
      <c r="AM223" s="75">
        <v>-1780</v>
      </c>
      <c r="AN223" s="75">
        <v>22</v>
      </c>
    </row>
    <row r="224" spans="5:40">
      <c r="E224" s="2">
        <v>95000</v>
      </c>
      <c r="F224">
        <f t="shared" si="19"/>
        <v>95025</v>
      </c>
      <c r="G224" s="75">
        <f t="shared" si="14"/>
        <v>-13161</v>
      </c>
      <c r="H224" s="57">
        <v>0</v>
      </c>
      <c r="I224" s="2">
        <f>ROUND(INDEX(CCareExpDecimal[],MATCH(E224,CCareExpDecimal[Income At Least],1),2)*H224,0)</f>
        <v>0</v>
      </c>
      <c r="J224" s="57">
        <v>1200.0000000000061</v>
      </c>
      <c r="K224" s="2">
        <f t="shared" si="15"/>
        <v>0</v>
      </c>
      <c r="L224" s="2">
        <f t="shared" si="16"/>
        <v>0</v>
      </c>
      <c r="M224" s="2">
        <f t="shared" si="20"/>
        <v>0</v>
      </c>
      <c r="N224" s="2">
        <f t="shared" si="17"/>
        <v>-13161</v>
      </c>
      <c r="O224" s="2">
        <f t="shared" si="18"/>
        <v>13161</v>
      </c>
      <c r="P224" s="75"/>
      <c r="Q224" s="75">
        <f>Calc!W283</f>
        <v>-2836</v>
      </c>
      <c r="R224" s="75">
        <f>Calc!X283</f>
        <v>5</v>
      </c>
      <c r="S224" s="75">
        <f>Calc!Y283</f>
        <v>0</v>
      </c>
      <c r="T224" s="75"/>
      <c r="U224" s="75">
        <v>-2836</v>
      </c>
      <c r="V224" s="75">
        <v>5</v>
      </c>
      <c r="W224" s="75">
        <v>-2736</v>
      </c>
      <c r="X224" s="75">
        <v>10</v>
      </c>
      <c r="Y224" s="75">
        <v>-2644</v>
      </c>
      <c r="Z224" s="75">
        <v>15</v>
      </c>
      <c r="AA224" s="75">
        <v>-2552</v>
      </c>
      <c r="AB224" s="75">
        <v>20</v>
      </c>
      <c r="AC224" s="75">
        <v>-2462</v>
      </c>
      <c r="AD224" s="75">
        <v>20</v>
      </c>
      <c r="AE224" s="75">
        <v>-2154</v>
      </c>
      <c r="AF224" s="75">
        <v>5</v>
      </c>
      <c r="AG224" s="75">
        <v>-2065</v>
      </c>
      <c r="AH224" s="75">
        <v>10</v>
      </c>
      <c r="AI224" s="75">
        <v>-1976</v>
      </c>
      <c r="AJ224" s="75">
        <v>15</v>
      </c>
      <c r="AK224" s="75">
        <v>-1887</v>
      </c>
      <c r="AL224" s="75">
        <v>20</v>
      </c>
      <c r="AM224" s="75">
        <v>-1797</v>
      </c>
      <c r="AN224" s="75">
        <v>21</v>
      </c>
    </row>
    <row r="225" spans="5:40">
      <c r="E225" s="2">
        <v>95500</v>
      </c>
      <c r="F225">
        <f t="shared" si="19"/>
        <v>95525</v>
      </c>
      <c r="G225" s="75">
        <f t="shared" si="14"/>
        <v>-13271</v>
      </c>
      <c r="H225" s="57">
        <v>0</v>
      </c>
      <c r="I225" s="2">
        <f>ROUND(INDEX(CCareExpDecimal[],MATCH(E225,CCareExpDecimal[Income At Least],1),2)*H225,0)</f>
        <v>0</v>
      </c>
      <c r="J225" s="57">
        <v>1200.0000000000061</v>
      </c>
      <c r="K225" s="2">
        <f t="shared" si="15"/>
        <v>0</v>
      </c>
      <c r="L225" s="2">
        <f t="shared" si="16"/>
        <v>0</v>
      </c>
      <c r="M225" s="2">
        <f t="shared" si="20"/>
        <v>0</v>
      </c>
      <c r="N225" s="2">
        <f t="shared" si="17"/>
        <v>-13271</v>
      </c>
      <c r="O225" s="2">
        <f t="shared" si="18"/>
        <v>13271</v>
      </c>
      <c r="P225" s="75"/>
      <c r="Q225" s="75">
        <f>Calc!W284</f>
        <v>-2855</v>
      </c>
      <c r="R225" s="75">
        <f>Calc!X284</f>
        <v>5</v>
      </c>
      <c r="S225" s="75">
        <f>Calc!Y284</f>
        <v>0</v>
      </c>
      <c r="T225" s="75"/>
      <c r="U225" s="75">
        <v>-2855</v>
      </c>
      <c r="V225" s="75">
        <v>5</v>
      </c>
      <c r="W225" s="75">
        <v>-2755</v>
      </c>
      <c r="X225" s="75">
        <v>10</v>
      </c>
      <c r="Y225" s="75">
        <v>-2663</v>
      </c>
      <c r="Z225" s="75">
        <v>15</v>
      </c>
      <c r="AA225" s="75">
        <v>-2571</v>
      </c>
      <c r="AB225" s="75">
        <v>20</v>
      </c>
      <c r="AC225" s="75">
        <v>-2481</v>
      </c>
      <c r="AD225" s="75">
        <v>20</v>
      </c>
      <c r="AE225" s="75">
        <v>-2171</v>
      </c>
      <c r="AF225" s="75">
        <v>5</v>
      </c>
      <c r="AG225" s="75">
        <v>-2082</v>
      </c>
      <c r="AH225" s="75">
        <v>10</v>
      </c>
      <c r="AI225" s="75">
        <v>-1993</v>
      </c>
      <c r="AJ225" s="75">
        <v>15</v>
      </c>
      <c r="AK225" s="75">
        <v>-1904</v>
      </c>
      <c r="AL225" s="75">
        <v>20</v>
      </c>
      <c r="AM225" s="75">
        <v>-1814</v>
      </c>
      <c r="AN225" s="75">
        <v>21</v>
      </c>
    </row>
    <row r="226" spans="5:40">
      <c r="E226" s="2">
        <v>96000</v>
      </c>
      <c r="F226">
        <f t="shared" si="19"/>
        <v>96025</v>
      </c>
      <c r="G226" s="75">
        <f t="shared" ref="G226:G289" si="21">-ROUND(INDEX(G$17:G$20,MATCH(MAX($E226-G$27,0),G$12:G$15,1))*(MAX($E226-G$27,0)-INDEX(G$12:G$15,MATCH(MAX($E226-G$27,0),G$12:G$15,1)))+INDEX(G$22:G$25,MATCH(MAX($E226-G$27,0),G$12:G$15,1)),0)</f>
        <v>-13381</v>
      </c>
      <c r="H226" s="57">
        <v>0</v>
      </c>
      <c r="I226" s="2">
        <f>ROUND(INDEX(CCareExpDecimal[],MATCH(E226,CCareExpDecimal[Income At Least],1),2)*H226,0)</f>
        <v>0</v>
      </c>
      <c r="J226" s="57">
        <v>1200.0000000000061</v>
      </c>
      <c r="K226" s="2">
        <f t="shared" ref="K226:K234" si="22">MIN(-G226,K$5*$B$13)</f>
        <v>0</v>
      </c>
      <c r="L226" s="2">
        <f t="shared" ref="L226:L234" si="23">ROUND(MAX(MIN(L$10*($E226-L$9),L$5*$B$13-K226),0),0)</f>
        <v>0</v>
      </c>
      <c r="M226" s="2">
        <f t="shared" si="20"/>
        <v>0</v>
      </c>
      <c r="N226" s="2">
        <f t="shared" ref="N226:N234" si="24">SUM(G226,I226,K226,L226,M226)</f>
        <v>-13381</v>
      </c>
      <c r="O226" s="2">
        <f t="shared" ref="O226:O234" si="25">MAX(-N226,0)</f>
        <v>13381</v>
      </c>
      <c r="P226" s="75"/>
      <c r="Q226" s="75">
        <f>Calc!W285</f>
        <v>-2875</v>
      </c>
      <c r="R226" s="75">
        <f>Calc!X285</f>
        <v>5</v>
      </c>
      <c r="S226" s="75">
        <f>Calc!Y285</f>
        <v>0</v>
      </c>
      <c r="T226" s="75"/>
      <c r="U226" s="75">
        <v>-2875</v>
      </c>
      <c r="V226" s="75">
        <v>5</v>
      </c>
      <c r="W226" s="75">
        <v>-2775</v>
      </c>
      <c r="X226" s="75">
        <v>10</v>
      </c>
      <c r="Y226" s="75">
        <v>-2682</v>
      </c>
      <c r="Z226" s="75">
        <v>15</v>
      </c>
      <c r="AA226" s="75">
        <v>-2590</v>
      </c>
      <c r="AB226" s="75">
        <v>20</v>
      </c>
      <c r="AC226" s="75">
        <v>-2500</v>
      </c>
      <c r="AD226" s="75">
        <v>20</v>
      </c>
      <c r="AE226" s="75">
        <v>-2188</v>
      </c>
      <c r="AF226" s="75">
        <v>5</v>
      </c>
      <c r="AG226" s="75">
        <v>-2099</v>
      </c>
      <c r="AH226" s="75">
        <v>10</v>
      </c>
      <c r="AI226" s="75">
        <v>-2010</v>
      </c>
      <c r="AJ226" s="75">
        <v>15</v>
      </c>
      <c r="AK226" s="75">
        <v>-1921</v>
      </c>
      <c r="AL226" s="75">
        <v>20</v>
      </c>
      <c r="AM226" s="75">
        <v>-1831</v>
      </c>
      <c r="AN226" s="75">
        <v>20</v>
      </c>
    </row>
    <row r="227" spans="5:40">
      <c r="E227" s="2">
        <v>96500</v>
      </c>
      <c r="F227">
        <f t="shared" ref="F227:F234" si="26">IF(E227&lt;1,0,_xlfn.FLOOR.MATH(E227,50)+25)</f>
        <v>96525</v>
      </c>
      <c r="G227" s="75">
        <f t="shared" si="21"/>
        <v>-13491</v>
      </c>
      <c r="H227" s="57">
        <v>0</v>
      </c>
      <c r="I227" s="2">
        <f>ROUND(INDEX(CCareExpDecimal[],MATCH(E227,CCareExpDecimal[Income At Least],1),2)*H227,0)</f>
        <v>0</v>
      </c>
      <c r="J227" s="57">
        <v>1200.0000000000061</v>
      </c>
      <c r="K227" s="2">
        <f t="shared" si="22"/>
        <v>0</v>
      </c>
      <c r="L227" s="2">
        <f t="shared" si="23"/>
        <v>0</v>
      </c>
      <c r="M227" s="2">
        <f t="shared" ref="M227:M290" si="27">ROUND(IF($F227&lt;M$6,$F227*M$4,0)+IF(AND($F227&gt;=M$6,$F227&lt;M$8),M$7,0)+IF(AND($F227&gt;M$8,$F227&lt;M$9),M$7 - (($F227-M$8)*M$5),0),0)</f>
        <v>0</v>
      </c>
      <c r="N227" s="2">
        <f t="shared" si="24"/>
        <v>-13491</v>
      </c>
      <c r="O227" s="2">
        <f t="shared" si="25"/>
        <v>13491</v>
      </c>
      <c r="P227" s="75"/>
      <c r="Q227" s="75">
        <f>Calc!W286</f>
        <v>-2894</v>
      </c>
      <c r="R227" s="75">
        <f>Calc!X286</f>
        <v>5</v>
      </c>
      <c r="S227" s="75">
        <f>Calc!Y286</f>
        <v>0</v>
      </c>
      <c r="T227" s="75"/>
      <c r="U227" s="75">
        <v>-2894</v>
      </c>
      <c r="V227" s="75">
        <v>5</v>
      </c>
      <c r="W227" s="75">
        <v>-2794</v>
      </c>
      <c r="X227" s="75">
        <v>10</v>
      </c>
      <c r="Y227" s="75">
        <v>-2701</v>
      </c>
      <c r="Z227" s="75">
        <v>15</v>
      </c>
      <c r="AA227" s="75">
        <v>-2609</v>
      </c>
      <c r="AB227" s="75">
        <v>20</v>
      </c>
      <c r="AC227" s="75">
        <v>-2519</v>
      </c>
      <c r="AD227" s="75">
        <v>20</v>
      </c>
      <c r="AE227" s="75">
        <v>-2205</v>
      </c>
      <c r="AF227" s="75">
        <v>5</v>
      </c>
      <c r="AG227" s="75">
        <v>-2116</v>
      </c>
      <c r="AH227" s="75">
        <v>10</v>
      </c>
      <c r="AI227" s="75">
        <v>-2027</v>
      </c>
      <c r="AJ227" s="75">
        <v>15</v>
      </c>
      <c r="AK227" s="75">
        <v>-1938</v>
      </c>
      <c r="AL227" s="75">
        <v>20</v>
      </c>
      <c r="AM227" s="75">
        <v>-1849</v>
      </c>
      <c r="AN227" s="75">
        <v>20</v>
      </c>
    </row>
    <row r="228" spans="5:40">
      <c r="E228" s="2">
        <v>97000</v>
      </c>
      <c r="F228">
        <f t="shared" si="26"/>
        <v>97025</v>
      </c>
      <c r="G228" s="75">
        <f t="shared" si="21"/>
        <v>-13601</v>
      </c>
      <c r="H228" s="57">
        <v>0</v>
      </c>
      <c r="I228" s="2">
        <f>ROUND(INDEX(CCareExpDecimal[],MATCH(E228,CCareExpDecimal[Income At Least],1),2)*H228,0)</f>
        <v>0</v>
      </c>
      <c r="J228" s="57">
        <v>1200.0000000000061</v>
      </c>
      <c r="K228" s="2">
        <f t="shared" si="22"/>
        <v>0</v>
      </c>
      <c r="L228" s="2">
        <f t="shared" si="23"/>
        <v>0</v>
      </c>
      <c r="M228" s="2">
        <f t="shared" si="27"/>
        <v>0</v>
      </c>
      <c r="N228" s="2">
        <f t="shared" si="24"/>
        <v>-13601</v>
      </c>
      <c r="O228" s="2">
        <f t="shared" si="25"/>
        <v>13601</v>
      </c>
      <c r="P228" s="75"/>
      <c r="Q228" s="75">
        <f>Calc!W287</f>
        <v>-2913</v>
      </c>
      <c r="R228" s="75">
        <f>Calc!X287</f>
        <v>5</v>
      </c>
      <c r="S228" s="75">
        <f>Calc!Y287</f>
        <v>0</v>
      </c>
      <c r="T228" s="75"/>
      <c r="U228" s="75">
        <v>-2913</v>
      </c>
      <c r="V228" s="75">
        <v>5</v>
      </c>
      <c r="W228" s="75">
        <v>-2813</v>
      </c>
      <c r="X228" s="75">
        <v>10</v>
      </c>
      <c r="Y228" s="75">
        <v>-2720</v>
      </c>
      <c r="Z228" s="75">
        <v>15</v>
      </c>
      <c r="AA228" s="75">
        <v>-2628</v>
      </c>
      <c r="AB228" s="75">
        <v>20</v>
      </c>
      <c r="AC228" s="75">
        <v>-2538</v>
      </c>
      <c r="AD228" s="75">
        <v>20</v>
      </c>
      <c r="AE228" s="75">
        <v>-2222</v>
      </c>
      <c r="AF228" s="75">
        <v>5</v>
      </c>
      <c r="AG228" s="75">
        <v>-2133</v>
      </c>
      <c r="AH228" s="75">
        <v>10</v>
      </c>
      <c r="AI228" s="75">
        <v>-2044</v>
      </c>
      <c r="AJ228" s="75">
        <v>15</v>
      </c>
      <c r="AK228" s="75">
        <v>-1955</v>
      </c>
      <c r="AL228" s="75">
        <v>20</v>
      </c>
      <c r="AM228" s="75">
        <v>-1866</v>
      </c>
      <c r="AN228" s="75">
        <v>20</v>
      </c>
    </row>
    <row r="229" spans="5:40">
      <c r="E229" s="2">
        <v>97500</v>
      </c>
      <c r="F229">
        <f t="shared" si="26"/>
        <v>97525</v>
      </c>
      <c r="G229" s="75">
        <f t="shared" si="21"/>
        <v>-13711</v>
      </c>
      <c r="H229" s="57">
        <v>0</v>
      </c>
      <c r="I229" s="2">
        <f>ROUND(INDEX(CCareExpDecimal[],MATCH(E229,CCareExpDecimal[Income At Least],1),2)*H229,0)</f>
        <v>0</v>
      </c>
      <c r="J229" s="57">
        <v>1200.0000000000061</v>
      </c>
      <c r="K229" s="2">
        <f t="shared" si="22"/>
        <v>0</v>
      </c>
      <c r="L229" s="2">
        <f t="shared" si="23"/>
        <v>0</v>
      </c>
      <c r="M229" s="2">
        <f t="shared" si="27"/>
        <v>0</v>
      </c>
      <c r="N229" s="2">
        <f t="shared" si="24"/>
        <v>-13711</v>
      </c>
      <c r="O229" s="2">
        <f t="shared" si="25"/>
        <v>13711</v>
      </c>
      <c r="P229" s="75"/>
      <c r="Q229" s="75">
        <f>Calc!W288</f>
        <v>-2932</v>
      </c>
      <c r="R229" s="75">
        <f>Calc!X288</f>
        <v>5</v>
      </c>
      <c r="S229" s="75">
        <f>Calc!Y288</f>
        <v>0</v>
      </c>
      <c r="T229" s="75"/>
      <c r="U229" s="75">
        <v>-2932</v>
      </c>
      <c r="V229" s="75">
        <v>5</v>
      </c>
      <c r="W229" s="75">
        <v>-2832</v>
      </c>
      <c r="X229" s="75">
        <v>10</v>
      </c>
      <c r="Y229" s="75">
        <v>-2739</v>
      </c>
      <c r="Z229" s="75">
        <v>15</v>
      </c>
      <c r="AA229" s="75">
        <v>-2647</v>
      </c>
      <c r="AB229" s="75">
        <v>20</v>
      </c>
      <c r="AC229" s="75">
        <v>-2556</v>
      </c>
      <c r="AD229" s="75">
        <v>20</v>
      </c>
      <c r="AE229" s="75">
        <v>-2239</v>
      </c>
      <c r="AF229" s="75">
        <v>5</v>
      </c>
      <c r="AG229" s="75">
        <v>-2150</v>
      </c>
      <c r="AH229" s="75">
        <v>10</v>
      </c>
      <c r="AI229" s="75">
        <v>-2061</v>
      </c>
      <c r="AJ229" s="75">
        <v>15</v>
      </c>
      <c r="AK229" s="75">
        <v>-1972</v>
      </c>
      <c r="AL229" s="75">
        <v>20</v>
      </c>
      <c r="AM229" s="75">
        <v>-1883</v>
      </c>
      <c r="AN229" s="75">
        <v>20</v>
      </c>
    </row>
    <row r="230" spans="5:40">
      <c r="E230" s="2">
        <v>98000</v>
      </c>
      <c r="F230">
        <f t="shared" si="26"/>
        <v>98025</v>
      </c>
      <c r="G230" s="75">
        <f t="shared" si="21"/>
        <v>-13821</v>
      </c>
      <c r="H230" s="57">
        <v>0</v>
      </c>
      <c r="I230" s="2">
        <f>ROUND(INDEX(CCareExpDecimal[],MATCH(E230,CCareExpDecimal[Income At Least],1),2)*H230,0)</f>
        <v>0</v>
      </c>
      <c r="J230" s="57">
        <v>1200.0000000000061</v>
      </c>
      <c r="K230" s="2">
        <f t="shared" si="22"/>
        <v>0</v>
      </c>
      <c r="L230" s="2">
        <f t="shared" si="23"/>
        <v>0</v>
      </c>
      <c r="M230" s="2">
        <f t="shared" si="27"/>
        <v>0</v>
      </c>
      <c r="N230" s="2">
        <f t="shared" si="24"/>
        <v>-13821</v>
      </c>
      <c r="O230" s="2">
        <f t="shared" si="25"/>
        <v>13821</v>
      </c>
      <c r="P230" s="75"/>
      <c r="Q230" s="75">
        <f>Calc!W289</f>
        <v>-2951</v>
      </c>
      <c r="R230" s="75">
        <f>Calc!X289</f>
        <v>5</v>
      </c>
      <c r="S230" s="75">
        <f>Calc!Y289</f>
        <v>0</v>
      </c>
      <c r="T230" s="75"/>
      <c r="U230" s="75">
        <v>-2951</v>
      </c>
      <c r="V230" s="75">
        <v>5</v>
      </c>
      <c r="W230" s="75">
        <v>-2851</v>
      </c>
      <c r="X230" s="75">
        <v>10</v>
      </c>
      <c r="Y230" s="75">
        <v>-2758</v>
      </c>
      <c r="Z230" s="75">
        <v>15</v>
      </c>
      <c r="AA230" s="75">
        <v>-2666</v>
      </c>
      <c r="AB230" s="75">
        <v>20</v>
      </c>
      <c r="AC230" s="75">
        <v>-2575</v>
      </c>
      <c r="AD230" s="75">
        <v>20</v>
      </c>
      <c r="AE230" s="75">
        <v>-2257</v>
      </c>
      <c r="AF230" s="75">
        <v>5</v>
      </c>
      <c r="AG230" s="75">
        <v>-2167</v>
      </c>
      <c r="AH230" s="75">
        <v>10</v>
      </c>
      <c r="AI230" s="75">
        <v>-2078</v>
      </c>
      <c r="AJ230" s="75">
        <v>15</v>
      </c>
      <c r="AK230" s="75">
        <v>-1989</v>
      </c>
      <c r="AL230" s="75">
        <v>20</v>
      </c>
      <c r="AM230" s="75">
        <v>-1900</v>
      </c>
      <c r="AN230" s="75">
        <v>20</v>
      </c>
    </row>
    <row r="231" spans="5:40">
      <c r="E231" s="2">
        <v>98500</v>
      </c>
      <c r="F231">
        <f t="shared" si="26"/>
        <v>98525</v>
      </c>
      <c r="G231" s="75">
        <f t="shared" si="21"/>
        <v>-13931</v>
      </c>
      <c r="H231" s="57">
        <v>0</v>
      </c>
      <c r="I231" s="2">
        <f>ROUND(INDEX(CCareExpDecimal[],MATCH(E231,CCareExpDecimal[Income At Least],1),2)*H231,0)</f>
        <v>0</v>
      </c>
      <c r="J231" s="57">
        <v>1200.0000000000061</v>
      </c>
      <c r="K231" s="2">
        <f t="shared" si="22"/>
        <v>0</v>
      </c>
      <c r="L231" s="2">
        <f t="shared" si="23"/>
        <v>0</v>
      </c>
      <c r="M231" s="2">
        <f t="shared" si="27"/>
        <v>0</v>
      </c>
      <c r="N231" s="2">
        <f t="shared" si="24"/>
        <v>-13931</v>
      </c>
      <c r="O231" s="2">
        <f t="shared" si="25"/>
        <v>13931</v>
      </c>
      <c r="P231" s="75"/>
      <c r="Q231" s="75">
        <f>Calc!W290</f>
        <v>-2970</v>
      </c>
      <c r="R231" s="75">
        <f>Calc!X290</f>
        <v>5</v>
      </c>
      <c r="S231" s="75">
        <f>Calc!Y290</f>
        <v>0</v>
      </c>
      <c r="T231" s="75"/>
      <c r="U231" s="75">
        <v>-2970</v>
      </c>
      <c r="V231" s="75">
        <v>5</v>
      </c>
      <c r="W231" s="75">
        <v>-2870</v>
      </c>
      <c r="X231" s="75">
        <v>10</v>
      </c>
      <c r="Y231" s="75">
        <v>-2777</v>
      </c>
      <c r="Z231" s="75">
        <v>15</v>
      </c>
      <c r="AA231" s="75">
        <v>-2685</v>
      </c>
      <c r="AB231" s="75">
        <v>20</v>
      </c>
      <c r="AC231" s="75">
        <v>-2594</v>
      </c>
      <c r="AD231" s="75">
        <v>20</v>
      </c>
      <c r="AE231" s="75">
        <v>-2274</v>
      </c>
      <c r="AF231" s="75">
        <v>5</v>
      </c>
      <c r="AG231" s="75">
        <v>-2184</v>
      </c>
      <c r="AH231" s="75">
        <v>10</v>
      </c>
      <c r="AI231" s="75">
        <v>-2095</v>
      </c>
      <c r="AJ231" s="75">
        <v>15</v>
      </c>
      <c r="AK231" s="75">
        <v>-2006</v>
      </c>
      <c r="AL231" s="75">
        <v>20</v>
      </c>
      <c r="AM231" s="75">
        <v>-1917</v>
      </c>
      <c r="AN231" s="75">
        <v>20</v>
      </c>
    </row>
    <row r="232" spans="5:40">
      <c r="E232" s="2">
        <v>99000</v>
      </c>
      <c r="F232">
        <f t="shared" si="26"/>
        <v>99025</v>
      </c>
      <c r="G232" s="75">
        <f t="shared" si="21"/>
        <v>-14041</v>
      </c>
      <c r="H232" s="57">
        <v>0</v>
      </c>
      <c r="I232" s="2">
        <f>ROUND(INDEX(CCareExpDecimal[],MATCH(E232,CCareExpDecimal[Income At Least],1),2)*H232,0)</f>
        <v>0</v>
      </c>
      <c r="J232" s="57">
        <v>1200.0000000000061</v>
      </c>
      <c r="K232" s="2">
        <f t="shared" si="22"/>
        <v>0</v>
      </c>
      <c r="L232" s="2">
        <f t="shared" si="23"/>
        <v>0</v>
      </c>
      <c r="M232" s="2">
        <f t="shared" si="27"/>
        <v>0</v>
      </c>
      <c r="N232" s="2">
        <f t="shared" si="24"/>
        <v>-14041</v>
      </c>
      <c r="O232" s="2">
        <f t="shared" si="25"/>
        <v>14041</v>
      </c>
      <c r="P232" s="75"/>
      <c r="Q232" s="75">
        <f>Calc!W291</f>
        <v>-2989</v>
      </c>
      <c r="R232" s="75">
        <f>Calc!X291</f>
        <v>5</v>
      </c>
      <c r="S232" s="75">
        <f>Calc!Y291</f>
        <v>0</v>
      </c>
      <c r="T232" s="75"/>
      <c r="U232" s="75">
        <v>-2989</v>
      </c>
      <c r="V232" s="75">
        <v>5</v>
      </c>
      <c r="W232" s="75">
        <v>-2889</v>
      </c>
      <c r="X232" s="75">
        <v>10</v>
      </c>
      <c r="Y232" s="75">
        <v>-2796</v>
      </c>
      <c r="Z232" s="75">
        <v>15</v>
      </c>
      <c r="AA232" s="75">
        <v>-2704</v>
      </c>
      <c r="AB232" s="75">
        <v>20</v>
      </c>
      <c r="AC232" s="75">
        <v>-2613</v>
      </c>
      <c r="AD232" s="75">
        <v>20</v>
      </c>
      <c r="AE232" s="75">
        <v>-2291</v>
      </c>
      <c r="AF232" s="75">
        <v>5</v>
      </c>
      <c r="AG232" s="75">
        <v>-2201</v>
      </c>
      <c r="AH232" s="75">
        <v>10</v>
      </c>
      <c r="AI232" s="75">
        <v>-2112</v>
      </c>
      <c r="AJ232" s="75">
        <v>15</v>
      </c>
      <c r="AK232" s="75">
        <v>-2023</v>
      </c>
      <c r="AL232" s="75">
        <v>20</v>
      </c>
      <c r="AM232" s="75">
        <v>-1934</v>
      </c>
      <c r="AN232" s="75">
        <v>20</v>
      </c>
    </row>
    <row r="233" spans="5:40">
      <c r="E233" s="2">
        <v>99500</v>
      </c>
      <c r="F233">
        <f t="shared" si="26"/>
        <v>99525</v>
      </c>
      <c r="G233" s="75">
        <f t="shared" si="21"/>
        <v>-14151</v>
      </c>
      <c r="H233" s="57">
        <v>0</v>
      </c>
      <c r="I233" s="2">
        <f>ROUND(INDEX(CCareExpDecimal[],MATCH(E233,CCareExpDecimal[Income At Least],1),2)*H233,0)</f>
        <v>0</v>
      </c>
      <c r="J233" s="57">
        <v>1200.0000000000061</v>
      </c>
      <c r="K233" s="2">
        <f t="shared" si="22"/>
        <v>0</v>
      </c>
      <c r="L233" s="2">
        <f t="shared" si="23"/>
        <v>0</v>
      </c>
      <c r="M233" s="2">
        <f t="shared" si="27"/>
        <v>0</v>
      </c>
      <c r="N233" s="2">
        <f t="shared" si="24"/>
        <v>-14151</v>
      </c>
      <c r="O233" s="2">
        <f t="shared" si="25"/>
        <v>14151</v>
      </c>
      <c r="P233" s="75"/>
      <c r="Q233" s="75">
        <f>Calc!W292</f>
        <v>-3009</v>
      </c>
      <c r="R233" s="75">
        <f>Calc!X292</f>
        <v>5</v>
      </c>
      <c r="S233" s="75">
        <f>Calc!Y292</f>
        <v>0</v>
      </c>
      <c r="T233" s="75"/>
      <c r="U233" s="75">
        <v>-3009</v>
      </c>
      <c r="V233" s="75">
        <v>5</v>
      </c>
      <c r="W233" s="75">
        <v>-2909</v>
      </c>
      <c r="X233" s="75">
        <v>10</v>
      </c>
      <c r="Y233" s="75">
        <v>-2815</v>
      </c>
      <c r="Z233" s="75">
        <v>15</v>
      </c>
      <c r="AA233" s="75">
        <v>-2723</v>
      </c>
      <c r="AB233" s="75">
        <v>20</v>
      </c>
      <c r="AC233" s="75">
        <v>-2632</v>
      </c>
      <c r="AD233" s="75">
        <v>20</v>
      </c>
      <c r="AE233" s="75">
        <v>-2308</v>
      </c>
      <c r="AF233" s="75">
        <v>5</v>
      </c>
      <c r="AG233" s="75">
        <v>-2218</v>
      </c>
      <c r="AH233" s="75">
        <v>10</v>
      </c>
      <c r="AI233" s="75">
        <v>-2129</v>
      </c>
      <c r="AJ233" s="75">
        <v>15</v>
      </c>
      <c r="AK233" s="75">
        <v>-2040</v>
      </c>
      <c r="AL233" s="75">
        <v>20</v>
      </c>
      <c r="AM233" s="75">
        <v>-1951</v>
      </c>
      <c r="AN233" s="75">
        <v>20</v>
      </c>
    </row>
    <row r="234" spans="5:40">
      <c r="E234" s="2">
        <v>100000</v>
      </c>
      <c r="F234">
        <f t="shared" si="26"/>
        <v>100025</v>
      </c>
      <c r="G234" s="75">
        <f t="shared" si="21"/>
        <v>-14261</v>
      </c>
      <c r="H234" s="57">
        <v>0</v>
      </c>
      <c r="I234" s="2">
        <f>ROUND(INDEX(CCareExpDecimal[],MATCH(E234,CCareExpDecimal[Income At Least],1),2)*H234,0)</f>
        <v>0</v>
      </c>
      <c r="J234" s="57">
        <v>1200.0000000000061</v>
      </c>
      <c r="K234" s="2">
        <f t="shared" si="22"/>
        <v>0</v>
      </c>
      <c r="L234" s="2">
        <f t="shared" si="23"/>
        <v>0</v>
      </c>
      <c r="M234" s="2">
        <f t="shared" si="27"/>
        <v>0</v>
      </c>
      <c r="N234" s="2">
        <f t="shared" si="24"/>
        <v>-14261</v>
      </c>
      <c r="O234" s="2">
        <f t="shared" si="25"/>
        <v>14261</v>
      </c>
      <c r="P234" s="75"/>
      <c r="Q234" s="75">
        <f>Calc!W293</f>
        <v>-3028</v>
      </c>
      <c r="R234" s="75">
        <f>Calc!X293</f>
        <v>5</v>
      </c>
      <c r="S234" s="75">
        <f>Calc!Y293</f>
        <v>0</v>
      </c>
      <c r="T234" s="75"/>
      <c r="U234" s="75">
        <v>-3028</v>
      </c>
      <c r="V234" s="75">
        <v>5</v>
      </c>
      <c r="W234" s="75">
        <v>-2928</v>
      </c>
      <c r="X234" s="75">
        <v>10</v>
      </c>
      <c r="Y234" s="75">
        <v>-2834</v>
      </c>
      <c r="Z234" s="75">
        <v>15</v>
      </c>
      <c r="AA234" s="75">
        <v>-2742</v>
      </c>
      <c r="AB234" s="75">
        <v>20</v>
      </c>
      <c r="AC234" s="75">
        <v>-2651</v>
      </c>
      <c r="AD234" s="75">
        <v>20</v>
      </c>
      <c r="AE234" s="75">
        <v>-2325</v>
      </c>
      <c r="AF234" s="75">
        <v>5</v>
      </c>
      <c r="AG234" s="75">
        <v>-2236</v>
      </c>
      <c r="AH234" s="75">
        <v>10</v>
      </c>
      <c r="AI234" s="75">
        <v>-2147</v>
      </c>
      <c r="AJ234" s="75">
        <v>15</v>
      </c>
      <c r="AK234" s="75">
        <v>-2057</v>
      </c>
      <c r="AL234" s="75">
        <v>20</v>
      </c>
      <c r="AM234" s="75">
        <v>-1968</v>
      </c>
      <c r="AN234" s="75">
        <v>20</v>
      </c>
    </row>
    <row r="235" spans="5:40">
      <c r="E235" s="2">
        <v>100500</v>
      </c>
      <c r="F235">
        <f t="shared" ref="F235:F298" si="28">IF(E235&lt;1,0,_xlfn.FLOOR.MATH(E235,50)+25)</f>
        <v>100525</v>
      </c>
      <c r="G235" s="75">
        <f t="shared" si="21"/>
        <v>-14371</v>
      </c>
      <c r="H235" s="57">
        <v>0</v>
      </c>
      <c r="I235" s="2">
        <f>ROUND(INDEX(CCareExpDecimal[],MATCH(E235,CCareExpDecimal[Income At Least],1),2)*H235,0)</f>
        <v>0</v>
      </c>
      <c r="J235" s="57">
        <v>1200.0000000000061</v>
      </c>
      <c r="K235" s="2">
        <f t="shared" ref="K235:K298" si="29">MIN(-G235,K$5*$B$13)</f>
        <v>0</v>
      </c>
      <c r="L235" s="2">
        <f t="shared" ref="L235:L298" si="30">ROUND(MAX(MIN(L$10*($E235-L$9),L$5*$B$13-K235),0),0)</f>
        <v>0</v>
      </c>
      <c r="M235" s="2">
        <f t="shared" si="27"/>
        <v>0</v>
      </c>
      <c r="N235" s="2">
        <f t="shared" ref="N235:N298" si="31">SUM(G235,I235,K235,L235,M235)</f>
        <v>-14371</v>
      </c>
      <c r="O235" s="2">
        <f t="shared" ref="O235:O298" si="32">MAX(-N235,0)</f>
        <v>14371</v>
      </c>
      <c r="P235" s="75"/>
      <c r="Q235" s="75">
        <f>Calc!W294</f>
        <v>-3064</v>
      </c>
      <c r="R235" s="75">
        <f>Calc!X294</f>
        <v>5</v>
      </c>
      <c r="S235" s="75">
        <f>Calc!Y294</f>
        <v>0</v>
      </c>
      <c r="T235" s="75"/>
      <c r="U235" s="75">
        <v>-3064</v>
      </c>
      <c r="V235" s="75">
        <v>5</v>
      </c>
      <c r="W235" s="75">
        <v>-2962</v>
      </c>
      <c r="X235" s="75">
        <v>10</v>
      </c>
      <c r="Y235" s="75">
        <v>-2867</v>
      </c>
      <c r="Z235" s="75">
        <v>15</v>
      </c>
      <c r="AA235" s="75">
        <v>-2772</v>
      </c>
      <c r="AB235" s="75">
        <v>20</v>
      </c>
      <c r="AC235" s="75">
        <v>-2677</v>
      </c>
      <c r="AD235" s="75">
        <v>20</v>
      </c>
      <c r="AE235" s="75">
        <v>-2360</v>
      </c>
      <c r="AF235" s="75">
        <v>5</v>
      </c>
      <c r="AG235" s="75">
        <v>-2266</v>
      </c>
      <c r="AH235" s="75">
        <v>10</v>
      </c>
      <c r="AI235" s="75">
        <v>-2173</v>
      </c>
      <c r="AJ235" s="75">
        <v>15</v>
      </c>
      <c r="AK235" s="75">
        <v>-2079</v>
      </c>
      <c r="AL235" s="75">
        <v>20</v>
      </c>
      <c r="AM235" s="75">
        <v>-1986</v>
      </c>
      <c r="AN235" s="75">
        <v>20</v>
      </c>
    </row>
    <row r="236" spans="5:40">
      <c r="E236" s="2">
        <v>101000</v>
      </c>
      <c r="F236">
        <f t="shared" si="28"/>
        <v>101025</v>
      </c>
      <c r="G236" s="75">
        <f t="shared" si="21"/>
        <v>-14481</v>
      </c>
      <c r="H236" s="57">
        <v>0</v>
      </c>
      <c r="I236" s="2">
        <f>ROUND(INDEX(CCareExpDecimal[],MATCH(E236,CCareExpDecimal[Income At Least],1),2)*H236,0)</f>
        <v>0</v>
      </c>
      <c r="J236" s="57">
        <v>1200.0000000000061</v>
      </c>
      <c r="K236" s="2">
        <f t="shared" si="29"/>
        <v>0</v>
      </c>
      <c r="L236" s="2">
        <f t="shared" si="30"/>
        <v>0</v>
      </c>
      <c r="M236" s="2">
        <f t="shared" si="27"/>
        <v>0</v>
      </c>
      <c r="N236" s="2">
        <f t="shared" si="31"/>
        <v>-14481</v>
      </c>
      <c r="O236" s="2">
        <f t="shared" si="32"/>
        <v>14481</v>
      </c>
      <c r="P236" s="75"/>
      <c r="Q236" s="75">
        <f>Calc!W295</f>
        <v>-3083</v>
      </c>
      <c r="R236" s="75">
        <f>Calc!X295</f>
        <v>5</v>
      </c>
      <c r="S236" s="75">
        <f>Calc!Y295</f>
        <v>0</v>
      </c>
      <c r="T236" s="75"/>
      <c r="U236" s="75">
        <v>-3083</v>
      </c>
      <c r="V236" s="75">
        <v>5</v>
      </c>
      <c r="W236" s="75">
        <v>-2981</v>
      </c>
      <c r="X236" s="75">
        <v>10</v>
      </c>
      <c r="Y236" s="75">
        <v>-2886</v>
      </c>
      <c r="Z236" s="75">
        <v>15</v>
      </c>
      <c r="AA236" s="75">
        <v>-2791</v>
      </c>
      <c r="AB236" s="75">
        <v>20</v>
      </c>
      <c r="AC236" s="75">
        <v>-2696</v>
      </c>
      <c r="AD236" s="75">
        <v>20</v>
      </c>
      <c r="AE236" s="75">
        <v>-2377</v>
      </c>
      <c r="AF236" s="75">
        <v>5</v>
      </c>
      <c r="AG236" s="75">
        <v>-2283</v>
      </c>
      <c r="AH236" s="75">
        <v>10</v>
      </c>
      <c r="AI236" s="75">
        <v>-2190</v>
      </c>
      <c r="AJ236" s="75">
        <v>15</v>
      </c>
      <c r="AK236" s="75">
        <v>-2097</v>
      </c>
      <c r="AL236" s="75">
        <v>20</v>
      </c>
      <c r="AM236" s="75">
        <v>-2003</v>
      </c>
      <c r="AN236" s="75">
        <v>20</v>
      </c>
    </row>
    <row r="237" spans="5:40">
      <c r="E237" s="2">
        <v>101500</v>
      </c>
      <c r="F237">
        <f t="shared" si="28"/>
        <v>101525</v>
      </c>
      <c r="G237" s="75">
        <f t="shared" si="21"/>
        <v>-14591</v>
      </c>
      <c r="H237" s="57">
        <v>0</v>
      </c>
      <c r="I237" s="2">
        <f>ROUND(INDEX(CCareExpDecimal[],MATCH(E237,CCareExpDecimal[Income At Least],1),2)*H237,0)</f>
        <v>0</v>
      </c>
      <c r="J237" s="57">
        <v>1200.0000000000061</v>
      </c>
      <c r="K237" s="2">
        <f t="shared" si="29"/>
        <v>0</v>
      </c>
      <c r="L237" s="2">
        <f t="shared" si="30"/>
        <v>0</v>
      </c>
      <c r="M237" s="2">
        <f t="shared" si="27"/>
        <v>0</v>
      </c>
      <c r="N237" s="2">
        <f t="shared" si="31"/>
        <v>-14591</v>
      </c>
      <c r="O237" s="2">
        <f t="shared" si="32"/>
        <v>14591</v>
      </c>
      <c r="P237" s="75"/>
      <c r="Q237" s="75">
        <f>Calc!W296</f>
        <v>-3102</v>
      </c>
      <c r="R237" s="75">
        <f>Calc!X296</f>
        <v>5</v>
      </c>
      <c r="S237" s="75">
        <f>Calc!Y296</f>
        <v>0</v>
      </c>
      <c r="T237" s="75"/>
      <c r="U237" s="75">
        <v>-3102</v>
      </c>
      <c r="V237" s="75">
        <v>5</v>
      </c>
      <c r="W237" s="75">
        <v>-3000</v>
      </c>
      <c r="X237" s="75">
        <v>10</v>
      </c>
      <c r="Y237" s="75">
        <v>-2905</v>
      </c>
      <c r="Z237" s="75">
        <v>15</v>
      </c>
      <c r="AA237" s="75">
        <v>-2810</v>
      </c>
      <c r="AB237" s="75">
        <v>20</v>
      </c>
      <c r="AC237" s="75">
        <v>-2716</v>
      </c>
      <c r="AD237" s="75">
        <v>20</v>
      </c>
      <c r="AE237" s="75">
        <v>-2394</v>
      </c>
      <c r="AF237" s="75">
        <v>5</v>
      </c>
      <c r="AG237" s="75">
        <v>-2301</v>
      </c>
      <c r="AH237" s="75">
        <v>10</v>
      </c>
      <c r="AI237" s="75">
        <v>-2207</v>
      </c>
      <c r="AJ237" s="75">
        <v>15</v>
      </c>
      <c r="AK237" s="75">
        <v>-2114</v>
      </c>
      <c r="AL237" s="75">
        <v>20</v>
      </c>
      <c r="AM237" s="75">
        <v>-2020</v>
      </c>
      <c r="AN237" s="75">
        <v>20</v>
      </c>
    </row>
    <row r="238" spans="5:40">
      <c r="E238" s="2">
        <v>102000</v>
      </c>
      <c r="F238">
        <f t="shared" si="28"/>
        <v>102025</v>
      </c>
      <c r="G238" s="75">
        <f t="shared" si="21"/>
        <v>-14701</v>
      </c>
      <c r="H238" s="57">
        <v>0</v>
      </c>
      <c r="I238" s="2">
        <f>ROUND(INDEX(CCareExpDecimal[],MATCH(E238,CCareExpDecimal[Income At Least],1),2)*H238,0)</f>
        <v>0</v>
      </c>
      <c r="J238" s="57">
        <v>1200.0000000000061</v>
      </c>
      <c r="K238" s="2">
        <f t="shared" si="29"/>
        <v>0</v>
      </c>
      <c r="L238" s="2">
        <f t="shared" si="30"/>
        <v>0</v>
      </c>
      <c r="M238" s="2">
        <f t="shared" si="27"/>
        <v>0</v>
      </c>
      <c r="N238" s="2">
        <f t="shared" si="31"/>
        <v>-14701</v>
      </c>
      <c r="O238" s="2">
        <f t="shared" si="32"/>
        <v>14701</v>
      </c>
      <c r="P238" s="75"/>
      <c r="Q238" s="75">
        <f>Calc!W297</f>
        <v>-3122</v>
      </c>
      <c r="R238" s="75">
        <f>Calc!X297</f>
        <v>5</v>
      </c>
      <c r="S238" s="75">
        <f>Calc!Y297</f>
        <v>0</v>
      </c>
      <c r="T238" s="75"/>
      <c r="U238" s="75">
        <v>-3122</v>
      </c>
      <c r="V238" s="75">
        <v>5</v>
      </c>
      <c r="W238" s="75">
        <v>-3019</v>
      </c>
      <c r="X238" s="75">
        <v>10</v>
      </c>
      <c r="Y238" s="75">
        <v>-2924</v>
      </c>
      <c r="Z238" s="75">
        <v>15</v>
      </c>
      <c r="AA238" s="75">
        <v>-2830</v>
      </c>
      <c r="AB238" s="75">
        <v>20</v>
      </c>
      <c r="AC238" s="75">
        <v>-2735</v>
      </c>
      <c r="AD238" s="75">
        <v>20</v>
      </c>
      <c r="AE238" s="75">
        <v>-2411</v>
      </c>
      <c r="AF238" s="75">
        <v>5</v>
      </c>
      <c r="AG238" s="75">
        <v>-2318</v>
      </c>
      <c r="AH238" s="75">
        <v>10</v>
      </c>
      <c r="AI238" s="75">
        <v>-2225</v>
      </c>
      <c r="AJ238" s="75">
        <v>15</v>
      </c>
      <c r="AK238" s="75">
        <v>-2131</v>
      </c>
      <c r="AL238" s="75">
        <v>20</v>
      </c>
      <c r="AM238" s="75">
        <v>-2038</v>
      </c>
      <c r="AN238" s="75">
        <v>20</v>
      </c>
    </row>
    <row r="239" spans="5:40">
      <c r="E239" s="2">
        <v>102500</v>
      </c>
      <c r="F239">
        <f t="shared" si="28"/>
        <v>102525</v>
      </c>
      <c r="G239" s="75">
        <f t="shared" si="21"/>
        <v>-14811</v>
      </c>
      <c r="H239" s="57">
        <v>0</v>
      </c>
      <c r="I239" s="2">
        <f>ROUND(INDEX(CCareExpDecimal[],MATCH(E239,CCareExpDecimal[Income At Least],1),2)*H239,0)</f>
        <v>0</v>
      </c>
      <c r="J239" s="57">
        <v>1200.0000000000061</v>
      </c>
      <c r="K239" s="2">
        <f t="shared" si="29"/>
        <v>0</v>
      </c>
      <c r="L239" s="2">
        <f t="shared" si="30"/>
        <v>0</v>
      </c>
      <c r="M239" s="2">
        <f t="shared" si="27"/>
        <v>0</v>
      </c>
      <c r="N239" s="2">
        <f t="shared" si="31"/>
        <v>-14811</v>
      </c>
      <c r="O239" s="2">
        <f t="shared" si="32"/>
        <v>14811</v>
      </c>
      <c r="P239" s="75"/>
      <c r="Q239" s="75">
        <f>Calc!W298</f>
        <v>-3141</v>
      </c>
      <c r="R239" s="75">
        <f>Calc!X298</f>
        <v>5</v>
      </c>
      <c r="S239" s="75">
        <f>Calc!Y298</f>
        <v>0</v>
      </c>
      <c r="T239" s="75"/>
      <c r="U239" s="75">
        <v>-3141</v>
      </c>
      <c r="V239" s="75">
        <v>5</v>
      </c>
      <c r="W239" s="75">
        <v>-3039</v>
      </c>
      <c r="X239" s="75">
        <v>10</v>
      </c>
      <c r="Y239" s="75">
        <v>-2944</v>
      </c>
      <c r="Z239" s="75">
        <v>15</v>
      </c>
      <c r="AA239" s="75">
        <v>-2849</v>
      </c>
      <c r="AB239" s="75">
        <v>20</v>
      </c>
      <c r="AC239" s="75">
        <v>-2754</v>
      </c>
      <c r="AD239" s="75">
        <v>20</v>
      </c>
      <c r="AE239" s="75">
        <v>-2428</v>
      </c>
      <c r="AF239" s="75">
        <v>5</v>
      </c>
      <c r="AG239" s="75">
        <v>-2335</v>
      </c>
      <c r="AH239" s="75">
        <v>10</v>
      </c>
      <c r="AI239" s="75">
        <v>-2242</v>
      </c>
      <c r="AJ239" s="75">
        <v>15</v>
      </c>
      <c r="AK239" s="75">
        <v>-2148</v>
      </c>
      <c r="AL239" s="75">
        <v>20</v>
      </c>
      <c r="AM239" s="75">
        <v>-2055</v>
      </c>
      <c r="AN239" s="75">
        <v>20</v>
      </c>
    </row>
    <row r="240" spans="5:40">
      <c r="E240" s="2">
        <v>103000</v>
      </c>
      <c r="F240">
        <f t="shared" si="28"/>
        <v>103025</v>
      </c>
      <c r="G240" s="75">
        <f t="shared" si="21"/>
        <v>-14921</v>
      </c>
      <c r="H240" s="57">
        <v>0</v>
      </c>
      <c r="I240" s="2">
        <f>ROUND(INDEX(CCareExpDecimal[],MATCH(E240,CCareExpDecimal[Income At Least],1),2)*H240,0)</f>
        <v>0</v>
      </c>
      <c r="J240" s="57">
        <v>1200.0000000000061</v>
      </c>
      <c r="K240" s="2">
        <f t="shared" si="29"/>
        <v>0</v>
      </c>
      <c r="L240" s="2">
        <f t="shared" si="30"/>
        <v>0</v>
      </c>
      <c r="M240" s="2">
        <f t="shared" si="27"/>
        <v>0</v>
      </c>
      <c r="N240" s="2">
        <f t="shared" si="31"/>
        <v>-14921</v>
      </c>
      <c r="O240" s="2">
        <f t="shared" si="32"/>
        <v>14921</v>
      </c>
      <c r="P240" s="75"/>
      <c r="Q240" s="75">
        <f>Calc!W299</f>
        <v>-3160</v>
      </c>
      <c r="R240" s="75">
        <f>Calc!X299</f>
        <v>5</v>
      </c>
      <c r="S240" s="75">
        <f>Calc!Y299</f>
        <v>0</v>
      </c>
      <c r="T240" s="75"/>
      <c r="U240" s="75">
        <v>-3160</v>
      </c>
      <c r="V240" s="75">
        <v>5</v>
      </c>
      <c r="W240" s="75">
        <v>-3058</v>
      </c>
      <c r="X240" s="75">
        <v>10</v>
      </c>
      <c r="Y240" s="75">
        <v>-2963</v>
      </c>
      <c r="Z240" s="75">
        <v>15</v>
      </c>
      <c r="AA240" s="75">
        <v>-2868</v>
      </c>
      <c r="AB240" s="75">
        <v>20</v>
      </c>
      <c r="AC240" s="75">
        <v>-2773</v>
      </c>
      <c r="AD240" s="75">
        <v>20</v>
      </c>
      <c r="AE240" s="75">
        <v>-2446</v>
      </c>
      <c r="AF240" s="75">
        <v>5</v>
      </c>
      <c r="AG240" s="75">
        <v>-2352</v>
      </c>
      <c r="AH240" s="75">
        <v>10</v>
      </c>
      <c r="AI240" s="75">
        <v>-2259</v>
      </c>
      <c r="AJ240" s="75">
        <v>15</v>
      </c>
      <c r="AK240" s="75">
        <v>-2166</v>
      </c>
      <c r="AL240" s="75">
        <v>20</v>
      </c>
      <c r="AM240" s="75">
        <v>-2072</v>
      </c>
      <c r="AN240" s="75">
        <v>20</v>
      </c>
    </row>
    <row r="241" spans="5:40">
      <c r="E241" s="2">
        <v>103500</v>
      </c>
      <c r="F241">
        <f t="shared" si="28"/>
        <v>103525</v>
      </c>
      <c r="G241" s="75">
        <f t="shared" si="21"/>
        <v>-15031</v>
      </c>
      <c r="H241" s="57">
        <v>0</v>
      </c>
      <c r="I241" s="2">
        <f>ROUND(INDEX(CCareExpDecimal[],MATCH(E241,CCareExpDecimal[Income At Least],1),2)*H241,0)</f>
        <v>0</v>
      </c>
      <c r="J241" s="57">
        <v>1200.0000000000061</v>
      </c>
      <c r="K241" s="2">
        <f t="shared" si="29"/>
        <v>0</v>
      </c>
      <c r="L241" s="2">
        <f t="shared" si="30"/>
        <v>0</v>
      </c>
      <c r="M241" s="2">
        <f t="shared" si="27"/>
        <v>0</v>
      </c>
      <c r="N241" s="2">
        <f t="shared" si="31"/>
        <v>-15031</v>
      </c>
      <c r="O241" s="2">
        <f t="shared" si="32"/>
        <v>15031</v>
      </c>
      <c r="P241" s="75"/>
      <c r="Q241" s="75">
        <f>Calc!W300</f>
        <v>-3180</v>
      </c>
      <c r="R241" s="75">
        <f>Calc!X300</f>
        <v>5</v>
      </c>
      <c r="S241" s="75">
        <f>Calc!Y300</f>
        <v>0</v>
      </c>
      <c r="T241" s="75"/>
      <c r="U241" s="75">
        <v>-3180</v>
      </c>
      <c r="V241" s="75">
        <v>5</v>
      </c>
      <c r="W241" s="75">
        <v>-3077</v>
      </c>
      <c r="X241" s="75">
        <v>10</v>
      </c>
      <c r="Y241" s="75">
        <v>-2982</v>
      </c>
      <c r="Z241" s="75">
        <v>15</v>
      </c>
      <c r="AA241" s="75">
        <v>-2887</v>
      </c>
      <c r="AB241" s="75">
        <v>20</v>
      </c>
      <c r="AC241" s="75">
        <v>-2792</v>
      </c>
      <c r="AD241" s="75">
        <v>20</v>
      </c>
      <c r="AE241" s="75">
        <v>-2463</v>
      </c>
      <c r="AF241" s="75">
        <v>5</v>
      </c>
      <c r="AG241" s="75">
        <v>-2369</v>
      </c>
      <c r="AH241" s="75">
        <v>10</v>
      </c>
      <c r="AI241" s="75">
        <v>-2276</v>
      </c>
      <c r="AJ241" s="75">
        <v>15</v>
      </c>
      <c r="AK241" s="75">
        <v>-2183</v>
      </c>
      <c r="AL241" s="75">
        <v>20</v>
      </c>
      <c r="AM241" s="75">
        <v>-2089</v>
      </c>
      <c r="AN241" s="75">
        <v>20</v>
      </c>
    </row>
    <row r="242" spans="5:40">
      <c r="E242" s="2">
        <v>104000</v>
      </c>
      <c r="F242">
        <f t="shared" si="28"/>
        <v>104025</v>
      </c>
      <c r="G242" s="75">
        <f t="shared" si="21"/>
        <v>-15141</v>
      </c>
      <c r="H242" s="57">
        <v>0</v>
      </c>
      <c r="I242" s="2">
        <f>ROUND(INDEX(CCareExpDecimal[],MATCH(E242,CCareExpDecimal[Income At Least],1),2)*H242,0)</f>
        <v>0</v>
      </c>
      <c r="J242" s="57">
        <v>1200.0000000000061</v>
      </c>
      <c r="K242" s="2">
        <f t="shared" si="29"/>
        <v>0</v>
      </c>
      <c r="L242" s="2">
        <f t="shared" si="30"/>
        <v>0</v>
      </c>
      <c r="M242" s="2">
        <f t="shared" si="27"/>
        <v>0</v>
      </c>
      <c r="N242" s="2">
        <f t="shared" si="31"/>
        <v>-15141</v>
      </c>
      <c r="O242" s="2">
        <f t="shared" si="32"/>
        <v>15141</v>
      </c>
      <c r="P242" s="75"/>
      <c r="Q242" s="75">
        <f>Calc!W301</f>
        <v>-3199</v>
      </c>
      <c r="R242" s="75">
        <f>Calc!X301</f>
        <v>5</v>
      </c>
      <c r="S242" s="75">
        <f>Calc!Y301</f>
        <v>0</v>
      </c>
      <c r="T242" s="75"/>
      <c r="U242" s="75">
        <v>-3199</v>
      </c>
      <c r="V242" s="75">
        <v>5</v>
      </c>
      <c r="W242" s="75">
        <v>-3096</v>
      </c>
      <c r="X242" s="75">
        <v>10</v>
      </c>
      <c r="Y242" s="75">
        <v>-3001</v>
      </c>
      <c r="Z242" s="75">
        <v>15</v>
      </c>
      <c r="AA242" s="75">
        <v>-2906</v>
      </c>
      <c r="AB242" s="75">
        <v>20</v>
      </c>
      <c r="AC242" s="75">
        <v>-2812</v>
      </c>
      <c r="AD242" s="75">
        <v>20</v>
      </c>
      <c r="AE242" s="75">
        <v>-2480</v>
      </c>
      <c r="AF242" s="75">
        <v>5</v>
      </c>
      <c r="AG242" s="75">
        <v>-2387</v>
      </c>
      <c r="AH242" s="75">
        <v>10</v>
      </c>
      <c r="AI242" s="75">
        <v>-2293</v>
      </c>
      <c r="AJ242" s="75">
        <v>15</v>
      </c>
      <c r="AK242" s="75">
        <v>-2200</v>
      </c>
      <c r="AL242" s="75">
        <v>20</v>
      </c>
      <c r="AM242" s="75">
        <v>-2107</v>
      </c>
      <c r="AN242" s="75">
        <v>20</v>
      </c>
    </row>
    <row r="243" spans="5:40">
      <c r="E243" s="2">
        <v>104500</v>
      </c>
      <c r="F243">
        <f t="shared" si="28"/>
        <v>104525</v>
      </c>
      <c r="G243" s="75">
        <f t="shared" si="21"/>
        <v>-15251</v>
      </c>
      <c r="H243" s="57">
        <v>0</v>
      </c>
      <c r="I243" s="2">
        <f>ROUND(INDEX(CCareExpDecimal[],MATCH(E243,CCareExpDecimal[Income At Least],1),2)*H243,0)</f>
        <v>0</v>
      </c>
      <c r="J243" s="57">
        <v>1200.0000000000061</v>
      </c>
      <c r="K243" s="2">
        <f t="shared" si="29"/>
        <v>0</v>
      </c>
      <c r="L243" s="2">
        <f t="shared" si="30"/>
        <v>0</v>
      </c>
      <c r="M243" s="2">
        <f t="shared" si="27"/>
        <v>0</v>
      </c>
      <c r="N243" s="2">
        <f t="shared" si="31"/>
        <v>-15251</v>
      </c>
      <c r="O243" s="2">
        <f t="shared" si="32"/>
        <v>15251</v>
      </c>
      <c r="P243" s="75"/>
      <c r="Q243" s="75">
        <f>Calc!W302</f>
        <v>-3218</v>
      </c>
      <c r="R243" s="75">
        <f>Calc!X302</f>
        <v>5</v>
      </c>
      <c r="S243" s="75">
        <f>Calc!Y302</f>
        <v>0</v>
      </c>
      <c r="T243" s="75"/>
      <c r="U243" s="75">
        <v>-3218</v>
      </c>
      <c r="V243" s="75">
        <v>5</v>
      </c>
      <c r="W243" s="75">
        <v>-3115</v>
      </c>
      <c r="X243" s="75">
        <v>10</v>
      </c>
      <c r="Y243" s="75">
        <v>-3020</v>
      </c>
      <c r="Z243" s="75">
        <v>15</v>
      </c>
      <c r="AA243" s="75">
        <v>-2926</v>
      </c>
      <c r="AB243" s="75">
        <v>20</v>
      </c>
      <c r="AC243" s="75">
        <v>-2831</v>
      </c>
      <c r="AD243" s="75">
        <v>20</v>
      </c>
      <c r="AE243" s="75">
        <v>-2497</v>
      </c>
      <c r="AF243" s="75">
        <v>5</v>
      </c>
      <c r="AG243" s="75">
        <v>-2404</v>
      </c>
      <c r="AH243" s="75">
        <v>10</v>
      </c>
      <c r="AI243" s="75">
        <v>-2311</v>
      </c>
      <c r="AJ243" s="75">
        <v>15</v>
      </c>
      <c r="AK243" s="75">
        <v>-2217</v>
      </c>
      <c r="AL243" s="75">
        <v>20</v>
      </c>
      <c r="AM243" s="75">
        <v>-2124</v>
      </c>
      <c r="AN243" s="75">
        <v>20</v>
      </c>
    </row>
    <row r="244" spans="5:40">
      <c r="E244" s="2">
        <v>105000</v>
      </c>
      <c r="F244">
        <f t="shared" si="28"/>
        <v>105025</v>
      </c>
      <c r="G244" s="75">
        <f t="shared" si="21"/>
        <v>-15361</v>
      </c>
      <c r="H244" s="57">
        <v>0</v>
      </c>
      <c r="I244" s="2">
        <f>ROUND(INDEX(CCareExpDecimal[],MATCH(E244,CCareExpDecimal[Income At Least],1),2)*H244,0)</f>
        <v>0</v>
      </c>
      <c r="J244" s="57">
        <v>1200.0000000000061</v>
      </c>
      <c r="K244" s="2">
        <f t="shared" si="29"/>
        <v>0</v>
      </c>
      <c r="L244" s="2">
        <f t="shared" si="30"/>
        <v>0</v>
      </c>
      <c r="M244" s="2">
        <f t="shared" si="27"/>
        <v>0</v>
      </c>
      <c r="N244" s="2">
        <f t="shared" si="31"/>
        <v>-15361</v>
      </c>
      <c r="O244" s="2">
        <f t="shared" si="32"/>
        <v>15361</v>
      </c>
      <c r="P244" s="75"/>
      <c r="Q244" s="75">
        <f>Calc!W303</f>
        <v>-3238</v>
      </c>
      <c r="R244" s="75">
        <f>Calc!X303</f>
        <v>5</v>
      </c>
      <c r="S244" s="75">
        <f>Calc!Y303</f>
        <v>0</v>
      </c>
      <c r="T244" s="75"/>
      <c r="U244" s="75">
        <v>-3238</v>
      </c>
      <c r="V244" s="75">
        <v>5</v>
      </c>
      <c r="W244" s="75">
        <v>-3135</v>
      </c>
      <c r="X244" s="75">
        <v>10</v>
      </c>
      <c r="Y244" s="75">
        <v>-3040</v>
      </c>
      <c r="Z244" s="75">
        <v>15</v>
      </c>
      <c r="AA244" s="75">
        <v>-2945</v>
      </c>
      <c r="AB244" s="75">
        <v>20</v>
      </c>
      <c r="AC244" s="75">
        <v>-2850</v>
      </c>
      <c r="AD244" s="75">
        <v>20</v>
      </c>
      <c r="AE244" s="75">
        <v>-2515</v>
      </c>
      <c r="AF244" s="75">
        <v>5</v>
      </c>
      <c r="AG244" s="75">
        <v>-2421</v>
      </c>
      <c r="AH244" s="75">
        <v>10</v>
      </c>
      <c r="AI244" s="75">
        <v>-2328</v>
      </c>
      <c r="AJ244" s="75">
        <v>15</v>
      </c>
      <c r="AK244" s="75">
        <v>-2234</v>
      </c>
      <c r="AL244" s="75">
        <v>20</v>
      </c>
      <c r="AM244" s="75">
        <v>-2141</v>
      </c>
      <c r="AN244" s="75">
        <v>20</v>
      </c>
    </row>
    <row r="245" spans="5:40">
      <c r="E245" s="2">
        <v>105500</v>
      </c>
      <c r="F245">
        <f t="shared" si="28"/>
        <v>105525</v>
      </c>
      <c r="G245" s="75">
        <f t="shared" si="21"/>
        <v>-15471</v>
      </c>
      <c r="H245" s="57">
        <v>0</v>
      </c>
      <c r="I245" s="2">
        <f>ROUND(INDEX(CCareExpDecimal[],MATCH(E245,CCareExpDecimal[Income At Least],1),2)*H245,0)</f>
        <v>0</v>
      </c>
      <c r="J245" s="57">
        <v>1200.0000000000061</v>
      </c>
      <c r="K245" s="2">
        <f t="shared" si="29"/>
        <v>0</v>
      </c>
      <c r="L245" s="2">
        <f t="shared" si="30"/>
        <v>0</v>
      </c>
      <c r="M245" s="2">
        <f t="shared" si="27"/>
        <v>0</v>
      </c>
      <c r="N245" s="2">
        <f t="shared" si="31"/>
        <v>-15471</v>
      </c>
      <c r="O245" s="2">
        <f t="shared" si="32"/>
        <v>15471</v>
      </c>
      <c r="P245" s="75"/>
      <c r="Q245" s="75">
        <f>Calc!W304</f>
        <v>-3257</v>
      </c>
      <c r="R245" s="75">
        <f>Calc!X304</f>
        <v>5</v>
      </c>
      <c r="S245" s="75">
        <f>Calc!Y304</f>
        <v>0</v>
      </c>
      <c r="T245" s="75"/>
      <c r="U245" s="75">
        <v>-3257</v>
      </c>
      <c r="V245" s="75">
        <v>5</v>
      </c>
      <c r="W245" s="75">
        <v>-3154</v>
      </c>
      <c r="X245" s="75">
        <v>10</v>
      </c>
      <c r="Y245" s="75">
        <v>-3059</v>
      </c>
      <c r="Z245" s="75">
        <v>15</v>
      </c>
      <c r="AA245" s="75">
        <v>-2964</v>
      </c>
      <c r="AB245" s="75">
        <v>20</v>
      </c>
      <c r="AC245" s="75">
        <v>-2869</v>
      </c>
      <c r="AD245" s="75">
        <v>20</v>
      </c>
      <c r="AE245" s="75">
        <v>-2532</v>
      </c>
      <c r="AF245" s="75">
        <v>5</v>
      </c>
      <c r="AG245" s="75">
        <v>-2438</v>
      </c>
      <c r="AH245" s="75">
        <v>10</v>
      </c>
      <c r="AI245" s="75">
        <v>-2345</v>
      </c>
      <c r="AJ245" s="75">
        <v>15</v>
      </c>
      <c r="AK245" s="75">
        <v>-2251</v>
      </c>
      <c r="AL245" s="75">
        <v>20</v>
      </c>
      <c r="AM245" s="75">
        <v>-2158</v>
      </c>
      <c r="AN245" s="75">
        <v>20</v>
      </c>
    </row>
    <row r="246" spans="5:40">
      <c r="E246" s="2">
        <v>106000</v>
      </c>
      <c r="F246">
        <f t="shared" si="28"/>
        <v>106025</v>
      </c>
      <c r="G246" s="75">
        <f t="shared" si="21"/>
        <v>-15581</v>
      </c>
      <c r="H246" s="57">
        <v>0</v>
      </c>
      <c r="I246" s="2">
        <f>ROUND(INDEX(CCareExpDecimal[],MATCH(E246,CCareExpDecimal[Income At Least],1),2)*H246,0)</f>
        <v>0</v>
      </c>
      <c r="J246" s="57">
        <v>1200.0000000000061</v>
      </c>
      <c r="K246" s="2">
        <f t="shared" si="29"/>
        <v>0</v>
      </c>
      <c r="L246" s="2">
        <f t="shared" si="30"/>
        <v>0</v>
      </c>
      <c r="M246" s="2">
        <f t="shared" si="27"/>
        <v>0</v>
      </c>
      <c r="N246" s="2">
        <f t="shared" si="31"/>
        <v>-15581</v>
      </c>
      <c r="O246" s="2">
        <f t="shared" si="32"/>
        <v>15581</v>
      </c>
      <c r="P246" s="75"/>
      <c r="Q246" s="75">
        <f>Calc!W305</f>
        <v>-3276</v>
      </c>
      <c r="R246" s="75">
        <f>Calc!X305</f>
        <v>5</v>
      </c>
      <c r="S246" s="75">
        <f>Calc!Y305</f>
        <v>0</v>
      </c>
      <c r="T246" s="75"/>
      <c r="U246" s="75">
        <v>-3276</v>
      </c>
      <c r="V246" s="75">
        <v>5</v>
      </c>
      <c r="W246" s="75">
        <v>-3174</v>
      </c>
      <c r="X246" s="75">
        <v>10</v>
      </c>
      <c r="Y246" s="75">
        <v>-3078</v>
      </c>
      <c r="Z246" s="75">
        <v>15</v>
      </c>
      <c r="AA246" s="75">
        <v>-2983</v>
      </c>
      <c r="AB246" s="75">
        <v>20</v>
      </c>
      <c r="AC246" s="75">
        <v>-2888</v>
      </c>
      <c r="AD246" s="75">
        <v>20</v>
      </c>
      <c r="AE246" s="75">
        <v>-2549</v>
      </c>
      <c r="AF246" s="75">
        <v>5</v>
      </c>
      <c r="AG246" s="75">
        <v>-2456</v>
      </c>
      <c r="AH246" s="75">
        <v>10</v>
      </c>
      <c r="AI246" s="75">
        <v>-2362</v>
      </c>
      <c r="AJ246" s="75">
        <v>15</v>
      </c>
      <c r="AK246" s="75">
        <v>-2269</v>
      </c>
      <c r="AL246" s="75">
        <v>20</v>
      </c>
      <c r="AM246" s="75">
        <v>-2175</v>
      </c>
      <c r="AN246" s="75">
        <v>20</v>
      </c>
    </row>
    <row r="247" spans="5:40">
      <c r="E247" s="2">
        <v>106500</v>
      </c>
      <c r="F247">
        <f t="shared" si="28"/>
        <v>106525</v>
      </c>
      <c r="G247" s="75">
        <f t="shared" si="21"/>
        <v>-15691</v>
      </c>
      <c r="H247" s="57">
        <v>0</v>
      </c>
      <c r="I247" s="2">
        <f>ROUND(INDEX(CCareExpDecimal[],MATCH(E247,CCareExpDecimal[Income At Least],1),2)*H247,0)</f>
        <v>0</v>
      </c>
      <c r="J247" s="57">
        <v>1200.0000000000061</v>
      </c>
      <c r="K247" s="2">
        <f t="shared" si="29"/>
        <v>0</v>
      </c>
      <c r="L247" s="2">
        <f t="shared" si="30"/>
        <v>0</v>
      </c>
      <c r="M247" s="2">
        <f t="shared" si="27"/>
        <v>0</v>
      </c>
      <c r="N247" s="2">
        <f t="shared" si="31"/>
        <v>-15691</v>
      </c>
      <c r="O247" s="2">
        <f t="shared" si="32"/>
        <v>15691</v>
      </c>
      <c r="P247" s="75"/>
      <c r="Q247" s="75">
        <f>Calc!W306</f>
        <v>-3296</v>
      </c>
      <c r="R247" s="75">
        <f>Calc!X306</f>
        <v>5</v>
      </c>
      <c r="S247" s="75">
        <f>Calc!Y306</f>
        <v>0</v>
      </c>
      <c r="T247" s="75"/>
      <c r="U247" s="75">
        <v>-3296</v>
      </c>
      <c r="V247" s="75">
        <v>5</v>
      </c>
      <c r="W247" s="75">
        <v>-3193</v>
      </c>
      <c r="X247" s="75">
        <v>10</v>
      </c>
      <c r="Y247" s="75">
        <v>-3097</v>
      </c>
      <c r="Z247" s="75">
        <v>15</v>
      </c>
      <c r="AA247" s="75">
        <v>-3002</v>
      </c>
      <c r="AB247" s="75">
        <v>20</v>
      </c>
      <c r="AC247" s="75">
        <v>-2907</v>
      </c>
      <c r="AD247" s="75">
        <v>20</v>
      </c>
      <c r="AE247" s="75">
        <v>-2566</v>
      </c>
      <c r="AF247" s="75">
        <v>5</v>
      </c>
      <c r="AG247" s="75">
        <v>-2473</v>
      </c>
      <c r="AH247" s="75">
        <v>10</v>
      </c>
      <c r="AI247" s="75">
        <v>-2379</v>
      </c>
      <c r="AJ247" s="75">
        <v>15</v>
      </c>
      <c r="AK247" s="75">
        <v>-2286</v>
      </c>
      <c r="AL247" s="75">
        <v>20</v>
      </c>
      <c r="AM247" s="75">
        <v>-2193</v>
      </c>
      <c r="AN247" s="75">
        <v>20</v>
      </c>
    </row>
    <row r="248" spans="5:40">
      <c r="E248" s="2">
        <v>107000</v>
      </c>
      <c r="F248">
        <f t="shared" si="28"/>
        <v>107025</v>
      </c>
      <c r="G248" s="75">
        <f t="shared" si="21"/>
        <v>-15801</v>
      </c>
      <c r="H248" s="57">
        <v>0</v>
      </c>
      <c r="I248" s="2">
        <f>ROUND(INDEX(CCareExpDecimal[],MATCH(E248,CCareExpDecimal[Income At Least],1),2)*H248,0)</f>
        <v>0</v>
      </c>
      <c r="J248" s="57">
        <v>1200.0000000000061</v>
      </c>
      <c r="K248" s="2">
        <f t="shared" si="29"/>
        <v>0</v>
      </c>
      <c r="L248" s="2">
        <f t="shared" si="30"/>
        <v>0</v>
      </c>
      <c r="M248" s="2">
        <f t="shared" si="27"/>
        <v>0</v>
      </c>
      <c r="N248" s="2">
        <f t="shared" si="31"/>
        <v>-15801</v>
      </c>
      <c r="O248" s="2">
        <f t="shared" si="32"/>
        <v>15801</v>
      </c>
      <c r="P248" s="75"/>
      <c r="Q248" s="75">
        <f>Calc!W307</f>
        <v>-3315</v>
      </c>
      <c r="R248" s="75">
        <f>Calc!X307</f>
        <v>5</v>
      </c>
      <c r="S248" s="75">
        <f>Calc!Y307</f>
        <v>0</v>
      </c>
      <c r="T248" s="75"/>
      <c r="U248" s="75">
        <v>-3315</v>
      </c>
      <c r="V248" s="75">
        <v>5</v>
      </c>
      <c r="W248" s="75">
        <v>-3212</v>
      </c>
      <c r="X248" s="75">
        <v>10</v>
      </c>
      <c r="Y248" s="75">
        <v>-3117</v>
      </c>
      <c r="Z248" s="75">
        <v>15</v>
      </c>
      <c r="AA248" s="75">
        <v>-3022</v>
      </c>
      <c r="AB248" s="75">
        <v>20</v>
      </c>
      <c r="AC248" s="75">
        <v>-2927</v>
      </c>
      <c r="AD248" s="75">
        <v>20</v>
      </c>
      <c r="AE248" s="75">
        <v>-2584</v>
      </c>
      <c r="AF248" s="75">
        <v>5</v>
      </c>
      <c r="AG248" s="75">
        <v>-2490</v>
      </c>
      <c r="AH248" s="75">
        <v>10</v>
      </c>
      <c r="AI248" s="75">
        <v>-2397</v>
      </c>
      <c r="AJ248" s="75">
        <v>15</v>
      </c>
      <c r="AK248" s="75">
        <v>-2303</v>
      </c>
      <c r="AL248" s="75">
        <v>20</v>
      </c>
      <c r="AM248" s="75">
        <v>-2210</v>
      </c>
      <c r="AN248" s="75">
        <v>20</v>
      </c>
    </row>
    <row r="249" spans="5:40">
      <c r="E249" s="2">
        <v>107500</v>
      </c>
      <c r="F249">
        <f t="shared" si="28"/>
        <v>107525</v>
      </c>
      <c r="G249" s="75">
        <f t="shared" si="21"/>
        <v>-15911</v>
      </c>
      <c r="H249" s="57">
        <v>0</v>
      </c>
      <c r="I249" s="2">
        <f>ROUND(INDEX(CCareExpDecimal[],MATCH(E249,CCareExpDecimal[Income At Least],1),2)*H249,0)</f>
        <v>0</v>
      </c>
      <c r="J249" s="57">
        <v>1200.0000000000061</v>
      </c>
      <c r="K249" s="2">
        <f t="shared" si="29"/>
        <v>0</v>
      </c>
      <c r="L249" s="2">
        <f t="shared" si="30"/>
        <v>0</v>
      </c>
      <c r="M249" s="2">
        <f t="shared" si="27"/>
        <v>0</v>
      </c>
      <c r="N249" s="2">
        <f t="shared" si="31"/>
        <v>-15911</v>
      </c>
      <c r="O249" s="2">
        <f t="shared" si="32"/>
        <v>15911</v>
      </c>
      <c r="P249" s="75"/>
      <c r="Q249" s="75">
        <f>Calc!W308</f>
        <v>-3334</v>
      </c>
      <c r="R249" s="75">
        <f>Calc!X308</f>
        <v>5</v>
      </c>
      <c r="S249" s="75">
        <f>Calc!Y308</f>
        <v>0</v>
      </c>
      <c r="T249" s="75"/>
      <c r="U249" s="75">
        <v>-3334</v>
      </c>
      <c r="V249" s="75">
        <v>5</v>
      </c>
      <c r="W249" s="75">
        <v>-3232</v>
      </c>
      <c r="X249" s="75">
        <v>10</v>
      </c>
      <c r="Y249" s="75">
        <v>-3136</v>
      </c>
      <c r="Z249" s="75">
        <v>15</v>
      </c>
      <c r="AA249" s="75">
        <v>-3041</v>
      </c>
      <c r="AB249" s="75">
        <v>20</v>
      </c>
      <c r="AC249" s="75">
        <v>-2946</v>
      </c>
      <c r="AD249" s="75">
        <v>20</v>
      </c>
      <c r="AE249" s="75">
        <v>-2601</v>
      </c>
      <c r="AF249" s="75">
        <v>5</v>
      </c>
      <c r="AG249" s="75">
        <v>-2507</v>
      </c>
      <c r="AH249" s="75">
        <v>10</v>
      </c>
      <c r="AI249" s="75">
        <v>-2414</v>
      </c>
      <c r="AJ249" s="75">
        <v>15</v>
      </c>
      <c r="AK249" s="75">
        <v>-2320</v>
      </c>
      <c r="AL249" s="75">
        <v>20</v>
      </c>
      <c r="AM249" s="75">
        <v>-2227</v>
      </c>
      <c r="AN249" s="75">
        <v>20</v>
      </c>
    </row>
    <row r="250" spans="5:40">
      <c r="E250" s="2">
        <v>108000</v>
      </c>
      <c r="F250">
        <f t="shared" si="28"/>
        <v>108025</v>
      </c>
      <c r="G250" s="75">
        <f t="shared" si="21"/>
        <v>-16021</v>
      </c>
      <c r="H250" s="57">
        <v>0</v>
      </c>
      <c r="I250" s="2">
        <f>ROUND(INDEX(CCareExpDecimal[],MATCH(E250,CCareExpDecimal[Income At Least],1),2)*H250,0)</f>
        <v>0</v>
      </c>
      <c r="J250" s="57">
        <v>1200.0000000000061</v>
      </c>
      <c r="K250" s="2">
        <f t="shared" si="29"/>
        <v>0</v>
      </c>
      <c r="L250" s="2">
        <f t="shared" si="30"/>
        <v>0</v>
      </c>
      <c r="M250" s="2">
        <f t="shared" si="27"/>
        <v>0</v>
      </c>
      <c r="N250" s="2">
        <f t="shared" si="31"/>
        <v>-16021</v>
      </c>
      <c r="O250" s="2">
        <f t="shared" si="32"/>
        <v>16021</v>
      </c>
      <c r="P250" s="75"/>
      <c r="Q250" s="75">
        <f>Calc!W309</f>
        <v>-3354</v>
      </c>
      <c r="R250" s="75">
        <f>Calc!X309</f>
        <v>5</v>
      </c>
      <c r="S250" s="75">
        <f>Calc!Y309</f>
        <v>0</v>
      </c>
      <c r="T250" s="75"/>
      <c r="U250" s="75">
        <v>-3354</v>
      </c>
      <c r="V250" s="75">
        <v>5</v>
      </c>
      <c r="W250" s="75">
        <v>-3251</v>
      </c>
      <c r="X250" s="75">
        <v>10</v>
      </c>
      <c r="Y250" s="75">
        <v>-3156</v>
      </c>
      <c r="Z250" s="75">
        <v>15</v>
      </c>
      <c r="AA250" s="75">
        <v>-3060</v>
      </c>
      <c r="AB250" s="75">
        <v>20</v>
      </c>
      <c r="AC250" s="75">
        <v>-2965</v>
      </c>
      <c r="AD250" s="75">
        <v>20</v>
      </c>
      <c r="AE250" s="75">
        <v>-2618</v>
      </c>
      <c r="AF250" s="75">
        <v>5</v>
      </c>
      <c r="AG250" s="75">
        <v>-2524</v>
      </c>
      <c r="AH250" s="75">
        <v>10</v>
      </c>
      <c r="AI250" s="75">
        <v>-2431</v>
      </c>
      <c r="AJ250" s="75">
        <v>15</v>
      </c>
      <c r="AK250" s="75">
        <v>-2338</v>
      </c>
      <c r="AL250" s="75">
        <v>20</v>
      </c>
      <c r="AM250" s="75">
        <v>-2244</v>
      </c>
      <c r="AN250" s="75">
        <v>20</v>
      </c>
    </row>
    <row r="251" spans="5:40">
      <c r="E251" s="2">
        <v>108500</v>
      </c>
      <c r="F251">
        <f t="shared" si="28"/>
        <v>108525</v>
      </c>
      <c r="G251" s="75">
        <f t="shared" si="21"/>
        <v>-16131</v>
      </c>
      <c r="H251" s="57">
        <v>0</v>
      </c>
      <c r="I251" s="2">
        <f>ROUND(INDEX(CCareExpDecimal[],MATCH(E251,CCareExpDecimal[Income At Least],1),2)*H251,0)</f>
        <v>0</v>
      </c>
      <c r="J251" s="57">
        <v>1200.0000000000061</v>
      </c>
      <c r="K251" s="2">
        <f t="shared" si="29"/>
        <v>0</v>
      </c>
      <c r="L251" s="2">
        <f t="shared" si="30"/>
        <v>0</v>
      </c>
      <c r="M251" s="2">
        <f t="shared" si="27"/>
        <v>0</v>
      </c>
      <c r="N251" s="2">
        <f t="shared" si="31"/>
        <v>-16131</v>
      </c>
      <c r="O251" s="2">
        <f t="shared" si="32"/>
        <v>16131</v>
      </c>
      <c r="P251" s="75"/>
      <c r="Q251" s="75">
        <f>Calc!W310</f>
        <v>-3373</v>
      </c>
      <c r="R251" s="75">
        <f>Calc!X310</f>
        <v>5</v>
      </c>
      <c r="S251" s="75">
        <f>Calc!Y310</f>
        <v>0</v>
      </c>
      <c r="T251" s="75"/>
      <c r="U251" s="75">
        <v>-3373</v>
      </c>
      <c r="V251" s="75">
        <v>5</v>
      </c>
      <c r="W251" s="75">
        <v>-3270</v>
      </c>
      <c r="X251" s="75">
        <v>10</v>
      </c>
      <c r="Y251" s="75">
        <v>-3175</v>
      </c>
      <c r="Z251" s="75">
        <v>15</v>
      </c>
      <c r="AA251" s="75">
        <v>-3079</v>
      </c>
      <c r="AB251" s="75">
        <v>20</v>
      </c>
      <c r="AC251" s="75">
        <v>-2984</v>
      </c>
      <c r="AD251" s="75">
        <v>20</v>
      </c>
      <c r="AE251" s="75">
        <v>-2636</v>
      </c>
      <c r="AF251" s="75">
        <v>5</v>
      </c>
      <c r="AG251" s="75">
        <v>-2542</v>
      </c>
      <c r="AH251" s="75">
        <v>10</v>
      </c>
      <c r="AI251" s="75">
        <v>-2448</v>
      </c>
      <c r="AJ251" s="75">
        <v>15</v>
      </c>
      <c r="AK251" s="75">
        <v>-2355</v>
      </c>
      <c r="AL251" s="75">
        <v>20</v>
      </c>
      <c r="AM251" s="75">
        <v>-2261</v>
      </c>
      <c r="AN251" s="75">
        <v>20</v>
      </c>
    </row>
    <row r="252" spans="5:40">
      <c r="E252" s="2">
        <v>109000</v>
      </c>
      <c r="F252">
        <f t="shared" si="28"/>
        <v>109025</v>
      </c>
      <c r="G252" s="75">
        <f t="shared" si="21"/>
        <v>-16241</v>
      </c>
      <c r="H252" s="57">
        <v>0</v>
      </c>
      <c r="I252" s="2">
        <f>ROUND(INDEX(CCareExpDecimal[],MATCH(E252,CCareExpDecimal[Income At Least],1),2)*H252,0)</f>
        <v>0</v>
      </c>
      <c r="J252" s="57">
        <v>1200.0000000000061</v>
      </c>
      <c r="K252" s="2">
        <f t="shared" si="29"/>
        <v>0</v>
      </c>
      <c r="L252" s="2">
        <f t="shared" si="30"/>
        <v>0</v>
      </c>
      <c r="M252" s="2">
        <f t="shared" si="27"/>
        <v>0</v>
      </c>
      <c r="N252" s="2">
        <f t="shared" si="31"/>
        <v>-16241</v>
      </c>
      <c r="O252" s="2">
        <f t="shared" si="32"/>
        <v>16241</v>
      </c>
      <c r="P252" s="75"/>
      <c r="Q252" s="75">
        <f>Calc!W311</f>
        <v>-3392</v>
      </c>
      <c r="R252" s="75">
        <f>Calc!X311</f>
        <v>5</v>
      </c>
      <c r="S252" s="75">
        <f>Calc!Y311</f>
        <v>0</v>
      </c>
      <c r="T252" s="75"/>
      <c r="U252" s="75">
        <v>-3392</v>
      </c>
      <c r="V252" s="75">
        <v>5</v>
      </c>
      <c r="W252" s="75">
        <v>-3290</v>
      </c>
      <c r="X252" s="75">
        <v>10</v>
      </c>
      <c r="Y252" s="75">
        <v>-3194</v>
      </c>
      <c r="Z252" s="75">
        <v>15</v>
      </c>
      <c r="AA252" s="75">
        <v>-3099</v>
      </c>
      <c r="AB252" s="75">
        <v>20</v>
      </c>
      <c r="AC252" s="75">
        <v>-3003</v>
      </c>
      <c r="AD252" s="75">
        <v>20</v>
      </c>
      <c r="AE252" s="75">
        <v>-2653</v>
      </c>
      <c r="AF252" s="75">
        <v>5</v>
      </c>
      <c r="AG252" s="75">
        <v>-2559</v>
      </c>
      <c r="AH252" s="75">
        <v>10</v>
      </c>
      <c r="AI252" s="75">
        <v>-2465</v>
      </c>
      <c r="AJ252" s="75">
        <v>15</v>
      </c>
      <c r="AK252" s="75">
        <v>-2372</v>
      </c>
      <c r="AL252" s="75">
        <v>20</v>
      </c>
      <c r="AM252" s="75">
        <v>-2279</v>
      </c>
      <c r="AN252" s="75">
        <v>20</v>
      </c>
    </row>
    <row r="253" spans="5:40">
      <c r="E253" s="2">
        <v>109500</v>
      </c>
      <c r="F253">
        <f t="shared" si="28"/>
        <v>109525</v>
      </c>
      <c r="G253" s="75">
        <f t="shared" si="21"/>
        <v>-16356</v>
      </c>
      <c r="H253" s="57">
        <v>0</v>
      </c>
      <c r="I253" s="2">
        <f>ROUND(INDEX(CCareExpDecimal[],MATCH(E253,CCareExpDecimal[Income At Least],1),2)*H253,0)</f>
        <v>0</v>
      </c>
      <c r="J253" s="57">
        <v>1200.0000000000061</v>
      </c>
      <c r="K253" s="2">
        <f t="shared" si="29"/>
        <v>0</v>
      </c>
      <c r="L253" s="2">
        <f t="shared" si="30"/>
        <v>0</v>
      </c>
      <c r="M253" s="2">
        <f t="shared" si="27"/>
        <v>0</v>
      </c>
      <c r="N253" s="2">
        <f t="shared" si="31"/>
        <v>-16356</v>
      </c>
      <c r="O253" s="2">
        <f t="shared" si="32"/>
        <v>16356</v>
      </c>
      <c r="P253" s="75"/>
      <c r="Q253" s="75">
        <f>Calc!W312</f>
        <v>-3412</v>
      </c>
      <c r="R253" s="75">
        <f>Calc!X312</f>
        <v>5</v>
      </c>
      <c r="S253" s="75">
        <f>Calc!Y312</f>
        <v>0</v>
      </c>
      <c r="T253" s="75"/>
      <c r="U253" s="75">
        <v>-3412</v>
      </c>
      <c r="V253" s="75">
        <v>5</v>
      </c>
      <c r="W253" s="75">
        <v>-3309</v>
      </c>
      <c r="X253" s="75">
        <v>10</v>
      </c>
      <c r="Y253" s="75">
        <v>-3213</v>
      </c>
      <c r="Z253" s="75">
        <v>15</v>
      </c>
      <c r="AA253" s="75">
        <v>-3118</v>
      </c>
      <c r="AB253" s="75">
        <v>20</v>
      </c>
      <c r="AC253" s="75">
        <v>-3023</v>
      </c>
      <c r="AD253" s="75">
        <v>20</v>
      </c>
      <c r="AE253" s="75">
        <v>-2670</v>
      </c>
      <c r="AF253" s="75">
        <v>5</v>
      </c>
      <c r="AG253" s="75">
        <v>-2576</v>
      </c>
      <c r="AH253" s="75">
        <v>10</v>
      </c>
      <c r="AI253" s="75">
        <v>-2483</v>
      </c>
      <c r="AJ253" s="75">
        <v>15</v>
      </c>
      <c r="AK253" s="75">
        <v>-2389</v>
      </c>
      <c r="AL253" s="75">
        <v>20</v>
      </c>
      <c r="AM253" s="75">
        <v>-2296</v>
      </c>
      <c r="AN253" s="75">
        <v>20</v>
      </c>
    </row>
    <row r="254" spans="5:40">
      <c r="E254" s="2">
        <v>110000</v>
      </c>
      <c r="F254">
        <f t="shared" si="28"/>
        <v>110025</v>
      </c>
      <c r="G254" s="75">
        <f t="shared" si="21"/>
        <v>-16476</v>
      </c>
      <c r="H254" s="57">
        <v>0</v>
      </c>
      <c r="I254" s="2">
        <f>ROUND(INDEX(CCareExpDecimal[],MATCH(E254,CCareExpDecimal[Income At Least],1),2)*H254,0)</f>
        <v>0</v>
      </c>
      <c r="J254" s="57">
        <v>1200.0000000000061</v>
      </c>
      <c r="K254" s="2">
        <f t="shared" si="29"/>
        <v>0</v>
      </c>
      <c r="L254" s="2">
        <f t="shared" si="30"/>
        <v>0</v>
      </c>
      <c r="M254" s="2">
        <f t="shared" si="27"/>
        <v>0</v>
      </c>
      <c r="N254" s="2">
        <f t="shared" si="31"/>
        <v>-16476</v>
      </c>
      <c r="O254" s="2">
        <f t="shared" si="32"/>
        <v>16476</v>
      </c>
      <c r="P254" s="75"/>
      <c r="Q254" s="75">
        <f>Calc!W313</f>
        <v>-3431</v>
      </c>
      <c r="R254" s="75">
        <f>Calc!X313</f>
        <v>5</v>
      </c>
      <c r="S254" s="75">
        <f>Calc!Y313</f>
        <v>0</v>
      </c>
      <c r="T254" s="75"/>
      <c r="U254" s="75">
        <v>-3431</v>
      </c>
      <c r="V254" s="75">
        <v>5</v>
      </c>
      <c r="W254" s="75">
        <v>-3328</v>
      </c>
      <c r="X254" s="75">
        <v>10</v>
      </c>
      <c r="Y254" s="75">
        <v>-3233</v>
      </c>
      <c r="Z254" s="75">
        <v>15</v>
      </c>
      <c r="AA254" s="75">
        <v>-3137</v>
      </c>
      <c r="AB254" s="75">
        <v>20</v>
      </c>
      <c r="AC254" s="75">
        <v>-3042</v>
      </c>
      <c r="AD254" s="75">
        <v>20</v>
      </c>
      <c r="AE254" s="75">
        <v>-2688</v>
      </c>
      <c r="AF254" s="75">
        <v>5</v>
      </c>
      <c r="AG254" s="75">
        <v>-2594</v>
      </c>
      <c r="AH254" s="75">
        <v>10</v>
      </c>
      <c r="AI254" s="75">
        <v>-2500</v>
      </c>
      <c r="AJ254" s="75">
        <v>15</v>
      </c>
      <c r="AK254" s="75">
        <v>-2406</v>
      </c>
      <c r="AL254" s="75">
        <v>20</v>
      </c>
      <c r="AM254" s="75">
        <v>-2313</v>
      </c>
      <c r="AN254" s="75">
        <v>20</v>
      </c>
    </row>
    <row r="255" spans="5:40">
      <c r="E255" s="2">
        <v>110500</v>
      </c>
      <c r="F255">
        <f t="shared" si="28"/>
        <v>110525</v>
      </c>
      <c r="G255" s="75">
        <f t="shared" si="21"/>
        <v>-16596</v>
      </c>
      <c r="H255" s="57">
        <v>0</v>
      </c>
      <c r="I255" s="2">
        <f>ROUND(INDEX(CCareExpDecimal[],MATCH(E255,CCareExpDecimal[Income At Least],1),2)*H255,0)</f>
        <v>0</v>
      </c>
      <c r="J255" s="57">
        <v>1200.0000000000061</v>
      </c>
      <c r="K255" s="2">
        <f t="shared" si="29"/>
        <v>0</v>
      </c>
      <c r="L255" s="2">
        <f t="shared" si="30"/>
        <v>0</v>
      </c>
      <c r="M255" s="2">
        <f t="shared" si="27"/>
        <v>0</v>
      </c>
      <c r="N255" s="2">
        <f t="shared" si="31"/>
        <v>-16596</v>
      </c>
      <c r="O255" s="2">
        <f t="shared" si="32"/>
        <v>16596</v>
      </c>
      <c r="P255" s="75"/>
      <c r="Q255" s="75">
        <f>Calc!W314</f>
        <v>-3450</v>
      </c>
      <c r="R255" s="75">
        <f>Calc!X314</f>
        <v>5</v>
      </c>
      <c r="S255" s="75">
        <f>Calc!Y314</f>
        <v>0</v>
      </c>
      <c r="T255" s="75"/>
      <c r="U255" s="75">
        <v>-3450</v>
      </c>
      <c r="V255" s="75">
        <v>5</v>
      </c>
      <c r="W255" s="75">
        <v>-3348</v>
      </c>
      <c r="X255" s="75">
        <v>10</v>
      </c>
      <c r="Y255" s="75">
        <v>-3252</v>
      </c>
      <c r="Z255" s="75">
        <v>15</v>
      </c>
      <c r="AA255" s="75">
        <v>-3157</v>
      </c>
      <c r="AB255" s="75">
        <v>20</v>
      </c>
      <c r="AC255" s="75">
        <v>-3061</v>
      </c>
      <c r="AD255" s="75">
        <v>20</v>
      </c>
      <c r="AE255" s="75">
        <v>-2705</v>
      </c>
      <c r="AF255" s="75">
        <v>5</v>
      </c>
      <c r="AG255" s="75">
        <v>-2611</v>
      </c>
      <c r="AH255" s="75">
        <v>10</v>
      </c>
      <c r="AI255" s="75">
        <v>-2517</v>
      </c>
      <c r="AJ255" s="75">
        <v>15</v>
      </c>
      <c r="AK255" s="75">
        <v>-2424</v>
      </c>
      <c r="AL255" s="75">
        <v>20</v>
      </c>
      <c r="AM255" s="75">
        <v>-2330</v>
      </c>
      <c r="AN255" s="75">
        <v>20</v>
      </c>
    </row>
    <row r="256" spans="5:40">
      <c r="E256" s="2">
        <v>111000</v>
      </c>
      <c r="F256">
        <f t="shared" si="28"/>
        <v>111025</v>
      </c>
      <c r="G256" s="75">
        <f t="shared" si="21"/>
        <v>-16716</v>
      </c>
      <c r="H256" s="57">
        <v>0</v>
      </c>
      <c r="I256" s="2">
        <f>ROUND(INDEX(CCareExpDecimal[],MATCH(E256,CCareExpDecimal[Income At Least],1),2)*H256,0)</f>
        <v>0</v>
      </c>
      <c r="J256" s="57">
        <v>1200.0000000000061</v>
      </c>
      <c r="K256" s="2">
        <f t="shared" si="29"/>
        <v>0</v>
      </c>
      <c r="L256" s="2">
        <f t="shared" si="30"/>
        <v>0</v>
      </c>
      <c r="M256" s="2">
        <f t="shared" si="27"/>
        <v>0</v>
      </c>
      <c r="N256" s="2">
        <f t="shared" si="31"/>
        <v>-16716</v>
      </c>
      <c r="O256" s="2">
        <f t="shared" si="32"/>
        <v>16716</v>
      </c>
      <c r="P256" s="75"/>
      <c r="Q256" s="75">
        <f>Calc!W315</f>
        <v>-3470</v>
      </c>
      <c r="R256" s="75">
        <f>Calc!X315</f>
        <v>5</v>
      </c>
      <c r="S256" s="75">
        <f>Calc!Y315</f>
        <v>0</v>
      </c>
      <c r="T256" s="75"/>
      <c r="U256" s="75">
        <v>-3470</v>
      </c>
      <c r="V256" s="75">
        <v>5</v>
      </c>
      <c r="W256" s="75">
        <v>-3367</v>
      </c>
      <c r="X256" s="75">
        <v>10</v>
      </c>
      <c r="Y256" s="75">
        <v>-3272</v>
      </c>
      <c r="Z256" s="75">
        <v>15</v>
      </c>
      <c r="AA256" s="75">
        <v>-3176</v>
      </c>
      <c r="AB256" s="75">
        <v>20</v>
      </c>
      <c r="AC256" s="75">
        <v>-3081</v>
      </c>
      <c r="AD256" s="75">
        <v>20</v>
      </c>
      <c r="AE256" s="75">
        <v>-2723</v>
      </c>
      <c r="AF256" s="75">
        <v>5</v>
      </c>
      <c r="AG256" s="75">
        <v>-2628</v>
      </c>
      <c r="AH256" s="75">
        <v>10</v>
      </c>
      <c r="AI256" s="75">
        <v>-2534</v>
      </c>
      <c r="AJ256" s="75">
        <v>15</v>
      </c>
      <c r="AK256" s="75">
        <v>-2441</v>
      </c>
      <c r="AL256" s="75">
        <v>20</v>
      </c>
      <c r="AM256" s="75">
        <v>-2347</v>
      </c>
      <c r="AN256" s="75">
        <v>20</v>
      </c>
    </row>
    <row r="257" spans="5:40">
      <c r="E257" s="2">
        <v>111500</v>
      </c>
      <c r="F257">
        <f t="shared" si="28"/>
        <v>111525</v>
      </c>
      <c r="G257" s="75">
        <f t="shared" si="21"/>
        <v>-16836</v>
      </c>
      <c r="H257" s="57">
        <v>0</v>
      </c>
      <c r="I257" s="2">
        <f>ROUND(INDEX(CCareExpDecimal[],MATCH(E257,CCareExpDecimal[Income At Least],1),2)*H257,0)</f>
        <v>0</v>
      </c>
      <c r="J257" s="57">
        <v>1200.0000000000061</v>
      </c>
      <c r="K257" s="2">
        <f t="shared" si="29"/>
        <v>0</v>
      </c>
      <c r="L257" s="2">
        <f t="shared" si="30"/>
        <v>0</v>
      </c>
      <c r="M257" s="2">
        <f t="shared" si="27"/>
        <v>0</v>
      </c>
      <c r="N257" s="2">
        <f t="shared" si="31"/>
        <v>-16836</v>
      </c>
      <c r="O257" s="2">
        <f t="shared" si="32"/>
        <v>16836</v>
      </c>
      <c r="P257" s="75"/>
      <c r="Q257" s="75">
        <f>Calc!W316</f>
        <v>-3489</v>
      </c>
      <c r="R257" s="75">
        <f>Calc!X316</f>
        <v>5</v>
      </c>
      <c r="S257" s="75">
        <f>Calc!Y316</f>
        <v>0</v>
      </c>
      <c r="T257" s="75"/>
      <c r="U257" s="75">
        <v>-3489</v>
      </c>
      <c r="V257" s="75">
        <v>5</v>
      </c>
      <c r="W257" s="75">
        <v>-3386</v>
      </c>
      <c r="X257" s="75">
        <v>10</v>
      </c>
      <c r="Y257" s="75">
        <v>-3291</v>
      </c>
      <c r="Z257" s="75">
        <v>15</v>
      </c>
      <c r="AA257" s="75">
        <v>-3195</v>
      </c>
      <c r="AB257" s="75">
        <v>20</v>
      </c>
      <c r="AC257" s="75">
        <v>-3100</v>
      </c>
      <c r="AD257" s="75">
        <v>20</v>
      </c>
      <c r="AE257" s="75">
        <v>-2740</v>
      </c>
      <c r="AF257" s="75">
        <v>5</v>
      </c>
      <c r="AG257" s="75">
        <v>-2646</v>
      </c>
      <c r="AH257" s="75">
        <v>10</v>
      </c>
      <c r="AI257" s="75">
        <v>-2552</v>
      </c>
      <c r="AJ257" s="75">
        <v>15</v>
      </c>
      <c r="AK257" s="75">
        <v>-2458</v>
      </c>
      <c r="AL257" s="75">
        <v>20</v>
      </c>
      <c r="AM257" s="75">
        <v>-2365</v>
      </c>
      <c r="AN257" s="75">
        <v>20</v>
      </c>
    </row>
    <row r="258" spans="5:40">
      <c r="E258" s="2">
        <v>112000</v>
      </c>
      <c r="F258">
        <f t="shared" si="28"/>
        <v>112025</v>
      </c>
      <c r="G258" s="75">
        <f t="shared" si="21"/>
        <v>-16956</v>
      </c>
      <c r="H258" s="57">
        <v>0</v>
      </c>
      <c r="I258" s="2">
        <f>ROUND(INDEX(CCareExpDecimal[],MATCH(E258,CCareExpDecimal[Income At Least],1),2)*H258,0)</f>
        <v>0</v>
      </c>
      <c r="J258" s="57">
        <v>1200.0000000000061</v>
      </c>
      <c r="K258" s="2">
        <f t="shared" si="29"/>
        <v>0</v>
      </c>
      <c r="L258" s="2">
        <f t="shared" si="30"/>
        <v>0</v>
      </c>
      <c r="M258" s="2">
        <f t="shared" si="27"/>
        <v>0</v>
      </c>
      <c r="N258" s="2">
        <f t="shared" si="31"/>
        <v>-16956</v>
      </c>
      <c r="O258" s="2">
        <f t="shared" si="32"/>
        <v>16956</v>
      </c>
      <c r="P258" s="75"/>
      <c r="Q258" s="75">
        <f>Calc!W317</f>
        <v>-3509</v>
      </c>
      <c r="R258" s="75">
        <f>Calc!X317</f>
        <v>5</v>
      </c>
      <c r="S258" s="75">
        <f>Calc!Y317</f>
        <v>0</v>
      </c>
      <c r="T258" s="75"/>
      <c r="U258" s="75">
        <v>-3509</v>
      </c>
      <c r="V258" s="75">
        <v>5</v>
      </c>
      <c r="W258" s="75">
        <v>-3406</v>
      </c>
      <c r="X258" s="75">
        <v>10</v>
      </c>
      <c r="Y258" s="75">
        <v>-3310</v>
      </c>
      <c r="Z258" s="75">
        <v>15</v>
      </c>
      <c r="AA258" s="75">
        <v>-3215</v>
      </c>
      <c r="AB258" s="75">
        <v>20</v>
      </c>
      <c r="AC258" s="75">
        <v>-3119</v>
      </c>
      <c r="AD258" s="75">
        <v>20</v>
      </c>
      <c r="AE258" s="75">
        <v>-2757</v>
      </c>
      <c r="AF258" s="75">
        <v>5</v>
      </c>
      <c r="AG258" s="75">
        <v>-2663</v>
      </c>
      <c r="AH258" s="75">
        <v>10</v>
      </c>
      <c r="AI258" s="75">
        <v>-2569</v>
      </c>
      <c r="AJ258" s="75">
        <v>15</v>
      </c>
      <c r="AK258" s="75">
        <v>-2475</v>
      </c>
      <c r="AL258" s="75">
        <v>20</v>
      </c>
      <c r="AM258" s="75">
        <v>-2382</v>
      </c>
      <c r="AN258" s="75">
        <v>20</v>
      </c>
    </row>
    <row r="259" spans="5:40">
      <c r="E259" s="2">
        <v>112500</v>
      </c>
      <c r="F259">
        <f t="shared" si="28"/>
        <v>112525</v>
      </c>
      <c r="G259" s="75">
        <f t="shared" si="21"/>
        <v>-17076</v>
      </c>
      <c r="H259" s="57">
        <v>0</v>
      </c>
      <c r="I259" s="2">
        <f>ROUND(INDEX(CCareExpDecimal[],MATCH(E259,CCareExpDecimal[Income At Least],1),2)*H259,0)</f>
        <v>0</v>
      </c>
      <c r="J259" s="57">
        <v>1200.0000000000061</v>
      </c>
      <c r="K259" s="2">
        <f t="shared" si="29"/>
        <v>0</v>
      </c>
      <c r="L259" s="2">
        <f t="shared" si="30"/>
        <v>0</v>
      </c>
      <c r="M259" s="2">
        <f t="shared" si="27"/>
        <v>0</v>
      </c>
      <c r="N259" s="2">
        <f t="shared" si="31"/>
        <v>-17076</v>
      </c>
      <c r="O259" s="2">
        <f t="shared" si="32"/>
        <v>17076</v>
      </c>
      <c r="P259" s="75"/>
      <c r="Q259" s="75">
        <f>Calc!W318</f>
        <v>-3528</v>
      </c>
      <c r="R259" s="75">
        <f>Calc!X318</f>
        <v>5</v>
      </c>
      <c r="S259" s="75">
        <f>Calc!Y318</f>
        <v>0</v>
      </c>
      <c r="T259" s="75"/>
      <c r="U259" s="75">
        <v>-3528</v>
      </c>
      <c r="V259" s="75">
        <v>5</v>
      </c>
      <c r="W259" s="75">
        <v>-3425</v>
      </c>
      <c r="X259" s="75">
        <v>10</v>
      </c>
      <c r="Y259" s="75">
        <v>-3330</v>
      </c>
      <c r="Z259" s="75">
        <v>15</v>
      </c>
      <c r="AA259" s="75">
        <v>-3234</v>
      </c>
      <c r="AB259" s="75">
        <v>20</v>
      </c>
      <c r="AC259" s="75">
        <v>-3139</v>
      </c>
      <c r="AD259" s="75">
        <v>20</v>
      </c>
      <c r="AE259" s="75">
        <v>-2775</v>
      </c>
      <c r="AF259" s="75">
        <v>5</v>
      </c>
      <c r="AG259" s="75">
        <v>-2681</v>
      </c>
      <c r="AH259" s="75">
        <v>10</v>
      </c>
      <c r="AI259" s="75">
        <v>-2587</v>
      </c>
      <c r="AJ259" s="75">
        <v>15</v>
      </c>
      <c r="AK259" s="75">
        <v>-2493</v>
      </c>
      <c r="AL259" s="75">
        <v>20</v>
      </c>
      <c r="AM259" s="75">
        <v>-2399</v>
      </c>
      <c r="AN259" s="75">
        <v>20</v>
      </c>
    </row>
    <row r="260" spans="5:40">
      <c r="E260" s="2">
        <v>113000</v>
      </c>
      <c r="F260">
        <f t="shared" si="28"/>
        <v>113025</v>
      </c>
      <c r="G260" s="75">
        <f t="shared" si="21"/>
        <v>-17196</v>
      </c>
      <c r="H260" s="57">
        <v>0</v>
      </c>
      <c r="I260" s="2">
        <f>ROUND(INDEX(CCareExpDecimal[],MATCH(E260,CCareExpDecimal[Income At Least],1),2)*H260,0)</f>
        <v>0</v>
      </c>
      <c r="J260" s="57">
        <v>1200.0000000000061</v>
      </c>
      <c r="K260" s="2">
        <f t="shared" si="29"/>
        <v>0</v>
      </c>
      <c r="L260" s="2">
        <f t="shared" si="30"/>
        <v>0</v>
      </c>
      <c r="M260" s="2">
        <f t="shared" si="27"/>
        <v>0</v>
      </c>
      <c r="N260" s="2">
        <f t="shared" si="31"/>
        <v>-17196</v>
      </c>
      <c r="O260" s="2">
        <f t="shared" si="32"/>
        <v>17196</v>
      </c>
      <c r="P260" s="75"/>
      <c r="Q260" s="75">
        <f>Calc!W319</f>
        <v>-3547</v>
      </c>
      <c r="R260" s="75">
        <f>Calc!X319</f>
        <v>5</v>
      </c>
      <c r="S260" s="75">
        <f>Calc!Y319</f>
        <v>0</v>
      </c>
      <c r="T260" s="75"/>
      <c r="U260" s="75">
        <v>-3547</v>
      </c>
      <c r="V260" s="75">
        <v>5</v>
      </c>
      <c r="W260" s="75">
        <v>-3444</v>
      </c>
      <c r="X260" s="75">
        <v>10</v>
      </c>
      <c r="Y260" s="75">
        <v>-3349</v>
      </c>
      <c r="Z260" s="75">
        <v>15</v>
      </c>
      <c r="AA260" s="75">
        <v>-3254</v>
      </c>
      <c r="AB260" s="75">
        <v>20</v>
      </c>
      <c r="AC260" s="75">
        <v>-3158</v>
      </c>
      <c r="AD260" s="75">
        <v>20</v>
      </c>
      <c r="AE260" s="75">
        <v>-2792</v>
      </c>
      <c r="AF260" s="75">
        <v>5</v>
      </c>
      <c r="AG260" s="75">
        <v>-2698</v>
      </c>
      <c r="AH260" s="75">
        <v>10</v>
      </c>
      <c r="AI260" s="75">
        <v>-2604</v>
      </c>
      <c r="AJ260" s="75">
        <v>15</v>
      </c>
      <c r="AK260" s="75">
        <v>-2510</v>
      </c>
      <c r="AL260" s="75">
        <v>20</v>
      </c>
      <c r="AM260" s="75">
        <v>-2416</v>
      </c>
      <c r="AN260" s="75">
        <v>20</v>
      </c>
    </row>
    <row r="261" spans="5:40">
      <c r="E261" s="2">
        <v>113500</v>
      </c>
      <c r="F261">
        <f t="shared" si="28"/>
        <v>113525</v>
      </c>
      <c r="G261" s="75">
        <f t="shared" si="21"/>
        <v>-17316</v>
      </c>
      <c r="H261" s="57">
        <v>0</v>
      </c>
      <c r="I261" s="2">
        <f>ROUND(INDEX(CCareExpDecimal[],MATCH(E261,CCareExpDecimal[Income At Least],1),2)*H261,0)</f>
        <v>0</v>
      </c>
      <c r="J261" s="57">
        <v>1200.0000000000061</v>
      </c>
      <c r="K261" s="2">
        <f t="shared" si="29"/>
        <v>0</v>
      </c>
      <c r="L261" s="2">
        <f t="shared" si="30"/>
        <v>0</v>
      </c>
      <c r="M261" s="2">
        <f t="shared" si="27"/>
        <v>0</v>
      </c>
      <c r="N261" s="2">
        <f t="shared" si="31"/>
        <v>-17316</v>
      </c>
      <c r="O261" s="2">
        <f t="shared" si="32"/>
        <v>17316</v>
      </c>
      <c r="P261" s="75"/>
      <c r="Q261" s="75">
        <f>Calc!W320</f>
        <v>-3567</v>
      </c>
      <c r="R261" s="75">
        <f>Calc!X320</f>
        <v>5</v>
      </c>
      <c r="S261" s="75">
        <f>Calc!Y320</f>
        <v>0</v>
      </c>
      <c r="T261" s="75"/>
      <c r="U261" s="75">
        <v>-3567</v>
      </c>
      <c r="V261" s="75">
        <v>5</v>
      </c>
      <c r="W261" s="75">
        <v>-3464</v>
      </c>
      <c r="X261" s="75">
        <v>10</v>
      </c>
      <c r="Y261" s="75">
        <v>-3368</v>
      </c>
      <c r="Z261" s="75">
        <v>15</v>
      </c>
      <c r="AA261" s="75">
        <v>-3273</v>
      </c>
      <c r="AB261" s="75">
        <v>20</v>
      </c>
      <c r="AC261" s="75">
        <v>-3177</v>
      </c>
      <c r="AD261" s="75">
        <v>20</v>
      </c>
      <c r="AE261" s="75">
        <v>-2810</v>
      </c>
      <c r="AF261" s="75">
        <v>5</v>
      </c>
      <c r="AG261" s="75">
        <v>-2715</v>
      </c>
      <c r="AH261" s="75">
        <v>10</v>
      </c>
      <c r="AI261" s="75">
        <v>-2621</v>
      </c>
      <c r="AJ261" s="75">
        <v>15</v>
      </c>
      <c r="AK261" s="75">
        <v>-2527</v>
      </c>
      <c r="AL261" s="75">
        <v>20</v>
      </c>
      <c r="AM261" s="75">
        <v>-2434</v>
      </c>
      <c r="AN261" s="75">
        <v>20</v>
      </c>
    </row>
    <row r="262" spans="5:40">
      <c r="E262" s="2">
        <v>114000</v>
      </c>
      <c r="F262">
        <f t="shared" si="28"/>
        <v>114025</v>
      </c>
      <c r="G262" s="75">
        <f t="shared" si="21"/>
        <v>-17436</v>
      </c>
      <c r="H262" s="57">
        <v>0</v>
      </c>
      <c r="I262" s="2">
        <f>ROUND(INDEX(CCareExpDecimal[],MATCH(E262,CCareExpDecimal[Income At Least],1),2)*H262,0)</f>
        <v>0</v>
      </c>
      <c r="J262" s="57">
        <v>1200.0000000000061</v>
      </c>
      <c r="K262" s="2">
        <f t="shared" si="29"/>
        <v>0</v>
      </c>
      <c r="L262" s="2">
        <f t="shared" si="30"/>
        <v>0</v>
      </c>
      <c r="M262" s="2">
        <f t="shared" si="27"/>
        <v>0</v>
      </c>
      <c r="N262" s="2">
        <f t="shared" si="31"/>
        <v>-17436</v>
      </c>
      <c r="O262" s="2">
        <f t="shared" si="32"/>
        <v>17436</v>
      </c>
      <c r="P262" s="75"/>
      <c r="Q262" s="75">
        <f>Calc!W321</f>
        <v>-3586</v>
      </c>
      <c r="R262" s="75">
        <f>Calc!X321</f>
        <v>5</v>
      </c>
      <c r="S262" s="75">
        <f>Calc!Y321</f>
        <v>0</v>
      </c>
      <c r="T262" s="75"/>
      <c r="U262" s="75">
        <v>-3586</v>
      </c>
      <c r="V262" s="75">
        <v>5</v>
      </c>
      <c r="W262" s="75">
        <v>-3483</v>
      </c>
      <c r="X262" s="75">
        <v>10</v>
      </c>
      <c r="Y262" s="75">
        <v>-3388</v>
      </c>
      <c r="Z262" s="75">
        <v>15</v>
      </c>
      <c r="AA262" s="75">
        <v>-3292</v>
      </c>
      <c r="AB262" s="75">
        <v>20</v>
      </c>
      <c r="AC262" s="75">
        <v>-3197</v>
      </c>
      <c r="AD262" s="75">
        <v>20</v>
      </c>
      <c r="AE262" s="75">
        <v>-2827</v>
      </c>
      <c r="AF262" s="75">
        <v>5</v>
      </c>
      <c r="AG262" s="75">
        <v>-2733</v>
      </c>
      <c r="AH262" s="75">
        <v>10</v>
      </c>
      <c r="AI262" s="75">
        <v>-2639</v>
      </c>
      <c r="AJ262" s="75">
        <v>15</v>
      </c>
      <c r="AK262" s="75">
        <v>-2545</v>
      </c>
      <c r="AL262" s="75">
        <v>20</v>
      </c>
      <c r="AM262" s="75">
        <v>-2451</v>
      </c>
      <c r="AN262" s="75">
        <v>20</v>
      </c>
    </row>
    <row r="263" spans="5:40">
      <c r="E263" s="2">
        <v>114500</v>
      </c>
      <c r="F263">
        <f t="shared" si="28"/>
        <v>114525</v>
      </c>
      <c r="G263" s="75">
        <f t="shared" si="21"/>
        <v>-17556</v>
      </c>
      <c r="H263" s="57">
        <v>0</v>
      </c>
      <c r="I263" s="2">
        <f>ROUND(INDEX(CCareExpDecimal[],MATCH(E263,CCareExpDecimal[Income At Least],1),2)*H263,0)</f>
        <v>0</v>
      </c>
      <c r="J263" s="57">
        <v>1200.0000000000061</v>
      </c>
      <c r="K263" s="2">
        <f t="shared" si="29"/>
        <v>0</v>
      </c>
      <c r="L263" s="2">
        <f t="shared" si="30"/>
        <v>0</v>
      </c>
      <c r="M263" s="2">
        <f t="shared" si="27"/>
        <v>0</v>
      </c>
      <c r="N263" s="2">
        <f t="shared" si="31"/>
        <v>-17556</v>
      </c>
      <c r="O263" s="2">
        <f t="shared" si="32"/>
        <v>17556</v>
      </c>
      <c r="P263" s="75"/>
      <c r="Q263" s="75">
        <f>Calc!W322</f>
        <v>-3606</v>
      </c>
      <c r="R263" s="75">
        <f>Calc!X322</f>
        <v>5</v>
      </c>
      <c r="S263" s="75">
        <f>Calc!Y322</f>
        <v>0</v>
      </c>
      <c r="T263" s="75"/>
      <c r="U263" s="75">
        <v>-3606</v>
      </c>
      <c r="V263" s="75">
        <v>5</v>
      </c>
      <c r="W263" s="75">
        <v>-3502</v>
      </c>
      <c r="X263" s="75">
        <v>10</v>
      </c>
      <c r="Y263" s="75">
        <v>-3407</v>
      </c>
      <c r="Z263" s="75">
        <v>15</v>
      </c>
      <c r="AA263" s="75">
        <v>-3311</v>
      </c>
      <c r="AB263" s="75">
        <v>20</v>
      </c>
      <c r="AC263" s="75">
        <v>-3216</v>
      </c>
      <c r="AD263" s="75">
        <v>20</v>
      </c>
      <c r="AE263" s="75">
        <v>-2844</v>
      </c>
      <c r="AF263" s="75">
        <v>5</v>
      </c>
      <c r="AG263" s="75">
        <v>-2750</v>
      </c>
      <c r="AH263" s="75">
        <v>10</v>
      </c>
      <c r="AI263" s="75">
        <v>-2656</v>
      </c>
      <c r="AJ263" s="75">
        <v>15</v>
      </c>
      <c r="AK263" s="75">
        <v>-2562</v>
      </c>
      <c r="AL263" s="75">
        <v>20</v>
      </c>
      <c r="AM263" s="75">
        <v>-2468</v>
      </c>
      <c r="AN263" s="75">
        <v>20</v>
      </c>
    </row>
    <row r="264" spans="5:40">
      <c r="E264" s="2">
        <v>115000</v>
      </c>
      <c r="F264">
        <f t="shared" si="28"/>
        <v>115025</v>
      </c>
      <c r="G264" s="75">
        <f t="shared" si="21"/>
        <v>-17676</v>
      </c>
      <c r="H264" s="57">
        <v>0</v>
      </c>
      <c r="I264" s="2">
        <f>ROUND(INDEX(CCareExpDecimal[],MATCH(E264,CCareExpDecimal[Income At Least],1),2)*H264,0)</f>
        <v>0</v>
      </c>
      <c r="J264" s="57">
        <v>1200.0000000000061</v>
      </c>
      <c r="K264" s="2">
        <f t="shared" si="29"/>
        <v>0</v>
      </c>
      <c r="L264" s="2">
        <f t="shared" si="30"/>
        <v>0</v>
      </c>
      <c r="M264" s="2">
        <f t="shared" si="27"/>
        <v>0</v>
      </c>
      <c r="N264" s="2">
        <f t="shared" si="31"/>
        <v>-17676</v>
      </c>
      <c r="O264" s="2">
        <f t="shared" si="32"/>
        <v>17676</v>
      </c>
      <c r="P264" s="75"/>
      <c r="Q264" s="75">
        <f>Calc!W323</f>
        <v>-3625</v>
      </c>
      <c r="R264" s="75">
        <f>Calc!X323</f>
        <v>5</v>
      </c>
      <c r="S264" s="75">
        <f>Calc!Y323</f>
        <v>0</v>
      </c>
      <c r="T264" s="75"/>
      <c r="U264" s="75">
        <v>-3625</v>
      </c>
      <c r="V264" s="75">
        <v>5</v>
      </c>
      <c r="W264" s="75">
        <v>-3522</v>
      </c>
      <c r="X264" s="75">
        <v>10</v>
      </c>
      <c r="Y264" s="75">
        <v>-3426</v>
      </c>
      <c r="Z264" s="75">
        <v>15</v>
      </c>
      <c r="AA264" s="75">
        <v>-3331</v>
      </c>
      <c r="AB264" s="75">
        <v>20</v>
      </c>
      <c r="AC264" s="75">
        <v>-3235</v>
      </c>
      <c r="AD264" s="75">
        <v>20</v>
      </c>
      <c r="AE264" s="75">
        <v>-2862</v>
      </c>
      <c r="AF264" s="75">
        <v>5</v>
      </c>
      <c r="AG264" s="75">
        <v>-2768</v>
      </c>
      <c r="AH264" s="75">
        <v>10</v>
      </c>
      <c r="AI264" s="75">
        <v>-2674</v>
      </c>
      <c r="AJ264" s="75">
        <v>15</v>
      </c>
      <c r="AK264" s="75">
        <v>-2580</v>
      </c>
      <c r="AL264" s="75">
        <v>20</v>
      </c>
      <c r="AM264" s="75">
        <v>-2486</v>
      </c>
      <c r="AN264" s="75">
        <v>20</v>
      </c>
    </row>
    <row r="265" spans="5:40">
      <c r="E265" s="2">
        <v>115500</v>
      </c>
      <c r="F265">
        <f t="shared" si="28"/>
        <v>115525</v>
      </c>
      <c r="G265" s="75">
        <f t="shared" si="21"/>
        <v>-17796</v>
      </c>
      <c r="H265" s="57">
        <v>0</v>
      </c>
      <c r="I265" s="2">
        <f>ROUND(INDEX(CCareExpDecimal[],MATCH(E265,CCareExpDecimal[Income At Least],1),2)*H265,0)</f>
        <v>0</v>
      </c>
      <c r="J265" s="57">
        <v>1200.0000000000061</v>
      </c>
      <c r="K265" s="2">
        <f t="shared" si="29"/>
        <v>0</v>
      </c>
      <c r="L265" s="2">
        <f t="shared" si="30"/>
        <v>0</v>
      </c>
      <c r="M265" s="2">
        <f t="shared" si="27"/>
        <v>0</v>
      </c>
      <c r="N265" s="2">
        <f t="shared" si="31"/>
        <v>-17796</v>
      </c>
      <c r="O265" s="2">
        <f t="shared" si="32"/>
        <v>17796</v>
      </c>
      <c r="P265" s="75"/>
      <c r="Q265" s="75">
        <f>Calc!W324</f>
        <v>-3644</v>
      </c>
      <c r="R265" s="75">
        <f>Calc!X324</f>
        <v>5</v>
      </c>
      <c r="S265" s="75">
        <f>Calc!Y324</f>
        <v>0</v>
      </c>
      <c r="T265" s="75"/>
      <c r="U265" s="75">
        <v>-3644</v>
      </c>
      <c r="V265" s="75">
        <v>5</v>
      </c>
      <c r="W265" s="75">
        <v>-3541</v>
      </c>
      <c r="X265" s="75">
        <v>10</v>
      </c>
      <c r="Y265" s="75">
        <v>-3446</v>
      </c>
      <c r="Z265" s="75">
        <v>15</v>
      </c>
      <c r="AA265" s="75">
        <v>-3350</v>
      </c>
      <c r="AB265" s="75">
        <v>20</v>
      </c>
      <c r="AC265" s="75">
        <v>-3255</v>
      </c>
      <c r="AD265" s="75">
        <v>20</v>
      </c>
      <c r="AE265" s="75">
        <v>-2879</v>
      </c>
      <c r="AF265" s="75">
        <v>5</v>
      </c>
      <c r="AG265" s="75">
        <v>-2785</v>
      </c>
      <c r="AH265" s="75">
        <v>10</v>
      </c>
      <c r="AI265" s="75">
        <v>-2691</v>
      </c>
      <c r="AJ265" s="75">
        <v>15</v>
      </c>
      <c r="AK265" s="75">
        <v>-2597</v>
      </c>
      <c r="AL265" s="75">
        <v>20</v>
      </c>
      <c r="AM265" s="75">
        <v>-2503</v>
      </c>
      <c r="AN265" s="75">
        <v>20</v>
      </c>
    </row>
    <row r="266" spans="5:40">
      <c r="E266" s="2">
        <v>116000</v>
      </c>
      <c r="F266">
        <f t="shared" si="28"/>
        <v>116025</v>
      </c>
      <c r="G266" s="75">
        <f t="shared" si="21"/>
        <v>-17916</v>
      </c>
      <c r="H266" s="57">
        <v>0</v>
      </c>
      <c r="I266" s="2">
        <f>ROUND(INDEX(CCareExpDecimal[],MATCH(E266,CCareExpDecimal[Income At Least],1),2)*H266,0)</f>
        <v>0</v>
      </c>
      <c r="J266" s="57">
        <v>1200.0000000000061</v>
      </c>
      <c r="K266" s="2">
        <f t="shared" si="29"/>
        <v>0</v>
      </c>
      <c r="L266" s="2">
        <f t="shared" si="30"/>
        <v>0</v>
      </c>
      <c r="M266" s="2">
        <f t="shared" si="27"/>
        <v>0</v>
      </c>
      <c r="N266" s="2">
        <f t="shared" si="31"/>
        <v>-17916</v>
      </c>
      <c r="O266" s="2">
        <f t="shared" si="32"/>
        <v>17916</v>
      </c>
      <c r="P266" s="75"/>
      <c r="Q266" s="75">
        <f>Calc!W325</f>
        <v>-3664</v>
      </c>
      <c r="R266" s="75">
        <f>Calc!X325</f>
        <v>5</v>
      </c>
      <c r="S266" s="75">
        <f>Calc!Y325</f>
        <v>0</v>
      </c>
      <c r="T266" s="75"/>
      <c r="U266" s="75">
        <v>-3664</v>
      </c>
      <c r="V266" s="75">
        <v>5</v>
      </c>
      <c r="W266" s="75">
        <v>-3561</v>
      </c>
      <c r="X266" s="75">
        <v>10</v>
      </c>
      <c r="Y266" s="75">
        <v>-3465</v>
      </c>
      <c r="Z266" s="75">
        <v>15</v>
      </c>
      <c r="AA266" s="75">
        <v>-3370</v>
      </c>
      <c r="AB266" s="75">
        <v>20</v>
      </c>
      <c r="AC266" s="75">
        <v>-3274</v>
      </c>
      <c r="AD266" s="75">
        <v>20</v>
      </c>
      <c r="AE266" s="75">
        <v>-2898</v>
      </c>
      <c r="AF266" s="75">
        <v>5</v>
      </c>
      <c r="AG266" s="75">
        <v>-2804</v>
      </c>
      <c r="AH266" s="75">
        <v>10</v>
      </c>
      <c r="AI266" s="75">
        <v>-2710</v>
      </c>
      <c r="AJ266" s="75">
        <v>15</v>
      </c>
      <c r="AK266" s="75">
        <v>-2616</v>
      </c>
      <c r="AL266" s="75">
        <v>20</v>
      </c>
      <c r="AM266" s="75">
        <v>-2522</v>
      </c>
      <c r="AN266" s="75">
        <v>20</v>
      </c>
    </row>
    <row r="267" spans="5:40">
      <c r="E267" s="2">
        <v>116500</v>
      </c>
      <c r="F267">
        <f t="shared" si="28"/>
        <v>116525</v>
      </c>
      <c r="G267" s="75">
        <f t="shared" si="21"/>
        <v>-18036</v>
      </c>
      <c r="H267" s="57">
        <v>0</v>
      </c>
      <c r="I267" s="2">
        <f>ROUND(INDEX(CCareExpDecimal[],MATCH(E267,CCareExpDecimal[Income At Least],1),2)*H267,0)</f>
        <v>0</v>
      </c>
      <c r="J267" s="57">
        <v>1200.0000000000061</v>
      </c>
      <c r="K267" s="2">
        <f t="shared" si="29"/>
        <v>0</v>
      </c>
      <c r="L267" s="2">
        <f t="shared" si="30"/>
        <v>0</v>
      </c>
      <c r="M267" s="2">
        <f t="shared" si="27"/>
        <v>0</v>
      </c>
      <c r="N267" s="2">
        <f t="shared" si="31"/>
        <v>-18036</v>
      </c>
      <c r="O267" s="2">
        <f t="shared" si="32"/>
        <v>18036</v>
      </c>
      <c r="P267" s="75"/>
      <c r="Q267" s="75">
        <f>Calc!W326</f>
        <v>-3683</v>
      </c>
      <c r="R267" s="75">
        <f>Calc!X326</f>
        <v>5</v>
      </c>
      <c r="S267" s="75">
        <f>Calc!Y326</f>
        <v>0</v>
      </c>
      <c r="T267" s="75"/>
      <c r="U267" s="75">
        <v>-3683</v>
      </c>
      <c r="V267" s="75">
        <v>5</v>
      </c>
      <c r="W267" s="75">
        <v>-3580</v>
      </c>
      <c r="X267" s="75">
        <v>10</v>
      </c>
      <c r="Y267" s="75">
        <v>-3484</v>
      </c>
      <c r="Z267" s="75">
        <v>15</v>
      </c>
      <c r="AA267" s="75">
        <v>-3389</v>
      </c>
      <c r="AB267" s="75">
        <v>20</v>
      </c>
      <c r="AC267" s="75">
        <v>-3294</v>
      </c>
      <c r="AD267" s="75">
        <v>20</v>
      </c>
      <c r="AE267" s="75">
        <v>-2916</v>
      </c>
      <c r="AF267" s="75">
        <v>5</v>
      </c>
      <c r="AG267" s="75">
        <v>-2822</v>
      </c>
      <c r="AH267" s="75">
        <v>10</v>
      </c>
      <c r="AI267" s="75">
        <v>-2728</v>
      </c>
      <c r="AJ267" s="75">
        <v>15</v>
      </c>
      <c r="AK267" s="75">
        <v>-2634</v>
      </c>
      <c r="AL267" s="75">
        <v>20</v>
      </c>
      <c r="AM267" s="75">
        <v>-2540</v>
      </c>
      <c r="AN267" s="75">
        <v>20</v>
      </c>
    </row>
    <row r="268" spans="5:40">
      <c r="E268" s="2">
        <v>117000</v>
      </c>
      <c r="F268">
        <f t="shared" si="28"/>
        <v>117025</v>
      </c>
      <c r="G268" s="75">
        <f t="shared" si="21"/>
        <v>-18156</v>
      </c>
      <c r="H268" s="57">
        <v>0</v>
      </c>
      <c r="I268" s="2">
        <f>ROUND(INDEX(CCareExpDecimal[],MATCH(E268,CCareExpDecimal[Income At Least],1),2)*H268,0)</f>
        <v>0</v>
      </c>
      <c r="J268" s="57">
        <v>1200.0000000000061</v>
      </c>
      <c r="K268" s="2">
        <f t="shared" si="29"/>
        <v>0</v>
      </c>
      <c r="L268" s="2">
        <f t="shared" si="30"/>
        <v>0</v>
      </c>
      <c r="M268" s="2">
        <f t="shared" si="27"/>
        <v>0</v>
      </c>
      <c r="N268" s="2">
        <f t="shared" si="31"/>
        <v>-18156</v>
      </c>
      <c r="O268" s="2">
        <f t="shared" si="32"/>
        <v>18156</v>
      </c>
      <c r="P268" s="75"/>
      <c r="Q268" s="75">
        <f>Calc!W327</f>
        <v>-3703</v>
      </c>
      <c r="R268" s="75">
        <f>Calc!X327</f>
        <v>5</v>
      </c>
      <c r="S268" s="75">
        <f>Calc!Y327</f>
        <v>0</v>
      </c>
      <c r="T268" s="75"/>
      <c r="U268" s="75">
        <v>-3703</v>
      </c>
      <c r="V268" s="75">
        <v>5</v>
      </c>
      <c r="W268" s="75">
        <v>-3599</v>
      </c>
      <c r="X268" s="75">
        <v>10</v>
      </c>
      <c r="Y268" s="75">
        <v>-3504</v>
      </c>
      <c r="Z268" s="75">
        <v>15</v>
      </c>
      <c r="AA268" s="75">
        <v>-3408</v>
      </c>
      <c r="AB268" s="75">
        <v>20</v>
      </c>
      <c r="AC268" s="75">
        <v>-3313</v>
      </c>
      <c r="AD268" s="75">
        <v>20</v>
      </c>
      <c r="AE268" s="75">
        <v>-2935</v>
      </c>
      <c r="AF268" s="75">
        <v>5</v>
      </c>
      <c r="AG268" s="75">
        <v>-2841</v>
      </c>
      <c r="AH268" s="75">
        <v>10</v>
      </c>
      <c r="AI268" s="75">
        <v>-2746</v>
      </c>
      <c r="AJ268" s="75">
        <v>15</v>
      </c>
      <c r="AK268" s="75">
        <v>-2652</v>
      </c>
      <c r="AL268" s="75">
        <v>20</v>
      </c>
      <c r="AM268" s="75">
        <v>-2558</v>
      </c>
      <c r="AN268" s="75">
        <v>20</v>
      </c>
    </row>
    <row r="269" spans="5:40">
      <c r="E269" s="2">
        <v>117500</v>
      </c>
      <c r="F269">
        <f t="shared" si="28"/>
        <v>117525</v>
      </c>
      <c r="G269" s="75">
        <f t="shared" si="21"/>
        <v>-18276</v>
      </c>
      <c r="H269" s="57">
        <v>0</v>
      </c>
      <c r="I269" s="2">
        <f>ROUND(INDEX(CCareExpDecimal[],MATCH(E269,CCareExpDecimal[Income At Least],1),2)*H269,0)</f>
        <v>0</v>
      </c>
      <c r="J269" s="57">
        <v>1200.0000000000061</v>
      </c>
      <c r="K269" s="2">
        <f t="shared" si="29"/>
        <v>0</v>
      </c>
      <c r="L269" s="2">
        <f t="shared" si="30"/>
        <v>0</v>
      </c>
      <c r="M269" s="2">
        <f t="shared" si="27"/>
        <v>0</v>
      </c>
      <c r="N269" s="2">
        <f t="shared" si="31"/>
        <v>-18276</v>
      </c>
      <c r="O269" s="2">
        <f t="shared" si="32"/>
        <v>18276</v>
      </c>
      <c r="P269" s="75"/>
      <c r="Q269" s="75">
        <f>Calc!W328</f>
        <v>-3722</v>
      </c>
      <c r="R269" s="75">
        <f>Calc!X328</f>
        <v>5</v>
      </c>
      <c r="S269" s="75">
        <f>Calc!Y328</f>
        <v>0</v>
      </c>
      <c r="T269" s="75"/>
      <c r="U269" s="75">
        <v>-3722</v>
      </c>
      <c r="V269" s="75">
        <v>5</v>
      </c>
      <c r="W269" s="75">
        <v>-3619</v>
      </c>
      <c r="X269" s="75">
        <v>10</v>
      </c>
      <c r="Y269" s="75">
        <v>-3523</v>
      </c>
      <c r="Z269" s="75">
        <v>15</v>
      </c>
      <c r="AA269" s="75">
        <v>-3428</v>
      </c>
      <c r="AB269" s="75">
        <v>20</v>
      </c>
      <c r="AC269" s="75">
        <v>-3332</v>
      </c>
      <c r="AD269" s="75">
        <v>20</v>
      </c>
      <c r="AE269" s="75">
        <v>-2953</v>
      </c>
      <c r="AF269" s="75">
        <v>5</v>
      </c>
      <c r="AG269" s="75">
        <v>-2859</v>
      </c>
      <c r="AH269" s="75">
        <v>10</v>
      </c>
      <c r="AI269" s="75">
        <v>-2765</v>
      </c>
      <c r="AJ269" s="75">
        <v>15</v>
      </c>
      <c r="AK269" s="75">
        <v>-2671</v>
      </c>
      <c r="AL269" s="75">
        <v>20</v>
      </c>
      <c r="AM269" s="75">
        <v>-2577</v>
      </c>
      <c r="AN269" s="75">
        <v>20</v>
      </c>
    </row>
    <row r="270" spans="5:40">
      <c r="E270" s="2">
        <v>118000</v>
      </c>
      <c r="F270">
        <f t="shared" si="28"/>
        <v>118025</v>
      </c>
      <c r="G270" s="75">
        <f t="shared" si="21"/>
        <v>-18396</v>
      </c>
      <c r="H270" s="57">
        <v>0</v>
      </c>
      <c r="I270" s="2">
        <f>ROUND(INDEX(CCareExpDecimal[],MATCH(E270,CCareExpDecimal[Income At Least],1),2)*H270,0)</f>
        <v>0</v>
      </c>
      <c r="J270" s="57">
        <v>1200.0000000000061</v>
      </c>
      <c r="K270" s="2">
        <f t="shared" si="29"/>
        <v>0</v>
      </c>
      <c r="L270" s="2">
        <f t="shared" si="30"/>
        <v>0</v>
      </c>
      <c r="M270" s="2">
        <f t="shared" si="27"/>
        <v>0</v>
      </c>
      <c r="N270" s="2">
        <f t="shared" si="31"/>
        <v>-18396</v>
      </c>
      <c r="O270" s="2">
        <f t="shared" si="32"/>
        <v>18396</v>
      </c>
      <c r="P270" s="75"/>
      <c r="Q270" s="75">
        <f>Calc!W329</f>
        <v>-3742</v>
      </c>
      <c r="R270" s="75">
        <f>Calc!X329</f>
        <v>5</v>
      </c>
      <c r="S270" s="75">
        <f>Calc!Y329</f>
        <v>0</v>
      </c>
      <c r="T270" s="75"/>
      <c r="U270" s="75">
        <v>-3742</v>
      </c>
      <c r="V270" s="75">
        <v>5</v>
      </c>
      <c r="W270" s="75">
        <v>-3638</v>
      </c>
      <c r="X270" s="75">
        <v>10</v>
      </c>
      <c r="Y270" s="75">
        <v>-3543</v>
      </c>
      <c r="Z270" s="75">
        <v>15</v>
      </c>
      <c r="AA270" s="75">
        <v>-3447</v>
      </c>
      <c r="AB270" s="75">
        <v>20</v>
      </c>
      <c r="AC270" s="75">
        <v>-3352</v>
      </c>
      <c r="AD270" s="75">
        <v>20</v>
      </c>
      <c r="AE270" s="75">
        <v>-2971</v>
      </c>
      <c r="AF270" s="75">
        <v>5</v>
      </c>
      <c r="AG270" s="75">
        <v>-2877</v>
      </c>
      <c r="AH270" s="75">
        <v>10</v>
      </c>
      <c r="AI270" s="75">
        <v>-2783</v>
      </c>
      <c r="AJ270" s="75">
        <v>15</v>
      </c>
      <c r="AK270" s="75">
        <v>-2689</v>
      </c>
      <c r="AL270" s="75">
        <v>20</v>
      </c>
      <c r="AM270" s="75">
        <v>-2595</v>
      </c>
      <c r="AN270" s="75">
        <v>20</v>
      </c>
    </row>
    <row r="271" spans="5:40">
      <c r="E271" s="2">
        <v>118500</v>
      </c>
      <c r="F271">
        <f t="shared" si="28"/>
        <v>118525</v>
      </c>
      <c r="G271" s="75">
        <f t="shared" si="21"/>
        <v>-18516</v>
      </c>
      <c r="H271" s="57">
        <v>0</v>
      </c>
      <c r="I271" s="2">
        <f>ROUND(INDEX(CCareExpDecimal[],MATCH(E271,CCareExpDecimal[Income At Least],1),2)*H271,0)</f>
        <v>0</v>
      </c>
      <c r="J271" s="57">
        <v>1200.0000000000061</v>
      </c>
      <c r="K271" s="2">
        <f t="shared" si="29"/>
        <v>0</v>
      </c>
      <c r="L271" s="2">
        <f t="shared" si="30"/>
        <v>0</v>
      </c>
      <c r="M271" s="2">
        <f t="shared" si="27"/>
        <v>0</v>
      </c>
      <c r="N271" s="2">
        <f t="shared" si="31"/>
        <v>-18516</v>
      </c>
      <c r="O271" s="2">
        <f t="shared" si="32"/>
        <v>18516</v>
      </c>
      <c r="P271" s="75"/>
      <c r="Q271" s="75">
        <f>Calc!W330</f>
        <v>-3761</v>
      </c>
      <c r="R271" s="75">
        <f>Calc!X330</f>
        <v>5</v>
      </c>
      <c r="S271" s="75">
        <f>Calc!Y330</f>
        <v>0</v>
      </c>
      <c r="T271" s="75"/>
      <c r="U271" s="75">
        <v>-3761</v>
      </c>
      <c r="V271" s="75">
        <v>5</v>
      </c>
      <c r="W271" s="75">
        <v>-3658</v>
      </c>
      <c r="X271" s="75">
        <v>10</v>
      </c>
      <c r="Y271" s="75">
        <v>-3562</v>
      </c>
      <c r="Z271" s="75">
        <v>15</v>
      </c>
      <c r="AA271" s="75">
        <v>-3466</v>
      </c>
      <c r="AB271" s="75">
        <v>20</v>
      </c>
      <c r="AC271" s="75">
        <v>-3371</v>
      </c>
      <c r="AD271" s="75">
        <v>20</v>
      </c>
      <c r="AE271" s="75">
        <v>-2990</v>
      </c>
      <c r="AF271" s="75">
        <v>5</v>
      </c>
      <c r="AG271" s="75">
        <v>-2896</v>
      </c>
      <c r="AH271" s="75">
        <v>10</v>
      </c>
      <c r="AI271" s="75">
        <v>-2801</v>
      </c>
      <c r="AJ271" s="75">
        <v>15</v>
      </c>
      <c r="AK271" s="75">
        <v>-2707</v>
      </c>
      <c r="AL271" s="75">
        <v>20</v>
      </c>
      <c r="AM271" s="75">
        <v>-2613</v>
      </c>
      <c r="AN271" s="75">
        <v>20</v>
      </c>
    </row>
    <row r="272" spans="5:40">
      <c r="E272" s="2">
        <v>119000</v>
      </c>
      <c r="F272">
        <f t="shared" si="28"/>
        <v>119025</v>
      </c>
      <c r="G272" s="75">
        <f t="shared" si="21"/>
        <v>-18636</v>
      </c>
      <c r="H272" s="57">
        <v>0</v>
      </c>
      <c r="I272" s="2">
        <f>ROUND(INDEX(CCareExpDecimal[],MATCH(E272,CCareExpDecimal[Income At Least],1),2)*H272,0)</f>
        <v>0</v>
      </c>
      <c r="J272" s="57">
        <v>1200.0000000000061</v>
      </c>
      <c r="K272" s="2">
        <f t="shared" si="29"/>
        <v>0</v>
      </c>
      <c r="L272" s="2">
        <f t="shared" si="30"/>
        <v>0</v>
      </c>
      <c r="M272" s="2">
        <f t="shared" si="27"/>
        <v>0</v>
      </c>
      <c r="N272" s="2">
        <f t="shared" si="31"/>
        <v>-18636</v>
      </c>
      <c r="O272" s="2">
        <f t="shared" si="32"/>
        <v>18636</v>
      </c>
      <c r="P272" s="75"/>
      <c r="Q272" s="75">
        <f>Calc!W331</f>
        <v>-3781</v>
      </c>
      <c r="R272" s="75">
        <f>Calc!X331</f>
        <v>5</v>
      </c>
      <c r="S272" s="75">
        <f>Calc!Y331</f>
        <v>0</v>
      </c>
      <c r="T272" s="75"/>
      <c r="U272" s="75">
        <v>-3781</v>
      </c>
      <c r="V272" s="75">
        <v>5</v>
      </c>
      <c r="W272" s="75">
        <v>-3677</v>
      </c>
      <c r="X272" s="75">
        <v>10</v>
      </c>
      <c r="Y272" s="75">
        <v>-3581</v>
      </c>
      <c r="Z272" s="75">
        <v>15</v>
      </c>
      <c r="AA272" s="75">
        <v>-3486</v>
      </c>
      <c r="AB272" s="75">
        <v>20</v>
      </c>
      <c r="AC272" s="75">
        <v>-3390</v>
      </c>
      <c r="AD272" s="75">
        <v>20</v>
      </c>
      <c r="AE272" s="75">
        <v>-3008</v>
      </c>
      <c r="AF272" s="75">
        <v>5</v>
      </c>
      <c r="AG272" s="75">
        <v>-2914</v>
      </c>
      <c r="AH272" s="75">
        <v>10</v>
      </c>
      <c r="AI272" s="75">
        <v>-2820</v>
      </c>
      <c r="AJ272" s="75">
        <v>15</v>
      </c>
      <c r="AK272" s="75">
        <v>-2726</v>
      </c>
      <c r="AL272" s="75">
        <v>20</v>
      </c>
      <c r="AM272" s="75">
        <v>-2632</v>
      </c>
      <c r="AN272" s="75">
        <v>20</v>
      </c>
    </row>
    <row r="273" spans="5:40">
      <c r="E273" s="2">
        <v>119500</v>
      </c>
      <c r="F273">
        <f t="shared" si="28"/>
        <v>119525</v>
      </c>
      <c r="G273" s="75">
        <f t="shared" si="21"/>
        <v>-18756</v>
      </c>
      <c r="H273" s="57">
        <v>0</v>
      </c>
      <c r="I273" s="2">
        <f>ROUND(INDEX(CCareExpDecimal[],MATCH(E273,CCareExpDecimal[Income At Least],1),2)*H273,0)</f>
        <v>0</v>
      </c>
      <c r="J273" s="57">
        <v>1200.0000000000061</v>
      </c>
      <c r="K273" s="2">
        <f t="shared" si="29"/>
        <v>0</v>
      </c>
      <c r="L273" s="2">
        <f t="shared" si="30"/>
        <v>0</v>
      </c>
      <c r="M273" s="2">
        <f t="shared" si="27"/>
        <v>0</v>
      </c>
      <c r="N273" s="2">
        <f t="shared" si="31"/>
        <v>-18756</v>
      </c>
      <c r="O273" s="2">
        <f t="shared" si="32"/>
        <v>18756</v>
      </c>
      <c r="P273" s="75"/>
      <c r="Q273" s="75">
        <f>Calc!W332</f>
        <v>-3800</v>
      </c>
      <c r="R273" s="75">
        <f>Calc!X332</f>
        <v>5</v>
      </c>
      <c r="S273" s="75">
        <f>Calc!Y332</f>
        <v>0</v>
      </c>
      <c r="T273" s="75"/>
      <c r="U273" s="75">
        <v>-3800</v>
      </c>
      <c r="V273" s="75">
        <v>5</v>
      </c>
      <c r="W273" s="75">
        <v>-3697</v>
      </c>
      <c r="X273" s="75">
        <v>10</v>
      </c>
      <c r="Y273" s="75">
        <v>-3601</v>
      </c>
      <c r="Z273" s="75">
        <v>15</v>
      </c>
      <c r="AA273" s="75">
        <v>-3505</v>
      </c>
      <c r="AB273" s="75">
        <v>20</v>
      </c>
      <c r="AC273" s="75">
        <v>-3410</v>
      </c>
      <c r="AD273" s="75">
        <v>20</v>
      </c>
      <c r="AE273" s="75">
        <v>-3027</v>
      </c>
      <c r="AF273" s="75">
        <v>5</v>
      </c>
      <c r="AG273" s="75">
        <v>-2932</v>
      </c>
      <c r="AH273" s="75">
        <v>10</v>
      </c>
      <c r="AI273" s="75">
        <v>-2838</v>
      </c>
      <c r="AJ273" s="75">
        <v>15</v>
      </c>
      <c r="AK273" s="75">
        <v>-2744</v>
      </c>
      <c r="AL273" s="75">
        <v>20</v>
      </c>
      <c r="AM273" s="75">
        <v>-2650</v>
      </c>
      <c r="AN273" s="75">
        <v>20</v>
      </c>
    </row>
    <row r="274" spans="5:40">
      <c r="E274" s="2">
        <v>120000</v>
      </c>
      <c r="F274">
        <f t="shared" si="28"/>
        <v>120025</v>
      </c>
      <c r="G274" s="75">
        <f t="shared" si="21"/>
        <v>-18876</v>
      </c>
      <c r="H274" s="57">
        <v>0</v>
      </c>
      <c r="I274" s="2">
        <f>ROUND(INDEX(CCareExpDecimal[],MATCH(E274,CCareExpDecimal[Income At Least],1),2)*H274,0)</f>
        <v>0</v>
      </c>
      <c r="J274" s="57">
        <v>1200.0000000000061</v>
      </c>
      <c r="K274" s="2">
        <f t="shared" si="29"/>
        <v>0</v>
      </c>
      <c r="L274" s="2">
        <f t="shared" si="30"/>
        <v>0</v>
      </c>
      <c r="M274" s="2">
        <f t="shared" si="27"/>
        <v>0</v>
      </c>
      <c r="N274" s="2">
        <f t="shared" si="31"/>
        <v>-18876</v>
      </c>
      <c r="O274" s="2">
        <f t="shared" si="32"/>
        <v>18876</v>
      </c>
      <c r="P274" s="75"/>
      <c r="Q274" s="75">
        <f>Calc!W333</f>
        <v>-3820</v>
      </c>
      <c r="R274" s="75">
        <f>Calc!X333</f>
        <v>5</v>
      </c>
      <c r="S274" s="75">
        <f>Calc!Y333</f>
        <v>0</v>
      </c>
      <c r="T274" s="75"/>
      <c r="U274" s="75">
        <v>-3820</v>
      </c>
      <c r="V274" s="75">
        <v>5</v>
      </c>
      <c r="W274" s="75">
        <v>-3716</v>
      </c>
      <c r="X274" s="75">
        <v>10</v>
      </c>
      <c r="Y274" s="75">
        <v>-3620</v>
      </c>
      <c r="Z274" s="75">
        <v>15</v>
      </c>
      <c r="AA274" s="75">
        <v>-3525</v>
      </c>
      <c r="AB274" s="75">
        <v>20</v>
      </c>
      <c r="AC274" s="75">
        <v>-3429</v>
      </c>
      <c r="AD274" s="75">
        <v>20</v>
      </c>
      <c r="AE274" s="75">
        <v>-3045</v>
      </c>
      <c r="AF274" s="75">
        <v>5</v>
      </c>
      <c r="AG274" s="75">
        <v>-2951</v>
      </c>
      <c r="AH274" s="75">
        <v>10</v>
      </c>
      <c r="AI274" s="75">
        <v>-2857</v>
      </c>
      <c r="AJ274" s="75">
        <v>15</v>
      </c>
      <c r="AK274" s="75">
        <v>-2763</v>
      </c>
      <c r="AL274" s="75">
        <v>20</v>
      </c>
      <c r="AM274" s="75">
        <v>-2669</v>
      </c>
      <c r="AN274" s="75">
        <v>20</v>
      </c>
    </row>
    <row r="275" spans="5:40">
      <c r="E275" s="2">
        <v>120500</v>
      </c>
      <c r="F275">
        <f t="shared" si="28"/>
        <v>120525</v>
      </c>
      <c r="G275" s="75">
        <f t="shared" si="21"/>
        <v>-18996</v>
      </c>
      <c r="H275" s="57">
        <v>0</v>
      </c>
      <c r="I275" s="2">
        <f>ROUND(INDEX(CCareExpDecimal[],MATCH(E275,CCareExpDecimal[Income At Least],1),2)*H275,0)</f>
        <v>0</v>
      </c>
      <c r="J275" s="57">
        <v>1200.0000000000061</v>
      </c>
      <c r="K275" s="2">
        <f t="shared" si="29"/>
        <v>0</v>
      </c>
      <c r="L275" s="2">
        <f t="shared" si="30"/>
        <v>0</v>
      </c>
      <c r="M275" s="2">
        <f t="shared" si="27"/>
        <v>0</v>
      </c>
      <c r="N275" s="2">
        <f t="shared" si="31"/>
        <v>-18996</v>
      </c>
      <c r="O275" s="2">
        <f t="shared" si="32"/>
        <v>18996</v>
      </c>
      <c r="P275" s="75"/>
      <c r="Q275" s="75">
        <f>Calc!W334</f>
        <v>-3839</v>
      </c>
      <c r="R275" s="75">
        <f>Calc!X334</f>
        <v>5</v>
      </c>
      <c r="S275" s="75">
        <f>Calc!Y334</f>
        <v>0</v>
      </c>
      <c r="T275" s="75"/>
      <c r="U275" s="75">
        <v>-3839</v>
      </c>
      <c r="V275" s="75">
        <v>5</v>
      </c>
      <c r="W275" s="75">
        <v>-3735</v>
      </c>
      <c r="X275" s="75">
        <v>10</v>
      </c>
      <c r="Y275" s="75">
        <v>-3639</v>
      </c>
      <c r="Z275" s="75">
        <v>15</v>
      </c>
      <c r="AA275" s="75">
        <v>-3544</v>
      </c>
      <c r="AB275" s="75">
        <v>20</v>
      </c>
      <c r="AC275" s="75">
        <v>-3448</v>
      </c>
      <c r="AD275" s="75">
        <v>20</v>
      </c>
      <c r="AE275" s="75">
        <v>-3064</v>
      </c>
      <c r="AF275" s="75">
        <v>5</v>
      </c>
      <c r="AG275" s="75">
        <v>-2969</v>
      </c>
      <c r="AH275" s="75">
        <v>10</v>
      </c>
      <c r="AI275" s="75">
        <v>-2875</v>
      </c>
      <c r="AJ275" s="75">
        <v>15</v>
      </c>
      <c r="AK275" s="75">
        <v>-2781</v>
      </c>
      <c r="AL275" s="75">
        <v>20</v>
      </c>
      <c r="AM275" s="75">
        <v>-2687</v>
      </c>
      <c r="AN275" s="75">
        <v>20</v>
      </c>
    </row>
    <row r="276" spans="5:40">
      <c r="E276" s="2">
        <v>121000</v>
      </c>
      <c r="F276">
        <f t="shared" si="28"/>
        <v>121025</v>
      </c>
      <c r="G276" s="75">
        <f t="shared" si="21"/>
        <v>-19116</v>
      </c>
      <c r="H276" s="57">
        <v>0</v>
      </c>
      <c r="I276" s="2">
        <f>ROUND(INDEX(CCareExpDecimal[],MATCH(E276,CCareExpDecimal[Income At Least],1),2)*H276,0)</f>
        <v>0</v>
      </c>
      <c r="J276" s="57">
        <v>1200.0000000000061</v>
      </c>
      <c r="K276" s="2">
        <f t="shared" si="29"/>
        <v>0</v>
      </c>
      <c r="L276" s="2">
        <f t="shared" si="30"/>
        <v>0</v>
      </c>
      <c r="M276" s="2">
        <f t="shared" si="27"/>
        <v>0</v>
      </c>
      <c r="N276" s="2">
        <f t="shared" si="31"/>
        <v>-19116</v>
      </c>
      <c r="O276" s="2">
        <f t="shared" si="32"/>
        <v>19116</v>
      </c>
      <c r="P276" s="75"/>
      <c r="Q276" s="75">
        <f>Calc!W335</f>
        <v>-3858</v>
      </c>
      <c r="R276" s="75">
        <f>Calc!X335</f>
        <v>5</v>
      </c>
      <c r="S276" s="75">
        <f>Calc!Y335</f>
        <v>0</v>
      </c>
      <c r="T276" s="75"/>
      <c r="U276" s="75">
        <v>-3858</v>
      </c>
      <c r="V276" s="75">
        <v>5</v>
      </c>
      <c r="W276" s="75">
        <v>-3755</v>
      </c>
      <c r="X276" s="75">
        <v>10</v>
      </c>
      <c r="Y276" s="75">
        <v>-3659</v>
      </c>
      <c r="Z276" s="75">
        <v>15</v>
      </c>
      <c r="AA276" s="75">
        <v>-3563</v>
      </c>
      <c r="AB276" s="75">
        <v>20</v>
      </c>
      <c r="AC276" s="75">
        <v>-3468</v>
      </c>
      <c r="AD276" s="75">
        <v>20</v>
      </c>
      <c r="AE276" s="75">
        <v>-3082</v>
      </c>
      <c r="AF276" s="75">
        <v>5</v>
      </c>
      <c r="AG276" s="75">
        <v>-2988</v>
      </c>
      <c r="AH276" s="75">
        <v>10</v>
      </c>
      <c r="AI276" s="75">
        <v>-2894</v>
      </c>
      <c r="AJ276" s="75">
        <v>15</v>
      </c>
      <c r="AK276" s="75">
        <v>-2799</v>
      </c>
      <c r="AL276" s="75">
        <v>20</v>
      </c>
      <c r="AM276" s="75">
        <v>-2705</v>
      </c>
      <c r="AN276" s="75">
        <v>20</v>
      </c>
    </row>
    <row r="277" spans="5:40">
      <c r="E277" s="2">
        <v>121500</v>
      </c>
      <c r="F277">
        <f t="shared" si="28"/>
        <v>121525</v>
      </c>
      <c r="G277" s="75">
        <f t="shared" si="21"/>
        <v>-19236</v>
      </c>
      <c r="H277" s="57">
        <v>0</v>
      </c>
      <c r="I277" s="2">
        <f>ROUND(INDEX(CCareExpDecimal[],MATCH(E277,CCareExpDecimal[Income At Least],1),2)*H277,0)</f>
        <v>0</v>
      </c>
      <c r="J277" s="57">
        <v>1200.0000000000061</v>
      </c>
      <c r="K277" s="2">
        <f t="shared" si="29"/>
        <v>0</v>
      </c>
      <c r="L277" s="2">
        <f t="shared" si="30"/>
        <v>0</v>
      </c>
      <c r="M277" s="2">
        <f t="shared" si="27"/>
        <v>0</v>
      </c>
      <c r="N277" s="2">
        <f t="shared" si="31"/>
        <v>-19236</v>
      </c>
      <c r="O277" s="2">
        <f t="shared" si="32"/>
        <v>19236</v>
      </c>
      <c r="P277" s="75"/>
      <c r="Q277" s="75">
        <f>Calc!W336</f>
        <v>-3878</v>
      </c>
      <c r="R277" s="75">
        <f>Calc!X336</f>
        <v>5</v>
      </c>
      <c r="S277" s="75">
        <f>Calc!Y336</f>
        <v>0</v>
      </c>
      <c r="T277" s="75"/>
      <c r="U277" s="75">
        <v>-3878</v>
      </c>
      <c r="V277" s="75">
        <v>5</v>
      </c>
      <c r="W277" s="75">
        <v>-3774</v>
      </c>
      <c r="X277" s="75">
        <v>10</v>
      </c>
      <c r="Y277" s="75">
        <v>-3678</v>
      </c>
      <c r="Z277" s="75">
        <v>15</v>
      </c>
      <c r="AA277" s="75">
        <v>-3583</v>
      </c>
      <c r="AB277" s="75">
        <v>20</v>
      </c>
      <c r="AC277" s="75">
        <v>-3487</v>
      </c>
      <c r="AD277" s="75">
        <v>20</v>
      </c>
      <c r="AE277" s="75">
        <v>-3100</v>
      </c>
      <c r="AF277" s="75">
        <v>5</v>
      </c>
      <c r="AG277" s="75">
        <v>-3006</v>
      </c>
      <c r="AH277" s="75">
        <v>10</v>
      </c>
      <c r="AI277" s="75">
        <v>-2912</v>
      </c>
      <c r="AJ277" s="75">
        <v>15</v>
      </c>
      <c r="AK277" s="75">
        <v>-2818</v>
      </c>
      <c r="AL277" s="75">
        <v>20</v>
      </c>
      <c r="AM277" s="75">
        <v>-2724</v>
      </c>
      <c r="AN277" s="75">
        <v>20</v>
      </c>
    </row>
    <row r="278" spans="5:40">
      <c r="E278" s="2">
        <v>122000</v>
      </c>
      <c r="F278">
        <f t="shared" si="28"/>
        <v>122025</v>
      </c>
      <c r="G278" s="75">
        <f t="shared" si="21"/>
        <v>-19356</v>
      </c>
      <c r="H278" s="57">
        <v>0</v>
      </c>
      <c r="I278" s="2">
        <f>ROUND(INDEX(CCareExpDecimal[],MATCH(E278,CCareExpDecimal[Income At Least],1),2)*H278,0)</f>
        <v>0</v>
      </c>
      <c r="J278" s="57">
        <v>1200.0000000000061</v>
      </c>
      <c r="K278" s="2">
        <f t="shared" si="29"/>
        <v>0</v>
      </c>
      <c r="L278" s="2">
        <f t="shared" si="30"/>
        <v>0</v>
      </c>
      <c r="M278" s="2">
        <f t="shared" si="27"/>
        <v>0</v>
      </c>
      <c r="N278" s="2">
        <f t="shared" si="31"/>
        <v>-19356</v>
      </c>
      <c r="O278" s="2">
        <f t="shared" si="32"/>
        <v>19356</v>
      </c>
      <c r="P278" s="75"/>
      <c r="Q278" s="75">
        <f>Calc!W337</f>
        <v>-3897</v>
      </c>
      <c r="R278" s="75">
        <f>Calc!X337</f>
        <v>5</v>
      </c>
      <c r="S278" s="75">
        <f>Calc!Y337</f>
        <v>0</v>
      </c>
      <c r="T278" s="75"/>
      <c r="U278" s="75">
        <v>-3897</v>
      </c>
      <c r="V278" s="75">
        <v>5</v>
      </c>
      <c r="W278" s="75">
        <v>-3794</v>
      </c>
      <c r="X278" s="75">
        <v>10</v>
      </c>
      <c r="Y278" s="75">
        <v>-3698</v>
      </c>
      <c r="Z278" s="75">
        <v>15</v>
      </c>
      <c r="AA278" s="75">
        <v>-3602</v>
      </c>
      <c r="AB278" s="75">
        <v>20</v>
      </c>
      <c r="AC278" s="75">
        <v>-3507</v>
      </c>
      <c r="AD278" s="75">
        <v>20</v>
      </c>
      <c r="AE278" s="75">
        <v>-3119</v>
      </c>
      <c r="AF278" s="75">
        <v>5</v>
      </c>
      <c r="AG278" s="75">
        <v>-3025</v>
      </c>
      <c r="AH278" s="75">
        <v>10</v>
      </c>
      <c r="AI278" s="75">
        <v>-2930</v>
      </c>
      <c r="AJ278" s="75">
        <v>15</v>
      </c>
      <c r="AK278" s="75">
        <v>-2836</v>
      </c>
      <c r="AL278" s="75">
        <v>20</v>
      </c>
      <c r="AM278" s="75">
        <v>-2742</v>
      </c>
      <c r="AN278" s="75">
        <v>20</v>
      </c>
    </row>
    <row r="279" spans="5:40">
      <c r="E279" s="2">
        <v>122500</v>
      </c>
      <c r="F279">
        <f t="shared" si="28"/>
        <v>122525</v>
      </c>
      <c r="G279" s="75">
        <f t="shared" si="21"/>
        <v>-19476</v>
      </c>
      <c r="H279" s="57">
        <v>0</v>
      </c>
      <c r="I279" s="2">
        <f>ROUND(INDEX(CCareExpDecimal[],MATCH(E279,CCareExpDecimal[Income At Least],1),2)*H279,0)</f>
        <v>0</v>
      </c>
      <c r="J279" s="57">
        <v>1200.0000000000061</v>
      </c>
      <c r="K279" s="2">
        <f t="shared" si="29"/>
        <v>0</v>
      </c>
      <c r="L279" s="2">
        <f t="shared" si="30"/>
        <v>0</v>
      </c>
      <c r="M279" s="2">
        <f t="shared" si="27"/>
        <v>0</v>
      </c>
      <c r="N279" s="2">
        <f t="shared" si="31"/>
        <v>-19476</v>
      </c>
      <c r="O279" s="2">
        <f t="shared" si="32"/>
        <v>19476</v>
      </c>
      <c r="P279" s="75"/>
      <c r="Q279" s="75">
        <f>Calc!W338</f>
        <v>-3917</v>
      </c>
      <c r="R279" s="75">
        <f>Calc!X338</f>
        <v>5</v>
      </c>
      <c r="S279" s="75">
        <f>Calc!Y338</f>
        <v>0</v>
      </c>
      <c r="T279" s="75"/>
      <c r="U279" s="75">
        <v>-3917</v>
      </c>
      <c r="V279" s="75">
        <v>5</v>
      </c>
      <c r="W279" s="75">
        <v>-3813</v>
      </c>
      <c r="X279" s="75">
        <v>10</v>
      </c>
      <c r="Y279" s="75">
        <v>-3717</v>
      </c>
      <c r="Z279" s="75">
        <v>15</v>
      </c>
      <c r="AA279" s="75">
        <v>-3621</v>
      </c>
      <c r="AB279" s="75">
        <v>20</v>
      </c>
      <c r="AC279" s="75">
        <v>-3526</v>
      </c>
      <c r="AD279" s="75">
        <v>20</v>
      </c>
      <c r="AE279" s="75">
        <v>-3137</v>
      </c>
      <c r="AF279" s="75">
        <v>5</v>
      </c>
      <c r="AG279" s="75">
        <v>-3043</v>
      </c>
      <c r="AH279" s="75">
        <v>10</v>
      </c>
      <c r="AI279" s="75">
        <v>-2949</v>
      </c>
      <c r="AJ279" s="75">
        <v>15</v>
      </c>
      <c r="AK279" s="75">
        <v>-2855</v>
      </c>
      <c r="AL279" s="75">
        <v>20</v>
      </c>
      <c r="AM279" s="75">
        <v>-2760</v>
      </c>
      <c r="AN279" s="75">
        <v>20</v>
      </c>
    </row>
    <row r="280" spans="5:40">
      <c r="E280" s="2">
        <v>123000</v>
      </c>
      <c r="F280">
        <f t="shared" si="28"/>
        <v>123025</v>
      </c>
      <c r="G280" s="75">
        <f t="shared" si="21"/>
        <v>-19596</v>
      </c>
      <c r="H280" s="57">
        <v>0</v>
      </c>
      <c r="I280" s="2">
        <f>ROUND(INDEX(CCareExpDecimal[],MATCH(E280,CCareExpDecimal[Income At Least],1),2)*H280,0)</f>
        <v>0</v>
      </c>
      <c r="J280" s="57">
        <v>1200.0000000000061</v>
      </c>
      <c r="K280" s="2">
        <f t="shared" si="29"/>
        <v>0</v>
      </c>
      <c r="L280" s="2">
        <f t="shared" si="30"/>
        <v>0</v>
      </c>
      <c r="M280" s="2">
        <f t="shared" si="27"/>
        <v>0</v>
      </c>
      <c r="N280" s="2">
        <f t="shared" si="31"/>
        <v>-19596</v>
      </c>
      <c r="O280" s="2">
        <f t="shared" si="32"/>
        <v>19596</v>
      </c>
      <c r="P280" s="75"/>
      <c r="Q280" s="75">
        <f>Calc!W339</f>
        <v>-3936</v>
      </c>
      <c r="R280" s="75">
        <f>Calc!X339</f>
        <v>5</v>
      </c>
      <c r="S280" s="75">
        <f>Calc!Y339</f>
        <v>0</v>
      </c>
      <c r="T280" s="75"/>
      <c r="U280" s="75">
        <v>-3936</v>
      </c>
      <c r="V280" s="75">
        <v>5</v>
      </c>
      <c r="W280" s="75">
        <v>-3833</v>
      </c>
      <c r="X280" s="75">
        <v>10</v>
      </c>
      <c r="Y280" s="75">
        <v>-3737</v>
      </c>
      <c r="Z280" s="75">
        <v>15</v>
      </c>
      <c r="AA280" s="75">
        <v>-3641</v>
      </c>
      <c r="AB280" s="75">
        <v>20</v>
      </c>
      <c r="AC280" s="75">
        <v>-3545</v>
      </c>
      <c r="AD280" s="75">
        <v>20</v>
      </c>
      <c r="AE280" s="75">
        <v>-3156</v>
      </c>
      <c r="AF280" s="75">
        <v>5</v>
      </c>
      <c r="AG280" s="75">
        <v>-3062</v>
      </c>
      <c r="AH280" s="75">
        <v>10</v>
      </c>
      <c r="AI280" s="75">
        <v>-2967</v>
      </c>
      <c r="AJ280" s="75">
        <v>15</v>
      </c>
      <c r="AK280" s="75">
        <v>-2873</v>
      </c>
      <c r="AL280" s="75">
        <v>20</v>
      </c>
      <c r="AM280" s="75">
        <v>-2779</v>
      </c>
      <c r="AN280" s="75">
        <v>20</v>
      </c>
    </row>
    <row r="281" spans="5:40">
      <c r="E281" s="2">
        <v>123500</v>
      </c>
      <c r="F281">
        <f t="shared" si="28"/>
        <v>123525</v>
      </c>
      <c r="G281" s="75">
        <f t="shared" si="21"/>
        <v>-19716</v>
      </c>
      <c r="H281" s="57">
        <v>0</v>
      </c>
      <c r="I281" s="2">
        <f>ROUND(INDEX(CCareExpDecimal[],MATCH(E281,CCareExpDecimal[Income At Least],1),2)*H281,0)</f>
        <v>0</v>
      </c>
      <c r="J281" s="57">
        <v>1200.0000000000061</v>
      </c>
      <c r="K281" s="2">
        <f t="shared" si="29"/>
        <v>0</v>
      </c>
      <c r="L281" s="2">
        <f t="shared" si="30"/>
        <v>0</v>
      </c>
      <c r="M281" s="2">
        <f t="shared" si="27"/>
        <v>0</v>
      </c>
      <c r="N281" s="2">
        <f t="shared" si="31"/>
        <v>-19716</v>
      </c>
      <c r="O281" s="2">
        <f t="shared" si="32"/>
        <v>19716</v>
      </c>
      <c r="P281" s="75"/>
      <c r="Q281" s="75">
        <f>Calc!W340</f>
        <v>-3956</v>
      </c>
      <c r="R281" s="75">
        <f>Calc!X340</f>
        <v>5</v>
      </c>
      <c r="S281" s="75">
        <f>Calc!Y340</f>
        <v>0</v>
      </c>
      <c r="T281" s="75"/>
      <c r="U281" s="75">
        <v>-3956</v>
      </c>
      <c r="V281" s="75">
        <v>5</v>
      </c>
      <c r="W281" s="75">
        <v>-3852</v>
      </c>
      <c r="X281" s="75">
        <v>10</v>
      </c>
      <c r="Y281" s="75">
        <v>-3756</v>
      </c>
      <c r="Z281" s="75">
        <v>15</v>
      </c>
      <c r="AA281" s="75">
        <v>-3660</v>
      </c>
      <c r="AB281" s="75">
        <v>20</v>
      </c>
      <c r="AC281" s="75">
        <v>-3565</v>
      </c>
      <c r="AD281" s="75">
        <v>20</v>
      </c>
      <c r="AE281" s="75">
        <v>-3174</v>
      </c>
      <c r="AF281" s="75">
        <v>5</v>
      </c>
      <c r="AG281" s="75">
        <v>-3080</v>
      </c>
      <c r="AH281" s="75">
        <v>10</v>
      </c>
      <c r="AI281" s="75">
        <v>-2986</v>
      </c>
      <c r="AJ281" s="75">
        <v>15</v>
      </c>
      <c r="AK281" s="75">
        <v>-2891</v>
      </c>
      <c r="AL281" s="75">
        <v>20</v>
      </c>
      <c r="AM281" s="75">
        <v>-2797</v>
      </c>
      <c r="AN281" s="75">
        <v>20</v>
      </c>
    </row>
    <row r="282" spans="5:40">
      <c r="E282" s="2">
        <v>124000</v>
      </c>
      <c r="F282">
        <f t="shared" si="28"/>
        <v>124025</v>
      </c>
      <c r="G282" s="75">
        <f t="shared" si="21"/>
        <v>-19836</v>
      </c>
      <c r="H282" s="57">
        <v>0</v>
      </c>
      <c r="I282" s="2">
        <f>ROUND(INDEX(CCareExpDecimal[],MATCH(E282,CCareExpDecimal[Income At Least],1),2)*H282,0)</f>
        <v>0</v>
      </c>
      <c r="J282" s="57">
        <v>1200.0000000000061</v>
      </c>
      <c r="K282" s="2">
        <f t="shared" si="29"/>
        <v>0</v>
      </c>
      <c r="L282" s="2">
        <f t="shared" si="30"/>
        <v>0</v>
      </c>
      <c r="M282" s="2">
        <f t="shared" si="27"/>
        <v>0</v>
      </c>
      <c r="N282" s="2">
        <f t="shared" si="31"/>
        <v>-19836</v>
      </c>
      <c r="O282" s="2">
        <f t="shared" si="32"/>
        <v>19836</v>
      </c>
      <c r="P282" s="75"/>
      <c r="Q282" s="75">
        <f>Calc!W341</f>
        <v>-3975</v>
      </c>
      <c r="R282" s="75">
        <f>Calc!X341</f>
        <v>5</v>
      </c>
      <c r="S282" s="75">
        <f>Calc!Y341</f>
        <v>0</v>
      </c>
      <c r="T282" s="75"/>
      <c r="U282" s="75">
        <v>-3975</v>
      </c>
      <c r="V282" s="75">
        <v>5</v>
      </c>
      <c r="W282" s="75">
        <v>-3872</v>
      </c>
      <c r="X282" s="75">
        <v>10</v>
      </c>
      <c r="Y282" s="75">
        <v>-3775</v>
      </c>
      <c r="Z282" s="75">
        <v>15</v>
      </c>
      <c r="AA282" s="75">
        <v>-3680</v>
      </c>
      <c r="AB282" s="75">
        <v>20</v>
      </c>
      <c r="AC282" s="75">
        <v>-3584</v>
      </c>
      <c r="AD282" s="75">
        <v>20</v>
      </c>
      <c r="AE282" s="75">
        <v>-3193</v>
      </c>
      <c r="AF282" s="75">
        <v>5</v>
      </c>
      <c r="AG282" s="75">
        <v>-3098</v>
      </c>
      <c r="AH282" s="75">
        <v>10</v>
      </c>
      <c r="AI282" s="75">
        <v>-3004</v>
      </c>
      <c r="AJ282" s="75">
        <v>15</v>
      </c>
      <c r="AK282" s="75">
        <v>-2910</v>
      </c>
      <c r="AL282" s="75">
        <v>20</v>
      </c>
      <c r="AM282" s="75">
        <v>-2816</v>
      </c>
      <c r="AN282" s="75">
        <v>20</v>
      </c>
    </row>
    <row r="283" spans="5:40">
      <c r="E283" s="2">
        <v>124500</v>
      </c>
      <c r="F283">
        <f t="shared" si="28"/>
        <v>124525</v>
      </c>
      <c r="G283" s="75">
        <f t="shared" si="21"/>
        <v>-19956</v>
      </c>
      <c r="H283" s="57">
        <v>0</v>
      </c>
      <c r="I283" s="2">
        <f>ROUND(INDEX(CCareExpDecimal[],MATCH(E283,CCareExpDecimal[Income At Least],1),2)*H283,0)</f>
        <v>0</v>
      </c>
      <c r="J283" s="57">
        <v>1200.0000000000061</v>
      </c>
      <c r="K283" s="2">
        <f t="shared" si="29"/>
        <v>0</v>
      </c>
      <c r="L283" s="2">
        <f t="shared" si="30"/>
        <v>0</v>
      </c>
      <c r="M283" s="2">
        <f t="shared" si="27"/>
        <v>0</v>
      </c>
      <c r="N283" s="2">
        <f t="shared" si="31"/>
        <v>-19956</v>
      </c>
      <c r="O283" s="2">
        <f t="shared" si="32"/>
        <v>19956</v>
      </c>
      <c r="P283" s="75"/>
      <c r="Q283" s="75">
        <f>Calc!W342</f>
        <v>-3995</v>
      </c>
      <c r="R283" s="75">
        <f>Calc!X342</f>
        <v>5</v>
      </c>
      <c r="S283" s="75">
        <f>Calc!Y342</f>
        <v>0</v>
      </c>
      <c r="T283" s="75"/>
      <c r="U283" s="75">
        <v>-3995</v>
      </c>
      <c r="V283" s="75">
        <v>5</v>
      </c>
      <c r="W283" s="75">
        <v>-3891</v>
      </c>
      <c r="X283" s="75">
        <v>10</v>
      </c>
      <c r="Y283" s="75">
        <v>-3795</v>
      </c>
      <c r="Z283" s="75">
        <v>15</v>
      </c>
      <c r="AA283" s="75">
        <v>-3699</v>
      </c>
      <c r="AB283" s="75">
        <v>20</v>
      </c>
      <c r="AC283" s="75">
        <v>-3603</v>
      </c>
      <c r="AD283" s="75">
        <v>20</v>
      </c>
      <c r="AE283" s="75">
        <v>-3211</v>
      </c>
      <c r="AF283" s="75">
        <v>5</v>
      </c>
      <c r="AG283" s="75">
        <v>-3117</v>
      </c>
      <c r="AH283" s="75">
        <v>10</v>
      </c>
      <c r="AI283" s="75">
        <v>-3023</v>
      </c>
      <c r="AJ283" s="75">
        <v>15</v>
      </c>
      <c r="AK283" s="75">
        <v>-2928</v>
      </c>
      <c r="AL283" s="75">
        <v>20</v>
      </c>
      <c r="AM283" s="75">
        <v>-2834</v>
      </c>
      <c r="AN283" s="75">
        <v>20</v>
      </c>
    </row>
    <row r="284" spans="5:40">
      <c r="E284" s="2">
        <v>125000</v>
      </c>
      <c r="F284">
        <f t="shared" si="28"/>
        <v>125025</v>
      </c>
      <c r="G284" s="75">
        <f t="shared" si="21"/>
        <v>-20076</v>
      </c>
      <c r="H284" s="57">
        <v>0</v>
      </c>
      <c r="I284" s="2">
        <f>ROUND(INDEX(CCareExpDecimal[],MATCH(E284,CCareExpDecimal[Income At Least],1),2)*H284,0)</f>
        <v>0</v>
      </c>
      <c r="J284" s="57">
        <v>1200.0000000000061</v>
      </c>
      <c r="K284" s="2">
        <f t="shared" si="29"/>
        <v>0</v>
      </c>
      <c r="L284" s="2">
        <f t="shared" si="30"/>
        <v>0</v>
      </c>
      <c r="M284" s="2">
        <f t="shared" si="27"/>
        <v>0</v>
      </c>
      <c r="N284" s="2">
        <f t="shared" si="31"/>
        <v>-20076</v>
      </c>
      <c r="O284" s="2">
        <f t="shared" si="32"/>
        <v>20076</v>
      </c>
      <c r="P284" s="75"/>
      <c r="Q284" s="75">
        <f>Calc!W343</f>
        <v>-4014</v>
      </c>
      <c r="R284" s="75">
        <f>Calc!X343</f>
        <v>5</v>
      </c>
      <c r="S284" s="75">
        <f>Calc!Y343</f>
        <v>0</v>
      </c>
      <c r="T284" s="75"/>
      <c r="U284" s="75">
        <v>-4014</v>
      </c>
      <c r="V284" s="75">
        <v>5</v>
      </c>
      <c r="W284" s="75">
        <v>-3911</v>
      </c>
      <c r="X284" s="75">
        <v>10</v>
      </c>
      <c r="Y284" s="75">
        <v>-3814</v>
      </c>
      <c r="Z284" s="75">
        <v>15</v>
      </c>
      <c r="AA284" s="75">
        <v>-3718</v>
      </c>
      <c r="AB284" s="75">
        <v>20</v>
      </c>
      <c r="AC284" s="75">
        <v>-3623</v>
      </c>
      <c r="AD284" s="75">
        <v>20</v>
      </c>
      <c r="AE284" s="75">
        <v>-3230</v>
      </c>
      <c r="AF284" s="75">
        <v>5</v>
      </c>
      <c r="AG284" s="75">
        <v>-3135</v>
      </c>
      <c r="AH284" s="75">
        <v>10</v>
      </c>
      <c r="AI284" s="75">
        <v>-3041</v>
      </c>
      <c r="AJ284" s="75">
        <v>15</v>
      </c>
      <c r="AK284" s="75">
        <v>-2947</v>
      </c>
      <c r="AL284" s="75">
        <v>20</v>
      </c>
      <c r="AM284" s="75">
        <v>-2853</v>
      </c>
      <c r="AN284" s="75">
        <v>20</v>
      </c>
    </row>
    <row r="285" spans="5:40">
      <c r="E285" s="2">
        <v>125500</v>
      </c>
      <c r="F285">
        <f t="shared" si="28"/>
        <v>125525</v>
      </c>
      <c r="G285" s="75">
        <f t="shared" si="21"/>
        <v>-20196</v>
      </c>
      <c r="H285" s="57">
        <v>0</v>
      </c>
      <c r="I285" s="2">
        <f>ROUND(INDEX(CCareExpDecimal[],MATCH(E285,CCareExpDecimal[Income At Least],1),2)*H285,0)</f>
        <v>0</v>
      </c>
      <c r="J285" s="57">
        <v>1200.0000000000061</v>
      </c>
      <c r="K285" s="2">
        <f t="shared" si="29"/>
        <v>0</v>
      </c>
      <c r="L285" s="2">
        <f t="shared" si="30"/>
        <v>0</v>
      </c>
      <c r="M285" s="2">
        <f t="shared" si="27"/>
        <v>0</v>
      </c>
      <c r="N285" s="2">
        <f t="shared" si="31"/>
        <v>-20196</v>
      </c>
      <c r="O285" s="2">
        <f t="shared" si="32"/>
        <v>20196</v>
      </c>
      <c r="P285" s="75"/>
      <c r="Q285" s="75">
        <f>Calc!W344</f>
        <v>-4033</v>
      </c>
      <c r="R285" s="75">
        <f>Calc!X344</f>
        <v>5</v>
      </c>
      <c r="S285" s="75">
        <f>Calc!Y344</f>
        <v>0</v>
      </c>
      <c r="T285" s="75"/>
      <c r="U285" s="75">
        <v>-4033</v>
      </c>
      <c r="V285" s="75">
        <v>5</v>
      </c>
      <c r="W285" s="75">
        <v>-3930</v>
      </c>
      <c r="X285" s="75">
        <v>10</v>
      </c>
      <c r="Y285" s="75">
        <v>-3834</v>
      </c>
      <c r="Z285" s="75">
        <v>15</v>
      </c>
      <c r="AA285" s="75">
        <v>-3738</v>
      </c>
      <c r="AB285" s="75">
        <v>20</v>
      </c>
      <c r="AC285" s="75">
        <v>-3642</v>
      </c>
      <c r="AD285" s="75">
        <v>20</v>
      </c>
      <c r="AE285" s="75">
        <v>-3248</v>
      </c>
      <c r="AF285" s="75">
        <v>5</v>
      </c>
      <c r="AG285" s="75">
        <v>-3154</v>
      </c>
      <c r="AH285" s="75">
        <v>10</v>
      </c>
      <c r="AI285" s="75">
        <v>-3059</v>
      </c>
      <c r="AJ285" s="75">
        <v>15</v>
      </c>
      <c r="AK285" s="75">
        <v>-2965</v>
      </c>
      <c r="AL285" s="75">
        <v>20</v>
      </c>
      <c r="AM285" s="75">
        <v>-2871</v>
      </c>
      <c r="AN285" s="75">
        <v>20</v>
      </c>
    </row>
    <row r="286" spans="5:40">
      <c r="E286" s="2">
        <v>126000</v>
      </c>
      <c r="F286">
        <f t="shared" si="28"/>
        <v>126025</v>
      </c>
      <c r="G286" s="75">
        <f t="shared" si="21"/>
        <v>-20316</v>
      </c>
      <c r="H286" s="57">
        <v>0</v>
      </c>
      <c r="I286" s="2">
        <f>ROUND(INDEX(CCareExpDecimal[],MATCH(E286,CCareExpDecimal[Income At Least],1),2)*H286,0)</f>
        <v>0</v>
      </c>
      <c r="J286" s="57">
        <v>1200.0000000000061</v>
      </c>
      <c r="K286" s="2">
        <f t="shared" si="29"/>
        <v>0</v>
      </c>
      <c r="L286" s="2">
        <f t="shared" si="30"/>
        <v>0</v>
      </c>
      <c r="M286" s="2">
        <f t="shared" si="27"/>
        <v>0</v>
      </c>
      <c r="N286" s="2">
        <f t="shared" si="31"/>
        <v>-20316</v>
      </c>
      <c r="O286" s="2">
        <f t="shared" si="32"/>
        <v>20316</v>
      </c>
      <c r="P286" s="75"/>
      <c r="Q286" s="75">
        <f>Calc!W345</f>
        <v>-4053</v>
      </c>
      <c r="R286" s="75">
        <f>Calc!X345</f>
        <v>5</v>
      </c>
      <c r="S286" s="75">
        <f>Calc!Y345</f>
        <v>0</v>
      </c>
      <c r="T286" s="75"/>
      <c r="U286" s="75">
        <v>-4053</v>
      </c>
      <c r="V286" s="75">
        <v>5</v>
      </c>
      <c r="W286" s="75">
        <v>-3949</v>
      </c>
      <c r="X286" s="75">
        <v>10</v>
      </c>
      <c r="Y286" s="75">
        <v>-3853</v>
      </c>
      <c r="Z286" s="75">
        <v>15</v>
      </c>
      <c r="AA286" s="75">
        <v>-3757</v>
      </c>
      <c r="AB286" s="75">
        <v>20</v>
      </c>
      <c r="AC286" s="75">
        <v>-3662</v>
      </c>
      <c r="AD286" s="75">
        <v>20</v>
      </c>
      <c r="AE286" s="75">
        <v>-3267</v>
      </c>
      <c r="AF286" s="75">
        <v>5</v>
      </c>
      <c r="AG286" s="75">
        <v>-3172</v>
      </c>
      <c r="AH286" s="75">
        <v>10</v>
      </c>
      <c r="AI286" s="75">
        <v>-3078</v>
      </c>
      <c r="AJ286" s="75">
        <v>15</v>
      </c>
      <c r="AK286" s="75">
        <v>-2984</v>
      </c>
      <c r="AL286" s="75">
        <v>20</v>
      </c>
      <c r="AM286" s="75">
        <v>-2889</v>
      </c>
      <c r="AN286" s="75">
        <v>20</v>
      </c>
    </row>
    <row r="287" spans="5:40">
      <c r="E287" s="2">
        <v>126500</v>
      </c>
      <c r="F287">
        <f t="shared" si="28"/>
        <v>126525</v>
      </c>
      <c r="G287" s="75">
        <f t="shared" si="21"/>
        <v>-20436</v>
      </c>
      <c r="H287" s="57">
        <v>0</v>
      </c>
      <c r="I287" s="2">
        <f>ROUND(INDEX(CCareExpDecimal[],MATCH(E287,CCareExpDecimal[Income At Least],1),2)*H287,0)</f>
        <v>0</v>
      </c>
      <c r="J287" s="57">
        <v>1200.0000000000061</v>
      </c>
      <c r="K287" s="2">
        <f t="shared" si="29"/>
        <v>0</v>
      </c>
      <c r="L287" s="2">
        <f t="shared" si="30"/>
        <v>0</v>
      </c>
      <c r="M287" s="2">
        <f t="shared" si="27"/>
        <v>0</v>
      </c>
      <c r="N287" s="2">
        <f t="shared" si="31"/>
        <v>-20436</v>
      </c>
      <c r="O287" s="2">
        <f t="shared" si="32"/>
        <v>20436</v>
      </c>
      <c r="P287" s="75"/>
      <c r="Q287" s="75">
        <f>Calc!W346</f>
        <v>-4072</v>
      </c>
      <c r="R287" s="75">
        <f>Calc!X346</f>
        <v>5</v>
      </c>
      <c r="S287" s="75">
        <f>Calc!Y346</f>
        <v>0</v>
      </c>
      <c r="T287" s="75"/>
      <c r="U287" s="75">
        <v>-4072</v>
      </c>
      <c r="V287" s="75">
        <v>5</v>
      </c>
      <c r="W287" s="75">
        <v>-3969</v>
      </c>
      <c r="X287" s="75">
        <v>10</v>
      </c>
      <c r="Y287" s="75">
        <v>-3873</v>
      </c>
      <c r="Z287" s="75">
        <v>15</v>
      </c>
      <c r="AA287" s="75">
        <v>-3777</v>
      </c>
      <c r="AB287" s="75">
        <v>20</v>
      </c>
      <c r="AC287" s="75">
        <v>-3681</v>
      </c>
      <c r="AD287" s="75">
        <v>20</v>
      </c>
      <c r="AE287" s="75">
        <v>-3285</v>
      </c>
      <c r="AF287" s="75">
        <v>5</v>
      </c>
      <c r="AG287" s="75">
        <v>-3191</v>
      </c>
      <c r="AH287" s="75">
        <v>10</v>
      </c>
      <c r="AI287" s="75">
        <v>-3096</v>
      </c>
      <c r="AJ287" s="75">
        <v>15</v>
      </c>
      <c r="AK287" s="75">
        <v>-3002</v>
      </c>
      <c r="AL287" s="75">
        <v>20</v>
      </c>
      <c r="AM287" s="75">
        <v>-2908</v>
      </c>
      <c r="AN287" s="75">
        <v>20</v>
      </c>
    </row>
    <row r="288" spans="5:40">
      <c r="E288" s="2">
        <v>127000</v>
      </c>
      <c r="F288">
        <f t="shared" si="28"/>
        <v>127025</v>
      </c>
      <c r="G288" s="75">
        <f t="shared" si="21"/>
        <v>-20556</v>
      </c>
      <c r="H288" s="57">
        <v>0</v>
      </c>
      <c r="I288" s="2">
        <f>ROUND(INDEX(CCareExpDecimal[],MATCH(E288,CCareExpDecimal[Income At Least],1),2)*H288,0)</f>
        <v>0</v>
      </c>
      <c r="J288" s="57">
        <v>1200.0000000000061</v>
      </c>
      <c r="K288" s="2">
        <f t="shared" si="29"/>
        <v>0</v>
      </c>
      <c r="L288" s="2">
        <f t="shared" si="30"/>
        <v>0</v>
      </c>
      <c r="M288" s="2">
        <f t="shared" si="27"/>
        <v>0</v>
      </c>
      <c r="N288" s="2">
        <f t="shared" si="31"/>
        <v>-20556</v>
      </c>
      <c r="O288" s="2">
        <f t="shared" si="32"/>
        <v>20556</v>
      </c>
      <c r="P288" s="75"/>
      <c r="Q288" s="75">
        <f>Calc!W347</f>
        <v>-4092</v>
      </c>
      <c r="R288" s="75">
        <f>Calc!X347</f>
        <v>5</v>
      </c>
      <c r="S288" s="75">
        <f>Calc!Y347</f>
        <v>0</v>
      </c>
      <c r="T288" s="75"/>
      <c r="U288" s="75">
        <v>-4092</v>
      </c>
      <c r="V288" s="75">
        <v>5</v>
      </c>
      <c r="W288" s="75">
        <v>-3988</v>
      </c>
      <c r="X288" s="75">
        <v>10</v>
      </c>
      <c r="Y288" s="75">
        <v>-3892</v>
      </c>
      <c r="Z288" s="75">
        <v>15</v>
      </c>
      <c r="AA288" s="75">
        <v>-3796</v>
      </c>
      <c r="AB288" s="75">
        <v>20</v>
      </c>
      <c r="AC288" s="75">
        <v>-3700</v>
      </c>
      <c r="AD288" s="75">
        <v>20</v>
      </c>
      <c r="AE288" s="75">
        <v>-3303</v>
      </c>
      <c r="AF288" s="75">
        <v>5</v>
      </c>
      <c r="AG288" s="75">
        <v>-3209</v>
      </c>
      <c r="AH288" s="75">
        <v>10</v>
      </c>
      <c r="AI288" s="75">
        <v>-3115</v>
      </c>
      <c r="AJ288" s="75">
        <v>15</v>
      </c>
      <c r="AK288" s="75">
        <v>-3021</v>
      </c>
      <c r="AL288" s="75">
        <v>20</v>
      </c>
      <c r="AM288" s="75">
        <v>-2926</v>
      </c>
      <c r="AN288" s="75">
        <v>20</v>
      </c>
    </row>
    <row r="289" spans="5:40">
      <c r="E289" s="2">
        <v>127500</v>
      </c>
      <c r="F289">
        <f t="shared" si="28"/>
        <v>127525</v>
      </c>
      <c r="G289" s="75">
        <f t="shared" si="21"/>
        <v>-20676</v>
      </c>
      <c r="H289" s="57">
        <v>0</v>
      </c>
      <c r="I289" s="2">
        <f>ROUND(INDEX(CCareExpDecimal[],MATCH(E289,CCareExpDecimal[Income At Least],1),2)*H289,0)</f>
        <v>0</v>
      </c>
      <c r="J289" s="57">
        <v>1200.0000000000061</v>
      </c>
      <c r="K289" s="2">
        <f t="shared" si="29"/>
        <v>0</v>
      </c>
      <c r="L289" s="2">
        <f t="shared" si="30"/>
        <v>0</v>
      </c>
      <c r="M289" s="2">
        <f t="shared" si="27"/>
        <v>0</v>
      </c>
      <c r="N289" s="2">
        <f t="shared" si="31"/>
        <v>-20676</v>
      </c>
      <c r="O289" s="2">
        <f t="shared" si="32"/>
        <v>20676</v>
      </c>
      <c r="P289" s="75"/>
      <c r="Q289" s="75">
        <f>Calc!W348</f>
        <v>-4111</v>
      </c>
      <c r="R289" s="75">
        <f>Calc!X348</f>
        <v>5</v>
      </c>
      <c r="S289" s="75">
        <f>Calc!Y348</f>
        <v>0</v>
      </c>
      <c r="T289" s="75"/>
      <c r="U289" s="75">
        <v>-4111</v>
      </c>
      <c r="V289" s="75">
        <v>5</v>
      </c>
      <c r="W289" s="75">
        <v>-4008</v>
      </c>
      <c r="X289" s="75">
        <v>10</v>
      </c>
      <c r="Y289" s="75">
        <v>-3912</v>
      </c>
      <c r="Z289" s="75">
        <v>15</v>
      </c>
      <c r="AA289" s="75">
        <v>-3815</v>
      </c>
      <c r="AB289" s="75">
        <v>20</v>
      </c>
      <c r="AC289" s="75">
        <v>-3720</v>
      </c>
      <c r="AD289" s="75">
        <v>20</v>
      </c>
      <c r="AE289" s="75">
        <v>-3322</v>
      </c>
      <c r="AF289" s="75">
        <v>5</v>
      </c>
      <c r="AG289" s="75">
        <v>-3228</v>
      </c>
      <c r="AH289" s="75">
        <v>10</v>
      </c>
      <c r="AI289" s="75">
        <v>-3133</v>
      </c>
      <c r="AJ289" s="75">
        <v>15</v>
      </c>
      <c r="AK289" s="75">
        <v>-3039</v>
      </c>
      <c r="AL289" s="75">
        <v>20</v>
      </c>
      <c r="AM289" s="75">
        <v>-2945</v>
      </c>
      <c r="AN289" s="75">
        <v>20</v>
      </c>
    </row>
    <row r="290" spans="5:40">
      <c r="E290" s="2">
        <v>128000</v>
      </c>
      <c r="F290">
        <f t="shared" si="28"/>
        <v>128025</v>
      </c>
      <c r="G290" s="75">
        <f t="shared" ref="G290:G334" si="33">-ROUND(INDEX(G$17:G$20,MATCH(MAX($E290-G$27,0),G$12:G$15,1))*(MAX($E290-G$27,0)-INDEX(G$12:G$15,MATCH(MAX($E290-G$27,0),G$12:G$15,1)))+INDEX(G$22:G$25,MATCH(MAX($E290-G$27,0),G$12:G$15,1)),0)</f>
        <v>-20796</v>
      </c>
      <c r="H290" s="57">
        <v>0</v>
      </c>
      <c r="I290" s="2">
        <f>ROUND(INDEX(CCareExpDecimal[],MATCH(E290,CCareExpDecimal[Income At Least],1),2)*H290,0)</f>
        <v>0</v>
      </c>
      <c r="J290" s="57">
        <v>1200.0000000000061</v>
      </c>
      <c r="K290" s="2">
        <f t="shared" si="29"/>
        <v>0</v>
      </c>
      <c r="L290" s="2">
        <f t="shared" si="30"/>
        <v>0</v>
      </c>
      <c r="M290" s="2">
        <f t="shared" si="27"/>
        <v>0</v>
      </c>
      <c r="N290" s="2">
        <f t="shared" si="31"/>
        <v>-20796</v>
      </c>
      <c r="O290" s="2">
        <f t="shared" si="32"/>
        <v>20796</v>
      </c>
      <c r="P290" s="75"/>
      <c r="Q290" s="75">
        <f>Calc!W349</f>
        <v>-4131</v>
      </c>
      <c r="R290" s="75">
        <f>Calc!X349</f>
        <v>5</v>
      </c>
      <c r="S290" s="75">
        <f>Calc!Y349</f>
        <v>0</v>
      </c>
      <c r="T290" s="75"/>
      <c r="U290" s="75">
        <v>-4131</v>
      </c>
      <c r="V290" s="75">
        <v>5</v>
      </c>
      <c r="W290" s="75">
        <v>-4027</v>
      </c>
      <c r="X290" s="75">
        <v>10</v>
      </c>
      <c r="Y290" s="75">
        <v>-3931</v>
      </c>
      <c r="Z290" s="75">
        <v>15</v>
      </c>
      <c r="AA290" s="75">
        <v>-3835</v>
      </c>
      <c r="AB290" s="75">
        <v>20</v>
      </c>
      <c r="AC290" s="75">
        <v>-3739</v>
      </c>
      <c r="AD290" s="75">
        <v>20</v>
      </c>
      <c r="AE290" s="75">
        <v>-3340</v>
      </c>
      <c r="AF290" s="75">
        <v>5</v>
      </c>
      <c r="AG290" s="75">
        <v>-3246</v>
      </c>
      <c r="AH290" s="75">
        <v>10</v>
      </c>
      <c r="AI290" s="75">
        <v>-3152</v>
      </c>
      <c r="AJ290" s="75">
        <v>15</v>
      </c>
      <c r="AK290" s="75">
        <v>-3057</v>
      </c>
      <c r="AL290" s="75">
        <v>20</v>
      </c>
      <c r="AM290" s="75">
        <v>-2963</v>
      </c>
      <c r="AN290" s="75">
        <v>20</v>
      </c>
    </row>
    <row r="291" spans="5:40">
      <c r="E291" s="2">
        <v>128500</v>
      </c>
      <c r="F291">
        <f t="shared" si="28"/>
        <v>128525</v>
      </c>
      <c r="G291" s="75">
        <f t="shared" si="33"/>
        <v>-20916</v>
      </c>
      <c r="H291" s="57">
        <v>0</v>
      </c>
      <c r="I291" s="2">
        <f>ROUND(INDEX(CCareExpDecimal[],MATCH(E291,CCareExpDecimal[Income At Least],1),2)*H291,0)</f>
        <v>0</v>
      </c>
      <c r="J291" s="57">
        <v>1200.0000000000061</v>
      </c>
      <c r="K291" s="2">
        <f t="shared" si="29"/>
        <v>0</v>
      </c>
      <c r="L291" s="2">
        <f t="shared" si="30"/>
        <v>0</v>
      </c>
      <c r="M291" s="2">
        <f t="shared" ref="M291:M334" si="34">ROUND(IF($F291&lt;M$6,$F291*M$4,0)+IF(AND($F291&gt;=M$6,$F291&lt;M$8),M$7,0)+IF(AND($F291&gt;M$8,$F291&lt;M$9),M$7 - (($F291-M$8)*M$5),0),0)</f>
        <v>0</v>
      </c>
      <c r="N291" s="2">
        <f t="shared" si="31"/>
        <v>-20916</v>
      </c>
      <c r="O291" s="2">
        <f t="shared" si="32"/>
        <v>20916</v>
      </c>
      <c r="P291" s="75"/>
      <c r="Q291" s="75">
        <f>Calc!W350</f>
        <v>-4150</v>
      </c>
      <c r="R291" s="75">
        <f>Calc!X350</f>
        <v>5</v>
      </c>
      <c r="S291" s="75">
        <f>Calc!Y350</f>
        <v>0</v>
      </c>
      <c r="T291" s="75"/>
      <c r="U291" s="75">
        <v>-4150</v>
      </c>
      <c r="V291" s="75">
        <v>5</v>
      </c>
      <c r="W291" s="75">
        <v>-4047</v>
      </c>
      <c r="X291" s="75">
        <v>10</v>
      </c>
      <c r="Y291" s="75">
        <v>-3951</v>
      </c>
      <c r="Z291" s="75">
        <v>15</v>
      </c>
      <c r="AA291" s="75">
        <v>-3854</v>
      </c>
      <c r="AB291" s="75">
        <v>20</v>
      </c>
      <c r="AC291" s="75">
        <v>-3759</v>
      </c>
      <c r="AD291" s="75">
        <v>20</v>
      </c>
      <c r="AE291" s="75">
        <v>-3359</v>
      </c>
      <c r="AF291" s="75">
        <v>5</v>
      </c>
      <c r="AG291" s="75">
        <v>-3265</v>
      </c>
      <c r="AH291" s="75">
        <v>10</v>
      </c>
      <c r="AI291" s="75">
        <v>-3170</v>
      </c>
      <c r="AJ291" s="75">
        <v>15</v>
      </c>
      <c r="AK291" s="75">
        <v>-3076</v>
      </c>
      <c r="AL291" s="75">
        <v>20</v>
      </c>
      <c r="AM291" s="75">
        <v>-2982</v>
      </c>
      <c r="AN291" s="75">
        <v>20</v>
      </c>
    </row>
    <row r="292" spans="5:40">
      <c r="E292" s="2">
        <v>129000</v>
      </c>
      <c r="F292">
        <f t="shared" si="28"/>
        <v>129025</v>
      </c>
      <c r="G292" s="75">
        <f t="shared" si="33"/>
        <v>-21036</v>
      </c>
      <c r="H292" s="57">
        <v>0</v>
      </c>
      <c r="I292" s="2">
        <f>ROUND(INDEX(CCareExpDecimal[],MATCH(E292,CCareExpDecimal[Income At Least],1),2)*H292,0)</f>
        <v>0</v>
      </c>
      <c r="J292" s="57">
        <v>1200.0000000000061</v>
      </c>
      <c r="K292" s="2">
        <f t="shared" si="29"/>
        <v>0</v>
      </c>
      <c r="L292" s="2">
        <f t="shared" si="30"/>
        <v>0</v>
      </c>
      <c r="M292" s="2">
        <f t="shared" si="34"/>
        <v>0</v>
      </c>
      <c r="N292" s="2">
        <f t="shared" si="31"/>
        <v>-21036</v>
      </c>
      <c r="O292" s="2">
        <f t="shared" si="32"/>
        <v>21036</v>
      </c>
      <c r="P292" s="75"/>
      <c r="Q292" s="75">
        <f>Calc!W351</f>
        <v>-4170</v>
      </c>
      <c r="R292" s="75">
        <f>Calc!X351</f>
        <v>5</v>
      </c>
      <c r="S292" s="75">
        <f>Calc!Y351</f>
        <v>0</v>
      </c>
      <c r="T292" s="75"/>
      <c r="U292" s="75">
        <v>-4170</v>
      </c>
      <c r="V292" s="75">
        <v>5</v>
      </c>
      <c r="W292" s="75">
        <v>-4066</v>
      </c>
      <c r="X292" s="75">
        <v>10</v>
      </c>
      <c r="Y292" s="75">
        <v>-3970</v>
      </c>
      <c r="Z292" s="75">
        <v>15</v>
      </c>
      <c r="AA292" s="75">
        <v>-3874</v>
      </c>
      <c r="AB292" s="75">
        <v>20</v>
      </c>
      <c r="AC292" s="75">
        <v>-3778</v>
      </c>
      <c r="AD292" s="75">
        <v>20</v>
      </c>
      <c r="AE292" s="75">
        <v>-3377</v>
      </c>
      <c r="AF292" s="75">
        <v>5</v>
      </c>
      <c r="AG292" s="75">
        <v>-3283</v>
      </c>
      <c r="AH292" s="75">
        <v>10</v>
      </c>
      <c r="AI292" s="75">
        <v>-3189</v>
      </c>
      <c r="AJ292" s="75">
        <v>15</v>
      </c>
      <c r="AK292" s="75">
        <v>-3094</v>
      </c>
      <c r="AL292" s="75">
        <v>20</v>
      </c>
      <c r="AM292" s="75">
        <v>-3000</v>
      </c>
      <c r="AN292" s="75">
        <v>20</v>
      </c>
    </row>
    <row r="293" spans="5:40">
      <c r="E293" s="2">
        <v>129500</v>
      </c>
      <c r="F293">
        <f t="shared" si="28"/>
        <v>129525</v>
      </c>
      <c r="G293" s="75">
        <f t="shared" si="33"/>
        <v>-21156</v>
      </c>
      <c r="H293" s="57">
        <v>0</v>
      </c>
      <c r="I293" s="2">
        <f>ROUND(INDEX(CCareExpDecimal[],MATCH(E293,CCareExpDecimal[Income At Least],1),2)*H293,0)</f>
        <v>0</v>
      </c>
      <c r="J293" s="57">
        <v>1200.0000000000061</v>
      </c>
      <c r="K293" s="2">
        <f t="shared" si="29"/>
        <v>0</v>
      </c>
      <c r="L293" s="2">
        <f t="shared" si="30"/>
        <v>0</v>
      </c>
      <c r="M293" s="2">
        <f t="shared" si="34"/>
        <v>0</v>
      </c>
      <c r="N293" s="2">
        <f t="shared" si="31"/>
        <v>-21156</v>
      </c>
      <c r="O293" s="2">
        <f t="shared" si="32"/>
        <v>21156</v>
      </c>
      <c r="P293" s="75"/>
      <c r="Q293" s="75">
        <f>Calc!W352</f>
        <v>-4189</v>
      </c>
      <c r="R293" s="75">
        <f>Calc!X352</f>
        <v>5</v>
      </c>
      <c r="S293" s="75">
        <f>Calc!Y352</f>
        <v>0</v>
      </c>
      <c r="T293" s="75"/>
      <c r="U293" s="75">
        <v>-4189</v>
      </c>
      <c r="V293" s="75">
        <v>5</v>
      </c>
      <c r="W293" s="75">
        <v>-4086</v>
      </c>
      <c r="X293" s="75">
        <v>10</v>
      </c>
      <c r="Y293" s="75">
        <v>-3990</v>
      </c>
      <c r="Z293" s="75">
        <v>15</v>
      </c>
      <c r="AA293" s="75">
        <v>-3893</v>
      </c>
      <c r="AB293" s="75">
        <v>20</v>
      </c>
      <c r="AC293" s="75">
        <v>-3797</v>
      </c>
      <c r="AD293" s="75">
        <v>20</v>
      </c>
      <c r="AE293" s="75">
        <v>-3396</v>
      </c>
      <c r="AF293" s="75">
        <v>5</v>
      </c>
      <c r="AG293" s="75">
        <v>-3301</v>
      </c>
      <c r="AH293" s="75">
        <v>10</v>
      </c>
      <c r="AI293" s="75">
        <v>-3207</v>
      </c>
      <c r="AJ293" s="75">
        <v>15</v>
      </c>
      <c r="AK293" s="75">
        <v>-3113</v>
      </c>
      <c r="AL293" s="75">
        <v>20</v>
      </c>
      <c r="AM293" s="75">
        <v>-3018</v>
      </c>
      <c r="AN293" s="75">
        <v>20</v>
      </c>
    </row>
    <row r="294" spans="5:40">
      <c r="E294" s="2">
        <v>130000</v>
      </c>
      <c r="F294">
        <f t="shared" si="28"/>
        <v>130025</v>
      </c>
      <c r="G294" s="75">
        <f t="shared" si="33"/>
        <v>-21276</v>
      </c>
      <c r="H294" s="57">
        <v>0</v>
      </c>
      <c r="I294" s="2">
        <f>ROUND(INDEX(CCareExpDecimal[],MATCH(E294,CCareExpDecimal[Income At Least],1),2)*H294,0)</f>
        <v>0</v>
      </c>
      <c r="J294" s="57">
        <v>1200.0000000000061</v>
      </c>
      <c r="K294" s="2">
        <f t="shared" si="29"/>
        <v>0</v>
      </c>
      <c r="L294" s="2">
        <f t="shared" si="30"/>
        <v>0</v>
      </c>
      <c r="M294" s="2">
        <f t="shared" si="34"/>
        <v>0</v>
      </c>
      <c r="N294" s="2">
        <f t="shared" si="31"/>
        <v>-21276</v>
      </c>
      <c r="O294" s="2">
        <f t="shared" si="32"/>
        <v>21276</v>
      </c>
      <c r="P294" s="75"/>
      <c r="Q294" s="75">
        <f>Calc!W353</f>
        <v>-4209</v>
      </c>
      <c r="R294" s="75">
        <f>Calc!X353</f>
        <v>5</v>
      </c>
      <c r="S294" s="75">
        <f>Calc!Y353</f>
        <v>0</v>
      </c>
      <c r="T294" s="75"/>
      <c r="U294" s="75">
        <v>-4209</v>
      </c>
      <c r="V294" s="75">
        <v>5</v>
      </c>
      <c r="W294" s="75">
        <v>-4105</v>
      </c>
      <c r="X294" s="75">
        <v>10</v>
      </c>
      <c r="Y294" s="75">
        <v>-4009</v>
      </c>
      <c r="Z294" s="75">
        <v>15</v>
      </c>
      <c r="AA294" s="75">
        <v>-3913</v>
      </c>
      <c r="AB294" s="75">
        <v>20</v>
      </c>
      <c r="AC294" s="75">
        <v>-3817</v>
      </c>
      <c r="AD294" s="75">
        <v>20</v>
      </c>
      <c r="AE294" s="75">
        <v>-3414</v>
      </c>
      <c r="AF294" s="75">
        <v>5</v>
      </c>
      <c r="AG294" s="75">
        <v>-3320</v>
      </c>
      <c r="AH294" s="75">
        <v>10</v>
      </c>
      <c r="AI294" s="75">
        <v>-3226</v>
      </c>
      <c r="AJ294" s="75">
        <v>15</v>
      </c>
      <c r="AK294" s="75">
        <v>-3131</v>
      </c>
      <c r="AL294" s="75">
        <v>20</v>
      </c>
      <c r="AM294" s="75">
        <v>-3037</v>
      </c>
      <c r="AN294" s="75">
        <v>20</v>
      </c>
    </row>
    <row r="295" spans="5:40">
      <c r="E295" s="2">
        <v>130500</v>
      </c>
      <c r="F295">
        <f t="shared" si="28"/>
        <v>130525</v>
      </c>
      <c r="G295" s="75">
        <f t="shared" si="33"/>
        <v>-21396</v>
      </c>
      <c r="H295" s="57">
        <v>0</v>
      </c>
      <c r="I295" s="2">
        <f>ROUND(INDEX(CCareExpDecimal[],MATCH(E295,CCareExpDecimal[Income At Least],1),2)*H295,0)</f>
        <v>0</v>
      </c>
      <c r="J295" s="57">
        <v>1200.0000000000061</v>
      </c>
      <c r="K295" s="2">
        <f t="shared" si="29"/>
        <v>0</v>
      </c>
      <c r="L295" s="2">
        <f t="shared" si="30"/>
        <v>0</v>
      </c>
      <c r="M295" s="2">
        <f t="shared" si="34"/>
        <v>0</v>
      </c>
      <c r="N295" s="2">
        <f t="shared" si="31"/>
        <v>-21396</v>
      </c>
      <c r="O295" s="2">
        <f t="shared" si="32"/>
        <v>21396</v>
      </c>
      <c r="P295" s="75"/>
      <c r="Q295" s="75">
        <f>Calc!W354</f>
        <v>-4228</v>
      </c>
      <c r="R295" s="75">
        <f>Calc!X354</f>
        <v>5</v>
      </c>
      <c r="S295" s="75">
        <f>Calc!Y354</f>
        <v>0</v>
      </c>
      <c r="T295" s="75"/>
      <c r="U295" s="75">
        <v>-4228</v>
      </c>
      <c r="V295" s="75">
        <v>5</v>
      </c>
      <c r="W295" s="75">
        <v>-4125</v>
      </c>
      <c r="X295" s="75">
        <v>10</v>
      </c>
      <c r="Y295" s="75">
        <v>-4029</v>
      </c>
      <c r="Z295" s="75">
        <v>15</v>
      </c>
      <c r="AA295" s="75">
        <v>-3932</v>
      </c>
      <c r="AB295" s="75">
        <v>20</v>
      </c>
      <c r="AC295" s="75">
        <v>-3836</v>
      </c>
      <c r="AD295" s="75">
        <v>20</v>
      </c>
      <c r="AE295" s="75">
        <v>-3433</v>
      </c>
      <c r="AF295" s="75">
        <v>5</v>
      </c>
      <c r="AG295" s="75">
        <v>-3338</v>
      </c>
      <c r="AH295" s="75">
        <v>10</v>
      </c>
      <c r="AI295" s="75">
        <v>-3244</v>
      </c>
      <c r="AJ295" s="75">
        <v>15</v>
      </c>
      <c r="AK295" s="75">
        <v>-3150</v>
      </c>
      <c r="AL295" s="75">
        <v>20</v>
      </c>
      <c r="AM295" s="75">
        <v>-3055</v>
      </c>
      <c r="AN295" s="75">
        <v>20</v>
      </c>
    </row>
    <row r="296" spans="5:40">
      <c r="E296" s="2">
        <v>131000</v>
      </c>
      <c r="F296">
        <f t="shared" si="28"/>
        <v>131025</v>
      </c>
      <c r="G296" s="75">
        <f t="shared" si="33"/>
        <v>-21516</v>
      </c>
      <c r="H296" s="57">
        <v>0</v>
      </c>
      <c r="I296" s="2">
        <f>ROUND(INDEX(CCareExpDecimal[],MATCH(E296,CCareExpDecimal[Income At Least],1),2)*H296,0)</f>
        <v>0</v>
      </c>
      <c r="J296" s="57">
        <v>1200.0000000000061</v>
      </c>
      <c r="K296" s="2">
        <f t="shared" si="29"/>
        <v>0</v>
      </c>
      <c r="L296" s="2">
        <f t="shared" si="30"/>
        <v>0</v>
      </c>
      <c r="M296" s="2">
        <f t="shared" si="34"/>
        <v>0</v>
      </c>
      <c r="N296" s="2">
        <f t="shared" si="31"/>
        <v>-21516</v>
      </c>
      <c r="O296" s="2">
        <f t="shared" si="32"/>
        <v>21516</v>
      </c>
      <c r="P296" s="75"/>
      <c r="Q296" s="75">
        <f>Calc!W355</f>
        <v>-4248</v>
      </c>
      <c r="R296" s="75">
        <f>Calc!X355</f>
        <v>5</v>
      </c>
      <c r="S296" s="75">
        <f>Calc!Y355</f>
        <v>0</v>
      </c>
      <c r="T296" s="75"/>
      <c r="U296" s="75">
        <v>-4248</v>
      </c>
      <c r="V296" s="75">
        <v>5</v>
      </c>
      <c r="W296" s="75">
        <v>-4144</v>
      </c>
      <c r="X296" s="75">
        <v>10</v>
      </c>
      <c r="Y296" s="75">
        <v>-4048</v>
      </c>
      <c r="Z296" s="75">
        <v>15</v>
      </c>
      <c r="AA296" s="75">
        <v>-3952</v>
      </c>
      <c r="AB296" s="75">
        <v>20</v>
      </c>
      <c r="AC296" s="75">
        <v>-3856</v>
      </c>
      <c r="AD296" s="75">
        <v>20</v>
      </c>
      <c r="AE296" s="75">
        <v>-3451</v>
      </c>
      <c r="AF296" s="75">
        <v>5</v>
      </c>
      <c r="AG296" s="75">
        <v>-3357</v>
      </c>
      <c r="AH296" s="75">
        <v>10</v>
      </c>
      <c r="AI296" s="75">
        <v>-3262</v>
      </c>
      <c r="AJ296" s="75">
        <v>15</v>
      </c>
      <c r="AK296" s="75">
        <v>-3168</v>
      </c>
      <c r="AL296" s="75">
        <v>20</v>
      </c>
      <c r="AM296" s="75">
        <v>-3074</v>
      </c>
      <c r="AN296" s="75">
        <v>20</v>
      </c>
    </row>
    <row r="297" spans="5:40">
      <c r="E297" s="2">
        <v>131500</v>
      </c>
      <c r="F297">
        <f t="shared" si="28"/>
        <v>131525</v>
      </c>
      <c r="G297" s="75">
        <f t="shared" si="33"/>
        <v>-21636</v>
      </c>
      <c r="H297" s="57">
        <v>0</v>
      </c>
      <c r="I297" s="2">
        <f>ROUND(INDEX(CCareExpDecimal[],MATCH(E297,CCareExpDecimal[Income At Least],1),2)*H297,0)</f>
        <v>0</v>
      </c>
      <c r="J297" s="57">
        <v>1200.0000000000061</v>
      </c>
      <c r="K297" s="2">
        <f t="shared" si="29"/>
        <v>0</v>
      </c>
      <c r="L297" s="2">
        <f t="shared" si="30"/>
        <v>0</v>
      </c>
      <c r="M297" s="2">
        <f t="shared" si="34"/>
        <v>0</v>
      </c>
      <c r="N297" s="2">
        <f t="shared" si="31"/>
        <v>-21636</v>
      </c>
      <c r="O297" s="2">
        <f t="shared" si="32"/>
        <v>21636</v>
      </c>
      <c r="P297" s="75"/>
      <c r="Q297" s="75">
        <f>Calc!W356</f>
        <v>-4267</v>
      </c>
      <c r="R297" s="75">
        <f>Calc!X356</f>
        <v>5</v>
      </c>
      <c r="S297" s="75">
        <f>Calc!Y356</f>
        <v>0</v>
      </c>
      <c r="T297" s="75"/>
      <c r="U297" s="75">
        <v>-4267</v>
      </c>
      <c r="V297" s="75">
        <v>5</v>
      </c>
      <c r="W297" s="75">
        <v>-4164</v>
      </c>
      <c r="X297" s="75">
        <v>10</v>
      </c>
      <c r="Y297" s="75">
        <v>-4068</v>
      </c>
      <c r="Z297" s="75">
        <v>15</v>
      </c>
      <c r="AA297" s="75">
        <v>-3971</v>
      </c>
      <c r="AB297" s="75">
        <v>20</v>
      </c>
      <c r="AC297" s="75">
        <v>-3875</v>
      </c>
      <c r="AD297" s="75">
        <v>20</v>
      </c>
      <c r="AE297" s="75">
        <v>-3469</v>
      </c>
      <c r="AF297" s="75">
        <v>5</v>
      </c>
      <c r="AG297" s="75">
        <v>-3375</v>
      </c>
      <c r="AH297" s="75">
        <v>10</v>
      </c>
      <c r="AI297" s="75">
        <v>-3281</v>
      </c>
      <c r="AJ297" s="75">
        <v>15</v>
      </c>
      <c r="AK297" s="75">
        <v>-3187</v>
      </c>
      <c r="AL297" s="75">
        <v>20</v>
      </c>
      <c r="AM297" s="75">
        <v>-3092</v>
      </c>
      <c r="AN297" s="75">
        <v>20</v>
      </c>
    </row>
    <row r="298" spans="5:40">
      <c r="E298" s="2">
        <v>132000</v>
      </c>
      <c r="F298">
        <f t="shared" si="28"/>
        <v>132025</v>
      </c>
      <c r="G298" s="75">
        <f t="shared" si="33"/>
        <v>-21756</v>
      </c>
      <c r="H298" s="57">
        <v>0</v>
      </c>
      <c r="I298" s="2">
        <f>ROUND(INDEX(CCareExpDecimal[],MATCH(E298,CCareExpDecimal[Income At Least],1),2)*H298,0)</f>
        <v>0</v>
      </c>
      <c r="J298" s="57">
        <v>1200.0000000000061</v>
      </c>
      <c r="K298" s="2">
        <f t="shared" si="29"/>
        <v>0</v>
      </c>
      <c r="L298" s="2">
        <f t="shared" si="30"/>
        <v>0</v>
      </c>
      <c r="M298" s="2">
        <f t="shared" si="34"/>
        <v>0</v>
      </c>
      <c r="N298" s="2">
        <f t="shared" si="31"/>
        <v>-21756</v>
      </c>
      <c r="O298" s="2">
        <f t="shared" si="32"/>
        <v>21756</v>
      </c>
      <c r="P298" s="75"/>
      <c r="Q298" s="75">
        <f>Calc!W357</f>
        <v>-4287</v>
      </c>
      <c r="R298" s="75">
        <f>Calc!X357</f>
        <v>5</v>
      </c>
      <c r="S298" s="75">
        <f>Calc!Y357</f>
        <v>0</v>
      </c>
      <c r="T298" s="75"/>
      <c r="U298" s="75">
        <v>-4287</v>
      </c>
      <c r="V298" s="75">
        <v>5</v>
      </c>
      <c r="W298" s="75">
        <v>-4183</v>
      </c>
      <c r="X298" s="75">
        <v>10</v>
      </c>
      <c r="Y298" s="75">
        <v>-4087</v>
      </c>
      <c r="Z298" s="75">
        <v>15</v>
      </c>
      <c r="AA298" s="75">
        <v>-3991</v>
      </c>
      <c r="AB298" s="75">
        <v>20</v>
      </c>
      <c r="AC298" s="75">
        <v>-3895</v>
      </c>
      <c r="AD298" s="75">
        <v>20</v>
      </c>
      <c r="AE298" s="75">
        <v>-3488</v>
      </c>
      <c r="AF298" s="75">
        <v>5</v>
      </c>
      <c r="AG298" s="75">
        <v>-3394</v>
      </c>
      <c r="AH298" s="75">
        <v>10</v>
      </c>
      <c r="AI298" s="75">
        <v>-3299</v>
      </c>
      <c r="AJ298" s="75">
        <v>15</v>
      </c>
      <c r="AK298" s="75">
        <v>-3205</v>
      </c>
      <c r="AL298" s="75">
        <v>20</v>
      </c>
      <c r="AM298" s="75">
        <v>-3111</v>
      </c>
      <c r="AN298" s="75">
        <v>20</v>
      </c>
    </row>
    <row r="299" spans="5:40">
      <c r="E299" s="2">
        <v>132500</v>
      </c>
      <c r="F299">
        <f t="shared" ref="F299:F334" si="35">IF(E299&lt;1,0,_xlfn.FLOOR.MATH(E299,50)+25)</f>
        <v>132525</v>
      </c>
      <c r="G299" s="75">
        <f t="shared" si="33"/>
        <v>-21876</v>
      </c>
      <c r="H299" s="57">
        <v>0</v>
      </c>
      <c r="I299" s="2">
        <f>ROUND(INDEX(CCareExpDecimal[],MATCH(E299,CCareExpDecimal[Income At Least],1),2)*H299,0)</f>
        <v>0</v>
      </c>
      <c r="J299" s="57">
        <v>1200.0000000000061</v>
      </c>
      <c r="K299" s="2">
        <f t="shared" ref="K299:K334" si="36">MIN(-G299,K$5*$B$13)</f>
        <v>0</v>
      </c>
      <c r="L299" s="2">
        <f t="shared" ref="L299:L334" si="37">ROUND(MAX(MIN(L$10*($E299-L$9),L$5*$B$13-K299),0),0)</f>
        <v>0</v>
      </c>
      <c r="M299" s="2">
        <f t="shared" si="34"/>
        <v>0</v>
      </c>
      <c r="N299" s="2">
        <f t="shared" ref="N299:N334" si="38">SUM(G299,I299,K299,L299,M299)</f>
        <v>-21876</v>
      </c>
      <c r="O299" s="2">
        <f t="shared" ref="O299:O334" si="39">MAX(-N299,0)</f>
        <v>21876</v>
      </c>
      <c r="P299" s="75"/>
      <c r="Q299" s="75">
        <f>Calc!W358</f>
        <v>-4306</v>
      </c>
      <c r="R299" s="75">
        <f>Calc!X358</f>
        <v>5</v>
      </c>
      <c r="S299" s="75">
        <f>Calc!Y358</f>
        <v>0</v>
      </c>
      <c r="T299" s="75"/>
      <c r="U299" s="75">
        <v>-4306</v>
      </c>
      <c r="V299" s="75">
        <v>5</v>
      </c>
      <c r="W299" s="75">
        <v>-4203</v>
      </c>
      <c r="X299" s="75">
        <v>10</v>
      </c>
      <c r="Y299" s="75">
        <v>-4107</v>
      </c>
      <c r="Z299" s="75">
        <v>15</v>
      </c>
      <c r="AA299" s="75">
        <v>-4010</v>
      </c>
      <c r="AB299" s="75">
        <v>20</v>
      </c>
      <c r="AC299" s="75">
        <v>-3914</v>
      </c>
      <c r="AD299" s="75">
        <v>20</v>
      </c>
      <c r="AE299" s="75">
        <v>-3506</v>
      </c>
      <c r="AF299" s="75">
        <v>5</v>
      </c>
      <c r="AG299" s="75">
        <v>-3412</v>
      </c>
      <c r="AH299" s="75">
        <v>10</v>
      </c>
      <c r="AI299" s="75">
        <v>-3318</v>
      </c>
      <c r="AJ299" s="75">
        <v>15</v>
      </c>
      <c r="AK299" s="75">
        <v>-3223</v>
      </c>
      <c r="AL299" s="75">
        <v>20</v>
      </c>
      <c r="AM299" s="75">
        <v>-3129</v>
      </c>
      <c r="AN299" s="75">
        <v>20</v>
      </c>
    </row>
    <row r="300" spans="5:40">
      <c r="E300" s="2">
        <v>133000</v>
      </c>
      <c r="F300">
        <f t="shared" si="35"/>
        <v>133025</v>
      </c>
      <c r="G300" s="75">
        <f t="shared" si="33"/>
        <v>-21996</v>
      </c>
      <c r="H300" s="57">
        <v>0</v>
      </c>
      <c r="I300" s="2">
        <f>ROUND(INDEX(CCareExpDecimal[],MATCH(E300,CCareExpDecimal[Income At Least],1),2)*H300,0)</f>
        <v>0</v>
      </c>
      <c r="J300" s="57">
        <v>1200.0000000000061</v>
      </c>
      <c r="K300" s="2">
        <f t="shared" si="36"/>
        <v>0</v>
      </c>
      <c r="L300" s="2">
        <f t="shared" si="37"/>
        <v>0</v>
      </c>
      <c r="M300" s="2">
        <f t="shared" si="34"/>
        <v>0</v>
      </c>
      <c r="N300" s="2">
        <f t="shared" si="38"/>
        <v>-21996</v>
      </c>
      <c r="O300" s="2">
        <f t="shared" si="39"/>
        <v>21996</v>
      </c>
      <c r="P300" s="75"/>
      <c r="Q300" s="75">
        <f>Calc!W359</f>
        <v>-4326</v>
      </c>
      <c r="R300" s="75">
        <f>Calc!X359</f>
        <v>5</v>
      </c>
      <c r="S300" s="75">
        <f>Calc!Y359</f>
        <v>0</v>
      </c>
      <c r="T300" s="75"/>
      <c r="U300" s="75">
        <v>-4326</v>
      </c>
      <c r="V300" s="75">
        <v>5</v>
      </c>
      <c r="W300" s="75">
        <v>-4222</v>
      </c>
      <c r="X300" s="75">
        <v>10</v>
      </c>
      <c r="Y300" s="75">
        <v>-4126</v>
      </c>
      <c r="Z300" s="75">
        <v>15</v>
      </c>
      <c r="AA300" s="75">
        <v>-4030</v>
      </c>
      <c r="AB300" s="75">
        <v>20</v>
      </c>
      <c r="AC300" s="75">
        <v>-3934</v>
      </c>
      <c r="AD300" s="75">
        <v>20</v>
      </c>
      <c r="AE300" s="75">
        <v>-3525</v>
      </c>
      <c r="AF300" s="75">
        <v>5</v>
      </c>
      <c r="AG300" s="75">
        <v>-3431</v>
      </c>
      <c r="AH300" s="75">
        <v>10</v>
      </c>
      <c r="AI300" s="75">
        <v>-3336</v>
      </c>
      <c r="AJ300" s="75">
        <v>15</v>
      </c>
      <c r="AK300" s="75">
        <v>-3242</v>
      </c>
      <c r="AL300" s="75">
        <v>20</v>
      </c>
      <c r="AM300" s="75">
        <v>-3148</v>
      </c>
      <c r="AN300" s="75">
        <v>20</v>
      </c>
    </row>
    <row r="301" spans="5:40">
      <c r="E301" s="2">
        <v>133500</v>
      </c>
      <c r="F301">
        <f t="shared" si="35"/>
        <v>133525</v>
      </c>
      <c r="G301" s="75">
        <f t="shared" si="33"/>
        <v>-22116</v>
      </c>
      <c r="H301" s="57">
        <v>0</v>
      </c>
      <c r="I301" s="2">
        <f>ROUND(INDEX(CCareExpDecimal[],MATCH(E301,CCareExpDecimal[Income At Least],1),2)*H301,0)</f>
        <v>0</v>
      </c>
      <c r="J301" s="57">
        <v>1200.0000000000061</v>
      </c>
      <c r="K301" s="2">
        <f t="shared" si="36"/>
        <v>0</v>
      </c>
      <c r="L301" s="2">
        <f t="shared" si="37"/>
        <v>0</v>
      </c>
      <c r="M301" s="2">
        <f t="shared" si="34"/>
        <v>0</v>
      </c>
      <c r="N301" s="2">
        <f t="shared" si="38"/>
        <v>-22116</v>
      </c>
      <c r="O301" s="2">
        <f t="shared" si="39"/>
        <v>22116</v>
      </c>
      <c r="P301" s="75"/>
      <c r="Q301" s="75">
        <f>Calc!W360</f>
        <v>-4345</v>
      </c>
      <c r="R301" s="75">
        <f>Calc!X360</f>
        <v>5</v>
      </c>
      <c r="S301" s="75">
        <f>Calc!Y360</f>
        <v>0</v>
      </c>
      <c r="T301" s="75"/>
      <c r="U301" s="75">
        <v>-4345</v>
      </c>
      <c r="V301" s="75">
        <v>5</v>
      </c>
      <c r="W301" s="75">
        <v>-4242</v>
      </c>
      <c r="X301" s="75">
        <v>10</v>
      </c>
      <c r="Y301" s="75">
        <v>-4146</v>
      </c>
      <c r="Z301" s="75">
        <v>15</v>
      </c>
      <c r="AA301" s="75">
        <v>-4049</v>
      </c>
      <c r="AB301" s="75">
        <v>20</v>
      </c>
      <c r="AC301" s="75">
        <v>-3953</v>
      </c>
      <c r="AD301" s="75">
        <v>20</v>
      </c>
      <c r="AE301" s="75">
        <v>-3543</v>
      </c>
      <c r="AF301" s="75">
        <v>5</v>
      </c>
      <c r="AG301" s="75">
        <v>-3449</v>
      </c>
      <c r="AH301" s="75">
        <v>10</v>
      </c>
      <c r="AI301" s="75">
        <v>-3355</v>
      </c>
      <c r="AJ301" s="75">
        <v>15</v>
      </c>
      <c r="AK301" s="75">
        <v>-3260</v>
      </c>
      <c r="AL301" s="75">
        <v>20</v>
      </c>
      <c r="AM301" s="75">
        <v>-3166</v>
      </c>
      <c r="AN301" s="75">
        <v>20</v>
      </c>
    </row>
    <row r="302" spans="5:40">
      <c r="E302" s="2">
        <v>134000</v>
      </c>
      <c r="F302">
        <f t="shared" si="35"/>
        <v>134025</v>
      </c>
      <c r="G302" s="75">
        <f t="shared" si="33"/>
        <v>-22236</v>
      </c>
      <c r="H302" s="57">
        <v>0</v>
      </c>
      <c r="I302" s="2">
        <f>ROUND(INDEX(CCareExpDecimal[],MATCH(E302,CCareExpDecimal[Income At Least],1),2)*H302,0)</f>
        <v>0</v>
      </c>
      <c r="J302" s="57">
        <v>1200.0000000000061</v>
      </c>
      <c r="K302" s="2">
        <f t="shared" si="36"/>
        <v>0</v>
      </c>
      <c r="L302" s="2">
        <f t="shared" si="37"/>
        <v>0</v>
      </c>
      <c r="M302" s="2">
        <f t="shared" si="34"/>
        <v>0</v>
      </c>
      <c r="N302" s="2">
        <f t="shared" si="38"/>
        <v>-22236</v>
      </c>
      <c r="O302" s="2">
        <f t="shared" si="39"/>
        <v>22236</v>
      </c>
      <c r="P302" s="75"/>
      <c r="Q302" s="75">
        <f>Calc!W361</f>
        <v>-4365</v>
      </c>
      <c r="R302" s="75">
        <f>Calc!X361</f>
        <v>5</v>
      </c>
      <c r="S302" s="75">
        <f>Calc!Y361</f>
        <v>0</v>
      </c>
      <c r="T302" s="75"/>
      <c r="U302" s="75">
        <v>-4365</v>
      </c>
      <c r="V302" s="75">
        <v>5</v>
      </c>
      <c r="W302" s="75">
        <v>-4261</v>
      </c>
      <c r="X302" s="75">
        <v>10</v>
      </c>
      <c r="Y302" s="75">
        <v>-4165</v>
      </c>
      <c r="Z302" s="75">
        <v>15</v>
      </c>
      <c r="AA302" s="75">
        <v>-4069</v>
      </c>
      <c r="AB302" s="75">
        <v>20</v>
      </c>
      <c r="AC302" s="75">
        <v>-3973</v>
      </c>
      <c r="AD302" s="75">
        <v>20</v>
      </c>
      <c r="AE302" s="75">
        <v>-3562</v>
      </c>
      <c r="AF302" s="75">
        <v>5</v>
      </c>
      <c r="AG302" s="75">
        <v>-3468</v>
      </c>
      <c r="AH302" s="75">
        <v>10</v>
      </c>
      <c r="AI302" s="75">
        <v>-3373</v>
      </c>
      <c r="AJ302" s="75">
        <v>15</v>
      </c>
      <c r="AK302" s="75">
        <v>-3279</v>
      </c>
      <c r="AL302" s="75">
        <v>20</v>
      </c>
      <c r="AM302" s="75">
        <v>-3185</v>
      </c>
      <c r="AN302" s="75">
        <v>20</v>
      </c>
    </row>
    <row r="303" spans="5:40">
      <c r="E303" s="2">
        <v>134500</v>
      </c>
      <c r="F303">
        <f t="shared" si="35"/>
        <v>134525</v>
      </c>
      <c r="G303" s="75">
        <f t="shared" si="33"/>
        <v>-22356</v>
      </c>
      <c r="H303" s="57">
        <v>0</v>
      </c>
      <c r="I303" s="2">
        <f>ROUND(INDEX(CCareExpDecimal[],MATCH(E303,CCareExpDecimal[Income At Least],1),2)*H303,0)</f>
        <v>0</v>
      </c>
      <c r="J303" s="57">
        <v>1200.0000000000061</v>
      </c>
      <c r="K303" s="2">
        <f t="shared" si="36"/>
        <v>0</v>
      </c>
      <c r="L303" s="2">
        <f t="shared" si="37"/>
        <v>0</v>
      </c>
      <c r="M303" s="2">
        <f t="shared" si="34"/>
        <v>0</v>
      </c>
      <c r="N303" s="2">
        <f t="shared" si="38"/>
        <v>-22356</v>
      </c>
      <c r="O303" s="2">
        <f t="shared" si="39"/>
        <v>22356</v>
      </c>
      <c r="P303" s="75"/>
      <c r="Q303" s="75">
        <f>Calc!W362</f>
        <v>-4384</v>
      </c>
      <c r="R303" s="75">
        <f>Calc!X362</f>
        <v>5</v>
      </c>
      <c r="S303" s="75">
        <f>Calc!Y362</f>
        <v>0</v>
      </c>
      <c r="T303" s="75"/>
      <c r="U303" s="75">
        <v>-4384</v>
      </c>
      <c r="V303" s="75">
        <v>5</v>
      </c>
      <c r="W303" s="75">
        <v>-4281</v>
      </c>
      <c r="X303" s="75">
        <v>10</v>
      </c>
      <c r="Y303" s="75">
        <v>-4185</v>
      </c>
      <c r="Z303" s="75">
        <v>15</v>
      </c>
      <c r="AA303" s="75">
        <v>-4088</v>
      </c>
      <c r="AB303" s="75">
        <v>20</v>
      </c>
      <c r="AC303" s="75">
        <v>-3992</v>
      </c>
      <c r="AD303" s="75">
        <v>20</v>
      </c>
      <c r="AE303" s="75">
        <v>-3580</v>
      </c>
      <c r="AF303" s="75">
        <v>5</v>
      </c>
      <c r="AG303" s="75">
        <v>-3486</v>
      </c>
      <c r="AH303" s="75">
        <v>10</v>
      </c>
      <c r="AI303" s="75">
        <v>-3392</v>
      </c>
      <c r="AJ303" s="75">
        <v>15</v>
      </c>
      <c r="AK303" s="75">
        <v>-3297</v>
      </c>
      <c r="AL303" s="75">
        <v>20</v>
      </c>
      <c r="AM303" s="75">
        <v>-3203</v>
      </c>
      <c r="AN303" s="75">
        <v>20</v>
      </c>
    </row>
    <row r="304" spans="5:40">
      <c r="E304" s="2">
        <v>135000</v>
      </c>
      <c r="F304">
        <f t="shared" si="35"/>
        <v>135025</v>
      </c>
      <c r="G304" s="75">
        <f t="shared" si="33"/>
        <v>-22476</v>
      </c>
      <c r="H304" s="57">
        <v>0</v>
      </c>
      <c r="I304" s="2">
        <f>ROUND(INDEX(CCareExpDecimal[],MATCH(E304,CCareExpDecimal[Income At Least],1),2)*H304,0)</f>
        <v>0</v>
      </c>
      <c r="J304" s="57">
        <v>1200.0000000000061</v>
      </c>
      <c r="K304" s="2">
        <f t="shared" si="36"/>
        <v>0</v>
      </c>
      <c r="L304" s="2">
        <f t="shared" si="37"/>
        <v>0</v>
      </c>
      <c r="M304" s="2">
        <f t="shared" si="34"/>
        <v>0</v>
      </c>
      <c r="N304" s="2">
        <f t="shared" si="38"/>
        <v>-22476</v>
      </c>
      <c r="O304" s="2">
        <f t="shared" si="39"/>
        <v>22476</v>
      </c>
      <c r="P304" s="75"/>
      <c r="Q304" s="75">
        <f>Calc!W363</f>
        <v>-4404</v>
      </c>
      <c r="R304" s="75">
        <f>Calc!X363</f>
        <v>5</v>
      </c>
      <c r="S304" s="75">
        <f>Calc!Y363</f>
        <v>0</v>
      </c>
      <c r="T304" s="75"/>
      <c r="U304" s="75">
        <v>-4404</v>
      </c>
      <c r="V304" s="75">
        <v>5</v>
      </c>
      <c r="W304" s="75">
        <v>-4300</v>
      </c>
      <c r="X304" s="75">
        <v>10</v>
      </c>
      <c r="Y304" s="75">
        <v>-4204</v>
      </c>
      <c r="Z304" s="75">
        <v>15</v>
      </c>
      <c r="AA304" s="75">
        <v>-4108</v>
      </c>
      <c r="AB304" s="75">
        <v>20</v>
      </c>
      <c r="AC304" s="75">
        <v>-4012</v>
      </c>
      <c r="AD304" s="75">
        <v>20</v>
      </c>
      <c r="AE304" s="75">
        <v>-3599</v>
      </c>
      <c r="AF304" s="75">
        <v>5</v>
      </c>
      <c r="AG304" s="75">
        <v>-3504</v>
      </c>
      <c r="AH304" s="75">
        <v>10</v>
      </c>
      <c r="AI304" s="75">
        <v>-3410</v>
      </c>
      <c r="AJ304" s="75">
        <v>15</v>
      </c>
      <c r="AK304" s="75">
        <v>-3316</v>
      </c>
      <c r="AL304" s="75">
        <v>20</v>
      </c>
      <c r="AM304" s="75">
        <v>-3221</v>
      </c>
      <c r="AN304" s="75">
        <v>20</v>
      </c>
    </row>
    <row r="305" spans="1:40">
      <c r="E305" s="2">
        <v>135500</v>
      </c>
      <c r="F305">
        <f t="shared" si="35"/>
        <v>135525</v>
      </c>
      <c r="G305" s="75">
        <f t="shared" si="33"/>
        <v>-22596</v>
      </c>
      <c r="H305" s="57">
        <v>0</v>
      </c>
      <c r="I305" s="2">
        <f>ROUND(INDEX(CCareExpDecimal[],MATCH(E305,CCareExpDecimal[Income At Least],1),2)*H305,0)</f>
        <v>0</v>
      </c>
      <c r="J305" s="57">
        <v>1200.0000000000061</v>
      </c>
      <c r="K305" s="2">
        <f t="shared" si="36"/>
        <v>0</v>
      </c>
      <c r="L305" s="2">
        <f t="shared" si="37"/>
        <v>0</v>
      </c>
      <c r="M305" s="2">
        <f t="shared" si="34"/>
        <v>0</v>
      </c>
      <c r="N305" s="2">
        <f t="shared" si="38"/>
        <v>-22596</v>
      </c>
      <c r="O305" s="2">
        <f t="shared" si="39"/>
        <v>22596</v>
      </c>
      <c r="P305" s="75"/>
      <c r="Q305" s="75">
        <f>Calc!W364</f>
        <v>-4423</v>
      </c>
      <c r="R305" s="75">
        <f>Calc!X364</f>
        <v>5</v>
      </c>
      <c r="S305" s="75">
        <f>Calc!Y364</f>
        <v>0</v>
      </c>
      <c r="T305" s="75"/>
      <c r="U305" s="75">
        <v>-4423</v>
      </c>
      <c r="V305" s="75">
        <v>5</v>
      </c>
      <c r="W305" s="75">
        <v>-4320</v>
      </c>
      <c r="X305" s="75">
        <v>10</v>
      </c>
      <c r="Y305" s="75">
        <v>-4224</v>
      </c>
      <c r="Z305" s="75">
        <v>15</v>
      </c>
      <c r="AA305" s="75">
        <v>-4127</v>
      </c>
      <c r="AB305" s="75">
        <v>20</v>
      </c>
      <c r="AC305" s="75">
        <v>-4031</v>
      </c>
      <c r="AD305" s="75">
        <v>20</v>
      </c>
      <c r="AE305" s="75">
        <v>-3617</v>
      </c>
      <c r="AF305" s="75">
        <v>5</v>
      </c>
      <c r="AG305" s="75">
        <v>-3523</v>
      </c>
      <c r="AH305" s="75">
        <v>10</v>
      </c>
      <c r="AI305" s="75">
        <v>-3428</v>
      </c>
      <c r="AJ305" s="75">
        <v>15</v>
      </c>
      <c r="AK305" s="75">
        <v>-3334</v>
      </c>
      <c r="AL305" s="75">
        <v>20</v>
      </c>
      <c r="AM305" s="75">
        <v>-3240</v>
      </c>
      <c r="AN305" s="75">
        <v>20</v>
      </c>
    </row>
    <row r="306" spans="1:40" s="7" customFormat="1">
      <c r="A306"/>
      <c r="B306"/>
      <c r="C306"/>
      <c r="D306"/>
      <c r="E306" s="2">
        <v>136000</v>
      </c>
      <c r="F306">
        <f t="shared" si="35"/>
        <v>136025</v>
      </c>
      <c r="G306" s="75">
        <f t="shared" si="33"/>
        <v>-22716</v>
      </c>
      <c r="H306" s="57">
        <v>0</v>
      </c>
      <c r="I306" s="2">
        <f>ROUND(INDEX(CCareExpDecimal[],MATCH(E306,CCareExpDecimal[Income At Least],1),2)*H306,0)</f>
        <v>0</v>
      </c>
      <c r="J306" s="57">
        <v>1200.0000000000061</v>
      </c>
      <c r="K306" s="2">
        <f t="shared" si="36"/>
        <v>0</v>
      </c>
      <c r="L306" s="2">
        <f t="shared" si="37"/>
        <v>0</v>
      </c>
      <c r="M306" s="2">
        <f t="shared" si="34"/>
        <v>0</v>
      </c>
      <c r="N306" s="2">
        <f t="shared" si="38"/>
        <v>-22716</v>
      </c>
      <c r="O306" s="2">
        <f t="shared" si="39"/>
        <v>22716</v>
      </c>
      <c r="P306" s="75"/>
      <c r="Q306" s="75">
        <f>Calc!W365</f>
        <v>-4443</v>
      </c>
      <c r="R306" s="75">
        <f>Calc!X365</f>
        <v>5</v>
      </c>
      <c r="S306" s="75">
        <f>Calc!Y365</f>
        <v>0</v>
      </c>
      <c r="T306" s="75"/>
      <c r="U306" s="75">
        <v>-4443</v>
      </c>
      <c r="V306" s="75">
        <v>5</v>
      </c>
      <c r="W306" s="75">
        <v>-4339</v>
      </c>
      <c r="X306" s="75">
        <v>10</v>
      </c>
      <c r="Y306" s="75">
        <v>-4243</v>
      </c>
      <c r="Z306" s="75">
        <v>15</v>
      </c>
      <c r="AA306" s="75">
        <v>-4147</v>
      </c>
      <c r="AB306" s="75">
        <v>20</v>
      </c>
      <c r="AC306" s="75">
        <v>-4051</v>
      </c>
      <c r="AD306" s="75">
        <v>20</v>
      </c>
      <c r="AE306" s="75">
        <v>-3636</v>
      </c>
      <c r="AF306" s="75">
        <v>5</v>
      </c>
      <c r="AG306" s="75">
        <v>-3541</v>
      </c>
      <c r="AH306" s="75">
        <v>10</v>
      </c>
      <c r="AI306" s="75">
        <v>-3447</v>
      </c>
      <c r="AJ306" s="75">
        <v>15</v>
      </c>
      <c r="AK306" s="75">
        <v>-3353</v>
      </c>
      <c r="AL306" s="75">
        <v>20</v>
      </c>
      <c r="AM306" s="75">
        <v>-3258</v>
      </c>
      <c r="AN306" s="75">
        <v>20</v>
      </c>
    </row>
    <row r="307" spans="1:40" s="7" customFormat="1">
      <c r="A307"/>
      <c r="B307"/>
      <c r="C307"/>
      <c r="D307"/>
      <c r="E307" s="2">
        <v>136500</v>
      </c>
      <c r="F307">
        <f t="shared" si="35"/>
        <v>136525</v>
      </c>
      <c r="G307" s="75">
        <f t="shared" si="33"/>
        <v>-22836</v>
      </c>
      <c r="H307" s="57">
        <v>0</v>
      </c>
      <c r="I307" s="2">
        <f>ROUND(INDEX(CCareExpDecimal[],MATCH(E307,CCareExpDecimal[Income At Least],1),2)*H307,0)</f>
        <v>0</v>
      </c>
      <c r="J307" s="57">
        <v>1200.0000000000061</v>
      </c>
      <c r="K307" s="2">
        <f t="shared" si="36"/>
        <v>0</v>
      </c>
      <c r="L307" s="2">
        <f t="shared" si="37"/>
        <v>0</v>
      </c>
      <c r="M307" s="2">
        <f t="shared" si="34"/>
        <v>0</v>
      </c>
      <c r="N307" s="2">
        <f t="shared" si="38"/>
        <v>-22836</v>
      </c>
      <c r="O307" s="2">
        <f t="shared" si="39"/>
        <v>22836</v>
      </c>
      <c r="P307" s="75"/>
      <c r="Q307" s="75">
        <f>Calc!W366</f>
        <v>-4463</v>
      </c>
      <c r="R307" s="75">
        <f>Calc!X366</f>
        <v>5</v>
      </c>
      <c r="S307" s="75">
        <f>Calc!Y366</f>
        <v>0</v>
      </c>
      <c r="T307" s="75"/>
      <c r="U307" s="75">
        <v>-4463</v>
      </c>
      <c r="V307" s="75">
        <v>5</v>
      </c>
      <c r="W307" s="75">
        <v>-4359</v>
      </c>
      <c r="X307" s="75">
        <v>10</v>
      </c>
      <c r="Y307" s="75">
        <v>-4263</v>
      </c>
      <c r="Z307" s="75">
        <v>15</v>
      </c>
      <c r="AA307" s="75">
        <v>-4166</v>
      </c>
      <c r="AB307" s="75">
        <v>20</v>
      </c>
      <c r="AC307" s="75">
        <v>-4070</v>
      </c>
      <c r="AD307" s="75">
        <v>20</v>
      </c>
      <c r="AE307" s="75">
        <v>-3654</v>
      </c>
      <c r="AF307" s="75">
        <v>5</v>
      </c>
      <c r="AG307" s="75">
        <v>-3560</v>
      </c>
      <c r="AH307" s="75">
        <v>10</v>
      </c>
      <c r="AI307" s="75">
        <v>-3465</v>
      </c>
      <c r="AJ307" s="75">
        <v>15</v>
      </c>
      <c r="AK307" s="75">
        <v>-3371</v>
      </c>
      <c r="AL307" s="75">
        <v>20</v>
      </c>
      <c r="AM307" s="75">
        <v>-3277</v>
      </c>
      <c r="AN307" s="75">
        <v>20</v>
      </c>
    </row>
    <row r="308" spans="1:40" s="7" customFormat="1">
      <c r="A308"/>
      <c r="B308"/>
      <c r="C308"/>
      <c r="D308"/>
      <c r="E308" s="2">
        <v>137000</v>
      </c>
      <c r="F308">
        <f t="shared" si="35"/>
        <v>137025</v>
      </c>
      <c r="G308" s="75">
        <f t="shared" si="33"/>
        <v>-22956</v>
      </c>
      <c r="H308" s="57">
        <v>0</v>
      </c>
      <c r="I308" s="2">
        <f>ROUND(INDEX(CCareExpDecimal[],MATCH(E308,CCareExpDecimal[Income At Least],1),2)*H308,0)</f>
        <v>0</v>
      </c>
      <c r="J308" s="57">
        <v>1200.0000000000061</v>
      </c>
      <c r="K308" s="2">
        <f t="shared" si="36"/>
        <v>0</v>
      </c>
      <c r="L308" s="2">
        <f t="shared" si="37"/>
        <v>0</v>
      </c>
      <c r="M308" s="2">
        <f t="shared" si="34"/>
        <v>0</v>
      </c>
      <c r="N308" s="2">
        <f t="shared" si="38"/>
        <v>-22956</v>
      </c>
      <c r="O308" s="2">
        <f t="shared" si="39"/>
        <v>22956</v>
      </c>
      <c r="P308" s="75"/>
      <c r="Q308" s="75">
        <f>Calc!W367</f>
        <v>-4482</v>
      </c>
      <c r="R308" s="75">
        <f>Calc!X367</f>
        <v>5</v>
      </c>
      <c r="S308" s="75">
        <f>Calc!Y367</f>
        <v>0</v>
      </c>
      <c r="T308" s="75"/>
      <c r="U308" s="75">
        <v>-4482</v>
      </c>
      <c r="V308" s="75">
        <v>5</v>
      </c>
      <c r="W308" s="75">
        <v>-4378</v>
      </c>
      <c r="X308" s="75">
        <v>10</v>
      </c>
      <c r="Y308" s="75">
        <v>-4282</v>
      </c>
      <c r="Z308" s="75">
        <v>15</v>
      </c>
      <c r="AA308" s="75">
        <v>-4186</v>
      </c>
      <c r="AB308" s="75">
        <v>20</v>
      </c>
      <c r="AC308" s="75">
        <v>-4090</v>
      </c>
      <c r="AD308" s="75">
        <v>20</v>
      </c>
      <c r="AE308" s="75">
        <v>-3673</v>
      </c>
      <c r="AF308" s="75">
        <v>5</v>
      </c>
      <c r="AG308" s="75">
        <v>-3578</v>
      </c>
      <c r="AH308" s="75">
        <v>10</v>
      </c>
      <c r="AI308" s="75">
        <v>-3484</v>
      </c>
      <c r="AJ308" s="75">
        <v>15</v>
      </c>
      <c r="AK308" s="75">
        <v>-3390</v>
      </c>
      <c r="AL308" s="75">
        <v>20</v>
      </c>
      <c r="AM308" s="75">
        <v>-3295</v>
      </c>
      <c r="AN308" s="75">
        <v>20</v>
      </c>
    </row>
    <row r="309" spans="1:40" s="7" customFormat="1">
      <c r="A309"/>
      <c r="B309"/>
      <c r="C309"/>
      <c r="D309"/>
      <c r="E309" s="2">
        <v>137500</v>
      </c>
      <c r="F309">
        <f t="shared" si="35"/>
        <v>137525</v>
      </c>
      <c r="G309" s="75">
        <f t="shared" si="33"/>
        <v>-23076</v>
      </c>
      <c r="H309" s="57">
        <v>0</v>
      </c>
      <c r="I309" s="2">
        <f>ROUND(INDEX(CCareExpDecimal[],MATCH(E309,CCareExpDecimal[Income At Least],1),2)*H309,0)</f>
        <v>0</v>
      </c>
      <c r="J309" s="57">
        <v>1200.0000000000061</v>
      </c>
      <c r="K309" s="2">
        <f t="shared" si="36"/>
        <v>0</v>
      </c>
      <c r="L309" s="2">
        <f t="shared" si="37"/>
        <v>0</v>
      </c>
      <c r="M309" s="2">
        <f t="shared" si="34"/>
        <v>0</v>
      </c>
      <c r="N309" s="2">
        <f t="shared" si="38"/>
        <v>-23076</v>
      </c>
      <c r="O309" s="2">
        <f t="shared" si="39"/>
        <v>23076</v>
      </c>
      <c r="P309" s="75"/>
      <c r="Q309" s="75">
        <f>Calc!W368</f>
        <v>-4502</v>
      </c>
      <c r="R309" s="75">
        <f>Calc!X368</f>
        <v>5</v>
      </c>
      <c r="S309" s="75">
        <f>Calc!Y368</f>
        <v>0</v>
      </c>
      <c r="T309" s="75"/>
      <c r="U309" s="75">
        <v>-4502</v>
      </c>
      <c r="V309" s="75">
        <v>5</v>
      </c>
      <c r="W309" s="75">
        <v>-4398</v>
      </c>
      <c r="X309" s="75">
        <v>10</v>
      </c>
      <c r="Y309" s="75">
        <v>-4302</v>
      </c>
      <c r="Z309" s="75">
        <v>15</v>
      </c>
      <c r="AA309" s="75">
        <v>-4205</v>
      </c>
      <c r="AB309" s="75">
        <v>20</v>
      </c>
      <c r="AC309" s="75">
        <v>-4109</v>
      </c>
      <c r="AD309" s="75">
        <v>20</v>
      </c>
      <c r="AE309" s="75">
        <v>-3691</v>
      </c>
      <c r="AF309" s="75">
        <v>5</v>
      </c>
      <c r="AG309" s="75">
        <v>-3597</v>
      </c>
      <c r="AH309" s="75">
        <v>10</v>
      </c>
      <c r="AI309" s="75">
        <v>-3502</v>
      </c>
      <c r="AJ309" s="75">
        <v>15</v>
      </c>
      <c r="AK309" s="75">
        <v>-3408</v>
      </c>
      <c r="AL309" s="75">
        <v>20</v>
      </c>
      <c r="AM309" s="75">
        <v>-3314</v>
      </c>
      <c r="AN309" s="75">
        <v>20</v>
      </c>
    </row>
    <row r="310" spans="1:40" s="7" customFormat="1">
      <c r="A310"/>
      <c r="B310"/>
      <c r="C310"/>
      <c r="D310"/>
      <c r="E310" s="2">
        <v>138000</v>
      </c>
      <c r="F310">
        <f t="shared" si="35"/>
        <v>138025</v>
      </c>
      <c r="G310" s="75">
        <f t="shared" si="33"/>
        <v>-23196</v>
      </c>
      <c r="H310" s="57">
        <v>0</v>
      </c>
      <c r="I310" s="2">
        <f>ROUND(INDEX(CCareExpDecimal[],MATCH(E310,CCareExpDecimal[Income At Least],1),2)*H310,0)</f>
        <v>0</v>
      </c>
      <c r="J310" s="57">
        <v>1200.0000000000061</v>
      </c>
      <c r="K310" s="2">
        <f t="shared" si="36"/>
        <v>0</v>
      </c>
      <c r="L310" s="2">
        <f t="shared" si="37"/>
        <v>0</v>
      </c>
      <c r="M310" s="2">
        <f t="shared" si="34"/>
        <v>0</v>
      </c>
      <c r="N310" s="2">
        <f t="shared" si="38"/>
        <v>-23196</v>
      </c>
      <c r="O310" s="2">
        <f t="shared" si="39"/>
        <v>23196</v>
      </c>
      <c r="P310" s="75"/>
      <c r="Q310" s="75">
        <f>Calc!W369</f>
        <v>-4521</v>
      </c>
      <c r="R310" s="75">
        <f>Calc!X369</f>
        <v>5</v>
      </c>
      <c r="S310" s="75">
        <f>Calc!Y369</f>
        <v>0</v>
      </c>
      <c r="T310" s="75"/>
      <c r="U310" s="75">
        <v>-4521</v>
      </c>
      <c r="V310" s="75">
        <v>5</v>
      </c>
      <c r="W310" s="75">
        <v>-4418</v>
      </c>
      <c r="X310" s="75">
        <v>10</v>
      </c>
      <c r="Y310" s="75">
        <v>-4321</v>
      </c>
      <c r="Z310" s="75">
        <v>15</v>
      </c>
      <c r="AA310" s="75">
        <v>-4225</v>
      </c>
      <c r="AB310" s="75">
        <v>20</v>
      </c>
      <c r="AC310" s="75">
        <v>-4129</v>
      </c>
      <c r="AD310" s="75">
        <v>20</v>
      </c>
      <c r="AE310" s="75">
        <v>-3709</v>
      </c>
      <c r="AF310" s="75">
        <v>5</v>
      </c>
      <c r="AG310" s="75">
        <v>-3615</v>
      </c>
      <c r="AH310" s="75">
        <v>10</v>
      </c>
      <c r="AI310" s="75">
        <v>-3521</v>
      </c>
      <c r="AJ310" s="75">
        <v>15</v>
      </c>
      <c r="AK310" s="75">
        <v>-3427</v>
      </c>
      <c r="AL310" s="75">
        <v>20</v>
      </c>
      <c r="AM310" s="75">
        <v>-3332</v>
      </c>
      <c r="AN310" s="75">
        <v>20</v>
      </c>
    </row>
    <row r="311" spans="1:40" s="7" customFormat="1">
      <c r="A311"/>
      <c r="B311"/>
      <c r="C311"/>
      <c r="D311"/>
      <c r="E311" s="2">
        <v>138500</v>
      </c>
      <c r="F311">
        <f t="shared" si="35"/>
        <v>138525</v>
      </c>
      <c r="G311" s="75">
        <f t="shared" si="33"/>
        <v>-23316</v>
      </c>
      <c r="H311" s="57">
        <v>0</v>
      </c>
      <c r="I311" s="2">
        <f>ROUND(INDEX(CCareExpDecimal[],MATCH(E311,CCareExpDecimal[Income At Least],1),2)*H311,0)</f>
        <v>0</v>
      </c>
      <c r="J311" s="57">
        <v>1200.0000000000061</v>
      </c>
      <c r="K311" s="2">
        <f t="shared" si="36"/>
        <v>0</v>
      </c>
      <c r="L311" s="2">
        <f t="shared" si="37"/>
        <v>0</v>
      </c>
      <c r="M311" s="2">
        <f t="shared" si="34"/>
        <v>0</v>
      </c>
      <c r="N311" s="2">
        <f t="shared" si="38"/>
        <v>-23316</v>
      </c>
      <c r="O311" s="2">
        <f t="shared" si="39"/>
        <v>23316</v>
      </c>
      <c r="P311" s="75"/>
      <c r="Q311" s="75">
        <f>Calc!W370</f>
        <v>-4541</v>
      </c>
      <c r="R311" s="75">
        <f>Calc!X370</f>
        <v>5</v>
      </c>
      <c r="S311" s="75">
        <f>Calc!Y370</f>
        <v>0</v>
      </c>
      <c r="T311" s="75"/>
      <c r="U311" s="75">
        <v>-4541</v>
      </c>
      <c r="V311" s="75">
        <v>5</v>
      </c>
      <c r="W311" s="75">
        <v>-4437</v>
      </c>
      <c r="X311" s="75">
        <v>10</v>
      </c>
      <c r="Y311" s="75">
        <v>-4341</v>
      </c>
      <c r="Z311" s="75">
        <v>15</v>
      </c>
      <c r="AA311" s="75">
        <v>-4244</v>
      </c>
      <c r="AB311" s="75">
        <v>20</v>
      </c>
      <c r="AC311" s="75">
        <v>-4148</v>
      </c>
      <c r="AD311" s="75">
        <v>20</v>
      </c>
      <c r="AE311" s="75">
        <v>-3728</v>
      </c>
      <c r="AF311" s="75">
        <v>5</v>
      </c>
      <c r="AG311" s="75">
        <v>-3634</v>
      </c>
      <c r="AH311" s="75">
        <v>10</v>
      </c>
      <c r="AI311" s="75">
        <v>-3539</v>
      </c>
      <c r="AJ311" s="75">
        <v>15</v>
      </c>
      <c r="AK311" s="75">
        <v>-3445</v>
      </c>
      <c r="AL311" s="75">
        <v>20</v>
      </c>
      <c r="AM311" s="75">
        <v>-3351</v>
      </c>
      <c r="AN311" s="75">
        <v>20</v>
      </c>
    </row>
    <row r="312" spans="1:40" s="7" customFormat="1">
      <c r="A312"/>
      <c r="B312"/>
      <c r="C312"/>
      <c r="D312"/>
      <c r="E312" s="2">
        <v>139000</v>
      </c>
      <c r="F312">
        <f t="shared" si="35"/>
        <v>139025</v>
      </c>
      <c r="G312" s="75">
        <f t="shared" si="33"/>
        <v>-23436</v>
      </c>
      <c r="H312" s="57">
        <v>0</v>
      </c>
      <c r="I312" s="2">
        <f>ROUND(INDEX(CCareExpDecimal[],MATCH(E312,CCareExpDecimal[Income At Least],1),2)*H312,0)</f>
        <v>0</v>
      </c>
      <c r="J312" s="57">
        <v>1200.0000000000061</v>
      </c>
      <c r="K312" s="2">
        <f t="shared" si="36"/>
        <v>0</v>
      </c>
      <c r="L312" s="2">
        <f t="shared" si="37"/>
        <v>0</v>
      </c>
      <c r="M312" s="2">
        <f t="shared" si="34"/>
        <v>0</v>
      </c>
      <c r="N312" s="2">
        <f t="shared" si="38"/>
        <v>-23436</v>
      </c>
      <c r="O312" s="2">
        <f t="shared" si="39"/>
        <v>23436</v>
      </c>
      <c r="P312" s="75"/>
      <c r="Q312" s="75">
        <f>Calc!W371</f>
        <v>-4560</v>
      </c>
      <c r="R312" s="75">
        <f>Calc!X371</f>
        <v>5</v>
      </c>
      <c r="S312" s="75">
        <f>Calc!Y371</f>
        <v>0</v>
      </c>
      <c r="T312" s="75"/>
      <c r="U312" s="75">
        <v>-4560</v>
      </c>
      <c r="V312" s="75">
        <v>5</v>
      </c>
      <c r="W312" s="75">
        <v>-4457</v>
      </c>
      <c r="X312" s="75">
        <v>10</v>
      </c>
      <c r="Y312" s="75">
        <v>-4360</v>
      </c>
      <c r="Z312" s="75">
        <v>15</v>
      </c>
      <c r="AA312" s="75">
        <v>-4264</v>
      </c>
      <c r="AB312" s="75">
        <v>20</v>
      </c>
      <c r="AC312" s="75">
        <v>-4168</v>
      </c>
      <c r="AD312" s="75">
        <v>20</v>
      </c>
      <c r="AE312" s="75">
        <v>-3746</v>
      </c>
      <c r="AF312" s="75">
        <v>5</v>
      </c>
      <c r="AG312" s="75">
        <v>-3652</v>
      </c>
      <c r="AH312" s="75">
        <v>10</v>
      </c>
      <c r="AI312" s="75">
        <v>-3558</v>
      </c>
      <c r="AJ312" s="75">
        <v>15</v>
      </c>
      <c r="AK312" s="75">
        <v>-3463</v>
      </c>
      <c r="AL312" s="75">
        <v>20</v>
      </c>
      <c r="AM312" s="75">
        <v>-3369</v>
      </c>
      <c r="AN312" s="75">
        <v>20</v>
      </c>
    </row>
    <row r="313" spans="1:40" s="7" customFormat="1">
      <c r="A313"/>
      <c r="B313"/>
      <c r="C313"/>
      <c r="D313"/>
      <c r="E313" s="2">
        <v>139500</v>
      </c>
      <c r="F313">
        <f t="shared" si="35"/>
        <v>139525</v>
      </c>
      <c r="G313" s="75">
        <f t="shared" si="33"/>
        <v>-23556</v>
      </c>
      <c r="H313" s="57">
        <v>0</v>
      </c>
      <c r="I313" s="2">
        <f>ROUND(INDEX(CCareExpDecimal[],MATCH(E313,CCareExpDecimal[Income At Least],1),2)*H313,0)</f>
        <v>0</v>
      </c>
      <c r="J313" s="57">
        <v>1200.0000000000061</v>
      </c>
      <c r="K313" s="2">
        <f t="shared" si="36"/>
        <v>0</v>
      </c>
      <c r="L313" s="2">
        <f t="shared" si="37"/>
        <v>0</v>
      </c>
      <c r="M313" s="2">
        <f t="shared" si="34"/>
        <v>0</v>
      </c>
      <c r="N313" s="2">
        <f t="shared" si="38"/>
        <v>-23556</v>
      </c>
      <c r="O313" s="2">
        <f t="shared" si="39"/>
        <v>23556</v>
      </c>
      <c r="P313" s="75"/>
      <c r="Q313" s="75">
        <f>Calc!W372</f>
        <v>-4580</v>
      </c>
      <c r="R313" s="75">
        <f>Calc!X372</f>
        <v>5</v>
      </c>
      <c r="S313" s="75">
        <f>Calc!Y372</f>
        <v>0</v>
      </c>
      <c r="T313" s="75"/>
      <c r="U313" s="75">
        <v>-4580</v>
      </c>
      <c r="V313" s="75">
        <v>5</v>
      </c>
      <c r="W313" s="75">
        <v>-4476</v>
      </c>
      <c r="X313" s="75">
        <v>10</v>
      </c>
      <c r="Y313" s="75">
        <v>-4380</v>
      </c>
      <c r="Z313" s="75">
        <v>15</v>
      </c>
      <c r="AA313" s="75">
        <v>-4284</v>
      </c>
      <c r="AB313" s="75">
        <v>20</v>
      </c>
      <c r="AC313" s="75">
        <v>-4187</v>
      </c>
      <c r="AD313" s="75">
        <v>20</v>
      </c>
      <c r="AE313" s="75">
        <v>-3765</v>
      </c>
      <c r="AF313" s="75">
        <v>5</v>
      </c>
      <c r="AG313" s="75">
        <v>-3670</v>
      </c>
      <c r="AH313" s="75">
        <v>10</v>
      </c>
      <c r="AI313" s="75">
        <v>-3576</v>
      </c>
      <c r="AJ313" s="75">
        <v>15</v>
      </c>
      <c r="AK313" s="75">
        <v>-3482</v>
      </c>
      <c r="AL313" s="75">
        <v>20</v>
      </c>
      <c r="AM313" s="75">
        <v>-3388</v>
      </c>
      <c r="AN313" s="75">
        <v>20</v>
      </c>
    </row>
    <row r="314" spans="1:40" s="7" customFormat="1">
      <c r="A314"/>
      <c r="B314"/>
      <c r="C314"/>
      <c r="D314"/>
      <c r="E314" s="2">
        <v>140000</v>
      </c>
      <c r="F314">
        <f t="shared" si="35"/>
        <v>140025</v>
      </c>
      <c r="G314" s="75">
        <f t="shared" si="33"/>
        <v>-23676</v>
      </c>
      <c r="H314" s="57">
        <v>0</v>
      </c>
      <c r="I314" s="2">
        <f>ROUND(INDEX(CCareExpDecimal[],MATCH(E314,CCareExpDecimal[Income At Least],1),2)*H314,0)</f>
        <v>0</v>
      </c>
      <c r="J314" s="57">
        <v>1200.0000000000061</v>
      </c>
      <c r="K314" s="2">
        <f t="shared" si="36"/>
        <v>0</v>
      </c>
      <c r="L314" s="2">
        <f t="shared" si="37"/>
        <v>0</v>
      </c>
      <c r="M314" s="2">
        <f t="shared" si="34"/>
        <v>0</v>
      </c>
      <c r="N314" s="2">
        <f t="shared" si="38"/>
        <v>-23676</v>
      </c>
      <c r="O314" s="2">
        <f t="shared" si="39"/>
        <v>23676</v>
      </c>
      <c r="P314" s="75"/>
      <c r="Q314" s="75">
        <f>Calc!W373</f>
        <v>-4599</v>
      </c>
      <c r="R314" s="75">
        <f>Calc!X373</f>
        <v>5</v>
      </c>
      <c r="S314" s="75">
        <f>Calc!Y373</f>
        <v>0</v>
      </c>
      <c r="T314" s="75"/>
      <c r="U314" s="75">
        <v>-4599</v>
      </c>
      <c r="V314" s="75">
        <v>5</v>
      </c>
      <c r="W314" s="75">
        <v>-4496</v>
      </c>
      <c r="X314" s="75">
        <v>10</v>
      </c>
      <c r="Y314" s="75">
        <v>-4399</v>
      </c>
      <c r="Z314" s="75">
        <v>15</v>
      </c>
      <c r="AA314" s="75">
        <v>-4303</v>
      </c>
      <c r="AB314" s="75">
        <v>20</v>
      </c>
      <c r="AC314" s="75">
        <v>-4207</v>
      </c>
      <c r="AD314" s="75">
        <v>20</v>
      </c>
      <c r="AE314" s="75">
        <v>-3783</v>
      </c>
      <c r="AF314" s="75">
        <v>5</v>
      </c>
      <c r="AG314" s="75">
        <v>-3689</v>
      </c>
      <c r="AH314" s="75">
        <v>10</v>
      </c>
      <c r="AI314" s="75">
        <v>-3595</v>
      </c>
      <c r="AJ314" s="75">
        <v>15</v>
      </c>
      <c r="AK314" s="75">
        <v>-3500</v>
      </c>
      <c r="AL314" s="75">
        <v>20</v>
      </c>
      <c r="AM314" s="75">
        <v>-3406</v>
      </c>
      <c r="AN314" s="75">
        <v>20</v>
      </c>
    </row>
    <row r="315" spans="1:40" s="7" customFormat="1">
      <c r="A315"/>
      <c r="B315"/>
      <c r="C315"/>
      <c r="D315"/>
      <c r="E315" s="2">
        <v>140500</v>
      </c>
      <c r="F315">
        <f t="shared" si="35"/>
        <v>140525</v>
      </c>
      <c r="G315" s="75">
        <f t="shared" si="33"/>
        <v>-23796</v>
      </c>
      <c r="H315" s="57">
        <v>0</v>
      </c>
      <c r="I315" s="2">
        <f>ROUND(INDEX(CCareExpDecimal[],MATCH(E315,CCareExpDecimal[Income At Least],1),2)*H315,0)</f>
        <v>0</v>
      </c>
      <c r="J315" s="57">
        <v>1200.0000000000061</v>
      </c>
      <c r="K315" s="2">
        <f t="shared" si="36"/>
        <v>0</v>
      </c>
      <c r="L315" s="2">
        <f t="shared" si="37"/>
        <v>0</v>
      </c>
      <c r="M315" s="2">
        <f t="shared" si="34"/>
        <v>0</v>
      </c>
      <c r="N315" s="2">
        <f t="shared" si="38"/>
        <v>-23796</v>
      </c>
      <c r="O315" s="2">
        <f t="shared" si="39"/>
        <v>23796</v>
      </c>
      <c r="P315" s="75"/>
      <c r="Q315" s="75">
        <f>Calc!W374</f>
        <v>-4619</v>
      </c>
      <c r="R315" s="75">
        <f>Calc!X374</f>
        <v>5</v>
      </c>
      <c r="S315" s="75">
        <f>Calc!Y374</f>
        <v>0</v>
      </c>
      <c r="T315" s="75"/>
      <c r="U315" s="75">
        <v>-4619</v>
      </c>
      <c r="V315" s="75">
        <v>5</v>
      </c>
      <c r="W315" s="75">
        <v>-4515</v>
      </c>
      <c r="X315" s="75">
        <v>10</v>
      </c>
      <c r="Y315" s="75">
        <v>-4419</v>
      </c>
      <c r="Z315" s="75">
        <v>15</v>
      </c>
      <c r="AA315" s="75">
        <v>-4323</v>
      </c>
      <c r="AB315" s="75">
        <v>20</v>
      </c>
      <c r="AC315" s="75">
        <v>-4226</v>
      </c>
      <c r="AD315" s="75">
        <v>20</v>
      </c>
      <c r="AE315" s="75">
        <v>-3802</v>
      </c>
      <c r="AF315" s="75">
        <v>5</v>
      </c>
      <c r="AG315" s="75">
        <v>-3707</v>
      </c>
      <c r="AH315" s="75">
        <v>10</v>
      </c>
      <c r="AI315" s="75">
        <v>-3613</v>
      </c>
      <c r="AJ315" s="75">
        <v>15</v>
      </c>
      <c r="AK315" s="75">
        <v>-3519</v>
      </c>
      <c r="AL315" s="75">
        <v>20</v>
      </c>
      <c r="AM315" s="75">
        <v>-3424</v>
      </c>
      <c r="AN315" s="75">
        <v>20</v>
      </c>
    </row>
    <row r="316" spans="1:40" s="7" customFormat="1">
      <c r="A316"/>
      <c r="B316"/>
      <c r="C316"/>
      <c r="D316"/>
      <c r="E316" s="2">
        <v>141000</v>
      </c>
      <c r="F316">
        <f t="shared" si="35"/>
        <v>141025</v>
      </c>
      <c r="G316" s="75">
        <f t="shared" si="33"/>
        <v>-23916</v>
      </c>
      <c r="H316" s="57">
        <v>0</v>
      </c>
      <c r="I316" s="2">
        <f>ROUND(INDEX(CCareExpDecimal[],MATCH(E316,CCareExpDecimal[Income At Least],1),2)*H316,0)</f>
        <v>0</v>
      </c>
      <c r="J316" s="57">
        <v>1200.0000000000061</v>
      </c>
      <c r="K316" s="2">
        <f t="shared" si="36"/>
        <v>0</v>
      </c>
      <c r="L316" s="2">
        <f t="shared" si="37"/>
        <v>0</v>
      </c>
      <c r="M316" s="2">
        <f t="shared" si="34"/>
        <v>0</v>
      </c>
      <c r="N316" s="2">
        <f t="shared" si="38"/>
        <v>-23916</v>
      </c>
      <c r="O316" s="2">
        <f t="shared" si="39"/>
        <v>23916</v>
      </c>
      <c r="P316" s="75"/>
      <c r="Q316" s="75">
        <f>Calc!W375</f>
        <v>-4638</v>
      </c>
      <c r="R316" s="75">
        <f>Calc!X375</f>
        <v>5</v>
      </c>
      <c r="S316" s="75">
        <f>Calc!Y375</f>
        <v>0</v>
      </c>
      <c r="T316" s="75"/>
      <c r="U316" s="75">
        <v>-4638</v>
      </c>
      <c r="V316" s="75">
        <v>5</v>
      </c>
      <c r="W316" s="75">
        <v>-4535</v>
      </c>
      <c r="X316" s="75">
        <v>10</v>
      </c>
      <c r="Y316" s="75">
        <v>-4438</v>
      </c>
      <c r="Z316" s="75">
        <v>15</v>
      </c>
      <c r="AA316" s="75">
        <v>-4342</v>
      </c>
      <c r="AB316" s="75">
        <v>20</v>
      </c>
      <c r="AC316" s="75">
        <v>-4246</v>
      </c>
      <c r="AD316" s="75">
        <v>20</v>
      </c>
      <c r="AE316" s="75">
        <v>-3820</v>
      </c>
      <c r="AF316" s="75">
        <v>5</v>
      </c>
      <c r="AG316" s="75">
        <v>-3726</v>
      </c>
      <c r="AH316" s="75">
        <v>10</v>
      </c>
      <c r="AI316" s="75">
        <v>-3632</v>
      </c>
      <c r="AJ316" s="75">
        <v>15</v>
      </c>
      <c r="AK316" s="75">
        <v>-3537</v>
      </c>
      <c r="AL316" s="75">
        <v>20</v>
      </c>
      <c r="AM316" s="75">
        <v>-3443</v>
      </c>
      <c r="AN316" s="75">
        <v>20</v>
      </c>
    </row>
    <row r="317" spans="1:40" s="7" customFormat="1">
      <c r="A317"/>
      <c r="B317"/>
      <c r="C317"/>
      <c r="D317"/>
      <c r="E317" s="2">
        <v>141500</v>
      </c>
      <c r="F317">
        <f t="shared" si="35"/>
        <v>141525</v>
      </c>
      <c r="G317" s="75">
        <f t="shared" si="33"/>
        <v>-24036</v>
      </c>
      <c r="H317" s="57">
        <v>0</v>
      </c>
      <c r="I317" s="2">
        <f>ROUND(INDEX(CCareExpDecimal[],MATCH(E317,CCareExpDecimal[Income At Least],1),2)*H317,0)</f>
        <v>0</v>
      </c>
      <c r="J317" s="57">
        <v>1200.0000000000061</v>
      </c>
      <c r="K317" s="2">
        <f t="shared" si="36"/>
        <v>0</v>
      </c>
      <c r="L317" s="2">
        <f t="shared" si="37"/>
        <v>0</v>
      </c>
      <c r="M317" s="2">
        <f t="shared" si="34"/>
        <v>0</v>
      </c>
      <c r="N317" s="2">
        <f t="shared" si="38"/>
        <v>-24036</v>
      </c>
      <c r="O317" s="2">
        <f t="shared" si="39"/>
        <v>24036</v>
      </c>
      <c r="P317" s="75"/>
      <c r="Q317" s="75">
        <f>Calc!W376</f>
        <v>-4658</v>
      </c>
      <c r="R317" s="75">
        <f>Calc!X376</f>
        <v>5</v>
      </c>
      <c r="S317" s="75">
        <f>Calc!Y376</f>
        <v>0</v>
      </c>
      <c r="T317" s="75"/>
      <c r="U317" s="75">
        <v>-4658</v>
      </c>
      <c r="V317" s="75">
        <v>5</v>
      </c>
      <c r="W317" s="75">
        <v>-4554</v>
      </c>
      <c r="X317" s="75">
        <v>10</v>
      </c>
      <c r="Y317" s="75">
        <v>-4458</v>
      </c>
      <c r="Z317" s="75">
        <v>15</v>
      </c>
      <c r="AA317" s="75">
        <v>-4362</v>
      </c>
      <c r="AB317" s="75">
        <v>20</v>
      </c>
      <c r="AC317" s="75">
        <v>-4265</v>
      </c>
      <c r="AD317" s="75">
        <v>20</v>
      </c>
      <c r="AE317" s="75">
        <v>-3839</v>
      </c>
      <c r="AF317" s="75">
        <v>5</v>
      </c>
      <c r="AG317" s="75">
        <v>-3744</v>
      </c>
      <c r="AH317" s="75">
        <v>10</v>
      </c>
      <c r="AI317" s="75">
        <v>-3650</v>
      </c>
      <c r="AJ317" s="75">
        <v>15</v>
      </c>
      <c r="AK317" s="75">
        <v>-3556</v>
      </c>
      <c r="AL317" s="75">
        <v>20</v>
      </c>
      <c r="AM317" s="75">
        <v>-3461</v>
      </c>
      <c r="AN317" s="75">
        <v>20</v>
      </c>
    </row>
    <row r="318" spans="1:40" s="7" customFormat="1">
      <c r="A318"/>
      <c r="B318"/>
      <c r="C318"/>
      <c r="D318"/>
      <c r="E318" s="2">
        <v>142000</v>
      </c>
      <c r="F318">
        <f t="shared" si="35"/>
        <v>142025</v>
      </c>
      <c r="G318" s="75">
        <f t="shared" si="33"/>
        <v>-24156</v>
      </c>
      <c r="H318" s="57">
        <v>0</v>
      </c>
      <c r="I318" s="2">
        <f>ROUND(INDEX(CCareExpDecimal[],MATCH(E318,CCareExpDecimal[Income At Least],1),2)*H318,0)</f>
        <v>0</v>
      </c>
      <c r="J318" s="57">
        <v>1200.0000000000061</v>
      </c>
      <c r="K318" s="2">
        <f t="shared" si="36"/>
        <v>0</v>
      </c>
      <c r="L318" s="2">
        <f t="shared" si="37"/>
        <v>0</v>
      </c>
      <c r="M318" s="2">
        <f t="shared" si="34"/>
        <v>0</v>
      </c>
      <c r="N318" s="2">
        <f t="shared" si="38"/>
        <v>-24156</v>
      </c>
      <c r="O318" s="2">
        <f t="shared" si="39"/>
        <v>24156</v>
      </c>
      <c r="P318" s="75"/>
      <c r="Q318" s="75">
        <f>Calc!W377</f>
        <v>-4677</v>
      </c>
      <c r="R318" s="75">
        <f>Calc!X377</f>
        <v>5</v>
      </c>
      <c r="S318" s="75">
        <f>Calc!Y377</f>
        <v>0</v>
      </c>
      <c r="T318" s="75"/>
      <c r="U318" s="75">
        <v>-4677</v>
      </c>
      <c r="V318" s="75">
        <v>5</v>
      </c>
      <c r="W318" s="75">
        <v>-4574</v>
      </c>
      <c r="X318" s="75">
        <v>10</v>
      </c>
      <c r="Y318" s="75">
        <v>-4477</v>
      </c>
      <c r="Z318" s="75">
        <v>15</v>
      </c>
      <c r="AA318" s="75">
        <v>-4381</v>
      </c>
      <c r="AB318" s="75">
        <v>20</v>
      </c>
      <c r="AC318" s="75">
        <v>-4285</v>
      </c>
      <c r="AD318" s="75">
        <v>20</v>
      </c>
      <c r="AE318" s="75">
        <v>-3857</v>
      </c>
      <c r="AF318" s="75">
        <v>5</v>
      </c>
      <c r="AG318" s="75">
        <v>-3763</v>
      </c>
      <c r="AH318" s="75">
        <v>10</v>
      </c>
      <c r="AI318" s="75">
        <v>-3668</v>
      </c>
      <c r="AJ318" s="75">
        <v>15</v>
      </c>
      <c r="AK318" s="75">
        <v>-3574</v>
      </c>
      <c r="AL318" s="75">
        <v>20</v>
      </c>
      <c r="AM318" s="75">
        <v>-3480</v>
      </c>
      <c r="AN318" s="75">
        <v>20</v>
      </c>
    </row>
    <row r="319" spans="1:40" s="7" customFormat="1">
      <c r="A319"/>
      <c r="B319"/>
      <c r="C319"/>
      <c r="D319"/>
      <c r="E319" s="2">
        <v>142500</v>
      </c>
      <c r="F319">
        <f t="shared" si="35"/>
        <v>142525</v>
      </c>
      <c r="G319" s="75">
        <f t="shared" si="33"/>
        <v>-24276</v>
      </c>
      <c r="H319" s="57">
        <v>0</v>
      </c>
      <c r="I319" s="2">
        <f>ROUND(INDEX(CCareExpDecimal[],MATCH(E319,CCareExpDecimal[Income At Least],1),2)*H319,0)</f>
        <v>0</v>
      </c>
      <c r="J319" s="57">
        <v>1200.0000000000061</v>
      </c>
      <c r="K319" s="2">
        <f t="shared" si="36"/>
        <v>0</v>
      </c>
      <c r="L319" s="2">
        <f t="shared" si="37"/>
        <v>0</v>
      </c>
      <c r="M319" s="2">
        <f t="shared" si="34"/>
        <v>0</v>
      </c>
      <c r="N319" s="2">
        <f t="shared" si="38"/>
        <v>-24276</v>
      </c>
      <c r="O319" s="2">
        <f t="shared" si="39"/>
        <v>24276</v>
      </c>
      <c r="P319" s="75"/>
      <c r="Q319" s="75">
        <f>Calc!W378</f>
        <v>-4697</v>
      </c>
      <c r="R319" s="75">
        <f>Calc!X378</f>
        <v>5</v>
      </c>
      <c r="S319" s="75">
        <f>Calc!Y378</f>
        <v>0</v>
      </c>
      <c r="T319" s="75"/>
      <c r="U319" s="75">
        <v>-4697</v>
      </c>
      <c r="V319" s="75">
        <v>5</v>
      </c>
      <c r="W319" s="75">
        <v>-4593</v>
      </c>
      <c r="X319" s="75">
        <v>10</v>
      </c>
      <c r="Y319" s="75">
        <v>-4497</v>
      </c>
      <c r="Z319" s="75">
        <v>15</v>
      </c>
      <c r="AA319" s="75">
        <v>-4401</v>
      </c>
      <c r="AB319" s="75">
        <v>20</v>
      </c>
      <c r="AC319" s="75">
        <v>-4304</v>
      </c>
      <c r="AD319" s="75">
        <v>20</v>
      </c>
      <c r="AE319" s="75">
        <v>-3876</v>
      </c>
      <c r="AF319" s="75">
        <v>5</v>
      </c>
      <c r="AG319" s="75">
        <v>-3781</v>
      </c>
      <c r="AH319" s="75">
        <v>10</v>
      </c>
      <c r="AI319" s="75">
        <v>-3687</v>
      </c>
      <c r="AJ319" s="75">
        <v>15</v>
      </c>
      <c r="AK319" s="75">
        <v>-3593</v>
      </c>
      <c r="AL319" s="75">
        <v>20</v>
      </c>
      <c r="AM319" s="75">
        <v>-3498</v>
      </c>
      <c r="AN319" s="75">
        <v>20</v>
      </c>
    </row>
    <row r="320" spans="1:40" s="7" customFormat="1">
      <c r="A320"/>
      <c r="B320"/>
      <c r="C320"/>
      <c r="D320"/>
      <c r="E320" s="2">
        <v>143000</v>
      </c>
      <c r="F320">
        <f t="shared" si="35"/>
        <v>143025</v>
      </c>
      <c r="G320" s="75">
        <f t="shared" si="33"/>
        <v>-24396</v>
      </c>
      <c r="H320" s="57">
        <v>0</v>
      </c>
      <c r="I320" s="2">
        <f>ROUND(INDEX(CCareExpDecimal[],MATCH(E320,CCareExpDecimal[Income At Least],1),2)*H320,0)</f>
        <v>0</v>
      </c>
      <c r="J320" s="57">
        <v>1200.0000000000061</v>
      </c>
      <c r="K320" s="2">
        <f t="shared" si="36"/>
        <v>0</v>
      </c>
      <c r="L320" s="2">
        <f t="shared" si="37"/>
        <v>0</v>
      </c>
      <c r="M320" s="2">
        <f t="shared" si="34"/>
        <v>0</v>
      </c>
      <c r="N320" s="2">
        <f t="shared" si="38"/>
        <v>-24396</v>
      </c>
      <c r="O320" s="2">
        <f t="shared" si="39"/>
        <v>24396</v>
      </c>
      <c r="P320" s="75"/>
      <c r="Q320" s="75">
        <f>Calc!W379</f>
        <v>-4716</v>
      </c>
      <c r="R320" s="75">
        <f>Calc!X379</f>
        <v>5</v>
      </c>
      <c r="S320" s="75">
        <f>Calc!Y379</f>
        <v>0</v>
      </c>
      <c r="T320" s="75"/>
      <c r="U320" s="75">
        <v>-4716</v>
      </c>
      <c r="V320" s="75">
        <v>5</v>
      </c>
      <c r="W320" s="75">
        <v>-4613</v>
      </c>
      <c r="X320" s="75">
        <v>10</v>
      </c>
      <c r="Y320" s="75">
        <v>-4516</v>
      </c>
      <c r="Z320" s="75">
        <v>15</v>
      </c>
      <c r="AA320" s="75">
        <v>-4420</v>
      </c>
      <c r="AB320" s="75">
        <v>20</v>
      </c>
      <c r="AC320" s="75">
        <v>-4324</v>
      </c>
      <c r="AD320" s="75">
        <v>20</v>
      </c>
      <c r="AE320" s="75">
        <v>-3894</v>
      </c>
      <c r="AF320" s="75">
        <v>5</v>
      </c>
      <c r="AG320" s="75">
        <v>-3800</v>
      </c>
      <c r="AH320" s="75">
        <v>10</v>
      </c>
      <c r="AI320" s="75">
        <v>-3705</v>
      </c>
      <c r="AJ320" s="75">
        <v>15</v>
      </c>
      <c r="AK320" s="75">
        <v>-3611</v>
      </c>
      <c r="AL320" s="75">
        <v>20</v>
      </c>
      <c r="AM320" s="75">
        <v>-3517</v>
      </c>
      <c r="AN320" s="75">
        <v>20</v>
      </c>
    </row>
    <row r="321" spans="1:40" s="7" customFormat="1">
      <c r="A321"/>
      <c r="B321"/>
      <c r="C321"/>
      <c r="D321"/>
      <c r="E321" s="2">
        <v>143500</v>
      </c>
      <c r="F321">
        <f t="shared" si="35"/>
        <v>143525</v>
      </c>
      <c r="G321" s="75">
        <f t="shared" si="33"/>
        <v>-24516</v>
      </c>
      <c r="H321" s="57">
        <v>0</v>
      </c>
      <c r="I321" s="2">
        <f>ROUND(INDEX(CCareExpDecimal[],MATCH(E321,CCareExpDecimal[Income At Least],1),2)*H321,0)</f>
        <v>0</v>
      </c>
      <c r="J321" s="57">
        <v>1200.0000000000061</v>
      </c>
      <c r="K321" s="2">
        <f t="shared" si="36"/>
        <v>0</v>
      </c>
      <c r="L321" s="2">
        <f t="shared" si="37"/>
        <v>0</v>
      </c>
      <c r="M321" s="2">
        <f t="shared" si="34"/>
        <v>0</v>
      </c>
      <c r="N321" s="2">
        <f t="shared" si="38"/>
        <v>-24516</v>
      </c>
      <c r="O321" s="2">
        <f t="shared" si="39"/>
        <v>24516</v>
      </c>
      <c r="P321" s="75"/>
      <c r="Q321" s="75">
        <f>Calc!W380</f>
        <v>-4736</v>
      </c>
      <c r="R321" s="75">
        <f>Calc!X380</f>
        <v>5</v>
      </c>
      <c r="S321" s="75">
        <f>Calc!Y380</f>
        <v>0</v>
      </c>
      <c r="T321" s="75"/>
      <c r="U321" s="75">
        <v>-4736</v>
      </c>
      <c r="V321" s="75">
        <v>5</v>
      </c>
      <c r="W321" s="75">
        <v>-4632</v>
      </c>
      <c r="X321" s="75">
        <v>10</v>
      </c>
      <c r="Y321" s="75">
        <v>-4536</v>
      </c>
      <c r="Z321" s="75">
        <v>15</v>
      </c>
      <c r="AA321" s="75">
        <v>-4440</v>
      </c>
      <c r="AB321" s="75">
        <v>20</v>
      </c>
      <c r="AC321" s="75">
        <v>-4343</v>
      </c>
      <c r="AD321" s="75">
        <v>20</v>
      </c>
      <c r="AE321" s="75">
        <v>-3913</v>
      </c>
      <c r="AF321" s="75">
        <v>5</v>
      </c>
      <c r="AG321" s="75">
        <v>-3819</v>
      </c>
      <c r="AH321" s="75">
        <v>10</v>
      </c>
      <c r="AI321" s="75">
        <v>-3724</v>
      </c>
      <c r="AJ321" s="75">
        <v>15</v>
      </c>
      <c r="AK321" s="75">
        <v>-3630</v>
      </c>
      <c r="AL321" s="75">
        <v>20</v>
      </c>
      <c r="AM321" s="75">
        <v>-3536</v>
      </c>
      <c r="AN321" s="75">
        <v>20</v>
      </c>
    </row>
    <row r="322" spans="1:40" s="7" customFormat="1">
      <c r="A322"/>
      <c r="B322"/>
      <c r="C322"/>
      <c r="D322"/>
      <c r="E322" s="2">
        <v>144000</v>
      </c>
      <c r="F322">
        <f t="shared" si="35"/>
        <v>144025</v>
      </c>
      <c r="G322" s="75">
        <f t="shared" si="33"/>
        <v>-24636</v>
      </c>
      <c r="H322" s="57">
        <v>0</v>
      </c>
      <c r="I322" s="2">
        <f>ROUND(INDEX(CCareExpDecimal[],MATCH(E322,CCareExpDecimal[Income At Least],1),2)*H322,0)</f>
        <v>0</v>
      </c>
      <c r="J322" s="57">
        <v>1200.0000000000061</v>
      </c>
      <c r="K322" s="2">
        <f t="shared" si="36"/>
        <v>0</v>
      </c>
      <c r="L322" s="2">
        <f t="shared" si="37"/>
        <v>0</v>
      </c>
      <c r="M322" s="2">
        <f t="shared" si="34"/>
        <v>0</v>
      </c>
      <c r="N322" s="2">
        <f t="shared" si="38"/>
        <v>-24636</v>
      </c>
      <c r="O322" s="2">
        <f t="shared" si="39"/>
        <v>24636</v>
      </c>
      <c r="P322" s="75"/>
      <c r="Q322" s="75">
        <f>Calc!W381</f>
        <v>-4756</v>
      </c>
      <c r="R322" s="75">
        <f>Calc!X381</f>
        <v>5</v>
      </c>
      <c r="S322" s="75">
        <f>Calc!Y381</f>
        <v>0</v>
      </c>
      <c r="T322" s="75"/>
      <c r="U322" s="75">
        <v>-4756</v>
      </c>
      <c r="V322" s="75">
        <v>5</v>
      </c>
      <c r="W322" s="75">
        <v>-4652</v>
      </c>
      <c r="X322" s="75">
        <v>10</v>
      </c>
      <c r="Y322" s="75">
        <v>-4556</v>
      </c>
      <c r="Z322" s="75">
        <v>15</v>
      </c>
      <c r="AA322" s="75">
        <v>-4459</v>
      </c>
      <c r="AB322" s="75">
        <v>20</v>
      </c>
      <c r="AC322" s="75">
        <v>-4363</v>
      </c>
      <c r="AD322" s="75">
        <v>20</v>
      </c>
      <c r="AE322" s="75">
        <v>-3932</v>
      </c>
      <c r="AF322" s="75">
        <v>5</v>
      </c>
      <c r="AG322" s="75">
        <v>-3838</v>
      </c>
      <c r="AH322" s="75">
        <v>10</v>
      </c>
      <c r="AI322" s="75">
        <v>-3744</v>
      </c>
      <c r="AJ322" s="75">
        <v>15</v>
      </c>
      <c r="AK322" s="75">
        <v>-3649</v>
      </c>
      <c r="AL322" s="75">
        <v>20</v>
      </c>
      <c r="AM322" s="75">
        <v>-3555</v>
      </c>
      <c r="AN322" s="75">
        <v>20</v>
      </c>
    </row>
    <row r="323" spans="1:40" s="7" customFormat="1">
      <c r="A323"/>
      <c r="B323"/>
      <c r="C323"/>
      <c r="D323"/>
      <c r="E323" s="2">
        <v>144500</v>
      </c>
      <c r="F323">
        <f t="shared" si="35"/>
        <v>144525</v>
      </c>
      <c r="G323" s="75">
        <f t="shared" si="33"/>
        <v>-24756</v>
      </c>
      <c r="H323" s="57">
        <v>0</v>
      </c>
      <c r="I323" s="2">
        <f>ROUND(INDEX(CCareExpDecimal[],MATCH(E323,CCareExpDecimal[Income At Least],1),2)*H323,0)</f>
        <v>0</v>
      </c>
      <c r="J323" s="57">
        <v>1200.0000000000061</v>
      </c>
      <c r="K323" s="2">
        <f t="shared" si="36"/>
        <v>0</v>
      </c>
      <c r="L323" s="2">
        <f t="shared" si="37"/>
        <v>0</v>
      </c>
      <c r="M323" s="2">
        <f t="shared" si="34"/>
        <v>0</v>
      </c>
      <c r="N323" s="2">
        <f t="shared" si="38"/>
        <v>-24756</v>
      </c>
      <c r="O323" s="2">
        <f t="shared" si="39"/>
        <v>24756</v>
      </c>
      <c r="P323" s="75"/>
      <c r="Q323" s="75">
        <f>Calc!W382</f>
        <v>-4775</v>
      </c>
      <c r="R323" s="75">
        <f>Calc!X382</f>
        <v>5</v>
      </c>
      <c r="S323" s="75">
        <f>Calc!Y382</f>
        <v>0</v>
      </c>
      <c r="T323" s="75"/>
      <c r="U323" s="75">
        <v>-4775</v>
      </c>
      <c r="V323" s="75">
        <v>5</v>
      </c>
      <c r="W323" s="75">
        <v>-4671</v>
      </c>
      <c r="X323" s="75">
        <v>10</v>
      </c>
      <c r="Y323" s="75">
        <v>-4575</v>
      </c>
      <c r="Z323" s="75">
        <v>15</v>
      </c>
      <c r="AA323" s="75">
        <v>-4479</v>
      </c>
      <c r="AB323" s="75">
        <v>20</v>
      </c>
      <c r="AC323" s="75">
        <v>-4382</v>
      </c>
      <c r="AD323" s="75">
        <v>20</v>
      </c>
      <c r="AE323" s="75">
        <v>-3951</v>
      </c>
      <c r="AF323" s="75">
        <v>5</v>
      </c>
      <c r="AG323" s="75">
        <v>-3857</v>
      </c>
      <c r="AH323" s="75">
        <v>10</v>
      </c>
      <c r="AI323" s="75">
        <v>-3763</v>
      </c>
      <c r="AJ323" s="75">
        <v>15</v>
      </c>
      <c r="AK323" s="75">
        <v>-3668</v>
      </c>
      <c r="AL323" s="75">
        <v>20</v>
      </c>
      <c r="AM323" s="75">
        <v>-3574</v>
      </c>
      <c r="AN323" s="75">
        <v>20</v>
      </c>
    </row>
    <row r="324" spans="1:40" s="7" customFormat="1">
      <c r="A324"/>
      <c r="B324"/>
      <c r="C324"/>
      <c r="D324"/>
      <c r="E324" s="2">
        <v>145000</v>
      </c>
      <c r="F324">
        <f t="shared" si="35"/>
        <v>145025</v>
      </c>
      <c r="G324" s="75">
        <f t="shared" si="33"/>
        <v>-24876</v>
      </c>
      <c r="H324" s="57">
        <v>0</v>
      </c>
      <c r="I324" s="2">
        <f>ROUND(INDEX(CCareExpDecimal[],MATCH(E324,CCareExpDecimal[Income At Least],1),2)*H324,0)</f>
        <v>0</v>
      </c>
      <c r="J324" s="57">
        <v>1200.0000000000061</v>
      </c>
      <c r="K324" s="2">
        <f t="shared" si="36"/>
        <v>0</v>
      </c>
      <c r="L324" s="2">
        <f t="shared" si="37"/>
        <v>0</v>
      </c>
      <c r="M324" s="2">
        <f t="shared" si="34"/>
        <v>0</v>
      </c>
      <c r="N324" s="2">
        <f t="shared" si="38"/>
        <v>-24876</v>
      </c>
      <c r="O324" s="2">
        <f t="shared" si="39"/>
        <v>24876</v>
      </c>
      <c r="P324" s="75"/>
      <c r="Q324" s="75">
        <f>Calc!W383</f>
        <v>-4794</v>
      </c>
      <c r="R324" s="75">
        <f>Calc!X383</f>
        <v>5</v>
      </c>
      <c r="S324" s="75">
        <f>Calc!Y383</f>
        <v>0</v>
      </c>
      <c r="T324" s="75"/>
      <c r="U324" s="75">
        <v>-4794</v>
      </c>
      <c r="V324" s="75">
        <v>5</v>
      </c>
      <c r="W324" s="75">
        <v>-4691</v>
      </c>
      <c r="X324" s="75">
        <v>10</v>
      </c>
      <c r="Y324" s="75">
        <v>-4595</v>
      </c>
      <c r="Z324" s="75">
        <v>15</v>
      </c>
      <c r="AA324" s="75">
        <v>-4498</v>
      </c>
      <c r="AB324" s="75">
        <v>20</v>
      </c>
      <c r="AC324" s="75">
        <v>-4402</v>
      </c>
      <c r="AD324" s="75">
        <v>20</v>
      </c>
      <c r="AE324" s="75">
        <v>-3970</v>
      </c>
      <c r="AF324" s="75">
        <v>5</v>
      </c>
      <c r="AG324" s="75">
        <v>-3876</v>
      </c>
      <c r="AH324" s="75">
        <v>10</v>
      </c>
      <c r="AI324" s="75">
        <v>-3782</v>
      </c>
      <c r="AJ324" s="75">
        <v>15</v>
      </c>
      <c r="AK324" s="75">
        <v>-3687</v>
      </c>
      <c r="AL324" s="75">
        <v>20</v>
      </c>
      <c r="AM324" s="75">
        <v>-3593</v>
      </c>
      <c r="AN324" s="75">
        <v>20</v>
      </c>
    </row>
    <row r="325" spans="1:40" s="7" customFormat="1">
      <c r="A325"/>
      <c r="B325"/>
      <c r="C325"/>
      <c r="D325"/>
      <c r="E325" s="2">
        <v>145500</v>
      </c>
      <c r="F325">
        <f t="shared" si="35"/>
        <v>145525</v>
      </c>
      <c r="G325" s="75">
        <f t="shared" si="33"/>
        <v>-24996</v>
      </c>
      <c r="H325" s="57">
        <v>0</v>
      </c>
      <c r="I325" s="2">
        <f>ROUND(INDEX(CCareExpDecimal[],MATCH(E325,CCareExpDecimal[Income At Least],1),2)*H325,0)</f>
        <v>0</v>
      </c>
      <c r="J325" s="57">
        <v>1200.0000000000061</v>
      </c>
      <c r="K325" s="2">
        <f t="shared" si="36"/>
        <v>0</v>
      </c>
      <c r="L325" s="2">
        <f t="shared" si="37"/>
        <v>0</v>
      </c>
      <c r="M325" s="2">
        <f t="shared" si="34"/>
        <v>0</v>
      </c>
      <c r="N325" s="2">
        <f t="shared" si="38"/>
        <v>-24996</v>
      </c>
      <c r="O325" s="2">
        <f t="shared" si="39"/>
        <v>24996</v>
      </c>
      <c r="P325" s="75"/>
      <c r="Q325" s="75">
        <f>Calc!W384</f>
        <v>-4814</v>
      </c>
      <c r="R325" s="75">
        <f>Calc!X384</f>
        <v>5</v>
      </c>
      <c r="S325" s="75">
        <f>Calc!Y384</f>
        <v>0</v>
      </c>
      <c r="T325" s="75"/>
      <c r="U325" s="75">
        <v>-4814</v>
      </c>
      <c r="V325" s="75">
        <v>5</v>
      </c>
      <c r="W325" s="75">
        <v>-4710</v>
      </c>
      <c r="X325" s="75">
        <v>10</v>
      </c>
      <c r="Y325" s="75">
        <v>-4614</v>
      </c>
      <c r="Z325" s="75">
        <v>15</v>
      </c>
      <c r="AA325" s="75">
        <v>-4518</v>
      </c>
      <c r="AB325" s="75">
        <v>20</v>
      </c>
      <c r="AC325" s="75">
        <v>-4421</v>
      </c>
      <c r="AD325" s="75">
        <v>20</v>
      </c>
      <c r="AE325" s="75">
        <v>-3989</v>
      </c>
      <c r="AF325" s="75">
        <v>5</v>
      </c>
      <c r="AG325" s="75">
        <v>-3895</v>
      </c>
      <c r="AH325" s="75">
        <v>10</v>
      </c>
      <c r="AI325" s="75">
        <v>-3801</v>
      </c>
      <c r="AJ325" s="75">
        <v>15</v>
      </c>
      <c r="AK325" s="75">
        <v>-3706</v>
      </c>
      <c r="AL325" s="75">
        <v>20</v>
      </c>
      <c r="AM325" s="75">
        <v>-3612</v>
      </c>
      <c r="AN325" s="75">
        <v>20</v>
      </c>
    </row>
    <row r="326" spans="1:40" s="7" customFormat="1">
      <c r="A326"/>
      <c r="B326"/>
      <c r="C326"/>
      <c r="D326"/>
      <c r="E326" s="2">
        <v>146000</v>
      </c>
      <c r="F326">
        <f t="shared" si="35"/>
        <v>146025</v>
      </c>
      <c r="G326" s="75">
        <f t="shared" si="33"/>
        <v>-25116</v>
      </c>
      <c r="H326" s="57">
        <v>0</v>
      </c>
      <c r="I326" s="2">
        <f>ROUND(INDEX(CCareExpDecimal[],MATCH(E326,CCareExpDecimal[Income At Least],1),2)*H326,0)</f>
        <v>0</v>
      </c>
      <c r="J326" s="57">
        <v>1200.0000000000061</v>
      </c>
      <c r="K326" s="2">
        <f t="shared" si="36"/>
        <v>0</v>
      </c>
      <c r="L326" s="2">
        <f t="shared" si="37"/>
        <v>0</v>
      </c>
      <c r="M326" s="2">
        <f t="shared" si="34"/>
        <v>0</v>
      </c>
      <c r="N326" s="2">
        <f t="shared" si="38"/>
        <v>-25116</v>
      </c>
      <c r="O326" s="2">
        <f t="shared" si="39"/>
        <v>25116</v>
      </c>
      <c r="P326" s="75"/>
      <c r="Q326" s="75">
        <f>Calc!W385</f>
        <v>-4834</v>
      </c>
      <c r="R326" s="75">
        <f>Calc!X385</f>
        <v>5</v>
      </c>
      <c r="S326" s="75">
        <f>Calc!Y385</f>
        <v>0</v>
      </c>
      <c r="T326" s="75"/>
      <c r="U326" s="75">
        <v>-4834</v>
      </c>
      <c r="V326" s="75">
        <v>5</v>
      </c>
      <c r="W326" s="75">
        <v>-4730</v>
      </c>
      <c r="X326" s="75">
        <v>10</v>
      </c>
      <c r="Y326" s="75">
        <v>-4634</v>
      </c>
      <c r="Z326" s="75">
        <v>15</v>
      </c>
      <c r="AA326" s="75">
        <v>-4537</v>
      </c>
      <c r="AB326" s="75">
        <v>20</v>
      </c>
      <c r="AC326" s="75">
        <v>-4441</v>
      </c>
      <c r="AD326" s="75">
        <v>20</v>
      </c>
      <c r="AE326" s="75">
        <v>-4009</v>
      </c>
      <c r="AF326" s="75">
        <v>5</v>
      </c>
      <c r="AG326" s="75">
        <v>-3914</v>
      </c>
      <c r="AH326" s="75">
        <v>10</v>
      </c>
      <c r="AI326" s="75">
        <v>-3820</v>
      </c>
      <c r="AJ326" s="75">
        <v>15</v>
      </c>
      <c r="AK326" s="75">
        <v>-3726</v>
      </c>
      <c r="AL326" s="75">
        <v>20</v>
      </c>
      <c r="AM326" s="75">
        <v>-3631</v>
      </c>
      <c r="AN326" s="75">
        <v>20</v>
      </c>
    </row>
    <row r="327" spans="1:40" s="7" customFormat="1">
      <c r="A327"/>
      <c r="B327"/>
      <c r="C327"/>
      <c r="D327"/>
      <c r="E327" s="2">
        <v>146500</v>
      </c>
      <c r="F327">
        <f t="shared" si="35"/>
        <v>146525</v>
      </c>
      <c r="G327" s="75">
        <f t="shared" si="33"/>
        <v>-25236</v>
      </c>
      <c r="H327" s="57">
        <v>0</v>
      </c>
      <c r="I327" s="2">
        <f>ROUND(INDEX(CCareExpDecimal[],MATCH(E327,CCareExpDecimal[Income At Least],1),2)*H327,0)</f>
        <v>0</v>
      </c>
      <c r="J327" s="57">
        <v>1200.0000000000061</v>
      </c>
      <c r="K327" s="2">
        <f t="shared" si="36"/>
        <v>0</v>
      </c>
      <c r="L327" s="2">
        <f t="shared" si="37"/>
        <v>0</v>
      </c>
      <c r="M327" s="2">
        <f t="shared" si="34"/>
        <v>0</v>
      </c>
      <c r="N327" s="2">
        <f t="shared" si="38"/>
        <v>-25236</v>
      </c>
      <c r="O327" s="2">
        <f t="shared" si="39"/>
        <v>25236</v>
      </c>
      <c r="P327" s="75"/>
      <c r="Q327" s="75">
        <f>Calc!W386</f>
        <v>-4853</v>
      </c>
      <c r="R327" s="75">
        <f>Calc!X386</f>
        <v>5</v>
      </c>
      <c r="S327" s="75">
        <f>Calc!Y386</f>
        <v>0</v>
      </c>
      <c r="T327" s="75"/>
      <c r="U327" s="75">
        <v>-4853</v>
      </c>
      <c r="V327" s="75">
        <v>5</v>
      </c>
      <c r="W327" s="75">
        <v>-4749</v>
      </c>
      <c r="X327" s="75">
        <v>10</v>
      </c>
      <c r="Y327" s="75">
        <v>-4653</v>
      </c>
      <c r="Z327" s="75">
        <v>15</v>
      </c>
      <c r="AA327" s="75">
        <v>-4557</v>
      </c>
      <c r="AB327" s="75">
        <v>20</v>
      </c>
      <c r="AC327" s="75">
        <v>-4460</v>
      </c>
      <c r="AD327" s="75">
        <v>20</v>
      </c>
      <c r="AE327" s="75">
        <v>-4028</v>
      </c>
      <c r="AF327" s="75">
        <v>5</v>
      </c>
      <c r="AG327" s="75">
        <v>-3933</v>
      </c>
      <c r="AH327" s="75">
        <v>10</v>
      </c>
      <c r="AI327" s="75">
        <v>-3839</v>
      </c>
      <c r="AJ327" s="75">
        <v>15</v>
      </c>
      <c r="AK327" s="75">
        <v>-3745</v>
      </c>
      <c r="AL327" s="75">
        <v>20</v>
      </c>
      <c r="AM327" s="75">
        <v>-3650</v>
      </c>
      <c r="AN327" s="75">
        <v>20</v>
      </c>
    </row>
    <row r="328" spans="1:40" s="7" customFormat="1">
      <c r="A328"/>
      <c r="B328"/>
      <c r="C328"/>
      <c r="D328"/>
      <c r="E328" s="2">
        <v>147000</v>
      </c>
      <c r="F328">
        <f t="shared" si="35"/>
        <v>147025</v>
      </c>
      <c r="G328" s="75">
        <f t="shared" si="33"/>
        <v>-25356</v>
      </c>
      <c r="H328" s="57">
        <v>0</v>
      </c>
      <c r="I328" s="2">
        <f>ROUND(INDEX(CCareExpDecimal[],MATCH(E328,CCareExpDecimal[Income At Least],1),2)*H328,0)</f>
        <v>0</v>
      </c>
      <c r="J328" s="57">
        <v>1200.0000000000061</v>
      </c>
      <c r="K328" s="2">
        <f t="shared" si="36"/>
        <v>0</v>
      </c>
      <c r="L328" s="2">
        <f t="shared" si="37"/>
        <v>0</v>
      </c>
      <c r="M328" s="2">
        <f t="shared" si="34"/>
        <v>0</v>
      </c>
      <c r="N328" s="2">
        <f t="shared" si="38"/>
        <v>-25356</v>
      </c>
      <c r="O328" s="2">
        <f t="shared" si="39"/>
        <v>25356</v>
      </c>
      <c r="P328" s="75"/>
      <c r="Q328" s="75">
        <f>Calc!W387</f>
        <v>-4873</v>
      </c>
      <c r="R328" s="75">
        <f>Calc!X387</f>
        <v>5</v>
      </c>
      <c r="S328" s="75">
        <f>Calc!Y387</f>
        <v>0</v>
      </c>
      <c r="T328" s="75"/>
      <c r="U328" s="75">
        <v>-4873</v>
      </c>
      <c r="V328" s="75">
        <v>5</v>
      </c>
      <c r="W328" s="75">
        <v>-4769</v>
      </c>
      <c r="X328" s="75">
        <v>10</v>
      </c>
      <c r="Y328" s="75">
        <v>-4673</v>
      </c>
      <c r="Z328" s="75">
        <v>15</v>
      </c>
      <c r="AA328" s="75">
        <v>-4576</v>
      </c>
      <c r="AB328" s="75">
        <v>20</v>
      </c>
      <c r="AC328" s="75">
        <v>-4480</v>
      </c>
      <c r="AD328" s="75">
        <v>20</v>
      </c>
      <c r="AE328" s="75">
        <v>-4047</v>
      </c>
      <c r="AF328" s="75">
        <v>5</v>
      </c>
      <c r="AG328" s="75">
        <v>-3952</v>
      </c>
      <c r="AH328" s="75">
        <v>10</v>
      </c>
      <c r="AI328" s="75">
        <v>-3858</v>
      </c>
      <c r="AJ328" s="75">
        <v>15</v>
      </c>
      <c r="AK328" s="75">
        <v>-3764</v>
      </c>
      <c r="AL328" s="75">
        <v>20</v>
      </c>
      <c r="AM328" s="75">
        <v>-3669</v>
      </c>
      <c r="AN328" s="75">
        <v>20</v>
      </c>
    </row>
    <row r="329" spans="1:40" s="7" customFormat="1">
      <c r="A329"/>
      <c r="B329"/>
      <c r="C329"/>
      <c r="D329"/>
      <c r="E329" s="2">
        <v>147500</v>
      </c>
      <c r="F329">
        <f t="shared" si="35"/>
        <v>147525</v>
      </c>
      <c r="G329" s="75">
        <f t="shared" si="33"/>
        <v>-25476</v>
      </c>
      <c r="H329" s="57">
        <v>0</v>
      </c>
      <c r="I329" s="2">
        <f>ROUND(INDEX(CCareExpDecimal[],MATCH(E329,CCareExpDecimal[Income At Least],1),2)*H329,0)</f>
        <v>0</v>
      </c>
      <c r="J329" s="57">
        <v>1200.0000000000061</v>
      </c>
      <c r="K329" s="2">
        <f t="shared" si="36"/>
        <v>0</v>
      </c>
      <c r="L329" s="2">
        <f t="shared" si="37"/>
        <v>0</v>
      </c>
      <c r="M329" s="2">
        <f t="shared" si="34"/>
        <v>0</v>
      </c>
      <c r="N329" s="2">
        <f t="shared" si="38"/>
        <v>-25476</v>
      </c>
      <c r="O329" s="2">
        <f t="shared" si="39"/>
        <v>25476</v>
      </c>
      <c r="P329" s="75"/>
      <c r="Q329" s="75">
        <f>Calc!W388</f>
        <v>-4892</v>
      </c>
      <c r="R329" s="75">
        <f>Calc!X388</f>
        <v>5</v>
      </c>
      <c r="S329" s="75">
        <f>Calc!Y388</f>
        <v>0</v>
      </c>
      <c r="T329" s="75"/>
      <c r="U329" s="75">
        <v>-4892</v>
      </c>
      <c r="V329" s="75">
        <v>5</v>
      </c>
      <c r="W329" s="75">
        <v>-4788</v>
      </c>
      <c r="X329" s="75">
        <v>10</v>
      </c>
      <c r="Y329" s="75">
        <v>-4692</v>
      </c>
      <c r="Z329" s="75">
        <v>15</v>
      </c>
      <c r="AA329" s="75">
        <v>-4596</v>
      </c>
      <c r="AB329" s="75">
        <v>20</v>
      </c>
      <c r="AC329" s="75">
        <v>-4499</v>
      </c>
      <c r="AD329" s="75">
        <v>20</v>
      </c>
      <c r="AE329" s="75">
        <v>-4066</v>
      </c>
      <c r="AF329" s="75">
        <v>5</v>
      </c>
      <c r="AG329" s="75">
        <v>-3971</v>
      </c>
      <c r="AH329" s="75">
        <v>10</v>
      </c>
      <c r="AI329" s="75">
        <v>-3877</v>
      </c>
      <c r="AJ329" s="75">
        <v>15</v>
      </c>
      <c r="AK329" s="75">
        <v>-3783</v>
      </c>
      <c r="AL329" s="75">
        <v>20</v>
      </c>
      <c r="AM329" s="75">
        <v>-3688</v>
      </c>
      <c r="AN329" s="75">
        <v>20</v>
      </c>
    </row>
    <row r="330" spans="1:40" s="7" customFormat="1">
      <c r="A330"/>
      <c r="B330"/>
      <c r="C330"/>
      <c r="D330"/>
      <c r="E330" s="2">
        <v>148000</v>
      </c>
      <c r="F330">
        <f t="shared" si="35"/>
        <v>148025</v>
      </c>
      <c r="G330" s="75">
        <f t="shared" si="33"/>
        <v>-25596</v>
      </c>
      <c r="H330" s="57">
        <v>0</v>
      </c>
      <c r="I330" s="2">
        <f>ROUND(INDEX(CCareExpDecimal[],MATCH(E330,CCareExpDecimal[Income At Least],1),2)*H330,0)</f>
        <v>0</v>
      </c>
      <c r="J330" s="57">
        <v>1200.0000000000061</v>
      </c>
      <c r="K330" s="2">
        <f t="shared" si="36"/>
        <v>0</v>
      </c>
      <c r="L330" s="2">
        <f t="shared" si="37"/>
        <v>0</v>
      </c>
      <c r="M330" s="2">
        <f t="shared" si="34"/>
        <v>0</v>
      </c>
      <c r="N330" s="2">
        <f t="shared" si="38"/>
        <v>-25596</v>
      </c>
      <c r="O330" s="2">
        <f t="shared" si="39"/>
        <v>25596</v>
      </c>
      <c r="P330" s="75"/>
      <c r="Q330" s="75">
        <f>Calc!W389</f>
        <v>-4912</v>
      </c>
      <c r="R330" s="75">
        <f>Calc!X389</f>
        <v>5</v>
      </c>
      <c r="S330" s="75">
        <f>Calc!Y389</f>
        <v>0</v>
      </c>
      <c r="T330" s="75"/>
      <c r="U330" s="75">
        <v>-4912</v>
      </c>
      <c r="V330" s="75">
        <v>5</v>
      </c>
      <c r="W330" s="75">
        <v>-4808</v>
      </c>
      <c r="X330" s="75">
        <v>10</v>
      </c>
      <c r="Y330" s="75">
        <v>-4712</v>
      </c>
      <c r="Z330" s="75">
        <v>15</v>
      </c>
      <c r="AA330" s="75">
        <v>-4615</v>
      </c>
      <c r="AB330" s="75">
        <v>20</v>
      </c>
      <c r="AC330" s="75">
        <v>-4519</v>
      </c>
      <c r="AD330" s="75">
        <v>20</v>
      </c>
      <c r="AE330" s="75">
        <v>-4085</v>
      </c>
      <c r="AF330" s="75">
        <v>5</v>
      </c>
      <c r="AG330" s="75">
        <v>-3991</v>
      </c>
      <c r="AH330" s="75">
        <v>10</v>
      </c>
      <c r="AI330" s="75">
        <v>-3896</v>
      </c>
      <c r="AJ330" s="75">
        <v>15</v>
      </c>
      <c r="AK330" s="75">
        <v>-3802</v>
      </c>
      <c r="AL330" s="75">
        <v>20</v>
      </c>
      <c r="AM330" s="75">
        <v>-3708</v>
      </c>
      <c r="AN330" s="75">
        <v>20</v>
      </c>
    </row>
    <row r="331" spans="1:40" s="7" customFormat="1">
      <c r="A331"/>
      <c r="B331"/>
      <c r="C331"/>
      <c r="D331"/>
      <c r="E331" s="2">
        <v>148500</v>
      </c>
      <c r="F331">
        <f t="shared" si="35"/>
        <v>148525</v>
      </c>
      <c r="G331" s="75">
        <f t="shared" si="33"/>
        <v>-25716</v>
      </c>
      <c r="H331" s="57">
        <v>0</v>
      </c>
      <c r="I331" s="2">
        <f>ROUND(INDEX(CCareExpDecimal[],MATCH(E331,CCareExpDecimal[Income At Least],1),2)*H331,0)</f>
        <v>0</v>
      </c>
      <c r="J331" s="57">
        <v>1200.0000000000061</v>
      </c>
      <c r="K331" s="2">
        <f t="shared" si="36"/>
        <v>0</v>
      </c>
      <c r="L331" s="2">
        <f t="shared" si="37"/>
        <v>0</v>
      </c>
      <c r="M331" s="2">
        <f t="shared" si="34"/>
        <v>0</v>
      </c>
      <c r="N331" s="2">
        <f t="shared" si="38"/>
        <v>-25716</v>
      </c>
      <c r="O331" s="2">
        <f t="shared" si="39"/>
        <v>25716</v>
      </c>
      <c r="P331" s="75"/>
      <c r="Q331" s="75">
        <f>Calc!W390</f>
        <v>-4931</v>
      </c>
      <c r="R331" s="75">
        <f>Calc!X390</f>
        <v>5</v>
      </c>
      <c r="S331" s="75">
        <f>Calc!Y390</f>
        <v>0</v>
      </c>
      <c r="T331" s="75"/>
      <c r="U331" s="75">
        <v>-4931</v>
      </c>
      <c r="V331" s="75">
        <v>5</v>
      </c>
      <c r="W331" s="75">
        <v>-4827</v>
      </c>
      <c r="X331" s="75">
        <v>10</v>
      </c>
      <c r="Y331" s="75">
        <v>-4731</v>
      </c>
      <c r="Z331" s="75">
        <v>15</v>
      </c>
      <c r="AA331" s="75">
        <v>-4635</v>
      </c>
      <c r="AB331" s="75">
        <v>20</v>
      </c>
      <c r="AC331" s="75">
        <v>-4539</v>
      </c>
      <c r="AD331" s="75">
        <v>20</v>
      </c>
      <c r="AE331" s="75">
        <v>-4104</v>
      </c>
      <c r="AF331" s="75">
        <v>5</v>
      </c>
      <c r="AG331" s="75">
        <v>-4010</v>
      </c>
      <c r="AH331" s="75">
        <v>10</v>
      </c>
      <c r="AI331" s="75">
        <v>-3915</v>
      </c>
      <c r="AJ331" s="75">
        <v>15</v>
      </c>
      <c r="AK331" s="75">
        <v>-3821</v>
      </c>
      <c r="AL331" s="75">
        <v>20</v>
      </c>
      <c r="AM331" s="75">
        <v>-3727</v>
      </c>
      <c r="AN331" s="75">
        <v>20</v>
      </c>
    </row>
    <row r="332" spans="1:40" s="7" customFormat="1">
      <c r="A332"/>
      <c r="B332"/>
      <c r="C332"/>
      <c r="D332"/>
      <c r="E332" s="2">
        <v>149000</v>
      </c>
      <c r="F332">
        <f t="shared" si="35"/>
        <v>149025</v>
      </c>
      <c r="G332" s="75">
        <f t="shared" si="33"/>
        <v>-25836</v>
      </c>
      <c r="H332" s="57">
        <v>0</v>
      </c>
      <c r="I332" s="2">
        <f>ROUND(INDEX(CCareExpDecimal[],MATCH(E332,CCareExpDecimal[Income At Least],1),2)*H332,0)</f>
        <v>0</v>
      </c>
      <c r="J332" s="57">
        <v>1200.0000000000061</v>
      </c>
      <c r="K332" s="2">
        <f t="shared" si="36"/>
        <v>0</v>
      </c>
      <c r="L332" s="2">
        <f t="shared" si="37"/>
        <v>0</v>
      </c>
      <c r="M332" s="2">
        <f t="shared" si="34"/>
        <v>0</v>
      </c>
      <c r="N332" s="2">
        <f t="shared" si="38"/>
        <v>-25836</v>
      </c>
      <c r="O332" s="2">
        <f t="shared" si="39"/>
        <v>25836</v>
      </c>
      <c r="P332" s="75"/>
      <c r="Q332" s="75">
        <f>Calc!W391</f>
        <v>-4951</v>
      </c>
      <c r="R332" s="75">
        <f>Calc!X391</f>
        <v>5</v>
      </c>
      <c r="S332" s="75">
        <f>Calc!Y391</f>
        <v>0</v>
      </c>
      <c r="T332" s="75"/>
      <c r="U332" s="75">
        <v>-4951</v>
      </c>
      <c r="V332" s="75">
        <v>5</v>
      </c>
      <c r="W332" s="75">
        <v>-4847</v>
      </c>
      <c r="X332" s="75">
        <v>10</v>
      </c>
      <c r="Y332" s="75">
        <v>-4751</v>
      </c>
      <c r="Z332" s="75">
        <v>15</v>
      </c>
      <c r="AA332" s="75">
        <v>-4654</v>
      </c>
      <c r="AB332" s="75">
        <v>20</v>
      </c>
      <c r="AC332" s="75">
        <v>-4558</v>
      </c>
      <c r="AD332" s="75">
        <v>20</v>
      </c>
      <c r="AE332" s="75">
        <v>-4123</v>
      </c>
      <c r="AF332" s="75">
        <v>5</v>
      </c>
      <c r="AG332" s="75">
        <v>-4029</v>
      </c>
      <c r="AH332" s="75">
        <v>10</v>
      </c>
      <c r="AI332" s="75">
        <v>-3934</v>
      </c>
      <c r="AJ332" s="75">
        <v>15</v>
      </c>
      <c r="AK332" s="75">
        <v>-3840</v>
      </c>
      <c r="AL332" s="75">
        <v>20</v>
      </c>
      <c r="AM332" s="75">
        <v>-3746</v>
      </c>
      <c r="AN332" s="75">
        <v>20</v>
      </c>
    </row>
    <row r="333" spans="1:40" s="7" customFormat="1">
      <c r="A333"/>
      <c r="B333"/>
      <c r="C333"/>
      <c r="D333"/>
      <c r="E333" s="2">
        <v>149500</v>
      </c>
      <c r="F333">
        <f t="shared" si="35"/>
        <v>149525</v>
      </c>
      <c r="G333" s="75">
        <f t="shared" si="33"/>
        <v>-25956</v>
      </c>
      <c r="H333" s="57">
        <v>0</v>
      </c>
      <c r="I333" s="2">
        <f>ROUND(INDEX(CCareExpDecimal[],MATCH(E333,CCareExpDecimal[Income At Least],1),2)*H333,0)</f>
        <v>0</v>
      </c>
      <c r="J333" s="57">
        <v>1200.0000000000061</v>
      </c>
      <c r="K333" s="2">
        <f t="shared" si="36"/>
        <v>0</v>
      </c>
      <c r="L333" s="2">
        <f t="shared" si="37"/>
        <v>0</v>
      </c>
      <c r="M333" s="2">
        <f t="shared" si="34"/>
        <v>0</v>
      </c>
      <c r="N333" s="2">
        <f t="shared" si="38"/>
        <v>-25956</v>
      </c>
      <c r="O333" s="2">
        <f t="shared" si="39"/>
        <v>25956</v>
      </c>
      <c r="P333" s="75"/>
      <c r="Q333" s="75">
        <f>Calc!W392</f>
        <v>-4970</v>
      </c>
      <c r="R333" s="75">
        <f>Calc!X392</f>
        <v>5</v>
      </c>
      <c r="S333" s="75">
        <f>Calc!Y392</f>
        <v>0</v>
      </c>
      <c r="T333" s="75"/>
      <c r="U333" s="75">
        <v>-4970</v>
      </c>
      <c r="V333" s="75">
        <v>5</v>
      </c>
      <c r="W333" s="75">
        <v>-4867</v>
      </c>
      <c r="X333" s="75">
        <v>10</v>
      </c>
      <c r="Y333" s="75">
        <v>-4770</v>
      </c>
      <c r="Z333" s="75">
        <v>15</v>
      </c>
      <c r="AA333" s="75">
        <v>-4674</v>
      </c>
      <c r="AB333" s="75">
        <v>20</v>
      </c>
      <c r="AC333" s="75">
        <v>-4578</v>
      </c>
      <c r="AD333" s="75">
        <v>20</v>
      </c>
      <c r="AE333" s="75">
        <v>-4142</v>
      </c>
      <c r="AF333" s="75">
        <v>5</v>
      </c>
      <c r="AG333" s="75">
        <v>-4048</v>
      </c>
      <c r="AH333" s="75">
        <v>10</v>
      </c>
      <c r="AI333" s="75">
        <v>-3954</v>
      </c>
      <c r="AJ333" s="75">
        <v>15</v>
      </c>
      <c r="AK333" s="75">
        <v>-3859</v>
      </c>
      <c r="AL333" s="75">
        <v>20</v>
      </c>
      <c r="AM333" s="75">
        <v>-3765</v>
      </c>
      <c r="AN333" s="75">
        <v>20</v>
      </c>
    </row>
    <row r="334" spans="1:40" s="7" customFormat="1">
      <c r="A334"/>
      <c r="B334"/>
      <c r="C334"/>
      <c r="D334"/>
      <c r="E334" s="2">
        <v>150000</v>
      </c>
      <c r="F334">
        <f t="shared" si="35"/>
        <v>150025</v>
      </c>
      <c r="G334" s="75">
        <f t="shared" si="33"/>
        <v>-26076</v>
      </c>
      <c r="H334" s="57">
        <v>0</v>
      </c>
      <c r="I334" s="2">
        <f>ROUND(INDEX(CCareExpDecimal[],MATCH(E334,CCareExpDecimal[Income At Least],1),2)*H334,0)</f>
        <v>0</v>
      </c>
      <c r="J334" s="57">
        <v>1200.0000000000061</v>
      </c>
      <c r="K334" s="2">
        <f t="shared" si="36"/>
        <v>0</v>
      </c>
      <c r="L334" s="2">
        <f t="shared" si="37"/>
        <v>0</v>
      </c>
      <c r="M334" s="2">
        <f t="shared" si="34"/>
        <v>0</v>
      </c>
      <c r="N334" s="2">
        <f t="shared" si="38"/>
        <v>-26076</v>
      </c>
      <c r="O334" s="2">
        <f t="shared" si="39"/>
        <v>26076</v>
      </c>
      <c r="P334" s="75"/>
      <c r="Q334" s="75">
        <f>Calc!W393</f>
        <v>-4990</v>
      </c>
      <c r="R334" s="75">
        <f>Calc!X393</f>
        <v>5</v>
      </c>
      <c r="S334" s="75">
        <f>Calc!Y393</f>
        <v>0</v>
      </c>
      <c r="T334" s="75"/>
      <c r="U334" s="75">
        <v>-4990</v>
      </c>
      <c r="V334" s="75">
        <v>5</v>
      </c>
      <c r="W334" s="75">
        <v>-4886</v>
      </c>
      <c r="X334" s="75">
        <v>10</v>
      </c>
      <c r="Y334" s="75">
        <v>-4790</v>
      </c>
      <c r="Z334" s="75">
        <v>15</v>
      </c>
      <c r="AA334" s="75">
        <v>-4693</v>
      </c>
      <c r="AB334" s="75">
        <v>20</v>
      </c>
      <c r="AC334" s="75">
        <v>-4597</v>
      </c>
      <c r="AD334" s="75">
        <v>20</v>
      </c>
      <c r="AE334" s="75">
        <v>-4161</v>
      </c>
      <c r="AF334" s="75">
        <v>5</v>
      </c>
      <c r="AG334" s="75">
        <v>-4067</v>
      </c>
      <c r="AH334" s="75">
        <v>10</v>
      </c>
      <c r="AI334" s="75">
        <v>-3973</v>
      </c>
      <c r="AJ334" s="75">
        <v>15</v>
      </c>
      <c r="AK334" s="75">
        <v>-3878</v>
      </c>
      <c r="AL334" s="75">
        <v>20</v>
      </c>
      <c r="AM334" s="75">
        <v>-3784</v>
      </c>
      <c r="AN334" s="75">
        <v>20</v>
      </c>
    </row>
    <row r="335" spans="1:40" s="7" customFormat="1">
      <c r="A335"/>
      <c r="B335"/>
      <c r="C335"/>
      <c r="D335"/>
      <c r="E335" s="2"/>
      <c r="F335" s="2"/>
      <c r="G335" s="2"/>
      <c r="H335" s="2"/>
      <c r="I335" s="2"/>
      <c r="J335" s="2"/>
      <c r="K335" s="2"/>
      <c r="L335" s="2"/>
      <c r="M335" s="2"/>
      <c r="N335" s="2"/>
      <c r="O335" s="2"/>
      <c r="P335" s="2"/>
      <c r="Q335" s="2"/>
      <c r="R335" s="2"/>
      <c r="S335" s="2"/>
      <c r="T335" s="2"/>
      <c r="U335"/>
    </row>
    <row r="336" spans="1:40" s="7" customFormat="1">
      <c r="A336"/>
      <c r="B336"/>
      <c r="C336"/>
      <c r="D336"/>
      <c r="E336" s="2"/>
      <c r="F336" s="2"/>
      <c r="G336" s="2"/>
      <c r="H336" s="2"/>
      <c r="I336" s="2"/>
      <c r="J336" s="2"/>
      <c r="K336" s="2"/>
      <c r="L336" s="2"/>
      <c r="M336" s="2"/>
      <c r="N336" s="2"/>
      <c r="O336" s="2"/>
      <c r="P336" s="2"/>
      <c r="Q336" s="2"/>
      <c r="R336" s="2"/>
      <c r="S336" s="2"/>
      <c r="T336" s="2"/>
      <c r="U336"/>
    </row>
    <row r="337" spans="1:21" s="7" customFormat="1">
      <c r="A337"/>
      <c r="B337"/>
      <c r="C337"/>
      <c r="D337"/>
      <c r="E337" s="2"/>
      <c r="F337" s="2"/>
      <c r="G337" s="2"/>
      <c r="H337" s="2"/>
      <c r="I337" s="2"/>
      <c r="J337" s="2"/>
      <c r="K337" s="2"/>
      <c r="L337" s="2"/>
      <c r="M337" s="2"/>
      <c r="N337" s="2"/>
      <c r="O337" s="2"/>
      <c r="P337" s="2"/>
      <c r="Q337" s="2"/>
      <c r="R337" s="2"/>
      <c r="S337" s="2"/>
      <c r="T337" s="2"/>
      <c r="U337"/>
    </row>
    <row r="338" spans="1:21" s="7" customFormat="1">
      <c r="A338"/>
      <c r="B338"/>
      <c r="C338"/>
      <c r="D338"/>
      <c r="E338" s="2"/>
      <c r="F338" s="2"/>
      <c r="G338" s="2"/>
      <c r="H338" s="2"/>
      <c r="I338" s="2"/>
      <c r="J338" s="2"/>
      <c r="K338" s="2"/>
      <c r="L338" s="2"/>
      <c r="M338" s="2"/>
      <c r="N338" s="2"/>
      <c r="O338" s="2"/>
      <c r="P338" s="2"/>
      <c r="Q338" s="2"/>
      <c r="R338" s="2"/>
      <c r="S338" s="2"/>
      <c r="T338" s="2"/>
      <c r="U338"/>
    </row>
    <row r="339" spans="1:21" s="7" customFormat="1">
      <c r="A339"/>
      <c r="B339"/>
      <c r="C339"/>
      <c r="D339"/>
      <c r="E339" s="2"/>
      <c r="F339" s="2"/>
      <c r="G339" s="2"/>
      <c r="H339" s="2"/>
      <c r="I339" s="2"/>
      <c r="J339" s="2"/>
      <c r="K339" s="2"/>
      <c r="L339" s="2"/>
      <c r="M339" s="2"/>
      <c r="N339" s="2"/>
      <c r="O339" s="2"/>
      <c r="P339" s="2"/>
      <c r="Q339" s="2"/>
      <c r="R339" s="2"/>
      <c r="S339" s="2"/>
      <c r="T339" s="2"/>
      <c r="U339"/>
    </row>
    <row r="340" spans="1:21" s="7" customFormat="1">
      <c r="A340"/>
      <c r="B340"/>
      <c r="C340"/>
      <c r="D340"/>
      <c r="E340" s="2"/>
      <c r="F340" s="2"/>
      <c r="G340" s="2"/>
      <c r="H340" s="2"/>
      <c r="I340" s="2"/>
      <c r="J340" s="2"/>
      <c r="K340" s="2"/>
      <c r="L340" s="2"/>
      <c r="M340" s="2"/>
      <c r="N340" s="2"/>
      <c r="O340" s="2"/>
      <c r="P340" s="2"/>
      <c r="Q340" s="2"/>
      <c r="R340" s="2"/>
      <c r="S340" s="2"/>
      <c r="T340" s="2"/>
      <c r="U340"/>
    </row>
    <row r="341" spans="1:21" s="7" customFormat="1">
      <c r="A341"/>
      <c r="B341"/>
      <c r="C341"/>
      <c r="D341"/>
      <c r="E341" s="2"/>
      <c r="F341" s="2"/>
      <c r="G341" s="2"/>
      <c r="H341" s="2"/>
      <c r="I341" s="2"/>
      <c r="J341" s="2"/>
      <c r="K341" s="2"/>
      <c r="L341" s="2"/>
      <c r="M341" s="2"/>
      <c r="N341" s="2"/>
      <c r="O341" s="2"/>
      <c r="P341" s="2"/>
      <c r="Q341" s="2"/>
      <c r="R341" s="2"/>
      <c r="S341" s="2"/>
      <c r="T341" s="2"/>
      <c r="U341"/>
    </row>
    <row r="342" spans="1:21" s="7" customFormat="1">
      <c r="A342"/>
      <c r="B342"/>
      <c r="C342"/>
      <c r="D342"/>
      <c r="E342" s="2"/>
      <c r="F342" s="2"/>
      <c r="G342" s="2"/>
      <c r="H342" s="2"/>
      <c r="I342" s="2"/>
      <c r="J342" s="2"/>
      <c r="K342" s="2"/>
      <c r="L342" s="2"/>
      <c r="M342" s="2"/>
      <c r="N342" s="2"/>
      <c r="O342" s="2"/>
      <c r="P342" s="2"/>
      <c r="Q342" s="2"/>
      <c r="R342" s="2"/>
      <c r="S342" s="2"/>
      <c r="T342" s="2"/>
      <c r="U342"/>
    </row>
    <row r="343" spans="1:21" s="7" customFormat="1">
      <c r="A343"/>
      <c r="B343"/>
      <c r="C343"/>
      <c r="D343"/>
      <c r="E343" s="2"/>
      <c r="F343" s="2"/>
      <c r="G343" s="2"/>
      <c r="H343" s="2"/>
      <c r="I343" s="2"/>
      <c r="J343" s="2"/>
      <c r="K343" s="2"/>
      <c r="L343" s="2"/>
      <c r="M343" s="2"/>
      <c r="N343" s="2"/>
      <c r="O343" s="2"/>
      <c r="P343" s="2"/>
      <c r="Q343" s="2"/>
      <c r="R343" s="2"/>
      <c r="S343" s="2"/>
      <c r="T343" s="2"/>
      <c r="U343"/>
    </row>
    <row r="344" spans="1:21" s="7" customFormat="1">
      <c r="A344"/>
      <c r="B344"/>
      <c r="C344"/>
      <c r="D344"/>
      <c r="E344" s="2"/>
      <c r="F344" s="2"/>
      <c r="G344" s="2"/>
      <c r="H344" s="2"/>
      <c r="I344" s="2"/>
      <c r="J344" s="2"/>
      <c r="K344" s="2"/>
      <c r="L344" s="2"/>
      <c r="M344" s="2"/>
      <c r="N344" s="2"/>
      <c r="O344" s="2"/>
      <c r="P344" s="2"/>
      <c r="Q344" s="2"/>
      <c r="R344" s="2"/>
      <c r="S344" s="2"/>
      <c r="T344" s="2"/>
      <c r="U344"/>
    </row>
    <row r="345" spans="1:21" s="7" customFormat="1">
      <c r="A345"/>
      <c r="B345"/>
      <c r="C345"/>
      <c r="D345"/>
      <c r="E345" s="2"/>
      <c r="F345" s="2"/>
      <c r="G345" s="2"/>
      <c r="H345" s="2"/>
      <c r="I345" s="2"/>
      <c r="J345" s="2"/>
      <c r="K345" s="2"/>
      <c r="L345" s="2"/>
      <c r="M345" s="2"/>
      <c r="N345" s="2"/>
      <c r="O345" s="2"/>
      <c r="P345" s="2"/>
      <c r="Q345" s="2"/>
      <c r="R345" s="2"/>
      <c r="S345" s="2"/>
      <c r="T345" s="2"/>
      <c r="U345"/>
    </row>
    <row r="346" spans="1:21" s="7" customFormat="1">
      <c r="A346"/>
      <c r="B346"/>
      <c r="C346"/>
      <c r="D346"/>
      <c r="E346" s="2"/>
      <c r="F346" s="2"/>
      <c r="G346" s="2"/>
      <c r="H346" s="2"/>
      <c r="I346" s="2"/>
      <c r="J346" s="2"/>
      <c r="K346" s="2"/>
      <c r="L346" s="2"/>
      <c r="M346" s="2"/>
      <c r="N346" s="2"/>
      <c r="O346" s="2"/>
      <c r="P346" s="2"/>
      <c r="Q346" s="2"/>
      <c r="R346" s="2"/>
      <c r="S346" s="2"/>
      <c r="T346" s="2"/>
      <c r="U346"/>
    </row>
    <row r="347" spans="1:21" s="7" customFormat="1">
      <c r="A347"/>
      <c r="B347"/>
      <c r="C347"/>
      <c r="D347"/>
      <c r="E347" s="2"/>
      <c r="F347" s="2"/>
      <c r="G347" s="2"/>
      <c r="H347" s="2"/>
      <c r="I347" s="2"/>
      <c r="J347" s="2"/>
      <c r="K347" s="2"/>
      <c r="L347" s="2"/>
      <c r="M347" s="2"/>
      <c r="N347" s="2"/>
      <c r="O347" s="2"/>
      <c r="P347" s="2"/>
      <c r="Q347" s="2"/>
      <c r="R347" s="2"/>
      <c r="S347" s="2"/>
      <c r="T347" s="2"/>
      <c r="U347"/>
    </row>
    <row r="348" spans="1:21" s="7" customFormat="1">
      <c r="A348"/>
      <c r="B348"/>
      <c r="C348"/>
      <c r="D348"/>
      <c r="E348" s="2"/>
      <c r="F348" s="2"/>
      <c r="G348" s="2"/>
      <c r="H348" s="2"/>
      <c r="I348" s="2"/>
      <c r="J348" s="2"/>
      <c r="K348" s="2"/>
      <c r="L348" s="2"/>
      <c r="M348" s="2"/>
      <c r="N348" s="2"/>
      <c r="O348" s="2"/>
      <c r="P348" s="2"/>
      <c r="Q348" s="2"/>
      <c r="R348" s="2"/>
      <c r="S348" s="2"/>
      <c r="T348" s="2"/>
      <c r="U348"/>
    </row>
    <row r="349" spans="1:21" s="7" customFormat="1">
      <c r="A349"/>
      <c r="B349"/>
      <c r="C349"/>
      <c r="D349"/>
      <c r="E349" s="2"/>
      <c r="F349" s="2"/>
      <c r="G349" s="2"/>
      <c r="H349" s="2"/>
      <c r="I349" s="2"/>
      <c r="J349" s="2"/>
      <c r="K349" s="2"/>
      <c r="L349" s="2"/>
      <c r="M349" s="2"/>
      <c r="N349" s="2"/>
      <c r="O349" s="2"/>
      <c r="P349" s="2"/>
      <c r="Q349" s="2"/>
      <c r="R349" s="2"/>
      <c r="S349" s="2"/>
      <c r="T349" s="2"/>
      <c r="U349"/>
    </row>
    <row r="350" spans="1:21" s="7" customFormat="1">
      <c r="A350"/>
      <c r="B350"/>
      <c r="C350"/>
      <c r="D350"/>
      <c r="E350" s="2"/>
      <c r="F350" s="2"/>
      <c r="G350" s="2"/>
      <c r="H350" s="2"/>
      <c r="I350" s="2"/>
      <c r="J350" s="2"/>
      <c r="K350" s="2"/>
      <c r="L350" s="2"/>
      <c r="M350" s="2"/>
      <c r="N350" s="2"/>
      <c r="O350" s="2"/>
      <c r="P350" s="2"/>
      <c r="Q350" s="2"/>
      <c r="R350" s="2"/>
      <c r="S350" s="2"/>
      <c r="T350" s="2"/>
      <c r="U350"/>
    </row>
    <row r="351" spans="1:21" s="7" customFormat="1">
      <c r="A351"/>
      <c r="B351"/>
      <c r="C351"/>
      <c r="D351"/>
      <c r="E351" s="2"/>
      <c r="F351" s="2"/>
      <c r="G351" s="2"/>
      <c r="H351" s="2"/>
      <c r="I351" s="2"/>
      <c r="J351" s="2"/>
      <c r="K351" s="2"/>
      <c r="L351" s="2"/>
      <c r="M351" s="2"/>
      <c r="N351" s="2"/>
      <c r="O351" s="2"/>
      <c r="P351" s="2"/>
      <c r="Q351" s="2"/>
      <c r="R351" s="2"/>
      <c r="S351" s="2"/>
      <c r="T351" s="2"/>
      <c r="U351"/>
    </row>
    <row r="352" spans="1:21" s="7" customFormat="1">
      <c r="A352"/>
      <c r="B352"/>
      <c r="C352"/>
      <c r="D352"/>
      <c r="E352" s="2"/>
      <c r="F352" s="2"/>
      <c r="G352" s="2"/>
      <c r="H352" s="2"/>
      <c r="I352" s="2"/>
      <c r="J352" s="2"/>
      <c r="K352" s="2"/>
      <c r="L352" s="2"/>
      <c r="M352" s="2"/>
      <c r="N352" s="2"/>
      <c r="O352" s="2"/>
      <c r="P352" s="2"/>
      <c r="Q352" s="2"/>
      <c r="R352" s="2"/>
      <c r="S352" s="2"/>
      <c r="T352" s="2"/>
      <c r="U352"/>
    </row>
    <row r="353" spans="1:21" s="7" customFormat="1">
      <c r="A353"/>
      <c r="B353"/>
      <c r="C353"/>
      <c r="D353"/>
      <c r="E353" s="2"/>
      <c r="F353" s="2"/>
      <c r="G353" s="2"/>
      <c r="H353" s="2"/>
      <c r="I353" s="2"/>
      <c r="J353" s="2"/>
      <c r="K353" s="2"/>
      <c r="L353" s="2"/>
      <c r="M353" s="2"/>
      <c r="N353" s="2"/>
      <c r="O353" s="2"/>
      <c r="P353" s="2"/>
      <c r="Q353" s="2"/>
      <c r="R353" s="2"/>
      <c r="S353" s="2"/>
      <c r="T353" s="2"/>
      <c r="U353"/>
    </row>
    <row r="354" spans="1:21" s="7" customFormat="1">
      <c r="A354"/>
      <c r="B354"/>
      <c r="C354"/>
      <c r="D354"/>
      <c r="E354" s="2"/>
      <c r="F354" s="2"/>
      <c r="G354" s="2"/>
      <c r="H354" s="2"/>
      <c r="I354" s="2"/>
      <c r="J354" s="2"/>
      <c r="K354" s="2"/>
      <c r="L354" s="2"/>
      <c r="M354" s="2"/>
      <c r="N354" s="2"/>
      <c r="O354" s="2"/>
      <c r="P354" s="2"/>
      <c r="Q354" s="2"/>
      <c r="R354" s="2"/>
      <c r="S354" s="2"/>
      <c r="T354" s="2"/>
      <c r="U354"/>
    </row>
    <row r="355" spans="1:21" s="7" customFormat="1">
      <c r="A355"/>
      <c r="B355"/>
      <c r="C355"/>
      <c r="D355"/>
      <c r="E355" s="2"/>
      <c r="F355" s="2"/>
      <c r="G355" s="2"/>
      <c r="H355" s="2"/>
      <c r="I355" s="2"/>
      <c r="J355" s="2"/>
      <c r="K355" s="2"/>
      <c r="L355" s="2"/>
      <c r="M355" s="2"/>
      <c r="N355" s="2"/>
      <c r="O355" s="2"/>
      <c r="P355" s="2"/>
      <c r="Q355" s="2"/>
      <c r="R355" s="2"/>
      <c r="S355" s="2"/>
      <c r="T355" s="2"/>
      <c r="U355"/>
    </row>
    <row r="356" spans="1:21" s="7" customFormat="1">
      <c r="A356"/>
      <c r="B356"/>
      <c r="C356"/>
      <c r="D356"/>
      <c r="E356" s="2"/>
      <c r="F356" s="2"/>
      <c r="G356" s="2"/>
      <c r="H356" s="2"/>
      <c r="I356" s="2"/>
      <c r="J356" s="2"/>
      <c r="K356" s="2"/>
      <c r="L356" s="2"/>
      <c r="M356" s="2"/>
      <c r="N356" s="2"/>
      <c r="O356" s="2"/>
      <c r="P356" s="2"/>
      <c r="Q356" s="2"/>
      <c r="R356" s="2"/>
      <c r="S356" s="2"/>
      <c r="T356" s="2"/>
      <c r="U356"/>
    </row>
    <row r="357" spans="1:21" s="7" customFormat="1">
      <c r="A357"/>
      <c r="B357"/>
      <c r="C357"/>
      <c r="D357"/>
      <c r="E357" s="2"/>
      <c r="F357" s="2"/>
      <c r="G357" s="2"/>
      <c r="H357" s="2"/>
      <c r="I357" s="2"/>
      <c r="J357" s="2"/>
      <c r="K357" s="2"/>
      <c r="L357" s="2"/>
      <c r="M357" s="2"/>
      <c r="N357" s="2"/>
      <c r="O357" s="2"/>
      <c r="P357" s="2"/>
      <c r="Q357" s="2"/>
      <c r="R357" s="2"/>
      <c r="S357" s="2"/>
      <c r="T357" s="2"/>
      <c r="U357"/>
    </row>
    <row r="358" spans="1:21" s="7" customFormat="1">
      <c r="A358"/>
      <c r="B358"/>
      <c r="C358"/>
      <c r="D358"/>
      <c r="E358" s="2"/>
      <c r="F358" s="2"/>
      <c r="G358" s="2"/>
      <c r="H358" s="2"/>
      <c r="I358" s="2"/>
      <c r="J358" s="2"/>
      <c r="K358" s="2"/>
      <c r="L358" s="2"/>
      <c r="M358" s="2"/>
      <c r="N358" s="2"/>
      <c r="O358" s="2"/>
      <c r="P358" s="2"/>
      <c r="Q358" s="2"/>
      <c r="R358" s="2"/>
      <c r="S358" s="2"/>
      <c r="T358" s="2"/>
      <c r="U358"/>
    </row>
    <row r="359" spans="1:21" s="7" customFormat="1">
      <c r="A359"/>
      <c r="B359"/>
      <c r="C359"/>
      <c r="D359"/>
      <c r="E359" s="2"/>
      <c r="F359" s="2"/>
      <c r="G359" s="2"/>
      <c r="H359" s="2"/>
      <c r="I359" s="2"/>
      <c r="J359" s="2"/>
      <c r="K359" s="2"/>
      <c r="L359" s="2"/>
      <c r="M359" s="2"/>
      <c r="N359" s="2"/>
      <c r="O359" s="2"/>
      <c r="P359" s="2"/>
      <c r="Q359" s="2"/>
      <c r="R359" s="2"/>
      <c r="S359" s="2"/>
      <c r="T359" s="2"/>
      <c r="U359"/>
    </row>
    <row r="360" spans="1:21" s="7" customFormat="1">
      <c r="A360"/>
      <c r="B360"/>
      <c r="C360"/>
      <c r="D360"/>
      <c r="E360" s="2"/>
      <c r="F360" s="2"/>
      <c r="G360" s="2"/>
      <c r="H360" s="2"/>
      <c r="I360" s="2"/>
      <c r="J360" s="2"/>
      <c r="K360" s="2"/>
      <c r="L360" s="2"/>
      <c r="M360" s="2"/>
      <c r="N360" s="2"/>
      <c r="O360" s="2"/>
      <c r="P360" s="2"/>
      <c r="Q360" s="2"/>
      <c r="R360" s="2"/>
      <c r="S360" s="2"/>
      <c r="T360" s="2"/>
      <c r="U360"/>
    </row>
    <row r="361" spans="1:21" s="7" customFormat="1">
      <c r="A361"/>
      <c r="B361"/>
      <c r="C361"/>
      <c r="D361"/>
      <c r="E361" s="2"/>
      <c r="F361" s="2"/>
      <c r="G361" s="2"/>
      <c r="H361" s="2"/>
      <c r="I361" s="2"/>
      <c r="J361" s="2"/>
      <c r="K361" s="2"/>
      <c r="L361" s="2"/>
      <c r="M361" s="2"/>
      <c r="N361" s="2"/>
      <c r="O361" s="2"/>
      <c r="P361" s="2"/>
      <c r="Q361" s="2"/>
      <c r="R361" s="2"/>
      <c r="S361" s="2"/>
      <c r="T361" s="2"/>
      <c r="U361"/>
    </row>
    <row r="362" spans="1:21" s="7" customFormat="1">
      <c r="A362"/>
      <c r="B362"/>
      <c r="C362"/>
      <c r="D362"/>
      <c r="E362" s="2"/>
      <c r="F362" s="2"/>
      <c r="G362" s="2"/>
      <c r="H362" s="2"/>
      <c r="I362" s="2"/>
      <c r="J362" s="2"/>
      <c r="K362" s="2"/>
      <c r="L362" s="2"/>
      <c r="M362" s="2"/>
      <c r="N362" s="2"/>
      <c r="O362" s="2"/>
      <c r="P362" s="2"/>
      <c r="Q362" s="2"/>
      <c r="R362" s="2"/>
      <c r="S362" s="2"/>
      <c r="T362" s="2"/>
      <c r="U362"/>
    </row>
    <row r="363" spans="1:21" s="7" customFormat="1">
      <c r="A363"/>
      <c r="B363"/>
      <c r="C363"/>
      <c r="D363"/>
      <c r="E363" s="2"/>
      <c r="F363" s="2"/>
      <c r="G363" s="2"/>
      <c r="H363" s="2"/>
      <c r="I363" s="2"/>
      <c r="J363" s="2"/>
      <c r="K363" s="2"/>
      <c r="L363" s="2"/>
      <c r="M363" s="2"/>
      <c r="N363" s="2"/>
      <c r="O363" s="2"/>
      <c r="P363" s="2"/>
      <c r="Q363" s="2"/>
      <c r="R363" s="2"/>
      <c r="S363" s="2"/>
      <c r="T363" s="2"/>
      <c r="U363"/>
    </row>
    <row r="364" spans="1:21" s="7" customFormat="1">
      <c r="A364"/>
      <c r="B364"/>
      <c r="C364"/>
      <c r="D364"/>
      <c r="E364" s="2"/>
      <c r="F364" s="2"/>
      <c r="G364" s="2"/>
      <c r="H364" s="2"/>
      <c r="I364" s="2"/>
      <c r="J364" s="2"/>
      <c r="K364" s="2"/>
      <c r="L364" s="2"/>
      <c r="M364" s="2"/>
      <c r="N364" s="2"/>
      <c r="O364" s="2"/>
      <c r="P364" s="2"/>
      <c r="Q364" s="2"/>
      <c r="R364" s="2"/>
      <c r="S364" s="2"/>
      <c r="T364" s="2"/>
      <c r="U364"/>
    </row>
    <row r="365" spans="1:21" s="7" customFormat="1">
      <c r="A365"/>
      <c r="B365"/>
      <c r="C365"/>
      <c r="D365"/>
      <c r="E365" s="2"/>
      <c r="F365" s="2"/>
      <c r="G365" s="2"/>
      <c r="H365" s="2"/>
      <c r="I365" s="2"/>
      <c r="J365" s="2"/>
      <c r="K365" s="2"/>
      <c r="L365" s="2"/>
      <c r="M365" s="2"/>
      <c r="N365" s="2"/>
      <c r="O365" s="2"/>
      <c r="P365" s="2"/>
      <c r="Q365" s="2"/>
      <c r="R365" s="2"/>
      <c r="S365" s="2"/>
      <c r="T365" s="2"/>
      <c r="U365"/>
    </row>
    <row r="366" spans="1:21" s="7" customFormat="1">
      <c r="A366"/>
      <c r="B366"/>
      <c r="C366"/>
      <c r="D366"/>
      <c r="E366" s="2"/>
      <c r="F366" s="2"/>
      <c r="G366" s="2"/>
      <c r="H366" s="2"/>
      <c r="I366" s="2"/>
      <c r="J366" s="2"/>
      <c r="K366" s="2"/>
      <c r="L366" s="2"/>
      <c r="M366" s="2"/>
      <c r="N366" s="2"/>
      <c r="O366" s="2"/>
      <c r="P366" s="2"/>
      <c r="Q366" s="2"/>
      <c r="R366" s="2"/>
      <c r="S366" s="2"/>
      <c r="T366" s="2"/>
      <c r="U366"/>
    </row>
    <row r="367" spans="1:21" s="7" customFormat="1">
      <c r="A367"/>
      <c r="B367"/>
      <c r="C367"/>
      <c r="D367"/>
      <c r="E367" s="2"/>
      <c r="F367" s="2"/>
      <c r="G367" s="2"/>
      <c r="H367" s="2"/>
      <c r="I367" s="2"/>
      <c r="J367" s="2"/>
      <c r="K367" s="2"/>
      <c r="L367" s="2"/>
      <c r="M367" s="2"/>
      <c r="N367" s="2"/>
      <c r="O367" s="2"/>
      <c r="P367" s="2"/>
      <c r="Q367" s="2"/>
      <c r="R367" s="2"/>
      <c r="S367" s="2"/>
      <c r="T367" s="2"/>
      <c r="U367"/>
    </row>
    <row r="368" spans="1:21" s="7" customFormat="1">
      <c r="A368"/>
      <c r="B368"/>
      <c r="C368"/>
      <c r="D368"/>
      <c r="E368" s="2"/>
      <c r="F368" s="2"/>
      <c r="G368" s="2"/>
      <c r="H368" s="2"/>
      <c r="I368" s="2"/>
      <c r="J368" s="2"/>
      <c r="K368" s="2"/>
      <c r="L368" s="2"/>
      <c r="M368" s="2"/>
      <c r="N368" s="2"/>
      <c r="O368" s="2"/>
      <c r="P368" s="2"/>
      <c r="Q368" s="2"/>
      <c r="R368" s="2"/>
      <c r="S368" s="2"/>
      <c r="T368" s="2"/>
      <c r="U368"/>
    </row>
    <row r="369" spans="1:21" s="7" customFormat="1">
      <c r="A369"/>
      <c r="B369"/>
      <c r="C369"/>
      <c r="D369"/>
      <c r="E369" s="2"/>
      <c r="F369" s="2"/>
      <c r="G369" s="2"/>
      <c r="H369" s="2"/>
      <c r="I369" s="2"/>
      <c r="J369" s="2"/>
      <c r="K369" s="2"/>
      <c r="L369" s="2"/>
      <c r="M369" s="2"/>
      <c r="N369" s="2"/>
      <c r="O369" s="2"/>
      <c r="P369" s="2"/>
      <c r="Q369" s="2"/>
      <c r="R369" s="2"/>
      <c r="S369" s="2"/>
      <c r="T369" s="2"/>
      <c r="U369"/>
    </row>
    <row r="370" spans="1:21" s="7" customFormat="1">
      <c r="A370"/>
      <c r="B370"/>
      <c r="C370"/>
      <c r="D370"/>
      <c r="E370" s="2"/>
      <c r="F370" s="2"/>
      <c r="G370" s="2"/>
      <c r="H370" s="2"/>
      <c r="I370" s="2"/>
      <c r="J370" s="2"/>
      <c r="K370" s="2"/>
      <c r="L370" s="2"/>
      <c r="M370" s="2"/>
      <c r="N370" s="2"/>
      <c r="O370" s="2"/>
      <c r="P370" s="2"/>
      <c r="Q370" s="2"/>
      <c r="R370" s="2"/>
      <c r="S370" s="2"/>
      <c r="T370" s="2"/>
      <c r="U370"/>
    </row>
    <row r="371" spans="1:21" s="7" customFormat="1">
      <c r="A371"/>
      <c r="B371"/>
      <c r="C371"/>
      <c r="D371"/>
      <c r="E371" s="2"/>
      <c r="F371" s="2"/>
      <c r="G371" s="2"/>
      <c r="H371" s="2"/>
      <c r="I371" s="2"/>
      <c r="J371" s="2"/>
      <c r="K371" s="2"/>
      <c r="L371" s="2"/>
      <c r="M371" s="2"/>
      <c r="N371" s="2"/>
      <c r="O371" s="2"/>
      <c r="P371" s="2"/>
      <c r="Q371" s="2"/>
      <c r="R371" s="2"/>
      <c r="S371" s="2"/>
      <c r="T371" s="2"/>
      <c r="U371"/>
    </row>
    <row r="372" spans="1:21" s="7" customFormat="1">
      <c r="A372"/>
      <c r="B372"/>
      <c r="C372"/>
      <c r="D372"/>
      <c r="E372" s="2"/>
      <c r="F372" s="2"/>
      <c r="G372" s="2"/>
      <c r="H372" s="2"/>
      <c r="I372" s="2"/>
      <c r="J372" s="2"/>
      <c r="K372" s="2"/>
      <c r="L372" s="2"/>
      <c r="M372" s="2"/>
      <c r="N372" s="2"/>
      <c r="O372" s="2"/>
      <c r="P372" s="2"/>
      <c r="Q372" s="2"/>
      <c r="R372" s="2"/>
      <c r="S372" s="2"/>
      <c r="T372" s="2"/>
      <c r="U372"/>
    </row>
    <row r="373" spans="1:21" s="7" customFormat="1">
      <c r="A373"/>
      <c r="B373"/>
      <c r="C373"/>
      <c r="D373"/>
      <c r="E373" s="2"/>
      <c r="F373" s="2"/>
      <c r="G373" s="2"/>
      <c r="H373" s="2"/>
      <c r="I373" s="2"/>
      <c r="J373" s="2"/>
      <c r="K373" s="2"/>
      <c r="L373" s="2"/>
      <c r="M373" s="2"/>
      <c r="N373" s="2"/>
      <c r="O373" s="2"/>
      <c r="P373" s="2"/>
      <c r="Q373" s="2"/>
      <c r="R373" s="2"/>
      <c r="S373" s="2"/>
      <c r="T373" s="2"/>
      <c r="U373"/>
    </row>
    <row r="374" spans="1:21" s="7" customFormat="1">
      <c r="A374"/>
      <c r="B374"/>
      <c r="C374"/>
      <c r="D374"/>
      <c r="E374" s="2"/>
      <c r="F374" s="2"/>
      <c r="G374" s="2"/>
      <c r="H374" s="2"/>
      <c r="I374" s="2"/>
      <c r="J374" s="2"/>
      <c r="K374" s="2"/>
      <c r="L374" s="2"/>
      <c r="M374" s="2"/>
      <c r="N374" s="2"/>
      <c r="O374" s="2"/>
      <c r="P374" s="2"/>
      <c r="Q374" s="2"/>
      <c r="R374" s="2"/>
      <c r="S374" s="2"/>
      <c r="T374" s="2"/>
      <c r="U374"/>
    </row>
    <row r="375" spans="1:21" s="7" customFormat="1">
      <c r="A375"/>
      <c r="B375"/>
      <c r="C375"/>
      <c r="D375"/>
      <c r="E375" s="2"/>
      <c r="F375" s="2"/>
      <c r="G375" s="2"/>
      <c r="H375" s="2"/>
      <c r="I375" s="2"/>
      <c r="J375" s="2"/>
      <c r="K375" s="2"/>
      <c r="L375" s="2"/>
      <c r="M375" s="2"/>
      <c r="N375" s="2"/>
      <c r="O375" s="2"/>
      <c r="P375" s="2"/>
      <c r="Q375" s="2"/>
      <c r="R375" s="2"/>
      <c r="S375" s="2"/>
      <c r="T375" s="2"/>
      <c r="U375"/>
    </row>
    <row r="376" spans="1:21" s="7" customFormat="1">
      <c r="A376"/>
      <c r="B376"/>
      <c r="C376"/>
      <c r="D376"/>
      <c r="E376" s="2"/>
      <c r="F376" s="2"/>
      <c r="G376" s="2"/>
      <c r="H376" s="2"/>
      <c r="I376" s="2"/>
      <c r="J376" s="2"/>
      <c r="K376" s="2"/>
      <c r="L376" s="2"/>
      <c r="M376" s="2"/>
      <c r="N376" s="2"/>
      <c r="O376" s="2"/>
      <c r="P376" s="2"/>
      <c r="Q376" s="2"/>
      <c r="R376" s="2"/>
      <c r="S376" s="2"/>
      <c r="T376" s="2"/>
      <c r="U376"/>
    </row>
    <row r="377" spans="1:21" s="7" customFormat="1">
      <c r="A377"/>
      <c r="B377"/>
      <c r="C377"/>
      <c r="D377"/>
      <c r="E377" s="2"/>
      <c r="F377" s="2"/>
      <c r="G377" s="2"/>
      <c r="H377" s="2"/>
      <c r="I377" s="2"/>
      <c r="J377" s="2"/>
      <c r="K377" s="2"/>
      <c r="L377" s="2"/>
      <c r="M377" s="2"/>
      <c r="N377" s="2"/>
      <c r="O377" s="2"/>
      <c r="P377" s="2"/>
      <c r="Q377" s="2"/>
      <c r="R377" s="2"/>
      <c r="S377" s="2"/>
      <c r="T377" s="2"/>
      <c r="U377"/>
    </row>
    <row r="378" spans="1:21" s="7" customFormat="1">
      <c r="A378"/>
      <c r="B378"/>
      <c r="C378"/>
      <c r="D378"/>
      <c r="E378" s="2"/>
      <c r="F378" s="2"/>
      <c r="G378" s="2"/>
      <c r="H378" s="2"/>
      <c r="I378" s="2"/>
      <c r="J378" s="2"/>
      <c r="K378" s="2"/>
      <c r="L378" s="2"/>
      <c r="M378" s="2"/>
      <c r="N378" s="2"/>
      <c r="O378" s="2"/>
      <c r="P378" s="2"/>
      <c r="Q378" s="2"/>
      <c r="R378" s="2"/>
      <c r="S378" s="2"/>
      <c r="T378" s="2"/>
      <c r="U378"/>
    </row>
    <row r="379" spans="1:21" s="7" customFormat="1">
      <c r="A379"/>
      <c r="B379"/>
      <c r="C379"/>
      <c r="D379"/>
      <c r="E379" s="2"/>
      <c r="F379" s="2"/>
      <c r="G379" s="2"/>
      <c r="H379" s="2"/>
      <c r="I379" s="2"/>
      <c r="J379" s="2"/>
      <c r="K379" s="2"/>
      <c r="L379" s="2"/>
      <c r="M379" s="2"/>
      <c r="N379" s="2"/>
      <c r="O379" s="2"/>
      <c r="P379" s="2"/>
      <c r="Q379" s="2"/>
      <c r="R379" s="2"/>
      <c r="S379" s="2"/>
      <c r="T379" s="2"/>
      <c r="U379"/>
    </row>
    <row r="380" spans="1:21" s="7" customFormat="1">
      <c r="A380"/>
      <c r="B380"/>
      <c r="C380"/>
      <c r="D380"/>
      <c r="E380" s="2"/>
      <c r="F380" s="2"/>
      <c r="G380" s="2"/>
      <c r="H380" s="2"/>
      <c r="I380" s="2"/>
      <c r="J380" s="2"/>
      <c r="K380" s="2"/>
      <c r="L380" s="2"/>
      <c r="M380" s="2"/>
      <c r="N380" s="2"/>
      <c r="O380" s="2"/>
      <c r="P380" s="2"/>
      <c r="Q380" s="2"/>
      <c r="R380" s="2"/>
      <c r="S380" s="2"/>
      <c r="T380" s="2"/>
      <c r="U380"/>
    </row>
    <row r="381" spans="1:21" s="7" customFormat="1">
      <c r="A381"/>
      <c r="B381"/>
      <c r="C381"/>
      <c r="D381"/>
      <c r="E381" s="2"/>
      <c r="F381" s="2"/>
      <c r="G381" s="2"/>
      <c r="H381" s="2"/>
      <c r="I381" s="2"/>
      <c r="J381" s="2"/>
      <c r="K381" s="2"/>
      <c r="L381" s="2"/>
      <c r="M381" s="2"/>
      <c r="N381" s="2"/>
      <c r="O381" s="2"/>
      <c r="P381" s="2"/>
      <c r="Q381" s="2"/>
      <c r="R381" s="2"/>
      <c r="S381" s="2"/>
      <c r="T381" s="2"/>
      <c r="U381"/>
    </row>
    <row r="382" spans="1:21" s="7" customFormat="1">
      <c r="A382"/>
      <c r="B382"/>
      <c r="C382"/>
      <c r="D382"/>
      <c r="E382" s="2"/>
      <c r="F382" s="2"/>
      <c r="G382" s="2"/>
      <c r="H382" s="2"/>
      <c r="I382" s="2"/>
      <c r="J382" s="2"/>
      <c r="K382" s="2"/>
      <c r="L382" s="2"/>
      <c r="M382" s="2"/>
      <c r="N382" s="2"/>
      <c r="O382" s="2"/>
      <c r="P382" s="2"/>
      <c r="Q382" s="2"/>
      <c r="R382" s="2"/>
      <c r="S382" s="2"/>
      <c r="T382" s="2"/>
      <c r="U382"/>
    </row>
    <row r="383" spans="1:21" s="7" customFormat="1">
      <c r="A383"/>
      <c r="B383"/>
      <c r="C383"/>
      <c r="D383"/>
      <c r="E383" s="2"/>
      <c r="F383" s="2"/>
      <c r="G383" s="2"/>
      <c r="H383" s="2"/>
      <c r="I383" s="2"/>
      <c r="J383" s="2"/>
      <c r="K383" s="2"/>
      <c r="L383" s="2"/>
      <c r="M383" s="2"/>
      <c r="N383" s="2"/>
      <c r="O383" s="2"/>
      <c r="P383" s="2"/>
      <c r="Q383" s="2"/>
      <c r="R383" s="2"/>
      <c r="S383" s="2"/>
      <c r="T383" s="2"/>
      <c r="U383"/>
    </row>
    <row r="384" spans="1:21" s="7" customFormat="1">
      <c r="A384"/>
      <c r="B384"/>
      <c r="C384"/>
      <c r="D384"/>
      <c r="E384" s="2"/>
      <c r="F384" s="2"/>
      <c r="G384" s="2"/>
      <c r="H384" s="2"/>
      <c r="I384" s="2"/>
      <c r="J384" s="2"/>
      <c r="K384" s="2"/>
      <c r="L384" s="2"/>
      <c r="M384" s="2"/>
      <c r="N384" s="2"/>
      <c r="O384" s="2"/>
      <c r="P384" s="2"/>
      <c r="Q384" s="2"/>
      <c r="R384" s="2"/>
      <c r="S384" s="2"/>
      <c r="T384" s="2"/>
      <c r="U384"/>
    </row>
    <row r="385" spans="1:21" s="7" customFormat="1">
      <c r="A385"/>
      <c r="B385"/>
      <c r="C385"/>
      <c r="D385"/>
      <c r="E385" s="2"/>
      <c r="F385" s="2"/>
      <c r="G385" s="2"/>
      <c r="H385" s="2"/>
      <c r="I385" s="2"/>
      <c r="J385" s="2"/>
      <c r="K385" s="2"/>
      <c r="L385" s="2"/>
      <c r="M385" s="2"/>
      <c r="N385" s="2"/>
      <c r="O385" s="2"/>
      <c r="P385" s="2"/>
      <c r="Q385" s="2"/>
      <c r="R385" s="2"/>
      <c r="S385" s="2"/>
      <c r="T385" s="2"/>
      <c r="U385"/>
    </row>
    <row r="386" spans="1:21" s="7" customFormat="1">
      <c r="A386"/>
      <c r="B386"/>
      <c r="C386"/>
      <c r="D386"/>
      <c r="E386" s="2"/>
      <c r="F386" s="2"/>
      <c r="G386" s="2"/>
      <c r="H386" s="2"/>
      <c r="I386" s="2"/>
      <c r="J386" s="2"/>
      <c r="K386" s="2"/>
      <c r="L386" s="2"/>
      <c r="M386" s="2"/>
      <c r="N386" s="2"/>
      <c r="O386" s="2"/>
      <c r="P386" s="2"/>
      <c r="Q386" s="2"/>
      <c r="R386" s="2"/>
      <c r="S386" s="2"/>
      <c r="T386" s="2"/>
      <c r="U386"/>
    </row>
    <row r="387" spans="1:21" s="7" customFormat="1">
      <c r="A387"/>
      <c r="B387"/>
      <c r="C387"/>
      <c r="D387"/>
      <c r="E387" s="2"/>
      <c r="F387" s="2"/>
      <c r="G387" s="2"/>
      <c r="H387" s="2"/>
      <c r="I387" s="2"/>
      <c r="J387" s="2"/>
      <c r="K387" s="2"/>
      <c r="L387" s="2"/>
      <c r="M387" s="2"/>
      <c r="N387" s="2"/>
      <c r="O387" s="2"/>
      <c r="P387" s="2"/>
      <c r="Q387" s="2"/>
      <c r="R387" s="2"/>
      <c r="S387" s="2"/>
      <c r="T387" s="2"/>
      <c r="U387"/>
    </row>
    <row r="388" spans="1:21" s="7" customFormat="1">
      <c r="A388"/>
      <c r="B388"/>
      <c r="C388"/>
      <c r="D388"/>
      <c r="E388" s="2"/>
      <c r="F388" s="2"/>
      <c r="G388" s="2"/>
      <c r="H388" s="2"/>
      <c r="I388" s="2"/>
      <c r="J388" s="2"/>
      <c r="K388" s="2"/>
      <c r="L388" s="2"/>
      <c r="M388" s="2"/>
      <c r="N388" s="2"/>
      <c r="O388" s="2"/>
      <c r="P388" s="2"/>
      <c r="Q388" s="2"/>
      <c r="R388" s="2"/>
      <c r="S388" s="2"/>
      <c r="T388" s="2"/>
      <c r="U388"/>
    </row>
    <row r="389" spans="1:21" s="7" customFormat="1">
      <c r="A389"/>
      <c r="B389"/>
      <c r="C389"/>
      <c r="D389"/>
      <c r="E389" s="2"/>
      <c r="F389" s="2"/>
      <c r="G389" s="2"/>
      <c r="H389" s="2"/>
      <c r="I389" s="2"/>
      <c r="J389" s="2"/>
      <c r="K389" s="2"/>
      <c r="L389" s="2"/>
      <c r="M389" s="2"/>
      <c r="N389" s="2"/>
      <c r="O389" s="2"/>
      <c r="P389" s="2"/>
      <c r="Q389" s="2"/>
      <c r="R389" s="2"/>
      <c r="S389" s="2"/>
      <c r="T389" s="2"/>
      <c r="U389"/>
    </row>
    <row r="390" spans="1:21" s="7" customFormat="1">
      <c r="A390"/>
      <c r="B390"/>
      <c r="C390"/>
      <c r="D390"/>
      <c r="E390" s="2"/>
      <c r="F390" s="2"/>
      <c r="G390" s="2"/>
      <c r="H390" s="2"/>
      <c r="I390" s="2"/>
      <c r="J390" s="2"/>
      <c r="K390" s="2"/>
      <c r="L390" s="2"/>
      <c r="M390" s="2"/>
      <c r="N390" s="2"/>
      <c r="O390" s="2"/>
      <c r="P390" s="2"/>
      <c r="Q390" s="2"/>
      <c r="R390" s="2"/>
      <c r="S390" s="2"/>
      <c r="T390" s="2"/>
      <c r="U390"/>
    </row>
    <row r="391" spans="1:21" s="7" customFormat="1">
      <c r="A391"/>
      <c r="B391"/>
      <c r="C391"/>
      <c r="D391"/>
      <c r="E391" s="2"/>
      <c r="F391" s="2"/>
      <c r="G391" s="2"/>
      <c r="H391" s="2"/>
      <c r="I391" s="2"/>
      <c r="J391" s="2"/>
      <c r="K391" s="2"/>
      <c r="L391" s="2"/>
      <c r="M391" s="2"/>
      <c r="N391" s="2"/>
      <c r="O391" s="2"/>
      <c r="P391" s="2"/>
      <c r="Q391" s="2"/>
      <c r="R391" s="2"/>
      <c r="S391" s="2"/>
      <c r="T391" s="2"/>
      <c r="U391"/>
    </row>
    <row r="392" spans="1:21" s="7" customFormat="1">
      <c r="A392"/>
      <c r="B392"/>
      <c r="C392"/>
      <c r="D392"/>
      <c r="E392" s="2"/>
      <c r="F392" s="2"/>
      <c r="G392" s="2"/>
      <c r="H392" s="2"/>
      <c r="I392" s="2"/>
      <c r="J392" s="2"/>
      <c r="K392" s="2"/>
      <c r="L392" s="2"/>
      <c r="M392" s="2"/>
      <c r="N392" s="2"/>
      <c r="O392" s="2"/>
      <c r="P392" s="2"/>
      <c r="Q392" s="2"/>
      <c r="R392" s="2"/>
      <c r="S392" s="2"/>
      <c r="T392" s="2"/>
      <c r="U392"/>
    </row>
    <row r="393" spans="1:21" s="7" customFormat="1">
      <c r="A393"/>
      <c r="B393"/>
      <c r="C393"/>
      <c r="D393"/>
      <c r="E393" s="2"/>
      <c r="F393" s="2"/>
      <c r="G393" s="2"/>
      <c r="H393" s="2"/>
      <c r="I393" s="2"/>
      <c r="J393" s="2"/>
      <c r="K393" s="2"/>
      <c r="L393" s="2"/>
      <c r="M393" s="2"/>
      <c r="N393" s="2"/>
      <c r="O393" s="2"/>
      <c r="P393" s="2"/>
      <c r="Q393" s="2"/>
      <c r="R393" s="2"/>
      <c r="S393" s="2"/>
      <c r="T393" s="2"/>
      <c r="U393"/>
    </row>
    <row r="394" spans="1:21" s="7" customFormat="1">
      <c r="A394"/>
      <c r="B394"/>
      <c r="C394"/>
      <c r="D394"/>
      <c r="E394" s="2"/>
      <c r="F394" s="2"/>
      <c r="G394" s="2"/>
      <c r="H394" s="2"/>
      <c r="I394" s="2"/>
      <c r="J394" s="2"/>
      <c r="K394" s="2"/>
      <c r="L394" s="2"/>
      <c r="M394" s="2"/>
      <c r="N394" s="2"/>
      <c r="O394" s="2"/>
      <c r="P394" s="2"/>
      <c r="Q394" s="2"/>
      <c r="R394" s="2"/>
      <c r="S394" s="2"/>
      <c r="T394" s="2"/>
      <c r="U394"/>
    </row>
    <row r="395" spans="1:21" s="7" customFormat="1">
      <c r="A395"/>
      <c r="B395"/>
      <c r="C395"/>
      <c r="D395"/>
      <c r="E395" s="2"/>
      <c r="F395" s="2"/>
      <c r="G395" s="2"/>
      <c r="H395" s="2"/>
      <c r="I395" s="2"/>
      <c r="J395" s="2"/>
      <c r="K395" s="2"/>
      <c r="L395" s="2"/>
      <c r="M395" s="2"/>
      <c r="N395" s="2"/>
      <c r="O395" s="2"/>
      <c r="P395" s="2"/>
      <c r="Q395" s="2"/>
      <c r="R395" s="2"/>
      <c r="S395" s="2"/>
      <c r="T395" s="2"/>
      <c r="U395"/>
    </row>
    <row r="396" spans="1:21" s="7" customFormat="1">
      <c r="A396"/>
      <c r="B396"/>
      <c r="C396"/>
      <c r="D396"/>
      <c r="E396" s="2"/>
      <c r="F396" s="2"/>
      <c r="G396" s="2"/>
      <c r="H396" s="2"/>
      <c r="I396" s="2"/>
      <c r="J396" s="2"/>
      <c r="K396" s="2"/>
      <c r="L396" s="2"/>
      <c r="M396" s="2"/>
      <c r="N396" s="2"/>
      <c r="O396" s="2"/>
      <c r="P396" s="2"/>
      <c r="Q396" s="2"/>
      <c r="R396" s="2"/>
      <c r="S396" s="2"/>
      <c r="T396" s="2"/>
      <c r="U396"/>
    </row>
    <row r="397" spans="1:21" s="7" customFormat="1">
      <c r="A397"/>
      <c r="B397"/>
      <c r="C397"/>
      <c r="D397"/>
      <c r="E397" s="2"/>
      <c r="F397" s="2"/>
      <c r="G397" s="2"/>
      <c r="H397" s="2"/>
      <c r="I397" s="2"/>
      <c r="J397" s="2"/>
      <c r="K397" s="2"/>
      <c r="L397" s="2"/>
      <c r="M397" s="2"/>
      <c r="N397" s="2"/>
      <c r="O397" s="2"/>
      <c r="P397" s="2"/>
      <c r="Q397" s="2"/>
      <c r="R397" s="2"/>
      <c r="S397" s="2"/>
      <c r="T397" s="2"/>
      <c r="U397"/>
    </row>
    <row r="398" spans="1:21" s="7" customFormat="1">
      <c r="A398"/>
      <c r="B398"/>
      <c r="C398"/>
      <c r="D398"/>
      <c r="E398" s="2"/>
      <c r="F398" s="2"/>
      <c r="G398" s="2"/>
      <c r="H398" s="2"/>
      <c r="I398" s="2"/>
      <c r="J398" s="2"/>
      <c r="K398" s="2"/>
      <c r="L398" s="2"/>
      <c r="M398" s="2"/>
      <c r="N398" s="2"/>
      <c r="O398" s="2"/>
      <c r="P398" s="2"/>
      <c r="Q398" s="2"/>
      <c r="R398" s="2"/>
      <c r="S398" s="2"/>
      <c r="T398" s="2"/>
      <c r="U398"/>
    </row>
    <row r="399" spans="1:21" s="7" customFormat="1">
      <c r="A399"/>
      <c r="B399"/>
      <c r="C399"/>
      <c r="D399"/>
      <c r="E399" s="2"/>
      <c r="F399" s="2"/>
      <c r="G399" s="2"/>
      <c r="H399" s="2"/>
      <c r="I399" s="2"/>
      <c r="J399" s="2"/>
      <c r="K399" s="2"/>
      <c r="L399" s="2"/>
      <c r="M399" s="2"/>
      <c r="N399" s="2"/>
      <c r="O399" s="2"/>
      <c r="P399" s="2"/>
      <c r="Q399" s="2"/>
      <c r="R399" s="2"/>
      <c r="S399" s="2"/>
      <c r="T399" s="2"/>
      <c r="U399"/>
    </row>
    <row r="400" spans="1:21" s="7" customFormat="1">
      <c r="A400"/>
      <c r="B400"/>
      <c r="C400"/>
      <c r="D400"/>
      <c r="E400" s="2"/>
      <c r="F400" s="2"/>
      <c r="G400" s="2"/>
      <c r="H400" s="2"/>
      <c r="I400" s="2"/>
      <c r="J400" s="2"/>
      <c r="K400" s="2"/>
      <c r="L400" s="2"/>
      <c r="M400" s="2"/>
      <c r="N400" s="2"/>
      <c r="O400" s="2"/>
      <c r="P400" s="2"/>
      <c r="Q400" s="2"/>
      <c r="R400" s="2"/>
      <c r="S400" s="2"/>
      <c r="T400" s="2"/>
      <c r="U400"/>
    </row>
    <row r="401" spans="1:21" s="7" customFormat="1">
      <c r="A401"/>
      <c r="B401"/>
      <c r="C401"/>
      <c r="D401"/>
      <c r="E401" s="2"/>
      <c r="F401" s="2"/>
      <c r="G401" s="2"/>
      <c r="H401" s="2"/>
      <c r="I401" s="2"/>
      <c r="J401" s="2"/>
      <c r="K401" s="2"/>
      <c r="L401" s="2"/>
      <c r="M401" s="2"/>
      <c r="N401" s="2"/>
      <c r="O401" s="2"/>
      <c r="P401" s="2"/>
      <c r="Q401" s="2"/>
      <c r="R401" s="2"/>
      <c r="S401" s="2"/>
      <c r="T401" s="2"/>
      <c r="U401"/>
    </row>
    <row r="402" spans="1:21" s="7" customFormat="1">
      <c r="A402"/>
      <c r="B402"/>
      <c r="C402"/>
      <c r="D402"/>
      <c r="E402" s="2"/>
      <c r="F402" s="2"/>
      <c r="G402" s="2"/>
      <c r="H402" s="2"/>
      <c r="I402" s="2"/>
      <c r="J402" s="2"/>
      <c r="K402" s="2"/>
      <c r="L402" s="2"/>
      <c r="M402" s="2"/>
      <c r="N402" s="2"/>
      <c r="O402" s="2"/>
      <c r="P402" s="2"/>
      <c r="Q402" s="2"/>
      <c r="R402" s="2"/>
      <c r="S402" s="2"/>
      <c r="T402" s="2"/>
      <c r="U402"/>
    </row>
    <row r="403" spans="1:21" s="7" customFormat="1">
      <c r="A403"/>
      <c r="B403"/>
      <c r="C403"/>
      <c r="D403"/>
      <c r="E403" s="2"/>
      <c r="F403" s="2"/>
      <c r="G403" s="2"/>
      <c r="H403" s="2"/>
      <c r="I403" s="2"/>
      <c r="J403" s="2"/>
      <c r="K403" s="2"/>
      <c r="L403" s="2"/>
      <c r="M403" s="2"/>
      <c r="N403" s="2"/>
      <c r="O403" s="2"/>
      <c r="P403" s="2"/>
      <c r="Q403" s="2"/>
      <c r="R403" s="2"/>
      <c r="S403" s="2"/>
      <c r="T403" s="2"/>
      <c r="U403"/>
    </row>
    <row r="404" spans="1:21" s="7" customFormat="1">
      <c r="A404"/>
      <c r="B404"/>
      <c r="C404"/>
      <c r="D404"/>
      <c r="E404" s="2"/>
      <c r="F404" s="2"/>
      <c r="G404" s="2"/>
      <c r="H404" s="2"/>
      <c r="I404" s="2"/>
      <c r="J404" s="2"/>
      <c r="K404" s="2"/>
      <c r="L404" s="2"/>
      <c r="M404" s="2"/>
      <c r="N404" s="2"/>
      <c r="O404" s="2"/>
      <c r="P404" s="2"/>
      <c r="Q404" s="2"/>
      <c r="R404" s="2"/>
      <c r="S404" s="2"/>
      <c r="T404" s="2"/>
      <c r="U404"/>
    </row>
    <row r="405" spans="1:21" s="7" customFormat="1">
      <c r="A405"/>
      <c r="B405"/>
      <c r="C405"/>
      <c r="D405"/>
      <c r="E405" s="2"/>
      <c r="F405" s="2"/>
      <c r="G405" s="2"/>
      <c r="H405" s="2"/>
      <c r="I405" s="2"/>
      <c r="J405" s="2"/>
      <c r="K405" s="2"/>
      <c r="L405" s="2"/>
      <c r="M405" s="2"/>
      <c r="N405" s="2"/>
      <c r="O405" s="2"/>
      <c r="P405" s="2"/>
      <c r="Q405" s="2"/>
      <c r="R405" s="2"/>
      <c r="S405" s="2"/>
      <c r="T405" s="2"/>
      <c r="U405"/>
    </row>
    <row r="406" spans="1:21" s="7" customFormat="1">
      <c r="A406"/>
      <c r="B406"/>
      <c r="C406"/>
      <c r="D406"/>
      <c r="E406" s="2"/>
      <c r="F406" s="2"/>
      <c r="G406" s="2"/>
      <c r="H406" s="2"/>
      <c r="I406" s="2"/>
      <c r="J406" s="2"/>
      <c r="K406" s="2"/>
      <c r="L406" s="2"/>
      <c r="M406" s="2"/>
      <c r="N406" s="2"/>
      <c r="O406" s="2"/>
      <c r="P406" s="2"/>
      <c r="Q406" s="2"/>
      <c r="R406" s="2"/>
      <c r="S406" s="2"/>
      <c r="T406" s="2"/>
      <c r="U406"/>
    </row>
    <row r="407" spans="1:21" s="7" customFormat="1">
      <c r="A407"/>
      <c r="B407"/>
      <c r="C407"/>
      <c r="D407"/>
      <c r="E407" s="2"/>
      <c r="F407" s="2"/>
      <c r="G407" s="2"/>
      <c r="H407" s="2"/>
      <c r="I407" s="2"/>
      <c r="J407" s="2"/>
      <c r="K407" s="2"/>
      <c r="L407" s="2"/>
      <c r="M407" s="2"/>
      <c r="N407" s="2"/>
      <c r="O407" s="2"/>
      <c r="P407" s="2"/>
      <c r="Q407" s="2"/>
      <c r="R407" s="2"/>
      <c r="S407" s="2"/>
      <c r="T407" s="2"/>
      <c r="U407"/>
    </row>
    <row r="408" spans="1:21" s="7" customFormat="1">
      <c r="A408"/>
      <c r="B408"/>
      <c r="C408"/>
      <c r="D408"/>
      <c r="E408" s="2"/>
      <c r="F408" s="2"/>
      <c r="G408" s="2"/>
      <c r="H408" s="2"/>
      <c r="I408" s="2"/>
      <c r="J408" s="2"/>
      <c r="K408" s="2"/>
      <c r="L408" s="2"/>
      <c r="M408" s="2"/>
      <c r="N408" s="2"/>
      <c r="O408" s="2"/>
      <c r="P408" s="2"/>
      <c r="Q408" s="2"/>
      <c r="R408" s="2"/>
      <c r="S408" s="2"/>
      <c r="T408" s="2"/>
      <c r="U408"/>
    </row>
    <row r="409" spans="1:21" s="7" customFormat="1">
      <c r="A409"/>
      <c r="B409"/>
      <c r="C409"/>
      <c r="D409"/>
      <c r="E409" s="2"/>
      <c r="F409" s="2"/>
      <c r="G409" s="2"/>
      <c r="H409" s="2"/>
      <c r="I409" s="2"/>
      <c r="J409" s="2"/>
      <c r="K409" s="2"/>
      <c r="L409" s="2"/>
      <c r="M409" s="2"/>
      <c r="N409" s="2"/>
      <c r="O409" s="2"/>
      <c r="P409" s="2"/>
      <c r="Q409" s="2"/>
      <c r="R409" s="2"/>
      <c r="S409" s="2"/>
      <c r="T409" s="2"/>
      <c r="U409"/>
    </row>
    <row r="410" spans="1:21" s="7" customFormat="1">
      <c r="A410"/>
      <c r="B410"/>
      <c r="C410"/>
      <c r="D410"/>
      <c r="E410" s="2"/>
      <c r="F410" s="2"/>
      <c r="G410" s="2"/>
      <c r="H410" s="2"/>
      <c r="I410" s="2"/>
      <c r="J410" s="2"/>
      <c r="K410" s="2"/>
      <c r="L410" s="2"/>
      <c r="M410" s="2"/>
      <c r="N410" s="2"/>
      <c r="O410" s="2"/>
      <c r="P410" s="2"/>
      <c r="Q410" s="2"/>
      <c r="R410" s="2"/>
      <c r="S410" s="2"/>
      <c r="T410" s="2"/>
      <c r="U410"/>
    </row>
    <row r="411" spans="1:21" s="7" customFormat="1">
      <c r="A411"/>
      <c r="B411"/>
      <c r="C411"/>
      <c r="D411"/>
      <c r="E411" s="2"/>
      <c r="F411" s="2"/>
      <c r="G411" s="2"/>
      <c r="H411" s="2"/>
      <c r="I411" s="2"/>
      <c r="J411" s="2"/>
      <c r="K411" s="2"/>
      <c r="L411" s="2"/>
      <c r="M411" s="2"/>
      <c r="N411" s="2"/>
      <c r="O411" s="2"/>
      <c r="P411" s="2"/>
      <c r="Q411" s="2"/>
      <c r="R411" s="2"/>
      <c r="S411" s="2"/>
      <c r="T411" s="2"/>
      <c r="U411"/>
    </row>
    <row r="412" spans="1:21" s="7" customFormat="1">
      <c r="A412"/>
      <c r="B412"/>
      <c r="C412"/>
      <c r="D412"/>
      <c r="E412" s="2"/>
      <c r="F412" s="2"/>
      <c r="G412" s="2"/>
      <c r="H412" s="2"/>
      <c r="I412" s="2"/>
      <c r="J412" s="2"/>
      <c r="K412" s="2"/>
      <c r="L412" s="2"/>
      <c r="M412" s="2"/>
      <c r="N412" s="2"/>
      <c r="O412" s="2"/>
      <c r="P412" s="2"/>
      <c r="Q412" s="2"/>
      <c r="R412" s="2"/>
      <c r="S412" s="2"/>
      <c r="T412" s="2"/>
      <c r="U412"/>
    </row>
    <row r="413" spans="1:21" s="7" customFormat="1">
      <c r="A413"/>
      <c r="B413"/>
      <c r="C413"/>
      <c r="D413"/>
      <c r="E413" s="2"/>
      <c r="F413" s="2"/>
      <c r="G413" s="2"/>
      <c r="H413" s="2"/>
      <c r="I413" s="2"/>
      <c r="J413" s="2"/>
      <c r="K413" s="2"/>
      <c r="L413" s="2"/>
      <c r="M413" s="2"/>
      <c r="N413" s="2"/>
      <c r="O413" s="2"/>
      <c r="P413" s="2"/>
      <c r="Q413" s="2"/>
      <c r="R413" s="2"/>
      <c r="S413" s="2"/>
      <c r="T413" s="2"/>
      <c r="U413"/>
    </row>
    <row r="414" spans="1:21" s="7" customFormat="1">
      <c r="A414"/>
      <c r="B414"/>
      <c r="C414"/>
      <c r="D414"/>
      <c r="E414" s="2"/>
      <c r="F414" s="2"/>
      <c r="G414" s="2"/>
      <c r="H414" s="2"/>
      <c r="I414" s="2"/>
      <c r="J414" s="2"/>
      <c r="K414" s="2"/>
      <c r="L414" s="2"/>
      <c r="M414" s="2"/>
      <c r="N414" s="2"/>
      <c r="O414" s="2"/>
      <c r="P414" s="2"/>
      <c r="Q414" s="2"/>
      <c r="R414" s="2"/>
      <c r="S414" s="2"/>
      <c r="T414" s="2"/>
      <c r="U414"/>
    </row>
    <row r="415" spans="1:21" s="7" customFormat="1">
      <c r="A415"/>
      <c r="B415"/>
      <c r="C415"/>
      <c r="D415"/>
      <c r="E415" s="2"/>
      <c r="F415" s="2"/>
      <c r="G415" s="2"/>
      <c r="H415" s="2"/>
      <c r="I415" s="2"/>
      <c r="J415" s="2"/>
      <c r="K415" s="2"/>
      <c r="L415" s="2"/>
      <c r="M415" s="2"/>
      <c r="N415" s="2"/>
      <c r="O415" s="2"/>
      <c r="P415" s="2"/>
      <c r="Q415" s="2"/>
      <c r="R415" s="2"/>
      <c r="S415" s="2"/>
      <c r="T415" s="2"/>
      <c r="U415"/>
    </row>
    <row r="416" spans="1:21" s="7" customFormat="1">
      <c r="A416"/>
      <c r="B416"/>
      <c r="C416"/>
      <c r="D416"/>
      <c r="E416" s="2"/>
      <c r="F416" s="2"/>
      <c r="G416" s="2"/>
      <c r="H416" s="2"/>
      <c r="I416" s="2"/>
      <c r="J416" s="2"/>
      <c r="K416" s="2"/>
      <c r="L416" s="2"/>
      <c r="M416" s="2"/>
      <c r="N416" s="2"/>
      <c r="O416" s="2"/>
      <c r="P416" s="2"/>
      <c r="Q416" s="2"/>
      <c r="R416" s="2"/>
      <c r="S416" s="2"/>
      <c r="T416" s="2"/>
      <c r="U416"/>
    </row>
    <row r="417" spans="1:21" s="7" customFormat="1">
      <c r="A417"/>
      <c r="B417"/>
      <c r="C417"/>
      <c r="D417"/>
      <c r="E417" s="2"/>
      <c r="F417" s="2"/>
      <c r="G417" s="2"/>
      <c r="H417" s="2"/>
      <c r="I417" s="2"/>
      <c r="J417" s="2"/>
      <c r="K417" s="2"/>
      <c r="L417" s="2"/>
      <c r="M417" s="2"/>
      <c r="N417" s="2"/>
      <c r="O417" s="2"/>
      <c r="P417" s="2"/>
      <c r="Q417" s="2"/>
      <c r="R417" s="2"/>
      <c r="S417" s="2"/>
      <c r="T417" s="2"/>
      <c r="U417"/>
    </row>
    <row r="418" spans="1:21" s="7" customFormat="1">
      <c r="A418"/>
      <c r="B418"/>
      <c r="C418"/>
      <c r="D418"/>
      <c r="E418" s="2"/>
      <c r="F418" s="2"/>
      <c r="G418" s="2"/>
      <c r="H418" s="2"/>
      <c r="I418" s="2"/>
      <c r="J418" s="2"/>
      <c r="K418" s="2"/>
      <c r="L418" s="2"/>
      <c r="M418" s="2"/>
      <c r="N418" s="2"/>
      <c r="O418" s="2"/>
      <c r="P418" s="2"/>
      <c r="Q418" s="2"/>
      <c r="R418" s="2"/>
      <c r="S418" s="2"/>
      <c r="T418" s="2"/>
      <c r="U418"/>
    </row>
    <row r="419" spans="1:21" s="7" customFormat="1">
      <c r="A419"/>
      <c r="B419"/>
      <c r="C419"/>
      <c r="D419"/>
      <c r="E419" s="2"/>
      <c r="F419" s="2"/>
      <c r="G419" s="2"/>
      <c r="H419" s="2"/>
      <c r="I419" s="2"/>
      <c r="J419" s="2"/>
      <c r="K419" s="2"/>
      <c r="L419" s="2"/>
      <c r="M419" s="2"/>
      <c r="N419" s="2"/>
      <c r="O419" s="2"/>
      <c r="P419" s="2"/>
      <c r="Q419" s="2"/>
      <c r="R419" s="2"/>
      <c r="S419" s="2"/>
      <c r="T419" s="2"/>
      <c r="U419"/>
    </row>
    <row r="420" spans="1:21" s="7" customFormat="1">
      <c r="A420"/>
      <c r="B420"/>
      <c r="C420"/>
      <c r="D420"/>
      <c r="E420" s="2"/>
      <c r="F420" s="2"/>
      <c r="G420" s="2"/>
      <c r="H420" s="2"/>
      <c r="I420" s="2"/>
      <c r="J420" s="2"/>
      <c r="K420" s="2"/>
      <c r="L420" s="2"/>
      <c r="M420" s="2"/>
      <c r="N420" s="2"/>
      <c r="O420" s="2"/>
      <c r="P420" s="2"/>
      <c r="Q420" s="2"/>
      <c r="R420" s="2"/>
      <c r="S420" s="2"/>
      <c r="T420" s="2"/>
      <c r="U420"/>
    </row>
    <row r="421" spans="1:21" s="7" customFormat="1">
      <c r="A421"/>
      <c r="B421"/>
      <c r="C421"/>
      <c r="D421"/>
      <c r="E421" s="2"/>
      <c r="F421" s="2"/>
      <c r="G421" s="2"/>
      <c r="H421" s="2"/>
      <c r="I421" s="2"/>
      <c r="J421" s="2"/>
      <c r="K421" s="2"/>
      <c r="L421" s="2"/>
      <c r="M421" s="2"/>
      <c r="N421" s="2"/>
      <c r="O421" s="2"/>
      <c r="P421" s="2"/>
      <c r="Q421" s="2"/>
      <c r="R421" s="2"/>
      <c r="S421" s="2"/>
      <c r="T421" s="2"/>
      <c r="U421"/>
    </row>
    <row r="422" spans="1:21" s="7" customFormat="1">
      <c r="A422"/>
      <c r="B422"/>
      <c r="C422"/>
      <c r="D422"/>
      <c r="E422" s="2"/>
      <c r="F422" s="2"/>
      <c r="G422" s="2"/>
      <c r="H422" s="2"/>
      <c r="I422" s="2"/>
      <c r="J422" s="2"/>
      <c r="K422" s="2"/>
      <c r="L422" s="2"/>
      <c r="M422" s="2"/>
      <c r="N422" s="2"/>
      <c r="O422" s="2"/>
      <c r="P422" s="2"/>
      <c r="Q422" s="2"/>
      <c r="R422" s="2"/>
      <c r="S422" s="2"/>
      <c r="T422" s="2"/>
      <c r="U422"/>
    </row>
    <row r="423" spans="1:21" s="7" customFormat="1">
      <c r="A423"/>
      <c r="B423"/>
      <c r="C423"/>
      <c r="D423"/>
      <c r="E423" s="2"/>
      <c r="F423" s="2"/>
      <c r="G423" s="2"/>
      <c r="H423" s="2"/>
      <c r="I423" s="2"/>
      <c r="J423" s="2"/>
      <c r="K423" s="2"/>
      <c r="L423" s="2"/>
      <c r="M423" s="2"/>
      <c r="N423" s="2"/>
      <c r="O423" s="2"/>
      <c r="P423" s="2"/>
      <c r="Q423" s="2"/>
      <c r="R423" s="2"/>
      <c r="S423" s="2"/>
      <c r="T423" s="2"/>
      <c r="U423"/>
    </row>
    <row r="424" spans="1:21" s="7" customFormat="1">
      <c r="A424"/>
      <c r="B424"/>
      <c r="C424"/>
      <c r="D424"/>
      <c r="E424" s="2"/>
      <c r="F424" s="2"/>
      <c r="G424" s="2"/>
      <c r="H424" s="2"/>
      <c r="I424" s="2"/>
      <c r="J424" s="2"/>
      <c r="K424" s="2"/>
      <c r="L424" s="2"/>
      <c r="M424" s="2"/>
      <c r="N424" s="2"/>
      <c r="O424" s="2"/>
      <c r="P424" s="2"/>
      <c r="Q424" s="2"/>
      <c r="R424" s="2"/>
      <c r="S424" s="2"/>
      <c r="T424" s="2"/>
      <c r="U424"/>
    </row>
    <row r="425" spans="1:21" s="7" customFormat="1">
      <c r="A425"/>
      <c r="B425"/>
      <c r="C425"/>
      <c r="D425"/>
      <c r="E425" s="2"/>
      <c r="F425" s="2"/>
      <c r="G425" s="2"/>
      <c r="H425" s="2"/>
      <c r="I425" s="2"/>
      <c r="J425" s="2"/>
      <c r="K425" s="2"/>
      <c r="L425" s="2"/>
      <c r="M425" s="2"/>
      <c r="N425" s="2"/>
      <c r="O425" s="2"/>
      <c r="P425" s="2"/>
      <c r="Q425" s="2"/>
      <c r="R425" s="2"/>
      <c r="S425" s="2"/>
      <c r="T425" s="2"/>
      <c r="U425"/>
    </row>
    <row r="426" spans="1:21" s="7" customFormat="1">
      <c r="A426"/>
      <c r="B426"/>
      <c r="C426"/>
      <c r="D426"/>
      <c r="E426" s="2"/>
      <c r="F426" s="2"/>
      <c r="G426" s="2"/>
      <c r="H426" s="2"/>
      <c r="I426" s="2"/>
      <c r="J426" s="2"/>
      <c r="K426" s="2"/>
      <c r="L426" s="2"/>
      <c r="M426" s="2"/>
      <c r="N426" s="2"/>
      <c r="O426" s="2"/>
      <c r="P426" s="2"/>
      <c r="Q426" s="2"/>
      <c r="R426" s="2"/>
      <c r="S426" s="2"/>
      <c r="T426" s="2"/>
      <c r="U426"/>
    </row>
    <row r="427" spans="1:21" s="7" customFormat="1">
      <c r="A427"/>
      <c r="B427"/>
      <c r="C427"/>
      <c r="D427"/>
      <c r="E427" s="2"/>
      <c r="F427" s="2"/>
      <c r="G427" s="2"/>
      <c r="H427" s="2"/>
      <c r="I427" s="2"/>
      <c r="J427" s="2"/>
      <c r="K427" s="2"/>
      <c r="L427" s="2"/>
      <c r="M427" s="2"/>
      <c r="N427" s="2"/>
      <c r="O427" s="2"/>
      <c r="P427" s="2"/>
      <c r="Q427" s="2"/>
      <c r="R427" s="2"/>
      <c r="S427" s="2"/>
      <c r="T427" s="2"/>
      <c r="U427"/>
    </row>
    <row r="428" spans="1:21" s="7" customFormat="1">
      <c r="A428"/>
      <c r="B428"/>
      <c r="C428"/>
      <c r="D428"/>
      <c r="E428" s="2"/>
      <c r="F428" s="2"/>
      <c r="G428" s="2"/>
      <c r="H428" s="2"/>
      <c r="I428" s="2"/>
      <c r="J428" s="2"/>
      <c r="K428" s="2"/>
      <c r="L428" s="2"/>
      <c r="M428" s="2"/>
      <c r="N428" s="2"/>
      <c r="O428" s="2"/>
      <c r="P428" s="2"/>
      <c r="Q428" s="2"/>
      <c r="R428" s="2"/>
      <c r="S428" s="2"/>
      <c r="T428" s="2"/>
      <c r="U428"/>
    </row>
    <row r="429" spans="1:21" s="7" customFormat="1">
      <c r="A429"/>
      <c r="B429"/>
      <c r="C429"/>
      <c r="D429"/>
      <c r="E429" s="2"/>
      <c r="F429" s="2"/>
      <c r="G429" s="2"/>
      <c r="H429" s="2"/>
      <c r="I429" s="2"/>
      <c r="J429" s="2"/>
      <c r="K429" s="2"/>
      <c r="L429" s="2"/>
      <c r="M429" s="2"/>
      <c r="N429" s="2"/>
      <c r="O429" s="2"/>
      <c r="P429" s="2"/>
      <c r="Q429" s="2"/>
      <c r="R429" s="2"/>
      <c r="S429" s="2"/>
      <c r="T429" s="2"/>
      <c r="U429"/>
    </row>
    <row r="430" spans="1:21" s="7" customFormat="1">
      <c r="A430"/>
      <c r="B430"/>
      <c r="C430"/>
      <c r="D430"/>
      <c r="E430" s="2"/>
      <c r="F430" s="2"/>
      <c r="G430" s="2"/>
      <c r="H430" s="2"/>
      <c r="I430" s="2"/>
      <c r="J430" s="2"/>
      <c r="K430" s="2"/>
      <c r="L430" s="2"/>
      <c r="M430" s="2"/>
      <c r="N430" s="2"/>
      <c r="O430" s="2"/>
      <c r="P430" s="2"/>
      <c r="Q430" s="2"/>
      <c r="R430" s="2"/>
      <c r="S430" s="2"/>
      <c r="T430" s="2"/>
      <c r="U430"/>
    </row>
    <row r="431" spans="1:21" s="7" customFormat="1">
      <c r="A431"/>
      <c r="B431"/>
      <c r="C431"/>
      <c r="D431"/>
      <c r="E431" s="2"/>
      <c r="F431" s="2"/>
      <c r="G431" s="2"/>
      <c r="H431" s="2"/>
      <c r="I431" s="2"/>
      <c r="J431" s="2"/>
      <c r="K431" s="2"/>
      <c r="L431" s="2"/>
      <c r="M431" s="2"/>
      <c r="N431" s="2"/>
      <c r="O431" s="2"/>
      <c r="P431" s="2"/>
      <c r="Q431" s="2"/>
      <c r="R431" s="2"/>
      <c r="S431" s="2"/>
      <c r="T431" s="2"/>
      <c r="U431"/>
    </row>
    <row r="432" spans="1:21" s="7" customFormat="1">
      <c r="A432"/>
      <c r="B432"/>
      <c r="C432"/>
      <c r="D432"/>
      <c r="E432" s="2"/>
      <c r="F432" s="2"/>
      <c r="G432" s="2"/>
      <c r="H432" s="2"/>
      <c r="I432" s="2"/>
      <c r="J432" s="2"/>
      <c r="K432" s="2"/>
      <c r="L432" s="2"/>
      <c r="M432" s="2"/>
      <c r="N432" s="2"/>
      <c r="O432" s="2"/>
      <c r="P432" s="2"/>
      <c r="Q432" s="2"/>
      <c r="R432" s="2"/>
      <c r="S432" s="2"/>
      <c r="T432" s="2"/>
      <c r="U432"/>
    </row>
    <row r="433" spans="1:21" s="7" customFormat="1">
      <c r="A433"/>
      <c r="B433"/>
      <c r="C433"/>
      <c r="D433"/>
      <c r="E433" s="2"/>
      <c r="F433" s="2"/>
      <c r="G433" s="2"/>
      <c r="H433" s="2"/>
      <c r="I433" s="2"/>
      <c r="J433" s="2"/>
      <c r="K433" s="2"/>
      <c r="L433" s="2"/>
      <c r="M433" s="2"/>
      <c r="N433" s="2"/>
      <c r="O433" s="2"/>
      <c r="P433" s="2"/>
      <c r="Q433" s="2"/>
      <c r="R433" s="2"/>
      <c r="S433" s="2"/>
      <c r="T433" s="2"/>
      <c r="U433"/>
    </row>
    <row r="434" spans="1:21" s="7" customFormat="1">
      <c r="A434"/>
      <c r="B434"/>
      <c r="C434"/>
      <c r="D434"/>
      <c r="E434" s="2"/>
      <c r="F434" s="2"/>
      <c r="G434" s="2"/>
      <c r="H434" s="2"/>
      <c r="I434" s="2"/>
      <c r="J434" s="2"/>
      <c r="K434" s="2"/>
      <c r="L434" s="2"/>
      <c r="M434" s="2"/>
      <c r="N434" s="2"/>
      <c r="O434" s="2"/>
      <c r="P434" s="2"/>
      <c r="Q434" s="2"/>
      <c r="R434" s="2"/>
      <c r="S434" s="2"/>
      <c r="T434" s="2"/>
      <c r="U434"/>
    </row>
    <row r="435" spans="1:21" s="7" customFormat="1">
      <c r="A435"/>
      <c r="B435"/>
      <c r="C435"/>
      <c r="D435"/>
      <c r="E435" s="2"/>
      <c r="F435" s="2"/>
      <c r="G435" s="2"/>
      <c r="H435" s="2"/>
      <c r="I435" s="2"/>
      <c r="J435" s="2"/>
      <c r="K435" s="2"/>
      <c r="L435" s="2"/>
      <c r="M435" s="2"/>
      <c r="N435" s="2"/>
      <c r="O435" s="2"/>
      <c r="P435" s="2"/>
      <c r="Q435" s="2"/>
      <c r="R435" s="2"/>
      <c r="S435" s="2"/>
      <c r="T435" s="2"/>
      <c r="U435"/>
    </row>
    <row r="436" spans="1:21" s="7" customFormat="1">
      <c r="A436"/>
      <c r="B436"/>
      <c r="C436"/>
      <c r="D436"/>
      <c r="E436" s="2"/>
      <c r="F436" s="2"/>
      <c r="G436" s="2"/>
      <c r="H436" s="2"/>
      <c r="I436" s="2"/>
      <c r="J436" s="2"/>
      <c r="K436" s="2"/>
      <c r="L436" s="2"/>
      <c r="M436" s="2"/>
      <c r="N436" s="2"/>
      <c r="O436" s="2"/>
      <c r="P436" s="2"/>
      <c r="Q436" s="2"/>
      <c r="R436" s="2"/>
      <c r="S436" s="2"/>
      <c r="T436" s="2"/>
      <c r="U436"/>
    </row>
    <row r="437" spans="1:21" s="7" customFormat="1">
      <c r="A437"/>
      <c r="B437"/>
      <c r="C437"/>
      <c r="D437"/>
      <c r="E437"/>
      <c r="F437"/>
      <c r="G437"/>
      <c r="H437"/>
      <c r="I437"/>
      <c r="J437"/>
      <c r="K437"/>
      <c r="L437"/>
      <c r="M437"/>
      <c r="N437"/>
      <c r="O437"/>
      <c r="P437"/>
      <c r="Q437"/>
      <c r="R437"/>
      <c r="S437"/>
      <c r="T437" s="2"/>
      <c r="U437"/>
    </row>
    <row r="438" spans="1:21" s="7" customFormat="1">
      <c r="A438"/>
      <c r="B438"/>
      <c r="C438"/>
      <c r="D438"/>
      <c r="E438"/>
      <c r="F438"/>
      <c r="G438"/>
      <c r="H438"/>
      <c r="I438"/>
      <c r="J438"/>
      <c r="K438"/>
      <c r="L438"/>
      <c r="M438"/>
      <c r="N438"/>
      <c r="O438"/>
      <c r="P438"/>
      <c r="Q438"/>
      <c r="R438"/>
      <c r="S438"/>
      <c r="T438" s="2"/>
      <c r="U438"/>
    </row>
    <row r="439" spans="1:21" s="7" customFormat="1">
      <c r="A439"/>
      <c r="B439"/>
      <c r="C439"/>
      <c r="D439"/>
      <c r="E439"/>
      <c r="F439"/>
      <c r="G439"/>
      <c r="H439"/>
      <c r="I439"/>
      <c r="J439"/>
      <c r="K439"/>
      <c r="L439"/>
      <c r="M439"/>
      <c r="N439"/>
      <c r="O439"/>
      <c r="P439"/>
      <c r="Q439"/>
      <c r="R439"/>
      <c r="S439"/>
      <c r="T439" s="2"/>
      <c r="U439"/>
    </row>
    <row r="440" spans="1:21" s="7" customFormat="1">
      <c r="A440"/>
      <c r="B440"/>
      <c r="C440"/>
      <c r="D440"/>
      <c r="E440"/>
      <c r="F440"/>
      <c r="G440"/>
      <c r="H440"/>
      <c r="I440"/>
      <c r="J440"/>
      <c r="K440"/>
      <c r="L440"/>
      <c r="M440"/>
      <c r="N440"/>
      <c r="O440"/>
      <c r="P440"/>
      <c r="Q440"/>
      <c r="R440"/>
      <c r="S440"/>
      <c r="T440" s="2"/>
      <c r="U440"/>
    </row>
    <row r="441" spans="1:21" s="7" customFormat="1">
      <c r="A441"/>
      <c r="B441"/>
      <c r="C441"/>
      <c r="D441"/>
      <c r="E441"/>
      <c r="F441"/>
      <c r="G441"/>
      <c r="H441"/>
      <c r="I441"/>
      <c r="J441"/>
      <c r="K441"/>
      <c r="L441"/>
      <c r="M441"/>
      <c r="N441"/>
      <c r="O441"/>
      <c r="P441"/>
      <c r="Q441"/>
      <c r="R441"/>
      <c r="S441"/>
      <c r="T441" s="2"/>
      <c r="U441"/>
    </row>
    <row r="442" spans="1:21" s="7" customFormat="1">
      <c r="A442"/>
      <c r="B442"/>
      <c r="C442"/>
      <c r="D442"/>
      <c r="E442"/>
      <c r="F442"/>
      <c r="G442"/>
      <c r="H442"/>
      <c r="I442"/>
      <c r="J442"/>
      <c r="K442"/>
      <c r="L442"/>
      <c r="M442"/>
      <c r="N442"/>
      <c r="O442"/>
      <c r="P442"/>
      <c r="Q442"/>
      <c r="R442"/>
      <c r="S442"/>
      <c r="T442" s="2"/>
      <c r="U442"/>
    </row>
    <row r="443" spans="1:21" s="7" customFormat="1">
      <c r="A443"/>
      <c r="B443"/>
      <c r="C443"/>
      <c r="D443"/>
      <c r="E443"/>
      <c r="F443"/>
      <c r="G443"/>
      <c r="H443"/>
      <c r="I443"/>
      <c r="J443"/>
      <c r="K443"/>
      <c r="L443"/>
      <c r="M443"/>
      <c r="N443"/>
      <c r="O443"/>
      <c r="P443"/>
      <c r="Q443"/>
      <c r="R443"/>
      <c r="S443"/>
      <c r="T443" s="2"/>
      <c r="U443"/>
    </row>
    <row r="444" spans="1:21" s="7" customFormat="1">
      <c r="A444"/>
      <c r="B444"/>
      <c r="C444"/>
      <c r="D444"/>
      <c r="E444"/>
      <c r="F444"/>
      <c r="G444"/>
      <c r="H444"/>
      <c r="I444"/>
      <c r="J444"/>
      <c r="K444"/>
      <c r="L444"/>
      <c r="M444"/>
      <c r="N444"/>
      <c r="O444"/>
      <c r="P444"/>
      <c r="Q444"/>
      <c r="R444"/>
      <c r="S444"/>
      <c r="T444" s="2"/>
      <c r="U444"/>
    </row>
    <row r="445" spans="1:21" s="7" customFormat="1">
      <c r="A445"/>
      <c r="B445"/>
      <c r="C445"/>
      <c r="D445"/>
      <c r="E445"/>
      <c r="F445"/>
      <c r="G445"/>
      <c r="H445"/>
      <c r="I445"/>
      <c r="J445"/>
      <c r="K445"/>
      <c r="L445"/>
      <c r="M445"/>
      <c r="N445"/>
      <c r="O445"/>
      <c r="P445"/>
      <c r="Q445"/>
      <c r="R445"/>
      <c r="S445"/>
      <c r="T445"/>
      <c r="U445"/>
    </row>
    <row r="446" spans="1:21" s="7" customFormat="1">
      <c r="A446"/>
      <c r="B446"/>
      <c r="C446"/>
      <c r="D446"/>
      <c r="E446"/>
      <c r="F446"/>
      <c r="G446"/>
      <c r="H446"/>
      <c r="I446"/>
      <c r="J446"/>
      <c r="K446"/>
      <c r="L446"/>
      <c r="M446"/>
      <c r="N446"/>
      <c r="O446"/>
      <c r="P446"/>
      <c r="Q446"/>
      <c r="R446"/>
      <c r="S446"/>
      <c r="T446"/>
      <c r="U446"/>
    </row>
    <row r="447" spans="1:21" s="7" customFormat="1">
      <c r="A447"/>
      <c r="B447"/>
      <c r="C447"/>
      <c r="D447"/>
      <c r="E447"/>
      <c r="F447"/>
      <c r="G447"/>
      <c r="H447"/>
      <c r="I447"/>
      <c r="J447"/>
      <c r="K447"/>
      <c r="L447"/>
      <c r="M447"/>
      <c r="N447"/>
      <c r="O447"/>
      <c r="P447"/>
      <c r="Q447"/>
      <c r="R447"/>
      <c r="S447"/>
      <c r="T447"/>
      <c r="U447"/>
    </row>
    <row r="448" spans="1:21" s="7" customFormat="1">
      <c r="A448"/>
      <c r="B448"/>
      <c r="C448"/>
      <c r="D448"/>
      <c r="E448"/>
      <c r="F448"/>
      <c r="G448"/>
      <c r="H448"/>
      <c r="I448"/>
      <c r="J448"/>
      <c r="K448"/>
      <c r="L448"/>
      <c r="M448"/>
      <c r="N448"/>
      <c r="O448"/>
      <c r="P448"/>
      <c r="Q448"/>
      <c r="R448"/>
      <c r="S448"/>
      <c r="T448"/>
      <c r="U448"/>
    </row>
    <row r="449" spans="1:21" s="7" customFormat="1">
      <c r="A449"/>
      <c r="B449"/>
      <c r="C449"/>
      <c r="D449"/>
      <c r="E449"/>
      <c r="F449"/>
      <c r="G449"/>
      <c r="H449"/>
      <c r="I449"/>
      <c r="J449"/>
      <c r="K449"/>
      <c r="L449"/>
      <c r="M449"/>
      <c r="N449"/>
      <c r="O449"/>
      <c r="P449"/>
      <c r="Q449"/>
      <c r="R449"/>
      <c r="S449"/>
      <c r="T449"/>
      <c r="U449"/>
    </row>
    <row r="450" spans="1:21" s="7" customFormat="1">
      <c r="A450"/>
      <c r="B450"/>
      <c r="C450"/>
      <c r="D450"/>
      <c r="E450"/>
      <c r="F450"/>
      <c r="G450"/>
      <c r="H450"/>
      <c r="I450"/>
      <c r="J450"/>
      <c r="K450"/>
      <c r="L450"/>
      <c r="M450"/>
      <c r="N450"/>
      <c r="O450"/>
      <c r="P450"/>
      <c r="Q450"/>
      <c r="R450"/>
      <c r="S450"/>
      <c r="T450"/>
      <c r="U450"/>
    </row>
    <row r="451" spans="1:21" s="7" customFormat="1">
      <c r="A451"/>
      <c r="B451"/>
      <c r="C451"/>
      <c r="D451"/>
      <c r="E451"/>
      <c r="F451"/>
      <c r="G451"/>
      <c r="H451"/>
      <c r="I451"/>
      <c r="J451"/>
      <c r="K451"/>
      <c r="L451"/>
      <c r="M451"/>
      <c r="N451"/>
      <c r="O451"/>
      <c r="P451"/>
      <c r="Q451"/>
      <c r="R451"/>
      <c r="S451"/>
      <c r="T451"/>
      <c r="U451"/>
    </row>
    <row r="452" spans="1:21" s="7" customFormat="1">
      <c r="A452"/>
      <c r="B452"/>
      <c r="C452"/>
      <c r="D452"/>
      <c r="E452"/>
      <c r="F452"/>
      <c r="G452"/>
      <c r="H452"/>
      <c r="I452"/>
      <c r="J452"/>
      <c r="K452"/>
      <c r="L452"/>
      <c r="M452"/>
      <c r="N452"/>
      <c r="O452"/>
      <c r="P452"/>
      <c r="Q452"/>
      <c r="R452"/>
      <c r="S452"/>
      <c r="T452"/>
      <c r="U452"/>
    </row>
    <row r="453" spans="1:21" s="7" customFormat="1">
      <c r="A453"/>
      <c r="B453"/>
      <c r="C453"/>
      <c r="D453"/>
      <c r="E453"/>
      <c r="F453"/>
      <c r="G453"/>
      <c r="H453"/>
      <c r="I453"/>
      <c r="J453"/>
      <c r="K453"/>
      <c r="L453"/>
      <c r="M453"/>
      <c r="N453"/>
      <c r="O453"/>
      <c r="P453"/>
      <c r="Q453"/>
      <c r="R453"/>
      <c r="S453"/>
      <c r="T453"/>
      <c r="U453"/>
    </row>
    <row r="454" spans="1:21" s="7" customFormat="1">
      <c r="A454"/>
      <c r="B454"/>
      <c r="C454"/>
      <c r="D454"/>
      <c r="E454"/>
      <c r="F454"/>
      <c r="G454"/>
      <c r="H454"/>
      <c r="I454"/>
      <c r="J454"/>
      <c r="K454"/>
      <c r="L454"/>
      <c r="M454"/>
      <c r="N454"/>
      <c r="O454"/>
      <c r="P454"/>
      <c r="Q454"/>
      <c r="R454"/>
      <c r="S454"/>
      <c r="T454"/>
      <c r="U454"/>
    </row>
    <row r="455" spans="1:21" s="7" customFormat="1">
      <c r="A455"/>
      <c r="B455"/>
      <c r="C455"/>
      <c r="D455"/>
      <c r="E455"/>
      <c r="F455"/>
      <c r="G455"/>
      <c r="H455"/>
      <c r="I455"/>
      <c r="J455"/>
      <c r="K455"/>
      <c r="L455"/>
      <c r="M455"/>
      <c r="N455"/>
      <c r="O455"/>
      <c r="P455"/>
      <c r="Q455"/>
      <c r="R455"/>
      <c r="S455"/>
      <c r="T455"/>
      <c r="U455"/>
    </row>
    <row r="456" spans="1:21" s="7" customFormat="1">
      <c r="A456"/>
      <c r="B456"/>
      <c r="C456"/>
      <c r="D456"/>
      <c r="E456"/>
      <c r="F456"/>
      <c r="G456"/>
      <c r="H456"/>
      <c r="I456"/>
      <c r="J456"/>
      <c r="K456"/>
      <c r="L456"/>
      <c r="M456"/>
      <c r="N456"/>
      <c r="O456"/>
      <c r="P456"/>
      <c r="Q456"/>
      <c r="R456"/>
      <c r="S456"/>
      <c r="T456"/>
      <c r="U456"/>
    </row>
    <row r="457" spans="1:21" s="7" customFormat="1">
      <c r="A457"/>
      <c r="B457"/>
      <c r="C457"/>
      <c r="D457"/>
      <c r="E457"/>
      <c r="F457"/>
      <c r="G457"/>
      <c r="H457"/>
      <c r="I457"/>
      <c r="J457"/>
      <c r="K457"/>
      <c r="L457"/>
      <c r="M457"/>
      <c r="N457"/>
      <c r="O457"/>
      <c r="P457"/>
      <c r="Q457"/>
      <c r="R457"/>
      <c r="S457"/>
      <c r="T457"/>
      <c r="U457"/>
    </row>
    <row r="458" spans="1:21" s="7" customFormat="1">
      <c r="A458"/>
      <c r="B458"/>
      <c r="C458"/>
      <c r="D458"/>
      <c r="E458"/>
      <c r="F458"/>
      <c r="G458"/>
      <c r="H458"/>
      <c r="I458"/>
      <c r="J458"/>
      <c r="K458"/>
      <c r="L458"/>
      <c r="M458"/>
      <c r="N458"/>
      <c r="O458"/>
      <c r="P458"/>
      <c r="Q458"/>
      <c r="R458"/>
      <c r="S458"/>
      <c r="T458"/>
      <c r="U458"/>
    </row>
    <row r="459" spans="1:21" s="7" customFormat="1">
      <c r="A459"/>
      <c r="B459"/>
      <c r="C459"/>
      <c r="D459"/>
      <c r="E459"/>
      <c r="F459"/>
      <c r="G459"/>
      <c r="H459"/>
      <c r="I459"/>
      <c r="J459"/>
      <c r="K459"/>
      <c r="L459"/>
      <c r="M459"/>
      <c r="N459"/>
      <c r="O459"/>
      <c r="P459"/>
      <c r="Q459"/>
      <c r="R459"/>
      <c r="S459"/>
      <c r="T459"/>
      <c r="U459"/>
    </row>
    <row r="460" spans="1:21" s="7" customFormat="1">
      <c r="A460"/>
      <c r="B460"/>
      <c r="C460"/>
      <c r="D460"/>
      <c r="E460"/>
      <c r="F460"/>
      <c r="G460"/>
      <c r="H460"/>
      <c r="I460"/>
      <c r="J460"/>
      <c r="K460"/>
      <c r="L460"/>
      <c r="M460"/>
      <c r="N460"/>
      <c r="O460"/>
      <c r="P460"/>
      <c r="Q460"/>
      <c r="R460"/>
      <c r="S460"/>
      <c r="T460"/>
      <c r="U460"/>
    </row>
    <row r="461" spans="1:21" s="7" customFormat="1">
      <c r="A461"/>
      <c r="B461"/>
      <c r="C461"/>
      <c r="D461"/>
      <c r="E461"/>
      <c r="F461"/>
      <c r="G461"/>
      <c r="H461"/>
      <c r="I461"/>
      <c r="J461"/>
      <c r="K461"/>
      <c r="L461"/>
      <c r="M461"/>
      <c r="N461"/>
      <c r="O461"/>
      <c r="P461"/>
      <c r="Q461"/>
      <c r="R461"/>
      <c r="S461"/>
      <c r="T461"/>
      <c r="U461"/>
    </row>
    <row r="462" spans="1:21" s="7" customFormat="1">
      <c r="A462"/>
      <c r="B462"/>
      <c r="C462"/>
      <c r="D462"/>
      <c r="E462"/>
      <c r="F462"/>
      <c r="G462"/>
      <c r="H462"/>
      <c r="I462"/>
      <c r="J462"/>
      <c r="K462"/>
      <c r="L462"/>
      <c r="M462"/>
      <c r="N462"/>
      <c r="O462"/>
      <c r="P462"/>
      <c r="Q462"/>
      <c r="R462"/>
      <c r="S462"/>
      <c r="T462"/>
      <c r="U462"/>
    </row>
    <row r="463" spans="1:21" s="7" customFormat="1">
      <c r="A463"/>
      <c r="B463"/>
      <c r="C463"/>
      <c r="D463"/>
      <c r="E463"/>
      <c r="F463"/>
      <c r="G463"/>
      <c r="H463"/>
      <c r="I463"/>
      <c r="J463"/>
      <c r="K463"/>
      <c r="L463"/>
      <c r="M463"/>
      <c r="N463"/>
      <c r="O463"/>
      <c r="P463"/>
      <c r="Q463"/>
      <c r="R463"/>
      <c r="S463"/>
      <c r="T463"/>
      <c r="U463"/>
    </row>
    <row r="464" spans="1:21" s="7" customFormat="1">
      <c r="A464"/>
      <c r="B464"/>
      <c r="C464"/>
      <c r="D464"/>
      <c r="E464"/>
      <c r="F464"/>
      <c r="G464"/>
      <c r="H464"/>
      <c r="I464"/>
      <c r="J464"/>
      <c r="K464"/>
      <c r="L464"/>
      <c r="M464"/>
      <c r="N464"/>
      <c r="O464"/>
      <c r="P464"/>
      <c r="Q464"/>
      <c r="R464"/>
      <c r="S464"/>
      <c r="T464"/>
      <c r="U464"/>
    </row>
    <row r="465" spans="1:21" s="7" customFormat="1">
      <c r="A465"/>
      <c r="B465"/>
      <c r="C465"/>
      <c r="D465"/>
      <c r="E465"/>
      <c r="F465"/>
      <c r="G465"/>
      <c r="H465"/>
      <c r="I465"/>
      <c r="J465"/>
      <c r="K465"/>
      <c r="L465"/>
      <c r="M465"/>
      <c r="N465"/>
      <c r="O465"/>
      <c r="P465"/>
      <c r="Q465"/>
      <c r="R465"/>
      <c r="S465"/>
      <c r="T465"/>
      <c r="U465"/>
    </row>
    <row r="466" spans="1:21" s="7" customFormat="1">
      <c r="A466"/>
      <c r="B466"/>
      <c r="C466"/>
      <c r="D466"/>
      <c r="E466"/>
      <c r="F466"/>
      <c r="G466"/>
      <c r="H466"/>
      <c r="I466"/>
      <c r="J466"/>
      <c r="K466"/>
      <c r="L466"/>
      <c r="M466"/>
      <c r="N466"/>
      <c r="O466"/>
      <c r="P466"/>
      <c r="Q466"/>
      <c r="R466"/>
      <c r="S466"/>
      <c r="T466"/>
      <c r="U466"/>
    </row>
    <row r="467" spans="1:21" s="7" customFormat="1">
      <c r="A467"/>
      <c r="B467"/>
      <c r="C467"/>
      <c r="D467"/>
      <c r="E467"/>
      <c r="F467"/>
      <c r="G467"/>
      <c r="H467"/>
      <c r="I467"/>
      <c r="J467"/>
      <c r="K467"/>
      <c r="L467"/>
      <c r="M467"/>
      <c r="N467"/>
      <c r="O467"/>
      <c r="P467"/>
      <c r="Q467"/>
      <c r="R467"/>
      <c r="S467"/>
      <c r="T467"/>
      <c r="U467"/>
    </row>
    <row r="468" spans="1:21" s="7" customFormat="1">
      <c r="A468"/>
      <c r="B468"/>
      <c r="C468"/>
      <c r="D468"/>
      <c r="E468"/>
      <c r="F468"/>
      <c r="G468"/>
      <c r="H468"/>
      <c r="I468"/>
      <c r="J468"/>
      <c r="K468"/>
      <c r="L468"/>
      <c r="M468"/>
      <c r="N468"/>
      <c r="O468"/>
      <c r="P468"/>
      <c r="Q468"/>
      <c r="R468"/>
      <c r="S468"/>
      <c r="T468"/>
      <c r="U468"/>
    </row>
    <row r="469" spans="1:21" s="7" customFormat="1">
      <c r="A469"/>
      <c r="B469"/>
      <c r="C469"/>
      <c r="D469"/>
      <c r="E469"/>
      <c r="F469"/>
      <c r="G469"/>
      <c r="H469"/>
      <c r="I469"/>
      <c r="J469"/>
      <c r="K469"/>
      <c r="L469"/>
      <c r="M469"/>
      <c r="N469"/>
      <c r="O469"/>
      <c r="P469"/>
      <c r="Q469"/>
      <c r="R469"/>
      <c r="S469"/>
      <c r="T469"/>
      <c r="U469"/>
    </row>
    <row r="470" spans="1:21" s="7" customFormat="1">
      <c r="A470"/>
      <c r="B470"/>
      <c r="C470"/>
      <c r="D470"/>
      <c r="E470"/>
      <c r="F470"/>
      <c r="G470"/>
      <c r="H470"/>
      <c r="I470"/>
      <c r="J470"/>
      <c r="K470"/>
      <c r="L470"/>
      <c r="M470"/>
      <c r="N470"/>
      <c r="O470"/>
      <c r="P470"/>
      <c r="Q470"/>
      <c r="R470"/>
      <c r="S470"/>
      <c r="T470"/>
      <c r="U470"/>
    </row>
    <row r="471" spans="1:21" s="7" customFormat="1">
      <c r="A471"/>
      <c r="B471"/>
      <c r="C471"/>
      <c r="D471"/>
      <c r="E471"/>
      <c r="F471"/>
      <c r="G471"/>
      <c r="H471"/>
      <c r="I471"/>
      <c r="J471"/>
      <c r="K471"/>
      <c r="L471"/>
      <c r="M471"/>
      <c r="N471"/>
      <c r="O471"/>
      <c r="P471"/>
      <c r="Q471"/>
      <c r="R471"/>
      <c r="S471"/>
      <c r="T471"/>
      <c r="U471"/>
    </row>
    <row r="472" spans="1:21" s="7" customFormat="1">
      <c r="A472"/>
      <c r="B472"/>
      <c r="C472"/>
      <c r="D472"/>
      <c r="E472"/>
      <c r="F472"/>
      <c r="G472"/>
      <c r="H472"/>
      <c r="I472"/>
      <c r="J472"/>
      <c r="K472"/>
      <c r="L472"/>
      <c r="M472"/>
      <c r="N472"/>
      <c r="O472"/>
      <c r="P472"/>
      <c r="Q472"/>
      <c r="R472"/>
      <c r="S472"/>
      <c r="T472"/>
      <c r="U472"/>
    </row>
    <row r="473" spans="1:21" s="7" customFormat="1">
      <c r="A473"/>
      <c r="B473"/>
      <c r="C473"/>
      <c r="D473"/>
      <c r="E473"/>
      <c r="F473"/>
      <c r="G473"/>
      <c r="H473"/>
      <c r="I473"/>
      <c r="J473"/>
      <c r="K473"/>
      <c r="L473"/>
      <c r="M473"/>
      <c r="N473"/>
      <c r="O473"/>
      <c r="P473"/>
      <c r="Q473"/>
      <c r="R473"/>
      <c r="S473"/>
      <c r="T473"/>
      <c r="U473"/>
    </row>
    <row r="474" spans="1:21" s="7" customFormat="1">
      <c r="A474"/>
      <c r="B474"/>
      <c r="C474"/>
      <c r="D474"/>
      <c r="E474"/>
      <c r="F474"/>
      <c r="G474"/>
      <c r="H474"/>
      <c r="I474"/>
      <c r="J474"/>
      <c r="K474"/>
      <c r="L474"/>
      <c r="M474"/>
      <c r="N474"/>
      <c r="O474"/>
      <c r="P474"/>
      <c r="Q474"/>
      <c r="R474"/>
      <c r="S474"/>
      <c r="T474"/>
      <c r="U474"/>
    </row>
    <row r="475" spans="1:21" s="7" customFormat="1">
      <c r="A475"/>
      <c r="B475"/>
      <c r="C475"/>
      <c r="D475"/>
      <c r="E475"/>
      <c r="F475"/>
      <c r="G475"/>
      <c r="H475"/>
      <c r="I475"/>
      <c r="J475"/>
      <c r="K475"/>
      <c r="L475"/>
      <c r="M475"/>
      <c r="N475"/>
      <c r="O475"/>
      <c r="P475"/>
      <c r="Q475"/>
      <c r="R475"/>
      <c r="S475"/>
      <c r="T475"/>
      <c r="U475"/>
    </row>
    <row r="476" spans="1:21" s="7" customFormat="1">
      <c r="A476"/>
      <c r="B476"/>
      <c r="C476"/>
      <c r="D476"/>
      <c r="E476"/>
      <c r="F476"/>
      <c r="G476"/>
      <c r="H476"/>
      <c r="I476"/>
      <c r="J476"/>
      <c r="K476"/>
      <c r="L476"/>
      <c r="M476"/>
      <c r="N476"/>
      <c r="O476"/>
      <c r="P476"/>
      <c r="Q476"/>
      <c r="R476"/>
      <c r="S476"/>
      <c r="T476"/>
      <c r="U476"/>
    </row>
    <row r="477" spans="1:21" s="7" customFormat="1">
      <c r="A477"/>
      <c r="B477"/>
      <c r="C477"/>
      <c r="D477"/>
      <c r="E477"/>
      <c r="F477"/>
      <c r="G477"/>
      <c r="H477"/>
      <c r="I477"/>
      <c r="J477"/>
      <c r="K477"/>
      <c r="L477"/>
      <c r="M477"/>
      <c r="N477"/>
      <c r="O477"/>
      <c r="P477"/>
      <c r="Q477"/>
      <c r="R477"/>
      <c r="S477"/>
      <c r="T477"/>
      <c r="U477"/>
    </row>
    <row r="478" spans="1:21" s="7" customFormat="1">
      <c r="A478"/>
      <c r="B478"/>
      <c r="C478"/>
      <c r="D478"/>
      <c r="E478"/>
      <c r="F478"/>
      <c r="G478"/>
      <c r="H478"/>
      <c r="I478"/>
      <c r="J478"/>
      <c r="K478"/>
      <c r="L478"/>
      <c r="M478"/>
      <c r="N478"/>
      <c r="O478"/>
      <c r="P478"/>
      <c r="Q478"/>
      <c r="R478"/>
      <c r="S478"/>
      <c r="T478"/>
      <c r="U478"/>
    </row>
    <row r="479" spans="1:21" s="7" customFormat="1">
      <c r="A479"/>
      <c r="B479"/>
      <c r="C479"/>
      <c r="D479"/>
      <c r="E479"/>
      <c r="F479"/>
      <c r="G479"/>
      <c r="H479"/>
      <c r="I479"/>
      <c r="J479"/>
      <c r="K479"/>
      <c r="L479"/>
      <c r="M479"/>
      <c r="N479"/>
      <c r="O479"/>
      <c r="P479"/>
      <c r="Q479"/>
      <c r="R479"/>
      <c r="S479"/>
      <c r="T479"/>
      <c r="U479"/>
    </row>
    <row r="480" spans="1:21" s="7" customFormat="1">
      <c r="A480"/>
      <c r="B480"/>
      <c r="C480"/>
      <c r="D480"/>
      <c r="E480"/>
      <c r="F480"/>
      <c r="G480"/>
      <c r="H480"/>
      <c r="I480"/>
      <c r="J480"/>
      <c r="K480"/>
      <c r="L480"/>
      <c r="M480"/>
      <c r="N480"/>
      <c r="O480"/>
      <c r="P480"/>
      <c r="Q480"/>
      <c r="R480"/>
      <c r="S480"/>
      <c r="T480"/>
      <c r="U480"/>
    </row>
    <row r="481" spans="1:23" s="7" customFormat="1">
      <c r="A481"/>
      <c r="B481"/>
      <c r="C481"/>
      <c r="D481"/>
      <c r="E481"/>
      <c r="F481"/>
      <c r="G481"/>
      <c r="H481"/>
      <c r="I481"/>
      <c r="J481"/>
      <c r="K481"/>
      <c r="L481"/>
      <c r="M481"/>
      <c r="N481"/>
      <c r="O481"/>
      <c r="P481"/>
      <c r="Q481"/>
      <c r="R481"/>
      <c r="S481"/>
      <c r="T481"/>
      <c r="U481"/>
    </row>
    <row r="482" spans="1:23" s="7" customFormat="1">
      <c r="A482"/>
      <c r="B482"/>
      <c r="C482"/>
      <c r="D482"/>
      <c r="E482"/>
      <c r="F482"/>
      <c r="G482"/>
      <c r="H482"/>
      <c r="I482"/>
      <c r="J482"/>
      <c r="K482"/>
      <c r="L482"/>
      <c r="M482"/>
      <c r="N482"/>
      <c r="O482"/>
      <c r="P482"/>
      <c r="Q482"/>
      <c r="R482"/>
      <c r="S482"/>
      <c r="T482"/>
      <c r="U482"/>
    </row>
    <row r="483" spans="1:23" s="7" customFormat="1">
      <c r="A483"/>
      <c r="B483"/>
      <c r="C483"/>
      <c r="D483"/>
      <c r="E483"/>
      <c r="F483"/>
      <c r="G483"/>
      <c r="H483"/>
      <c r="I483"/>
      <c r="J483"/>
      <c r="K483"/>
      <c r="L483"/>
      <c r="M483"/>
      <c r="N483"/>
      <c r="O483"/>
      <c r="P483"/>
      <c r="Q483"/>
      <c r="R483"/>
      <c r="S483"/>
      <c r="T483"/>
      <c r="U483"/>
    </row>
    <row r="484" spans="1:23" s="7" customFormat="1">
      <c r="A484"/>
      <c r="B484"/>
      <c r="C484"/>
      <c r="D484"/>
      <c r="E484"/>
      <c r="F484"/>
      <c r="G484"/>
      <c r="H484"/>
      <c r="I484"/>
      <c r="J484"/>
      <c r="K484"/>
      <c r="L484"/>
      <c r="M484"/>
      <c r="N484"/>
      <c r="O484"/>
      <c r="P484"/>
      <c r="Q484"/>
      <c r="R484"/>
      <c r="S484"/>
      <c r="T484"/>
      <c r="U484"/>
    </row>
    <row r="485" spans="1:23" s="7" customFormat="1">
      <c r="A485"/>
      <c r="B485"/>
      <c r="C485"/>
      <c r="D485"/>
      <c r="E485"/>
      <c r="F485"/>
      <c r="G485"/>
      <c r="H485"/>
      <c r="I485"/>
      <c r="J485"/>
      <c r="K485"/>
      <c r="L485"/>
      <c r="M485"/>
      <c r="N485"/>
      <c r="O485"/>
      <c r="P485"/>
      <c r="Q485"/>
      <c r="R485"/>
      <c r="S485"/>
      <c r="T485"/>
      <c r="U485"/>
    </row>
    <row r="486" spans="1:23" s="7" customFormat="1">
      <c r="A486"/>
      <c r="B486"/>
      <c r="C486"/>
      <c r="D486"/>
      <c r="E486"/>
      <c r="F486"/>
      <c r="G486"/>
      <c r="H486"/>
      <c r="I486"/>
      <c r="J486"/>
      <c r="K486"/>
      <c r="L486"/>
      <c r="M486"/>
      <c r="N486"/>
      <c r="O486"/>
      <c r="P486"/>
      <c r="Q486"/>
      <c r="R486"/>
      <c r="S486"/>
      <c r="T486"/>
      <c r="U486"/>
    </row>
    <row r="487" spans="1:23" s="7" customFormat="1">
      <c r="A487"/>
      <c r="B487"/>
      <c r="C487"/>
      <c r="D487"/>
      <c r="E487"/>
      <c r="F487"/>
      <c r="G487"/>
      <c r="H487"/>
      <c r="I487"/>
      <c r="J487"/>
      <c r="K487"/>
      <c r="L487"/>
      <c r="M487"/>
      <c r="N487"/>
      <c r="O487"/>
      <c r="P487"/>
      <c r="Q487"/>
      <c r="R487"/>
      <c r="S487"/>
      <c r="T487"/>
      <c r="U487"/>
    </row>
    <row r="488" spans="1:23" s="7" customFormat="1">
      <c r="A488"/>
      <c r="B488"/>
      <c r="C488"/>
      <c r="D488"/>
      <c r="E488"/>
      <c r="F488"/>
      <c r="G488"/>
      <c r="H488"/>
      <c r="I488"/>
      <c r="J488"/>
      <c r="K488"/>
      <c r="L488"/>
      <c r="M488"/>
      <c r="N488"/>
      <c r="O488"/>
      <c r="P488"/>
      <c r="Q488"/>
      <c r="R488"/>
      <c r="S488"/>
      <c r="T488"/>
      <c r="U488"/>
    </row>
    <row r="489" spans="1:23" s="7" customFormat="1">
      <c r="A489"/>
      <c r="B489"/>
      <c r="C489"/>
      <c r="D489"/>
      <c r="E489"/>
      <c r="F489"/>
      <c r="G489"/>
      <c r="H489"/>
      <c r="I489"/>
      <c r="J489"/>
      <c r="K489"/>
      <c r="L489"/>
      <c r="M489"/>
      <c r="N489"/>
      <c r="O489"/>
      <c r="P489"/>
      <c r="Q489"/>
      <c r="R489"/>
      <c r="S489"/>
      <c r="T489"/>
      <c r="U489"/>
    </row>
    <row r="490" spans="1:23" s="7" customFormat="1">
      <c r="A490"/>
      <c r="B490"/>
      <c r="C490"/>
      <c r="D490"/>
      <c r="E490"/>
      <c r="F490"/>
      <c r="G490"/>
      <c r="H490"/>
      <c r="I490"/>
      <c r="J490"/>
      <c r="K490"/>
      <c r="L490"/>
      <c r="M490"/>
      <c r="N490"/>
      <c r="O490"/>
      <c r="P490"/>
      <c r="Q490"/>
      <c r="R490"/>
      <c r="S490"/>
      <c r="T490"/>
      <c r="U490"/>
    </row>
    <row r="491" spans="1:23" s="7" customFormat="1">
      <c r="A491"/>
      <c r="B491"/>
      <c r="C491"/>
      <c r="D491"/>
      <c r="E491"/>
      <c r="F491"/>
      <c r="G491"/>
      <c r="H491"/>
      <c r="I491"/>
      <c r="J491"/>
      <c r="K491"/>
      <c r="L491"/>
      <c r="M491"/>
      <c r="N491"/>
      <c r="O491"/>
      <c r="P491"/>
      <c r="Q491"/>
      <c r="R491"/>
      <c r="S491"/>
      <c r="T491"/>
      <c r="U491"/>
    </row>
    <row r="492" spans="1:23" s="7" customFormat="1">
      <c r="A492"/>
      <c r="B492"/>
      <c r="C492"/>
      <c r="D492"/>
      <c r="E492"/>
      <c r="F492"/>
      <c r="G492"/>
      <c r="H492"/>
      <c r="I492"/>
      <c r="J492"/>
      <c r="K492"/>
      <c r="L492"/>
      <c r="M492"/>
      <c r="N492"/>
      <c r="O492"/>
      <c r="P492"/>
      <c r="Q492"/>
      <c r="R492"/>
      <c r="S492"/>
      <c r="T492"/>
      <c r="U492"/>
    </row>
    <row r="493" spans="1:23" s="7" customFormat="1">
      <c r="A493"/>
      <c r="B493"/>
      <c r="C493"/>
      <c r="D493"/>
      <c r="E493"/>
      <c r="F493"/>
      <c r="G493"/>
      <c r="H493"/>
      <c r="I493"/>
      <c r="J493"/>
      <c r="K493"/>
      <c r="L493"/>
      <c r="M493"/>
      <c r="N493"/>
      <c r="O493"/>
      <c r="P493"/>
      <c r="Q493"/>
      <c r="R493"/>
      <c r="S493"/>
      <c r="T493"/>
      <c r="U493"/>
    </row>
    <row r="494" spans="1:23" s="7" customFormat="1">
      <c r="A494"/>
      <c r="B494"/>
      <c r="C494"/>
      <c r="D494"/>
      <c r="E494"/>
      <c r="F494"/>
      <c r="G494"/>
      <c r="H494"/>
      <c r="I494"/>
      <c r="J494"/>
      <c r="K494"/>
      <c r="L494"/>
      <c r="M494"/>
      <c r="N494"/>
      <c r="O494"/>
      <c r="P494"/>
      <c r="Q494"/>
      <c r="R494"/>
      <c r="S494"/>
      <c r="T494"/>
      <c r="U494"/>
    </row>
    <row r="495" spans="1:23" s="7" customFormat="1">
      <c r="A495"/>
      <c r="B495"/>
      <c r="C495"/>
      <c r="D495"/>
      <c r="E495"/>
      <c r="F495"/>
      <c r="G495"/>
      <c r="H495"/>
      <c r="I495"/>
      <c r="J495"/>
      <c r="K495"/>
      <c r="L495"/>
      <c r="M495"/>
      <c r="N495"/>
      <c r="O495"/>
      <c r="P495"/>
      <c r="Q495"/>
      <c r="R495"/>
      <c r="S495"/>
      <c r="T495"/>
      <c r="U495"/>
      <c r="V495"/>
      <c r="W495"/>
    </row>
    <row r="496" spans="1:23" s="7" customFormat="1">
      <c r="A496"/>
      <c r="B496"/>
      <c r="C496"/>
      <c r="D496"/>
      <c r="E496"/>
      <c r="F496"/>
      <c r="G496"/>
      <c r="H496"/>
      <c r="I496"/>
      <c r="J496"/>
      <c r="K496"/>
      <c r="L496"/>
      <c r="M496"/>
      <c r="N496"/>
      <c r="O496"/>
      <c r="P496"/>
      <c r="Q496"/>
      <c r="R496"/>
      <c r="S496"/>
      <c r="T496"/>
      <c r="U496"/>
      <c r="V496"/>
      <c r="W496"/>
    </row>
  </sheetData>
  <phoneticPr fontId="12" type="noConversion"/>
  <dataValidations count="3">
    <dataValidation type="list" allowBlank="1" showInputMessage="1" showErrorMessage="1" sqref="B8" xr:uid="{DE68D7F4-106E-4BA6-ADEC-94A5AD85749F}">
      <formula1>$A$19:$A$21</formula1>
    </dataValidation>
    <dataValidation type="list" allowBlank="1" showInputMessage="1" showErrorMessage="1" sqref="B13" xr:uid="{ABB9F87B-4724-4E24-8CF9-FFABE4A765B3}">
      <formula1>$A$24:$A$28</formula1>
    </dataValidation>
    <dataValidation type="list" allowBlank="1" showInputMessage="1" showErrorMessage="1" sqref="B12" xr:uid="{3D27349E-1BBD-4C19-8B29-FD1340E5B014}">
      <formula1>$A$24:$A$26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1D6A-B782-48AB-9B60-BAA9052CF490}">
  <sheetPr codeName="Sheet3"/>
  <dimension ref="A1:FW495"/>
  <sheetViews>
    <sheetView tabSelected="1" zoomScale="70" zoomScaleNormal="70" workbookViewId="0">
      <pane xSplit="7" ySplit="1" topLeftCell="H2" activePane="bottomRight" state="frozen"/>
      <selection pane="topRight" activeCell="G1" sqref="G1"/>
      <selection pane="bottomLeft" activeCell="A2" sqref="A2"/>
      <selection pane="bottomRight" activeCell="D11" sqref="D11"/>
    </sheetView>
  </sheetViews>
  <sheetFormatPr defaultRowHeight="14.5"/>
  <cols>
    <col min="1" max="1" width="19.26953125" customWidth="1"/>
    <col min="2" max="2" width="20.1796875" bestFit="1" customWidth="1"/>
    <col min="3" max="3" width="3.81640625" customWidth="1"/>
    <col min="4" max="4" width="14.81640625" customWidth="1"/>
    <col min="5" max="5" width="35.7265625" bestFit="1" customWidth="1"/>
    <col min="6" max="6" width="14.453125" customWidth="1"/>
    <col min="7" max="7" width="17.453125" customWidth="1"/>
    <col min="8" max="8" width="11.54296875" customWidth="1"/>
    <col min="9" max="9" width="9.81640625" bestFit="1" customWidth="1"/>
    <col min="10" max="20" width="9.81640625" customWidth="1"/>
    <col min="21" max="21" width="13.453125" bestFit="1" customWidth="1"/>
    <col min="22" max="22" width="3.7265625" customWidth="1"/>
    <col min="23" max="24" width="21" customWidth="1"/>
    <col min="25" max="25" width="23.81640625" customWidth="1"/>
    <col min="26" max="26" width="6.1796875" customWidth="1"/>
    <col min="27" max="27" width="36.7265625" bestFit="1" customWidth="1"/>
    <col min="28" max="29" width="13.26953125" customWidth="1"/>
    <col min="30" max="30" width="9.81640625" style="124" customWidth="1"/>
    <col min="31" max="31" width="9.81640625" customWidth="1"/>
    <col min="32" max="32" width="9.1796875" style="7"/>
    <col min="33" max="33" width="28.26953125" style="7" bestFit="1" customWidth="1"/>
    <col min="34" max="34" width="10" style="7" bestFit="1" customWidth="1"/>
    <col min="35" max="35" width="25" style="7" bestFit="1" customWidth="1"/>
    <col min="36" max="37" width="25" style="7" customWidth="1"/>
    <col min="38" max="38" width="9.1796875" style="7"/>
    <col min="39" max="39" width="10.54296875" style="109" bestFit="1" customWidth="1"/>
    <col min="40" max="40" width="25.81640625" style="7" bestFit="1" customWidth="1"/>
    <col min="41" max="41" width="11" style="7" customWidth="1"/>
    <col min="42" max="42" width="9.81640625" style="7" bestFit="1" customWidth="1"/>
    <col min="43" max="43" width="26.7265625" style="7" bestFit="1" customWidth="1"/>
    <col min="44" max="44" width="10.453125" style="123" bestFit="1" customWidth="1"/>
    <col min="45" max="45" width="15.1796875" style="7" customWidth="1"/>
    <col min="46" max="48" width="9.1796875" style="7"/>
    <col min="49" max="49" width="9.1796875" style="109"/>
    <col min="50" max="50" width="9.1796875" style="7"/>
    <col min="51" max="51" width="9.81640625" style="7" bestFit="1" customWidth="1"/>
    <col min="52" max="52" width="21.7265625" style="7" bestFit="1" customWidth="1"/>
    <col min="53" max="58" width="9.1796875" style="7"/>
    <col min="59" max="59" width="9.1796875" style="109"/>
    <col min="60" max="60" width="9.1796875" style="7"/>
    <col min="61" max="61" width="23.1796875" style="7" bestFit="1" customWidth="1"/>
    <col min="62" max="64" width="9.1796875" style="7"/>
    <col min="65" max="65" width="28.26953125" style="7" bestFit="1" customWidth="1"/>
    <col min="66" max="67" width="9.1796875" style="7"/>
    <col min="68" max="68" width="9.1796875" style="109"/>
    <col min="69" max="69" width="9.81640625" style="7" bestFit="1" customWidth="1"/>
    <col min="70" max="70" width="9.1796875" style="109"/>
    <col min="71" max="71" width="22.81640625" style="7" bestFit="1" customWidth="1"/>
    <col min="72" max="72" width="12.54296875" style="7" bestFit="1" customWidth="1"/>
    <col min="73" max="74" width="9.1796875" style="7"/>
    <col min="75" max="75" width="14" style="7" customWidth="1"/>
    <col min="76" max="79" width="9.1796875" style="7"/>
    <col min="80" max="80" width="9.1796875" style="109"/>
    <col min="81" max="81" width="12.54296875" style="7" bestFit="1" customWidth="1"/>
    <col min="82" max="82" width="16.81640625" style="7" bestFit="1" customWidth="1"/>
    <col min="83" max="83" width="11.1796875" style="123" bestFit="1" customWidth="1"/>
    <col min="84" max="84" width="9.1796875" style="7"/>
    <col min="85" max="85" width="15.81640625" style="7" bestFit="1" customWidth="1"/>
    <col min="86" max="87" width="9.1796875" style="7"/>
    <col min="88" max="88" width="15" style="7" bestFit="1" customWidth="1"/>
    <col min="89" max="90" width="9.1796875" style="7"/>
    <col min="91" max="91" width="9.1796875" style="109"/>
    <col min="92" max="93" width="9.1796875" style="7"/>
    <col min="94" max="94" width="11.81640625" style="7" customWidth="1"/>
    <col min="95" max="95" width="17.7265625" style="7" bestFit="1" customWidth="1"/>
    <col min="96" max="96" width="11.453125" style="123" bestFit="1" customWidth="1"/>
    <col min="97" max="97" width="9.1796875" style="109"/>
    <col min="98" max="98" width="18.26953125" style="7" bestFit="1" customWidth="1"/>
    <col min="99" max="100" width="9.1796875" style="7"/>
    <col min="101" max="101" width="11.7265625" style="7" customWidth="1"/>
    <col min="102" max="102" width="10.81640625" style="123" customWidth="1"/>
    <col min="103" max="103" width="10.81640625" style="7" customWidth="1"/>
    <col min="104" max="104" width="10.81640625" style="109" customWidth="1"/>
    <col min="105" max="105" width="15" style="7" bestFit="1" customWidth="1"/>
    <col min="106" max="107" width="9.1796875" style="7"/>
    <col min="125" max="125" width="20" bestFit="1" customWidth="1"/>
    <col min="127" max="127" width="32.7265625" customWidth="1"/>
    <col min="128" max="128" width="13" bestFit="1" customWidth="1"/>
    <col min="132" max="132" width="9.1796875" style="209"/>
    <col min="139" max="139" width="11.1796875" customWidth="1"/>
    <col min="142" max="142" width="11.7265625" bestFit="1" customWidth="1"/>
    <col min="144" max="144" width="12.453125" bestFit="1" customWidth="1"/>
    <col min="148" max="148" width="12.26953125" style="209" customWidth="1"/>
    <col min="151" max="151" width="9.1796875" style="209"/>
    <col min="153" max="153" width="9.1796875" style="215"/>
    <col min="163" max="163" width="9.1796875" style="215"/>
    <col min="168" max="168" width="9.1796875" style="215"/>
    <col min="172" max="172" width="9.1796875" style="215"/>
    <col min="174" max="174" width="9.1796875" style="215"/>
    <col min="175" max="175" width="9.1796875" style="209"/>
  </cols>
  <sheetData>
    <row r="1" spans="1:179">
      <c r="A1" s="1" t="s">
        <v>125</v>
      </c>
      <c r="E1">
        <f>COUNTA(AE1:DC1)</f>
        <v>60</v>
      </c>
      <c r="H1" s="1" t="s">
        <v>60</v>
      </c>
      <c r="I1" t="s">
        <v>135</v>
      </c>
      <c r="J1" t="s">
        <v>162</v>
      </c>
      <c r="K1" t="s">
        <v>159</v>
      </c>
      <c r="L1" t="s">
        <v>158</v>
      </c>
      <c r="M1" t="s">
        <v>134</v>
      </c>
      <c r="N1" t="s">
        <v>280</v>
      </c>
      <c r="O1" t="s">
        <v>279</v>
      </c>
      <c r="P1" t="s">
        <v>152</v>
      </c>
      <c r="Q1" t="s">
        <v>280</v>
      </c>
      <c r="R1" t="s">
        <v>279</v>
      </c>
      <c r="S1" t="s">
        <v>163</v>
      </c>
      <c r="U1" t="s">
        <v>454</v>
      </c>
      <c r="W1" t="s">
        <v>747</v>
      </c>
      <c r="X1" t="s">
        <v>749</v>
      </c>
      <c r="Y1" t="s">
        <v>742</v>
      </c>
      <c r="AD1" s="122" t="s">
        <v>0</v>
      </c>
      <c r="AE1" s="107" t="s">
        <v>135</v>
      </c>
      <c r="AF1" s="5" t="s">
        <v>1</v>
      </c>
      <c r="AG1" s="5"/>
      <c r="AH1" s="5" t="s">
        <v>2</v>
      </c>
      <c r="AI1" s="5"/>
      <c r="AJ1" s="5"/>
      <c r="AK1" s="5"/>
      <c r="AL1" s="5" t="s">
        <v>3</v>
      </c>
      <c r="AM1" s="107" t="s">
        <v>316</v>
      </c>
      <c r="AN1" s="5"/>
      <c r="AO1" s="5" t="s">
        <v>4</v>
      </c>
      <c r="AP1" s="5" t="s">
        <v>5</v>
      </c>
      <c r="AQ1" s="5"/>
      <c r="AR1" s="122" t="s">
        <v>6</v>
      </c>
      <c r="AS1" s="5" t="s">
        <v>7</v>
      </c>
      <c r="AT1" s="5" t="s">
        <v>278</v>
      </c>
      <c r="AU1" s="5" t="s">
        <v>8</v>
      </c>
      <c r="AV1" s="5" t="s">
        <v>9</v>
      </c>
      <c r="AW1" s="107" t="s">
        <v>135</v>
      </c>
      <c r="AX1" s="5" t="s">
        <v>10</v>
      </c>
      <c r="AY1" s="5" t="s">
        <v>11</v>
      </c>
      <c r="AZ1" s="5"/>
      <c r="BA1" s="5" t="s">
        <v>12</v>
      </c>
      <c r="BB1" s="5" t="s">
        <v>13</v>
      </c>
      <c r="BC1" s="5" t="s">
        <v>14</v>
      </c>
      <c r="BD1" s="5" t="s">
        <v>15</v>
      </c>
      <c r="BE1" s="5" t="s">
        <v>16</v>
      </c>
      <c r="BF1" s="5" t="s">
        <v>17</v>
      </c>
      <c r="BG1" s="107" t="s">
        <v>135</v>
      </c>
      <c r="BH1" s="5" t="s">
        <v>18</v>
      </c>
      <c r="BI1" s="5"/>
      <c r="BJ1" s="5" t="s">
        <v>19</v>
      </c>
      <c r="BK1" s="5" t="s">
        <v>20</v>
      </c>
      <c r="BL1" s="5" t="s">
        <v>21</v>
      </c>
      <c r="BM1" s="5"/>
      <c r="BN1" s="5" t="s">
        <v>22</v>
      </c>
      <c r="BO1" s="5" t="s">
        <v>23</v>
      </c>
      <c r="BP1" s="107" t="s">
        <v>135</v>
      </c>
      <c r="BQ1" s="5" t="s">
        <v>24</v>
      </c>
      <c r="BR1" s="107" t="s">
        <v>135</v>
      </c>
      <c r="BS1" s="5"/>
      <c r="BT1" s="5" t="s">
        <v>25</v>
      </c>
      <c r="BU1" s="5" t="s">
        <v>26</v>
      </c>
      <c r="BV1" s="5" t="s">
        <v>27</v>
      </c>
      <c r="BW1" s="5" t="s">
        <v>28</v>
      </c>
      <c r="BX1" s="5" t="s">
        <v>29</v>
      </c>
      <c r="BY1" s="5" t="s">
        <v>30</v>
      </c>
      <c r="BZ1" s="5" t="s">
        <v>31</v>
      </c>
      <c r="CA1" s="5" t="s">
        <v>32</v>
      </c>
      <c r="CB1" s="107" t="s">
        <v>135</v>
      </c>
      <c r="CC1" s="5" t="s">
        <v>33</v>
      </c>
      <c r="CD1" s="5"/>
      <c r="CE1" s="122" t="s">
        <v>34</v>
      </c>
      <c r="CF1" s="5" t="s">
        <v>35</v>
      </c>
      <c r="CG1" s="5"/>
      <c r="CH1" s="5" t="s">
        <v>36</v>
      </c>
      <c r="CI1" s="5" t="s">
        <v>37</v>
      </c>
      <c r="CJ1" s="5"/>
      <c r="CK1" s="5" t="s">
        <v>38</v>
      </c>
      <c r="CL1" s="5" t="s">
        <v>39</v>
      </c>
      <c r="CM1" s="107" t="s">
        <v>135</v>
      </c>
      <c r="CN1" s="5" t="s">
        <v>40</v>
      </c>
      <c r="CO1" s="5" t="s">
        <v>41</v>
      </c>
      <c r="CP1" s="5" t="s">
        <v>42</v>
      </c>
      <c r="CQ1" s="5"/>
      <c r="CR1" s="122" t="s">
        <v>43</v>
      </c>
      <c r="CS1" s="107" t="s">
        <v>135</v>
      </c>
      <c r="CT1" s="5"/>
      <c r="CU1" s="5" t="s">
        <v>44</v>
      </c>
      <c r="CV1" s="5" t="s">
        <v>45</v>
      </c>
      <c r="CW1" s="5" t="s">
        <v>46</v>
      </c>
      <c r="CX1" s="122" t="s">
        <v>47</v>
      </c>
      <c r="CY1" s="5"/>
      <c r="CZ1" s="107" t="s">
        <v>135</v>
      </c>
      <c r="DA1" s="5"/>
      <c r="DB1" s="5" t="s">
        <v>48</v>
      </c>
      <c r="DC1" s="6" t="s">
        <v>49</v>
      </c>
      <c r="DF1" s="107" t="s">
        <v>419</v>
      </c>
      <c r="DG1" s="5" t="s">
        <v>3</v>
      </c>
      <c r="DH1" s="5" t="s">
        <v>8</v>
      </c>
      <c r="DI1" s="5" t="s">
        <v>9</v>
      </c>
      <c r="DJ1" s="5" t="s">
        <v>17</v>
      </c>
      <c r="DK1" s="5" t="s">
        <v>23</v>
      </c>
      <c r="DL1" s="5" t="s">
        <v>24</v>
      </c>
      <c r="DM1" s="5" t="s">
        <v>32</v>
      </c>
      <c r="DN1" s="5" t="s">
        <v>39</v>
      </c>
      <c r="DO1" s="5" t="s">
        <v>41</v>
      </c>
      <c r="DP1" s="5" t="s">
        <v>42</v>
      </c>
      <c r="DQ1" s="122" t="s">
        <v>43</v>
      </c>
      <c r="DR1" s="122" t="s">
        <v>47</v>
      </c>
      <c r="DW1" s="1" t="s">
        <v>163</v>
      </c>
      <c r="DX1" t="s">
        <v>0</v>
      </c>
      <c r="DY1" t="s">
        <v>1</v>
      </c>
      <c r="DZ1" t="s">
        <v>2</v>
      </c>
      <c r="EA1" t="s">
        <v>3</v>
      </c>
      <c r="EB1" s="209" t="s">
        <v>4</v>
      </c>
      <c r="EC1" t="s">
        <v>5</v>
      </c>
      <c r="ED1" t="s">
        <v>6</v>
      </c>
      <c r="EE1" t="s">
        <v>7</v>
      </c>
      <c r="EF1" t="s">
        <v>278</v>
      </c>
      <c r="EG1" t="s">
        <v>8</v>
      </c>
      <c r="EH1" t="s">
        <v>9</v>
      </c>
      <c r="EI1" t="s">
        <v>10</v>
      </c>
      <c r="EJ1" t="s">
        <v>11</v>
      </c>
      <c r="EK1" t="s">
        <v>12</v>
      </c>
      <c r="EL1" t="s">
        <v>13</v>
      </c>
      <c r="EM1" t="s">
        <v>14</v>
      </c>
      <c r="EN1" t="s">
        <v>15</v>
      </c>
      <c r="EO1" t="s">
        <v>16</v>
      </c>
      <c r="EP1" t="s">
        <v>17</v>
      </c>
      <c r="EQ1" t="s">
        <v>18</v>
      </c>
      <c r="ER1" s="209" t="s">
        <v>19</v>
      </c>
      <c r="ES1" t="s">
        <v>20</v>
      </c>
      <c r="ET1" t="s">
        <v>21</v>
      </c>
      <c r="EU1" s="209" t="s">
        <v>22</v>
      </c>
      <c r="EV1" t="s">
        <v>23</v>
      </c>
      <c r="EW1" s="215" t="s">
        <v>24</v>
      </c>
      <c r="EX1" t="s">
        <v>25</v>
      </c>
      <c r="EY1" t="s">
        <v>26</v>
      </c>
      <c r="EZ1" t="s">
        <v>27</v>
      </c>
      <c r="FA1" t="s">
        <v>28</v>
      </c>
      <c r="FB1" t="s">
        <v>29</v>
      </c>
      <c r="FC1" t="s">
        <v>30</v>
      </c>
      <c r="FD1" t="s">
        <v>31</v>
      </c>
      <c r="FE1" t="s">
        <v>32</v>
      </c>
      <c r="FF1" t="s">
        <v>33</v>
      </c>
      <c r="FG1" s="215" t="s">
        <v>34</v>
      </c>
      <c r="FH1" t="s">
        <v>35</v>
      </c>
      <c r="FI1" t="s">
        <v>36</v>
      </c>
      <c r="FJ1" t="s">
        <v>37</v>
      </c>
      <c r="FK1" t="s">
        <v>38</v>
      </c>
      <c r="FL1" s="215" t="s">
        <v>39</v>
      </c>
      <c r="FM1" t="s">
        <v>40</v>
      </c>
      <c r="FN1" t="s">
        <v>41</v>
      </c>
      <c r="FO1" t="s">
        <v>42</v>
      </c>
      <c r="FP1" s="215" t="s">
        <v>43</v>
      </c>
      <c r="FQ1" t="s">
        <v>44</v>
      </c>
      <c r="FR1" s="215" t="s">
        <v>45</v>
      </c>
      <c r="FS1" s="209" t="s">
        <v>46</v>
      </c>
      <c r="FT1" t="s">
        <v>47</v>
      </c>
      <c r="FU1" t="s">
        <v>48</v>
      </c>
      <c r="FV1" t="s">
        <v>49</v>
      </c>
    </row>
    <row r="2" spans="1:179">
      <c r="A2" s="1"/>
      <c r="F2" t="s">
        <v>60</v>
      </c>
      <c r="G2" s="185" t="s">
        <v>474</v>
      </c>
      <c r="H2" s="45"/>
      <c r="V2" s="4" t="s">
        <v>748</v>
      </c>
      <c r="W2">
        <f>SUM(AD2:DC2)</f>
        <v>22628000</v>
      </c>
      <c r="AD2" s="185">
        <f t="shared" ref="AD2:BI2" si="0">_xlfn.IFNA(VLOOKUP(AD1,Weights,2,FALSE),0)</f>
        <v>422000</v>
      </c>
      <c r="AE2" s="185">
        <f t="shared" si="0"/>
        <v>0</v>
      </c>
      <c r="AF2" s="185">
        <f t="shared" si="0"/>
        <v>37000</v>
      </c>
      <c r="AG2" s="185">
        <f t="shared" si="0"/>
        <v>0</v>
      </c>
      <c r="AH2" s="185">
        <f t="shared" si="0"/>
        <v>491000</v>
      </c>
      <c r="AI2" s="185">
        <f t="shared" si="0"/>
        <v>0</v>
      </c>
      <c r="AJ2" s="185">
        <f t="shared" si="0"/>
        <v>0</v>
      </c>
      <c r="AK2" s="185">
        <f t="shared" si="0"/>
        <v>0</v>
      </c>
      <c r="AL2" s="185">
        <f t="shared" si="0"/>
        <v>257000</v>
      </c>
      <c r="AM2" s="185">
        <f t="shared" si="0"/>
        <v>0</v>
      </c>
      <c r="AN2" s="185">
        <f t="shared" si="0"/>
        <v>0</v>
      </c>
      <c r="AO2" s="185">
        <f t="shared" si="0"/>
        <v>2400000</v>
      </c>
      <c r="AP2" s="185">
        <f t="shared" si="0"/>
        <v>287000</v>
      </c>
      <c r="AQ2" s="185">
        <f t="shared" si="0"/>
        <v>0</v>
      </c>
      <c r="AR2" s="185">
        <f t="shared" si="0"/>
        <v>193000</v>
      </c>
      <c r="AS2" s="185">
        <f t="shared" si="0"/>
        <v>65000</v>
      </c>
      <c r="AT2" s="185">
        <f t="shared" si="0"/>
        <v>43000</v>
      </c>
      <c r="AU2" s="185">
        <f t="shared" si="0"/>
        <v>1900000</v>
      </c>
      <c r="AV2" s="185">
        <f t="shared" si="0"/>
        <v>962000</v>
      </c>
      <c r="AW2" s="185">
        <f t="shared" si="0"/>
        <v>0</v>
      </c>
      <c r="AX2" s="185">
        <f t="shared" si="0"/>
        <v>82000</v>
      </c>
      <c r="AY2" s="185">
        <f t="shared" si="0"/>
        <v>107000</v>
      </c>
      <c r="AZ2" s="185">
        <f t="shared" si="0"/>
        <v>0</v>
      </c>
      <c r="BA2" s="185">
        <f t="shared" si="0"/>
        <v>788000</v>
      </c>
      <c r="BB2" s="185">
        <f t="shared" si="0"/>
        <v>454000</v>
      </c>
      <c r="BC2" s="185">
        <f t="shared" si="0"/>
        <v>170000</v>
      </c>
      <c r="BD2" s="185">
        <f t="shared" si="0"/>
        <v>169000</v>
      </c>
      <c r="BE2" s="185">
        <f t="shared" si="0"/>
        <v>344000</v>
      </c>
      <c r="BF2" s="185">
        <f t="shared" si="0"/>
        <v>451000</v>
      </c>
      <c r="BG2" s="185">
        <f t="shared" si="0"/>
        <v>0</v>
      </c>
      <c r="BH2" s="185">
        <f t="shared" si="0"/>
        <v>78000</v>
      </c>
      <c r="BI2" s="185">
        <f t="shared" si="0"/>
        <v>0</v>
      </c>
      <c r="BJ2" s="185">
        <f t="shared" ref="BJ2:CO2" si="1">_xlfn.IFNA(VLOOKUP(BJ1,Weights,2,FALSE),0)</f>
        <v>359000</v>
      </c>
      <c r="BK2" s="185">
        <f t="shared" si="1"/>
        <v>320000</v>
      </c>
      <c r="BL2" s="185">
        <f t="shared" si="1"/>
        <v>664000</v>
      </c>
      <c r="BM2" s="185">
        <f t="shared" si="1"/>
        <v>0</v>
      </c>
      <c r="BN2" s="185">
        <f t="shared" si="1"/>
        <v>275000</v>
      </c>
      <c r="BO2" s="185">
        <f t="shared" si="1"/>
        <v>319000</v>
      </c>
      <c r="BP2" s="185">
        <f t="shared" si="1"/>
        <v>0</v>
      </c>
      <c r="BQ2" s="185">
        <f t="shared" si="1"/>
        <v>415000</v>
      </c>
      <c r="BR2" s="185">
        <f t="shared" si="1"/>
        <v>0</v>
      </c>
      <c r="BS2" s="185">
        <f t="shared" si="1"/>
        <v>0</v>
      </c>
      <c r="BT2" s="185">
        <f t="shared" si="1"/>
        <v>64000</v>
      </c>
      <c r="BU2" s="185">
        <f t="shared" si="1"/>
        <v>108000</v>
      </c>
      <c r="BV2" s="185">
        <f t="shared" si="1"/>
        <v>234000</v>
      </c>
      <c r="BW2" s="185">
        <f t="shared" si="1"/>
        <v>57000</v>
      </c>
      <c r="BX2" s="185">
        <f t="shared" si="1"/>
        <v>519000</v>
      </c>
      <c r="BY2" s="185">
        <f t="shared" si="1"/>
        <v>177000</v>
      </c>
      <c r="BZ2" s="185">
        <f t="shared" si="1"/>
        <v>1400000</v>
      </c>
      <c r="CA2" s="185">
        <f t="shared" si="1"/>
        <v>786000</v>
      </c>
      <c r="CB2" s="185">
        <f t="shared" si="1"/>
        <v>0</v>
      </c>
      <c r="CC2" s="185">
        <f t="shared" si="1"/>
        <v>38000</v>
      </c>
      <c r="CD2" s="185">
        <f t="shared" si="1"/>
        <v>0</v>
      </c>
      <c r="CE2" s="185">
        <f t="shared" si="1"/>
        <v>792000</v>
      </c>
      <c r="CF2" s="185">
        <f t="shared" si="1"/>
        <v>308000</v>
      </c>
      <c r="CG2" s="185">
        <f t="shared" si="1"/>
        <v>0</v>
      </c>
      <c r="CH2" s="185">
        <f t="shared" si="1"/>
        <v>218000</v>
      </c>
      <c r="CI2" s="185">
        <f t="shared" si="1"/>
        <v>784000</v>
      </c>
      <c r="CJ2" s="185">
        <f t="shared" si="1"/>
        <v>0</v>
      </c>
      <c r="CK2" s="185">
        <f t="shared" si="1"/>
        <v>67000</v>
      </c>
      <c r="CL2" s="185">
        <f t="shared" si="1"/>
        <v>425000</v>
      </c>
      <c r="CM2" s="185">
        <f t="shared" si="1"/>
        <v>0</v>
      </c>
      <c r="CN2" s="185">
        <f t="shared" si="1"/>
        <v>51000</v>
      </c>
      <c r="CO2" s="185">
        <f t="shared" si="1"/>
        <v>538000</v>
      </c>
      <c r="CP2" s="185">
        <f t="shared" ref="CP2:DC2" si="2">_xlfn.IFNA(VLOOKUP(CP1,Weights,2,FALSE),0)</f>
        <v>2500000</v>
      </c>
      <c r="CQ2" s="185">
        <f t="shared" si="2"/>
        <v>0</v>
      </c>
      <c r="CR2" s="185">
        <f t="shared" si="2"/>
        <v>153000</v>
      </c>
      <c r="CS2" s="185">
        <f t="shared" si="2"/>
        <v>0</v>
      </c>
      <c r="CT2" s="185">
        <f t="shared" si="2"/>
        <v>0</v>
      </c>
      <c r="CU2" s="185">
        <f t="shared" si="2"/>
        <v>34000</v>
      </c>
      <c r="CV2" s="185">
        <f t="shared" si="2"/>
        <v>512000</v>
      </c>
      <c r="CW2" s="185">
        <f t="shared" si="2"/>
        <v>352000</v>
      </c>
      <c r="CX2" s="185">
        <f t="shared" si="2"/>
        <v>126000</v>
      </c>
      <c r="CY2" s="185">
        <f t="shared" si="2"/>
        <v>0</v>
      </c>
      <c r="CZ2" s="185">
        <f t="shared" si="2"/>
        <v>0</v>
      </c>
      <c r="DA2" s="185">
        <f t="shared" si="2"/>
        <v>0</v>
      </c>
      <c r="DB2" s="185">
        <f t="shared" si="2"/>
        <v>302000</v>
      </c>
      <c r="DC2" s="185">
        <f t="shared" si="2"/>
        <v>31000</v>
      </c>
      <c r="DF2" s="108">
        <f>COLUMN(AM2)</f>
        <v>39</v>
      </c>
      <c r="DX2" s="217">
        <f t="shared" ref="DX2:FC2" si="3">VLOOKUP(DX1,Weights,2,FALSE)</f>
        <v>422000</v>
      </c>
      <c r="DY2" s="217">
        <f t="shared" si="3"/>
        <v>37000</v>
      </c>
      <c r="DZ2" s="217">
        <f t="shared" si="3"/>
        <v>491000</v>
      </c>
      <c r="EA2" s="217">
        <f t="shared" si="3"/>
        <v>257000</v>
      </c>
      <c r="EB2" s="217">
        <f t="shared" si="3"/>
        <v>2400000</v>
      </c>
      <c r="EC2" s="217">
        <f t="shared" si="3"/>
        <v>287000</v>
      </c>
      <c r="ED2" s="217">
        <f t="shared" si="3"/>
        <v>193000</v>
      </c>
      <c r="EE2" s="217">
        <f t="shared" si="3"/>
        <v>65000</v>
      </c>
      <c r="EF2" s="217">
        <f t="shared" si="3"/>
        <v>43000</v>
      </c>
      <c r="EG2" s="217">
        <f t="shared" si="3"/>
        <v>1900000</v>
      </c>
      <c r="EH2" s="217">
        <f t="shared" si="3"/>
        <v>962000</v>
      </c>
      <c r="EI2" s="217">
        <f t="shared" si="3"/>
        <v>82000</v>
      </c>
      <c r="EJ2" s="217">
        <f t="shared" si="3"/>
        <v>107000</v>
      </c>
      <c r="EK2" s="217">
        <f t="shared" si="3"/>
        <v>788000</v>
      </c>
      <c r="EL2" s="217">
        <f t="shared" si="3"/>
        <v>454000</v>
      </c>
      <c r="EM2" s="217">
        <f t="shared" si="3"/>
        <v>170000</v>
      </c>
      <c r="EN2" s="217">
        <f t="shared" si="3"/>
        <v>169000</v>
      </c>
      <c r="EO2" s="217">
        <f t="shared" si="3"/>
        <v>344000</v>
      </c>
      <c r="EP2" s="217">
        <f t="shared" si="3"/>
        <v>451000</v>
      </c>
      <c r="EQ2" s="217">
        <f t="shared" si="3"/>
        <v>78000</v>
      </c>
      <c r="ER2" s="217">
        <f t="shared" si="3"/>
        <v>359000</v>
      </c>
      <c r="ES2" s="217">
        <f t="shared" si="3"/>
        <v>320000</v>
      </c>
      <c r="ET2" s="217">
        <f t="shared" si="3"/>
        <v>664000</v>
      </c>
      <c r="EU2" s="217">
        <f t="shared" si="3"/>
        <v>275000</v>
      </c>
      <c r="EV2" s="217">
        <f t="shared" si="3"/>
        <v>319000</v>
      </c>
      <c r="EW2" s="217">
        <f t="shared" si="3"/>
        <v>415000</v>
      </c>
      <c r="EX2" s="217">
        <f t="shared" si="3"/>
        <v>64000</v>
      </c>
      <c r="EY2" s="217">
        <f t="shared" si="3"/>
        <v>108000</v>
      </c>
      <c r="EZ2" s="217">
        <f t="shared" si="3"/>
        <v>234000</v>
      </c>
      <c r="FA2" s="217">
        <f t="shared" si="3"/>
        <v>57000</v>
      </c>
      <c r="FB2" s="217">
        <f t="shared" si="3"/>
        <v>519000</v>
      </c>
      <c r="FC2" s="217">
        <f t="shared" si="3"/>
        <v>177000</v>
      </c>
      <c r="FD2" s="217">
        <f t="shared" ref="FD2:FV2" si="4">VLOOKUP(FD1,Weights,2,FALSE)</f>
        <v>1400000</v>
      </c>
      <c r="FE2" s="217">
        <f t="shared" si="4"/>
        <v>786000</v>
      </c>
      <c r="FF2" s="217">
        <f t="shared" si="4"/>
        <v>38000</v>
      </c>
      <c r="FG2" s="217">
        <f t="shared" si="4"/>
        <v>792000</v>
      </c>
      <c r="FH2" s="217">
        <f t="shared" si="4"/>
        <v>308000</v>
      </c>
      <c r="FI2" s="217">
        <f t="shared" si="4"/>
        <v>218000</v>
      </c>
      <c r="FJ2" s="217">
        <f t="shared" si="4"/>
        <v>784000</v>
      </c>
      <c r="FK2" s="217">
        <f t="shared" si="4"/>
        <v>67000</v>
      </c>
      <c r="FL2" s="217">
        <f t="shared" si="4"/>
        <v>425000</v>
      </c>
      <c r="FM2" s="217">
        <f t="shared" si="4"/>
        <v>51000</v>
      </c>
      <c r="FN2" s="217">
        <f t="shared" si="4"/>
        <v>538000</v>
      </c>
      <c r="FO2" s="217">
        <f t="shared" si="4"/>
        <v>2500000</v>
      </c>
      <c r="FP2" s="217">
        <f t="shared" si="4"/>
        <v>153000</v>
      </c>
      <c r="FQ2" s="217">
        <f t="shared" si="4"/>
        <v>34000</v>
      </c>
      <c r="FR2" s="217">
        <f t="shared" si="4"/>
        <v>512000</v>
      </c>
      <c r="FS2" s="217">
        <f t="shared" si="4"/>
        <v>352000</v>
      </c>
      <c r="FT2" s="217">
        <f t="shared" si="4"/>
        <v>126000</v>
      </c>
      <c r="FU2" s="217">
        <f t="shared" si="4"/>
        <v>302000</v>
      </c>
      <c r="FV2" s="217">
        <f t="shared" si="4"/>
        <v>31000</v>
      </c>
      <c r="FW2" s="116"/>
    </row>
    <row r="3" spans="1:179" ht="15" customHeight="1">
      <c r="A3" s="218" t="s">
        <v>760</v>
      </c>
      <c r="C3" s="1"/>
      <c r="D3" s="97" t="s">
        <v>298</v>
      </c>
      <c r="E3" s="99" t="s">
        <v>197</v>
      </c>
      <c r="F3" t="s">
        <v>321</v>
      </c>
      <c r="H3" cm="1">
        <f t="array" ref="H3">INDEX(FedStDeductLookup[],MATCH($B$7,FedStDeductLookup[Status],0),MATCH($B$4,VALUE(FedStDeductLookup[#Headers]),0))</f>
        <v>13850</v>
      </c>
      <c r="K3" t="s">
        <v>160</v>
      </c>
      <c r="S3" s="93" cm="1">
        <f t="array" ref="S3">INDEX(EITCpercents[],MATCH(1,(EITCpercents[Name]="Phase In Percent")*(EITCpercents[Children]=$B$14),0),MATCH("Percent",EITCpercents[#Headers],0))</f>
        <v>7.6499999999999999E-2</v>
      </c>
      <c r="T3" s="85"/>
      <c r="AD3" s="123" cm="1">
        <f t="array" ref="AD3">INDEX(stateTaxData[],MATCH(1,(stateTaxData[stateName]=AD$1)*(stateTaxData[taxYear]=$B$4)*(stateTaxData[FilingStatusFlag]=$B$8),0),MATCH($E3,stateTaxData[#Headers],0))</f>
        <v>3000</v>
      </c>
      <c r="AE3" s="109"/>
      <c r="AF3" s="7" cm="1">
        <f t="array" ref="AF3">INDEX(stateTaxData[],MATCH(1,(stateTaxData[stateName]=AF$1)*(stateTaxData[taxYear]=$B$4)*(stateTaxData[FilingStatusFlag]=$B$8),0),MATCH($E3,stateTaxData[#Headers],0))</f>
        <v>0</v>
      </c>
      <c r="AH3" s="7" cm="1">
        <f t="array" ref="AH3">INDEX(stateTaxData[],MATCH(1,(stateTaxData[stateName]=AH$1)*(stateTaxData[taxYear]=$B$4)*(stateTaxData[FilingStatusFlag]=$B$8),0),MATCH($E3,stateTaxData[#Headers],0))</f>
        <v>13850</v>
      </c>
      <c r="AJ3" s="7">
        <f>AK3</f>
        <v>2340</v>
      </c>
      <c r="AK3" s="7">
        <f>AL3</f>
        <v>2340</v>
      </c>
      <c r="AL3" s="7" cm="1">
        <f t="array" ref="AL3">INDEX(stateTaxData[],MATCH(1,(stateTaxData[stateName]=AL$1)*(stateTaxData[taxYear]=$B$4)*(stateTaxData[FilingStatusFlag]=$B$8),0),MATCH($E3,stateTaxData[#Headers],0))</f>
        <v>2340</v>
      </c>
      <c r="AO3" s="7" cm="1">
        <f t="array" ref="AO3">INDEX(stateTaxData[],MATCH(1,(stateTaxData[stateName]=AO$1)*(stateTaxData[taxYear]=$B$4)*(stateTaxData[FilingStatusFlag]=$B$8),0),MATCH($E3,stateTaxData[#Headers],0))</f>
        <v>5202</v>
      </c>
      <c r="AP3" s="7" cm="1">
        <f t="array" ref="AP3">INDEX(stateTaxData[],MATCH(1,(stateTaxData[stateName]=AP$1)*(stateTaxData[taxYear]=$B$4)*(stateTaxData[FilingStatusFlag]=$B$8),0),MATCH($E3,stateTaxData[#Headers],0))</f>
        <v>13850</v>
      </c>
      <c r="AR3" s="123" cm="1">
        <f t="array" ref="AR3">INDEX(stateTaxData[],MATCH(1,(stateTaxData[stateName]=AR$1)*(stateTaxData[taxYear]=$B$4)*(stateTaxData[FilingStatusFlag]=$B$8),0),MATCH($E3,stateTaxData[#Headers],0))</f>
        <v>0</v>
      </c>
      <c r="AS3" s="7" cm="1">
        <f t="array" ref="AS3">INDEX(stateTaxData[],MATCH(1,(stateTaxData[stateName]=AS$1)*(stateTaxData[taxYear]=$B$4)*(stateTaxData[FilingStatusFlag]=$B$8),0),MATCH($E3,stateTaxData[#Headers],0))</f>
        <v>3250</v>
      </c>
      <c r="AT3" s="7" cm="1">
        <f t="array" ref="AT3">INDEX(stateTaxData[],MATCH(1,(stateTaxData[stateName]=AT$1)*(stateTaxData[taxYear]=$B$4)*(stateTaxData[FilingStatusFlag]=$B$8),0),MATCH($E3,stateTaxData[#Headers],0))</f>
        <v>13850</v>
      </c>
      <c r="AU3" s="7" cm="1">
        <f t="array" ref="AU3">INDEX(stateTaxData[],MATCH(1,(stateTaxData[stateName]=AU$1)*(stateTaxData[taxYear]=$B$4)*(stateTaxData[FilingStatusFlag]=$B$8),0),MATCH($E3,stateTaxData[#Headers],0))</f>
        <v>0</v>
      </c>
      <c r="AV3" s="7" cm="1">
        <f t="array" ref="AV3">INDEX(stateTaxData[],MATCH(1,(stateTaxData[stateName]=AV$1)*(stateTaxData[taxYear]=$B$4)*(stateTaxData[FilingStatusFlag]=$B$8),0),MATCH($E3,stateTaxData[#Headers],0))</f>
        <v>5400</v>
      </c>
      <c r="AX3" s="7" cm="1">
        <f t="array" ref="AX3">INDEX(stateTaxData[],MATCH(1,(stateTaxData[stateName]=AX$1)*(stateTaxData[taxYear]=$B$4)*(stateTaxData[FilingStatusFlag]=$B$8),0),MATCH($E3,stateTaxData[#Headers],0))</f>
        <v>2200</v>
      </c>
      <c r="AY3" s="7" cm="1">
        <f t="array" ref="AY3">INDEX(stateTaxData[],MATCH(1,(stateTaxData[stateName]=AY$1)*(stateTaxData[taxYear]=$B$4)*(stateTaxData[FilingStatusFlag]=$B$8),0),MATCH($E3,stateTaxData[#Headers],0))</f>
        <v>13850</v>
      </c>
      <c r="BA3" s="7" cm="1">
        <f t="array" ref="BA3">INDEX(stateTaxData[],MATCH(1,(stateTaxData[stateName]=BA$1)*(stateTaxData[taxYear]=$B$4)*(stateTaxData[FilingStatusFlag]=$B$8),0),MATCH($E3,stateTaxData[#Headers],0))</f>
        <v>0</v>
      </c>
      <c r="BB3" s="7" cm="1">
        <f t="array" ref="BB3">INDEX(stateTaxData[],MATCH(1,(stateTaxData[stateName]=BB$1)*(stateTaxData[taxYear]=$B$4)*(stateTaxData[FilingStatusFlag]=$B$8),0),MATCH($E3,stateTaxData[#Headers],0))</f>
        <v>0</v>
      </c>
      <c r="BC3" s="7" cm="1">
        <f t="array" ref="BC3">INDEX(stateTaxData[],MATCH(1,(stateTaxData[stateName]=BC$1)*(stateTaxData[taxYear]=$B$4)*(stateTaxData[FilingStatusFlag]=$B$8),0),MATCH($E3,stateTaxData[#Headers],0))</f>
        <v>0</v>
      </c>
      <c r="BD3" s="7" cm="1">
        <f t="array" ref="BD3">INDEX(stateTaxData[],MATCH(1,(stateTaxData[stateName]=BD$1)*(stateTaxData[taxYear]=$B$4)*(stateTaxData[FilingStatusFlag]=$B$8),0),MATCH($E3,stateTaxData[#Headers],0))</f>
        <v>3500</v>
      </c>
      <c r="BE3" s="7" cm="1">
        <f t="array" ref="BE3">INDEX(stateTaxData[],MATCH(1,(stateTaxData[stateName]=BE$1)*(stateTaxData[taxYear]=$B$4)*(stateTaxData[FilingStatusFlag]=$B$8),0),MATCH($E3,stateTaxData[#Headers],0))</f>
        <v>2980</v>
      </c>
      <c r="BF3" s="7" cm="1">
        <f t="array" ref="BF3">INDEX(stateTaxData[],MATCH(1,(stateTaxData[stateName]=BF$1)*(stateTaxData[taxYear]=$B$4)*(stateTaxData[FilingStatusFlag]=$B$8),0),MATCH($E3,stateTaxData[#Headers],0))</f>
        <v>0</v>
      </c>
      <c r="BH3" s="7" cm="1">
        <f t="array" ref="BH3">INDEX(stateTaxData[],MATCH(1,(stateTaxData[stateName]=BH$1)*(stateTaxData[taxYear]=$B$4)*(stateTaxData[FilingStatusFlag]=$B$8),0),MATCH($E3,stateTaxData[#Headers],0))</f>
        <v>13850</v>
      </c>
      <c r="BJ3" s="123"/>
      <c r="BK3" s="7" cm="1">
        <f t="array" ref="BK3">INDEX(stateTaxData[],MATCH(1,(stateTaxData[stateName]=BK$1)*(stateTaxData[taxYear]=$B$4)*(stateTaxData[FilingStatusFlag]=$B$8),0),MATCH($E3,stateTaxData[#Headers],0))</f>
        <v>0</v>
      </c>
      <c r="BL3" s="7" cm="1">
        <f t="array" ref="BL3">INDEX(stateTaxData[],MATCH(1,(stateTaxData[stateName]=BL$1)*(stateTaxData[taxYear]=$B$4)*(stateTaxData[FilingStatusFlag]=$B$8),0),MATCH($E3,stateTaxData[#Headers],0))</f>
        <v>0</v>
      </c>
      <c r="BN3" s="7" cm="1">
        <f t="array" ref="BN3">INDEX(stateTaxData[],MATCH(1,(stateTaxData[stateName]=BN$1)*(stateTaxData[taxYear]=$B$4)*(stateTaxData[FilingStatusFlag]=$B$8),0),MATCH($E3,stateTaxData[#Headers],0))</f>
        <v>13825</v>
      </c>
      <c r="BO3" s="7" cm="1">
        <f t="array" ref="BO3">INDEX(stateTaxData[],MATCH(1,(stateTaxData[stateName]=BO$1)*(stateTaxData[taxYear]=$B$4)*(stateTaxData[FilingStatusFlag]=$B$8),0),MATCH($E3,stateTaxData[#Headers],0))</f>
        <v>2300</v>
      </c>
      <c r="BQ3" s="7" cm="1">
        <f t="array" ref="BQ3">INDEX(stateTaxData[],MATCH(1,(stateTaxData[stateName]=BQ$1)*(stateTaxData[taxYear]=$B$4)*(stateTaxData[FilingStatusFlag]=$B$8),0),MATCH($E3,stateTaxData[#Headers],0))</f>
        <v>13850</v>
      </c>
      <c r="BT3" s="123"/>
      <c r="BU3" s="7" cm="1">
        <f t="array" ref="BU3">INDEX(stateTaxData[],MATCH(1,(stateTaxData[stateName]=BU$1)*(stateTaxData[taxYear]=$B$4)*(stateTaxData[FilingStatusFlag]=$B$8),0),MATCH($E3,stateTaxData[#Headers],0))</f>
        <v>7900</v>
      </c>
      <c r="BV3" s="7" cm="1">
        <f t="array" ref="BV3">INDEX(stateTaxData[],MATCH(1,(stateTaxData[stateName]=BV$1)*(stateTaxData[taxYear]=$B$4)*(stateTaxData[FilingStatusFlag]=$B$8),0),MATCH($E3,stateTaxData[#Headers],0))</f>
        <v>0</v>
      </c>
      <c r="BW3" s="7" cm="1">
        <f t="array" ref="BW3">INDEX(stateTaxData[],MATCH(1,(stateTaxData[stateName]=BW$1)*(stateTaxData[taxYear]=$B$4)*(stateTaxData[FilingStatusFlag]=$B$8),0),MATCH($E3,stateTaxData[#Headers],0))</f>
        <v>0</v>
      </c>
      <c r="BX3" s="7" cm="1">
        <f t="array" ref="BX3">INDEX(stateTaxData[],MATCH(1,(stateTaxData[stateName]=BX$1)*(stateTaxData[taxYear]=$B$4)*(stateTaxData[FilingStatusFlag]=$B$8),0),MATCH($E3,stateTaxData[#Headers],0))</f>
        <v>0</v>
      </c>
      <c r="BY3" s="7" cm="1">
        <f t="array" ref="BY3">INDEX(stateTaxData[],MATCH(1,(stateTaxData[stateName]=BY$1)*(stateTaxData[taxYear]=$B$4)*(stateTaxData[FilingStatusFlag]=$B$8),0),MATCH($E3,stateTaxData[#Headers],0))</f>
        <v>13850</v>
      </c>
      <c r="BZ3" s="7" cm="1">
        <f t="array" ref="BZ3">INDEX(stateTaxData[],MATCH(1,(stateTaxData[stateName]=BZ$1)*(stateTaxData[taxYear]=$B$4)*(stateTaxData[FilingStatusFlag]=$B$8),0),MATCH($E3,stateTaxData[#Headers],0))</f>
        <v>8000</v>
      </c>
      <c r="CA3" s="7" cm="1">
        <f t="array" ref="CA3">INDEX(stateTaxData[],MATCH(1,(stateTaxData[stateName]=CA$1)*(stateTaxData[taxYear]=$B$4)*(stateTaxData[FilingStatusFlag]=$B$8),0),MATCH($E3,stateTaxData[#Headers],0))</f>
        <v>12750</v>
      </c>
      <c r="CC3" s="7" cm="1">
        <f t="array" ref="CC3">INDEX(stateTaxData[],MATCH(1,(stateTaxData[stateName]=CC$1)*(stateTaxData[taxYear]=$B$4)*(stateTaxData[FilingStatusFlag]=$B$8),0),MATCH($E3,stateTaxData[#Headers],0))</f>
        <v>13850</v>
      </c>
      <c r="CE3" s="123" cm="1">
        <f t="array" ref="CE3">INDEX(stateTaxData[],MATCH(1,(stateTaxData[stateName]=CE$1)*(stateTaxData[taxYear]=$B$4)*(stateTaxData[FilingStatusFlag]=$B$8),0),MATCH($E3,stateTaxData[#Headers],0))</f>
        <v>0</v>
      </c>
      <c r="CF3" s="7" cm="1">
        <f t="array" ref="CF3">INDEX(stateTaxData[],MATCH(1,(stateTaxData[stateName]=CF$1)*(stateTaxData[taxYear]=$B$4)*(stateTaxData[FilingStatusFlag]=$B$8),0),MATCH($E3,stateTaxData[#Headers],0))</f>
        <v>6350</v>
      </c>
      <c r="CH3" s="7" cm="1">
        <f t="array" ref="CH3">INDEX(stateTaxData[],MATCH(1,(stateTaxData[stateName]=CH$1)*(stateTaxData[taxYear]=$B$4)*(stateTaxData[FilingStatusFlag]=$B$8),0),MATCH($E3,stateTaxData[#Headers],0))</f>
        <v>2605</v>
      </c>
      <c r="CI3" s="7" cm="1">
        <f t="array" ref="CI3">INDEX(stateTaxData[],MATCH(1,(stateTaxData[stateName]=CI$1)*(stateTaxData[taxYear]=$B$4)*(stateTaxData[FilingStatusFlag]=$B$8),0),MATCH($E3,stateTaxData[#Headers],0))</f>
        <v>0</v>
      </c>
      <c r="CK3" s="7" cm="1">
        <f t="array" ref="CK3">INDEX(stateTaxData[],MATCH(1,(stateTaxData[stateName]=CK$1)*(stateTaxData[taxYear]=$B$4)*(stateTaxData[FilingStatusFlag]=$B$8),0),MATCH($E3,stateTaxData[#Headers],0))</f>
        <v>10000</v>
      </c>
      <c r="CL3" s="7" cm="1">
        <f t="array" ref="CL3">INDEX(stateTaxData[],MATCH(1,(stateTaxData[stateName]=CL$1)*(stateTaxData[taxYear]=$B$4)*(stateTaxData[FilingStatusFlag]=$B$8),0),MATCH($E3,stateTaxData[#Headers],0))</f>
        <v>13850</v>
      </c>
      <c r="CN3" s="7" cm="1">
        <f t="array" ref="CN3">INDEX(stateTaxData[],MATCH(1,(stateTaxData[stateName]=CN$1)*(stateTaxData[taxYear]=$B$4)*(stateTaxData[FilingStatusFlag]=$B$8),0),MATCH($E3,stateTaxData[#Headers],0))</f>
        <v>0</v>
      </c>
      <c r="CO3" s="7" cm="1">
        <f t="array" ref="CO3">INDEX(stateTaxData[],MATCH(1,(stateTaxData[stateName]=CO$1)*(stateTaxData[taxYear]=$B$4)*(stateTaxData[FilingStatusFlag]=$B$8),0),MATCH($E3,stateTaxData[#Headers],0))</f>
        <v>0</v>
      </c>
      <c r="CP3" s="7" cm="1">
        <f t="array" ref="CP3">INDEX(stateTaxData[],MATCH(1,(stateTaxData[stateName]=CP$1)*(stateTaxData[taxYear]=$B$4)*(stateTaxData[FilingStatusFlag]=$B$8),0),MATCH($E3,stateTaxData[#Headers],0))</f>
        <v>0</v>
      </c>
      <c r="CR3" s="123" cm="1">
        <f t="array" ref="CR3">INDEX(stateTaxData[],MATCH(1,(stateTaxData[stateName]=CR$1)*(stateTaxData[taxYear]=$B$4)*(stateTaxData[FilingStatusFlag]=$B$8),0),MATCH($E3,stateTaxData[#Headers],0))</f>
        <v>0</v>
      </c>
      <c r="CU3" s="7" cm="1">
        <f t="array" ref="CU3">INDEX(stateTaxData[],MATCH(1,(stateTaxData[stateName]=CU$1)*(stateTaxData[taxYear]=$B$4)*(stateTaxData[FilingStatusFlag]=$B$8),0),MATCH($E3,stateTaxData[#Headers],0))</f>
        <v>6500</v>
      </c>
      <c r="CV3" s="7" cm="1">
        <f t="array" ref="CV3">INDEX(stateTaxData[],MATCH(1,(stateTaxData[stateName]=CV$1)*(stateTaxData[taxYear]=$B$4)*(stateTaxData[FilingStatusFlag]=$B$8),0),MATCH($E3,stateTaxData[#Headers],0))</f>
        <v>8000</v>
      </c>
      <c r="CW3" s="7" cm="1">
        <f t="array" ref="CW3">INDEX(stateTaxData[],MATCH(1,(stateTaxData[stateName]=CW$1)*(stateTaxData[taxYear]=$B$4)*(stateTaxData[FilingStatusFlag]=$B$8),0),MATCH($E3,stateTaxData[#Headers],0))</f>
        <v>250000</v>
      </c>
      <c r="CX3" s="123" cm="1">
        <f t="array" ref="CX3">INDEX(stateTaxData[],MATCH(1,(stateTaxData[stateName]=CX$1)*(stateTaxData[taxYear]=$B$4)*(stateTaxData[FilingStatusFlag]=$B$8),0),MATCH($E3,stateTaxData[#Headers],0))</f>
        <v>0</v>
      </c>
      <c r="DB3" s="7" cm="1">
        <f t="array" ref="DB3">INDEX(stateTaxData[],MATCH(1,(stateTaxData[stateName]=DB$1)*(stateTaxData[taxYear]=$B$4)*(stateTaxData[FilingStatusFlag]=$B$8),0),MATCH($E3,stateTaxData[#Headers],0))</f>
        <v>12760</v>
      </c>
      <c r="DC3" s="7" cm="1">
        <f t="array" ref="DC3">INDEX(stateTaxData[],MATCH(1,(stateTaxData[stateName]=DC$1)*(stateTaxData[taxYear]=$B$4)*(stateTaxData[FilingStatusFlag]=$B$8),0),MATCH($E3,stateTaxData[#Headers],0))</f>
        <v>0</v>
      </c>
      <c r="DD3">
        <f>ROUND(AVERAGE(AD3,AF3,AH3,AL3,AO3,AP3,AR3,AS3,AT3,AU3,AV3,AX3,AY3,BA3,BB3,BC3,BD3,BE3,BF3,BH3,BJ3,BK3,BL3,BN3,BO3,BQ3,BT3,BU3,BV3,BW3,BX3,BY3,BZ3,CA3,CC3,CE3,CF3,CH3,CI3,CK3,CL3,CN3,CO3,CP3,CR3,CU3,CV3,CW3,CX3,DB3,DC3),0)</f>
        <v>10072</v>
      </c>
      <c r="DF3" s="109"/>
      <c r="DW3" t="s">
        <v>634</v>
      </c>
      <c r="EB3" s="209" t="s">
        <v>692</v>
      </c>
    </row>
    <row r="4" spans="1:179" ht="15" thickBot="1">
      <c r="A4" s="1" t="s">
        <v>124</v>
      </c>
      <c r="B4" s="7">
        <f>'Final Results'!B5</f>
        <v>2023</v>
      </c>
      <c r="C4" s="7"/>
      <c r="D4" s="97" t="s">
        <v>299</v>
      </c>
      <c r="E4" s="99" t="s">
        <v>198</v>
      </c>
      <c r="F4" t="s">
        <v>322</v>
      </c>
      <c r="K4" t="s">
        <v>161</v>
      </c>
      <c r="M4">
        <v>2000</v>
      </c>
      <c r="P4">
        <v>1600</v>
      </c>
      <c r="S4" s="93" cm="1">
        <f t="array" ref="S4">INDEX(EITCpercents[],MATCH(1,(EITCpercents[Name]="Phase Out Percent")*(EITCpercents[Children]=$B$14),0),MATCH("Percent",EITCpercents[#Headers],0))</f>
        <v>7.6499999999999999E-2</v>
      </c>
      <c r="T4" s="85"/>
      <c r="W4" t="s">
        <v>631</v>
      </c>
      <c r="X4" s="45">
        <v>0.09</v>
      </c>
      <c r="AD4" s="123" cm="1">
        <f t="array" ref="AD4">INDEX(stateTaxData[],MATCH(1,(stateTaxData[stateName]=AD$1)*(stateTaxData[taxYear]=$B$4)*(stateTaxData[FilingStatusFlag]=$B$8),0),MATCH($E4,stateTaxData[#Headers],0))</f>
        <v>1500</v>
      </c>
      <c r="AE4" s="109"/>
      <c r="AF4" s="7" cm="1">
        <f t="array" ref="AF4">INDEX(stateTaxData[],MATCH(1,(stateTaxData[stateName]=AF$1)*(stateTaxData[taxYear]=$B$4)*(stateTaxData[FilingStatusFlag]=$B$8),0),MATCH($E4,stateTaxData[#Headers],0))</f>
        <v>0</v>
      </c>
      <c r="AH4" s="7" cm="1">
        <f t="array" ref="AH4">INDEX(stateTaxData[],MATCH(1,(stateTaxData[stateName]=AH$1)*(stateTaxData[taxYear]=$B$4)*(stateTaxData[FilingStatusFlag]=$B$8),0),MATCH($E4,stateTaxData[#Headers],0))</f>
        <v>0</v>
      </c>
      <c r="AJ4" s="7">
        <f t="shared" ref="AJ4:AJ9" si="5">AK4</f>
        <v>29</v>
      </c>
      <c r="AK4" s="7">
        <f t="shared" ref="AK4:AK9" si="6">AL4</f>
        <v>29</v>
      </c>
      <c r="AL4" s="7" cm="1">
        <f t="array" ref="AL4">INDEX(stateTaxData[],MATCH(1,(stateTaxData[stateName]=AL$1)*(stateTaxData[taxYear]=$B$4)*(stateTaxData[FilingStatusFlag]=$B$8),0),MATCH($E4,stateTaxData[#Headers],0))</f>
        <v>29</v>
      </c>
      <c r="AO4" s="7" cm="1">
        <f t="array" ref="AO4">INDEX(stateTaxData[],MATCH(1,(stateTaxData[stateName]=AO$1)*(stateTaxData[taxYear]=$B$4)*(stateTaxData[FilingStatusFlag]=$B$8),0),MATCH($E4,stateTaxData[#Headers],0))</f>
        <v>140</v>
      </c>
      <c r="AP4" s="7" cm="1">
        <f t="array" ref="AP4">INDEX(stateTaxData[],MATCH(1,(stateTaxData[stateName]=AP$1)*(stateTaxData[taxYear]=$B$4)*(stateTaxData[FilingStatusFlag]=$B$8),0),MATCH($E4,stateTaxData[#Headers],0))</f>
        <v>0</v>
      </c>
      <c r="AR4" s="123" cm="1">
        <f t="array" ref="AR4">INDEX(stateTaxData[],MATCH(1,(stateTaxData[stateName]=AR$1)*(stateTaxData[taxYear]=$B$4)*(stateTaxData[FilingStatusFlag]=$B$8),0),MATCH($E4,stateTaxData[#Headers],0))</f>
        <v>15000</v>
      </c>
      <c r="AS4" s="7" cm="1">
        <f t="array" ref="AS4">INDEX(stateTaxData[],MATCH(1,(stateTaxData[stateName]=AS$1)*(stateTaxData[taxYear]=$B$4)*(stateTaxData[FilingStatusFlag]=$B$8),0),MATCH($E4,stateTaxData[#Headers],0))</f>
        <v>110</v>
      </c>
      <c r="AT4" s="7" cm="1">
        <f t="array" ref="AT4">INDEX(stateTaxData[],MATCH(1,(stateTaxData[stateName]=AT$1)*(stateTaxData[taxYear]=$B$4)*(stateTaxData[FilingStatusFlag]=$B$8),0),MATCH($E4,stateTaxData[#Headers],0))</f>
        <v>0</v>
      </c>
      <c r="AU4" s="7" cm="1">
        <f t="array" ref="AU4">INDEX(stateTaxData[],MATCH(1,(stateTaxData[stateName]=AU$1)*(stateTaxData[taxYear]=$B$4)*(stateTaxData[FilingStatusFlag]=$B$8),0),MATCH($E4,stateTaxData[#Headers],0))</f>
        <v>0</v>
      </c>
      <c r="AV4" s="7" cm="1">
        <f t="array" ref="AV4">INDEX(stateTaxData[],MATCH(1,(stateTaxData[stateName]=AV$1)*(stateTaxData[taxYear]=$B$4)*(stateTaxData[FilingStatusFlag]=$B$8),0),MATCH($E4,stateTaxData[#Headers],0))</f>
        <v>2700</v>
      </c>
      <c r="AX4" s="7" cm="1">
        <f t="array" ref="AX4">INDEX(stateTaxData[],MATCH(1,(stateTaxData[stateName]=AX$1)*(stateTaxData[taxYear]=$B$4)*(stateTaxData[FilingStatusFlag]=$B$8),0),MATCH($E4,stateTaxData[#Headers],0))</f>
        <v>1144</v>
      </c>
      <c r="AY4" s="7" cm="1">
        <f t="array" ref="AY4">INDEX(stateTaxData[],MATCH(1,(stateTaxData[stateName]=AY$1)*(stateTaxData[taxYear]=$B$4)*(stateTaxData[FilingStatusFlag]=$B$8),0),MATCH($E4,stateTaxData[#Headers],0))</f>
        <v>0</v>
      </c>
      <c r="BA4" s="7" cm="1">
        <f t="array" ref="BA4">INDEX(stateTaxData[],MATCH(1,(stateTaxData[stateName]=BA$1)*(stateTaxData[taxYear]=$B$4)*(stateTaxData[FilingStatusFlag]=$B$8),0),MATCH($E4,stateTaxData[#Headers],0))</f>
        <v>2425</v>
      </c>
      <c r="BB4" s="7" cm="1">
        <f t="array" ref="BB4">INDEX(stateTaxData[],MATCH(1,(stateTaxData[stateName]=BB$1)*(stateTaxData[taxYear]=$B$4)*(stateTaxData[FilingStatusFlag]=$B$8),0),MATCH($E4,stateTaxData[#Headers],0))</f>
        <v>1000</v>
      </c>
      <c r="BC4" s="7" cm="1">
        <f t="array" ref="BC4">INDEX(stateTaxData[],MATCH(1,(stateTaxData[stateName]=BC$1)*(stateTaxData[taxYear]=$B$4)*(stateTaxData[FilingStatusFlag]=$B$8),0),MATCH($E4,stateTaxData[#Headers],0))</f>
        <v>40</v>
      </c>
      <c r="BD4" s="7" cm="1">
        <f t="array" ref="BD4">INDEX(stateTaxData[],MATCH(1,(stateTaxData[stateName]=BD$1)*(stateTaxData[taxYear]=$B$4)*(stateTaxData[FilingStatusFlag]=$B$8),0),MATCH($E4,stateTaxData[#Headers],0))</f>
        <v>2250</v>
      </c>
      <c r="BE4" s="7" cm="1">
        <f t="array" ref="BE4">INDEX(stateTaxData[],MATCH(1,(stateTaxData[stateName]=BE$1)*(stateTaxData[taxYear]=$B$4)*(stateTaxData[FilingStatusFlag]=$B$8),0),MATCH($E4,stateTaxData[#Headers],0))</f>
        <v>0</v>
      </c>
      <c r="BF4" s="7" cm="1">
        <f t="array" ref="BF4">INDEX(stateTaxData[],MATCH(1,(stateTaxData[stateName]=BF$1)*(stateTaxData[taxYear]=$B$4)*(stateTaxData[FilingStatusFlag]=$B$8),0),MATCH($E4,stateTaxData[#Headers],0))</f>
        <v>4500</v>
      </c>
      <c r="BH4" s="7" cm="1">
        <f t="array" ref="BH4">INDEX(stateTaxData[],MATCH(1,(stateTaxData[stateName]=BH$1)*(stateTaxData[taxYear]=$B$4)*(stateTaxData[FilingStatusFlag]=$B$8),0),MATCH($E4,stateTaxData[#Headers],0))</f>
        <v>4700</v>
      </c>
      <c r="BJ4" s="7" cm="1">
        <f t="array" ref="BJ4">INDEX(stateTaxData[],MATCH(1,(stateTaxData[stateName]=BJ$1)*(stateTaxData[taxYear]=$B$4)*(stateTaxData[FilingStatusFlag]=$B$8),0),MATCH($E4,stateTaxData[#Headers],0))</f>
        <v>3200</v>
      </c>
      <c r="BK4" s="7" cm="1">
        <f t="array" ref="BK4">INDEX(stateTaxData[],MATCH(1,(stateTaxData[stateName]=BK$1)*(stateTaxData[taxYear]=$B$4)*(stateTaxData[FilingStatusFlag]=$B$8),0),MATCH($E4,stateTaxData[#Headers],0))</f>
        <v>4400</v>
      </c>
      <c r="BL4" s="7" cm="1">
        <f t="array" ref="BL4">INDEX(stateTaxData[],MATCH(1,(stateTaxData[stateName]=BL$1)*(stateTaxData[taxYear]=$B$4)*(stateTaxData[FilingStatusFlag]=$B$8),0),MATCH($E4,stateTaxData[#Headers],0))</f>
        <v>5400</v>
      </c>
      <c r="BN4" s="7" cm="1">
        <f t="array" ref="BN4">INDEX(stateTaxData[],MATCH(1,(stateTaxData[stateName]=BN$1)*(stateTaxData[taxYear]=$B$4)*(stateTaxData[FilingStatusFlag]=$B$8),0),MATCH($E4,stateTaxData[#Headers],0))</f>
        <v>0</v>
      </c>
      <c r="BO4" s="7" cm="1">
        <f t="array" ref="BO4">INDEX(stateTaxData[],MATCH(1,(stateTaxData[stateName]=BO$1)*(stateTaxData[taxYear]=$B$4)*(stateTaxData[FilingStatusFlag]=$B$8),0),MATCH($E4,stateTaxData[#Headers],0))</f>
        <v>6000</v>
      </c>
      <c r="BQ4" s="7" cm="1">
        <f t="array" ref="BQ4">INDEX(stateTaxData[],MATCH(1,(stateTaxData[stateName]=BQ$1)*(stateTaxData[taxYear]=$B$4)*(stateTaxData[FilingStatusFlag]=$B$8),0),MATCH($E4,stateTaxData[#Headers],0))</f>
        <v>0</v>
      </c>
      <c r="BT4" s="7" cm="1">
        <f t="array" ref="BT4">INDEX(stateTaxData[],MATCH(1,(stateTaxData[stateName]=BT$1)*(stateTaxData[taxYear]=$B$4)*(stateTaxData[FilingStatusFlag]=$B$8),0),MATCH($E4,stateTaxData[#Headers],0))</f>
        <v>2960</v>
      </c>
      <c r="BU4" s="7" cm="1">
        <f t="array" ref="BU4">INDEX(stateTaxData[],MATCH(1,(stateTaxData[stateName]=BU$1)*(stateTaxData[taxYear]=$B$4)*(stateTaxData[FilingStatusFlag]=$B$8),0),MATCH($E4,stateTaxData[#Headers],0))</f>
        <v>157</v>
      </c>
      <c r="BV4" s="7" cm="1">
        <f t="array" ref="BV4">INDEX(stateTaxData[],MATCH(1,(stateTaxData[stateName]=BV$1)*(stateTaxData[taxYear]=$B$4)*(stateTaxData[FilingStatusFlag]=$B$8),0),MATCH($E4,stateTaxData[#Headers],0))</f>
        <v>0</v>
      </c>
      <c r="BW4" s="7" cm="1">
        <f t="array" ref="BW4">INDEX(stateTaxData[],MATCH(1,(stateTaxData[stateName]=BW$1)*(stateTaxData[taxYear]=$B$4)*(stateTaxData[FilingStatusFlag]=$B$8),0),MATCH($E4,stateTaxData[#Headers],0))</f>
        <v>2400</v>
      </c>
      <c r="BX4" s="7" cm="1">
        <f t="array" ref="BX4">INDEX(stateTaxData[],MATCH(1,(stateTaxData[stateName]=BX$1)*(stateTaxData[taxYear]=$B$4)*(stateTaxData[FilingStatusFlag]=$B$8),0),MATCH($E4,stateTaxData[#Headers],0))</f>
        <v>1000</v>
      </c>
      <c r="BY4" s="7" cm="1">
        <f t="array" ref="BY4">INDEX(stateTaxData[],MATCH(1,(stateTaxData[stateName]=BY$1)*(stateTaxData[taxYear]=$B$4)*(stateTaxData[FilingStatusFlag]=$B$8),0),MATCH($E4,stateTaxData[#Headers],0))</f>
        <v>0</v>
      </c>
      <c r="BZ4" s="7" cm="1">
        <f t="array" ref="BZ4">INDEX(stateTaxData[],MATCH(1,(stateTaxData[stateName]=BZ$1)*(stateTaxData[taxYear]=$B$4)*(stateTaxData[FilingStatusFlag]=$B$8),0),MATCH($E4,stateTaxData[#Headers],0))</f>
        <v>0</v>
      </c>
      <c r="CA4" s="7" cm="1">
        <f t="array" ref="CA4">INDEX(stateTaxData[],MATCH(1,(stateTaxData[stateName]=CA$1)*(stateTaxData[taxYear]=$B$4)*(stateTaxData[FilingStatusFlag]=$B$8),0),MATCH($E4,stateTaxData[#Headers],0))</f>
        <v>0</v>
      </c>
      <c r="CC4" s="7" cm="1">
        <f t="array" ref="CC4">INDEX(stateTaxData[],MATCH(1,(stateTaxData[stateName]=CC$1)*(stateTaxData[taxYear]=$B$4)*(stateTaxData[FilingStatusFlag]=$B$8),0),MATCH($E4,stateTaxData[#Headers],0))</f>
        <v>0</v>
      </c>
      <c r="CE4" s="123" cm="1">
        <f t="array" ref="CE4">INDEX(stateTaxData[],MATCH(1,(stateTaxData[stateName]=CE$1)*(stateTaxData[taxYear]=$B$4)*(stateTaxData[FilingStatusFlag]=$B$8),0),MATCH($E4,stateTaxData[#Headers],0))</f>
        <v>2400</v>
      </c>
      <c r="CF4" s="7" cm="1">
        <f t="array" ref="CF4">INDEX(stateTaxData[],MATCH(1,(stateTaxData[stateName]=CF$1)*(stateTaxData[taxYear]=$B$4)*(stateTaxData[FilingStatusFlag]=$B$8),0),MATCH($E4,stateTaxData[#Headers],0))</f>
        <v>1000</v>
      </c>
      <c r="CH4" s="7" cm="1">
        <f t="array" ref="CH4">INDEX(stateTaxData[],MATCH(1,(stateTaxData[stateName]=CH$1)*(stateTaxData[taxYear]=$B$4)*(stateTaxData[FilingStatusFlag]=$B$8),0),MATCH($E4,stateTaxData[#Headers],0))</f>
        <v>236</v>
      </c>
      <c r="CI4" s="7" cm="1">
        <f t="array" ref="CI4">INDEX(stateTaxData[],MATCH(1,(stateTaxData[stateName]=CI$1)*(stateTaxData[taxYear]=$B$4)*(stateTaxData[FilingStatusFlag]=$B$8),0),MATCH($E4,stateTaxData[#Headers],0))</f>
        <v>0</v>
      </c>
      <c r="CK4" s="7" cm="1">
        <f t="array" ref="CK4">INDEX(stateTaxData[],MATCH(1,(stateTaxData[stateName]=CK$1)*(stateTaxData[taxYear]=$B$4)*(stateTaxData[FilingStatusFlag]=$B$8),0),MATCH($E4,stateTaxData[#Headers],0))</f>
        <v>4700</v>
      </c>
      <c r="CL4" s="7" cm="1">
        <f t="array" ref="CL4">INDEX(stateTaxData[],MATCH(1,(stateTaxData[stateName]=CL$1)*(stateTaxData[taxYear]=$B$4)*(stateTaxData[FilingStatusFlag]=$B$8),0),MATCH($E4,stateTaxData[#Headers],0))</f>
        <v>0</v>
      </c>
      <c r="CN4" s="7" cm="1">
        <f t="array" ref="CN4">INDEX(stateTaxData[],MATCH(1,(stateTaxData[stateName]=CN$1)*(stateTaxData[taxYear]=$B$4)*(stateTaxData[FilingStatusFlag]=$B$8),0),MATCH($E4,stateTaxData[#Headers],0))</f>
        <v>0</v>
      </c>
      <c r="CO4" s="7" cm="1">
        <f t="array" ref="CO4">INDEX(stateTaxData[],MATCH(1,(stateTaxData[stateName]=CO$1)*(stateTaxData[taxYear]=$B$4)*(stateTaxData[FilingStatusFlag]=$B$8),0),MATCH($E4,stateTaxData[#Headers],0))</f>
        <v>0</v>
      </c>
      <c r="CP4" s="7" cm="1">
        <f t="array" ref="CP4">INDEX(stateTaxData[],MATCH(1,(stateTaxData[stateName]=CP$1)*(stateTaxData[taxYear]=$B$4)*(stateTaxData[FilingStatusFlag]=$B$8),0),MATCH($E4,stateTaxData[#Headers],0))</f>
        <v>0</v>
      </c>
      <c r="CR4" s="123">
        <v>0</v>
      </c>
      <c r="CU4" s="7" cm="1">
        <f t="array" ref="CU4">INDEX(stateTaxData[],MATCH(1,(stateTaxData[stateName]=CU$1)*(stateTaxData[taxYear]=$B$4)*(stateTaxData[FilingStatusFlag]=$B$8),0),MATCH($E4,stateTaxData[#Headers],0))</f>
        <v>4500</v>
      </c>
      <c r="CV4" s="7" cm="1">
        <f t="array" ref="CV4">INDEX(stateTaxData[],MATCH(1,(stateTaxData[stateName]=CV$1)*(stateTaxData[taxYear]=$B$4)*(stateTaxData[FilingStatusFlag]=$B$8),0),MATCH($E4,stateTaxData[#Headers],0))</f>
        <v>930</v>
      </c>
      <c r="CW4" s="7" cm="1">
        <f t="array" ref="CW4">INDEX(stateTaxData[],MATCH(1,(stateTaxData[stateName]=CW$1)*(stateTaxData[taxYear]=$B$4)*(stateTaxData[FilingStatusFlag]=$B$8),0),MATCH($E4,stateTaxData[#Headers],0))</f>
        <v>0</v>
      </c>
      <c r="CX4" s="123" cm="1">
        <f t="array" ref="CX4">INDEX(stateTaxData[],MATCH(1,(stateTaxData[stateName]=CX$1)*(stateTaxData[taxYear]=$B$4)*(stateTaxData[FilingStatusFlag]=$B$8),0),MATCH($E4,stateTaxData[#Headers],0))</f>
        <v>2000</v>
      </c>
      <c r="DB4" s="7" cm="1">
        <f t="array" ref="DB4">INDEX(stateTaxData[],MATCH(1,(stateTaxData[stateName]=DB$1)*(stateTaxData[taxYear]=$B$4)*(stateTaxData[FilingStatusFlag]=$B$8),0),MATCH($E4,stateTaxData[#Headers],0))</f>
        <v>700</v>
      </c>
      <c r="DC4" s="7" cm="1">
        <f t="array" ref="DC4">INDEX(stateTaxData[],MATCH(1,(stateTaxData[stateName]=DC$1)*(stateTaxData[taxYear]=$B$4)*(stateTaxData[FilingStatusFlag]=$B$8),0),MATCH($E4,stateTaxData[#Headers],0))</f>
        <v>0</v>
      </c>
      <c r="DD4">
        <f t="shared" ref="DD4:DD9" si="7">ROUND(AVERAGE(AD4,AF4,AH4,AL4,AO4,AP4,AR4,AS4,AT4,AU4,AV4,AX4,AY4,BA4,BB4,BC4,BD4,BE4,BF4,BH4,BJ4,BK4,BL4,BN4,BO4,BQ4,BT4,BU4,BV4,BW4,BX4,BY4,BZ4,CA4,CC4,CE4,CF4,CH4,CI4,CK4,CL4,CN4,CO4,CP4,CR4,CU4,CV4,CW4,CX4,DB4,DC4),0)</f>
        <v>1520</v>
      </c>
      <c r="DF4" s="109"/>
      <c r="DW4" s="187" t="s">
        <v>633</v>
      </c>
    </row>
    <row r="5" spans="1:179" ht="15" thickBot="1">
      <c r="A5" s="1"/>
      <c r="B5" s="7"/>
      <c r="C5" s="7"/>
      <c r="D5" s="97" t="s">
        <v>59</v>
      </c>
      <c r="E5" s="99" t="s">
        <v>199</v>
      </c>
      <c r="F5" t="s">
        <v>323</v>
      </c>
      <c r="M5" cm="1">
        <f t="array" ref="M5">INDEX(CTCFactors[],MATCH(1,(CTCFactors[Name]=$B$8)*(CTCFactors[Phaseout Phase]=1)*(CTCFactors[Year]=$B$4)*(CTCFactors[Note]="Income Threshold"),0),MATCH("Value",CTCFactors[#Headers],0))</f>
        <v>75000.009999999995</v>
      </c>
      <c r="Q5" s="45"/>
      <c r="R5" s="45"/>
      <c r="S5" s="94" cm="1">
        <f t="array" ref="S5">INDEX(EITCPhaseIn[],MATCH(1,(EITCPhaseIn[Name]="Phase In Threshold")*(EITCPhaseIn[Children]=$B$14),0),MATCH($B$4,VALUE(EITCPhaseIn[#Headers]),0))</f>
        <v>7840</v>
      </c>
      <c r="T5" s="169"/>
      <c r="W5" t="s">
        <v>632</v>
      </c>
      <c r="X5">
        <f>1/(1+X4)</f>
        <v>0.9174311926605504</v>
      </c>
      <c r="AD5" s="123" t="str" cm="1">
        <f t="array" ref="AD5">INDEX(stateTaxData[],MATCH(1,(stateTaxData[stateName]=AD$1)*(stateTaxData[taxYear]=$B$4)*(stateTaxData[FilingStatusFlag]=$B$8),0),MATCH($E5,stateTaxData[#Headers],0))</f>
        <v>No</v>
      </c>
      <c r="AE5" s="109"/>
      <c r="AF5" s="7" t="str" cm="1">
        <f t="array" ref="AF5">INDEX(stateTaxData[],MATCH(1,(stateTaxData[stateName]=AF$1)*(stateTaxData[taxYear]=$B$4)*(stateTaxData[FilingStatusFlag]=$B$8),0),MATCH($E5,stateTaxData[#Headers],0))</f>
        <v>No</v>
      </c>
      <c r="AH5" s="7" t="str" cm="1">
        <f t="array" ref="AH5">INDEX(stateTaxData[],MATCH(1,(stateTaxData[stateName]=AH$1)*(stateTaxData[taxYear]=$B$4)*(stateTaxData[FilingStatusFlag]=$B$8),0),MATCH($E5,stateTaxData[#Headers],0))</f>
        <v>No</v>
      </c>
      <c r="AJ5" s="7" t="str">
        <f t="shared" si="5"/>
        <v>Yes</v>
      </c>
      <c r="AK5" s="7" t="str">
        <f t="shared" si="6"/>
        <v>Yes</v>
      </c>
      <c r="AL5" s="7" t="str" cm="1">
        <f t="array" ref="AL5">INDEX(stateTaxData[],MATCH(1,(stateTaxData[stateName]=AL$1)*(stateTaxData[taxYear]=$B$4)*(stateTaxData[FilingStatusFlag]=$B$8),0),MATCH($E5,stateTaxData[#Headers],0))</f>
        <v>Yes</v>
      </c>
      <c r="AO5" s="7" t="str" cm="1">
        <f t="array" ref="AO5">INDEX(stateTaxData[],MATCH(1,(stateTaxData[stateName]=AO$1)*(stateTaxData[taxYear]=$B$4)*(stateTaxData[FilingStatusFlag]=$B$8),0),MATCH($E5,stateTaxData[#Headers],0))</f>
        <v>Yes</v>
      </c>
      <c r="AP5" s="7" t="str" cm="1">
        <f t="array" ref="AP5">INDEX(stateTaxData[],MATCH(1,(stateTaxData[stateName]=AP$1)*(stateTaxData[taxYear]=$B$4)*(stateTaxData[FilingStatusFlag]=$B$8),0),MATCH($E5,stateTaxData[#Headers],0))</f>
        <v>No</v>
      </c>
      <c r="AR5" s="123" t="str" cm="1">
        <f t="array" ref="AR5">INDEX(stateTaxData[],MATCH(1,(stateTaxData[stateName]=AR$1)*(stateTaxData[taxYear]=$B$4)*(stateTaxData[FilingStatusFlag]=$B$8),0),MATCH($E5,stateTaxData[#Headers],0))</f>
        <v>No</v>
      </c>
      <c r="AS5" s="7" t="str" cm="1">
        <f t="array" ref="AS5">INDEX(stateTaxData[],MATCH(1,(stateTaxData[stateName]=AS$1)*(stateTaxData[taxYear]=$B$4)*(stateTaxData[FilingStatusFlag]=$B$8),0),MATCH($E5,stateTaxData[#Headers],0))</f>
        <v>Yes</v>
      </c>
      <c r="AT5" s="7" t="str" cm="1">
        <f t="array" ref="AT5">INDEX(stateTaxData[],MATCH(1,(stateTaxData[stateName]=AT$1)*(stateTaxData[taxYear]=$B$4)*(stateTaxData[FilingStatusFlag]=$B$8),0),MATCH($E5,stateTaxData[#Headers],0))</f>
        <v>No</v>
      </c>
      <c r="AU5" s="7" t="str" cm="1">
        <f t="array" ref="AU5">INDEX(stateTaxData[],MATCH(1,(stateTaxData[stateName]=AU$1)*(stateTaxData[taxYear]=$B$4)*(stateTaxData[FilingStatusFlag]=$B$8),0),MATCH($E5,stateTaxData[#Headers],0))</f>
        <v>No</v>
      </c>
      <c r="AV5" s="7" t="str" cm="1">
        <f t="array" ref="AV5">INDEX(stateTaxData[],MATCH(1,(stateTaxData[stateName]=AV$1)*(stateTaxData[taxYear]=$B$4)*(stateTaxData[FilingStatusFlag]=$B$8),0),MATCH($E5,stateTaxData[#Headers],0))</f>
        <v>No</v>
      </c>
      <c r="AX5" s="7" t="str" cm="1">
        <f t="array" ref="AX5">INDEX(stateTaxData[],MATCH(1,(stateTaxData[stateName]=AX$1)*(stateTaxData[taxYear]=$B$4)*(stateTaxData[FilingStatusFlag]=$B$8),0),MATCH($E5,stateTaxData[#Headers],0))</f>
        <v>No</v>
      </c>
      <c r="AY5" s="7" t="str" cm="1">
        <f t="array" ref="AY5">INDEX(stateTaxData[],MATCH(1,(stateTaxData[stateName]=AY$1)*(stateTaxData[taxYear]=$B$4)*(stateTaxData[FilingStatusFlag]=$B$8),0),MATCH($E5,stateTaxData[#Headers],0))</f>
        <v>No</v>
      </c>
      <c r="BA5" s="7" t="str" cm="1">
        <f t="array" ref="BA5">INDEX(stateTaxData[],MATCH(1,(stateTaxData[stateName]=BA$1)*(stateTaxData[taxYear]=$B$4)*(stateTaxData[FilingStatusFlag]=$B$8),0),MATCH($E5,stateTaxData[#Headers],0))</f>
        <v>No</v>
      </c>
      <c r="BB5" s="7" t="str" cm="1">
        <f t="array" ref="BB5">INDEX(stateTaxData[],MATCH(1,(stateTaxData[stateName]=BB$1)*(stateTaxData[taxYear]=$B$4)*(stateTaxData[FilingStatusFlag]=$B$8),0),MATCH($E5,stateTaxData[#Headers],0))</f>
        <v>No</v>
      </c>
      <c r="BC5" s="7" t="str" cm="1">
        <f t="array" ref="BC5">INDEX(stateTaxData[],MATCH(1,(stateTaxData[stateName]=BC$1)*(stateTaxData[taxYear]=$B$4)*(stateTaxData[FilingStatusFlag]=$B$8),0),MATCH($E5,stateTaxData[#Headers],0))</f>
        <v>Yes</v>
      </c>
      <c r="BD5" s="7" t="str" cm="1">
        <f t="array" ref="BD5">INDEX(stateTaxData[],MATCH(1,(stateTaxData[stateName]=BD$1)*(stateTaxData[taxYear]=$B$4)*(stateTaxData[FilingStatusFlag]=$B$8),0),MATCH($E5,stateTaxData[#Headers],0))</f>
        <v>No</v>
      </c>
      <c r="BE5" s="7" t="str" cm="1">
        <f t="array" ref="BE5">INDEX(stateTaxData[],MATCH(1,(stateTaxData[stateName]=BE$1)*(stateTaxData[taxYear]=$B$4)*(stateTaxData[FilingStatusFlag]=$B$8),0),MATCH($E5,stateTaxData[#Headers],0))</f>
        <v>No</v>
      </c>
      <c r="BF5" s="7" t="str" cm="1">
        <f t="array" ref="BF5">INDEX(stateTaxData[],MATCH(1,(stateTaxData[stateName]=BF$1)*(stateTaxData[taxYear]=$B$4)*(stateTaxData[FilingStatusFlag]=$B$8),0),MATCH($E5,stateTaxData[#Headers],0))</f>
        <v>No</v>
      </c>
      <c r="BH5" s="7" t="str" cm="1">
        <f t="array" ref="BH5">INDEX(stateTaxData[],MATCH(1,(stateTaxData[stateName]=BH$1)*(stateTaxData[taxYear]=$B$4)*(stateTaxData[FilingStatusFlag]=$B$8),0),MATCH($E5,stateTaxData[#Headers],0))</f>
        <v>No</v>
      </c>
      <c r="BJ5" s="7" t="str" cm="1">
        <f t="array" ref="BJ5">INDEX(stateTaxData[],MATCH(1,(stateTaxData[stateName]=BJ$1)*(stateTaxData[taxYear]=$B$4)*(stateTaxData[FilingStatusFlag]=$B$8),0),MATCH($E5,stateTaxData[#Headers],0))</f>
        <v>No</v>
      </c>
      <c r="BK5" s="7" t="str" cm="1">
        <f t="array" ref="BK5">INDEX(stateTaxData[],MATCH(1,(stateTaxData[stateName]=BK$1)*(stateTaxData[taxYear]=$B$4)*(stateTaxData[FilingStatusFlag]=$B$8),0),MATCH($E5,stateTaxData[#Headers],0))</f>
        <v>No</v>
      </c>
      <c r="BL5" s="7" t="str" cm="1">
        <f t="array" ref="BL5">INDEX(stateTaxData[],MATCH(1,(stateTaxData[stateName]=BL$1)*(stateTaxData[taxYear]=$B$4)*(stateTaxData[FilingStatusFlag]=$B$8),0),MATCH($E5,stateTaxData[#Headers],0))</f>
        <v>No</v>
      </c>
      <c r="BN5" s="7" t="str" cm="1">
        <f t="array" ref="BN5">INDEX(stateTaxData[],MATCH(1,(stateTaxData[stateName]=BN$1)*(stateTaxData[taxYear]=$B$4)*(stateTaxData[FilingStatusFlag]=$B$8),0),MATCH($E5,stateTaxData[#Headers],0))</f>
        <v>No</v>
      </c>
      <c r="BO5" s="7" t="str" cm="1">
        <f t="array" ref="BO5">INDEX(stateTaxData[],MATCH(1,(stateTaxData[stateName]=BO$1)*(stateTaxData[taxYear]=$B$4)*(stateTaxData[FilingStatusFlag]=$B$8),0),MATCH($E5,stateTaxData[#Headers],0))</f>
        <v>No</v>
      </c>
      <c r="BQ5" s="7" t="str" cm="1">
        <f t="array" ref="BQ5">INDEX(stateTaxData[],MATCH(1,(stateTaxData[stateName]=BQ$1)*(stateTaxData[taxYear]=$B$4)*(stateTaxData[FilingStatusFlag]=$B$8),0),MATCH($E5,stateTaxData[#Headers],0))</f>
        <v>No</v>
      </c>
      <c r="BT5" s="7" t="str" cm="1">
        <f t="array" ref="BT5">INDEX(stateTaxData[],MATCH(1,(stateTaxData[stateName]=BT$1)*(stateTaxData[taxYear]=$B$4)*(stateTaxData[FilingStatusFlag]=$B$8),0),MATCH($E5,stateTaxData[#Headers],0))</f>
        <v>No</v>
      </c>
      <c r="BU5" s="7" t="str" cm="1">
        <f t="array" ref="BU5">INDEX(stateTaxData[],MATCH(1,(stateTaxData[stateName]=BU$1)*(stateTaxData[taxYear]=$B$4)*(stateTaxData[FilingStatusFlag]=$B$8),0),MATCH($E5,stateTaxData[#Headers],0))</f>
        <v>Yes</v>
      </c>
      <c r="BV5" s="7" t="str" cm="1">
        <f t="array" ref="BV5">INDEX(stateTaxData[],MATCH(1,(stateTaxData[stateName]=BV$1)*(stateTaxData[taxYear]=$B$4)*(stateTaxData[FilingStatusFlag]=$B$8),0),MATCH($E5,stateTaxData[#Headers],0))</f>
        <v>No</v>
      </c>
      <c r="BW5" s="7" t="str" cm="1">
        <f t="array" ref="BW5">INDEX(stateTaxData[],MATCH(1,(stateTaxData[stateName]=BW$1)*(stateTaxData[taxYear]=$B$4)*(stateTaxData[FilingStatusFlag]=$B$8),0),MATCH($E5,stateTaxData[#Headers],0))</f>
        <v>No</v>
      </c>
      <c r="BX5" s="7" t="str" cm="1">
        <f t="array" ref="BX5">INDEX(stateTaxData[],MATCH(1,(stateTaxData[stateName]=BX$1)*(stateTaxData[taxYear]=$B$4)*(stateTaxData[FilingStatusFlag]=$B$8),0),MATCH($E5,stateTaxData[#Headers],0))</f>
        <v>No</v>
      </c>
      <c r="BY5" s="7" t="str" cm="1">
        <f t="array" ref="BY5">INDEX(stateTaxData[],MATCH(1,(stateTaxData[stateName]=BY$1)*(stateTaxData[taxYear]=$B$4)*(stateTaxData[FilingStatusFlag]=$B$8),0),MATCH($E5,stateTaxData[#Headers],0))</f>
        <v>No</v>
      </c>
      <c r="BZ5" s="7" t="str" cm="1">
        <f t="array" ref="BZ5">INDEX(stateTaxData[],MATCH(1,(stateTaxData[stateName]=BZ$1)*(stateTaxData[taxYear]=$B$4)*(stateTaxData[FilingStatusFlag]=$B$8),0),MATCH($E5,stateTaxData[#Headers],0))</f>
        <v>No</v>
      </c>
      <c r="CA5" s="7" t="str" cm="1">
        <f t="array" ref="CA5">INDEX(stateTaxData[],MATCH(1,(stateTaxData[stateName]=CA$1)*(stateTaxData[taxYear]=$B$4)*(stateTaxData[FilingStatusFlag]=$B$8),0),MATCH($E5,stateTaxData[#Headers],0))</f>
        <v>No</v>
      </c>
      <c r="CC5" s="7" t="str" cm="1">
        <f t="array" ref="CC5">INDEX(stateTaxData[],MATCH(1,(stateTaxData[stateName]=CC$1)*(stateTaxData[taxYear]=$B$4)*(stateTaxData[FilingStatusFlag]=$B$8),0),MATCH($E5,stateTaxData[#Headers],0))</f>
        <v>No</v>
      </c>
      <c r="CE5" s="123" t="str" cm="1">
        <f t="array" ref="CE5">INDEX(stateTaxData[],MATCH(1,(stateTaxData[stateName]=CE$1)*(stateTaxData[taxYear]=$B$4)*(stateTaxData[FilingStatusFlag]=$B$8),0),MATCH($E5,stateTaxData[#Headers],0))</f>
        <v>No</v>
      </c>
      <c r="CF5" s="7" t="str" cm="1">
        <f t="array" ref="CF5">INDEX(stateTaxData[],MATCH(1,(stateTaxData[stateName]=CF$1)*(stateTaxData[taxYear]=$B$4)*(stateTaxData[FilingStatusFlag]=$B$8),0),MATCH($E5,stateTaxData[#Headers],0))</f>
        <v>No</v>
      </c>
      <c r="CH5" s="7" t="str" cm="1">
        <f t="array" ref="CH5">INDEX(stateTaxData[],MATCH(1,(stateTaxData[stateName]=CH$1)*(stateTaxData[taxYear]=$B$4)*(stateTaxData[FilingStatusFlag]=$B$8),0),MATCH($E5,stateTaxData[#Headers],0))</f>
        <v>Yes</v>
      </c>
      <c r="CI5" s="7" t="str" cm="1">
        <f t="array" ref="CI5">INDEX(stateTaxData[],MATCH(1,(stateTaxData[stateName]=CI$1)*(stateTaxData[taxYear]=$B$4)*(stateTaxData[FilingStatusFlag]=$B$8),0),MATCH($E5,stateTaxData[#Headers],0))</f>
        <v>No</v>
      </c>
      <c r="CK5" s="7" t="str" cm="1">
        <f t="array" ref="CK5">INDEX(stateTaxData[],MATCH(1,(stateTaxData[stateName]=CK$1)*(stateTaxData[taxYear]=$B$4)*(stateTaxData[FilingStatusFlag]=$B$8),0),MATCH($E5,stateTaxData[#Headers],0))</f>
        <v>No</v>
      </c>
      <c r="CL5" s="7" t="str" cm="1">
        <f t="array" ref="CL5">INDEX(stateTaxData[],MATCH(1,(stateTaxData[stateName]=CL$1)*(stateTaxData[taxYear]=$B$4)*(stateTaxData[FilingStatusFlag]=$B$8),0),MATCH($E5,stateTaxData[#Headers],0))</f>
        <v>No</v>
      </c>
      <c r="CN5" s="7" t="str" cm="1">
        <f t="array" ref="CN5">INDEX(stateTaxData[],MATCH(1,(stateTaxData[stateName]=CN$1)*(stateTaxData[taxYear]=$B$4)*(stateTaxData[FilingStatusFlag]=$B$8),0),MATCH($E5,stateTaxData[#Headers],0))</f>
        <v>No</v>
      </c>
      <c r="CO5" s="7" t="str" cm="1">
        <f t="array" ref="CO5">INDEX(stateTaxData[],MATCH(1,(stateTaxData[stateName]=CO$1)*(stateTaxData[taxYear]=$B$4)*(stateTaxData[FilingStatusFlag]=$B$8),0),MATCH($E5,stateTaxData[#Headers],0))</f>
        <v>No</v>
      </c>
      <c r="CP5" s="7" t="str" cm="1">
        <f t="array" ref="CP5">INDEX(stateTaxData[],MATCH(1,(stateTaxData[stateName]=CP$1)*(stateTaxData[taxYear]=$B$4)*(stateTaxData[FilingStatusFlag]=$B$8),0),MATCH($E5,stateTaxData[#Headers],0))</f>
        <v>No</v>
      </c>
      <c r="CR5" s="123" t="str" cm="1">
        <f t="array" ref="CR5">INDEX(stateTaxData[],MATCH(1,(stateTaxData[stateName]=CR$1)*(stateTaxData[taxYear]=$B$4)*(stateTaxData[FilingStatusFlag]=$B$8),0),MATCH($E5,stateTaxData[#Headers],0))</f>
        <v>Yes</v>
      </c>
      <c r="CU5" s="7" t="str" cm="1">
        <f t="array" ref="CU5">INDEX(stateTaxData[],MATCH(1,(stateTaxData[stateName]=CU$1)*(stateTaxData[taxYear]=$B$4)*(stateTaxData[FilingStatusFlag]=$B$8),0),MATCH($E5,stateTaxData[#Headers],0))</f>
        <v>No</v>
      </c>
      <c r="CV5" s="7" t="str" cm="1">
        <f t="array" ref="CV5">INDEX(stateTaxData[],MATCH(1,(stateTaxData[stateName]=CV$1)*(stateTaxData[taxYear]=$B$4)*(stateTaxData[FilingStatusFlag]=$B$8),0),MATCH($E5,stateTaxData[#Headers],0))</f>
        <v>No</v>
      </c>
      <c r="CW5" s="7" t="str" cm="1">
        <f t="array" ref="CW5">INDEX(stateTaxData[],MATCH(1,(stateTaxData[stateName]=CW$1)*(stateTaxData[taxYear]=$B$4)*(stateTaxData[FilingStatusFlag]=$B$8),0),MATCH($E5,stateTaxData[#Headers],0))</f>
        <v>No</v>
      </c>
      <c r="CX5" s="123" t="str" cm="1">
        <f t="array" ref="CX5">INDEX(stateTaxData[],MATCH(1,(stateTaxData[stateName]=CX$1)*(stateTaxData[taxYear]=$B$4)*(stateTaxData[FilingStatusFlag]=$B$8),0),MATCH($E5,stateTaxData[#Headers],0))</f>
        <v>No</v>
      </c>
      <c r="DB5" s="7" t="str" cm="1">
        <f t="array" ref="DB5">INDEX(stateTaxData[],MATCH(1,(stateTaxData[stateName]=DB$1)*(stateTaxData[taxYear]=$B$4)*(stateTaxData[FilingStatusFlag]=$B$8),0),MATCH($E5,stateTaxData[#Headers],0))</f>
        <v>No</v>
      </c>
      <c r="DC5" s="7" t="str" cm="1">
        <f t="array" ref="DC5">INDEX(stateTaxData[],MATCH(1,(stateTaxData[stateName]=DC$1)*(stateTaxData[taxYear]=$B$4)*(stateTaxData[FilingStatusFlag]=$B$8),0),MATCH($E5,stateTaxData[#Headers],0))</f>
        <v>No</v>
      </c>
      <c r="DF5" s="109"/>
      <c r="DW5" s="188">
        <v>0</v>
      </c>
      <c r="EC5" s="116">
        <v>0.5</v>
      </c>
      <c r="ED5" s="116">
        <v>0.4</v>
      </c>
      <c r="EE5" s="116">
        <v>4.4999999999999998E-2</v>
      </c>
      <c r="EF5" s="116">
        <v>0.55000000000000004</v>
      </c>
      <c r="EG5" s="116"/>
      <c r="EH5" s="116"/>
      <c r="EI5" s="116">
        <v>0.4</v>
      </c>
      <c r="EJ5" s="116"/>
      <c r="EK5" s="116">
        <v>0.2</v>
      </c>
      <c r="EL5" s="116">
        <v>0.1</v>
      </c>
      <c r="EM5" s="116">
        <v>0.15</v>
      </c>
      <c r="EN5" s="116">
        <v>0.17</v>
      </c>
      <c r="EO5" s="116"/>
      <c r="EP5" s="116">
        <v>0.05</v>
      </c>
      <c r="EQ5" s="116">
        <v>0.5</v>
      </c>
      <c r="ER5" s="210">
        <v>1</v>
      </c>
      <c r="ES5" s="116">
        <v>0.3</v>
      </c>
      <c r="ET5" s="116">
        <v>0.3</v>
      </c>
      <c r="EU5" s="212">
        <v>0.04</v>
      </c>
      <c r="EV5" s="116"/>
      <c r="EW5" s="216">
        <v>0.1</v>
      </c>
      <c r="EX5" s="116">
        <v>0.1</v>
      </c>
      <c r="EY5" s="116">
        <v>0.1</v>
      </c>
      <c r="EZ5" s="172"/>
      <c r="FA5" s="172"/>
      <c r="FB5" s="116">
        <v>0.4</v>
      </c>
      <c r="FC5" s="116">
        <v>0.25</v>
      </c>
      <c r="FD5" s="116">
        <v>0.3</v>
      </c>
      <c r="FE5" s="172"/>
      <c r="FF5" s="172"/>
      <c r="FG5" s="216">
        <v>0.3</v>
      </c>
      <c r="FH5" s="186">
        <v>0.05</v>
      </c>
      <c r="FI5" s="172">
        <v>0.09</v>
      </c>
      <c r="FK5" s="116">
        <v>0.16</v>
      </c>
      <c r="FL5" s="216">
        <v>1.25</v>
      </c>
      <c r="FM5" s="116"/>
      <c r="FN5" s="116"/>
      <c r="FO5" s="116"/>
      <c r="FP5" s="216">
        <v>0.2</v>
      </c>
      <c r="FQ5" s="116">
        <v>0.38</v>
      </c>
      <c r="FR5" s="216">
        <v>0.2</v>
      </c>
      <c r="FS5" s="214"/>
      <c r="FT5" s="172"/>
      <c r="FU5" s="172"/>
    </row>
    <row r="6" spans="1:179" ht="15" thickBot="1">
      <c r="A6" s="1"/>
      <c r="D6" s="97" t="s">
        <v>300</v>
      </c>
      <c r="E6" s="99" t="s">
        <v>200</v>
      </c>
      <c r="F6" t="s">
        <v>324</v>
      </c>
      <c r="M6" cm="1">
        <f t="array" ref="M6">INDEX(CTCFactors[],MATCH(1,(CTCFactors[Name]=$B$8)*(CTCFactors[Phaseout Phase]=1)*(CTCFactors[Year]=$B$4),0),MATCH("Credit Decrease per Income Increment",CTCFactors[#Headers],0))</f>
        <v>50</v>
      </c>
      <c r="S6" s="94" cm="1">
        <f t="array" ref="S6">INDEX(EITCPhaseIn[],MATCH(1,(EITCPhaseIn[Name]="Maximum Credit")*(EITCPhaseIn[Children]=$B$14),0),MATCH($B$4,VALUE(EITCPhaseIn[#Headers]),0))</f>
        <v>600</v>
      </c>
      <c r="T6" s="169"/>
      <c r="AA6" s="45"/>
      <c r="AD6" s="123" cm="1">
        <f t="array" ref="AD6">INDEX(stateTaxData[],MATCH(1,(stateTaxData[stateName]=AD$1)*(stateTaxData[taxYear]=$B$4)*(stateTaxData[FilingStatusFlag]=$B$8),0),MATCH($E6,stateTaxData[#Headers],0))</f>
        <v>1000</v>
      </c>
      <c r="AE6" s="109"/>
      <c r="AF6" s="7" cm="1">
        <f t="array" ref="AF6">INDEX(stateTaxData[],MATCH(1,(stateTaxData[stateName]=AF$1)*(stateTaxData[taxYear]=$B$4)*(stateTaxData[FilingStatusFlag]=$B$8),0),MATCH($E6,stateTaxData[#Headers],0))</f>
        <v>0</v>
      </c>
      <c r="AH6" s="7" cm="1">
        <f t="array" ref="AH6">INDEX(stateTaxData[],MATCH(1,(stateTaxData[stateName]=AH$1)*(stateTaxData[taxYear]=$B$4)*(stateTaxData[FilingStatusFlag]=$B$8),0),MATCH($E6,stateTaxData[#Headers],0))</f>
        <v>100</v>
      </c>
      <c r="AJ6" s="7">
        <f t="shared" si="5"/>
        <v>29</v>
      </c>
      <c r="AK6" s="7">
        <f t="shared" si="6"/>
        <v>29</v>
      </c>
      <c r="AL6" s="7" cm="1">
        <f t="array" ref="AL6">INDEX(stateTaxData[],MATCH(1,(stateTaxData[stateName]=AL$1)*(stateTaxData[taxYear]=$B$4)*(stateTaxData[FilingStatusFlag]=$B$8),0),MATCH($E6,stateTaxData[#Headers],0))</f>
        <v>29</v>
      </c>
      <c r="AO6" s="7" cm="1">
        <f t="array" ref="AO6">INDEX(stateTaxData[],MATCH(1,(stateTaxData[stateName]=AO$1)*(stateTaxData[taxYear]=$B$4)*(stateTaxData[FilingStatusFlag]=$B$8),0),MATCH($E6,stateTaxData[#Headers],0))</f>
        <v>433</v>
      </c>
      <c r="AP6" s="7" cm="1">
        <f t="array" ref="AP6">INDEX(stateTaxData[],MATCH(1,(stateTaxData[stateName]=AP$1)*(stateTaxData[taxYear]=$B$4)*(stateTaxData[FilingStatusFlag]=$B$8),0),MATCH($E6,stateTaxData[#Headers],0))</f>
        <v>0</v>
      </c>
      <c r="AR6" s="123" cm="1">
        <f t="array" ref="AR6">INDEX(stateTaxData[],MATCH(1,(stateTaxData[stateName]=AR$1)*(stateTaxData[taxYear]=$B$4)*(stateTaxData[FilingStatusFlag]=$B$8),0),MATCH($E6,stateTaxData[#Headers],0))</f>
        <v>0</v>
      </c>
      <c r="AS6" s="7" cm="1">
        <f t="array" ref="AS6">INDEX(stateTaxData[],MATCH(1,(stateTaxData[stateName]=AS$1)*(stateTaxData[taxYear]=$B$4)*(stateTaxData[FilingStatusFlag]=$B$8),0),MATCH($E6,stateTaxData[#Headers],0))</f>
        <v>110</v>
      </c>
      <c r="AT6" s="7" cm="1">
        <f t="array" ref="AT6">INDEX(stateTaxData[],MATCH(1,(stateTaxData[stateName]=AT$1)*(stateTaxData[taxYear]=$B$4)*(stateTaxData[FilingStatusFlag]=$B$8),0),MATCH($E6,stateTaxData[#Headers],0))</f>
        <v>0</v>
      </c>
      <c r="AU6" s="7" cm="1">
        <f t="array" ref="AU6">INDEX(stateTaxData[],MATCH(1,(stateTaxData[stateName]=AU$1)*(stateTaxData[taxYear]=$B$4)*(stateTaxData[FilingStatusFlag]=$B$8),0),MATCH($E6,stateTaxData[#Headers],0))</f>
        <v>0</v>
      </c>
      <c r="AV6" s="7" cm="1">
        <f t="array" ref="AV6">INDEX(stateTaxData[],MATCH(1,(stateTaxData[stateName]=AV$1)*(stateTaxData[taxYear]=$B$4)*(stateTaxData[FilingStatusFlag]=$B$8),0),MATCH($E6,stateTaxData[#Headers],0))</f>
        <v>3000</v>
      </c>
      <c r="AX6" s="7" cm="1">
        <f t="array" ref="AX6">INDEX(stateTaxData[],MATCH(1,(stateTaxData[stateName]=AX$1)*(stateTaxData[taxYear]=$B$4)*(stateTaxData[FilingStatusFlag]=$B$8),0),MATCH($E6,stateTaxData[#Headers],0))</f>
        <v>1144</v>
      </c>
      <c r="AY6" s="7" cm="1">
        <f t="array" ref="AY6">INDEX(stateTaxData[],MATCH(1,(stateTaxData[stateName]=AY$1)*(stateTaxData[taxYear]=$B$4)*(stateTaxData[FilingStatusFlag]=$B$8),0),MATCH($E6,stateTaxData[#Headers],0))</f>
        <v>0</v>
      </c>
      <c r="BA6" s="7" cm="1">
        <f t="array" ref="BA6">INDEX(stateTaxData[],MATCH(1,(stateTaxData[stateName]=BA$1)*(stateTaxData[taxYear]=$B$4)*(stateTaxData[FilingStatusFlag]=$B$8),0),MATCH($E6,stateTaxData[#Headers],0))</f>
        <v>2425</v>
      </c>
      <c r="BB6" s="7" cm="1">
        <f t="array" ref="BB6">INDEX(stateTaxData[],MATCH(1,(stateTaxData[stateName]=BB$1)*(stateTaxData[taxYear]=$B$4)*(stateTaxData[FilingStatusFlag]=$B$8),0),MATCH($E6,stateTaxData[#Headers],0))</f>
        <v>1000</v>
      </c>
      <c r="BC6" s="7" cm="1">
        <f t="array" ref="BC6">INDEX(stateTaxData[],MATCH(1,(stateTaxData[stateName]=BC$1)*(stateTaxData[taxYear]=$B$4)*(stateTaxData[FilingStatusFlag]=$B$8),0),MATCH($E6,stateTaxData[#Headers],0))</f>
        <v>40</v>
      </c>
      <c r="BD6" s="7" cm="1">
        <f t="array" ref="BD6">INDEX(stateTaxData[],MATCH(1,(stateTaxData[stateName]=BD$1)*(stateTaxData[taxYear]=$B$4)*(stateTaxData[FilingStatusFlag]=$B$8),0),MATCH($E6,stateTaxData[#Headers],0))</f>
        <v>2250</v>
      </c>
      <c r="BE6" s="7" cm="1">
        <f t="array" ref="BE6">INDEX(stateTaxData[],MATCH(1,(stateTaxData[stateName]=BE$1)*(stateTaxData[taxYear]=$B$4)*(stateTaxData[FilingStatusFlag]=$B$8),0),MATCH($E6,stateTaxData[#Headers],0))</f>
        <v>0</v>
      </c>
      <c r="BF6" s="7" cm="1">
        <f t="array" ref="BF6">INDEX(stateTaxData[],MATCH(1,(stateTaxData[stateName]=BF$1)*(stateTaxData[taxYear]=$B$4)*(stateTaxData[FilingStatusFlag]=$B$8),0),MATCH($E6,stateTaxData[#Headers],0))</f>
        <v>1000</v>
      </c>
      <c r="BH6" s="7" cm="1">
        <f t="array" ref="BH6">INDEX(stateTaxData[],MATCH(1,(stateTaxData[stateName]=BH$1)*(stateTaxData[taxYear]=$B$4)*(stateTaxData[FilingStatusFlag]=$B$8),0),MATCH($E6,stateTaxData[#Headers],0))</f>
        <v>300</v>
      </c>
      <c r="BJ6" s="7" cm="1">
        <f t="array" ref="BJ6">INDEX(stateTaxData[],MATCH(1,(stateTaxData[stateName]=BJ$1)*(stateTaxData[taxYear]=$B$4)*(stateTaxData[FilingStatusFlag]=$B$8),0),MATCH($E6,stateTaxData[#Headers],0))</f>
        <v>3200</v>
      </c>
      <c r="BK6" s="7" cm="1">
        <f t="array" ref="BK6">INDEX(stateTaxData[],MATCH(1,(stateTaxData[stateName]=BK$1)*(stateTaxData[taxYear]=$B$4)*(stateTaxData[FilingStatusFlag]=$B$8),0),MATCH($E6,stateTaxData[#Headers],0))</f>
        <v>1000</v>
      </c>
      <c r="BL6" s="7" cm="1">
        <f t="array" ref="BL6">INDEX(stateTaxData[],MATCH(1,(stateTaxData[stateName]=BL$1)*(stateTaxData[taxYear]=$B$4)*(stateTaxData[FilingStatusFlag]=$B$8),0),MATCH($E6,stateTaxData[#Headers],0))</f>
        <v>5400</v>
      </c>
      <c r="BN6" s="7" cm="1">
        <f t="array" ref="BN6">INDEX(stateTaxData[],MATCH(1,(stateTaxData[stateName]=BN$1)*(stateTaxData[taxYear]=$B$4)*(stateTaxData[FilingStatusFlag]=$B$8),0),MATCH($E6,stateTaxData[#Headers],0))</f>
        <v>4800</v>
      </c>
      <c r="BO6" s="7" cm="1">
        <f t="array" ref="BO6">INDEX(stateTaxData[],MATCH(1,(stateTaxData[stateName]=BO$1)*(stateTaxData[taxYear]=$B$4)*(stateTaxData[FilingStatusFlag]=$B$8),0),MATCH($E6,stateTaxData[#Headers],0))</f>
        <v>1500</v>
      </c>
      <c r="BQ6" s="7" cm="1">
        <f t="array" ref="BQ6">INDEX(stateTaxData[],MATCH(1,(stateTaxData[stateName]=BQ$1)*(stateTaxData[taxYear]=$B$4)*(stateTaxData[FilingStatusFlag]=$B$8),0),MATCH($E6,stateTaxData[#Headers],0))</f>
        <v>0</v>
      </c>
      <c r="BT6" s="7" cm="1">
        <f t="array" ref="BT6">INDEX(stateTaxData[],MATCH(1,(stateTaxData[stateName]=BT$1)*(stateTaxData[taxYear]=$B$4)*(stateTaxData[FilingStatusFlag]=$B$8),0),MATCH($E6,stateTaxData[#Headers],0))</f>
        <v>2960</v>
      </c>
      <c r="BU6" s="7" cm="1">
        <f t="array" ref="BU6">INDEX(stateTaxData[],MATCH(1,(stateTaxData[stateName]=BU$1)*(stateTaxData[taxYear]=$B$4)*(stateTaxData[FilingStatusFlag]=$B$8),0),MATCH($E6,stateTaxData[#Headers],0))</f>
        <v>157</v>
      </c>
      <c r="BV6" s="7" cm="1">
        <f t="array" ref="BV6">INDEX(stateTaxData[],MATCH(1,(stateTaxData[stateName]=BV$1)*(stateTaxData[taxYear]=$B$4)*(stateTaxData[FilingStatusFlag]=$B$8),0),MATCH($E6,stateTaxData[#Headers],0))</f>
        <v>0</v>
      </c>
      <c r="BW6" s="7" cm="1">
        <f t="array" ref="BW6">INDEX(stateTaxData[],MATCH(1,(stateTaxData[stateName]=BW$1)*(stateTaxData[taxYear]=$B$4)*(stateTaxData[FilingStatusFlag]=$B$8),0),MATCH($E6,stateTaxData[#Headers],0))</f>
        <v>0</v>
      </c>
      <c r="BX6" s="7" cm="1">
        <f t="array" ref="BX6">INDEX(stateTaxData[],MATCH(1,(stateTaxData[stateName]=BX$1)*(stateTaxData[taxYear]=$B$4)*(stateTaxData[FilingStatusFlag]=$B$8),0),MATCH($E6,stateTaxData[#Headers],0))</f>
        <v>1500</v>
      </c>
      <c r="BY6" s="7" cm="1">
        <f t="array" ref="BY6">INDEX(stateTaxData[],MATCH(1,(stateTaxData[stateName]=BY$1)*(stateTaxData[taxYear]=$B$4)*(stateTaxData[FilingStatusFlag]=$B$8),0),MATCH($E6,stateTaxData[#Headers],0))</f>
        <v>4000</v>
      </c>
      <c r="BZ6" s="7" cm="1">
        <f t="array" ref="BZ6">INDEX(stateTaxData[],MATCH(1,(stateTaxData[stateName]=BZ$1)*(stateTaxData[taxYear]=$B$4)*(stateTaxData[FilingStatusFlag]=$B$8),0),MATCH($E6,stateTaxData[#Headers],0))</f>
        <v>1000</v>
      </c>
      <c r="CA6" s="7" cm="1">
        <f t="array" ref="CA6">INDEX(stateTaxData[],MATCH(1,(stateTaxData[stateName]=CA$1)*(stateTaxData[taxYear]=$B$4)*(stateTaxData[FilingStatusFlag]=$B$8),0),MATCH($E6,stateTaxData[#Headers],0))</f>
        <v>0</v>
      </c>
      <c r="CC6" s="7" cm="1">
        <f t="array" ref="CC6">INDEX(stateTaxData[],MATCH(1,(stateTaxData[stateName]=CC$1)*(stateTaxData[taxYear]=$B$4)*(stateTaxData[FilingStatusFlag]=$B$8),0),MATCH($E6,stateTaxData[#Headers],0))</f>
        <v>0</v>
      </c>
      <c r="CE6" s="123" cm="1">
        <f t="array" ref="CE6">INDEX(stateTaxData[],MATCH(1,(stateTaxData[stateName]=CE$1)*(stateTaxData[taxYear]=$B$4)*(stateTaxData[FilingStatusFlag]=$B$8),0),MATCH($E6,stateTaxData[#Headers],0))</f>
        <v>2400</v>
      </c>
      <c r="CF6" s="7" cm="1">
        <f t="array" ref="CF6">INDEX(stateTaxData[],MATCH(1,(stateTaxData[stateName]=CF$1)*(stateTaxData[taxYear]=$B$4)*(stateTaxData[FilingStatusFlag]=$B$8),0),MATCH($E6,stateTaxData[#Headers],0))</f>
        <v>1000</v>
      </c>
      <c r="CH6" s="7" cm="1">
        <f t="array" ref="CH6">INDEX(stateTaxData[],MATCH(1,(stateTaxData[stateName]=CH$1)*(stateTaxData[taxYear]=$B$4)*(stateTaxData[FilingStatusFlag]=$B$8),0),MATCH($E6,stateTaxData[#Headers],0))</f>
        <v>236</v>
      </c>
      <c r="CI6" s="7" cm="1">
        <f t="array" ref="CI6">INDEX(stateTaxData[],MATCH(1,(stateTaxData[stateName]=CI$1)*(stateTaxData[taxYear]=$B$4)*(stateTaxData[FilingStatusFlag]=$B$8),0),MATCH($E6,stateTaxData[#Headers],0))</f>
        <v>0</v>
      </c>
      <c r="CK6" s="7" cm="1">
        <f t="array" ref="CK6">INDEX(stateTaxData[],MATCH(1,(stateTaxData[stateName]=CK$1)*(stateTaxData[taxYear]=$B$4)*(stateTaxData[FilingStatusFlag]=$B$8),0),MATCH($E6,stateTaxData[#Headers],0))</f>
        <v>4700</v>
      </c>
      <c r="CL6" s="7" cm="1">
        <f t="array" ref="CL6">INDEX(stateTaxData[],MATCH(1,(stateTaxData[stateName]=CL$1)*(stateTaxData[taxYear]=$B$4)*(stateTaxData[FilingStatusFlag]=$B$8),0),MATCH($E6,stateTaxData[#Headers],0))</f>
        <v>4610</v>
      </c>
      <c r="CN6" s="7" cm="1">
        <f t="array" ref="CN6">INDEX(stateTaxData[],MATCH(1,(stateTaxData[stateName]=CN$1)*(stateTaxData[taxYear]=$B$4)*(stateTaxData[FilingStatusFlag]=$B$8),0),MATCH($E6,stateTaxData[#Headers],0))</f>
        <v>0</v>
      </c>
      <c r="CO6" s="7" cm="1">
        <f t="array" ref="CO6">INDEX(stateTaxData[],MATCH(1,(stateTaxData[stateName]=CO$1)*(stateTaxData[taxYear]=$B$4)*(stateTaxData[FilingStatusFlag]=$B$8),0),MATCH($E6,stateTaxData[#Headers],0))</f>
        <v>0</v>
      </c>
      <c r="CP6" s="7" cm="1">
        <f t="array" ref="CP6">INDEX(stateTaxData[],MATCH(1,(stateTaxData[stateName]=CP$1)*(stateTaxData[taxYear]=$B$4)*(stateTaxData[FilingStatusFlag]=$B$8),0),MATCH($E6,stateTaxData[#Headers],0))</f>
        <v>0</v>
      </c>
      <c r="CR6" s="123">
        <v>0</v>
      </c>
      <c r="CU6" s="7" cm="1">
        <f t="array" ref="CU6">INDEX(stateTaxData[],MATCH(1,(stateTaxData[stateName]=CU$1)*(stateTaxData[taxYear]=$B$4)*(stateTaxData[FilingStatusFlag]=$B$8),0),MATCH($E6,stateTaxData[#Headers],0))</f>
        <v>4500</v>
      </c>
      <c r="CV6" s="7" cm="1">
        <f t="array" ref="CV6">INDEX(stateTaxData[],MATCH(1,(stateTaxData[stateName]=CV$1)*(stateTaxData[taxYear]=$B$4)*(stateTaxData[FilingStatusFlag]=$B$8),0),MATCH($E6,stateTaxData[#Headers],0))</f>
        <v>930</v>
      </c>
      <c r="CW6" s="7" cm="1">
        <f t="array" ref="CW6">INDEX(stateTaxData[],MATCH(1,(stateTaxData[stateName]=CW$1)*(stateTaxData[taxYear]=$B$4)*(stateTaxData[FilingStatusFlag]=$B$8),0),MATCH($E6,stateTaxData[#Headers],0))</f>
        <v>0</v>
      </c>
      <c r="CX6" s="123" cm="1">
        <f t="array" ref="CX6">INDEX(stateTaxData[],MATCH(1,(stateTaxData[stateName]=CX$1)*(stateTaxData[taxYear]=$B$4)*(stateTaxData[FilingStatusFlag]=$B$8),0),MATCH($E6,stateTaxData[#Headers],0))</f>
        <v>2000</v>
      </c>
      <c r="DB6" s="7" cm="1">
        <f t="array" ref="DB6">INDEX(stateTaxData[],MATCH(1,(stateTaxData[stateName]=DB$1)*(stateTaxData[taxYear]=$B$4)*(stateTaxData[FilingStatusFlag]=$B$8),0),MATCH($E6,stateTaxData[#Headers],0))</f>
        <v>700</v>
      </c>
      <c r="DC6" s="7" cm="1">
        <f t="array" ref="DC6">INDEX(stateTaxData[],MATCH(1,(stateTaxData[stateName]=DC$1)*(stateTaxData[taxYear]=$B$4)*(stateTaxData[FilingStatusFlag]=$B$8),0),MATCH($E6,stateTaxData[#Headers],0))</f>
        <v>0</v>
      </c>
      <c r="DD6">
        <f t="shared" si="7"/>
        <v>1165</v>
      </c>
      <c r="DF6" s="109"/>
      <c r="DW6" s="188">
        <v>1</v>
      </c>
      <c r="EC6" s="116">
        <v>0.5</v>
      </c>
      <c r="ED6" s="116">
        <v>0.4</v>
      </c>
      <c r="EE6" s="116">
        <v>4.4999999999999998E-2</v>
      </c>
      <c r="EF6" s="116">
        <v>0.55000000000000004</v>
      </c>
      <c r="EG6" s="116"/>
      <c r="EH6" s="116"/>
      <c r="EI6" s="116">
        <v>0.4</v>
      </c>
      <c r="EJ6" s="116"/>
      <c r="EK6" s="116">
        <v>0.2</v>
      </c>
      <c r="EL6" s="116">
        <v>0.1</v>
      </c>
      <c r="EM6" s="116">
        <v>0.15</v>
      </c>
      <c r="EN6" s="116">
        <v>0.17</v>
      </c>
      <c r="EO6" s="116"/>
      <c r="EP6" s="116">
        <v>0.05</v>
      </c>
      <c r="EQ6" s="116">
        <v>0.25</v>
      </c>
      <c r="ER6" s="210">
        <v>0.45</v>
      </c>
      <c r="ES6" s="116">
        <v>0.3</v>
      </c>
      <c r="ET6" s="116">
        <v>0.3</v>
      </c>
      <c r="EU6" s="212">
        <v>0.04</v>
      </c>
      <c r="EV6" s="116"/>
      <c r="EW6" s="216">
        <v>0.1</v>
      </c>
      <c r="EX6" s="116">
        <v>0.1</v>
      </c>
      <c r="EY6" s="116">
        <v>0.1</v>
      </c>
      <c r="EZ6" s="172"/>
      <c r="FA6" s="172"/>
      <c r="FB6" s="116">
        <v>0.4</v>
      </c>
      <c r="FC6" s="116">
        <v>0.25</v>
      </c>
      <c r="FD6" s="116">
        <v>0.3</v>
      </c>
      <c r="FE6" s="172"/>
      <c r="FF6" s="172"/>
      <c r="FG6" s="216">
        <v>0.3</v>
      </c>
      <c r="FH6" s="186">
        <v>0.05</v>
      </c>
      <c r="FI6" s="172">
        <v>0.09</v>
      </c>
      <c r="FK6" s="116">
        <v>0.16</v>
      </c>
      <c r="FL6" s="216">
        <v>1.25</v>
      </c>
      <c r="FM6" s="116"/>
      <c r="FN6" s="116"/>
      <c r="FO6" s="116"/>
      <c r="FP6" s="216">
        <v>0.2</v>
      </c>
      <c r="FQ6" s="116">
        <v>0.38</v>
      </c>
      <c r="FR6" s="216">
        <v>0.2</v>
      </c>
      <c r="FS6" s="214"/>
      <c r="FT6" s="172"/>
      <c r="FU6" s="116">
        <v>0.04</v>
      </c>
    </row>
    <row r="7" spans="1:179" ht="15" thickBot="1">
      <c r="A7" t="s">
        <v>56</v>
      </c>
      <c r="B7" s="3" t="str">
        <f>'Final Results'!B8</f>
        <v>Single</v>
      </c>
      <c r="D7" s="97" t="s">
        <v>292</v>
      </c>
      <c r="E7" s="99" t="s">
        <v>201</v>
      </c>
      <c r="F7" t="s">
        <v>325</v>
      </c>
      <c r="M7" cm="1">
        <f t="array" ref="M7">INDEX(CTCFactors[],MATCH(1,(CTCFactors[Name]=$B$8)*(CTCFactors[Phaseout Phase]=1)*(CTCFactors[Year]=$B$4),0),MATCH("Income Increment for Phaseout Decrease",CTCFactors[#Headers],0))</f>
        <v>1000</v>
      </c>
      <c r="S7" s="95" cm="1">
        <f t="array" ref="S7">_xlfn.IFNA(INDEX(EITCPhaseOut[],MATCH(1,(EITCPhaseOut[Status]=$B$8)*(EITCPhaseOut[Name]="Start Phase Out")*(EITCPhaseOut[Children]=$B$14),0),MATCH($B$4,VALUE(EITCPhaseOut[#Headers]),0)),0)</f>
        <v>9800</v>
      </c>
      <c r="T7" s="170"/>
      <c r="W7" t="s">
        <v>36</v>
      </c>
      <c r="Y7">
        <f>VLOOKUP(W7,Weights,2,FALSE)</f>
        <v>218000</v>
      </c>
      <c r="AD7" s="123" t="str" cm="1">
        <f t="array" ref="AD7">INDEX(stateTaxData[],MATCH(1,(stateTaxData[stateName]=AD$1)*(stateTaxData[taxYear]=$B$4)*(stateTaxData[FilingStatusFlag]=$B$8),0),MATCH($E7,stateTaxData[#Headers],0))</f>
        <v>No</v>
      </c>
      <c r="AE7" s="109"/>
      <c r="AF7" s="7" t="str" cm="1">
        <f t="array" ref="AF7">INDEX(stateTaxData[],MATCH(1,(stateTaxData[stateName]=AF$1)*(stateTaxData[taxYear]=$B$4)*(stateTaxData[FilingStatusFlag]=$B$8),0),MATCH($E7,stateTaxData[#Headers],0))</f>
        <v>No</v>
      </c>
      <c r="AH7" s="7" t="str" cm="1">
        <f t="array" ref="AH7">INDEX(stateTaxData[],MATCH(1,(stateTaxData[stateName]=AH$1)*(stateTaxData[taxYear]=$B$4)*(stateTaxData[FilingStatusFlag]=$B$8),0),MATCH($E7,stateTaxData[#Headers],0))</f>
        <v>Yes</v>
      </c>
      <c r="AJ7" s="7" t="str">
        <f t="shared" si="5"/>
        <v>Yes</v>
      </c>
      <c r="AK7" s="7" t="str">
        <f t="shared" si="6"/>
        <v>Yes</v>
      </c>
      <c r="AL7" s="7" t="str" cm="1">
        <f t="array" ref="AL7">INDEX(stateTaxData[],MATCH(1,(stateTaxData[stateName]=AL$1)*(stateTaxData[taxYear]=$B$4)*(stateTaxData[FilingStatusFlag]=$B$8),0),MATCH($E7,stateTaxData[#Headers],0))</f>
        <v>Yes</v>
      </c>
      <c r="AO7" s="7" t="str" cm="1">
        <f t="array" ref="AO7">INDEX(stateTaxData[],MATCH(1,(stateTaxData[stateName]=AO$1)*(stateTaxData[taxYear]=$B$4)*(stateTaxData[FilingStatusFlag]=$B$8),0),MATCH($E7,stateTaxData[#Headers],0))</f>
        <v>Yes</v>
      </c>
      <c r="AP7" s="7" t="str" cm="1">
        <f t="array" ref="AP7">INDEX(stateTaxData[],MATCH(1,(stateTaxData[stateName]=AP$1)*(stateTaxData[taxYear]=$B$4)*(stateTaxData[FilingStatusFlag]=$B$8),0),MATCH($E7,stateTaxData[#Headers],0))</f>
        <v>No</v>
      </c>
      <c r="AR7" s="123" t="str" cm="1">
        <f t="array" ref="AR7">INDEX(stateTaxData[],MATCH(1,(stateTaxData[stateName]=AR$1)*(stateTaxData[taxYear]=$B$4)*(stateTaxData[FilingStatusFlag]=$B$8),0),MATCH($E7,stateTaxData[#Headers],0))</f>
        <v>No</v>
      </c>
      <c r="AS7" s="7" t="str" cm="1">
        <f t="array" ref="AS7">INDEX(stateTaxData[],MATCH(1,(stateTaxData[stateName]=AS$1)*(stateTaxData[taxYear]=$B$4)*(stateTaxData[FilingStatusFlag]=$B$8),0),MATCH($E7,stateTaxData[#Headers],0))</f>
        <v>Yes</v>
      </c>
      <c r="AT7" s="7" t="str" cm="1">
        <f t="array" ref="AT7">INDEX(stateTaxData[],MATCH(1,(stateTaxData[stateName]=AT$1)*(stateTaxData[taxYear]=$B$4)*(stateTaxData[FilingStatusFlag]=$B$8),0),MATCH($E7,stateTaxData[#Headers],0))</f>
        <v>No</v>
      </c>
      <c r="AU7" s="7" t="str" cm="1">
        <f t="array" ref="AU7">INDEX(stateTaxData[],MATCH(1,(stateTaxData[stateName]=AU$1)*(stateTaxData[taxYear]=$B$4)*(stateTaxData[FilingStatusFlag]=$B$8),0),MATCH($E7,stateTaxData[#Headers],0))</f>
        <v>No</v>
      </c>
      <c r="AV7" s="7" t="str" cm="1">
        <f t="array" ref="AV7">INDEX(stateTaxData[],MATCH(1,(stateTaxData[stateName]=AV$1)*(stateTaxData[taxYear]=$B$4)*(stateTaxData[FilingStatusFlag]=$B$8),0),MATCH($E7,stateTaxData[#Headers],0))</f>
        <v>No</v>
      </c>
      <c r="AX7" s="7" t="str" cm="1">
        <f t="array" ref="AX7">INDEX(stateTaxData[],MATCH(1,(stateTaxData[stateName]=AX$1)*(stateTaxData[taxYear]=$B$4)*(stateTaxData[FilingStatusFlag]=$B$8),0),MATCH($E7,stateTaxData[#Headers],0))</f>
        <v>No</v>
      </c>
      <c r="AY7" s="7" t="str" cm="1">
        <f t="array" ref="AY7">INDEX(stateTaxData[],MATCH(1,(stateTaxData[stateName]=AY$1)*(stateTaxData[taxYear]=$B$4)*(stateTaxData[FilingStatusFlag]=$B$8),0),MATCH($E7,stateTaxData[#Headers],0))</f>
        <v>No</v>
      </c>
      <c r="BA7" s="7" t="str" cm="1">
        <f t="array" ref="BA7">INDEX(stateTaxData[],MATCH(1,(stateTaxData[stateName]=BA$1)*(stateTaxData[taxYear]=$B$4)*(stateTaxData[FilingStatusFlag]=$B$8),0),MATCH($E7,stateTaxData[#Headers],0))</f>
        <v>No</v>
      </c>
      <c r="BB7" s="7" t="str" cm="1">
        <f t="array" ref="BB7">INDEX(stateTaxData[],MATCH(1,(stateTaxData[stateName]=BB$1)*(stateTaxData[taxYear]=$B$4)*(stateTaxData[FilingStatusFlag]=$B$8),0),MATCH($E7,stateTaxData[#Headers],0))</f>
        <v>No</v>
      </c>
      <c r="BC7" s="7" t="str" cm="1">
        <f t="array" ref="BC7">INDEX(stateTaxData[],MATCH(1,(stateTaxData[stateName]=BC$1)*(stateTaxData[taxYear]=$B$4)*(stateTaxData[FilingStatusFlag]=$B$8),0),MATCH($E7,stateTaxData[#Headers],0))</f>
        <v>Yes</v>
      </c>
      <c r="BD7" s="7" t="str" cm="1">
        <f t="array" ref="BD7">INDEX(stateTaxData[],MATCH(1,(stateTaxData[stateName]=BD$1)*(stateTaxData[taxYear]=$B$4)*(stateTaxData[FilingStatusFlag]=$B$8),0),MATCH($E7,stateTaxData[#Headers],0))</f>
        <v>No</v>
      </c>
      <c r="BE7" s="7" t="str" cm="1">
        <f t="array" ref="BE7">INDEX(stateTaxData[],MATCH(1,(stateTaxData[stateName]=BE$1)*(stateTaxData[taxYear]=$B$4)*(stateTaxData[FilingStatusFlag]=$B$8),0),MATCH($E7,stateTaxData[#Headers],0))</f>
        <v>No</v>
      </c>
      <c r="BF7" s="7" t="str" cm="1">
        <f t="array" ref="BF7">INDEX(stateTaxData[],MATCH(1,(stateTaxData[stateName]=BF$1)*(stateTaxData[taxYear]=$B$4)*(stateTaxData[FilingStatusFlag]=$B$8),0),MATCH($E7,stateTaxData[#Headers],0))</f>
        <v>No</v>
      </c>
      <c r="BH7" s="7" t="str" cm="1">
        <f t="array" ref="BH7">INDEX(stateTaxData[],MATCH(1,(stateTaxData[stateName]=BH$1)*(stateTaxData[taxYear]=$B$4)*(stateTaxData[FilingStatusFlag]=$B$8),0),MATCH($E7,stateTaxData[#Headers],0))</f>
        <v>Yes</v>
      </c>
      <c r="BJ7" s="7" t="str" cm="1">
        <f t="array" ref="BJ7">INDEX(stateTaxData[],MATCH(1,(stateTaxData[stateName]=BJ$1)*(stateTaxData[taxYear]=$B$4)*(stateTaxData[FilingStatusFlag]=$B$8),0),MATCH($E7,stateTaxData[#Headers],0))</f>
        <v>No</v>
      </c>
      <c r="BK7" s="7" t="str" cm="1">
        <f t="array" ref="BK7">INDEX(stateTaxData[],MATCH(1,(stateTaxData[stateName]=BK$1)*(stateTaxData[taxYear]=$B$4)*(stateTaxData[FilingStatusFlag]=$B$8),0),MATCH($E7,stateTaxData[#Headers],0))</f>
        <v>No</v>
      </c>
      <c r="BL7" s="7" t="str" cm="1">
        <f t="array" ref="BL7">INDEX(stateTaxData[],MATCH(1,(stateTaxData[stateName]=BL$1)*(stateTaxData[taxYear]=$B$4)*(stateTaxData[FilingStatusFlag]=$B$8),0),MATCH($E7,stateTaxData[#Headers],0))</f>
        <v>No</v>
      </c>
      <c r="BN7" s="7" t="str" cm="1">
        <f t="array" ref="BN7">INDEX(stateTaxData[],MATCH(1,(stateTaxData[stateName]=BN$1)*(stateTaxData[taxYear]=$B$4)*(stateTaxData[FilingStatusFlag]=$B$8),0),MATCH($E7,stateTaxData[#Headers],0))</f>
        <v>No</v>
      </c>
      <c r="BO7" s="7" t="str" cm="1">
        <f t="array" ref="BO7">INDEX(stateTaxData[],MATCH(1,(stateTaxData[stateName]=BO$1)*(stateTaxData[taxYear]=$B$4)*(stateTaxData[FilingStatusFlag]=$B$8),0),MATCH($E7,stateTaxData[#Headers],0))</f>
        <v>No</v>
      </c>
      <c r="BQ7" s="7" t="str" cm="1">
        <f t="array" ref="BQ7">INDEX(stateTaxData[],MATCH(1,(stateTaxData[stateName]=BQ$1)*(stateTaxData[taxYear]=$B$4)*(stateTaxData[FilingStatusFlag]=$B$8),0),MATCH($E7,stateTaxData[#Headers],0))</f>
        <v>No</v>
      </c>
      <c r="BT7" s="7" t="str" cm="1">
        <f t="array" ref="BT7">INDEX(stateTaxData[],MATCH(1,(stateTaxData[stateName]=BT$1)*(stateTaxData[taxYear]=$B$4)*(stateTaxData[FilingStatusFlag]=$B$8),0),MATCH($E7,stateTaxData[#Headers],0))</f>
        <v>No</v>
      </c>
      <c r="BU7" s="7" t="str" cm="1">
        <f t="array" ref="BU7">INDEX(stateTaxData[],MATCH(1,(stateTaxData[stateName]=BU$1)*(stateTaxData[taxYear]=$B$4)*(stateTaxData[FilingStatusFlag]=$B$8),0),MATCH($E7,stateTaxData[#Headers],0))</f>
        <v>Yes</v>
      </c>
      <c r="BV7" s="7" t="str" cm="1">
        <f t="array" ref="BV7">INDEX(stateTaxData[],MATCH(1,(stateTaxData[stateName]=BV$1)*(stateTaxData[taxYear]=$B$4)*(stateTaxData[FilingStatusFlag]=$B$8),0),MATCH($E7,stateTaxData[#Headers],0))</f>
        <v>No</v>
      </c>
      <c r="BW7" s="7" t="str" cm="1">
        <f t="array" ref="BW7">INDEX(stateTaxData[],MATCH(1,(stateTaxData[stateName]=BW$1)*(stateTaxData[taxYear]=$B$4)*(stateTaxData[FilingStatusFlag]=$B$8),0),MATCH($E7,stateTaxData[#Headers],0))</f>
        <v>No</v>
      </c>
      <c r="BX7" s="7" t="str" cm="1">
        <f t="array" ref="BX7">INDEX(stateTaxData[],MATCH(1,(stateTaxData[stateName]=BX$1)*(stateTaxData[taxYear]=$B$4)*(stateTaxData[FilingStatusFlag]=$B$8),0),MATCH($E7,stateTaxData[#Headers],0))</f>
        <v>No</v>
      </c>
      <c r="BY7" s="7" t="str" cm="1">
        <f t="array" ref="BY7">INDEX(stateTaxData[],MATCH(1,(stateTaxData[stateName]=BY$1)*(stateTaxData[taxYear]=$B$4)*(stateTaxData[FilingStatusFlag]=$B$8),0),MATCH($E7,stateTaxData[#Headers],0))</f>
        <v>No</v>
      </c>
      <c r="BZ7" s="7" t="str" cm="1">
        <f t="array" ref="BZ7">INDEX(stateTaxData[],MATCH(1,(stateTaxData[stateName]=BZ$1)*(stateTaxData[taxYear]=$B$4)*(stateTaxData[FilingStatusFlag]=$B$8),0),MATCH($E7,stateTaxData[#Headers],0))</f>
        <v>No</v>
      </c>
      <c r="CA7" s="7" t="str" cm="1">
        <f t="array" ref="CA7">INDEX(stateTaxData[],MATCH(1,(stateTaxData[stateName]=CA$1)*(stateTaxData[taxYear]=$B$4)*(stateTaxData[FilingStatusFlag]=$B$8),0),MATCH($E7,stateTaxData[#Headers],0))</f>
        <v>No</v>
      </c>
      <c r="CC7" s="7" t="str" cm="1">
        <f t="array" ref="CC7">INDEX(stateTaxData[],MATCH(1,(stateTaxData[stateName]=CC$1)*(stateTaxData[taxYear]=$B$4)*(stateTaxData[FilingStatusFlag]=$B$8),0),MATCH($E7,stateTaxData[#Headers],0))</f>
        <v>No</v>
      </c>
      <c r="CE7" s="123" t="str" cm="1">
        <f t="array" ref="CE7">INDEX(stateTaxData[],MATCH(1,(stateTaxData[stateName]=CE$1)*(stateTaxData[taxYear]=$B$4)*(stateTaxData[FilingStatusFlag]=$B$8),0),MATCH($E7,stateTaxData[#Headers],0))</f>
        <v>No</v>
      </c>
      <c r="CF7" s="7" t="str" cm="1">
        <f t="array" ref="CF7">INDEX(stateTaxData[],MATCH(1,(stateTaxData[stateName]=CF$1)*(stateTaxData[taxYear]=$B$4)*(stateTaxData[FilingStatusFlag]=$B$8),0),MATCH($E7,stateTaxData[#Headers],0))</f>
        <v>No</v>
      </c>
      <c r="CH7" s="7" t="str" cm="1">
        <f t="array" ref="CH7">INDEX(stateTaxData[],MATCH(1,(stateTaxData[stateName]=CH$1)*(stateTaxData[taxYear]=$B$4)*(stateTaxData[FilingStatusFlag]=$B$8),0),MATCH($E7,stateTaxData[#Headers],0))</f>
        <v>Yes</v>
      </c>
      <c r="CI7" s="7" t="str" cm="1">
        <f t="array" ref="CI7">INDEX(stateTaxData[],MATCH(1,(stateTaxData[stateName]=CI$1)*(stateTaxData[taxYear]=$B$4)*(stateTaxData[FilingStatusFlag]=$B$8),0),MATCH($E7,stateTaxData[#Headers],0))</f>
        <v>No</v>
      </c>
      <c r="CK7" s="7" t="str" cm="1">
        <f t="array" ref="CK7">INDEX(stateTaxData[],MATCH(1,(stateTaxData[stateName]=CK$1)*(stateTaxData[taxYear]=$B$4)*(stateTaxData[FilingStatusFlag]=$B$8),0),MATCH($E7,stateTaxData[#Headers],0))</f>
        <v>No</v>
      </c>
      <c r="CL7" s="7" t="str" cm="1">
        <f t="array" ref="CL7">INDEX(stateTaxData[],MATCH(1,(stateTaxData[stateName]=CL$1)*(stateTaxData[taxYear]=$B$4)*(stateTaxData[FilingStatusFlag]=$B$8),0),MATCH($E7,stateTaxData[#Headers],0))</f>
        <v>No</v>
      </c>
      <c r="CN7" s="7" t="str" cm="1">
        <f t="array" ref="CN7">INDEX(stateTaxData[],MATCH(1,(stateTaxData[stateName]=CN$1)*(stateTaxData[taxYear]=$B$4)*(stateTaxData[FilingStatusFlag]=$B$8),0),MATCH($E7,stateTaxData[#Headers],0))</f>
        <v>No</v>
      </c>
      <c r="CO7" s="7" t="str" cm="1">
        <f t="array" ref="CO7">INDEX(stateTaxData[],MATCH(1,(stateTaxData[stateName]=CO$1)*(stateTaxData[taxYear]=$B$4)*(stateTaxData[FilingStatusFlag]=$B$8),0),MATCH($E7,stateTaxData[#Headers],0))</f>
        <v>No</v>
      </c>
      <c r="CP7" s="7" t="str" cm="1">
        <f t="array" ref="CP7">INDEX(stateTaxData[],MATCH(1,(stateTaxData[stateName]=CP$1)*(stateTaxData[taxYear]=$B$4)*(stateTaxData[FilingStatusFlag]=$B$8),0),MATCH($E7,stateTaxData[#Headers],0))</f>
        <v>No</v>
      </c>
      <c r="CR7" s="123" t="str" cm="1">
        <f t="array" ref="CR7">INDEX(stateTaxData[],MATCH(1,(stateTaxData[stateName]=CR$1)*(stateTaxData[taxYear]=$B$4)*(stateTaxData[FilingStatusFlag]=$B$8),0),MATCH($E7,stateTaxData[#Headers],0))</f>
        <v>Yes</v>
      </c>
      <c r="CU7" s="7" t="str" cm="1">
        <f t="array" ref="CU7">INDEX(stateTaxData[],MATCH(1,(stateTaxData[stateName]=CU$1)*(stateTaxData[taxYear]=$B$4)*(stateTaxData[FilingStatusFlag]=$B$8),0),MATCH($E7,stateTaxData[#Headers],0))</f>
        <v>No</v>
      </c>
      <c r="CV7" s="7" t="str" cm="1">
        <f t="array" ref="CV7">INDEX(stateTaxData[],MATCH(1,(stateTaxData[stateName]=CV$1)*(stateTaxData[taxYear]=$B$4)*(stateTaxData[FilingStatusFlag]=$B$8),0),MATCH($E7,stateTaxData[#Headers],0))</f>
        <v>No</v>
      </c>
      <c r="CW7" s="7" t="str" cm="1">
        <f t="array" ref="CW7">INDEX(stateTaxData[],MATCH(1,(stateTaxData[stateName]=CW$1)*(stateTaxData[taxYear]=$B$4)*(stateTaxData[FilingStatusFlag]=$B$8),0),MATCH($E7,stateTaxData[#Headers],0))</f>
        <v>No</v>
      </c>
      <c r="CX7" s="123" t="str" cm="1">
        <f t="array" ref="CX7">INDEX(stateTaxData[],MATCH(1,(stateTaxData[stateName]=CX$1)*(stateTaxData[taxYear]=$B$4)*(stateTaxData[FilingStatusFlag]=$B$8),0),MATCH($E7,stateTaxData[#Headers],0))</f>
        <v>No</v>
      </c>
      <c r="DB7" s="7" t="str" cm="1">
        <f t="array" ref="DB7">INDEX(stateTaxData[],MATCH(1,(stateTaxData[stateName]=DB$1)*(stateTaxData[taxYear]=$B$4)*(stateTaxData[FilingStatusFlag]=$B$8),0),MATCH($E7,stateTaxData[#Headers],0))</f>
        <v>No</v>
      </c>
      <c r="DC7" s="7" t="str" cm="1">
        <f t="array" ref="DC7">INDEX(stateTaxData[],MATCH(1,(stateTaxData[stateName]=DC$1)*(stateTaxData[taxYear]=$B$4)*(stateTaxData[FilingStatusFlag]=$B$8),0),MATCH($E7,stateTaxData[#Headers],0))</f>
        <v>No</v>
      </c>
      <c r="DF7" s="109"/>
      <c r="DW7" s="188">
        <v>2</v>
      </c>
      <c r="EC7" s="116">
        <v>0.5</v>
      </c>
      <c r="ED7" s="116">
        <v>0.4</v>
      </c>
      <c r="EE7" s="116">
        <v>4.4999999999999998E-2</v>
      </c>
      <c r="EF7" s="116">
        <v>0.55000000000000004</v>
      </c>
      <c r="EG7" s="116"/>
      <c r="EH7" s="116"/>
      <c r="EI7" s="116">
        <v>0.4</v>
      </c>
      <c r="EJ7" s="116"/>
      <c r="EK7" s="116">
        <v>0.2</v>
      </c>
      <c r="EL7" s="116">
        <v>0.1</v>
      </c>
      <c r="EM7" s="116">
        <v>0.15</v>
      </c>
      <c r="EN7" s="116">
        <v>0.17</v>
      </c>
      <c r="EO7" s="116"/>
      <c r="EP7" s="116">
        <v>0.05</v>
      </c>
      <c r="EQ7" s="116">
        <v>0.25</v>
      </c>
      <c r="ER7" s="210">
        <v>0.45</v>
      </c>
      <c r="ES7" s="116">
        <v>0.3</v>
      </c>
      <c r="ET7" s="116">
        <v>0.3</v>
      </c>
      <c r="EU7" s="212">
        <v>0.04</v>
      </c>
      <c r="EV7" s="116"/>
      <c r="EW7" s="216">
        <v>0.1</v>
      </c>
      <c r="EX7" s="116">
        <v>0.1</v>
      </c>
      <c r="EY7" s="116">
        <v>0.1</v>
      </c>
      <c r="EZ7" s="172"/>
      <c r="FA7" s="172"/>
      <c r="FB7" s="116">
        <v>0.4</v>
      </c>
      <c r="FC7" s="116">
        <v>0.25</v>
      </c>
      <c r="FD7" s="116">
        <v>0.3</v>
      </c>
      <c r="FE7" s="172"/>
      <c r="FF7" s="172"/>
      <c r="FG7" s="216">
        <v>0.3</v>
      </c>
      <c r="FH7" s="186">
        <v>0.05</v>
      </c>
      <c r="FI7" s="172">
        <v>0.09</v>
      </c>
      <c r="FK7" s="116">
        <v>0.16</v>
      </c>
      <c r="FL7" s="216">
        <v>1.25</v>
      </c>
      <c r="FM7" s="116"/>
      <c r="FN7" s="116"/>
      <c r="FO7" s="116"/>
      <c r="FP7" s="216">
        <v>0.2</v>
      </c>
      <c r="FQ7" s="116">
        <v>0.38</v>
      </c>
      <c r="FR7" s="216">
        <v>0.2</v>
      </c>
      <c r="FS7" s="214"/>
      <c r="FT7" s="172"/>
      <c r="FU7" s="116">
        <v>0.11</v>
      </c>
    </row>
    <row r="8" spans="1:179" ht="15" thickBot="1">
      <c r="A8" s="1" t="s">
        <v>67</v>
      </c>
      <c r="B8" t="str">
        <f>VLOOKUP(B7,$A$18:$B$20,2,FALSE)</f>
        <v>Single</v>
      </c>
      <c r="D8" s="97" t="s">
        <v>293</v>
      </c>
      <c r="E8" s="99" t="s">
        <v>202</v>
      </c>
      <c r="F8" t="s">
        <v>326</v>
      </c>
      <c r="P8">
        <v>2500</v>
      </c>
      <c r="S8" s="95" cm="1">
        <f t="array" ref="S8">_xlfn.IFNA(INDEX(EITCPhaseOut[],MATCH(1,(EITCPhaseOut[Status]=$B$8)*(EITCPhaseOut[Name]="Stop Credit")*(EITCPhaseOut[Children]=$B$14),0),MATCH($B$4,VALUE(EITCPhaseOut[#Headers]),0)),0)</f>
        <v>17640</v>
      </c>
      <c r="T8" s="170"/>
      <c r="W8" t="s">
        <v>743</v>
      </c>
      <c r="Y8">
        <f>Y7/W2</f>
        <v>9.6340816687290089E-3</v>
      </c>
      <c r="AD8" s="123" t="str" cm="1">
        <f t="array" ref="AD8">INDEX(stateTaxData[],MATCH(1,(stateTaxData[stateName]=AD$1)*(stateTaxData[taxYear]=$B$4)*(stateTaxData[FilingStatusFlag]=$B$8),0),MATCH($E8,stateTaxData[#Headers],0))</f>
        <v>Yes</v>
      </c>
      <c r="AE8" s="109"/>
      <c r="AF8" s="7" t="str" cm="1">
        <f t="array" ref="AF8">INDEX(stateTaxData[],MATCH(1,(stateTaxData[stateName]=AF$1)*(stateTaxData[taxYear]=$B$4)*(stateTaxData[FilingStatusFlag]=$B$8),0),MATCH($E8,stateTaxData[#Headers],0))</f>
        <v>No</v>
      </c>
      <c r="AH8" s="7" t="str" cm="1">
        <f t="array" ref="AH8">INDEX(stateTaxData[],MATCH(1,(stateTaxData[stateName]=AH$1)*(stateTaxData[taxYear]=$B$4)*(stateTaxData[FilingStatusFlag]=$B$8),0),MATCH($E8,stateTaxData[#Headers],0))</f>
        <v>No</v>
      </c>
      <c r="AJ8" s="7" t="str">
        <f t="shared" si="5"/>
        <v>No</v>
      </c>
      <c r="AK8" s="7" t="str">
        <f t="shared" si="6"/>
        <v>No</v>
      </c>
      <c r="AL8" s="7" t="str" cm="1">
        <f t="array" ref="AL8">INDEX(stateTaxData[],MATCH(1,(stateTaxData[stateName]=AL$1)*(stateTaxData[taxYear]=$B$4)*(stateTaxData[FilingStatusFlag]=$B$8),0),MATCH($E8,stateTaxData[#Headers],0))</f>
        <v>No</v>
      </c>
      <c r="AO8" s="7" t="str" cm="1">
        <f t="array" ref="AO8">INDEX(stateTaxData[],MATCH(1,(stateTaxData[stateName]=AO$1)*(stateTaxData[taxYear]=$B$4)*(stateTaxData[FilingStatusFlag]=$B$8),0),MATCH($E8,stateTaxData[#Headers],0))</f>
        <v>No</v>
      </c>
      <c r="AP8" s="7" t="str" cm="1">
        <f t="array" ref="AP8">INDEX(stateTaxData[],MATCH(1,(stateTaxData[stateName]=AP$1)*(stateTaxData[taxYear]=$B$4)*(stateTaxData[FilingStatusFlag]=$B$8),0),MATCH($E8,stateTaxData[#Headers],0))</f>
        <v>No</v>
      </c>
      <c r="AR8" s="123" t="str" cm="1">
        <f t="array" ref="AR8">INDEX(stateTaxData[],MATCH(1,(stateTaxData[stateName]=AR$1)*(stateTaxData[taxYear]=$B$4)*(stateTaxData[FilingStatusFlag]=$B$8),0),MATCH($E8,stateTaxData[#Headers],0))</f>
        <v>No</v>
      </c>
      <c r="AS8" s="7" t="str" cm="1">
        <f t="array" ref="AS8">INDEX(stateTaxData[],MATCH(1,(stateTaxData[stateName]=AS$1)*(stateTaxData[taxYear]=$B$4)*(stateTaxData[FilingStatusFlag]=$B$8),0),MATCH($E8,stateTaxData[#Headers],0))</f>
        <v>No</v>
      </c>
      <c r="AT8" s="7" t="str" cm="1">
        <f t="array" ref="AT8">INDEX(stateTaxData[],MATCH(1,(stateTaxData[stateName]=AT$1)*(stateTaxData[taxYear]=$B$4)*(stateTaxData[FilingStatusFlag]=$B$8),0),MATCH($E8,stateTaxData[#Headers],0))</f>
        <v>No</v>
      </c>
      <c r="AU8" s="7" t="str" cm="1">
        <f t="array" ref="AU8">INDEX(stateTaxData[],MATCH(1,(stateTaxData[stateName]=AU$1)*(stateTaxData[taxYear]=$B$4)*(stateTaxData[FilingStatusFlag]=$B$8),0),MATCH($E8,stateTaxData[#Headers],0))</f>
        <v>No</v>
      </c>
      <c r="AV8" s="7" t="str" cm="1">
        <f t="array" ref="AV8">INDEX(stateTaxData[],MATCH(1,(stateTaxData[stateName]=AV$1)*(stateTaxData[taxYear]=$B$4)*(stateTaxData[FilingStatusFlag]=$B$8),0),MATCH($E8,stateTaxData[#Headers],0))</f>
        <v>No</v>
      </c>
      <c r="AX8" s="7" t="str" cm="1">
        <f t="array" ref="AX8">INDEX(stateTaxData[],MATCH(1,(stateTaxData[stateName]=AX$1)*(stateTaxData[taxYear]=$B$4)*(stateTaxData[FilingStatusFlag]=$B$8),0),MATCH($E8,stateTaxData[#Headers],0))</f>
        <v>No</v>
      </c>
      <c r="AY8" s="7" t="str" cm="1">
        <f t="array" ref="AY8">INDEX(stateTaxData[],MATCH(1,(stateTaxData[stateName]=AY$1)*(stateTaxData[taxYear]=$B$4)*(stateTaxData[FilingStatusFlag]=$B$8),0),MATCH($E8,stateTaxData[#Headers],0))</f>
        <v>No</v>
      </c>
      <c r="BA8" s="7" t="str" cm="1">
        <f t="array" ref="BA8">INDEX(stateTaxData[],MATCH(1,(stateTaxData[stateName]=BA$1)*(stateTaxData[taxYear]=$B$4)*(stateTaxData[FilingStatusFlag]=$B$8),0),MATCH($E8,stateTaxData[#Headers],0))</f>
        <v>No</v>
      </c>
      <c r="BB8" s="7" t="str" cm="1">
        <f t="array" ref="BB8">INDEX(stateTaxData[],MATCH(1,(stateTaxData[stateName]=BB$1)*(stateTaxData[taxYear]=$B$4)*(stateTaxData[FilingStatusFlag]=$B$8),0),MATCH($E8,stateTaxData[#Headers],0))</f>
        <v>No</v>
      </c>
      <c r="BC8" s="7" t="str" cm="1">
        <f t="array" ref="BC8">INDEX(stateTaxData[],MATCH(1,(stateTaxData[stateName]=BC$1)*(stateTaxData[taxYear]=$B$4)*(stateTaxData[FilingStatusFlag]=$B$8),0),MATCH($E8,stateTaxData[#Headers],0))</f>
        <v>Yes</v>
      </c>
      <c r="BD8" s="7" t="str" cm="1">
        <f t="array" ref="BD8">INDEX(stateTaxData[],MATCH(1,(stateTaxData[stateName]=BD$1)*(stateTaxData[taxYear]=$B$4)*(stateTaxData[FilingStatusFlag]=$B$8),0),MATCH($E8,stateTaxData[#Headers],0))</f>
        <v>No</v>
      </c>
      <c r="BE8" s="7" t="str" cm="1">
        <f t="array" ref="BE8">INDEX(stateTaxData[],MATCH(1,(stateTaxData[stateName]=BE$1)*(stateTaxData[taxYear]=$B$4)*(stateTaxData[FilingStatusFlag]=$B$8),0),MATCH($E8,stateTaxData[#Headers],0))</f>
        <v>No</v>
      </c>
      <c r="BF8" s="7" t="str" cm="1">
        <f t="array" ref="BF8">INDEX(stateTaxData[],MATCH(1,(stateTaxData[stateName]=BF$1)*(stateTaxData[taxYear]=$B$4)*(stateTaxData[FilingStatusFlag]=$B$8),0),MATCH($E8,stateTaxData[#Headers],0))</f>
        <v>No</v>
      </c>
      <c r="BH8" s="7" t="str" cm="1">
        <f t="array" ref="BH8">INDEX(stateTaxData[],MATCH(1,(stateTaxData[stateName]=BH$1)*(stateTaxData[taxYear]=$B$4)*(stateTaxData[FilingStatusFlag]=$B$8),0),MATCH($E8,stateTaxData[#Headers],0))</f>
        <v>No</v>
      </c>
      <c r="BJ8" s="7" t="str" cm="1">
        <f t="array" ref="BJ8">INDEX(stateTaxData[],MATCH(1,(stateTaxData[stateName]=BJ$1)*(stateTaxData[taxYear]=$B$4)*(stateTaxData[FilingStatusFlag]=$B$8),0),MATCH($E8,stateTaxData[#Headers],0))</f>
        <v>No</v>
      </c>
      <c r="BK8" s="7" t="str" cm="1">
        <f t="array" ref="BK8">INDEX(stateTaxData[],MATCH(1,(stateTaxData[stateName]=BK$1)*(stateTaxData[taxYear]=$B$4)*(stateTaxData[FilingStatusFlag]=$B$8),0),MATCH($E8,stateTaxData[#Headers],0))</f>
        <v>No</v>
      </c>
      <c r="BL8" s="7" t="str" cm="1">
        <f t="array" ref="BL8">INDEX(stateTaxData[],MATCH(1,(stateTaxData[stateName]=BL$1)*(stateTaxData[taxYear]=$B$4)*(stateTaxData[FilingStatusFlag]=$B$8),0),MATCH($E8,stateTaxData[#Headers],0))</f>
        <v>No</v>
      </c>
      <c r="BN8" s="7" t="str" cm="1">
        <f t="array" ref="BN8">INDEX(stateTaxData[],MATCH(1,(stateTaxData[stateName]=BN$1)*(stateTaxData[taxYear]=$B$4)*(stateTaxData[FilingStatusFlag]=$B$8),0),MATCH($E8,stateTaxData[#Headers],0))</f>
        <v>No</v>
      </c>
      <c r="BO8" s="7" t="str" cm="1">
        <f t="array" ref="BO8">INDEX(stateTaxData[],MATCH(1,(stateTaxData[stateName]=BO$1)*(stateTaxData[taxYear]=$B$4)*(stateTaxData[FilingStatusFlag]=$B$8),0),MATCH($E8,stateTaxData[#Headers],0))</f>
        <v>No</v>
      </c>
      <c r="BQ8" s="7" t="str" cm="1">
        <f t="array" ref="BQ8">INDEX(stateTaxData[],MATCH(1,(stateTaxData[stateName]=BQ$1)*(stateTaxData[taxYear]=$B$4)*(stateTaxData[FilingStatusFlag]=$B$8),0),MATCH($E8,stateTaxData[#Headers],0))</f>
        <v>Yes</v>
      </c>
      <c r="BT8" s="7" t="str" cm="1">
        <f t="array" ref="BT8">INDEX(stateTaxData[],MATCH(1,(stateTaxData[stateName]=BT$1)*(stateTaxData[taxYear]=$B$4)*(stateTaxData[FilingStatusFlag]=$B$8),0),MATCH($E8,stateTaxData[#Headers],0))</f>
        <v>Yes</v>
      </c>
      <c r="BU8" s="7" t="str" cm="1">
        <f t="array" ref="BU8">INDEX(stateTaxData[],MATCH(1,(stateTaxData[stateName]=BU$1)*(stateTaxData[taxYear]=$B$4)*(stateTaxData[FilingStatusFlag]=$B$8),0),MATCH($E8,stateTaxData[#Headers],0))</f>
        <v>No</v>
      </c>
      <c r="BV8" s="7" t="str" cm="1">
        <f t="array" ref="BV8">INDEX(stateTaxData[],MATCH(1,(stateTaxData[stateName]=BV$1)*(stateTaxData[taxYear]=$B$4)*(stateTaxData[FilingStatusFlag]=$B$8),0),MATCH($E8,stateTaxData[#Headers],0))</f>
        <v>No</v>
      </c>
      <c r="BW8" s="7" t="str" cm="1">
        <f t="array" ref="BW8">INDEX(stateTaxData[],MATCH(1,(stateTaxData[stateName]=BW$1)*(stateTaxData[taxYear]=$B$4)*(stateTaxData[FilingStatusFlag]=$B$8),0),MATCH($E8,stateTaxData[#Headers],0))</f>
        <v>No</v>
      </c>
      <c r="BX8" s="7" t="str" cm="1">
        <f t="array" ref="BX8">INDEX(stateTaxData[],MATCH(1,(stateTaxData[stateName]=BX$1)*(stateTaxData[taxYear]=$B$4)*(stateTaxData[FilingStatusFlag]=$B$8),0),MATCH($E8,stateTaxData[#Headers],0))</f>
        <v>No</v>
      </c>
      <c r="BY8" s="7" t="str" cm="1">
        <f t="array" ref="BY8">INDEX(stateTaxData[],MATCH(1,(stateTaxData[stateName]=BY$1)*(stateTaxData[taxYear]=$B$4)*(stateTaxData[FilingStatusFlag]=$B$8),0),MATCH($E8,stateTaxData[#Headers],0))</f>
        <v>No</v>
      </c>
      <c r="BZ8" s="7" t="str" cm="1">
        <f t="array" ref="BZ8">INDEX(stateTaxData[],MATCH(1,(stateTaxData[stateName]=BZ$1)*(stateTaxData[taxYear]=$B$4)*(stateTaxData[FilingStatusFlag]=$B$8),0),MATCH($E8,stateTaxData[#Headers],0))</f>
        <v>No</v>
      </c>
      <c r="CA8" s="7" t="str" cm="1">
        <f t="array" ref="CA8">INDEX(stateTaxData[],MATCH(1,(stateTaxData[stateName]=CA$1)*(stateTaxData[taxYear]=$B$4)*(stateTaxData[FilingStatusFlag]=$B$8),0),MATCH($E8,stateTaxData[#Headers],0))</f>
        <v>No</v>
      </c>
      <c r="CC8" s="7" t="str" cm="1">
        <f t="array" ref="CC8">INDEX(stateTaxData[],MATCH(1,(stateTaxData[stateName]=CC$1)*(stateTaxData[taxYear]=$B$4)*(stateTaxData[FilingStatusFlag]=$B$8),0),MATCH($E8,stateTaxData[#Headers],0))</f>
        <v>No</v>
      </c>
      <c r="CE8" s="123" t="str" cm="1">
        <f t="array" ref="CE8">INDEX(stateTaxData[],MATCH(1,(stateTaxData[stateName]=CE$1)*(stateTaxData[taxYear]=$B$4)*(stateTaxData[FilingStatusFlag]=$B$8),0),MATCH($E8,stateTaxData[#Headers],0))</f>
        <v>No</v>
      </c>
      <c r="CF8" s="7" t="str" cm="1">
        <f t="array" ref="CF8">INDEX(stateTaxData[],MATCH(1,(stateTaxData[stateName]=CF$1)*(stateTaxData[taxYear]=$B$4)*(stateTaxData[FilingStatusFlag]=$B$8),0),MATCH($E8,stateTaxData[#Headers],0))</f>
        <v>No</v>
      </c>
      <c r="CH8" s="7" t="str" cm="1">
        <f t="array" ref="CH8">INDEX(stateTaxData[],MATCH(1,(stateTaxData[stateName]=CH$1)*(stateTaxData[taxYear]=$B$4)*(stateTaxData[FilingStatusFlag]=$B$8),0),MATCH($E8,stateTaxData[#Headers],0))</f>
        <v>Yes</v>
      </c>
      <c r="CI8" s="7" t="str" cm="1">
        <f t="array" ref="CI8">INDEX(stateTaxData[],MATCH(1,(stateTaxData[stateName]=CI$1)*(stateTaxData[taxYear]=$B$4)*(stateTaxData[FilingStatusFlag]=$B$8),0),MATCH($E8,stateTaxData[#Headers],0))</f>
        <v>No</v>
      </c>
      <c r="CK8" s="7" t="str" cm="1">
        <f t="array" ref="CK8">INDEX(stateTaxData[],MATCH(1,(stateTaxData[stateName]=CK$1)*(stateTaxData[taxYear]=$B$4)*(stateTaxData[FilingStatusFlag]=$B$8),0),MATCH($E8,stateTaxData[#Headers],0))</f>
        <v>No</v>
      </c>
      <c r="CL8" s="7" t="str" cm="1">
        <f t="array" ref="CL8">INDEX(stateTaxData[],MATCH(1,(stateTaxData[stateName]=CL$1)*(stateTaxData[taxYear]=$B$4)*(stateTaxData[FilingStatusFlag]=$B$8),0),MATCH($E8,stateTaxData[#Headers],0))</f>
        <v>No</v>
      </c>
      <c r="CN8" s="7" t="str" cm="1">
        <f t="array" ref="CN8">INDEX(stateTaxData[],MATCH(1,(stateTaxData[stateName]=CN$1)*(stateTaxData[taxYear]=$B$4)*(stateTaxData[FilingStatusFlag]=$B$8),0),MATCH($E8,stateTaxData[#Headers],0))</f>
        <v>No</v>
      </c>
      <c r="CO8" s="7" t="str" cm="1">
        <f t="array" ref="CO8">INDEX(stateTaxData[],MATCH(1,(stateTaxData[stateName]=CO$1)*(stateTaxData[taxYear]=$B$4)*(stateTaxData[FilingStatusFlag]=$B$8),0),MATCH($E8,stateTaxData[#Headers],0))</f>
        <v>No</v>
      </c>
      <c r="CP8" s="7" t="str" cm="1">
        <f t="array" ref="CP8">INDEX(stateTaxData[],MATCH(1,(stateTaxData[stateName]=CP$1)*(stateTaxData[taxYear]=$B$4)*(stateTaxData[FilingStatusFlag]=$B$8),0),MATCH($E8,stateTaxData[#Headers],0))</f>
        <v>No</v>
      </c>
      <c r="CR8" s="123" t="str" cm="1">
        <f t="array" ref="CR8">INDEX(stateTaxData[],MATCH(1,(stateTaxData[stateName]=CR$1)*(stateTaxData[taxYear]=$B$4)*(stateTaxData[FilingStatusFlag]=$B$8),0),MATCH($E8,stateTaxData[#Headers],0))</f>
        <v>No</v>
      </c>
      <c r="CU8" s="7" t="str" cm="1">
        <f t="array" ref="CU8">INDEX(stateTaxData[],MATCH(1,(stateTaxData[stateName]=CU$1)*(stateTaxData[taxYear]=$B$4)*(stateTaxData[FilingStatusFlag]=$B$8),0),MATCH($E8,stateTaxData[#Headers],0))</f>
        <v>No</v>
      </c>
      <c r="CV8" s="7" t="str" cm="1">
        <f t="array" ref="CV8">INDEX(stateTaxData[],MATCH(1,(stateTaxData[stateName]=CV$1)*(stateTaxData[taxYear]=$B$4)*(stateTaxData[FilingStatusFlag]=$B$8),0),MATCH($E8,stateTaxData[#Headers],0))</f>
        <v>No</v>
      </c>
      <c r="CW8" s="7" t="str" cm="1">
        <f t="array" ref="CW8">INDEX(stateTaxData[],MATCH(1,(stateTaxData[stateName]=CW$1)*(stateTaxData[taxYear]=$B$4)*(stateTaxData[FilingStatusFlag]=$B$8),0),MATCH($E8,stateTaxData[#Headers],0))</f>
        <v>No</v>
      </c>
      <c r="CX8" s="123" t="str" cm="1">
        <f t="array" ref="CX8">INDEX(stateTaxData[],MATCH(1,(stateTaxData[stateName]=CX$1)*(stateTaxData[taxYear]=$B$4)*(stateTaxData[FilingStatusFlag]=$B$8),0),MATCH($E8,stateTaxData[#Headers],0))</f>
        <v>No</v>
      </c>
      <c r="DB8" s="7" t="str" cm="1">
        <f t="array" ref="DB8">INDEX(stateTaxData[],MATCH(1,(stateTaxData[stateName]=DB$1)*(stateTaxData[taxYear]=$B$4)*(stateTaxData[FilingStatusFlag]=$B$8),0),MATCH($E8,stateTaxData[#Headers],0))</f>
        <v>No</v>
      </c>
      <c r="DC8" s="7" t="str" cm="1">
        <f t="array" ref="DC8">INDEX(stateTaxData[],MATCH(1,(stateTaxData[stateName]=DC$1)*(stateTaxData[taxYear]=$B$4)*(stateTaxData[FilingStatusFlag]=$B$8),0),MATCH($E8,stateTaxData[#Headers],0))</f>
        <v>No</v>
      </c>
      <c r="DF8" s="109"/>
      <c r="DW8" s="188">
        <v>3</v>
      </c>
      <c r="EC8" s="116">
        <v>0.5</v>
      </c>
      <c r="ED8" s="116">
        <v>0.4</v>
      </c>
      <c r="EE8" s="116">
        <v>4.4999999999999998E-2</v>
      </c>
      <c r="EF8" s="116">
        <v>0.55000000000000004</v>
      </c>
      <c r="EG8" s="116"/>
      <c r="EH8" s="116"/>
      <c r="EI8" s="116">
        <v>0.4</v>
      </c>
      <c r="EJ8" s="116"/>
      <c r="EK8" s="116">
        <v>0.2</v>
      </c>
      <c r="EL8" s="116">
        <v>0.1</v>
      </c>
      <c r="EM8" s="116">
        <v>0.15</v>
      </c>
      <c r="EN8" s="116">
        <v>0.17</v>
      </c>
      <c r="EO8" s="116"/>
      <c r="EP8" s="116">
        <v>0.05</v>
      </c>
      <c r="EQ8" s="116">
        <v>0.25</v>
      </c>
      <c r="ER8" s="210">
        <v>0.45</v>
      </c>
      <c r="ES8" s="116">
        <v>0.3</v>
      </c>
      <c r="ET8" s="116">
        <v>0.3</v>
      </c>
      <c r="EU8" s="212">
        <v>0.04</v>
      </c>
      <c r="EV8" s="116"/>
      <c r="EW8" s="216">
        <v>0.1</v>
      </c>
      <c r="EX8" s="116">
        <v>0.1</v>
      </c>
      <c r="EY8" s="116">
        <v>0.1</v>
      </c>
      <c r="EZ8" s="172"/>
      <c r="FA8" s="172"/>
      <c r="FB8" s="116">
        <v>0.4</v>
      </c>
      <c r="FC8" s="116">
        <v>0.25</v>
      </c>
      <c r="FD8" s="116">
        <v>0.3</v>
      </c>
      <c r="FE8" s="172"/>
      <c r="FF8" s="172"/>
      <c r="FG8" s="216">
        <v>0.3</v>
      </c>
      <c r="FH8" s="186">
        <v>0.05</v>
      </c>
      <c r="FI8" s="172">
        <v>0.09</v>
      </c>
      <c r="FK8" s="116">
        <v>0.16</v>
      </c>
      <c r="FL8" s="216">
        <v>1.25</v>
      </c>
      <c r="FM8" s="116"/>
      <c r="FN8" s="116"/>
      <c r="FO8" s="116"/>
      <c r="FP8" s="216">
        <v>0.2</v>
      </c>
      <c r="FQ8" s="116">
        <v>0.38</v>
      </c>
      <c r="FR8" s="216">
        <v>0.2</v>
      </c>
      <c r="FS8" s="214"/>
      <c r="FT8" s="172"/>
      <c r="FU8" s="116">
        <v>0.34</v>
      </c>
    </row>
    <row r="9" spans="1:179" ht="15" thickBot="1">
      <c r="E9" s="99" t="s">
        <v>203</v>
      </c>
      <c r="F9" t="s">
        <v>327</v>
      </c>
      <c r="P9" s="45">
        <v>0.15</v>
      </c>
      <c r="W9" t="s">
        <v>284</v>
      </c>
      <c r="Y9" s="45">
        <v>0.03</v>
      </c>
      <c r="Z9" s="45"/>
      <c r="AD9" s="123" cm="1">
        <f t="array" ref="AD9">INDEX(stateTaxData[],MATCH(1,(stateTaxData[stateName]=AD$1)*(stateTaxData[taxYear]=$B$4)*(stateTaxData[FilingStatusFlag]=$B$8),0),MATCH($E9,stateTaxData[#Headers],0))</f>
        <v>0</v>
      </c>
      <c r="AE9" s="109"/>
      <c r="AF9" s="7" cm="1">
        <f t="array" ref="AF9">INDEX(stateTaxData[],MATCH(1,(stateTaxData[stateName]=AF$1)*(stateTaxData[taxYear]=$B$4)*(stateTaxData[FilingStatusFlag]=$B$8),0),MATCH($E9,stateTaxData[#Headers],0))</f>
        <v>0</v>
      </c>
      <c r="AH9" s="7" cm="1">
        <f t="array" ref="AH9">INDEX(stateTaxData[],MATCH(1,(stateTaxData[stateName]=AH$1)*(stateTaxData[taxYear]=$B$4)*(stateTaxData[FilingStatusFlag]=$B$8),0),MATCH($E9,stateTaxData[#Headers],0))</f>
        <v>0</v>
      </c>
      <c r="AJ9" s="7">
        <f t="shared" si="5"/>
        <v>0</v>
      </c>
      <c r="AK9" s="7">
        <f t="shared" si="6"/>
        <v>0</v>
      </c>
      <c r="AL9" s="7" cm="1">
        <f t="array" ref="AL9">INDEX(stateTaxData[],MATCH(1,(stateTaxData[stateName]=AL$1)*(stateTaxData[taxYear]=$B$4)*(stateTaxData[FilingStatusFlag]=$B$8),0),MATCH($E9,stateTaxData[#Headers],0))</f>
        <v>0</v>
      </c>
      <c r="AO9" s="7" cm="1">
        <f t="array" ref="AO9">INDEX(stateTaxData[],MATCH(1,(stateTaxData[stateName]=AO$1)*(stateTaxData[taxYear]=$B$4)*(stateTaxData[FilingStatusFlag]=$B$8),0),MATCH($E9,stateTaxData[#Headers],0))</f>
        <v>0</v>
      </c>
      <c r="AP9" s="7" cm="1">
        <f t="array" ref="AP9">INDEX(stateTaxData[],MATCH(1,(stateTaxData[stateName]=AP$1)*(stateTaxData[taxYear]=$B$4)*(stateTaxData[FilingStatusFlag]=$B$8),0),MATCH($E9,stateTaxData[#Headers],0))</f>
        <v>0</v>
      </c>
      <c r="AR9" s="123" cm="1">
        <f t="array" ref="AR9">INDEX(stateTaxData[],MATCH(1,(stateTaxData[stateName]=AR$1)*(stateTaxData[taxYear]=$B$4)*(stateTaxData[FilingStatusFlag]=$B$8),0),MATCH($E9,stateTaxData[#Headers],0))</f>
        <v>0</v>
      </c>
      <c r="AS9" s="7" cm="1">
        <f t="array" ref="AS9">INDEX(stateTaxData[],MATCH(1,(stateTaxData[stateName]=AS$1)*(stateTaxData[taxYear]=$B$4)*(stateTaxData[FilingStatusFlag]=$B$8),0),MATCH($E9,stateTaxData[#Headers],0))</f>
        <v>0</v>
      </c>
      <c r="AT9" s="7" cm="1">
        <f t="array" ref="AT9">INDEX(stateTaxData[],MATCH(1,(stateTaxData[stateName]=AT$1)*(stateTaxData[taxYear]=$B$4)*(stateTaxData[FilingStatusFlag]=$B$8),0),MATCH($E9,stateTaxData[#Headers],0))</f>
        <v>0</v>
      </c>
      <c r="AU9" s="7" cm="1">
        <f t="array" ref="AU9">INDEX(stateTaxData[],MATCH(1,(stateTaxData[stateName]=AU$1)*(stateTaxData[taxYear]=$B$4)*(stateTaxData[FilingStatusFlag]=$B$8),0),MATCH($E9,stateTaxData[#Headers],0))</f>
        <v>0</v>
      </c>
      <c r="AV9" s="7" cm="1">
        <f t="array" ref="AV9">INDEX(stateTaxData[],MATCH(1,(stateTaxData[stateName]=AV$1)*(stateTaxData[taxYear]=$B$4)*(stateTaxData[FilingStatusFlag]=$B$8),0),MATCH($E9,stateTaxData[#Headers],0))</f>
        <v>0</v>
      </c>
      <c r="AX9" s="7" cm="1">
        <f t="array" ref="AX9">INDEX(stateTaxData[],MATCH(1,(stateTaxData[stateName]=AX$1)*(stateTaxData[taxYear]=$B$4)*(stateTaxData[FilingStatusFlag]=$B$8),0),MATCH($E9,stateTaxData[#Headers],0))</f>
        <v>0</v>
      </c>
      <c r="AY9" s="7" cm="1">
        <f t="array" ref="AY9">INDEX(stateTaxData[],MATCH(1,(stateTaxData[stateName]=AY$1)*(stateTaxData[taxYear]=$B$4)*(stateTaxData[FilingStatusFlag]=$B$8),0),MATCH($E9,stateTaxData[#Headers],0))</f>
        <v>0</v>
      </c>
      <c r="BA9" s="7" cm="1">
        <f t="array" ref="BA9">INDEX(stateTaxData[],MATCH(1,(stateTaxData[stateName]=BA$1)*(stateTaxData[taxYear]=$B$4)*(stateTaxData[FilingStatusFlag]=$B$8),0),MATCH($E9,stateTaxData[#Headers],0))</f>
        <v>0</v>
      </c>
      <c r="BB9" s="7" cm="1">
        <f t="array" ref="BB9">INDEX(stateTaxData[],MATCH(1,(stateTaxData[stateName]=BB$1)*(stateTaxData[taxYear]=$B$4)*(stateTaxData[FilingStatusFlag]=$B$8),0),MATCH($E9,stateTaxData[#Headers],0))</f>
        <v>0</v>
      </c>
      <c r="BC9" s="7" cm="1">
        <f t="array" ref="BC9">INDEX(stateTaxData[],MATCH(1,(stateTaxData[stateName]=BC$1)*(stateTaxData[taxYear]=$B$4)*(stateTaxData[FilingStatusFlag]=$B$8),0),MATCH($E9,stateTaxData[#Headers],0))</f>
        <v>0</v>
      </c>
      <c r="BD9" s="7" cm="1">
        <f t="array" ref="BD9">INDEX(stateTaxData[],MATCH(1,(stateTaxData[stateName]=BD$1)*(stateTaxData[taxYear]=$B$4)*(stateTaxData[FilingStatusFlag]=$B$8),0),MATCH($E9,stateTaxData[#Headers],0))</f>
        <v>0</v>
      </c>
      <c r="BE9" s="7" cm="1">
        <f t="array" ref="BE9">INDEX(stateTaxData[],MATCH(1,(stateTaxData[stateName]=BE$1)*(stateTaxData[taxYear]=$B$4)*(stateTaxData[FilingStatusFlag]=$B$8),0),MATCH($E9,stateTaxData[#Headers],0))</f>
        <v>0</v>
      </c>
      <c r="BF9" s="7" cm="1">
        <f t="array" ref="BF9">INDEX(stateTaxData[],MATCH(1,(stateTaxData[stateName]=BF$1)*(stateTaxData[taxYear]=$B$4)*(stateTaxData[FilingStatusFlag]=$B$8),0),MATCH($E9,stateTaxData[#Headers],0))</f>
        <v>0</v>
      </c>
      <c r="BH9" s="7" cm="1">
        <f t="array" ref="BH9">INDEX(stateTaxData[],MATCH(1,(stateTaxData[stateName]=BH$1)*(stateTaxData[taxYear]=$B$4)*(stateTaxData[FilingStatusFlag]=$B$8),0),MATCH($E9,stateTaxData[#Headers],0))</f>
        <v>0</v>
      </c>
      <c r="BJ9" s="7" cm="1">
        <f t="array" ref="BJ9">INDEX(stateTaxData[],MATCH(1,(stateTaxData[stateName]=BJ$1)*(stateTaxData[taxYear]=$B$4)*(stateTaxData[FilingStatusFlag]=$B$8),0),MATCH($E9,stateTaxData[#Headers],0))</f>
        <v>0</v>
      </c>
      <c r="BK9" s="7" cm="1">
        <f t="array" ref="BK9">INDEX(stateTaxData[],MATCH(1,(stateTaxData[stateName]=BK$1)*(stateTaxData[taxYear]=$B$4)*(stateTaxData[FilingStatusFlag]=$B$8),0),MATCH($E9,stateTaxData[#Headers],0))</f>
        <v>0</v>
      </c>
      <c r="BL9" s="7" cm="1">
        <f t="array" ref="BL9">INDEX(stateTaxData[],MATCH(1,(stateTaxData[stateName]=BL$1)*(stateTaxData[taxYear]=$B$4)*(stateTaxData[FilingStatusFlag]=$B$8),0),MATCH($E9,stateTaxData[#Headers],0))</f>
        <v>0</v>
      </c>
      <c r="BN9" s="7" cm="1">
        <f t="array" ref="BN9">INDEX(stateTaxData[],MATCH(1,(stateTaxData[stateName]=BN$1)*(stateTaxData[taxYear]=$B$4)*(stateTaxData[FilingStatusFlag]=$B$8),0),MATCH($E9,stateTaxData[#Headers],0))</f>
        <v>0</v>
      </c>
      <c r="BO9" s="7" cm="1">
        <f t="array" ref="BO9">INDEX(stateTaxData[],MATCH(1,(stateTaxData[stateName]=BO$1)*(stateTaxData[taxYear]=$B$4)*(stateTaxData[FilingStatusFlag]=$B$8),0),MATCH($E9,stateTaxData[#Headers],0))</f>
        <v>0</v>
      </c>
      <c r="BQ9" s="7" cm="1">
        <f t="array" ref="BQ9">INDEX(stateTaxData[],MATCH(1,(stateTaxData[stateName]=BQ$1)*(stateTaxData[taxYear]=$B$4)*(stateTaxData[FilingStatusFlag]=$B$8),0),MATCH($E9,stateTaxData[#Headers],0))</f>
        <v>5000</v>
      </c>
      <c r="BT9" s="7" cm="1">
        <f t="array" ref="BT9">INDEX(stateTaxData[],MATCH(1,(stateTaxData[stateName]=BT$1)*(stateTaxData[taxYear]=$B$4)*(stateTaxData[FilingStatusFlag]=$B$8),0),MATCH($E9,stateTaxData[#Headers],0))</f>
        <v>5000</v>
      </c>
      <c r="BU9" s="7" cm="1">
        <f t="array" ref="BU9">INDEX(stateTaxData[],MATCH(1,(stateTaxData[stateName]=BU$1)*(stateTaxData[taxYear]=$B$4)*(stateTaxData[FilingStatusFlag]=$B$8),0),MATCH($E9,stateTaxData[#Headers],0))</f>
        <v>0</v>
      </c>
      <c r="BV9" s="7" cm="1">
        <f t="array" ref="BV9">INDEX(stateTaxData[],MATCH(1,(stateTaxData[stateName]=BV$1)*(stateTaxData[taxYear]=$B$4)*(stateTaxData[FilingStatusFlag]=$B$8),0),MATCH($E9,stateTaxData[#Headers],0))</f>
        <v>0</v>
      </c>
      <c r="BW9" s="7" cm="1">
        <f t="array" ref="BW9">INDEX(stateTaxData[],MATCH(1,(stateTaxData[stateName]=BW$1)*(stateTaxData[taxYear]=$B$4)*(stateTaxData[FilingStatusFlag]=$B$8),0),MATCH($E9,stateTaxData[#Headers],0))</f>
        <v>0</v>
      </c>
      <c r="BX9" s="7" cm="1">
        <f t="array" ref="BX9">INDEX(stateTaxData[],MATCH(1,(stateTaxData[stateName]=BX$1)*(stateTaxData[taxYear]=$B$4)*(stateTaxData[FilingStatusFlag]=$B$8),0),MATCH($E9,stateTaxData[#Headers],0))</f>
        <v>0</v>
      </c>
      <c r="BY9" s="7" cm="1">
        <f t="array" ref="BY9">INDEX(stateTaxData[],MATCH(1,(stateTaxData[stateName]=BY$1)*(stateTaxData[taxYear]=$B$4)*(stateTaxData[FilingStatusFlag]=$B$8),0),MATCH($E9,stateTaxData[#Headers],0))</f>
        <v>0</v>
      </c>
      <c r="BZ9" s="7" cm="1">
        <f t="array" ref="BZ9">INDEX(stateTaxData[],MATCH(1,(stateTaxData[stateName]=BZ$1)*(stateTaxData[taxYear]=$B$4)*(stateTaxData[FilingStatusFlag]=$B$8),0),MATCH($E9,stateTaxData[#Headers],0))</f>
        <v>0</v>
      </c>
      <c r="CA9" s="7" cm="1">
        <f t="array" ref="CA9">INDEX(stateTaxData[],MATCH(1,(stateTaxData[stateName]=CA$1)*(stateTaxData[taxYear]=$B$4)*(stateTaxData[FilingStatusFlag]=$B$8),0),MATCH($E9,stateTaxData[#Headers],0))</f>
        <v>0</v>
      </c>
      <c r="CC9" s="7" cm="1">
        <f t="array" ref="CC9">INDEX(stateTaxData[],MATCH(1,(stateTaxData[stateName]=CC$1)*(stateTaxData[taxYear]=$B$4)*(stateTaxData[FilingStatusFlag]=$B$8),0),MATCH($E9,stateTaxData[#Headers],0))</f>
        <v>0</v>
      </c>
      <c r="CE9" s="123" cm="1">
        <f t="array" ref="CE9">INDEX(stateTaxData[],MATCH(1,(stateTaxData[stateName]=CE$1)*(stateTaxData[taxYear]=$B$4)*(stateTaxData[FilingStatusFlag]=$B$8),0),MATCH($E9,stateTaxData[#Headers],0))</f>
        <v>0</v>
      </c>
      <c r="CF9" s="7" cm="1">
        <f t="array" ref="CF9">INDEX(stateTaxData[],MATCH(1,(stateTaxData[stateName]=CF$1)*(stateTaxData[taxYear]=$B$4)*(stateTaxData[FilingStatusFlag]=$B$8),0),MATCH($E9,stateTaxData[#Headers],0))</f>
        <v>0</v>
      </c>
      <c r="CH9" s="7" cm="1">
        <f t="array" ref="CH9">INDEX(stateTaxData[],MATCH(1,(stateTaxData[stateName]=CH$1)*(stateTaxData[taxYear]=$B$4)*(stateTaxData[FilingStatusFlag]=$B$8),0),MATCH($E9,stateTaxData[#Headers],0))</f>
        <v>7800</v>
      </c>
      <c r="CI9" s="7" cm="1">
        <f t="array" ref="CI9">INDEX(stateTaxData[],MATCH(1,(stateTaxData[stateName]=CI$1)*(stateTaxData[taxYear]=$B$4)*(stateTaxData[FilingStatusFlag]=$B$8),0),MATCH($E9,stateTaxData[#Headers],0))</f>
        <v>0</v>
      </c>
      <c r="CK9" s="7" cm="1">
        <f t="array" ref="CK9">INDEX(stateTaxData[],MATCH(1,(stateTaxData[stateName]=CK$1)*(stateTaxData[taxYear]=$B$4)*(stateTaxData[FilingStatusFlag]=$B$8),0),MATCH($E9,stateTaxData[#Headers],0))</f>
        <v>0</v>
      </c>
      <c r="CL9" s="7" cm="1">
        <f t="array" ref="CL9">INDEX(stateTaxData[],MATCH(1,(stateTaxData[stateName]=CL$1)*(stateTaxData[taxYear]=$B$4)*(stateTaxData[FilingStatusFlag]=$B$8),0),MATCH($E9,stateTaxData[#Headers],0))</f>
        <v>0</v>
      </c>
      <c r="CN9" s="7" cm="1">
        <f t="array" ref="CN9">INDEX(stateTaxData[],MATCH(1,(stateTaxData[stateName]=CN$1)*(stateTaxData[taxYear]=$B$4)*(stateTaxData[FilingStatusFlag]=$B$8),0),MATCH($E9,stateTaxData[#Headers],0))</f>
        <v>0</v>
      </c>
      <c r="CO9" s="7" cm="1">
        <f t="array" ref="CO9">INDEX(stateTaxData[],MATCH(1,(stateTaxData[stateName]=CO$1)*(stateTaxData[taxYear]=$B$4)*(stateTaxData[FilingStatusFlag]=$B$8),0),MATCH($E9,stateTaxData[#Headers],0))</f>
        <v>0</v>
      </c>
      <c r="CP9" s="7" cm="1">
        <f t="array" ref="CP9">INDEX(stateTaxData[],MATCH(1,(stateTaxData[stateName]=CP$1)*(stateTaxData[taxYear]=$B$4)*(stateTaxData[FilingStatusFlag]=$B$8),0),MATCH($E9,stateTaxData[#Headers],0))</f>
        <v>0</v>
      </c>
      <c r="CR9" s="123" cm="1">
        <f t="array" ref="CR9">INDEX(stateTaxData[],MATCH(1,(stateTaxData[stateName]=CR$1)*(stateTaxData[taxYear]=$B$4)*(stateTaxData[FilingStatusFlag]=$B$8),0),MATCH($E9,stateTaxData[#Headers],0))</f>
        <v>0</v>
      </c>
      <c r="CU9" s="7" cm="1">
        <f t="array" ref="CU9">INDEX(stateTaxData[],MATCH(1,(stateTaxData[stateName]=CU$1)*(stateTaxData[taxYear]=$B$4)*(stateTaxData[FilingStatusFlag]=$B$8),0),MATCH($E9,stateTaxData[#Headers],0))</f>
        <v>0</v>
      </c>
      <c r="CV9" s="7" cm="1">
        <f t="array" ref="CV9">INDEX(stateTaxData[],MATCH(1,(stateTaxData[stateName]=CV$1)*(stateTaxData[taxYear]=$B$4)*(stateTaxData[FilingStatusFlag]=$B$8),0),MATCH($E9,stateTaxData[#Headers],0))</f>
        <v>0</v>
      </c>
      <c r="CW9" s="7" cm="1">
        <f t="array" ref="CW9">INDEX(stateTaxData[],MATCH(1,(stateTaxData[stateName]=CW$1)*(stateTaxData[taxYear]=$B$4)*(stateTaxData[FilingStatusFlag]=$B$8),0),MATCH($E9,stateTaxData[#Headers],0))</f>
        <v>0</v>
      </c>
      <c r="CX9" s="123" cm="1">
        <f t="array" ref="CX9">INDEX(stateTaxData[],MATCH(1,(stateTaxData[stateName]=CX$1)*(stateTaxData[taxYear]=$B$4)*(stateTaxData[FilingStatusFlag]=$B$8),0),MATCH($E9,stateTaxData[#Headers],0))</f>
        <v>0</v>
      </c>
      <c r="DB9" s="7" cm="1">
        <f t="array" ref="DB9">INDEX(stateTaxData[],MATCH(1,(stateTaxData[stateName]=DB$1)*(stateTaxData[taxYear]=$B$4)*(stateTaxData[FilingStatusFlag]=$B$8),0),MATCH($E9,stateTaxData[#Headers],0))</f>
        <v>0</v>
      </c>
      <c r="DC9" s="7" cm="1">
        <f t="array" ref="DC9">INDEX(stateTaxData[],MATCH(1,(stateTaxData[stateName]=DC$1)*(stateTaxData[taxYear]=$B$4)*(stateTaxData[FilingStatusFlag]=$B$8),0),MATCH($E9,stateTaxData[#Headers],0))</f>
        <v>0</v>
      </c>
      <c r="DD9">
        <f t="shared" si="7"/>
        <v>349</v>
      </c>
      <c r="DF9" s="109"/>
      <c r="DW9" s="188"/>
      <c r="EC9" s="116"/>
      <c r="ED9" s="116"/>
      <c r="EE9" s="116"/>
      <c r="EF9" s="116"/>
      <c r="EI9" s="116"/>
      <c r="EJ9" s="116"/>
      <c r="EK9" s="116"/>
      <c r="EL9" s="116"/>
      <c r="EM9" s="116"/>
      <c r="EN9" s="116"/>
      <c r="EP9" s="116"/>
      <c r="EQ9" s="116"/>
      <c r="ER9" s="210"/>
      <c r="ES9" s="116"/>
      <c r="ET9" s="116"/>
      <c r="EU9" s="212"/>
      <c r="EV9" s="116"/>
      <c r="EW9" s="216"/>
      <c r="EX9" s="116"/>
      <c r="EY9" s="116"/>
      <c r="EZ9" s="172"/>
      <c r="FA9" s="172"/>
      <c r="FB9" s="116"/>
      <c r="FC9" s="116"/>
      <c r="FD9" s="116"/>
      <c r="FE9" s="172"/>
      <c r="FF9" s="172"/>
      <c r="FG9" s="216"/>
      <c r="FH9" s="186"/>
      <c r="FI9" s="172"/>
      <c r="FK9" s="116"/>
      <c r="FL9" s="216"/>
      <c r="FM9" s="116"/>
      <c r="FN9" s="116"/>
      <c r="FO9" s="116"/>
      <c r="FP9" s="216"/>
      <c r="FQ9" s="116"/>
      <c r="FR9" s="216"/>
      <c r="FS9" s="214"/>
      <c r="FT9" s="172"/>
      <c r="FU9" s="116"/>
    </row>
    <row r="10" spans="1:179">
      <c r="W10" t="s">
        <v>744</v>
      </c>
      <c r="Y10">
        <f>Y9*Y8</f>
        <v>2.8902245006187026E-4</v>
      </c>
      <c r="AE10" s="108"/>
      <c r="AF10"/>
      <c r="AG10"/>
      <c r="AH10"/>
      <c r="AI10"/>
      <c r="AJ10"/>
      <c r="AK10"/>
      <c r="AL10"/>
      <c r="AM10" s="108"/>
      <c r="AN10"/>
      <c r="AO10"/>
      <c r="AP10"/>
      <c r="AQ10"/>
      <c r="AR10" s="124"/>
      <c r="AS10"/>
      <c r="AT10"/>
      <c r="AU10"/>
      <c r="AV10"/>
      <c r="AW10" s="108"/>
      <c r="AX10"/>
      <c r="AY10"/>
      <c r="AZ10"/>
      <c r="BA10"/>
      <c r="BB10"/>
      <c r="BC10"/>
      <c r="BD10"/>
      <c r="BE10"/>
      <c r="BF10"/>
      <c r="BG10" s="108"/>
      <c r="BH10"/>
      <c r="BI10"/>
      <c r="BJ10"/>
      <c r="BK10"/>
      <c r="BL10"/>
      <c r="BM10"/>
      <c r="BN10"/>
      <c r="BO10"/>
      <c r="BP10" s="108"/>
      <c r="BQ10"/>
      <c r="BR10" s="108"/>
      <c r="BS10"/>
      <c r="BT10"/>
      <c r="BU10"/>
      <c r="BV10"/>
      <c r="BW10"/>
      <c r="BX10"/>
      <c r="BY10"/>
      <c r="BZ10"/>
      <c r="CA10"/>
      <c r="CB10" s="108"/>
      <c r="CC10"/>
      <c r="CD10"/>
      <c r="CE10" s="124"/>
      <c r="CF10"/>
      <c r="CG10"/>
      <c r="CH10"/>
      <c r="CI10"/>
      <c r="CJ10"/>
      <c r="CK10"/>
      <c r="CL10"/>
      <c r="CM10" s="108"/>
      <c r="CN10"/>
      <c r="CO10"/>
      <c r="CP10"/>
      <c r="CQ10"/>
      <c r="CR10" s="124"/>
      <c r="CS10" s="108"/>
      <c r="CT10"/>
      <c r="CU10"/>
      <c r="CV10"/>
      <c r="CW10"/>
      <c r="CX10" s="124"/>
      <c r="CY10"/>
      <c r="CZ10" s="108"/>
      <c r="DA10"/>
      <c r="DB10"/>
      <c r="DC10"/>
      <c r="DF10" s="108"/>
      <c r="DW10" t="s">
        <v>645</v>
      </c>
      <c r="DX10" t="s">
        <v>635</v>
      </c>
      <c r="DY10" t="s">
        <v>635</v>
      </c>
      <c r="DZ10" t="s">
        <v>635</v>
      </c>
      <c r="EA10" t="s">
        <v>635</v>
      </c>
      <c r="EB10" s="209" t="b">
        <v>1</v>
      </c>
      <c r="EC10" t="b">
        <v>1</v>
      </c>
      <c r="ED10" t="b">
        <v>1</v>
      </c>
      <c r="EE10" t="b">
        <v>1</v>
      </c>
      <c r="EF10" t="b">
        <v>1</v>
      </c>
      <c r="EG10" t="s">
        <v>635</v>
      </c>
      <c r="EH10" t="s">
        <v>635</v>
      </c>
      <c r="EI10" t="b">
        <v>1</v>
      </c>
      <c r="EJ10" t="s">
        <v>635</v>
      </c>
      <c r="EK10" t="b">
        <v>1</v>
      </c>
      <c r="EL10" t="b">
        <v>1</v>
      </c>
      <c r="EM10" t="b">
        <v>1</v>
      </c>
      <c r="EN10" t="b">
        <v>1</v>
      </c>
      <c r="EO10" t="s">
        <v>635</v>
      </c>
      <c r="EP10" t="b">
        <v>1</v>
      </c>
      <c r="EQ10" t="b">
        <v>1</v>
      </c>
      <c r="ER10" s="209" t="s">
        <v>693</v>
      </c>
      <c r="ES10" t="b">
        <v>1</v>
      </c>
      <c r="ET10" t="b">
        <v>1</v>
      </c>
      <c r="EU10" s="209" t="b">
        <v>1</v>
      </c>
      <c r="EV10" t="s">
        <v>635</v>
      </c>
      <c r="EW10" s="215" t="b">
        <v>0</v>
      </c>
      <c r="EX10" t="b">
        <v>1</v>
      </c>
      <c r="EY10" t="b">
        <v>1</v>
      </c>
      <c r="EZ10" t="s">
        <v>635</v>
      </c>
      <c r="FA10" t="s">
        <v>635</v>
      </c>
      <c r="FB10" t="b">
        <v>1</v>
      </c>
      <c r="FC10" t="b">
        <v>1</v>
      </c>
      <c r="FD10" t="b">
        <v>1</v>
      </c>
      <c r="FE10" t="s">
        <v>635</v>
      </c>
      <c r="FF10" t="s">
        <v>635</v>
      </c>
      <c r="FG10" s="215" t="b">
        <v>0</v>
      </c>
      <c r="FH10" t="b">
        <v>1</v>
      </c>
      <c r="FI10" t="b">
        <v>1</v>
      </c>
      <c r="FJ10" t="s">
        <v>635</v>
      </c>
      <c r="FK10" t="b">
        <v>1</v>
      </c>
      <c r="FL10" s="215" t="b">
        <v>0</v>
      </c>
      <c r="FM10" t="s">
        <v>635</v>
      </c>
      <c r="FN10" t="s">
        <v>635</v>
      </c>
      <c r="FO10" t="s">
        <v>635</v>
      </c>
      <c r="FP10" s="215" t="b">
        <v>0</v>
      </c>
      <c r="FQ10" t="b">
        <v>1</v>
      </c>
      <c r="FR10" s="215" t="b">
        <v>0</v>
      </c>
      <c r="FS10" s="209" t="b">
        <v>1</v>
      </c>
      <c r="FT10" t="s">
        <v>635</v>
      </c>
      <c r="FU10" t="b">
        <v>1</v>
      </c>
      <c r="FV10" t="s">
        <v>635</v>
      </c>
    </row>
    <row r="11" spans="1:179">
      <c r="A11" t="s">
        <v>126</v>
      </c>
      <c r="B11" s="3">
        <f>'Final Results'!B12</f>
        <v>1</v>
      </c>
      <c r="W11" t="s">
        <v>745</v>
      </c>
      <c r="Y11" t="s">
        <v>746</v>
      </c>
      <c r="AE11" s="108"/>
      <c r="AF11"/>
      <c r="AG11"/>
      <c r="AH11"/>
      <c r="AI11"/>
      <c r="AJ11"/>
      <c r="AK11"/>
      <c r="AL11"/>
      <c r="AM11" s="108"/>
      <c r="AN11"/>
      <c r="AO11"/>
      <c r="AP11"/>
      <c r="AQ11"/>
      <c r="AR11" s="124"/>
      <c r="AS11"/>
      <c r="AT11"/>
      <c r="AU11"/>
      <c r="AV11"/>
      <c r="AW11" s="108"/>
      <c r="AX11"/>
      <c r="AY11"/>
      <c r="AZ11"/>
      <c r="BA11"/>
      <c r="BB11"/>
      <c r="BC11"/>
      <c r="BD11"/>
      <c r="BE11"/>
      <c r="BF11"/>
      <c r="BG11" s="108"/>
      <c r="BH11"/>
      <c r="BI11"/>
      <c r="BJ11"/>
      <c r="BK11"/>
      <c r="BL11"/>
      <c r="BM11"/>
      <c r="BN11"/>
      <c r="BO11"/>
      <c r="BP11" s="108"/>
      <c r="BQ11"/>
      <c r="BR11" s="108"/>
      <c r="BS11"/>
      <c r="BT11"/>
      <c r="BU11"/>
      <c r="BV11"/>
      <c r="BW11"/>
      <c r="BX11"/>
      <c r="BY11"/>
      <c r="BZ11"/>
      <c r="CA11"/>
      <c r="CB11" s="108"/>
      <c r="CC11"/>
      <c r="CD11"/>
      <c r="CE11" s="124"/>
      <c r="CF11"/>
      <c r="CG11"/>
      <c r="CH11"/>
      <c r="CI11"/>
      <c r="CJ11"/>
      <c r="CK11"/>
      <c r="CL11"/>
      <c r="CM11" s="108"/>
      <c r="CN11"/>
      <c r="CO11"/>
      <c r="CP11"/>
      <c r="CQ11"/>
      <c r="CR11" s="124"/>
      <c r="CS11" s="108"/>
      <c r="CT11"/>
      <c r="CU11"/>
      <c r="CV11"/>
      <c r="CW11"/>
      <c r="CX11" s="124"/>
      <c r="CY11"/>
      <c r="CZ11" s="108"/>
      <c r="DA11"/>
      <c r="DB11"/>
      <c r="DC11"/>
      <c r="DF11" s="108"/>
    </row>
    <row r="12" spans="1:179">
      <c r="A12" t="s">
        <v>55</v>
      </c>
      <c r="B12" s="3">
        <f>'Final Results'!B13</f>
        <v>0</v>
      </c>
      <c r="E12" t="s">
        <v>317</v>
      </c>
      <c r="AD12" s="124">
        <v>0</v>
      </c>
      <c r="AE12" s="108"/>
      <c r="AF12">
        <v>0</v>
      </c>
      <c r="AG12"/>
      <c r="AH12">
        <v>0</v>
      </c>
      <c r="AI12"/>
      <c r="AJ12"/>
      <c r="AK12"/>
      <c r="AL12">
        <v>0</v>
      </c>
      <c r="AM12" s="108"/>
      <c r="AN12"/>
      <c r="AO12">
        <v>0</v>
      </c>
      <c r="AP12">
        <v>0</v>
      </c>
      <c r="AQ12"/>
      <c r="AR12" s="124">
        <v>0</v>
      </c>
      <c r="AS12">
        <v>0</v>
      </c>
      <c r="AT12">
        <v>0</v>
      </c>
      <c r="AU12">
        <v>0</v>
      </c>
      <c r="AV12">
        <v>0</v>
      </c>
      <c r="AW12" s="108"/>
      <c r="AX12">
        <v>0</v>
      </c>
      <c r="AY12">
        <v>0</v>
      </c>
      <c r="AZ12"/>
      <c r="BA12">
        <v>0</v>
      </c>
      <c r="BB12">
        <v>0</v>
      </c>
      <c r="BC12">
        <v>0</v>
      </c>
      <c r="BD12">
        <v>0</v>
      </c>
      <c r="BE12">
        <v>0</v>
      </c>
      <c r="BF12">
        <v>0</v>
      </c>
      <c r="BG12" s="108"/>
      <c r="BH12">
        <v>0</v>
      </c>
      <c r="BI12"/>
      <c r="BJ12">
        <v>0</v>
      </c>
      <c r="BK12">
        <v>0</v>
      </c>
      <c r="BL12">
        <v>0</v>
      </c>
      <c r="BM12"/>
      <c r="BN12">
        <v>0</v>
      </c>
      <c r="BO12">
        <v>0</v>
      </c>
      <c r="BP12" s="108"/>
      <c r="BQ12">
        <v>0</v>
      </c>
      <c r="BR12" s="108"/>
      <c r="BS12"/>
      <c r="BT12">
        <v>0</v>
      </c>
      <c r="BU12">
        <v>0</v>
      </c>
      <c r="BV12">
        <v>0</v>
      </c>
      <c r="BW12">
        <v>0</v>
      </c>
      <c r="BX12">
        <v>0</v>
      </c>
      <c r="BY12">
        <v>0</v>
      </c>
      <c r="BZ12">
        <v>0</v>
      </c>
      <c r="CA12">
        <v>0</v>
      </c>
      <c r="CB12" s="108"/>
      <c r="CC12">
        <v>0</v>
      </c>
      <c r="CD12"/>
      <c r="CE12" s="124">
        <v>0</v>
      </c>
      <c r="CF12">
        <v>0</v>
      </c>
      <c r="CG12"/>
      <c r="CH12">
        <v>0</v>
      </c>
      <c r="CI12">
        <v>0</v>
      </c>
      <c r="CJ12"/>
      <c r="CK12">
        <v>0</v>
      </c>
      <c r="CL12">
        <v>0</v>
      </c>
      <c r="CM12" s="108"/>
      <c r="CN12"/>
      <c r="CO12"/>
      <c r="CP12"/>
      <c r="CQ12"/>
      <c r="CR12" s="124"/>
      <c r="CS12" s="108"/>
      <c r="CT12"/>
      <c r="CU12"/>
      <c r="CV12"/>
      <c r="CW12"/>
      <c r="CX12" s="124"/>
      <c r="CY12"/>
      <c r="CZ12" s="108"/>
      <c r="DA12"/>
      <c r="DB12"/>
      <c r="DC12"/>
      <c r="DF12" s="108"/>
      <c r="DW12" s="187" t="s">
        <v>638</v>
      </c>
      <c r="EE12" t="b">
        <v>1</v>
      </c>
      <c r="ER12" s="211"/>
    </row>
    <row r="13" spans="1:179">
      <c r="E13" s="99" t="s">
        <v>172</v>
      </c>
      <c r="F13" t="s">
        <v>107</v>
      </c>
      <c r="G13" t="s">
        <v>108</v>
      </c>
      <c r="H13" cm="1">
        <f t="array" ref="H13">INDEX(FedTaxRateTable[],MATCH(1,(FedTaxRateTable[StatusAbb]=$B$7)*(FedTaxRateTable[Bracket]=$F13)*(FedTaxRateTable[Condition]=$G13),0),MATCH($B$4,VALUE(FedTaxRateTable[#Headers]),0))</f>
        <v>0</v>
      </c>
      <c r="AD13" s="123" cm="1">
        <f t="array" ref="AD13">INDEX(stateTaxData[],MATCH(1,(stateTaxData[stateName]=AD$1)*(stateTaxData[taxYear]=$B$4)*(stateTaxData[FilingStatusFlag]=$B$8),0),MATCH($E13,stateTaxData[#Headers],0))</f>
        <v>0</v>
      </c>
      <c r="AE13" s="109"/>
      <c r="AF13" s="7" cm="1">
        <f t="array" ref="AF13">INDEX(stateTaxData[],MATCH(1,(stateTaxData[stateName]=AF$1)*(stateTaxData[taxYear]=$B$4)*(stateTaxData[FilingStatusFlag]=$B$8),0),MATCH($E13,stateTaxData[#Headers],0))</f>
        <v>0</v>
      </c>
      <c r="AH13" s="7" cm="1">
        <f t="array" ref="AH13">INDEX(stateTaxData[],MATCH(1,(stateTaxData[stateName]=AH$1)*(stateTaxData[taxYear]=$B$4)*(stateTaxData[FilingStatusFlag]=$B$8),0),MATCH($E13,stateTaxData[#Headers],0))</f>
        <v>0</v>
      </c>
      <c r="AJ13">
        <f>AL61</f>
        <v>0</v>
      </c>
      <c r="AK13" s="7">
        <f t="shared" ref="AJ13:AK52" si="8">AL13</f>
        <v>0</v>
      </c>
      <c r="AL13" s="7" cm="1">
        <f t="array" ref="AL13">INDEX(stateTaxData[],MATCH(1,(stateTaxData[stateName]=AL$1)*(stateTaxData[taxYear]=$B$4)*(stateTaxData[FilingStatusFlag]=$B$8),0),MATCH($E13,stateTaxData[#Headers],0))</f>
        <v>0</v>
      </c>
      <c r="AO13" s="7" cm="1">
        <f t="array" ref="AO13">INDEX(stateTaxData[],MATCH(1,(stateTaxData[stateName]=AO$1)*(stateTaxData[taxYear]=$B$4)*(stateTaxData[FilingStatusFlag]=$B$8),0),MATCH($E13,stateTaxData[#Headers],0))</f>
        <v>0</v>
      </c>
      <c r="AP13" s="7" cm="1">
        <f t="array" ref="AP13">INDEX(stateTaxData[],MATCH(1,(stateTaxData[stateName]=AP$1)*(stateTaxData[taxYear]=$B$4)*(stateTaxData[FilingStatusFlag]=$B$8),0),MATCH($E13,stateTaxData[#Headers],0))</f>
        <v>0</v>
      </c>
      <c r="AR13" s="123" cm="1">
        <f t="array" ref="AR13">INDEX(stateTaxData[],MATCH(1,(stateTaxData[stateName]=AR$1)*(stateTaxData[taxYear]=$B$4)*(stateTaxData[FilingStatusFlag]=$B$8),0),MATCH($E13,stateTaxData[#Headers],0))</f>
        <v>0</v>
      </c>
      <c r="AS13" s="7" cm="1">
        <f t="array" ref="AS13">INDEX(stateTaxData[],MATCH(1,(stateTaxData[stateName]=AS$1)*(stateTaxData[taxYear]=$B$4)*(stateTaxData[FilingStatusFlag]=$B$8),0),MATCH($E13,stateTaxData[#Headers],0))</f>
        <v>2000</v>
      </c>
      <c r="AT13" s="7" cm="1">
        <f t="array" ref="AT13">INDEX(stateTaxData[],MATCH(1,(stateTaxData[stateName]=AT$1)*(stateTaxData[taxYear]=$B$4)*(stateTaxData[FilingStatusFlag]=$B$8),0),MATCH($E13,stateTaxData[#Headers],0))</f>
        <v>0</v>
      </c>
      <c r="AU13" s="7" cm="1">
        <f t="array" ref="AU13">INDEX(stateTaxData[],MATCH(1,(stateTaxData[stateName]=AU$1)*(stateTaxData[taxYear]=$B$4)*(stateTaxData[FilingStatusFlag]=$B$8),0),MATCH($E13,stateTaxData[#Headers],0))</f>
        <v>0</v>
      </c>
      <c r="AV13" s="7" cm="1">
        <f t="array" ref="AV13">INDEX(stateTaxData[],MATCH(1,(stateTaxData[stateName]=AV$1)*(stateTaxData[taxYear]=$B$4)*(stateTaxData[FilingStatusFlag]=$B$8),0),MATCH($E13,stateTaxData[#Headers],0))</f>
        <v>0</v>
      </c>
      <c r="AX13" s="7" cm="1">
        <f t="array" ref="AX13">INDEX(stateTaxData[],MATCH(1,(stateTaxData[stateName]=AX$1)*(stateTaxData[taxYear]=$B$4)*(stateTaxData[FilingStatusFlag]=$B$8),0),MATCH($E13,stateTaxData[#Headers],0))</f>
        <v>0</v>
      </c>
      <c r="AY13" s="7" cm="1">
        <f t="array" ref="AY13">INDEX(stateTaxData[],MATCH(1,(stateTaxData[stateName]=AY$1)*(stateTaxData[taxYear]=$B$4)*(stateTaxData[FilingStatusFlag]=$B$8),0),MATCH($E13,stateTaxData[#Headers],0))</f>
        <v>4489</v>
      </c>
      <c r="BA13" s="7" cm="1">
        <f t="array" ref="BA13">INDEX(stateTaxData[],MATCH(1,(stateTaxData[stateName]=BA$1)*(stateTaxData[taxYear]=$B$4)*(stateTaxData[FilingStatusFlag]=$B$8),0),MATCH($E13,stateTaxData[#Headers],0))</f>
        <v>0</v>
      </c>
      <c r="BB13" s="7" cm="1">
        <f t="array" ref="BB13">INDEX(stateTaxData[],MATCH(1,(stateTaxData[stateName]=BB$1)*(stateTaxData[taxYear]=$B$4)*(stateTaxData[FilingStatusFlag]=$B$8),0),MATCH($E13,stateTaxData[#Headers],0))</f>
        <v>0</v>
      </c>
      <c r="BC13" s="7" cm="1">
        <f t="array" ref="BC13">INDEX(stateTaxData[],MATCH(1,(stateTaxData[stateName]=BC$1)*(stateTaxData[taxYear]=$B$4)*(stateTaxData[FilingStatusFlag]=$B$8),0),MATCH($E13,stateTaxData[#Headers],0))</f>
        <v>0</v>
      </c>
      <c r="BD13" s="7" cm="1">
        <f t="array" ref="BD13">INDEX(stateTaxData[],MATCH(1,(stateTaxData[stateName]=BD$1)*(stateTaxData[taxYear]=$B$4)*(stateTaxData[FilingStatusFlag]=$B$8),0),MATCH($E13,stateTaxData[#Headers],0))</f>
        <v>0</v>
      </c>
      <c r="BE13" s="7" cm="1">
        <f t="array" ref="BE13">INDEX(stateTaxData[],MATCH(1,(stateTaxData[stateName]=BE$1)*(stateTaxData[taxYear]=$B$4)*(stateTaxData[FilingStatusFlag]=$B$8),0),MATCH($E13,stateTaxData[#Headers],0))</f>
        <v>0</v>
      </c>
      <c r="BF13" s="7" cm="1">
        <f t="array" ref="BF13">INDEX(stateTaxData[],MATCH(1,(stateTaxData[stateName]=BF$1)*(stateTaxData[taxYear]=$B$4)*(stateTaxData[FilingStatusFlag]=$B$8),0),MATCH($E13,stateTaxData[#Headers],0))</f>
        <v>0</v>
      </c>
      <c r="BH13" s="7" cm="1">
        <f t="array" ref="BH13">INDEX(stateTaxData[],MATCH(1,(stateTaxData[stateName]=BH$1)*(stateTaxData[taxYear]=$B$4)*(stateTaxData[FilingStatusFlag]=$B$8),0),MATCH($E13,stateTaxData[#Headers],0))</f>
        <v>0</v>
      </c>
      <c r="BJ13" s="7" cm="1">
        <f t="array" ref="BJ13">INDEX(stateTaxData[],MATCH(1,(stateTaxData[stateName]=BJ$1)*(stateTaxData[taxYear]=$B$4)*(stateTaxData[FilingStatusFlag]=$B$8),0),MATCH($E13,stateTaxData[#Headers],0))</f>
        <v>0</v>
      </c>
      <c r="BK13" s="7" cm="1">
        <f t="array" ref="BK13">INDEX(stateTaxData[],MATCH(1,(stateTaxData[stateName]=BK$1)*(stateTaxData[taxYear]=$B$4)*(stateTaxData[FilingStatusFlag]=$B$8),0),MATCH($E13,stateTaxData[#Headers],0))</f>
        <v>0</v>
      </c>
      <c r="BL13" s="7" cm="1">
        <f t="array" ref="BL13">INDEX(stateTaxData[],MATCH(1,(stateTaxData[stateName]=BL$1)*(stateTaxData[taxYear]=$B$4)*(stateTaxData[FilingStatusFlag]=$B$8),0),MATCH($E13,stateTaxData[#Headers],0))</f>
        <v>0</v>
      </c>
      <c r="BN13" s="7" cm="1">
        <f t="array" ref="BN13">INDEX(stateTaxData[],MATCH(1,(stateTaxData[stateName]=BN$1)*(stateTaxData[taxYear]=$B$4)*(stateTaxData[FilingStatusFlag]=$B$8),0),MATCH($E13,stateTaxData[#Headers],0))</f>
        <v>0</v>
      </c>
      <c r="BO13" s="7" cm="1">
        <f t="array" ref="BO13">INDEX(stateTaxData[],MATCH(1,(stateTaxData[stateName]=BO$1)*(stateTaxData[taxYear]=$B$4)*(stateTaxData[FilingStatusFlag]=$B$8),0),MATCH($E13,stateTaxData[#Headers],0))</f>
        <v>10000</v>
      </c>
      <c r="BQ13" s="7" cm="1">
        <f t="array" ref="BQ13">INDEX(stateTaxData[],MATCH(1,(stateTaxData[stateName]=BQ$1)*(stateTaxData[taxYear]=$B$4)*(stateTaxData[FilingStatusFlag]=$B$8),0),MATCH($E13,stateTaxData[#Headers],0))</f>
        <v>1207</v>
      </c>
      <c r="BT13" s="7" cm="1">
        <f t="array" ref="BT13">INDEX(stateTaxData[],MATCH(1,(stateTaxData[stateName]=BT$1)*(stateTaxData[taxYear]=$B$4)*(stateTaxData[FilingStatusFlag]=$B$8),0),MATCH($E13,stateTaxData[#Headers],0))</f>
        <v>0</v>
      </c>
      <c r="BU13" s="7" cm="1">
        <f t="array" ref="BU13">INDEX(stateTaxData[],MATCH(1,(stateTaxData[stateName]=BU$1)*(stateTaxData[taxYear]=$B$4)*(stateTaxData[FilingStatusFlag]=$B$8),0),MATCH($E13,stateTaxData[#Headers],0))</f>
        <v>0</v>
      </c>
      <c r="BV13" s="7" cm="1">
        <f t="array" ref="BV13">INDEX(stateTaxData[],MATCH(1,(stateTaxData[stateName]=BV$1)*(stateTaxData[taxYear]=$B$4)*(stateTaxData[FilingStatusFlag]=$B$8),0),MATCH($E13,stateTaxData[#Headers],0))</f>
        <v>0</v>
      </c>
      <c r="BW13" s="7" cm="1">
        <f t="array" ref="BW13">INDEX(stateTaxData[],MATCH(1,(stateTaxData[stateName]=BW$1)*(stateTaxData[taxYear]=$B$4)*(stateTaxData[FilingStatusFlag]=$B$8),0),MATCH($E13,stateTaxData[#Headers],0))</f>
        <v>0</v>
      </c>
      <c r="BX13" s="7" cm="1">
        <f t="array" ref="BX13">INDEX(stateTaxData[],MATCH(1,(stateTaxData[stateName]=BX$1)*(stateTaxData[taxYear]=$B$4)*(stateTaxData[FilingStatusFlag]=$B$8),0),MATCH($E13,stateTaxData[#Headers],0))</f>
        <v>0</v>
      </c>
      <c r="BY13" s="7" cm="1">
        <f t="array" ref="BY13">INDEX(stateTaxData[],MATCH(1,(stateTaxData[stateName]=BY$1)*(stateTaxData[taxYear]=$B$4)*(stateTaxData[FilingStatusFlag]=$B$8),0),MATCH($E13,stateTaxData[#Headers],0))</f>
        <v>0</v>
      </c>
      <c r="BZ13" s="7" cm="1">
        <f t="array" ref="BZ13">INDEX(stateTaxData[],MATCH(1,(stateTaxData[stateName]=BZ$1)*(stateTaxData[taxYear]=$B$4)*(stateTaxData[FilingStatusFlag]=$B$8),0),MATCH($E13,stateTaxData[#Headers],0))</f>
        <v>0</v>
      </c>
      <c r="CA13" s="7" cm="1">
        <f t="array" ref="CA13">INDEX(stateTaxData[],MATCH(1,(stateTaxData[stateName]=CA$1)*(stateTaxData[taxYear]=$B$4)*(stateTaxData[FilingStatusFlag]=$B$8),0),MATCH($E13,stateTaxData[#Headers],0))</f>
        <v>0</v>
      </c>
      <c r="CC13" s="7" cm="1">
        <f t="array" ref="CC13">INDEX(stateTaxData[],MATCH(1,(stateTaxData[stateName]=CC$1)*(stateTaxData[taxYear]=$B$4)*(stateTaxData[FilingStatusFlag]=$B$8),0),MATCH($E13,stateTaxData[#Headers],0))</f>
        <v>44725</v>
      </c>
      <c r="CE13" s="123" cm="1">
        <f t="array" ref="CE13">INDEX(stateTaxData[],MATCH(1,(stateTaxData[stateName]=CE$1)*(stateTaxData[taxYear]=$B$4)*(stateTaxData[FilingStatusFlag]=$B$8),0),MATCH($E13,stateTaxData[#Headers],0))</f>
        <v>26050</v>
      </c>
      <c r="CF13" s="7" cm="1">
        <f t="array" ref="CF13">INDEX(stateTaxData[],MATCH(1,(stateTaxData[stateName]=CF$1)*(stateTaxData[taxYear]=$B$4)*(stateTaxData[FilingStatusFlag]=$B$8),0),MATCH($E13,stateTaxData[#Headers],0))</f>
        <v>0</v>
      </c>
      <c r="CH13" s="7" cm="1">
        <f t="array" ref="CH13">INDEX(stateTaxData[],MATCH(1,(stateTaxData[stateName]=CH$1)*(stateTaxData[taxYear]=$B$4)*(stateTaxData[FilingStatusFlag]=$B$8),0),MATCH($E13,stateTaxData[#Headers],0))</f>
        <v>0</v>
      </c>
      <c r="CI13" s="7" cm="1">
        <f t="array" ref="CI13">INDEX(stateTaxData[],MATCH(1,(stateTaxData[stateName]=CI$1)*(stateTaxData[taxYear]=$B$4)*(stateTaxData[FilingStatusFlag]=$B$8),0),MATCH($E13,stateTaxData[#Headers],0))</f>
        <v>0</v>
      </c>
      <c r="CK13" s="7" cm="1">
        <f t="array" ref="CK13">INDEX(stateTaxData[],MATCH(1,(stateTaxData[stateName]=CK$1)*(stateTaxData[taxYear]=$B$4)*(stateTaxData[FilingStatusFlag]=$B$8),0),MATCH($E13,stateTaxData[#Headers],0))</f>
        <v>0</v>
      </c>
      <c r="CL13" s="7" cm="1">
        <f t="array" ref="CL13">INDEX(stateTaxData[],MATCH(1,(stateTaxData[stateName]=CL$1)*(stateTaxData[taxYear]=$B$4)*(stateTaxData[FilingStatusFlag]=$B$8),0),MATCH($E13,stateTaxData[#Headers],0))</f>
        <v>0</v>
      </c>
      <c r="CN13" s="7" cm="1">
        <f t="array" ref="CN13">INDEX(stateTaxData[],MATCH(1,(stateTaxData[stateName]=CN$1)*(stateTaxData[taxYear]=$B$4)*(stateTaxData[FilingStatusFlag]=$B$8),0),MATCH($E13,stateTaxData[#Headers],0))</f>
        <v>0</v>
      </c>
      <c r="CO13" s="7" cm="1">
        <f t="array" ref="CO13">INDEX(stateTaxData[],MATCH(1,(stateTaxData[stateName]=CO$1)*(stateTaxData[taxYear]=$B$4)*(stateTaxData[FilingStatusFlag]=$B$8),0),MATCH($E13,stateTaxData[#Headers],0))</f>
        <v>0</v>
      </c>
      <c r="CP13" s="7" cm="1">
        <f t="array" ref="CP13">INDEX(stateTaxData[],MATCH(1,(stateTaxData[stateName]=CP$1)*(stateTaxData[taxYear]=$B$4)*(stateTaxData[FilingStatusFlag]=$B$8),0),MATCH($E13,stateTaxData[#Headers],0))</f>
        <v>0</v>
      </c>
      <c r="CR13" s="123" cm="1">
        <f t="array" ref="CR13">INDEX(stateTaxData[],MATCH(1,(stateTaxData[stateName]=CR$1)*(stateTaxData[taxYear]=$B$4)*(stateTaxData[FilingStatusFlag]=$B$8),0),MATCH($E13,stateTaxData[#Headers],0))</f>
        <v>0</v>
      </c>
      <c r="CU13" s="7" cm="1">
        <f t="array" ref="CU13">INDEX(stateTaxData[],MATCH(1,(stateTaxData[stateName]=CU$1)*(stateTaxData[taxYear]=$B$4)*(stateTaxData[FilingStatusFlag]=$B$8),0),MATCH($E13,stateTaxData[#Headers],0))</f>
        <v>0</v>
      </c>
      <c r="CV13" s="7" cm="1">
        <f t="array" ref="CV13">INDEX(stateTaxData[],MATCH(1,(stateTaxData[stateName]=CV$1)*(stateTaxData[taxYear]=$B$4)*(stateTaxData[FilingStatusFlag]=$B$8),0),MATCH($E13,stateTaxData[#Headers],0))</f>
        <v>0</v>
      </c>
      <c r="CW13" s="7" cm="1">
        <f t="array" ref="CW13">INDEX(stateTaxData[],MATCH(1,(stateTaxData[stateName]=CW$1)*(stateTaxData[taxYear]=$B$4)*(stateTaxData[FilingStatusFlag]=$B$8),0),MATCH($E13,stateTaxData[#Headers],0))</f>
        <v>0</v>
      </c>
      <c r="CX13" s="123" cm="1">
        <f t="array" ref="CX13">INDEX(stateTaxData[],MATCH(1,(stateTaxData[stateName]=CX$1)*(stateTaxData[taxYear]=$B$4)*(stateTaxData[FilingStatusFlag]=$B$8),0),MATCH($E13,stateTaxData[#Headers],0))</f>
        <v>0</v>
      </c>
      <c r="DB13" s="7" cm="1">
        <f t="array" ref="DB13">INDEX(stateTaxData[],MATCH(1,(stateTaxData[stateName]=DB$1)*(stateTaxData[taxYear]=$B$4)*(stateTaxData[FilingStatusFlag]=$B$8),0),MATCH($E13,stateTaxData[#Headers],0))</f>
        <v>0</v>
      </c>
      <c r="DC13" s="7" cm="1">
        <f t="array" ref="DC13">INDEX(stateTaxData[],MATCH(1,(stateTaxData[stateName]=DC$1)*(stateTaxData[taxYear]=$B$4)*(stateTaxData[FilingStatusFlag]=$B$8),0),MATCH($E13,stateTaxData[#Headers],0))</f>
        <v>0</v>
      </c>
      <c r="DF13" s="109"/>
      <c r="DW13" t="s">
        <v>639</v>
      </c>
      <c r="EE13" s="45">
        <v>0.2</v>
      </c>
    </row>
    <row r="14" spans="1:179">
      <c r="A14" s="97" t="s">
        <v>301</v>
      </c>
      <c r="B14" s="98">
        <f>IF(B12&lt;3,B12,"3 or more")</f>
        <v>0</v>
      </c>
      <c r="E14" s="99" t="s">
        <v>173</v>
      </c>
      <c r="F14" t="s">
        <v>112</v>
      </c>
      <c r="G14" t="s">
        <v>108</v>
      </c>
      <c r="H14" cm="1">
        <f t="array" ref="H14">INDEX(FedTaxRateTable[],MATCH(1,(FedTaxRateTable[StatusAbb]=$B$7)*(FedTaxRateTable[Bracket]=$F14)*(FedTaxRateTable[Condition]=$G14),0),MATCH($B$4,VALUE(FedTaxRateTable[#Headers]),0))</f>
        <v>11000</v>
      </c>
      <c r="AD14" s="123" cm="1">
        <f t="array" ref="AD14">IF(AD13=9999999,9999999,INDEX(stateTaxData[],MATCH(1,(stateTaxData[stateName]=AD$1)*(stateTaxData[taxYear]=$B$4)*(stateTaxData[FilingStatusFlag]=$B$8),0),MATCH($E14,stateTaxData[#Headers],0)))</f>
        <v>500</v>
      </c>
      <c r="AE14" s="109"/>
      <c r="AF14" s="7" cm="1">
        <f t="array" ref="AF14">IF(AF13=9999999,9999999,INDEX(stateTaxData[],MATCH(1,(stateTaxData[stateName]=AF$1)*(stateTaxData[taxYear]=$B$4)*(stateTaxData[FilingStatusFlag]=$B$8),0),MATCH($E14,stateTaxData[#Headers],0)))</f>
        <v>9999999</v>
      </c>
      <c r="AH14" s="7" cm="1">
        <f t="array" ref="AH14">IF(AH13=9999999,9999999,INDEX(stateTaxData[],MATCH(1,(stateTaxData[stateName]=AH$1)*(stateTaxData[taxYear]=$B$4)*(stateTaxData[FilingStatusFlag]=$B$8),0),MATCH($E14,stateTaxData[#Headers],0)))</f>
        <v>9999999</v>
      </c>
      <c r="AJ14">
        <f t="shared" ref="AJ14:AJ18" si="9">AL62</f>
        <v>5000</v>
      </c>
      <c r="AK14" s="7">
        <f t="shared" si="8"/>
        <v>4400</v>
      </c>
      <c r="AL14" s="7" cm="1">
        <f t="array" ref="AL14">IF(AL13=9999999,9999999,INDEX(stateTaxData[],MATCH(1,(stateTaxData[stateName]=AL$1)*(stateTaxData[taxYear]=$B$4)*(stateTaxData[FilingStatusFlag]=$B$8),0),MATCH($E14,stateTaxData[#Headers],0)))</f>
        <v>4400</v>
      </c>
      <c r="AO14" s="7" cm="1">
        <f t="array" ref="AO14">IF(AO13=9999999,9999999,INDEX(stateTaxData[],MATCH(1,(stateTaxData[stateName]=AO$1)*(stateTaxData[taxYear]=$B$4)*(stateTaxData[FilingStatusFlag]=$B$8),0),MATCH($E14,stateTaxData[#Headers],0)))</f>
        <v>10099</v>
      </c>
      <c r="AP14" s="7" cm="1">
        <f t="array" ref="AP14">IF(AP13=9999999,9999999,INDEX(stateTaxData[],MATCH(1,(stateTaxData[stateName]=AP$1)*(stateTaxData[taxYear]=$B$4)*(stateTaxData[FilingStatusFlag]=$B$8),0),MATCH($E14,stateTaxData[#Headers],0)))</f>
        <v>9999999</v>
      </c>
      <c r="AR14" s="123" cm="1">
        <f t="array" ref="AR14">IF(AR13=9999999,9999999,INDEX(stateTaxData[],MATCH(1,(stateTaxData[stateName]=AR$1)*(stateTaxData[taxYear]=$B$4)*(stateTaxData[FilingStatusFlag]=$B$8),0),MATCH($E14,stateTaxData[#Headers],0)))</f>
        <v>10000</v>
      </c>
      <c r="AS14" s="7" cm="1">
        <f t="array" ref="AS14">IF(AS13=9999999,9999999,INDEX(stateTaxData[],MATCH(1,(stateTaxData[stateName]=AS$1)*(stateTaxData[taxYear]=$B$4)*(stateTaxData[FilingStatusFlag]=$B$8),0),MATCH($E14,stateTaxData[#Headers],0)))</f>
        <v>5000</v>
      </c>
      <c r="AT14" s="7" cm="1">
        <f t="array" ref="AT14">IF(AT13=9999999,9999999,INDEX(stateTaxData[],MATCH(1,(stateTaxData[stateName]=AT$1)*(stateTaxData[taxYear]=$B$4)*(stateTaxData[FilingStatusFlag]=$B$8),0),MATCH($E14,stateTaxData[#Headers],0)))</f>
        <v>10000</v>
      </c>
      <c r="AU14" s="7" cm="1">
        <f t="array" ref="AU14">IF(AU13=9999999,9999999,INDEX(stateTaxData[],MATCH(1,(stateTaxData[stateName]=AU$1)*(stateTaxData[taxYear]=$B$4)*(stateTaxData[FilingStatusFlag]=$B$8),0),MATCH($E14,stateTaxData[#Headers],0)))</f>
        <v>9999999</v>
      </c>
      <c r="AV14" s="7" cm="1">
        <f t="array" ref="AV14">IF(AV13=9999999,9999999,INDEX(stateTaxData[],MATCH(1,(stateTaxData[stateName]=AV$1)*(stateTaxData[taxYear]=$B$4)*(stateTaxData[FilingStatusFlag]=$B$8),0),MATCH($E14,stateTaxData[#Headers],0)))</f>
        <v>750</v>
      </c>
      <c r="AX14" s="7" cm="1">
        <f t="array" ref="AX14">IF(AX13=9999999,9999999,INDEX(stateTaxData[],MATCH(1,(stateTaxData[stateName]=AX$1)*(stateTaxData[taxYear]=$B$4)*(stateTaxData[FilingStatusFlag]=$B$8),0),MATCH($E14,stateTaxData[#Headers],0)))</f>
        <v>2400</v>
      </c>
      <c r="AY14" s="7" cm="1">
        <f t="array" ref="AY14">IF(AY13=9999999,9999999,INDEX(stateTaxData[],MATCH(1,(stateTaxData[stateName]=AY$1)*(stateTaxData[taxYear]=$B$4)*(stateTaxData[FilingStatusFlag]=$B$8),0),MATCH($E14,stateTaxData[#Headers],0)))</f>
        <v>9999999</v>
      </c>
      <c r="BA14" s="7" cm="1">
        <f t="array" ref="BA14">IF(BA13=9999999,9999999,INDEX(stateTaxData[],MATCH(1,(stateTaxData[stateName]=BA$1)*(stateTaxData[taxYear]=$B$4)*(stateTaxData[FilingStatusFlag]=$B$8),0),MATCH($E14,stateTaxData[#Headers],0)))</f>
        <v>9999999</v>
      </c>
      <c r="BB14" s="7" cm="1">
        <f t="array" ref="BB14">IF(BB13=9999999,9999999,INDEX(stateTaxData[],MATCH(1,(stateTaxData[stateName]=BB$1)*(stateTaxData[taxYear]=$B$4)*(stateTaxData[FilingStatusFlag]=$B$8),0),MATCH($E14,stateTaxData[#Headers],0)))</f>
        <v>9999999</v>
      </c>
      <c r="BC14" s="7" cm="1">
        <f t="array" ref="BC14">IF(BC13=9999999,9999999,INDEX(stateTaxData[],MATCH(1,(stateTaxData[stateName]=BC$1)*(stateTaxData[taxYear]=$B$4)*(stateTaxData[FilingStatusFlag]=$B$8),0),MATCH($E14,stateTaxData[#Headers],0)))</f>
        <v>6000</v>
      </c>
      <c r="BD14" s="7" cm="1">
        <f t="array" ref="BD14">IF(BD13=9999999,9999999,INDEX(stateTaxData[],MATCH(1,(stateTaxData[stateName]=BD$1)*(stateTaxData[taxYear]=$B$4)*(stateTaxData[FilingStatusFlag]=$B$8),0),MATCH($E14,stateTaxData[#Headers],0)))</f>
        <v>15000</v>
      </c>
      <c r="BE14" s="7" cm="1">
        <f t="array" ref="BE14">IF(BE13=9999999,9999999,INDEX(stateTaxData[],MATCH(1,(stateTaxData[stateName]=BE$1)*(stateTaxData[taxYear]=$B$4)*(stateTaxData[FilingStatusFlag]=$B$8),0),MATCH($E14,stateTaxData[#Headers],0)))</f>
        <v>9999999</v>
      </c>
      <c r="BF14" s="7" cm="1">
        <f t="array" ref="BF14">IF(BF13=9999999,9999999,INDEX(stateTaxData[],MATCH(1,(stateTaxData[stateName]=BF$1)*(stateTaxData[taxYear]=$B$4)*(stateTaxData[FilingStatusFlag]=$B$8),0),MATCH($E14,stateTaxData[#Headers],0)))</f>
        <v>12500</v>
      </c>
      <c r="BH14" s="7" cm="1">
        <f t="array" ref="BH14">IF(BH13=9999999,9999999,INDEX(stateTaxData[],MATCH(1,(stateTaxData[stateName]=BH$1)*(stateTaxData[taxYear]=$B$4)*(stateTaxData[FilingStatusFlag]=$B$8),0),MATCH($E14,stateTaxData[#Headers],0)))</f>
        <v>24500</v>
      </c>
      <c r="BJ14" s="7" cm="1">
        <f t="array" ref="BJ14">IF(BJ13=9999999,9999999,INDEX(stateTaxData[],MATCH(1,(stateTaxData[stateName]=BJ$1)*(stateTaxData[taxYear]=$B$4)*(stateTaxData[FilingStatusFlag]=$B$8),0),MATCH($E14,stateTaxData[#Headers],0)))</f>
        <v>1000</v>
      </c>
      <c r="BK14" s="7" cm="1">
        <f t="array" ref="BK14">IF(BK13=9999999,9999999,INDEX(stateTaxData[],MATCH(1,(stateTaxData[stateName]=BK$1)*(stateTaxData[taxYear]=$B$4)*(stateTaxData[FilingStatusFlag]=$B$8),0),MATCH($E14,stateTaxData[#Headers],0)))</f>
        <v>1000000</v>
      </c>
      <c r="BL14" s="7" cm="1">
        <f t="array" ref="BL14">IF(BL13=9999999,9999999,INDEX(stateTaxData[],MATCH(1,(stateTaxData[stateName]=BL$1)*(stateTaxData[taxYear]=$B$4)*(stateTaxData[FilingStatusFlag]=$B$8),0),MATCH($E14,stateTaxData[#Headers],0)))</f>
        <v>9999999</v>
      </c>
      <c r="BN14" s="7" cm="1">
        <f t="array" ref="BN14">IF(BN13=9999999,9999999,INDEX(stateTaxData[],MATCH(1,(stateTaxData[stateName]=BN$1)*(stateTaxData[taxYear]=$B$4)*(stateTaxData[FilingStatusFlag]=$B$8),0),MATCH($E14,stateTaxData[#Headers],0)))</f>
        <v>30070</v>
      </c>
      <c r="BO14" s="7" cm="1">
        <f t="array" ref="BO14">IF(BO13=9999999,9999999,INDEX(stateTaxData[],MATCH(1,(stateTaxData[stateName]=BO$1)*(stateTaxData[taxYear]=$B$4)*(stateTaxData[FilingStatusFlag]=$B$8),0),MATCH($E14,stateTaxData[#Headers],0)))</f>
        <v>9999999</v>
      </c>
      <c r="BQ14" s="7" cm="1">
        <f t="array" ref="BQ14">IF(BQ13=9999999,9999999,INDEX(stateTaxData[],MATCH(1,(stateTaxData[stateName]=BQ$1)*(stateTaxData[taxYear]=$B$4)*(stateTaxData[FilingStatusFlag]=$B$8),0),MATCH($E14,stateTaxData[#Headers],0)))</f>
        <v>2414</v>
      </c>
      <c r="BT14" s="7" cm="1">
        <f t="array" ref="BT14">IF(BT13=9999999,9999999,INDEX(stateTaxData[],MATCH(1,(stateTaxData[stateName]=BT$1)*(stateTaxData[taxYear]=$B$4)*(stateTaxData[FilingStatusFlag]=$B$8),0),MATCH($E14,stateTaxData[#Headers],0)))</f>
        <v>3600</v>
      </c>
      <c r="BU14" s="7" cm="1">
        <f t="array" ref="BU14">IF(BU13=9999999,9999999,INDEX(stateTaxData[],MATCH(1,(stateTaxData[stateName]=BU$1)*(stateTaxData[taxYear]=$B$4)*(stateTaxData[FilingStatusFlag]=$B$8),0),MATCH($E14,stateTaxData[#Headers],0)))</f>
        <v>3700</v>
      </c>
      <c r="BV14" s="7" cm="1">
        <f t="array" ref="BV14">IF(BV13=9999999,9999999,INDEX(stateTaxData[],MATCH(1,(stateTaxData[stateName]=BV$1)*(stateTaxData[taxYear]=$B$4)*(stateTaxData[FilingStatusFlag]=$B$8),0),MATCH($E14,stateTaxData[#Headers],0)))</f>
        <v>9999999</v>
      </c>
      <c r="BW14" s="7" cm="1">
        <f t="array" ref="BW14">IF(BW13=9999999,9999999,INDEX(stateTaxData[],MATCH(1,(stateTaxData[stateName]=BW$1)*(stateTaxData[taxYear]=$B$4)*(stateTaxData[FilingStatusFlag]=$B$8),0),MATCH($E14,stateTaxData[#Headers],0)))</f>
        <v>9999999</v>
      </c>
      <c r="BX14" s="7" cm="1">
        <f t="array" ref="BX14">IF(BX13=9999999,9999999,INDEX(stateTaxData[],MATCH(1,(stateTaxData[stateName]=BX$1)*(stateTaxData[taxYear]=$B$4)*(stateTaxData[FilingStatusFlag]=$B$8),0),MATCH($E14,stateTaxData[#Headers],0)))</f>
        <v>20000</v>
      </c>
      <c r="BY14" s="7" cm="1">
        <f t="array" ref="BY14">IF(BY13=9999999,9999999,INDEX(stateTaxData[],MATCH(1,(stateTaxData[stateName]=BY$1)*(stateTaxData[taxYear]=$B$4)*(stateTaxData[FilingStatusFlag]=$B$8),0),MATCH($E14,stateTaxData[#Headers],0)))</f>
        <v>5500</v>
      </c>
      <c r="BZ14" s="7" cm="1">
        <f t="array" ref="BZ14">IF(BZ13=9999999,9999999,INDEX(stateTaxData[],MATCH(1,(stateTaxData[stateName]=BZ$1)*(stateTaxData[taxYear]=$B$4)*(stateTaxData[FilingStatusFlag]=$B$8),0),MATCH($E14,stateTaxData[#Headers],0)))</f>
        <v>8500</v>
      </c>
      <c r="CA14" s="7" cm="1">
        <f t="array" ref="CA14">IF(CA13=9999999,9999999,INDEX(stateTaxData[],MATCH(1,(stateTaxData[stateName]=CA$1)*(stateTaxData[taxYear]=$B$4)*(stateTaxData[FilingStatusFlag]=$B$8),0),MATCH($E14,stateTaxData[#Headers],0)))</f>
        <v>9999999</v>
      </c>
      <c r="CC14" s="7" cm="1">
        <f t="array" ref="CC14">IF(CC13=9999999,9999999,INDEX(stateTaxData[],MATCH(1,(stateTaxData[stateName]=CC$1)*(stateTaxData[taxYear]=$B$4)*(stateTaxData[FilingStatusFlag]=$B$8),0),MATCH($E14,stateTaxData[#Headers],0)))</f>
        <v>225975</v>
      </c>
      <c r="CE14" s="123" cm="1">
        <f t="array" ref="CE14">IF(CE13=9999999,9999999,INDEX(stateTaxData[],MATCH(1,(stateTaxData[stateName]=CE$1)*(stateTaxData[taxYear]=$B$4)*(stateTaxData[FilingStatusFlag]=$B$8),0),MATCH($E14,stateTaxData[#Headers],0)))</f>
        <v>100000</v>
      </c>
      <c r="CF14" s="7" cm="1">
        <f t="array" ref="CF14">IF(CF13=9999999,9999999,INDEX(stateTaxData[],MATCH(1,(stateTaxData[stateName]=CF$1)*(stateTaxData[taxYear]=$B$4)*(stateTaxData[FilingStatusFlag]=$B$8),0),MATCH($E14,stateTaxData[#Headers],0)))</f>
        <v>1000</v>
      </c>
      <c r="CH14" s="7" cm="1">
        <f t="array" ref="CH14">IF(CH13=9999999,9999999,INDEX(stateTaxData[],MATCH(1,(stateTaxData[stateName]=CH$1)*(stateTaxData[taxYear]=$B$4)*(stateTaxData[FilingStatusFlag]=$B$8),0),MATCH($E14,stateTaxData[#Headers],0)))</f>
        <v>4050</v>
      </c>
      <c r="CI14" s="7" cm="1">
        <f t="array" ref="CI14">IF(CI13=9999999,9999999,INDEX(stateTaxData[],MATCH(1,(stateTaxData[stateName]=CI$1)*(stateTaxData[taxYear]=$B$4)*(stateTaxData[FilingStatusFlag]=$B$8),0),MATCH($E14,stateTaxData[#Headers],0)))</f>
        <v>9999999</v>
      </c>
      <c r="CK14" s="7" cm="1">
        <f t="array" ref="CK14">IF(CK13=9999999,9999999,INDEX(stateTaxData[],MATCH(1,(stateTaxData[stateName]=CK$1)*(stateTaxData[taxYear]=$B$4)*(stateTaxData[FilingStatusFlag]=$B$8),0),MATCH($E14,stateTaxData[#Headers],0)))</f>
        <v>68200</v>
      </c>
      <c r="CL14" s="7" cm="1">
        <f t="array" ref="CL14">IF(CL13=9999999,9999999,INDEX(stateTaxData[],MATCH(1,(stateTaxData[stateName]=CL$1)*(stateTaxData[taxYear]=$B$4)*(stateTaxData[FilingStatusFlag]=$B$8),0),MATCH($E14,stateTaxData[#Headers],0)))</f>
        <v>3330</v>
      </c>
      <c r="CN14" s="7" cm="1">
        <f t="array" ref="CN14">IF(CN13=9999999,9999999,INDEX(stateTaxData[],MATCH(1,(stateTaxData[stateName]=CN$1)*(stateTaxData[taxYear]=$B$4)*(stateTaxData[FilingStatusFlag]=$B$8),0),MATCH($E14,stateTaxData[#Headers],0)))</f>
        <v>9999999</v>
      </c>
      <c r="CO14" s="7" cm="1">
        <f t="array" ref="CO14">IF(CO13=9999999,9999999,INDEX(stateTaxData[],MATCH(1,(stateTaxData[stateName]=CO$1)*(stateTaxData[taxYear]=$B$4)*(stateTaxData[FilingStatusFlag]=$B$8),0),MATCH($E14,stateTaxData[#Headers],0)))</f>
        <v>9999999</v>
      </c>
      <c r="CP14" s="7" cm="1">
        <f t="array" ref="CP14">IF(CP13=9999999,9999999,INDEX(stateTaxData[],MATCH(1,(stateTaxData[stateName]=CP$1)*(stateTaxData[taxYear]=$B$4)*(stateTaxData[FilingStatusFlag]=$B$8),0),MATCH($E14,stateTaxData[#Headers],0)))</f>
        <v>9999999</v>
      </c>
      <c r="CR14" s="123" cm="1">
        <f t="array" ref="CR14">IF(CR13=9999999,9999999,INDEX(stateTaxData[],MATCH(1,(stateTaxData[stateName]=CR$1)*(stateTaxData[taxYear]=$B$4)*(stateTaxData[FilingStatusFlag]=$B$8),0),MATCH($E14,stateTaxData[#Headers],0)))</f>
        <v>9999999</v>
      </c>
      <c r="CU14" s="7" cm="1">
        <f t="array" ref="CU14">IF(CU13=9999999,9999999,INDEX(stateTaxData[],MATCH(1,(stateTaxData[stateName]=CU$1)*(stateTaxData[taxYear]=$B$4)*(stateTaxData[FilingStatusFlag]=$B$8),0),MATCH($E14,stateTaxData[#Headers],0)))</f>
        <v>42150</v>
      </c>
      <c r="CV14" s="7" cm="1">
        <f t="array" ref="CV14">IF(CV13=9999999,9999999,INDEX(stateTaxData[],MATCH(1,(stateTaxData[stateName]=CV$1)*(stateTaxData[taxYear]=$B$4)*(stateTaxData[FilingStatusFlag]=$B$8),0),MATCH($E14,stateTaxData[#Headers],0)))</f>
        <v>3000</v>
      </c>
      <c r="CW14" s="7" cm="1">
        <f t="array" ref="CW14">IF(CW13=9999999,9999999,INDEX(stateTaxData[],MATCH(1,(stateTaxData[stateName]=CW$1)*(stateTaxData[taxYear]=$B$4)*(stateTaxData[FilingStatusFlag]=$B$8),0),MATCH($E14,stateTaxData[#Headers],0)))</f>
        <v>9999999</v>
      </c>
      <c r="CX14" s="123" cm="1">
        <f t="array" ref="CX14">IF(CX13=9999999,9999999,INDEX(stateTaxData[],MATCH(1,(stateTaxData[stateName]=CX$1)*(stateTaxData[taxYear]=$B$4)*(stateTaxData[FilingStatusFlag]=$B$8),0),MATCH($E14,stateTaxData[#Headers],0)))</f>
        <v>10000</v>
      </c>
      <c r="DB14" s="7" cm="1">
        <f t="array" ref="DB14">IF(DB13=9999999,9999999,INDEX(stateTaxData[],MATCH(1,(stateTaxData[stateName]=DB$1)*(stateTaxData[taxYear]=$B$4)*(stateTaxData[FilingStatusFlag]=$B$8),0),MATCH($E14,stateTaxData[#Headers],0)))</f>
        <v>13810</v>
      </c>
      <c r="DC14" s="7" cm="1">
        <f t="array" ref="DC14">IF(DC13=9999999,9999999,INDEX(stateTaxData[],MATCH(1,(stateTaxData[stateName]=DC$1)*(stateTaxData[taxYear]=$B$4)*(stateTaxData[FilingStatusFlag]=$B$8),0),MATCH($E14,stateTaxData[#Headers],0)))</f>
        <v>9999999</v>
      </c>
      <c r="DF14" s="109"/>
    </row>
    <row r="15" spans="1:179">
      <c r="A15" s="105"/>
      <c r="B15" s="106"/>
      <c r="E15" s="99" t="s">
        <v>174</v>
      </c>
      <c r="F15" t="s">
        <v>113</v>
      </c>
      <c r="G15" t="s">
        <v>108</v>
      </c>
      <c r="H15" cm="1">
        <f t="array" ref="H15">INDEX(FedTaxRateTable[],MATCH(1,(FedTaxRateTable[StatusAbb]=$B$7)*(FedTaxRateTable[Bracket]=$F15)*(FedTaxRateTable[Condition]=$G15),0),MATCH($B$4,VALUE(FedTaxRateTable[#Headers]),0))</f>
        <v>44725</v>
      </c>
      <c r="AD15" s="123" cm="1">
        <f t="array" ref="AD15">IF(AD14=9999999,9999999,INDEX(stateTaxData[],MATCH(1,(stateTaxData[stateName]=AD$1)*(stateTaxData[taxYear]=$B$4)*(stateTaxData[FilingStatusFlag]=$B$8),0),MATCH($E15,stateTaxData[#Headers],0)))</f>
        <v>3000</v>
      </c>
      <c r="AE15" s="109"/>
      <c r="AF15" s="7" cm="1">
        <f t="array" ref="AF15">IF(AF14=9999999,9999999,INDEX(stateTaxData[],MATCH(1,(stateTaxData[stateName]=AF$1)*(stateTaxData[taxYear]=$B$4)*(stateTaxData[FilingStatusFlag]=$B$8),0),MATCH($E15,stateTaxData[#Headers],0)))</f>
        <v>9999999</v>
      </c>
      <c r="AH15" s="7" cm="1">
        <f t="array" ref="AH15">IF(AH14=9999999,9999999,INDEX(stateTaxData[],MATCH(1,(stateTaxData[stateName]=AH$1)*(stateTaxData[taxYear]=$B$4)*(stateTaxData[FilingStatusFlag]=$B$8),0),MATCH($E15,stateTaxData[#Headers],0)))</f>
        <v>9999999</v>
      </c>
      <c r="AJ15">
        <f t="shared" si="9"/>
        <v>10000</v>
      </c>
      <c r="AK15" s="7">
        <f t="shared" si="8"/>
        <v>8800</v>
      </c>
      <c r="AL15" s="7" cm="1">
        <f t="array" ref="AL15">IF(AL14=9999999,9999999,INDEX(stateTaxData[],MATCH(1,(stateTaxData[stateName]=AL$1)*(stateTaxData[taxYear]=$B$4)*(stateTaxData[FilingStatusFlag]=$B$8),0),MATCH($E15,stateTaxData[#Headers],0)))</f>
        <v>8800</v>
      </c>
      <c r="AO15" s="7" cm="1">
        <f t="array" ref="AO15">IF(AO14=9999999,9999999,INDEX(stateTaxData[],MATCH(1,(stateTaxData[stateName]=AO$1)*(stateTaxData[taxYear]=$B$4)*(stateTaxData[FilingStatusFlag]=$B$8),0),MATCH($E15,stateTaxData[#Headers],0)))</f>
        <v>23942</v>
      </c>
      <c r="AP15" s="7" cm="1">
        <f t="array" ref="AP15">IF(AP14=9999999,9999999,INDEX(stateTaxData[],MATCH(1,(stateTaxData[stateName]=AP$1)*(stateTaxData[taxYear]=$B$4)*(stateTaxData[FilingStatusFlag]=$B$8),0),MATCH($E15,stateTaxData[#Headers],0)))</f>
        <v>9999999</v>
      </c>
      <c r="AR15" s="123" cm="1">
        <f t="array" ref="AR15">IF(AR14=9999999,9999999,INDEX(stateTaxData[],MATCH(1,(stateTaxData[stateName]=AR$1)*(stateTaxData[taxYear]=$B$4)*(stateTaxData[FilingStatusFlag]=$B$8),0),MATCH($E15,stateTaxData[#Headers],0)))</f>
        <v>50000</v>
      </c>
      <c r="AS15" s="7" cm="1">
        <f t="array" ref="AS15">IF(AS14=9999999,9999999,INDEX(stateTaxData[],MATCH(1,(stateTaxData[stateName]=AS$1)*(stateTaxData[taxYear]=$B$4)*(stateTaxData[FilingStatusFlag]=$B$8),0),MATCH($E15,stateTaxData[#Headers],0)))</f>
        <v>10000</v>
      </c>
      <c r="AT15" s="7" cm="1">
        <f t="array" ref="AT15">IF(AT14=9999999,9999999,INDEX(stateTaxData[],MATCH(1,(stateTaxData[stateName]=AT$1)*(stateTaxData[taxYear]=$B$4)*(stateTaxData[FilingStatusFlag]=$B$8),0),MATCH($E15,stateTaxData[#Headers],0)))</f>
        <v>40000</v>
      </c>
      <c r="AU15" s="7" cm="1">
        <f t="array" ref="AU15">IF(AU14=9999999,9999999,INDEX(stateTaxData[],MATCH(1,(stateTaxData[stateName]=AU$1)*(stateTaxData[taxYear]=$B$4)*(stateTaxData[FilingStatusFlag]=$B$8),0),MATCH($E15,stateTaxData[#Headers],0)))</f>
        <v>9999999</v>
      </c>
      <c r="AV15" s="7" cm="1">
        <f t="array" ref="AV15">IF(AV14=9999999,9999999,INDEX(stateTaxData[],MATCH(1,(stateTaxData[stateName]=AV$1)*(stateTaxData[taxYear]=$B$4)*(stateTaxData[FilingStatusFlag]=$B$8),0),MATCH($E15,stateTaxData[#Headers],0)))</f>
        <v>2250</v>
      </c>
      <c r="AX15" s="7" cm="1">
        <f t="array" ref="AX15">IF(AX14=9999999,9999999,INDEX(stateTaxData[],MATCH(1,(stateTaxData[stateName]=AX$1)*(stateTaxData[taxYear]=$B$4)*(stateTaxData[FilingStatusFlag]=$B$8),0),MATCH($E15,stateTaxData[#Headers],0)))</f>
        <v>4800</v>
      </c>
      <c r="AY15" s="7" cm="1">
        <f t="array" ref="AY15">IF(AY14=9999999,9999999,INDEX(stateTaxData[],MATCH(1,(stateTaxData[stateName]=AY$1)*(stateTaxData[taxYear]=$B$4)*(stateTaxData[FilingStatusFlag]=$B$8),0),MATCH($E15,stateTaxData[#Headers],0)))</f>
        <v>9999999</v>
      </c>
      <c r="BA15" s="7" cm="1">
        <f t="array" ref="BA15">IF(BA14=9999999,9999999,INDEX(stateTaxData[],MATCH(1,(stateTaxData[stateName]=BA$1)*(stateTaxData[taxYear]=$B$4)*(stateTaxData[FilingStatusFlag]=$B$8),0),MATCH($E15,stateTaxData[#Headers],0)))</f>
        <v>9999999</v>
      </c>
      <c r="BB15" s="7" cm="1">
        <f t="array" ref="BB15">IF(BB14=9999999,9999999,INDEX(stateTaxData[],MATCH(1,(stateTaxData[stateName]=BB$1)*(stateTaxData[taxYear]=$B$4)*(stateTaxData[FilingStatusFlag]=$B$8),0),MATCH($E15,stateTaxData[#Headers],0)))</f>
        <v>9999999</v>
      </c>
      <c r="BC15" s="7" cm="1">
        <f t="array" ref="BC15">IF(BC14=9999999,9999999,INDEX(stateTaxData[],MATCH(1,(stateTaxData[stateName]=BC$1)*(stateTaxData[taxYear]=$B$4)*(stateTaxData[FilingStatusFlag]=$B$8),0),MATCH($E15,stateTaxData[#Headers],0)))</f>
        <v>30000</v>
      </c>
      <c r="BD15" s="7" cm="1">
        <f t="array" ref="BD15">IF(BD14=9999999,9999999,INDEX(stateTaxData[],MATCH(1,(stateTaxData[stateName]=BD$1)*(stateTaxData[taxYear]=$B$4)*(stateTaxData[FilingStatusFlag]=$B$8),0),MATCH($E15,stateTaxData[#Headers],0)))</f>
        <v>30000</v>
      </c>
      <c r="BE15" s="7" cm="1">
        <f t="array" ref="BE15">IF(BE14=9999999,9999999,INDEX(stateTaxData[],MATCH(1,(stateTaxData[stateName]=BE$1)*(stateTaxData[taxYear]=$B$4)*(stateTaxData[FilingStatusFlag]=$B$8),0),MATCH($E15,stateTaxData[#Headers],0)))</f>
        <v>9999999</v>
      </c>
      <c r="BF15" s="7" cm="1">
        <f t="array" ref="BF15">IF(BF14=9999999,9999999,INDEX(stateTaxData[],MATCH(1,(stateTaxData[stateName]=BF$1)*(stateTaxData[taxYear]=$B$4)*(stateTaxData[FilingStatusFlag]=$B$8),0),MATCH($E15,stateTaxData[#Headers],0)))</f>
        <v>50000</v>
      </c>
      <c r="BH15" s="7" cm="1">
        <f t="array" ref="BH15">IF(BH14=9999999,9999999,INDEX(stateTaxData[],MATCH(1,(stateTaxData[stateName]=BH$1)*(stateTaxData[taxYear]=$B$4)*(stateTaxData[FilingStatusFlag]=$B$8),0),MATCH($E15,stateTaxData[#Headers],0)))</f>
        <v>58050</v>
      </c>
      <c r="BJ15" s="7" cm="1">
        <f t="array" ref="BJ15">IF(BJ14=9999999,9999999,INDEX(stateTaxData[],MATCH(1,(stateTaxData[stateName]=BJ$1)*(stateTaxData[taxYear]=$B$4)*(stateTaxData[FilingStatusFlag]=$B$8),0),MATCH($E15,stateTaxData[#Headers],0)))</f>
        <v>2000</v>
      </c>
      <c r="BK15" s="7" cm="1">
        <f t="array" ref="BK15">IF(BK14=9999999,9999999,INDEX(stateTaxData[],MATCH(1,(stateTaxData[stateName]=BK$1)*(stateTaxData[taxYear]=$B$4)*(stateTaxData[FilingStatusFlag]=$B$8),0),MATCH($E15,stateTaxData[#Headers],0)))</f>
        <v>9999999</v>
      </c>
      <c r="BL15" s="7" cm="1">
        <f t="array" ref="BL15">IF(BL14=9999999,9999999,INDEX(stateTaxData[],MATCH(1,(stateTaxData[stateName]=BL$1)*(stateTaxData[taxYear]=$B$4)*(stateTaxData[FilingStatusFlag]=$B$8),0),MATCH($E15,stateTaxData[#Headers],0)))</f>
        <v>9999999</v>
      </c>
      <c r="BN15" s="7" cm="1">
        <f t="array" ref="BN15">IF(BN14=9999999,9999999,INDEX(stateTaxData[],MATCH(1,(stateTaxData[stateName]=BN$1)*(stateTaxData[taxYear]=$B$4)*(stateTaxData[FilingStatusFlag]=$B$8),0),MATCH($E15,stateTaxData[#Headers],0)))</f>
        <v>98760</v>
      </c>
      <c r="BO15" s="7" cm="1">
        <f t="array" ref="BO15">IF(BO14=9999999,9999999,INDEX(stateTaxData[],MATCH(1,(stateTaxData[stateName]=BO$1)*(stateTaxData[taxYear]=$B$4)*(stateTaxData[FilingStatusFlag]=$B$8),0),MATCH($E15,stateTaxData[#Headers],0)))</f>
        <v>9999999</v>
      </c>
      <c r="BQ15" s="7" cm="1">
        <f t="array" ref="BQ15">IF(BQ14=9999999,9999999,INDEX(stateTaxData[],MATCH(1,(stateTaxData[stateName]=BQ$1)*(stateTaxData[taxYear]=$B$4)*(stateTaxData[FilingStatusFlag]=$B$8),0),MATCH($E15,stateTaxData[#Headers],0)))</f>
        <v>3621</v>
      </c>
      <c r="BT15" s="7" cm="1">
        <f t="array" ref="BT15">IF(BT14=9999999,9999999,INDEX(stateTaxData[],MATCH(1,(stateTaxData[stateName]=BT$1)*(stateTaxData[taxYear]=$B$4)*(stateTaxData[FilingStatusFlag]=$B$8),0),MATCH($E15,stateTaxData[#Headers],0)))</f>
        <v>6300</v>
      </c>
      <c r="BU15" s="7" cm="1">
        <f t="array" ref="BU15">IF(BU14=9999999,9999999,INDEX(stateTaxData[],MATCH(1,(stateTaxData[stateName]=BU$1)*(stateTaxData[taxYear]=$B$4)*(stateTaxData[FilingStatusFlag]=$B$8),0),MATCH($E15,stateTaxData[#Headers],0)))</f>
        <v>22170</v>
      </c>
      <c r="BV15" s="7" cm="1">
        <f t="array" ref="BV15">IF(BV14=9999999,9999999,INDEX(stateTaxData[],MATCH(1,(stateTaxData[stateName]=BV$1)*(stateTaxData[taxYear]=$B$4)*(stateTaxData[FilingStatusFlag]=$B$8),0),MATCH($E15,stateTaxData[#Headers],0)))</f>
        <v>9999999</v>
      </c>
      <c r="BW15" s="7" cm="1">
        <f t="array" ref="BW15">IF(BW14=9999999,9999999,INDEX(stateTaxData[],MATCH(1,(stateTaxData[stateName]=BW$1)*(stateTaxData[taxYear]=$B$4)*(stateTaxData[FilingStatusFlag]=$B$8),0),MATCH($E15,stateTaxData[#Headers],0)))</f>
        <v>9999999</v>
      </c>
      <c r="BX15" s="7" cm="1">
        <f t="array" ref="BX15">IF(BX14=9999999,9999999,INDEX(stateTaxData[],MATCH(1,(stateTaxData[stateName]=BX$1)*(stateTaxData[taxYear]=$B$4)*(stateTaxData[FilingStatusFlag]=$B$8),0),MATCH($E15,stateTaxData[#Headers],0)))</f>
        <v>35000</v>
      </c>
      <c r="BY15" s="7" cm="1">
        <f t="array" ref="BY15">IF(BY14=9999999,9999999,INDEX(stateTaxData[],MATCH(1,(stateTaxData[stateName]=BY$1)*(stateTaxData[taxYear]=$B$4)*(stateTaxData[FilingStatusFlag]=$B$8),0),MATCH($E15,stateTaxData[#Headers],0)))</f>
        <v>11000</v>
      </c>
      <c r="BZ15" s="7" cm="1">
        <f t="array" ref="BZ15">IF(BZ14=9999999,9999999,INDEX(stateTaxData[],MATCH(1,(stateTaxData[stateName]=BZ$1)*(stateTaxData[taxYear]=$B$4)*(stateTaxData[FilingStatusFlag]=$B$8),0),MATCH($E15,stateTaxData[#Headers],0)))</f>
        <v>11700</v>
      </c>
      <c r="CA15" s="7" cm="1">
        <f t="array" ref="CA15">IF(CA14=9999999,9999999,INDEX(stateTaxData[],MATCH(1,(stateTaxData[stateName]=CA$1)*(stateTaxData[taxYear]=$B$4)*(stateTaxData[FilingStatusFlag]=$B$8),0),MATCH($E15,stateTaxData[#Headers],0)))</f>
        <v>9999999</v>
      </c>
      <c r="CC15" s="7" cm="1">
        <f t="array" ref="CC15">IF(CC14=9999999,9999999,INDEX(stateTaxData[],MATCH(1,(stateTaxData[stateName]=CC$1)*(stateTaxData[taxYear]=$B$4)*(stateTaxData[FilingStatusFlag]=$B$8),0),MATCH($E15,stateTaxData[#Headers],0)))</f>
        <v>9999999</v>
      </c>
      <c r="CE15" s="123" cm="1">
        <f t="array" ref="CE15">IF(CE14=9999999,9999999,INDEX(stateTaxData[],MATCH(1,(stateTaxData[stateName]=CE$1)*(stateTaxData[taxYear]=$B$4)*(stateTaxData[FilingStatusFlag]=$B$8),0),MATCH($E15,stateTaxData[#Headers],0)))</f>
        <v>115300</v>
      </c>
      <c r="CF15" s="7" cm="1">
        <f t="array" ref="CF15">IF(CF14=9999999,9999999,INDEX(stateTaxData[],MATCH(1,(stateTaxData[stateName]=CF$1)*(stateTaxData[taxYear]=$B$4)*(stateTaxData[FilingStatusFlag]=$B$8),0),MATCH($E15,stateTaxData[#Headers],0)))</f>
        <v>2500</v>
      </c>
      <c r="CH15" s="7" cm="1">
        <f t="array" ref="CH15">IF(CH14=9999999,9999999,INDEX(stateTaxData[],MATCH(1,(stateTaxData[stateName]=CH$1)*(stateTaxData[taxYear]=$B$4)*(stateTaxData[FilingStatusFlag]=$B$8),0),MATCH($E15,stateTaxData[#Headers],0)))</f>
        <v>10200</v>
      </c>
      <c r="CI15" s="7" cm="1">
        <f t="array" ref="CI15">IF(CI14=9999999,9999999,INDEX(stateTaxData[],MATCH(1,(stateTaxData[stateName]=CI$1)*(stateTaxData[taxYear]=$B$4)*(stateTaxData[FilingStatusFlag]=$B$8),0),MATCH($E15,stateTaxData[#Headers],0)))</f>
        <v>9999999</v>
      </c>
      <c r="CK15" s="7" cm="1">
        <f t="array" ref="CK15">IF(CK14=9999999,9999999,INDEX(stateTaxData[],MATCH(1,(stateTaxData[stateName]=CK$1)*(stateTaxData[taxYear]=$B$4)*(stateTaxData[FilingStatusFlag]=$B$8),0),MATCH($E15,stateTaxData[#Headers],0)))</f>
        <v>155050</v>
      </c>
      <c r="CL15" s="7" cm="1">
        <f t="array" ref="CL15">IF(CL14=9999999,9999999,INDEX(stateTaxData[],MATCH(1,(stateTaxData[stateName]=CL$1)*(stateTaxData[taxYear]=$B$4)*(stateTaxData[FilingStatusFlag]=$B$8),0),MATCH($E15,stateTaxData[#Headers],0)))</f>
        <v>16680</v>
      </c>
      <c r="CN15" s="7" cm="1">
        <f t="array" ref="CN15">IF(CN14=9999999,9999999,INDEX(stateTaxData[],MATCH(1,(stateTaxData[stateName]=CN$1)*(stateTaxData[taxYear]=$B$4)*(stateTaxData[FilingStatusFlag]=$B$8),0),MATCH($E15,stateTaxData[#Headers],0)))</f>
        <v>9999999</v>
      </c>
      <c r="CO15" s="7" cm="1">
        <f t="array" ref="CO15">IF(CO14=9999999,9999999,INDEX(stateTaxData[],MATCH(1,(stateTaxData[stateName]=CO$1)*(stateTaxData[taxYear]=$B$4)*(stateTaxData[FilingStatusFlag]=$B$8),0),MATCH($E15,stateTaxData[#Headers],0)))</f>
        <v>9999999</v>
      </c>
      <c r="CP15" s="7" cm="1">
        <f t="array" ref="CP15">IF(CP14=9999999,9999999,INDEX(stateTaxData[],MATCH(1,(stateTaxData[stateName]=CP$1)*(stateTaxData[taxYear]=$B$4)*(stateTaxData[FilingStatusFlag]=$B$8),0),MATCH($E15,stateTaxData[#Headers],0)))</f>
        <v>9999999</v>
      </c>
      <c r="CR15" s="123" cm="1">
        <f t="array" ref="CR15">IF(CR14=9999999,9999999,INDEX(stateTaxData[],MATCH(1,(stateTaxData[stateName]=CR$1)*(stateTaxData[taxYear]=$B$4)*(stateTaxData[FilingStatusFlag]=$B$8),0),MATCH($E15,stateTaxData[#Headers],0)))</f>
        <v>9999999</v>
      </c>
      <c r="CU15" s="7" cm="1">
        <f t="array" ref="CU15">IF(CU14=9999999,9999999,INDEX(stateTaxData[],MATCH(1,(stateTaxData[stateName]=CU$1)*(stateTaxData[taxYear]=$B$4)*(stateTaxData[FilingStatusFlag]=$B$8),0),MATCH($E15,stateTaxData[#Headers],0)))</f>
        <v>102200</v>
      </c>
      <c r="CV15" s="7" cm="1">
        <f t="array" ref="CV15">IF(CV14=9999999,9999999,INDEX(stateTaxData[],MATCH(1,(stateTaxData[stateName]=CV$1)*(stateTaxData[taxYear]=$B$4)*(stateTaxData[FilingStatusFlag]=$B$8),0),MATCH($E15,stateTaxData[#Headers],0)))</f>
        <v>5000</v>
      </c>
      <c r="CW15" s="7" cm="1">
        <f t="array" ref="CW15">IF(CW14=9999999,9999999,INDEX(stateTaxData[],MATCH(1,(stateTaxData[stateName]=CW$1)*(stateTaxData[taxYear]=$B$4)*(stateTaxData[FilingStatusFlag]=$B$8),0),MATCH($E15,stateTaxData[#Headers],0)))</f>
        <v>9999999</v>
      </c>
      <c r="CX15" s="123" cm="1">
        <f t="array" ref="CX15">IF(CX14=9999999,9999999,INDEX(stateTaxData[],MATCH(1,(stateTaxData[stateName]=CX$1)*(stateTaxData[taxYear]=$B$4)*(stateTaxData[FilingStatusFlag]=$B$8),0),MATCH($E15,stateTaxData[#Headers],0)))</f>
        <v>25000</v>
      </c>
      <c r="DB15" s="7" cm="1">
        <f t="array" ref="DB15">IF(DB14=9999999,9999999,INDEX(stateTaxData[],MATCH(1,(stateTaxData[stateName]=DB$1)*(stateTaxData[taxYear]=$B$4)*(stateTaxData[FilingStatusFlag]=$B$8),0),MATCH($E15,stateTaxData[#Headers],0)))</f>
        <v>27630</v>
      </c>
      <c r="DC15" s="7" cm="1">
        <f t="array" ref="DC15">IF(DC14=9999999,9999999,INDEX(stateTaxData[],MATCH(1,(stateTaxData[stateName]=DC$1)*(stateTaxData[taxYear]=$B$4)*(stateTaxData[FilingStatusFlag]=$B$8),0),MATCH($E15,stateTaxData[#Headers],0)))</f>
        <v>9999999</v>
      </c>
      <c r="DF15" s="109"/>
      <c r="DW15" t="s">
        <v>637</v>
      </c>
      <c r="ER15" s="209" t="b">
        <v>1</v>
      </c>
    </row>
    <row r="16" spans="1:179">
      <c r="E16" s="99" t="s">
        <v>175</v>
      </c>
      <c r="F16" t="s">
        <v>114</v>
      </c>
      <c r="G16" t="s">
        <v>108</v>
      </c>
      <c r="H16" cm="1">
        <f t="array" ref="H16">INDEX(FedTaxRateTable[],MATCH(1,(FedTaxRateTable[StatusAbb]=$B$7)*(FedTaxRateTable[Bracket]=$F16)*(FedTaxRateTable[Condition]=$G16),0),MATCH($B$4,VALUE(FedTaxRateTable[#Headers]),0))</f>
        <v>95375</v>
      </c>
      <c r="AD16" s="123" cm="1">
        <f t="array" ref="AD16">IF(AD15=9999999,9999999,INDEX(stateTaxData[],MATCH(1,(stateTaxData[stateName]=AD$1)*(stateTaxData[taxYear]=$B$4)*(stateTaxData[FilingStatusFlag]=$B$8),0),MATCH($E16,stateTaxData[#Headers],0)))</f>
        <v>9999999</v>
      </c>
      <c r="AE16" s="109"/>
      <c r="AF16" s="7" cm="1">
        <f t="array" ref="AF16">IF(AF15=9999999,9999999,INDEX(stateTaxData[],MATCH(1,(stateTaxData[stateName]=AF$1)*(stateTaxData[taxYear]=$B$4)*(stateTaxData[FilingStatusFlag]=$B$8),0),MATCH($E16,stateTaxData[#Headers],0)))</f>
        <v>9999999</v>
      </c>
      <c r="AH16" s="7" cm="1">
        <f t="array" ref="AH16">IF(AH15=9999999,9999999,INDEX(stateTaxData[],MATCH(1,(stateTaxData[stateName]=AH$1)*(stateTaxData[taxYear]=$B$4)*(stateTaxData[FilingStatusFlag]=$B$8),0),MATCH($E16,stateTaxData[#Headers],0)))</f>
        <v>9999999</v>
      </c>
      <c r="AJ16">
        <f t="shared" si="9"/>
        <v>14300</v>
      </c>
      <c r="AK16" s="7">
        <f t="shared" si="8"/>
        <v>9999999</v>
      </c>
      <c r="AL16" s="7" cm="1">
        <f t="array" ref="AL16">IF(AL15=9999999,9999999,INDEX(stateTaxData[],MATCH(1,(stateTaxData[stateName]=AL$1)*(stateTaxData[taxYear]=$B$4)*(stateTaxData[FilingStatusFlag]=$B$8),0),MATCH($E16,stateTaxData[#Headers],0)))</f>
        <v>9999999</v>
      </c>
      <c r="AO16" s="7" cm="1">
        <f t="array" ref="AO16">IF(AO15=9999999,9999999,INDEX(stateTaxData[],MATCH(1,(stateTaxData[stateName]=AO$1)*(stateTaxData[taxYear]=$B$4)*(stateTaxData[FilingStatusFlag]=$B$8),0),MATCH($E16,stateTaxData[#Headers],0)))</f>
        <v>37788</v>
      </c>
      <c r="AP16" s="7" cm="1">
        <f t="array" ref="AP16">IF(AP15=9999999,9999999,INDEX(stateTaxData[],MATCH(1,(stateTaxData[stateName]=AP$1)*(stateTaxData[taxYear]=$B$4)*(stateTaxData[FilingStatusFlag]=$B$8),0),MATCH($E16,stateTaxData[#Headers],0)))</f>
        <v>9999999</v>
      </c>
      <c r="AR16" s="123" cm="1">
        <f t="array" ref="AR16">IF(AR15=9999999,9999999,INDEX(stateTaxData[],MATCH(1,(stateTaxData[stateName]=AR$1)*(stateTaxData[taxYear]=$B$4)*(stateTaxData[FilingStatusFlag]=$B$8),0),MATCH($E16,stateTaxData[#Headers],0)))</f>
        <v>100000</v>
      </c>
      <c r="AS16" s="7" cm="1">
        <f t="array" ref="AS16">IF(AS15=9999999,9999999,INDEX(stateTaxData[],MATCH(1,(stateTaxData[stateName]=AS$1)*(stateTaxData[taxYear]=$B$4)*(stateTaxData[FilingStatusFlag]=$B$8),0),MATCH($E16,stateTaxData[#Headers],0)))</f>
        <v>20000</v>
      </c>
      <c r="AT16" s="7" cm="1">
        <f t="array" ref="AT16">IF(AT15=9999999,9999999,INDEX(stateTaxData[],MATCH(1,(stateTaxData[stateName]=AT$1)*(stateTaxData[taxYear]=$B$4)*(stateTaxData[FilingStatusFlag]=$B$8),0),MATCH($E16,stateTaxData[#Headers],0)))</f>
        <v>60000</v>
      </c>
      <c r="AU16" s="7" cm="1">
        <f t="array" ref="AU16">IF(AU15=9999999,9999999,INDEX(stateTaxData[],MATCH(1,(stateTaxData[stateName]=AU$1)*(stateTaxData[taxYear]=$B$4)*(stateTaxData[FilingStatusFlag]=$B$8),0),MATCH($E16,stateTaxData[#Headers],0)))</f>
        <v>9999999</v>
      </c>
      <c r="AV16" s="7" cm="1">
        <f t="array" ref="AV16">IF(AV15=9999999,9999999,INDEX(stateTaxData[],MATCH(1,(stateTaxData[stateName]=AV$1)*(stateTaxData[taxYear]=$B$4)*(stateTaxData[FilingStatusFlag]=$B$8),0),MATCH($E16,stateTaxData[#Headers],0)))</f>
        <v>3750</v>
      </c>
      <c r="AX16" s="7" cm="1">
        <f t="array" ref="AX16">IF(AX15=9999999,9999999,INDEX(stateTaxData[],MATCH(1,(stateTaxData[stateName]=AX$1)*(stateTaxData[taxYear]=$B$4)*(stateTaxData[FilingStatusFlag]=$B$8),0),MATCH($E16,stateTaxData[#Headers],0)))</f>
        <v>9600</v>
      </c>
      <c r="AY16" s="7" cm="1">
        <f t="array" ref="AY16">IF(AY15=9999999,9999999,INDEX(stateTaxData[],MATCH(1,(stateTaxData[stateName]=AY$1)*(stateTaxData[taxYear]=$B$4)*(stateTaxData[FilingStatusFlag]=$B$8),0),MATCH($E16,stateTaxData[#Headers],0)))</f>
        <v>9999999</v>
      </c>
      <c r="BA16" s="7" cm="1">
        <f t="array" ref="BA16">IF(BA15=9999999,9999999,INDEX(stateTaxData[],MATCH(1,(stateTaxData[stateName]=BA$1)*(stateTaxData[taxYear]=$B$4)*(stateTaxData[FilingStatusFlag]=$B$8),0),MATCH($E16,stateTaxData[#Headers],0)))</f>
        <v>9999999</v>
      </c>
      <c r="BB16" s="7" cm="1">
        <f t="array" ref="BB16">IF(BB15=9999999,9999999,INDEX(stateTaxData[],MATCH(1,(stateTaxData[stateName]=BB$1)*(stateTaxData[taxYear]=$B$4)*(stateTaxData[FilingStatusFlag]=$B$8),0),MATCH($E16,stateTaxData[#Headers],0)))</f>
        <v>9999999</v>
      </c>
      <c r="BC16" s="7" cm="1">
        <f t="array" ref="BC16">IF(BC15=9999999,9999999,INDEX(stateTaxData[],MATCH(1,(stateTaxData[stateName]=BC$1)*(stateTaxData[taxYear]=$B$4)*(stateTaxData[FilingStatusFlag]=$B$8),0),MATCH($E16,stateTaxData[#Headers],0)))</f>
        <v>75000</v>
      </c>
      <c r="BD16" s="7" cm="1">
        <f t="array" ref="BD16">IF(BD15=9999999,9999999,INDEX(stateTaxData[],MATCH(1,(stateTaxData[stateName]=BD$1)*(stateTaxData[taxYear]=$B$4)*(stateTaxData[FilingStatusFlag]=$B$8),0),MATCH($E16,stateTaxData[#Headers],0)))</f>
        <v>9999999</v>
      </c>
      <c r="BE16" s="7" cm="1">
        <f t="array" ref="BE16">IF(BE15=9999999,9999999,INDEX(stateTaxData[],MATCH(1,(stateTaxData[stateName]=BE$1)*(stateTaxData[taxYear]=$B$4)*(stateTaxData[FilingStatusFlag]=$B$8),0),MATCH($E16,stateTaxData[#Headers],0)))</f>
        <v>9999999</v>
      </c>
      <c r="BF16" s="7" cm="1">
        <f t="array" ref="BF16">IF(BF15=9999999,9999999,INDEX(stateTaxData[],MATCH(1,(stateTaxData[stateName]=BF$1)*(stateTaxData[taxYear]=$B$4)*(stateTaxData[FilingStatusFlag]=$B$8),0),MATCH($E16,stateTaxData[#Headers],0)))</f>
        <v>9999999</v>
      </c>
      <c r="BH16" s="7" cm="1">
        <f t="array" ref="BH16">IF(BH15=9999999,9999999,INDEX(stateTaxData[],MATCH(1,(stateTaxData[stateName]=BH$1)*(stateTaxData[taxYear]=$B$4)*(stateTaxData[FilingStatusFlag]=$B$8),0),MATCH($E16,stateTaxData[#Headers],0)))</f>
        <v>9999999</v>
      </c>
      <c r="BJ16" s="7" cm="1">
        <f t="array" ref="BJ16">IF(BJ15=9999999,9999999,INDEX(stateTaxData[],MATCH(1,(stateTaxData[stateName]=BJ$1)*(stateTaxData[taxYear]=$B$4)*(stateTaxData[FilingStatusFlag]=$B$8),0),MATCH($E16,stateTaxData[#Headers],0)))</f>
        <v>3000</v>
      </c>
      <c r="BK16" s="7" cm="1">
        <f t="array" ref="BK16">IF(BK15=9999999,9999999,INDEX(stateTaxData[],MATCH(1,(stateTaxData[stateName]=BK$1)*(stateTaxData[taxYear]=$B$4)*(stateTaxData[FilingStatusFlag]=$B$8),0),MATCH($E16,stateTaxData[#Headers],0)))</f>
        <v>9999999</v>
      </c>
      <c r="BL16" s="7" cm="1">
        <f t="array" ref="BL16">IF(BL15=9999999,9999999,INDEX(stateTaxData[],MATCH(1,(stateTaxData[stateName]=BL$1)*(stateTaxData[taxYear]=$B$4)*(stateTaxData[FilingStatusFlag]=$B$8),0),MATCH($E16,stateTaxData[#Headers],0)))</f>
        <v>9999999</v>
      </c>
      <c r="BN16" s="7" cm="1">
        <f t="array" ref="BN16">IF(BN15=9999999,9999999,INDEX(stateTaxData[],MATCH(1,(stateTaxData[stateName]=BN$1)*(stateTaxData[taxYear]=$B$4)*(stateTaxData[FilingStatusFlag]=$B$8),0),MATCH($E16,stateTaxData[#Headers],0)))</f>
        <v>183340</v>
      </c>
      <c r="BO16" s="7" cm="1">
        <f t="array" ref="BO16">IF(BO15=9999999,9999999,INDEX(stateTaxData[],MATCH(1,(stateTaxData[stateName]=BO$1)*(stateTaxData[taxYear]=$B$4)*(stateTaxData[FilingStatusFlag]=$B$8),0),MATCH($E16,stateTaxData[#Headers],0)))</f>
        <v>9999999</v>
      </c>
      <c r="BQ16" s="7" cm="1">
        <f t="array" ref="BQ16">IF(BQ15=9999999,9999999,INDEX(stateTaxData[],MATCH(1,(stateTaxData[stateName]=BQ$1)*(stateTaxData[taxYear]=$B$4)*(stateTaxData[FilingStatusFlag]=$B$8),0),MATCH($E16,stateTaxData[#Headers],0)))</f>
        <v>4828</v>
      </c>
      <c r="BT16" s="7" cm="1">
        <f t="array" ref="BT16">IF(BT15=9999999,9999999,INDEX(stateTaxData[],MATCH(1,(stateTaxData[stateName]=BT$1)*(stateTaxData[taxYear]=$B$4)*(stateTaxData[FilingStatusFlag]=$B$8),0),MATCH($E16,stateTaxData[#Headers],0)))</f>
        <v>9700</v>
      </c>
      <c r="BU16" s="7" cm="1">
        <f t="array" ref="BU16">IF(BU15=9999999,9999999,INDEX(stateTaxData[],MATCH(1,(stateTaxData[stateName]=BU$1)*(stateTaxData[taxYear]=$B$4)*(stateTaxData[FilingStatusFlag]=$B$8),0),MATCH($E16,stateTaxData[#Headers],0)))</f>
        <v>35730</v>
      </c>
      <c r="BV16" s="7" cm="1">
        <f t="array" ref="BV16">IF(BV15=9999999,9999999,INDEX(stateTaxData[],MATCH(1,(stateTaxData[stateName]=BV$1)*(stateTaxData[taxYear]=$B$4)*(stateTaxData[FilingStatusFlag]=$B$8),0),MATCH($E16,stateTaxData[#Headers],0)))</f>
        <v>9999999</v>
      </c>
      <c r="BW16" s="7" cm="1">
        <f t="array" ref="BW16">IF(BW15=9999999,9999999,INDEX(stateTaxData[],MATCH(1,(stateTaxData[stateName]=BW$1)*(stateTaxData[taxYear]=$B$4)*(stateTaxData[FilingStatusFlag]=$B$8),0),MATCH($E16,stateTaxData[#Headers],0)))</f>
        <v>9999999</v>
      </c>
      <c r="BX16" s="7" cm="1">
        <f t="array" ref="BX16">IF(BX15=9999999,9999999,INDEX(stateTaxData[],MATCH(1,(stateTaxData[stateName]=BX$1)*(stateTaxData[taxYear]=$B$4)*(stateTaxData[FilingStatusFlag]=$B$8),0),MATCH($E16,stateTaxData[#Headers],0)))</f>
        <v>40000</v>
      </c>
      <c r="BY16" s="7" cm="1">
        <f t="array" ref="BY16">IF(BY15=9999999,9999999,INDEX(stateTaxData[],MATCH(1,(stateTaxData[stateName]=BY$1)*(stateTaxData[taxYear]=$B$4)*(stateTaxData[FilingStatusFlag]=$B$8),0),MATCH($E16,stateTaxData[#Headers],0)))</f>
        <v>16000</v>
      </c>
      <c r="BZ16" s="7" cm="1">
        <f t="array" ref="BZ16">IF(BZ15=9999999,9999999,INDEX(stateTaxData[],MATCH(1,(stateTaxData[stateName]=BZ$1)*(stateTaxData[taxYear]=$B$4)*(stateTaxData[FilingStatusFlag]=$B$8),0),MATCH($E16,stateTaxData[#Headers],0)))</f>
        <v>13900</v>
      </c>
      <c r="CA16" s="7" cm="1">
        <f t="array" ref="CA16">IF(CA15=9999999,9999999,INDEX(stateTaxData[],MATCH(1,(stateTaxData[stateName]=CA$1)*(stateTaxData[taxYear]=$B$4)*(stateTaxData[FilingStatusFlag]=$B$8),0),MATCH($E16,stateTaxData[#Headers],0)))</f>
        <v>9999999</v>
      </c>
      <c r="CC16" s="7" cm="1">
        <f t="array" ref="CC16">IF(CC15=9999999,9999999,INDEX(stateTaxData[],MATCH(1,(stateTaxData[stateName]=CC$1)*(stateTaxData[taxYear]=$B$4)*(stateTaxData[FilingStatusFlag]=$B$8),0),MATCH($E16,stateTaxData[#Headers],0)))</f>
        <v>9999999</v>
      </c>
      <c r="CE16" s="123" cm="1">
        <f t="array" ref="CE16">IF(CE15=9999999,9999999,INDEX(stateTaxData[],MATCH(1,(stateTaxData[stateName]=CE$1)*(stateTaxData[taxYear]=$B$4)*(stateTaxData[FilingStatusFlag]=$B$8),0),MATCH($E16,stateTaxData[#Headers],0)))</f>
        <v>9999999</v>
      </c>
      <c r="CF16" s="7" cm="1">
        <f t="array" ref="CF16">IF(CF15=9999999,9999999,INDEX(stateTaxData[],MATCH(1,(stateTaxData[stateName]=CF$1)*(stateTaxData[taxYear]=$B$4)*(stateTaxData[FilingStatusFlag]=$B$8),0),MATCH($E16,stateTaxData[#Headers],0)))</f>
        <v>3750</v>
      </c>
      <c r="CH16" s="7" cm="1">
        <f t="array" ref="CH16">IF(CH15=9999999,9999999,INDEX(stateTaxData[],MATCH(1,(stateTaxData[stateName]=CH$1)*(stateTaxData[taxYear]=$B$4)*(stateTaxData[FilingStatusFlag]=$B$8),0),MATCH($E16,stateTaxData[#Headers],0)))</f>
        <v>125000</v>
      </c>
      <c r="CI16" s="7" cm="1">
        <f t="array" ref="CI16">IF(CI15=9999999,9999999,INDEX(stateTaxData[],MATCH(1,(stateTaxData[stateName]=CI$1)*(stateTaxData[taxYear]=$B$4)*(stateTaxData[FilingStatusFlag]=$B$8),0),MATCH($E16,stateTaxData[#Headers],0)))</f>
        <v>9999999</v>
      </c>
      <c r="CK16" s="7" cm="1">
        <f t="array" ref="CK16">IF(CK15=9999999,9999999,INDEX(stateTaxData[],MATCH(1,(stateTaxData[stateName]=CK$1)*(stateTaxData[taxYear]=$B$4)*(stateTaxData[FilingStatusFlag]=$B$8),0),MATCH($E16,stateTaxData[#Headers],0)))</f>
        <v>9999999</v>
      </c>
      <c r="CL16" s="7" cm="1">
        <f t="array" ref="CL16">IF(CL15=9999999,9999999,INDEX(stateTaxData[],MATCH(1,(stateTaxData[stateName]=CL$1)*(stateTaxData[taxYear]=$B$4)*(stateTaxData[FilingStatusFlag]=$B$8),0),MATCH($E16,stateTaxData[#Headers],0)))</f>
        <v>9999999</v>
      </c>
      <c r="CN16" s="7" cm="1">
        <f t="array" ref="CN16">IF(CN15=9999999,9999999,INDEX(stateTaxData[],MATCH(1,(stateTaxData[stateName]=CN$1)*(stateTaxData[taxYear]=$B$4)*(stateTaxData[FilingStatusFlag]=$B$8),0),MATCH($E16,stateTaxData[#Headers],0)))</f>
        <v>9999999</v>
      </c>
      <c r="CO16" s="7" cm="1">
        <f t="array" ref="CO16">IF(CO15=9999999,9999999,INDEX(stateTaxData[],MATCH(1,(stateTaxData[stateName]=CO$1)*(stateTaxData[taxYear]=$B$4)*(stateTaxData[FilingStatusFlag]=$B$8),0),MATCH($E16,stateTaxData[#Headers],0)))</f>
        <v>9999999</v>
      </c>
      <c r="CP16" s="7" cm="1">
        <f t="array" ref="CP16">IF(CP15=9999999,9999999,INDEX(stateTaxData[],MATCH(1,(stateTaxData[stateName]=CP$1)*(stateTaxData[taxYear]=$B$4)*(stateTaxData[FilingStatusFlag]=$B$8),0),MATCH($E16,stateTaxData[#Headers],0)))</f>
        <v>9999999</v>
      </c>
      <c r="CR16" s="123" cm="1">
        <f t="array" ref="CR16">IF(CR15=9999999,9999999,INDEX(stateTaxData[],MATCH(1,(stateTaxData[stateName]=CR$1)*(stateTaxData[taxYear]=$B$4)*(stateTaxData[FilingStatusFlag]=$B$8),0),MATCH($E16,stateTaxData[#Headers],0)))</f>
        <v>9999999</v>
      </c>
      <c r="CU16" s="7" cm="1">
        <f t="array" ref="CU16">IF(CU15=9999999,9999999,INDEX(stateTaxData[],MATCH(1,(stateTaxData[stateName]=CU$1)*(stateTaxData[taxYear]=$B$4)*(stateTaxData[FilingStatusFlag]=$B$8),0),MATCH($E16,stateTaxData[#Headers],0)))</f>
        <v>213150</v>
      </c>
      <c r="CV16" s="7" cm="1">
        <f t="array" ref="CV16">IF(CV15=9999999,9999999,INDEX(stateTaxData[],MATCH(1,(stateTaxData[stateName]=CV$1)*(stateTaxData[taxYear]=$B$4)*(stateTaxData[FilingStatusFlag]=$B$8),0),MATCH($E16,stateTaxData[#Headers],0)))</f>
        <v>17000</v>
      </c>
      <c r="CW16" s="7" cm="1">
        <f t="array" ref="CW16">IF(CW15=9999999,9999999,INDEX(stateTaxData[],MATCH(1,(stateTaxData[stateName]=CW$1)*(stateTaxData[taxYear]=$B$4)*(stateTaxData[FilingStatusFlag]=$B$8),0),MATCH($E16,stateTaxData[#Headers],0)))</f>
        <v>9999999</v>
      </c>
      <c r="CX16" s="123" cm="1">
        <f t="array" ref="CX16">IF(CX15=9999999,9999999,INDEX(stateTaxData[],MATCH(1,(stateTaxData[stateName]=CX$1)*(stateTaxData[taxYear]=$B$4)*(stateTaxData[FilingStatusFlag]=$B$8),0),MATCH($E16,stateTaxData[#Headers],0)))</f>
        <v>40000</v>
      </c>
      <c r="DB16" s="7" cm="1">
        <f t="array" ref="DB16">IF(DB15=9999999,9999999,INDEX(stateTaxData[],MATCH(1,(stateTaxData[stateName]=DB$1)*(stateTaxData[taxYear]=$B$4)*(stateTaxData[FilingStatusFlag]=$B$8),0),MATCH($E16,stateTaxData[#Headers],0)))</f>
        <v>304170</v>
      </c>
      <c r="DC16" s="7" cm="1">
        <f t="array" ref="DC16">IF(DC15=9999999,9999999,INDEX(stateTaxData[],MATCH(1,(stateTaxData[stateName]=DC$1)*(stateTaxData[taxYear]=$B$4)*(stateTaxData[FilingStatusFlag]=$B$8),0),MATCH($E16,stateTaxData[#Headers],0)))</f>
        <v>9999999</v>
      </c>
      <c r="DF16" s="109"/>
      <c r="DW16" t="s">
        <v>636</v>
      </c>
      <c r="ER16" s="211">
        <v>0.5</v>
      </c>
    </row>
    <row r="17" spans="1:175">
      <c r="A17" s="1" t="s">
        <v>54</v>
      </c>
      <c r="E17" s="99" t="s">
        <v>176</v>
      </c>
      <c r="AD17" s="123" cm="1">
        <f t="array" ref="AD17">IF(AD16=9999999,9999999,INDEX(stateTaxData[],MATCH(1,(stateTaxData[stateName]=AD$1)*(stateTaxData[taxYear]=$B$4)*(stateTaxData[FilingStatusFlag]=$B$8),0),MATCH($E17,stateTaxData[#Headers],0)))</f>
        <v>9999999</v>
      </c>
      <c r="AE17" s="109"/>
      <c r="AF17" s="7" cm="1">
        <f t="array" ref="AF17">IF(AF16=9999999,9999999,INDEX(stateTaxData[],MATCH(1,(stateTaxData[stateName]=AF$1)*(stateTaxData[taxYear]=$B$4)*(stateTaxData[FilingStatusFlag]=$B$8),0),MATCH($E17,stateTaxData[#Headers],0)))</f>
        <v>9999999</v>
      </c>
      <c r="AH17" s="7" cm="1">
        <f t="array" ref="AH17">IF(AH16=9999999,9999999,INDEX(stateTaxData[],MATCH(1,(stateTaxData[stateName]=AH$1)*(stateTaxData[taxYear]=$B$4)*(stateTaxData[FilingStatusFlag]=$B$8),0),MATCH($E17,stateTaxData[#Headers],0)))</f>
        <v>9999999</v>
      </c>
      <c r="AJ17">
        <f t="shared" si="9"/>
        <v>23600</v>
      </c>
      <c r="AK17" s="7">
        <f t="shared" si="8"/>
        <v>9999999</v>
      </c>
      <c r="AL17" s="7" cm="1">
        <f t="array" ref="AL17">IF(AL16=9999999,9999999,INDEX(stateTaxData[],MATCH(1,(stateTaxData[stateName]=AL$1)*(stateTaxData[taxYear]=$B$4)*(stateTaxData[FilingStatusFlag]=$B$8),0),MATCH($E17,stateTaxData[#Headers],0)))</f>
        <v>9999999</v>
      </c>
      <c r="AO17" s="7" cm="1">
        <f t="array" ref="AO17">IF(AO16=9999999,9999999,INDEX(stateTaxData[],MATCH(1,(stateTaxData[stateName]=AO$1)*(stateTaxData[taxYear]=$B$4)*(stateTaxData[FilingStatusFlag]=$B$8),0),MATCH($E17,stateTaxData[#Headers],0)))</f>
        <v>52455</v>
      </c>
      <c r="AP17" s="7" cm="1">
        <f t="array" ref="AP17">IF(AP16=9999999,9999999,INDEX(stateTaxData[],MATCH(1,(stateTaxData[stateName]=AP$1)*(stateTaxData[taxYear]=$B$4)*(stateTaxData[FilingStatusFlag]=$B$8),0),MATCH($E17,stateTaxData[#Headers],0)))</f>
        <v>9999999</v>
      </c>
      <c r="AR17" s="123" cm="1">
        <f t="array" ref="AR17">IF(AR16=9999999,9999999,INDEX(stateTaxData[],MATCH(1,(stateTaxData[stateName]=AR$1)*(stateTaxData[taxYear]=$B$4)*(stateTaxData[FilingStatusFlag]=$B$8),0),MATCH($E17,stateTaxData[#Headers],0)))</f>
        <v>200000</v>
      </c>
      <c r="AS17" s="7" cm="1">
        <f t="array" ref="AS17">IF(AS16=9999999,9999999,INDEX(stateTaxData[],MATCH(1,(stateTaxData[stateName]=AS$1)*(stateTaxData[taxYear]=$B$4)*(stateTaxData[FilingStatusFlag]=$B$8),0),MATCH($E17,stateTaxData[#Headers],0)))</f>
        <v>25000</v>
      </c>
      <c r="AT17" s="7" cm="1">
        <f t="array" ref="AT17">IF(AT16=9999999,9999999,INDEX(stateTaxData[],MATCH(1,(stateTaxData[stateName]=AT$1)*(stateTaxData[taxYear]=$B$4)*(stateTaxData[FilingStatusFlag]=$B$8),0),MATCH($E17,stateTaxData[#Headers],0)))</f>
        <v>250000</v>
      </c>
      <c r="AU17" s="7" cm="1">
        <f t="array" ref="AU17">IF(AU16=9999999,9999999,INDEX(stateTaxData[],MATCH(1,(stateTaxData[stateName]=AU$1)*(stateTaxData[taxYear]=$B$4)*(stateTaxData[FilingStatusFlag]=$B$8),0),MATCH($E17,stateTaxData[#Headers],0)))</f>
        <v>9999999</v>
      </c>
      <c r="AV17" s="7" cm="1">
        <f t="array" ref="AV17">IF(AV16=9999999,9999999,INDEX(stateTaxData[],MATCH(1,(stateTaxData[stateName]=AV$1)*(stateTaxData[taxYear]=$B$4)*(stateTaxData[FilingStatusFlag]=$B$8),0),MATCH($E17,stateTaxData[#Headers],0)))</f>
        <v>5250</v>
      </c>
      <c r="AX17" s="7" cm="1">
        <f t="array" ref="AX17">IF(AX16=9999999,9999999,INDEX(stateTaxData[],MATCH(1,(stateTaxData[stateName]=AX$1)*(stateTaxData[taxYear]=$B$4)*(stateTaxData[FilingStatusFlag]=$B$8),0),MATCH($E17,stateTaxData[#Headers],0)))</f>
        <v>14400</v>
      </c>
      <c r="AY17" s="7" cm="1">
        <f t="array" ref="AY17">IF(AY16=9999999,9999999,INDEX(stateTaxData[],MATCH(1,(stateTaxData[stateName]=AY$1)*(stateTaxData[taxYear]=$B$4)*(stateTaxData[FilingStatusFlag]=$B$8),0),MATCH($E17,stateTaxData[#Headers],0)))</f>
        <v>9999999</v>
      </c>
      <c r="BA17" s="7" cm="1">
        <f t="array" ref="BA17">IF(BA16=9999999,9999999,INDEX(stateTaxData[],MATCH(1,(stateTaxData[stateName]=BA$1)*(stateTaxData[taxYear]=$B$4)*(stateTaxData[FilingStatusFlag]=$B$8),0),MATCH($E17,stateTaxData[#Headers],0)))</f>
        <v>9999999</v>
      </c>
      <c r="BB17" s="7" cm="1">
        <f t="array" ref="BB17">IF(BB16=9999999,9999999,INDEX(stateTaxData[],MATCH(1,(stateTaxData[stateName]=BB$1)*(stateTaxData[taxYear]=$B$4)*(stateTaxData[FilingStatusFlag]=$B$8),0),MATCH($E17,stateTaxData[#Headers],0)))</f>
        <v>9999999</v>
      </c>
      <c r="BC17" s="7" cm="1">
        <f t="array" ref="BC17">IF(BC16=9999999,9999999,INDEX(stateTaxData[],MATCH(1,(stateTaxData[stateName]=BC$1)*(stateTaxData[taxYear]=$B$4)*(stateTaxData[FilingStatusFlag]=$B$8),0),MATCH($E17,stateTaxData[#Headers],0)))</f>
        <v>9999999</v>
      </c>
      <c r="BD17" s="7" cm="1">
        <f t="array" ref="BD17">IF(BD16=9999999,9999999,INDEX(stateTaxData[],MATCH(1,(stateTaxData[stateName]=BD$1)*(stateTaxData[taxYear]=$B$4)*(stateTaxData[FilingStatusFlag]=$B$8),0),MATCH($E17,stateTaxData[#Headers],0)))</f>
        <v>9999999</v>
      </c>
      <c r="BE17" s="7" cm="1">
        <f t="array" ref="BE17">IF(BE16=9999999,9999999,INDEX(stateTaxData[],MATCH(1,(stateTaxData[stateName]=BE$1)*(stateTaxData[taxYear]=$B$4)*(stateTaxData[FilingStatusFlag]=$B$8),0),MATCH($E17,stateTaxData[#Headers],0)))</f>
        <v>9999999</v>
      </c>
      <c r="BF17" s="7" cm="1">
        <f t="array" ref="BF17">IF(BF16=9999999,9999999,INDEX(stateTaxData[],MATCH(1,(stateTaxData[stateName]=BF$1)*(stateTaxData[taxYear]=$B$4)*(stateTaxData[FilingStatusFlag]=$B$8),0),MATCH($E17,stateTaxData[#Headers],0)))</f>
        <v>9999999</v>
      </c>
      <c r="BH17" s="7" cm="1">
        <f t="array" ref="BH17">IF(BH16=9999999,9999999,INDEX(stateTaxData[],MATCH(1,(stateTaxData[stateName]=BH$1)*(stateTaxData[taxYear]=$B$4)*(stateTaxData[FilingStatusFlag]=$B$8),0),MATCH($E17,stateTaxData[#Headers],0)))</f>
        <v>9999999</v>
      </c>
      <c r="BJ17" s="7" cm="1">
        <f t="array" ref="BJ17">IF(BJ16=9999999,9999999,INDEX(stateTaxData[],MATCH(1,(stateTaxData[stateName]=BJ$1)*(stateTaxData[taxYear]=$B$4)*(stateTaxData[FilingStatusFlag]=$B$8),0),MATCH($E17,stateTaxData[#Headers],0)))</f>
        <v>100000</v>
      </c>
      <c r="BK17" s="7" cm="1">
        <f t="array" ref="BK17">IF(BK16=9999999,9999999,INDEX(stateTaxData[],MATCH(1,(stateTaxData[stateName]=BK$1)*(stateTaxData[taxYear]=$B$4)*(stateTaxData[FilingStatusFlag]=$B$8),0),MATCH($E17,stateTaxData[#Headers],0)))</f>
        <v>9999999</v>
      </c>
      <c r="BL17" s="7" cm="1">
        <f t="array" ref="BL17">IF(BL16=9999999,9999999,INDEX(stateTaxData[],MATCH(1,(stateTaxData[stateName]=BL$1)*(stateTaxData[taxYear]=$B$4)*(stateTaxData[FilingStatusFlag]=$B$8),0),MATCH($E17,stateTaxData[#Headers],0)))</f>
        <v>9999999</v>
      </c>
      <c r="BN17" s="7" cm="1">
        <f t="array" ref="BN17">IF(BN16=9999999,9999999,INDEX(stateTaxData[],MATCH(1,(stateTaxData[stateName]=BN$1)*(stateTaxData[taxYear]=$B$4)*(stateTaxData[FilingStatusFlag]=$B$8),0),MATCH($E17,stateTaxData[#Headers],0)))</f>
        <v>9999999</v>
      </c>
      <c r="BO17" s="7" cm="1">
        <f t="array" ref="BO17">IF(BO16=9999999,9999999,INDEX(stateTaxData[],MATCH(1,(stateTaxData[stateName]=BO$1)*(stateTaxData[taxYear]=$B$4)*(stateTaxData[FilingStatusFlag]=$B$8),0),MATCH($E17,stateTaxData[#Headers],0)))</f>
        <v>9999999</v>
      </c>
      <c r="BQ17" s="7" cm="1">
        <f t="array" ref="BQ17">IF(BQ16=9999999,9999999,INDEX(stateTaxData[],MATCH(1,(stateTaxData[stateName]=BQ$1)*(stateTaxData[taxYear]=$B$4)*(stateTaxData[FilingStatusFlag]=$B$8),0),MATCH($E17,stateTaxData[#Headers],0)))</f>
        <v>6035</v>
      </c>
      <c r="BT17" s="7" cm="1">
        <f t="array" ref="BT17">IF(BT16=9999999,9999999,INDEX(stateTaxData[],MATCH(1,(stateTaxData[stateName]=BT$1)*(stateTaxData[taxYear]=$B$4)*(stateTaxData[FilingStatusFlag]=$B$8),0),MATCH($E17,stateTaxData[#Headers],0)))</f>
        <v>13000</v>
      </c>
      <c r="BU17" s="7" cm="1">
        <f t="array" ref="BU17">IF(BU16=9999999,9999999,INDEX(stateTaxData[],MATCH(1,(stateTaxData[stateName]=BU$1)*(stateTaxData[taxYear]=$B$4)*(stateTaxData[FilingStatusFlag]=$B$8),0),MATCH($E17,stateTaxData[#Headers],0)))</f>
        <v>9999999</v>
      </c>
      <c r="BV17" s="7" cm="1">
        <f t="array" ref="BV17">IF(BV16=9999999,9999999,INDEX(stateTaxData[],MATCH(1,(stateTaxData[stateName]=BV$1)*(stateTaxData[taxYear]=$B$4)*(stateTaxData[FilingStatusFlag]=$B$8),0),MATCH($E17,stateTaxData[#Headers],0)))</f>
        <v>9999999</v>
      </c>
      <c r="BW17" s="7" cm="1">
        <f t="array" ref="BW17">IF(BW16=9999999,9999999,INDEX(stateTaxData[],MATCH(1,(stateTaxData[stateName]=BW$1)*(stateTaxData[taxYear]=$B$4)*(stateTaxData[FilingStatusFlag]=$B$8),0),MATCH($E17,stateTaxData[#Headers],0)))</f>
        <v>9999999</v>
      </c>
      <c r="BX17" s="7" cm="1">
        <f t="array" ref="BX17">IF(BX16=9999999,9999999,INDEX(stateTaxData[],MATCH(1,(stateTaxData[stateName]=BX$1)*(stateTaxData[taxYear]=$B$4)*(stateTaxData[FilingStatusFlag]=$B$8),0),MATCH($E17,stateTaxData[#Headers],0)))</f>
        <v>75000</v>
      </c>
      <c r="BY17" s="7" cm="1">
        <f t="array" ref="BY17">IF(BY16=9999999,9999999,INDEX(stateTaxData[],MATCH(1,(stateTaxData[stateName]=BY$1)*(stateTaxData[taxYear]=$B$4)*(stateTaxData[FilingStatusFlag]=$B$8),0),MATCH($E17,stateTaxData[#Headers],0)))</f>
        <v>210000</v>
      </c>
      <c r="BZ17" s="7" cm="1">
        <f t="array" ref="BZ17">IF(BZ16=9999999,9999999,INDEX(stateTaxData[],MATCH(1,(stateTaxData[stateName]=BZ$1)*(stateTaxData[taxYear]=$B$4)*(stateTaxData[FilingStatusFlag]=$B$8),0),MATCH($E17,stateTaxData[#Headers],0)))</f>
        <v>80650</v>
      </c>
      <c r="CA17" s="7" cm="1">
        <f t="array" ref="CA17">IF(CA16=9999999,9999999,INDEX(stateTaxData[],MATCH(1,(stateTaxData[stateName]=CA$1)*(stateTaxData[taxYear]=$B$4)*(stateTaxData[FilingStatusFlag]=$B$8),0),MATCH($E17,stateTaxData[#Headers],0)))</f>
        <v>9999999</v>
      </c>
      <c r="CC17" s="7" cm="1">
        <f t="array" ref="CC17">IF(CC16=9999999,9999999,INDEX(stateTaxData[],MATCH(1,(stateTaxData[stateName]=CC$1)*(stateTaxData[taxYear]=$B$4)*(stateTaxData[FilingStatusFlag]=$B$8),0),MATCH($E17,stateTaxData[#Headers],0)))</f>
        <v>9999999</v>
      </c>
      <c r="CE17" s="123" cm="1">
        <f t="array" ref="CE17">IF(CE16=9999999,9999999,INDEX(stateTaxData[],MATCH(1,(stateTaxData[stateName]=CE$1)*(stateTaxData[taxYear]=$B$4)*(stateTaxData[FilingStatusFlag]=$B$8),0),MATCH($E17,stateTaxData[#Headers],0)))</f>
        <v>9999999</v>
      </c>
      <c r="CF17" s="7" cm="1">
        <f t="array" ref="CF17">IF(CF16=9999999,9999999,INDEX(stateTaxData[],MATCH(1,(stateTaxData[stateName]=CF$1)*(stateTaxData[taxYear]=$B$4)*(stateTaxData[FilingStatusFlag]=$B$8),0),MATCH($E17,stateTaxData[#Headers],0)))</f>
        <v>4900</v>
      </c>
      <c r="CH17" s="7" cm="1">
        <f t="array" ref="CH17">IF(CH16=9999999,9999999,INDEX(stateTaxData[],MATCH(1,(stateTaxData[stateName]=CH$1)*(stateTaxData[taxYear]=$B$4)*(stateTaxData[FilingStatusFlag]=$B$8),0),MATCH($E17,stateTaxData[#Headers],0)))</f>
        <v>9999999</v>
      </c>
      <c r="CI17" s="7" cm="1">
        <f t="array" ref="CI17">IF(CI16=9999999,9999999,INDEX(stateTaxData[],MATCH(1,(stateTaxData[stateName]=CI$1)*(stateTaxData[taxYear]=$B$4)*(stateTaxData[FilingStatusFlag]=$B$8),0),MATCH($E17,stateTaxData[#Headers],0)))</f>
        <v>9999999</v>
      </c>
      <c r="CK17" s="7" cm="1">
        <f t="array" ref="CK17">IF(CK16=9999999,9999999,INDEX(stateTaxData[],MATCH(1,(stateTaxData[stateName]=CK$1)*(stateTaxData[taxYear]=$B$4)*(stateTaxData[FilingStatusFlag]=$B$8),0),MATCH($E17,stateTaxData[#Headers],0)))</f>
        <v>9999999</v>
      </c>
      <c r="CL17" s="7" cm="1">
        <f t="array" ref="CL17">IF(CL16=9999999,9999999,INDEX(stateTaxData[],MATCH(1,(stateTaxData[stateName]=CL$1)*(stateTaxData[taxYear]=$B$4)*(stateTaxData[FilingStatusFlag]=$B$8),0),MATCH($E17,stateTaxData[#Headers],0)))</f>
        <v>9999999</v>
      </c>
      <c r="CN17" s="7" cm="1">
        <f t="array" ref="CN17">IF(CN16=9999999,9999999,INDEX(stateTaxData[],MATCH(1,(stateTaxData[stateName]=CN$1)*(stateTaxData[taxYear]=$B$4)*(stateTaxData[FilingStatusFlag]=$B$8),0),MATCH($E17,stateTaxData[#Headers],0)))</f>
        <v>9999999</v>
      </c>
      <c r="CO17" s="7" cm="1">
        <f t="array" ref="CO17">IF(CO16=9999999,9999999,INDEX(stateTaxData[],MATCH(1,(stateTaxData[stateName]=CO$1)*(stateTaxData[taxYear]=$B$4)*(stateTaxData[FilingStatusFlag]=$B$8),0),MATCH($E17,stateTaxData[#Headers],0)))</f>
        <v>9999999</v>
      </c>
      <c r="CP17" s="7" cm="1">
        <f t="array" ref="CP17">IF(CP16=9999999,9999999,INDEX(stateTaxData[],MATCH(1,(stateTaxData[stateName]=CP$1)*(stateTaxData[taxYear]=$B$4)*(stateTaxData[FilingStatusFlag]=$B$8),0),MATCH($E17,stateTaxData[#Headers],0)))</f>
        <v>9999999</v>
      </c>
      <c r="CR17" s="123" cm="1">
        <f t="array" ref="CR17">IF(CR16=9999999,9999999,INDEX(stateTaxData[],MATCH(1,(stateTaxData[stateName]=CR$1)*(stateTaxData[taxYear]=$B$4)*(stateTaxData[FilingStatusFlag]=$B$8),0),MATCH($E17,stateTaxData[#Headers],0)))</f>
        <v>9999999</v>
      </c>
      <c r="CU17" s="7" cm="1">
        <f t="array" ref="CU17">IF(CU16=9999999,9999999,INDEX(stateTaxData[],MATCH(1,(stateTaxData[stateName]=CU$1)*(stateTaxData[taxYear]=$B$4)*(stateTaxData[FilingStatusFlag]=$B$8),0),MATCH($E17,stateTaxData[#Headers],0)))</f>
        <v>9999999</v>
      </c>
      <c r="CV17" s="7" cm="1">
        <f t="array" ref="CV17">IF(CV16=9999999,9999999,INDEX(stateTaxData[],MATCH(1,(stateTaxData[stateName]=CV$1)*(stateTaxData[taxYear]=$B$4)*(stateTaxData[FilingStatusFlag]=$B$8),0),MATCH($E17,stateTaxData[#Headers],0)))</f>
        <v>9999999</v>
      </c>
      <c r="CW17" s="7" cm="1">
        <f t="array" ref="CW17">IF(CW16=9999999,9999999,INDEX(stateTaxData[],MATCH(1,(stateTaxData[stateName]=CW$1)*(stateTaxData[taxYear]=$B$4)*(stateTaxData[FilingStatusFlag]=$B$8),0),MATCH($E17,stateTaxData[#Headers],0)))</f>
        <v>9999999</v>
      </c>
      <c r="CX17" s="123" cm="1">
        <f t="array" ref="CX17">IF(CX16=9999999,9999999,INDEX(stateTaxData[],MATCH(1,(stateTaxData[stateName]=CX$1)*(stateTaxData[taxYear]=$B$4)*(stateTaxData[FilingStatusFlag]=$B$8),0),MATCH($E17,stateTaxData[#Headers],0)))</f>
        <v>60000</v>
      </c>
      <c r="DB17" s="7" cm="1">
        <f t="array" ref="DB17">IF(DB16=9999999,9999999,INDEX(stateTaxData[],MATCH(1,(stateTaxData[stateName]=DB$1)*(stateTaxData[taxYear]=$B$4)*(stateTaxData[FilingStatusFlag]=$B$8),0),MATCH($E17,stateTaxData[#Headers],0)))</f>
        <v>9999999</v>
      </c>
      <c r="DC17" s="7" cm="1">
        <f t="array" ref="DC17">IF(DC16=9999999,9999999,INDEX(stateTaxData[],MATCH(1,(stateTaxData[stateName]=DC$1)*(stateTaxData[taxYear]=$B$4)*(stateTaxData[FilingStatusFlag]=$B$8),0),MATCH($E17,stateTaxData[#Headers],0)))</f>
        <v>9999999</v>
      </c>
      <c r="DF17" s="109"/>
    </row>
    <row r="18" spans="1:175">
      <c r="A18" t="s">
        <v>50</v>
      </c>
      <c r="B18" t="s">
        <v>50</v>
      </c>
      <c r="E18" s="99" t="s">
        <v>177</v>
      </c>
      <c r="AD18" s="123" cm="1">
        <f t="array" ref="AD18">IF(AD17=9999999,9999999,INDEX(stateTaxData[],MATCH(1,(stateTaxData[stateName]=AD$1)*(stateTaxData[taxYear]=$B$4)*(stateTaxData[FilingStatusFlag]=$B$8),0),MATCH($E18,stateTaxData[#Headers],0)))</f>
        <v>9999999</v>
      </c>
      <c r="AE18" s="109"/>
      <c r="AF18" s="7" cm="1">
        <f t="array" ref="AF18">IF(AF17=9999999,9999999,INDEX(stateTaxData[],MATCH(1,(stateTaxData[stateName]=AF$1)*(stateTaxData[taxYear]=$B$4)*(stateTaxData[FilingStatusFlag]=$B$8),0),MATCH($E18,stateTaxData[#Headers],0)))</f>
        <v>9999999</v>
      </c>
      <c r="AH18" s="7" cm="1">
        <f t="array" ref="AH18">IF(AH17=9999999,9999999,INDEX(stateTaxData[],MATCH(1,(stateTaxData[stateName]=AH$1)*(stateTaxData[taxYear]=$B$4)*(stateTaxData[FilingStatusFlag]=$B$8),0),MATCH($E18,stateTaxData[#Headers],0)))</f>
        <v>9999999</v>
      </c>
      <c r="AJ18">
        <f t="shared" si="9"/>
        <v>84500</v>
      </c>
      <c r="AK18" s="7">
        <f t="shared" si="8"/>
        <v>9999999</v>
      </c>
      <c r="AL18" s="7" cm="1">
        <f t="array" ref="AL18">IF(AL17=9999999,9999999,INDEX(stateTaxData[],MATCH(1,(stateTaxData[stateName]=AL$1)*(stateTaxData[taxYear]=$B$4)*(stateTaxData[FilingStatusFlag]=$B$8),0),MATCH($E18,stateTaxData[#Headers],0)))</f>
        <v>9999999</v>
      </c>
      <c r="AO18" s="7" cm="1">
        <f t="array" ref="AO18">IF(AO17=9999999,9999999,INDEX(stateTaxData[],MATCH(1,(stateTaxData[stateName]=AO$1)*(stateTaxData[taxYear]=$B$4)*(stateTaxData[FilingStatusFlag]=$B$8),0),MATCH($E18,stateTaxData[#Headers],0)))</f>
        <v>66295</v>
      </c>
      <c r="AP18" s="7" cm="1">
        <f t="array" ref="AP18">IF(AP17=9999999,9999999,INDEX(stateTaxData[],MATCH(1,(stateTaxData[stateName]=AP$1)*(stateTaxData[taxYear]=$B$4)*(stateTaxData[FilingStatusFlag]=$B$8),0),MATCH($E18,stateTaxData[#Headers],0)))</f>
        <v>9999999</v>
      </c>
      <c r="AR18" s="123" cm="1">
        <f t="array" ref="AR18">IF(AR17=9999999,9999999,INDEX(stateTaxData[],MATCH(1,(stateTaxData[stateName]=AR$1)*(stateTaxData[taxYear]=$B$4)*(stateTaxData[FilingStatusFlag]=$B$8),0),MATCH($E18,stateTaxData[#Headers],0)))</f>
        <v>250000</v>
      </c>
      <c r="AS18" s="7" cm="1">
        <f t="array" ref="AS18">IF(AS17=9999999,9999999,INDEX(stateTaxData[],MATCH(1,(stateTaxData[stateName]=AS$1)*(stateTaxData[taxYear]=$B$4)*(stateTaxData[FilingStatusFlag]=$B$8),0),MATCH($E18,stateTaxData[#Headers],0)))</f>
        <v>60000</v>
      </c>
      <c r="AT18" s="7" cm="1">
        <f t="array" ref="AT18">IF(AT17=9999999,9999999,INDEX(stateTaxData[],MATCH(1,(stateTaxData[stateName]=AT$1)*(stateTaxData[taxYear]=$B$4)*(stateTaxData[FilingStatusFlag]=$B$8),0),MATCH($E18,stateTaxData[#Headers],0)))</f>
        <v>500000</v>
      </c>
      <c r="AU18" s="7" cm="1">
        <f t="array" ref="AU18">IF(AU17=9999999,9999999,INDEX(stateTaxData[],MATCH(1,(stateTaxData[stateName]=AU$1)*(stateTaxData[taxYear]=$B$4)*(stateTaxData[FilingStatusFlag]=$B$8),0),MATCH($E18,stateTaxData[#Headers],0)))</f>
        <v>9999999</v>
      </c>
      <c r="AV18" s="7" cm="1">
        <f t="array" ref="AV18">IF(AV17=9999999,9999999,INDEX(stateTaxData[],MATCH(1,(stateTaxData[stateName]=AV$1)*(stateTaxData[taxYear]=$B$4)*(stateTaxData[FilingStatusFlag]=$B$8),0),MATCH($E18,stateTaxData[#Headers],0)))</f>
        <v>7000</v>
      </c>
      <c r="AX18" s="7" cm="1">
        <f t="array" ref="AX18">IF(AX17=9999999,9999999,INDEX(stateTaxData[],MATCH(1,(stateTaxData[stateName]=AX$1)*(stateTaxData[taxYear]=$B$4)*(stateTaxData[FilingStatusFlag]=$B$8),0),MATCH($E18,stateTaxData[#Headers],0)))</f>
        <v>19200</v>
      </c>
      <c r="AY18" s="7" cm="1">
        <f t="array" ref="AY18">IF(AY17=9999999,9999999,INDEX(stateTaxData[],MATCH(1,(stateTaxData[stateName]=AY$1)*(stateTaxData[taxYear]=$B$4)*(stateTaxData[FilingStatusFlag]=$B$8),0),MATCH($E18,stateTaxData[#Headers],0)))</f>
        <v>9999999</v>
      </c>
      <c r="BA18" s="7" cm="1">
        <f t="array" ref="BA18">IF(BA17=9999999,9999999,INDEX(stateTaxData[],MATCH(1,(stateTaxData[stateName]=BA$1)*(stateTaxData[taxYear]=$B$4)*(stateTaxData[FilingStatusFlag]=$B$8),0),MATCH($E18,stateTaxData[#Headers],0)))</f>
        <v>9999999</v>
      </c>
      <c r="BB18" s="7" cm="1">
        <f t="array" ref="BB18">IF(BB17=9999999,9999999,INDEX(stateTaxData[],MATCH(1,(stateTaxData[stateName]=BB$1)*(stateTaxData[taxYear]=$B$4)*(stateTaxData[FilingStatusFlag]=$B$8),0),MATCH($E18,stateTaxData[#Headers],0)))</f>
        <v>9999999</v>
      </c>
      <c r="BC18" s="7" cm="1">
        <f t="array" ref="BC18">IF(BC17=9999999,9999999,INDEX(stateTaxData[],MATCH(1,(stateTaxData[stateName]=BC$1)*(stateTaxData[taxYear]=$B$4)*(stateTaxData[FilingStatusFlag]=$B$8),0),MATCH($E18,stateTaxData[#Headers],0)))</f>
        <v>9999999</v>
      </c>
      <c r="BD18" s="7" cm="1">
        <f t="array" ref="BD18">IF(BD17=9999999,9999999,INDEX(stateTaxData[],MATCH(1,(stateTaxData[stateName]=BD$1)*(stateTaxData[taxYear]=$B$4)*(stateTaxData[FilingStatusFlag]=$B$8),0),MATCH($E18,stateTaxData[#Headers],0)))</f>
        <v>9999999</v>
      </c>
      <c r="BE18" s="7" cm="1">
        <f t="array" ref="BE18">IF(BE17=9999999,9999999,INDEX(stateTaxData[],MATCH(1,(stateTaxData[stateName]=BE$1)*(stateTaxData[taxYear]=$B$4)*(stateTaxData[FilingStatusFlag]=$B$8),0),MATCH($E18,stateTaxData[#Headers],0)))</f>
        <v>9999999</v>
      </c>
      <c r="BF18" s="7" cm="1">
        <f t="array" ref="BF18">IF(BF17=9999999,9999999,INDEX(stateTaxData[],MATCH(1,(stateTaxData[stateName]=BF$1)*(stateTaxData[taxYear]=$B$4)*(stateTaxData[FilingStatusFlag]=$B$8),0),MATCH($E18,stateTaxData[#Headers],0)))</f>
        <v>9999999</v>
      </c>
      <c r="BH18" s="7" cm="1">
        <f t="array" ref="BH18">IF(BH17=9999999,9999999,INDEX(stateTaxData[],MATCH(1,(stateTaxData[stateName]=BH$1)*(stateTaxData[taxYear]=$B$4)*(stateTaxData[FilingStatusFlag]=$B$8),0),MATCH($E18,stateTaxData[#Headers],0)))</f>
        <v>9999999</v>
      </c>
      <c r="BJ18" s="7" cm="1">
        <f t="array" ref="BJ18">IF(BJ17=9999999,9999999,INDEX(stateTaxData[],MATCH(1,(stateTaxData[stateName]=BJ$1)*(stateTaxData[taxYear]=$B$4)*(stateTaxData[FilingStatusFlag]=$B$8),0),MATCH($E18,stateTaxData[#Headers],0)))</f>
        <v>125000</v>
      </c>
      <c r="BK18" s="7" cm="1">
        <f t="array" ref="BK18">IF(BK17=9999999,9999999,INDEX(stateTaxData[],MATCH(1,(stateTaxData[stateName]=BK$1)*(stateTaxData[taxYear]=$B$4)*(stateTaxData[FilingStatusFlag]=$B$8),0),MATCH($E18,stateTaxData[#Headers],0)))</f>
        <v>9999999</v>
      </c>
      <c r="BL18" s="7" cm="1">
        <f t="array" ref="BL18">IF(BL17=9999999,9999999,INDEX(stateTaxData[],MATCH(1,(stateTaxData[stateName]=BL$1)*(stateTaxData[taxYear]=$B$4)*(stateTaxData[FilingStatusFlag]=$B$8),0),MATCH($E18,stateTaxData[#Headers],0)))</f>
        <v>9999999</v>
      </c>
      <c r="BN18" s="7" cm="1">
        <f t="array" ref="BN18">IF(BN17=9999999,9999999,INDEX(stateTaxData[],MATCH(1,(stateTaxData[stateName]=BN$1)*(stateTaxData[taxYear]=$B$4)*(stateTaxData[FilingStatusFlag]=$B$8),0),MATCH($E18,stateTaxData[#Headers],0)))</f>
        <v>9999999</v>
      </c>
      <c r="BO18" s="7" cm="1">
        <f t="array" ref="BO18">IF(BO17=9999999,9999999,INDEX(stateTaxData[],MATCH(1,(stateTaxData[stateName]=BO$1)*(stateTaxData[taxYear]=$B$4)*(stateTaxData[FilingStatusFlag]=$B$8),0),MATCH($E18,stateTaxData[#Headers],0)))</f>
        <v>9999999</v>
      </c>
      <c r="BQ18" s="7" cm="1">
        <f t="array" ref="BQ18">IF(BQ17=9999999,9999999,INDEX(stateTaxData[],MATCH(1,(stateTaxData[stateName]=BQ$1)*(stateTaxData[taxYear]=$B$4)*(stateTaxData[FilingStatusFlag]=$B$8),0),MATCH($E18,stateTaxData[#Headers],0)))</f>
        <v>7242</v>
      </c>
      <c r="BT18" s="7" cm="1">
        <f t="array" ref="BT18">IF(BT17=9999999,9999999,INDEX(stateTaxData[],MATCH(1,(stateTaxData[stateName]=BT$1)*(stateTaxData[taxYear]=$B$4)*(stateTaxData[FilingStatusFlag]=$B$8),0),MATCH($E18,stateTaxData[#Headers],0)))</f>
        <v>16800</v>
      </c>
      <c r="BU18" s="7" cm="1">
        <f t="array" ref="BU18">IF(BU17=9999999,9999999,INDEX(stateTaxData[],MATCH(1,(stateTaxData[stateName]=BU$1)*(stateTaxData[taxYear]=$B$4)*(stateTaxData[FilingStatusFlag]=$B$8),0),MATCH($E18,stateTaxData[#Headers],0)))</f>
        <v>9999999</v>
      </c>
      <c r="BV18" s="7" cm="1">
        <f t="array" ref="BV18">IF(BV17=9999999,9999999,INDEX(stateTaxData[],MATCH(1,(stateTaxData[stateName]=BV$1)*(stateTaxData[taxYear]=$B$4)*(stateTaxData[FilingStatusFlag]=$B$8),0),MATCH($E18,stateTaxData[#Headers],0)))</f>
        <v>9999999</v>
      </c>
      <c r="BW18" s="7" cm="1">
        <f t="array" ref="BW18">IF(BW17=9999999,9999999,INDEX(stateTaxData[],MATCH(1,(stateTaxData[stateName]=BW$1)*(stateTaxData[taxYear]=$B$4)*(stateTaxData[FilingStatusFlag]=$B$8),0),MATCH($E18,stateTaxData[#Headers],0)))</f>
        <v>9999999</v>
      </c>
      <c r="BX18" s="7" cm="1">
        <f t="array" ref="BX18">IF(BX17=9999999,9999999,INDEX(stateTaxData[],MATCH(1,(stateTaxData[stateName]=BX$1)*(stateTaxData[taxYear]=$B$4)*(stateTaxData[FilingStatusFlag]=$B$8),0),MATCH($E18,stateTaxData[#Headers],0)))</f>
        <v>500000</v>
      </c>
      <c r="BY18" s="7" cm="1">
        <f t="array" ref="BY18">IF(BY17=9999999,9999999,INDEX(stateTaxData[],MATCH(1,(stateTaxData[stateName]=BY$1)*(stateTaxData[taxYear]=$B$4)*(stateTaxData[FilingStatusFlag]=$B$8),0),MATCH($E18,stateTaxData[#Headers],0)))</f>
        <v>9999999</v>
      </c>
      <c r="BZ18" s="7" cm="1">
        <f t="array" ref="BZ18">IF(BZ17=9999999,9999999,INDEX(stateTaxData[],MATCH(1,(stateTaxData[stateName]=BZ$1)*(stateTaxData[taxYear]=$B$4)*(stateTaxData[FilingStatusFlag]=$B$8),0),MATCH($E18,stateTaxData[#Headers],0)))</f>
        <v>215400</v>
      </c>
      <c r="CA18" s="7" cm="1">
        <f t="array" ref="CA18">IF(CA17=9999999,9999999,INDEX(stateTaxData[],MATCH(1,(stateTaxData[stateName]=CA$1)*(stateTaxData[taxYear]=$B$4)*(stateTaxData[FilingStatusFlag]=$B$8),0),MATCH($E18,stateTaxData[#Headers],0)))</f>
        <v>9999999</v>
      </c>
      <c r="CC18" s="7" cm="1">
        <f t="array" ref="CC18">IF(CC17=9999999,9999999,INDEX(stateTaxData[],MATCH(1,(stateTaxData[stateName]=CC$1)*(stateTaxData[taxYear]=$B$4)*(stateTaxData[FilingStatusFlag]=$B$8),0),MATCH($E18,stateTaxData[#Headers],0)))</f>
        <v>9999999</v>
      </c>
      <c r="CE18" s="123" cm="1">
        <f t="array" ref="CE18">IF(CE17=9999999,9999999,INDEX(stateTaxData[],MATCH(1,(stateTaxData[stateName]=CE$1)*(stateTaxData[taxYear]=$B$4)*(stateTaxData[FilingStatusFlag]=$B$8),0),MATCH($E18,stateTaxData[#Headers],0)))</f>
        <v>9999999</v>
      </c>
      <c r="CF18" s="7" cm="1">
        <f t="array" ref="CF18">IF(CF17=9999999,9999999,INDEX(stateTaxData[],MATCH(1,(stateTaxData[stateName]=CF$1)*(stateTaxData[taxYear]=$B$4)*(stateTaxData[FilingStatusFlag]=$B$8),0),MATCH($E18,stateTaxData[#Headers],0)))</f>
        <v>7200</v>
      </c>
      <c r="CH18" s="7" cm="1">
        <f t="array" ref="CH18">IF(CH17=9999999,9999999,INDEX(stateTaxData[],MATCH(1,(stateTaxData[stateName]=CH$1)*(stateTaxData[taxYear]=$B$4)*(stateTaxData[FilingStatusFlag]=$B$8),0),MATCH($E18,stateTaxData[#Headers],0)))</f>
        <v>9999999</v>
      </c>
      <c r="CI18" s="7" cm="1">
        <f t="array" ref="CI18">IF(CI17=9999999,9999999,INDEX(stateTaxData[],MATCH(1,(stateTaxData[stateName]=CI$1)*(stateTaxData[taxYear]=$B$4)*(stateTaxData[FilingStatusFlag]=$B$8),0),MATCH($E18,stateTaxData[#Headers],0)))</f>
        <v>9999999</v>
      </c>
      <c r="CK18" s="7" cm="1">
        <f t="array" ref="CK18">IF(CK17=9999999,9999999,INDEX(stateTaxData[],MATCH(1,(stateTaxData[stateName]=CK$1)*(stateTaxData[taxYear]=$B$4)*(stateTaxData[FilingStatusFlag]=$B$8),0),MATCH($E18,stateTaxData[#Headers],0)))</f>
        <v>9999999</v>
      </c>
      <c r="CL18" s="7" cm="1">
        <f t="array" ref="CL18">IF(CL17=9999999,9999999,INDEX(stateTaxData[],MATCH(1,(stateTaxData[stateName]=CL$1)*(stateTaxData[taxYear]=$B$4)*(stateTaxData[FilingStatusFlag]=$B$8),0),MATCH($E18,stateTaxData[#Headers],0)))</f>
        <v>9999999</v>
      </c>
      <c r="CN18" s="7" cm="1">
        <f t="array" ref="CN18">IF(CN17=9999999,9999999,INDEX(stateTaxData[],MATCH(1,(stateTaxData[stateName]=CN$1)*(stateTaxData[taxYear]=$B$4)*(stateTaxData[FilingStatusFlag]=$B$8),0),MATCH($E18,stateTaxData[#Headers],0)))</f>
        <v>9999999</v>
      </c>
      <c r="CO18" s="7" cm="1">
        <f t="array" ref="CO18">IF(CO17=9999999,9999999,INDEX(stateTaxData[],MATCH(1,(stateTaxData[stateName]=CO$1)*(stateTaxData[taxYear]=$B$4)*(stateTaxData[FilingStatusFlag]=$B$8),0),MATCH($E18,stateTaxData[#Headers],0)))</f>
        <v>9999999</v>
      </c>
      <c r="CP18" s="7" cm="1">
        <f t="array" ref="CP18">IF(CP17=9999999,9999999,INDEX(stateTaxData[],MATCH(1,(stateTaxData[stateName]=CP$1)*(stateTaxData[taxYear]=$B$4)*(stateTaxData[FilingStatusFlag]=$B$8),0),MATCH($E18,stateTaxData[#Headers],0)))</f>
        <v>9999999</v>
      </c>
      <c r="CR18" s="123" cm="1">
        <f t="array" ref="CR18">IF(CR17=9999999,9999999,INDEX(stateTaxData[],MATCH(1,(stateTaxData[stateName]=CR$1)*(stateTaxData[taxYear]=$B$4)*(stateTaxData[FilingStatusFlag]=$B$8),0),MATCH($E18,stateTaxData[#Headers],0)))</f>
        <v>9999999</v>
      </c>
      <c r="CU18" s="7" cm="1">
        <f t="array" ref="CU18">IF(CU17=9999999,9999999,INDEX(stateTaxData[],MATCH(1,(stateTaxData[stateName]=CU$1)*(stateTaxData[taxYear]=$B$4)*(stateTaxData[FilingStatusFlag]=$B$8),0),MATCH($E18,stateTaxData[#Headers],0)))</f>
        <v>9999999</v>
      </c>
      <c r="CV18" s="7" cm="1">
        <f t="array" ref="CV18">IF(CV17=9999999,9999999,INDEX(stateTaxData[],MATCH(1,(stateTaxData[stateName]=CV$1)*(stateTaxData[taxYear]=$B$4)*(stateTaxData[FilingStatusFlag]=$B$8),0),MATCH($E18,stateTaxData[#Headers],0)))</f>
        <v>9999999</v>
      </c>
      <c r="CW18" s="7" cm="1">
        <f t="array" ref="CW18">IF(CW17=9999999,9999999,INDEX(stateTaxData[],MATCH(1,(stateTaxData[stateName]=CW$1)*(stateTaxData[taxYear]=$B$4)*(stateTaxData[FilingStatusFlag]=$B$8),0),MATCH($E18,stateTaxData[#Headers],0)))</f>
        <v>9999999</v>
      </c>
      <c r="CX18" s="123" cm="1">
        <f t="array" ref="CX18">IF(CX17=9999999,9999999,INDEX(stateTaxData[],MATCH(1,(stateTaxData[stateName]=CX$1)*(stateTaxData[taxYear]=$B$4)*(stateTaxData[FilingStatusFlag]=$B$8),0),MATCH($E18,stateTaxData[#Headers],0)))</f>
        <v>9999999</v>
      </c>
      <c r="DB18" s="7" cm="1">
        <f t="array" ref="DB18">IF(DB17=9999999,9999999,INDEX(stateTaxData[],MATCH(1,(stateTaxData[stateName]=DB$1)*(stateTaxData[taxYear]=$B$4)*(stateTaxData[FilingStatusFlag]=$B$8),0),MATCH($E18,stateTaxData[#Headers],0)))</f>
        <v>9999999</v>
      </c>
      <c r="DC18" s="7" cm="1">
        <f t="array" ref="DC18">IF(DC17=9999999,9999999,INDEX(stateTaxData[],MATCH(1,(stateTaxData[stateName]=DC$1)*(stateTaxData[taxYear]=$B$4)*(stateTaxData[FilingStatusFlag]=$B$8),0),MATCH($E18,stateTaxData[#Headers],0)))</f>
        <v>9999999</v>
      </c>
      <c r="DF18" s="109"/>
      <c r="DW18" t="s">
        <v>641</v>
      </c>
      <c r="EU18" s="209" t="b">
        <v>1</v>
      </c>
    </row>
    <row r="19" spans="1:175">
      <c r="A19" t="s">
        <v>61</v>
      </c>
      <c r="B19" t="s">
        <v>81</v>
      </c>
      <c r="E19" s="99" t="s">
        <v>178</v>
      </c>
      <c r="AD19" s="123" cm="1">
        <f t="array" ref="AD19">IF(AD18=9999999,9999999,INDEX(stateTaxData[],MATCH(1,(stateTaxData[stateName]=AD$1)*(stateTaxData[taxYear]=$B$4)*(stateTaxData[FilingStatusFlag]=$B$8),0),MATCH($E19,stateTaxData[#Headers],0)))</f>
        <v>9999999</v>
      </c>
      <c r="AE19" s="109"/>
      <c r="AF19" s="7" cm="1">
        <f t="array" ref="AF19">IF(AF18=9999999,9999999,INDEX(stateTaxData[],MATCH(1,(stateTaxData[stateName]=AF$1)*(stateTaxData[taxYear]=$B$4)*(stateTaxData[FilingStatusFlag]=$B$8),0),MATCH($E19,stateTaxData[#Headers],0)))</f>
        <v>9999999</v>
      </c>
      <c r="AH19" s="7" cm="1">
        <f t="array" ref="AH19">IF(AH18=9999999,9999999,INDEX(stateTaxData[],MATCH(1,(stateTaxData[stateName]=AH$1)*(stateTaxData[taxYear]=$B$4)*(stateTaxData[FilingStatusFlag]=$B$8),0),MATCH($E19,stateTaxData[#Headers],0)))</f>
        <v>9999999</v>
      </c>
      <c r="AJ19" s="7">
        <f t="shared" si="8"/>
        <v>9999999</v>
      </c>
      <c r="AK19" s="7">
        <f t="shared" si="8"/>
        <v>9999999</v>
      </c>
      <c r="AL19" s="7" cm="1">
        <f t="array" ref="AL19">IF(AL18=9999999,9999999,INDEX(stateTaxData[],MATCH(1,(stateTaxData[stateName]=AL$1)*(stateTaxData[taxYear]=$B$4)*(stateTaxData[FilingStatusFlag]=$B$8),0),MATCH($E19,stateTaxData[#Headers],0)))</f>
        <v>9999999</v>
      </c>
      <c r="AO19" s="7" cm="1">
        <f t="array" ref="AO19">IF(AO18=9999999,9999999,INDEX(stateTaxData[],MATCH(1,(stateTaxData[stateName]=AO$1)*(stateTaxData[taxYear]=$B$4)*(stateTaxData[FilingStatusFlag]=$B$8),0),MATCH($E19,stateTaxData[#Headers],0)))</f>
        <v>338639</v>
      </c>
      <c r="AP19" s="7" cm="1">
        <f t="array" ref="AP19">IF(AP18=9999999,9999999,INDEX(stateTaxData[],MATCH(1,(stateTaxData[stateName]=AP$1)*(stateTaxData[taxYear]=$B$4)*(stateTaxData[FilingStatusFlag]=$B$8),0),MATCH($E19,stateTaxData[#Headers],0)))</f>
        <v>9999999</v>
      </c>
      <c r="AR19" s="123" cm="1">
        <f t="array" ref="AR19">IF(AR18=9999999,9999999,INDEX(stateTaxData[],MATCH(1,(stateTaxData[stateName]=AR$1)*(stateTaxData[taxYear]=$B$4)*(stateTaxData[FilingStatusFlag]=$B$8),0),MATCH($E19,stateTaxData[#Headers],0)))</f>
        <v>500000</v>
      </c>
      <c r="AS19" s="7" cm="1">
        <f t="array" ref="AS19">IF(AS18=9999999,9999999,INDEX(stateTaxData[],MATCH(1,(stateTaxData[stateName]=AS$1)*(stateTaxData[taxYear]=$B$4)*(stateTaxData[FilingStatusFlag]=$B$8),0),MATCH($E19,stateTaxData[#Headers],0)))</f>
        <v>9999999</v>
      </c>
      <c r="AT19" s="7" cm="1">
        <f t="array" ref="AT19">IF(AT18=9999999,9999999,INDEX(stateTaxData[],MATCH(1,(stateTaxData[stateName]=AT$1)*(stateTaxData[taxYear]=$B$4)*(stateTaxData[FilingStatusFlag]=$B$8),0),MATCH($E19,stateTaxData[#Headers],0)))</f>
        <v>1000000</v>
      </c>
      <c r="AU19" s="7" cm="1">
        <f t="array" ref="AU19">IF(AU18=9999999,9999999,INDEX(stateTaxData[],MATCH(1,(stateTaxData[stateName]=AU$1)*(stateTaxData[taxYear]=$B$4)*(stateTaxData[FilingStatusFlag]=$B$8),0),MATCH($E19,stateTaxData[#Headers],0)))</f>
        <v>9999999</v>
      </c>
      <c r="AV19" s="7" cm="1">
        <f t="array" ref="AV19">IF(AV18=9999999,9999999,INDEX(stateTaxData[],MATCH(1,(stateTaxData[stateName]=AV$1)*(stateTaxData[taxYear]=$B$4)*(stateTaxData[FilingStatusFlag]=$B$8),0),MATCH($E19,stateTaxData[#Headers],0)))</f>
        <v>9999999</v>
      </c>
      <c r="AX19" s="7" cm="1">
        <f t="array" ref="AX19">IF(AX18=9999999,9999999,INDEX(stateTaxData[],MATCH(1,(stateTaxData[stateName]=AX$1)*(stateTaxData[taxYear]=$B$4)*(stateTaxData[FilingStatusFlag]=$B$8),0),MATCH($E19,stateTaxData[#Headers],0)))</f>
        <v>24000</v>
      </c>
      <c r="AY19" s="7" cm="1">
        <f t="array" ref="AY19">IF(AY18=9999999,9999999,INDEX(stateTaxData[],MATCH(1,(stateTaxData[stateName]=AY$1)*(stateTaxData[taxYear]=$B$4)*(stateTaxData[FilingStatusFlag]=$B$8),0),MATCH($E19,stateTaxData[#Headers],0)))</f>
        <v>9999999</v>
      </c>
      <c r="BA19" s="7" cm="1">
        <f t="array" ref="BA19">IF(BA18=9999999,9999999,INDEX(stateTaxData[],MATCH(1,(stateTaxData[stateName]=BA$1)*(stateTaxData[taxYear]=$B$4)*(stateTaxData[FilingStatusFlag]=$B$8),0),MATCH($E19,stateTaxData[#Headers],0)))</f>
        <v>9999999</v>
      </c>
      <c r="BB19" s="7" cm="1">
        <f t="array" ref="BB19">IF(BB18=9999999,9999999,INDEX(stateTaxData[],MATCH(1,(stateTaxData[stateName]=BB$1)*(stateTaxData[taxYear]=$B$4)*(stateTaxData[FilingStatusFlag]=$B$8),0),MATCH($E19,stateTaxData[#Headers],0)))</f>
        <v>9999999</v>
      </c>
      <c r="BC19" s="7" cm="1">
        <f t="array" ref="BC19">IF(BC18=9999999,9999999,INDEX(stateTaxData[],MATCH(1,(stateTaxData[stateName]=BC$1)*(stateTaxData[taxYear]=$B$4)*(stateTaxData[FilingStatusFlag]=$B$8),0),MATCH($E19,stateTaxData[#Headers],0)))</f>
        <v>9999999</v>
      </c>
      <c r="BD19" s="7" cm="1">
        <f t="array" ref="BD19">IF(BD18=9999999,9999999,INDEX(stateTaxData[],MATCH(1,(stateTaxData[stateName]=BD$1)*(stateTaxData[taxYear]=$B$4)*(stateTaxData[FilingStatusFlag]=$B$8),0),MATCH($E19,stateTaxData[#Headers],0)))</f>
        <v>9999999</v>
      </c>
      <c r="BE19" s="7" cm="1">
        <f t="array" ref="BE19">IF(BE18=9999999,9999999,INDEX(stateTaxData[],MATCH(1,(stateTaxData[stateName]=BE$1)*(stateTaxData[taxYear]=$B$4)*(stateTaxData[FilingStatusFlag]=$B$8),0),MATCH($E19,stateTaxData[#Headers],0)))</f>
        <v>9999999</v>
      </c>
      <c r="BF19" s="7" cm="1">
        <f t="array" ref="BF19">IF(BF18=9999999,9999999,INDEX(stateTaxData[],MATCH(1,(stateTaxData[stateName]=BF$1)*(stateTaxData[taxYear]=$B$4)*(stateTaxData[FilingStatusFlag]=$B$8),0),MATCH($E19,stateTaxData[#Headers],0)))</f>
        <v>9999999</v>
      </c>
      <c r="BH19" s="7" cm="1">
        <f t="array" ref="BH19">IF(BH18=9999999,9999999,INDEX(stateTaxData[],MATCH(1,(stateTaxData[stateName]=BH$1)*(stateTaxData[taxYear]=$B$4)*(stateTaxData[FilingStatusFlag]=$B$8),0),MATCH($E19,stateTaxData[#Headers],0)))</f>
        <v>9999999</v>
      </c>
      <c r="BJ19" s="7" cm="1">
        <f t="array" ref="BJ19">IF(BJ18=9999999,9999999,INDEX(stateTaxData[],MATCH(1,(stateTaxData[stateName]=BJ$1)*(stateTaxData[taxYear]=$B$4)*(stateTaxData[FilingStatusFlag]=$B$8),0),MATCH($E19,stateTaxData[#Headers],0)))</f>
        <v>150000</v>
      </c>
      <c r="BK19" s="7" cm="1">
        <f t="array" ref="BK19">IF(BK18=9999999,9999999,INDEX(stateTaxData[],MATCH(1,(stateTaxData[stateName]=BK$1)*(stateTaxData[taxYear]=$B$4)*(stateTaxData[FilingStatusFlag]=$B$8),0),MATCH($E19,stateTaxData[#Headers],0)))</f>
        <v>9999999</v>
      </c>
      <c r="BL19" s="7" cm="1">
        <f t="array" ref="BL19">IF(BL18=9999999,9999999,INDEX(stateTaxData[],MATCH(1,(stateTaxData[stateName]=BL$1)*(stateTaxData[taxYear]=$B$4)*(stateTaxData[FilingStatusFlag]=$B$8),0),MATCH($E19,stateTaxData[#Headers],0)))</f>
        <v>9999999</v>
      </c>
      <c r="BN19" s="7" cm="1">
        <f t="array" ref="BN19">IF(BN18=9999999,9999999,INDEX(stateTaxData[],MATCH(1,(stateTaxData[stateName]=BN$1)*(stateTaxData[taxYear]=$B$4)*(stateTaxData[FilingStatusFlag]=$B$8),0),MATCH($E19,stateTaxData[#Headers],0)))</f>
        <v>9999999</v>
      </c>
      <c r="BO19" s="7" cm="1">
        <f t="array" ref="BO19">IF(BO18=9999999,9999999,INDEX(stateTaxData[],MATCH(1,(stateTaxData[stateName]=BO$1)*(stateTaxData[taxYear]=$B$4)*(stateTaxData[FilingStatusFlag]=$B$8),0),MATCH($E19,stateTaxData[#Headers],0)))</f>
        <v>9999999</v>
      </c>
      <c r="BQ19" s="7" cm="1">
        <f t="array" ref="BQ19">IF(BQ18=9999999,9999999,INDEX(stateTaxData[],MATCH(1,(stateTaxData[stateName]=BQ$1)*(stateTaxData[taxYear]=$B$4)*(stateTaxData[FilingStatusFlag]=$B$8),0),MATCH($E19,stateTaxData[#Headers],0)))</f>
        <v>8449</v>
      </c>
      <c r="BT19" s="7" cm="1">
        <f t="array" ref="BT19">IF(BT18=9999999,9999999,INDEX(stateTaxData[],MATCH(1,(stateTaxData[stateName]=BT$1)*(stateTaxData[taxYear]=$B$4)*(stateTaxData[FilingStatusFlag]=$B$8),0),MATCH($E19,stateTaxData[#Headers],0)))</f>
        <v>21600</v>
      </c>
      <c r="BU19" s="7" cm="1">
        <f t="array" ref="BU19">IF(BU18=9999999,9999999,INDEX(stateTaxData[],MATCH(1,(stateTaxData[stateName]=BU$1)*(stateTaxData[taxYear]=$B$4)*(stateTaxData[FilingStatusFlag]=$B$8),0),MATCH($E19,stateTaxData[#Headers],0)))</f>
        <v>9999999</v>
      </c>
      <c r="BV19" s="7" cm="1">
        <f t="array" ref="BV19">IF(BV18=9999999,9999999,INDEX(stateTaxData[],MATCH(1,(stateTaxData[stateName]=BV$1)*(stateTaxData[taxYear]=$B$4)*(stateTaxData[FilingStatusFlag]=$B$8),0),MATCH($E19,stateTaxData[#Headers],0)))</f>
        <v>9999999</v>
      </c>
      <c r="BW19" s="7" cm="1">
        <f t="array" ref="BW19">IF(BW18=9999999,9999999,INDEX(stateTaxData[],MATCH(1,(stateTaxData[stateName]=BW$1)*(stateTaxData[taxYear]=$B$4)*(stateTaxData[FilingStatusFlag]=$B$8),0),MATCH($E19,stateTaxData[#Headers],0)))</f>
        <v>9999999</v>
      </c>
      <c r="BX19" s="7" cm="1">
        <f t="array" ref="BX19">IF(BX18=9999999,9999999,INDEX(stateTaxData[],MATCH(1,(stateTaxData[stateName]=BX$1)*(stateTaxData[taxYear]=$B$4)*(stateTaxData[FilingStatusFlag]=$B$8),0),MATCH($E19,stateTaxData[#Headers],0)))</f>
        <v>1000000</v>
      </c>
      <c r="BY19" s="7" cm="1">
        <f t="array" ref="BY19">IF(BY18=9999999,9999999,INDEX(stateTaxData[],MATCH(1,(stateTaxData[stateName]=BY$1)*(stateTaxData[taxYear]=$B$4)*(stateTaxData[FilingStatusFlag]=$B$8),0),MATCH($E19,stateTaxData[#Headers],0)))</f>
        <v>9999999</v>
      </c>
      <c r="BZ19" s="7" cm="1">
        <f t="array" ref="BZ19">IF(BZ18=9999999,9999999,INDEX(stateTaxData[],MATCH(1,(stateTaxData[stateName]=BZ$1)*(stateTaxData[taxYear]=$B$4)*(stateTaxData[FilingStatusFlag]=$B$8),0),MATCH($E19,stateTaxData[#Headers],0)))</f>
        <v>1077550</v>
      </c>
      <c r="CA19" s="7" cm="1">
        <f t="array" ref="CA19">IF(CA18=9999999,9999999,INDEX(stateTaxData[],MATCH(1,(stateTaxData[stateName]=CA$1)*(stateTaxData[taxYear]=$B$4)*(stateTaxData[FilingStatusFlag]=$B$8),0),MATCH($E19,stateTaxData[#Headers],0)))</f>
        <v>9999999</v>
      </c>
      <c r="CC19" s="7" cm="1">
        <f t="array" ref="CC19">IF(CC18=9999999,9999999,INDEX(stateTaxData[],MATCH(1,(stateTaxData[stateName]=CC$1)*(stateTaxData[taxYear]=$B$4)*(stateTaxData[FilingStatusFlag]=$B$8),0),MATCH($E19,stateTaxData[#Headers],0)))</f>
        <v>9999999</v>
      </c>
      <c r="CE19" s="123" cm="1">
        <f t="array" ref="CE19">IF(CE18=9999999,9999999,INDEX(stateTaxData[],MATCH(1,(stateTaxData[stateName]=CE$1)*(stateTaxData[taxYear]=$B$4)*(stateTaxData[FilingStatusFlag]=$B$8),0),MATCH($E19,stateTaxData[#Headers],0)))</f>
        <v>9999999</v>
      </c>
      <c r="CF19" s="7" cm="1">
        <f t="array" ref="CF19">IF(CF18=9999999,9999999,INDEX(stateTaxData[],MATCH(1,(stateTaxData[stateName]=CF$1)*(stateTaxData[taxYear]=$B$4)*(stateTaxData[FilingStatusFlag]=$B$8),0),MATCH($E19,stateTaxData[#Headers],0)))</f>
        <v>9999999</v>
      </c>
      <c r="CH19" s="7" cm="1">
        <f t="array" ref="CH19">IF(CH18=9999999,9999999,INDEX(stateTaxData[],MATCH(1,(stateTaxData[stateName]=CH$1)*(stateTaxData[taxYear]=$B$4)*(stateTaxData[FilingStatusFlag]=$B$8),0),MATCH($E19,stateTaxData[#Headers],0)))</f>
        <v>9999999</v>
      </c>
      <c r="CI19" s="7" cm="1">
        <f t="array" ref="CI19">IF(CI18=9999999,9999999,INDEX(stateTaxData[],MATCH(1,(stateTaxData[stateName]=CI$1)*(stateTaxData[taxYear]=$B$4)*(stateTaxData[FilingStatusFlag]=$B$8),0),MATCH($E19,stateTaxData[#Headers],0)))</f>
        <v>9999999</v>
      </c>
      <c r="CK19" s="7" cm="1">
        <f t="array" ref="CK19">IF(CK18=9999999,9999999,INDEX(stateTaxData[],MATCH(1,(stateTaxData[stateName]=CK$1)*(stateTaxData[taxYear]=$B$4)*(stateTaxData[FilingStatusFlag]=$B$8),0),MATCH($E19,stateTaxData[#Headers],0)))</f>
        <v>9999999</v>
      </c>
      <c r="CL19" s="7" cm="1">
        <f t="array" ref="CL19">IF(CL18=9999999,9999999,INDEX(stateTaxData[],MATCH(1,(stateTaxData[stateName]=CL$1)*(stateTaxData[taxYear]=$B$4)*(stateTaxData[FilingStatusFlag]=$B$8),0),MATCH($E19,stateTaxData[#Headers],0)))</f>
        <v>9999999</v>
      </c>
      <c r="CN19" s="7" cm="1">
        <f t="array" ref="CN19">IF(CN18=9999999,9999999,INDEX(stateTaxData[],MATCH(1,(stateTaxData[stateName]=CN$1)*(stateTaxData[taxYear]=$B$4)*(stateTaxData[FilingStatusFlag]=$B$8),0),MATCH($E19,stateTaxData[#Headers],0)))</f>
        <v>9999999</v>
      </c>
      <c r="CO19" s="7" cm="1">
        <f t="array" ref="CO19">IF(CO18=9999999,9999999,INDEX(stateTaxData[],MATCH(1,(stateTaxData[stateName]=CO$1)*(stateTaxData[taxYear]=$B$4)*(stateTaxData[FilingStatusFlag]=$B$8),0),MATCH($E19,stateTaxData[#Headers],0)))</f>
        <v>9999999</v>
      </c>
      <c r="CP19" s="7" cm="1">
        <f t="array" ref="CP19">IF(CP18=9999999,9999999,INDEX(stateTaxData[],MATCH(1,(stateTaxData[stateName]=CP$1)*(stateTaxData[taxYear]=$B$4)*(stateTaxData[FilingStatusFlag]=$B$8),0),MATCH($E19,stateTaxData[#Headers],0)))</f>
        <v>9999999</v>
      </c>
      <c r="CR19" s="123" cm="1">
        <f t="array" ref="CR19">IF(CR18=9999999,9999999,INDEX(stateTaxData[],MATCH(1,(stateTaxData[stateName]=CR$1)*(stateTaxData[taxYear]=$B$4)*(stateTaxData[FilingStatusFlag]=$B$8),0),MATCH($E19,stateTaxData[#Headers],0)))</f>
        <v>9999999</v>
      </c>
      <c r="CU19" s="7" cm="1">
        <f t="array" ref="CU19">IF(CU18=9999999,9999999,INDEX(stateTaxData[],MATCH(1,(stateTaxData[stateName]=CU$1)*(stateTaxData[taxYear]=$B$4)*(stateTaxData[FilingStatusFlag]=$B$8),0),MATCH($E19,stateTaxData[#Headers],0)))</f>
        <v>9999999</v>
      </c>
      <c r="CV19" s="7" cm="1">
        <f t="array" ref="CV19">IF(CV18=9999999,9999999,INDEX(stateTaxData[],MATCH(1,(stateTaxData[stateName]=CV$1)*(stateTaxData[taxYear]=$B$4)*(stateTaxData[FilingStatusFlag]=$B$8),0),MATCH($E19,stateTaxData[#Headers],0)))</f>
        <v>9999999</v>
      </c>
      <c r="CW19" s="7" cm="1">
        <f t="array" ref="CW19">IF(CW18=9999999,9999999,INDEX(stateTaxData[],MATCH(1,(stateTaxData[stateName]=CW$1)*(stateTaxData[taxYear]=$B$4)*(stateTaxData[FilingStatusFlag]=$B$8),0),MATCH($E19,stateTaxData[#Headers],0)))</f>
        <v>9999999</v>
      </c>
      <c r="CX19" s="123" cm="1">
        <f t="array" ref="CX19">IF(CX18=9999999,9999999,INDEX(stateTaxData[],MATCH(1,(stateTaxData[stateName]=CX$1)*(stateTaxData[taxYear]=$B$4)*(stateTaxData[FilingStatusFlag]=$B$8),0),MATCH($E19,stateTaxData[#Headers],0)))</f>
        <v>9999999</v>
      </c>
      <c r="DB19" s="7" cm="1">
        <f t="array" ref="DB19">IF(DB18=9999999,9999999,INDEX(stateTaxData[],MATCH(1,(stateTaxData[stateName]=DB$1)*(stateTaxData[taxYear]=$B$4)*(stateTaxData[FilingStatusFlag]=$B$8),0),MATCH($E19,stateTaxData[#Headers],0)))</f>
        <v>9999999</v>
      </c>
      <c r="DC19" s="7" cm="1">
        <f t="array" ref="DC19">IF(DC18=9999999,9999999,INDEX(stateTaxData[],MATCH(1,(stateTaxData[stateName]=DC$1)*(stateTaxData[taxYear]=$B$4)*(stateTaxData[FilingStatusFlag]=$B$8),0),MATCH($E19,stateTaxData[#Headers],0)))</f>
        <v>9999999</v>
      </c>
      <c r="DF19" s="109"/>
      <c r="DW19" t="s">
        <v>640</v>
      </c>
      <c r="ET19" s="4" t="s">
        <v>721</v>
      </c>
    </row>
    <row r="20" spans="1:175">
      <c r="A20" t="s">
        <v>128</v>
      </c>
      <c r="B20" t="s">
        <v>79</v>
      </c>
      <c r="E20" s="99" t="s">
        <v>179</v>
      </c>
      <c r="AD20" s="123" cm="1">
        <f t="array" ref="AD20">IF(AD19=9999999,9999999,INDEX(stateTaxData[],MATCH(1,(stateTaxData[stateName]=AD$1)*(stateTaxData[taxYear]=$B$4)*(stateTaxData[FilingStatusFlag]=$B$8),0),MATCH($E20,stateTaxData[#Headers],0)))</f>
        <v>9999999</v>
      </c>
      <c r="AE20" s="109"/>
      <c r="AF20" s="7" cm="1">
        <f t="array" ref="AF20">IF(AF19=9999999,9999999,INDEX(stateTaxData[],MATCH(1,(stateTaxData[stateName]=AF$1)*(stateTaxData[taxYear]=$B$4)*(stateTaxData[FilingStatusFlag]=$B$8),0),MATCH($E20,stateTaxData[#Headers],0)))</f>
        <v>9999999</v>
      </c>
      <c r="AH20" s="7" cm="1">
        <f t="array" ref="AH20">IF(AH19=9999999,9999999,INDEX(stateTaxData[],MATCH(1,(stateTaxData[stateName]=AH$1)*(stateTaxData[taxYear]=$B$4)*(stateTaxData[FilingStatusFlag]=$B$8),0),MATCH($E20,stateTaxData[#Headers],0)))</f>
        <v>9999999</v>
      </c>
      <c r="AJ20" s="7">
        <f t="shared" ref="AJ20" si="10">AK20</f>
        <v>9999999</v>
      </c>
      <c r="AK20" s="7">
        <f t="shared" si="8"/>
        <v>9999999</v>
      </c>
      <c r="AL20" s="7" cm="1">
        <f t="array" ref="AL20">IF(AL19=9999999,9999999,INDEX(stateTaxData[],MATCH(1,(stateTaxData[stateName]=AL$1)*(stateTaxData[taxYear]=$B$4)*(stateTaxData[FilingStatusFlag]=$B$8),0),MATCH($E20,stateTaxData[#Headers],0)))</f>
        <v>9999999</v>
      </c>
      <c r="AO20" s="7" cm="1">
        <f t="array" ref="AO20">IF(AO19=9999999,9999999,INDEX(stateTaxData[],MATCH(1,(stateTaxData[stateName]=AO$1)*(stateTaxData[taxYear]=$B$4)*(stateTaxData[FilingStatusFlag]=$B$8),0),MATCH($E20,stateTaxData[#Headers],0)))</f>
        <v>406364</v>
      </c>
      <c r="AP20" s="7" cm="1">
        <f t="array" ref="AP20">IF(AP19=9999999,9999999,INDEX(stateTaxData[],MATCH(1,(stateTaxData[stateName]=AP$1)*(stateTaxData[taxYear]=$B$4)*(stateTaxData[FilingStatusFlag]=$B$8),0),MATCH($E20,stateTaxData[#Headers],0)))</f>
        <v>9999999</v>
      </c>
      <c r="AR20" s="123" cm="1">
        <f t="array" ref="AR20">IF(AR19=9999999,9999999,INDEX(stateTaxData[],MATCH(1,(stateTaxData[stateName]=AR$1)*(stateTaxData[taxYear]=$B$4)*(stateTaxData[FilingStatusFlag]=$B$8),0),MATCH($E20,stateTaxData[#Headers],0)))</f>
        <v>9999999</v>
      </c>
      <c r="AS20" s="7" cm="1">
        <f t="array" ref="AS20">IF(AS19=9999999,9999999,INDEX(stateTaxData[],MATCH(1,(stateTaxData[stateName]=AS$1)*(stateTaxData[taxYear]=$B$4)*(stateTaxData[FilingStatusFlag]=$B$8),0),MATCH($E20,stateTaxData[#Headers],0)))</f>
        <v>9999999</v>
      </c>
      <c r="AT20" s="7" cm="1">
        <f t="array" ref="AT20">IF(AT19=9999999,9999999,INDEX(stateTaxData[],MATCH(1,(stateTaxData[stateName]=AT$1)*(stateTaxData[taxYear]=$B$4)*(stateTaxData[FilingStatusFlag]=$B$8),0),MATCH($E20,stateTaxData[#Headers],0)))</f>
        <v>9999999</v>
      </c>
      <c r="AU20" s="7" cm="1">
        <f t="array" ref="AU20">IF(AU19=9999999,9999999,INDEX(stateTaxData[],MATCH(1,(stateTaxData[stateName]=AU$1)*(stateTaxData[taxYear]=$B$4)*(stateTaxData[FilingStatusFlag]=$B$8),0),MATCH($E20,stateTaxData[#Headers],0)))</f>
        <v>9999999</v>
      </c>
      <c r="AV20" s="7" cm="1">
        <f t="array" ref="AV20">IF(AV19=9999999,9999999,INDEX(stateTaxData[],MATCH(1,(stateTaxData[stateName]=AV$1)*(stateTaxData[taxYear]=$B$4)*(stateTaxData[FilingStatusFlag]=$B$8),0),MATCH($E20,stateTaxData[#Headers],0)))</f>
        <v>9999999</v>
      </c>
      <c r="AX20" s="7" cm="1">
        <f t="array" ref="AX20">IF(AX19=9999999,9999999,INDEX(stateTaxData[],MATCH(1,(stateTaxData[stateName]=AX$1)*(stateTaxData[taxYear]=$B$4)*(stateTaxData[FilingStatusFlag]=$B$8),0),MATCH($E20,stateTaxData[#Headers],0)))</f>
        <v>36000</v>
      </c>
      <c r="AY20" s="7" cm="1">
        <f t="array" ref="AY20">IF(AY19=9999999,9999999,INDEX(stateTaxData[],MATCH(1,(stateTaxData[stateName]=AY$1)*(stateTaxData[taxYear]=$B$4)*(stateTaxData[FilingStatusFlag]=$B$8),0),MATCH($E20,stateTaxData[#Headers],0)))</f>
        <v>9999999</v>
      </c>
      <c r="BA20" s="7" cm="1">
        <f t="array" ref="BA20">IF(BA19=9999999,9999999,INDEX(stateTaxData[],MATCH(1,(stateTaxData[stateName]=BA$1)*(stateTaxData[taxYear]=$B$4)*(stateTaxData[FilingStatusFlag]=$B$8),0),MATCH($E20,stateTaxData[#Headers],0)))</f>
        <v>9999999</v>
      </c>
      <c r="BB20" s="7" cm="1">
        <f t="array" ref="BB20">IF(BB19=9999999,9999999,INDEX(stateTaxData[],MATCH(1,(stateTaxData[stateName]=BB$1)*(stateTaxData[taxYear]=$B$4)*(stateTaxData[FilingStatusFlag]=$B$8),0),MATCH($E20,stateTaxData[#Headers],0)))</f>
        <v>9999999</v>
      </c>
      <c r="BC20" s="7" cm="1">
        <f t="array" ref="BC20">IF(BC19=9999999,9999999,INDEX(stateTaxData[],MATCH(1,(stateTaxData[stateName]=BC$1)*(stateTaxData[taxYear]=$B$4)*(stateTaxData[FilingStatusFlag]=$B$8),0),MATCH($E20,stateTaxData[#Headers],0)))</f>
        <v>9999999</v>
      </c>
      <c r="BD20" s="7" cm="1">
        <f t="array" ref="BD20">IF(BD19=9999999,9999999,INDEX(stateTaxData[],MATCH(1,(stateTaxData[stateName]=BD$1)*(stateTaxData[taxYear]=$B$4)*(stateTaxData[FilingStatusFlag]=$B$8),0),MATCH($E20,stateTaxData[#Headers],0)))</f>
        <v>9999999</v>
      </c>
      <c r="BE20" s="7" cm="1">
        <f t="array" ref="BE20">IF(BE19=9999999,9999999,INDEX(stateTaxData[],MATCH(1,(stateTaxData[stateName]=BE$1)*(stateTaxData[taxYear]=$B$4)*(stateTaxData[FilingStatusFlag]=$B$8),0),MATCH($E20,stateTaxData[#Headers],0)))</f>
        <v>9999999</v>
      </c>
      <c r="BF20" s="7" cm="1">
        <f t="array" ref="BF20">IF(BF19=9999999,9999999,INDEX(stateTaxData[],MATCH(1,(stateTaxData[stateName]=BF$1)*(stateTaxData[taxYear]=$B$4)*(stateTaxData[FilingStatusFlag]=$B$8),0),MATCH($E20,stateTaxData[#Headers],0)))</f>
        <v>9999999</v>
      </c>
      <c r="BH20" s="7" cm="1">
        <f t="array" ref="BH20">IF(BH19=9999999,9999999,INDEX(stateTaxData[],MATCH(1,(stateTaxData[stateName]=BH$1)*(stateTaxData[taxYear]=$B$4)*(stateTaxData[FilingStatusFlag]=$B$8),0),MATCH($E20,stateTaxData[#Headers],0)))</f>
        <v>9999999</v>
      </c>
      <c r="BJ20" s="7" cm="1">
        <f t="array" ref="BJ20">IF(BJ19=9999999,9999999,INDEX(stateTaxData[],MATCH(1,(stateTaxData[stateName]=BJ$1)*(stateTaxData[taxYear]=$B$4)*(stateTaxData[FilingStatusFlag]=$B$8),0),MATCH($E20,stateTaxData[#Headers],0)))</f>
        <v>250000</v>
      </c>
      <c r="BK20" s="7" cm="1">
        <f t="array" ref="BK20">IF(BK19=9999999,9999999,INDEX(stateTaxData[],MATCH(1,(stateTaxData[stateName]=BK$1)*(stateTaxData[taxYear]=$B$4)*(stateTaxData[FilingStatusFlag]=$B$8),0),MATCH($E20,stateTaxData[#Headers],0)))</f>
        <v>9999999</v>
      </c>
      <c r="BL20" s="7" cm="1">
        <f t="array" ref="BL20">IF(BL19=9999999,9999999,INDEX(stateTaxData[],MATCH(1,(stateTaxData[stateName]=BL$1)*(stateTaxData[taxYear]=$B$4)*(stateTaxData[FilingStatusFlag]=$B$8),0),MATCH($E20,stateTaxData[#Headers],0)))</f>
        <v>9999999</v>
      </c>
      <c r="BN20" s="7" cm="1">
        <f t="array" ref="BN20">IF(BN19=9999999,9999999,INDEX(stateTaxData[],MATCH(1,(stateTaxData[stateName]=BN$1)*(stateTaxData[taxYear]=$B$4)*(stateTaxData[FilingStatusFlag]=$B$8),0),MATCH($E20,stateTaxData[#Headers],0)))</f>
        <v>9999999</v>
      </c>
      <c r="BO20" s="7" cm="1">
        <f t="array" ref="BO20">IF(BO19=9999999,9999999,INDEX(stateTaxData[],MATCH(1,(stateTaxData[stateName]=BO$1)*(stateTaxData[taxYear]=$B$4)*(stateTaxData[FilingStatusFlag]=$B$8),0),MATCH($E20,stateTaxData[#Headers],0)))</f>
        <v>9999999</v>
      </c>
      <c r="BQ20" s="7" cm="1">
        <f t="array" ref="BQ20">IF(BQ19=9999999,9999999,INDEX(stateTaxData[],MATCH(1,(stateTaxData[stateName]=BQ$1)*(stateTaxData[taxYear]=$B$4)*(stateTaxData[FilingStatusFlag]=$B$8),0),MATCH($E20,stateTaxData[#Headers],0)))</f>
        <v>9999999</v>
      </c>
      <c r="BT20" s="7" cm="1">
        <f t="array" ref="BT20">IF(BT19=9999999,9999999,INDEX(stateTaxData[],MATCH(1,(stateTaxData[stateName]=BT$1)*(stateTaxData[taxYear]=$B$4)*(stateTaxData[FilingStatusFlag]=$B$8),0),MATCH($E20,stateTaxData[#Headers],0)))</f>
        <v>9999999</v>
      </c>
      <c r="BU20" s="7" cm="1">
        <f t="array" ref="BU20">IF(BU19=9999999,9999999,INDEX(stateTaxData[],MATCH(1,(stateTaxData[stateName]=BU$1)*(stateTaxData[taxYear]=$B$4)*(stateTaxData[FilingStatusFlag]=$B$8),0),MATCH($E20,stateTaxData[#Headers],0)))</f>
        <v>9999999</v>
      </c>
      <c r="BV20" s="7" cm="1">
        <f t="array" ref="BV20">IF(BV19=9999999,9999999,INDEX(stateTaxData[],MATCH(1,(stateTaxData[stateName]=BV$1)*(stateTaxData[taxYear]=$B$4)*(stateTaxData[FilingStatusFlag]=$B$8),0),MATCH($E20,stateTaxData[#Headers],0)))</f>
        <v>9999999</v>
      </c>
      <c r="BW20" s="7" cm="1">
        <f t="array" ref="BW20">IF(BW19=9999999,9999999,INDEX(stateTaxData[],MATCH(1,(stateTaxData[stateName]=BW$1)*(stateTaxData[taxYear]=$B$4)*(stateTaxData[FilingStatusFlag]=$B$8),0),MATCH($E20,stateTaxData[#Headers],0)))</f>
        <v>9999999</v>
      </c>
      <c r="BX20" s="7" cm="1">
        <f t="array" ref="BX20">IF(BX19=9999999,9999999,INDEX(stateTaxData[],MATCH(1,(stateTaxData[stateName]=BX$1)*(stateTaxData[taxYear]=$B$4)*(stateTaxData[FilingStatusFlag]=$B$8),0),MATCH($E20,stateTaxData[#Headers],0)))</f>
        <v>9999999</v>
      </c>
      <c r="BY20" s="7" cm="1">
        <f t="array" ref="BY20">IF(BY19=9999999,9999999,INDEX(stateTaxData[],MATCH(1,(stateTaxData[stateName]=BY$1)*(stateTaxData[taxYear]=$B$4)*(stateTaxData[FilingStatusFlag]=$B$8),0),MATCH($E20,stateTaxData[#Headers],0)))</f>
        <v>9999999</v>
      </c>
      <c r="BZ20" s="7" cm="1">
        <f t="array" ref="BZ20">IF(BZ19=9999999,9999999,INDEX(stateTaxData[],MATCH(1,(stateTaxData[stateName]=BZ$1)*(stateTaxData[taxYear]=$B$4)*(stateTaxData[FilingStatusFlag]=$B$8),0),MATCH($E20,stateTaxData[#Headers],0)))</f>
        <v>5000000</v>
      </c>
      <c r="CA20" s="7" cm="1">
        <f t="array" ref="CA20">IF(CA19=9999999,9999999,INDEX(stateTaxData[],MATCH(1,(stateTaxData[stateName]=CA$1)*(stateTaxData[taxYear]=$B$4)*(stateTaxData[FilingStatusFlag]=$B$8),0),MATCH($E20,stateTaxData[#Headers],0)))</f>
        <v>9999999</v>
      </c>
      <c r="CC20" s="7" cm="1">
        <f t="array" ref="CC20">IF(CC19=9999999,9999999,INDEX(stateTaxData[],MATCH(1,(stateTaxData[stateName]=CC$1)*(stateTaxData[taxYear]=$B$4)*(stateTaxData[FilingStatusFlag]=$B$8),0),MATCH($E20,stateTaxData[#Headers],0)))</f>
        <v>9999999</v>
      </c>
      <c r="CE20" s="123" cm="1">
        <f t="array" ref="CE20">IF(CE19=9999999,9999999,INDEX(stateTaxData[],MATCH(1,(stateTaxData[stateName]=CE$1)*(stateTaxData[taxYear]=$B$4)*(stateTaxData[FilingStatusFlag]=$B$8),0),MATCH($E20,stateTaxData[#Headers],0)))</f>
        <v>9999999</v>
      </c>
      <c r="CF20" s="7" cm="1">
        <f t="array" ref="CF20">IF(CF19=9999999,9999999,INDEX(stateTaxData[],MATCH(1,(stateTaxData[stateName]=CF$1)*(stateTaxData[taxYear]=$B$4)*(stateTaxData[FilingStatusFlag]=$B$8),0),MATCH($E20,stateTaxData[#Headers],0)))</f>
        <v>9999999</v>
      </c>
      <c r="CH20" s="7" cm="1">
        <f t="array" ref="CH20">IF(CH19=9999999,9999999,INDEX(stateTaxData[],MATCH(1,(stateTaxData[stateName]=CH$1)*(stateTaxData[taxYear]=$B$4)*(stateTaxData[FilingStatusFlag]=$B$8),0),MATCH($E20,stateTaxData[#Headers],0)))</f>
        <v>9999999</v>
      </c>
      <c r="CI20" s="7" cm="1">
        <f t="array" ref="CI20">IF(CI19=9999999,9999999,INDEX(stateTaxData[],MATCH(1,(stateTaxData[stateName]=CI$1)*(stateTaxData[taxYear]=$B$4)*(stateTaxData[FilingStatusFlag]=$B$8),0),MATCH($E20,stateTaxData[#Headers],0)))</f>
        <v>9999999</v>
      </c>
      <c r="CK20" s="7" cm="1">
        <f t="array" ref="CK20">IF(CK19=9999999,9999999,INDEX(stateTaxData[],MATCH(1,(stateTaxData[stateName]=CK$1)*(stateTaxData[taxYear]=$B$4)*(stateTaxData[FilingStatusFlag]=$B$8),0),MATCH($E20,stateTaxData[#Headers],0)))</f>
        <v>9999999</v>
      </c>
      <c r="CL20" s="7" cm="1">
        <f t="array" ref="CL20">IF(CL19=9999999,9999999,INDEX(stateTaxData[],MATCH(1,(stateTaxData[stateName]=CL$1)*(stateTaxData[taxYear]=$B$4)*(stateTaxData[FilingStatusFlag]=$B$8),0),MATCH($E20,stateTaxData[#Headers],0)))</f>
        <v>9999999</v>
      </c>
      <c r="CN20" s="7" cm="1">
        <f t="array" ref="CN20">IF(CN19=9999999,9999999,INDEX(stateTaxData[],MATCH(1,(stateTaxData[stateName]=CN$1)*(stateTaxData[taxYear]=$B$4)*(stateTaxData[FilingStatusFlag]=$B$8),0),MATCH($E20,stateTaxData[#Headers],0)))</f>
        <v>9999999</v>
      </c>
      <c r="CO20" s="7" cm="1">
        <f t="array" ref="CO20">IF(CO19=9999999,9999999,INDEX(stateTaxData[],MATCH(1,(stateTaxData[stateName]=CO$1)*(stateTaxData[taxYear]=$B$4)*(stateTaxData[FilingStatusFlag]=$B$8),0),MATCH($E20,stateTaxData[#Headers],0)))</f>
        <v>9999999</v>
      </c>
      <c r="CP20" s="7" cm="1">
        <f t="array" ref="CP20">IF(CP19=9999999,9999999,INDEX(stateTaxData[],MATCH(1,(stateTaxData[stateName]=CP$1)*(stateTaxData[taxYear]=$B$4)*(stateTaxData[FilingStatusFlag]=$B$8),0),MATCH($E20,stateTaxData[#Headers],0)))</f>
        <v>9999999</v>
      </c>
      <c r="CR20" s="123" cm="1">
        <f t="array" ref="CR20">IF(CR19=9999999,9999999,INDEX(stateTaxData[],MATCH(1,(stateTaxData[stateName]=CR$1)*(stateTaxData[taxYear]=$B$4)*(stateTaxData[FilingStatusFlag]=$B$8),0),MATCH($E20,stateTaxData[#Headers],0)))</f>
        <v>9999999</v>
      </c>
      <c r="CU20" s="7" cm="1">
        <f t="array" ref="CU20">IF(CU19=9999999,9999999,INDEX(stateTaxData[],MATCH(1,(stateTaxData[stateName]=CU$1)*(stateTaxData[taxYear]=$B$4)*(stateTaxData[FilingStatusFlag]=$B$8),0),MATCH($E20,stateTaxData[#Headers],0)))</f>
        <v>9999999</v>
      </c>
      <c r="CV20" s="7" cm="1">
        <f t="array" ref="CV20">IF(CV19=9999999,9999999,INDEX(stateTaxData[],MATCH(1,(stateTaxData[stateName]=CV$1)*(stateTaxData[taxYear]=$B$4)*(stateTaxData[FilingStatusFlag]=$B$8),0),MATCH($E20,stateTaxData[#Headers],0)))</f>
        <v>9999999</v>
      </c>
      <c r="CW20" s="7" cm="1">
        <f t="array" ref="CW20">IF(CW19=9999999,9999999,INDEX(stateTaxData[],MATCH(1,(stateTaxData[stateName]=CW$1)*(stateTaxData[taxYear]=$B$4)*(stateTaxData[FilingStatusFlag]=$B$8),0),MATCH($E20,stateTaxData[#Headers],0)))</f>
        <v>9999999</v>
      </c>
      <c r="CX20" s="123" cm="1">
        <f t="array" ref="CX20">IF(CX19=9999999,9999999,INDEX(stateTaxData[],MATCH(1,(stateTaxData[stateName]=CX$1)*(stateTaxData[taxYear]=$B$4)*(stateTaxData[FilingStatusFlag]=$B$8),0),MATCH($E20,stateTaxData[#Headers],0)))</f>
        <v>9999999</v>
      </c>
      <c r="DB20" s="7" cm="1">
        <f t="array" ref="DB20">IF(DB19=9999999,9999999,INDEX(stateTaxData[],MATCH(1,(stateTaxData[stateName]=DB$1)*(stateTaxData[taxYear]=$B$4)*(stateTaxData[FilingStatusFlag]=$B$8),0),MATCH($E20,stateTaxData[#Headers],0)))</f>
        <v>9999999</v>
      </c>
      <c r="DC20" s="7" cm="1">
        <f t="array" ref="DC20">IF(DC19=9999999,9999999,INDEX(stateTaxData[],MATCH(1,(stateTaxData[stateName]=DC$1)*(stateTaxData[taxYear]=$B$4)*(stateTaxData[FilingStatusFlag]=$B$8),0),MATCH($E20,stateTaxData[#Headers],0)))</f>
        <v>9999999</v>
      </c>
      <c r="DF20" s="109"/>
      <c r="ET20" s="4" t="s">
        <v>719</v>
      </c>
      <c r="EU20" s="213">
        <v>8750</v>
      </c>
    </row>
    <row r="21" spans="1:175">
      <c r="E21" s="99" t="s">
        <v>180</v>
      </c>
      <c r="AD21" s="123" cm="1">
        <f t="array" ref="AD21">IF(AD20=9999999,9999999,INDEX(stateTaxData[],MATCH(1,(stateTaxData[stateName]=AD$1)*(stateTaxData[taxYear]=$B$4)*(stateTaxData[FilingStatusFlag]=$B$8),0),MATCH($E21,stateTaxData[#Headers],0)))</f>
        <v>9999999</v>
      </c>
      <c r="AE21" s="109"/>
      <c r="AF21" s="7" cm="1">
        <f t="array" ref="AF21">IF(AF20=9999999,9999999,INDEX(stateTaxData[],MATCH(1,(stateTaxData[stateName]=AF$1)*(stateTaxData[taxYear]=$B$4)*(stateTaxData[FilingStatusFlag]=$B$8),0),MATCH($E21,stateTaxData[#Headers],0)))</f>
        <v>9999999</v>
      </c>
      <c r="AH21" s="7" cm="1">
        <f t="array" ref="AH21">IF(AH20=9999999,9999999,INDEX(stateTaxData[],MATCH(1,(stateTaxData[stateName]=AH$1)*(stateTaxData[taxYear]=$B$4)*(stateTaxData[FilingStatusFlag]=$B$8),0),MATCH($E21,stateTaxData[#Headers],0)))</f>
        <v>9999999</v>
      </c>
      <c r="AJ21" s="7">
        <f t="shared" ref="AJ21" si="11">AK21</f>
        <v>9999999</v>
      </c>
      <c r="AK21" s="7">
        <f t="shared" si="8"/>
        <v>9999999</v>
      </c>
      <c r="AL21" s="7" cm="1">
        <f t="array" ref="AL21">IF(AL20=9999999,9999999,INDEX(stateTaxData[],MATCH(1,(stateTaxData[stateName]=AL$1)*(stateTaxData[taxYear]=$B$4)*(stateTaxData[FilingStatusFlag]=$B$8),0),MATCH($E21,stateTaxData[#Headers],0)))</f>
        <v>9999999</v>
      </c>
      <c r="AO21" s="7" cm="1">
        <f t="array" ref="AO21">IF(AO20=9999999,9999999,INDEX(stateTaxData[],MATCH(1,(stateTaxData[stateName]=AO$1)*(stateTaxData[taxYear]=$B$4)*(stateTaxData[FilingStatusFlag]=$B$8),0),MATCH($E21,stateTaxData[#Headers],0)))</f>
        <v>677275</v>
      </c>
      <c r="AP21" s="7" cm="1">
        <f t="array" ref="AP21">IF(AP20=9999999,9999999,INDEX(stateTaxData[],MATCH(1,(stateTaxData[stateName]=AP$1)*(stateTaxData[taxYear]=$B$4)*(stateTaxData[FilingStatusFlag]=$B$8),0),MATCH($E21,stateTaxData[#Headers],0)))</f>
        <v>9999999</v>
      </c>
      <c r="AR21" s="123" cm="1">
        <f t="array" ref="AR21">IF(AR20=9999999,9999999,INDEX(stateTaxData[],MATCH(1,(stateTaxData[stateName]=AR$1)*(stateTaxData[taxYear]=$B$4)*(stateTaxData[FilingStatusFlag]=$B$8),0),MATCH($E21,stateTaxData[#Headers],0)))</f>
        <v>9999999</v>
      </c>
      <c r="AS21" s="7" cm="1">
        <f t="array" ref="AS21">IF(AS20=9999999,9999999,INDEX(stateTaxData[],MATCH(1,(stateTaxData[stateName]=AS$1)*(stateTaxData[taxYear]=$B$4)*(stateTaxData[FilingStatusFlag]=$B$8),0),MATCH($E21,stateTaxData[#Headers],0)))</f>
        <v>9999999</v>
      </c>
      <c r="AT21" s="7" cm="1">
        <f t="array" ref="AT21">IF(AT20=9999999,9999999,INDEX(stateTaxData[],MATCH(1,(stateTaxData[stateName]=AT$1)*(stateTaxData[taxYear]=$B$4)*(stateTaxData[FilingStatusFlag]=$B$8),0),MATCH($E21,stateTaxData[#Headers],0)))</f>
        <v>9999999</v>
      </c>
      <c r="AU21" s="7" cm="1">
        <f t="array" ref="AU21">IF(AU20=9999999,9999999,INDEX(stateTaxData[],MATCH(1,(stateTaxData[stateName]=AU$1)*(stateTaxData[taxYear]=$B$4)*(stateTaxData[FilingStatusFlag]=$B$8),0),MATCH($E21,stateTaxData[#Headers],0)))</f>
        <v>9999999</v>
      </c>
      <c r="AV21" s="7" cm="1">
        <f t="array" ref="AV21">IF(AV20=9999999,9999999,INDEX(stateTaxData[],MATCH(1,(stateTaxData[stateName]=AV$1)*(stateTaxData[taxYear]=$B$4)*(stateTaxData[FilingStatusFlag]=$B$8),0),MATCH($E21,stateTaxData[#Headers],0)))</f>
        <v>9999999</v>
      </c>
      <c r="AX21" s="7" cm="1">
        <f t="array" ref="AX21">IF(AX20=9999999,9999999,INDEX(stateTaxData[],MATCH(1,(stateTaxData[stateName]=AX$1)*(stateTaxData[taxYear]=$B$4)*(stateTaxData[FilingStatusFlag]=$B$8),0),MATCH($E21,stateTaxData[#Headers],0)))</f>
        <v>48000</v>
      </c>
      <c r="AY21" s="7" cm="1">
        <f t="array" ref="AY21">IF(AY20=9999999,9999999,INDEX(stateTaxData[],MATCH(1,(stateTaxData[stateName]=AY$1)*(stateTaxData[taxYear]=$B$4)*(stateTaxData[FilingStatusFlag]=$B$8),0),MATCH($E21,stateTaxData[#Headers],0)))</f>
        <v>9999999</v>
      </c>
      <c r="BA21" s="7" cm="1">
        <f t="array" ref="BA21">IF(BA20=9999999,9999999,INDEX(stateTaxData[],MATCH(1,(stateTaxData[stateName]=BA$1)*(stateTaxData[taxYear]=$B$4)*(stateTaxData[FilingStatusFlag]=$B$8),0),MATCH($E21,stateTaxData[#Headers],0)))</f>
        <v>9999999</v>
      </c>
      <c r="BB21" s="7" cm="1">
        <f t="array" ref="BB21">IF(BB20=9999999,9999999,INDEX(stateTaxData[],MATCH(1,(stateTaxData[stateName]=BB$1)*(stateTaxData[taxYear]=$B$4)*(stateTaxData[FilingStatusFlag]=$B$8),0),MATCH($E21,stateTaxData[#Headers],0)))</f>
        <v>9999999</v>
      </c>
      <c r="BC21" s="7" cm="1">
        <f t="array" ref="BC21">IF(BC20=9999999,9999999,INDEX(stateTaxData[],MATCH(1,(stateTaxData[stateName]=BC$1)*(stateTaxData[taxYear]=$B$4)*(stateTaxData[FilingStatusFlag]=$B$8),0),MATCH($E21,stateTaxData[#Headers],0)))</f>
        <v>9999999</v>
      </c>
      <c r="BD21" s="7" cm="1">
        <f t="array" ref="BD21">IF(BD20=9999999,9999999,INDEX(stateTaxData[],MATCH(1,(stateTaxData[stateName]=BD$1)*(stateTaxData[taxYear]=$B$4)*(stateTaxData[FilingStatusFlag]=$B$8),0),MATCH($E21,stateTaxData[#Headers],0)))</f>
        <v>9999999</v>
      </c>
      <c r="BE21" s="7" cm="1">
        <f t="array" ref="BE21">IF(BE20=9999999,9999999,INDEX(stateTaxData[],MATCH(1,(stateTaxData[stateName]=BE$1)*(stateTaxData[taxYear]=$B$4)*(stateTaxData[FilingStatusFlag]=$B$8),0),MATCH($E21,stateTaxData[#Headers],0)))</f>
        <v>9999999</v>
      </c>
      <c r="BF21" s="7" cm="1">
        <f t="array" ref="BF21">IF(BF20=9999999,9999999,INDEX(stateTaxData[],MATCH(1,(stateTaxData[stateName]=BF$1)*(stateTaxData[taxYear]=$B$4)*(stateTaxData[FilingStatusFlag]=$B$8),0),MATCH($E21,stateTaxData[#Headers],0)))</f>
        <v>9999999</v>
      </c>
      <c r="BH21" s="7" cm="1">
        <f t="array" ref="BH21">IF(BH20=9999999,9999999,INDEX(stateTaxData[],MATCH(1,(stateTaxData[stateName]=BH$1)*(stateTaxData[taxYear]=$B$4)*(stateTaxData[FilingStatusFlag]=$B$8),0),MATCH($E21,stateTaxData[#Headers],0)))</f>
        <v>9999999</v>
      </c>
      <c r="BJ21" s="7" cm="1">
        <f t="array" ref="BJ21">IF(BJ20=9999999,9999999,INDEX(stateTaxData[],MATCH(1,(stateTaxData[stateName]=BJ$1)*(stateTaxData[taxYear]=$B$4)*(stateTaxData[FilingStatusFlag]=$B$8),0),MATCH($E21,stateTaxData[#Headers],0)))</f>
        <v>9999999</v>
      </c>
      <c r="BK21" s="7" cm="1">
        <f t="array" ref="BK21">IF(BK20=9999999,9999999,INDEX(stateTaxData[],MATCH(1,(stateTaxData[stateName]=BK$1)*(stateTaxData[taxYear]=$B$4)*(stateTaxData[FilingStatusFlag]=$B$8),0),MATCH($E21,stateTaxData[#Headers],0)))</f>
        <v>9999999</v>
      </c>
      <c r="BL21" s="7" cm="1">
        <f t="array" ref="BL21">IF(BL20=9999999,9999999,INDEX(stateTaxData[],MATCH(1,(stateTaxData[stateName]=BL$1)*(stateTaxData[taxYear]=$B$4)*(stateTaxData[FilingStatusFlag]=$B$8),0),MATCH($E21,stateTaxData[#Headers],0)))</f>
        <v>9999999</v>
      </c>
      <c r="BN21" s="7" cm="1">
        <f t="array" ref="BN21">IF(BN20=9999999,9999999,INDEX(stateTaxData[],MATCH(1,(stateTaxData[stateName]=BN$1)*(stateTaxData[taxYear]=$B$4)*(stateTaxData[FilingStatusFlag]=$B$8),0),MATCH($E21,stateTaxData[#Headers],0)))</f>
        <v>9999999</v>
      </c>
      <c r="BO21" s="7" cm="1">
        <f t="array" ref="BO21">IF(BO20=9999999,9999999,INDEX(stateTaxData[],MATCH(1,(stateTaxData[stateName]=BO$1)*(stateTaxData[taxYear]=$B$4)*(stateTaxData[FilingStatusFlag]=$B$8),0),MATCH($E21,stateTaxData[#Headers],0)))</f>
        <v>9999999</v>
      </c>
      <c r="BQ21" s="7" cm="1">
        <f t="array" ref="BQ21">IF(BQ20=9999999,9999999,INDEX(stateTaxData[],MATCH(1,(stateTaxData[stateName]=BQ$1)*(stateTaxData[taxYear]=$B$4)*(stateTaxData[FilingStatusFlag]=$B$8),0),MATCH($E21,stateTaxData[#Headers],0)))</f>
        <v>9999999</v>
      </c>
      <c r="BT21" s="7" cm="1">
        <f t="array" ref="BT21">IF(BT20=9999999,9999999,INDEX(stateTaxData[],MATCH(1,(stateTaxData[stateName]=BT$1)*(stateTaxData[taxYear]=$B$4)*(stateTaxData[FilingStatusFlag]=$B$8),0),MATCH($E21,stateTaxData[#Headers],0)))</f>
        <v>9999999</v>
      </c>
      <c r="BU21" s="7" cm="1">
        <f t="array" ref="BU21">IF(BU20=9999999,9999999,INDEX(stateTaxData[],MATCH(1,(stateTaxData[stateName]=BU$1)*(stateTaxData[taxYear]=$B$4)*(stateTaxData[FilingStatusFlag]=$B$8),0),MATCH($E21,stateTaxData[#Headers],0)))</f>
        <v>9999999</v>
      </c>
      <c r="BV21" s="7" cm="1">
        <f t="array" ref="BV21">IF(BV20=9999999,9999999,INDEX(stateTaxData[],MATCH(1,(stateTaxData[stateName]=BV$1)*(stateTaxData[taxYear]=$B$4)*(stateTaxData[FilingStatusFlag]=$B$8),0),MATCH($E21,stateTaxData[#Headers],0)))</f>
        <v>9999999</v>
      </c>
      <c r="BW21" s="7" cm="1">
        <f t="array" ref="BW21">IF(BW20=9999999,9999999,INDEX(stateTaxData[],MATCH(1,(stateTaxData[stateName]=BW$1)*(stateTaxData[taxYear]=$B$4)*(stateTaxData[FilingStatusFlag]=$B$8),0),MATCH($E21,stateTaxData[#Headers],0)))</f>
        <v>9999999</v>
      </c>
      <c r="BX21" s="7" cm="1">
        <f t="array" ref="BX21">IF(BX20=9999999,9999999,INDEX(stateTaxData[],MATCH(1,(stateTaxData[stateName]=BX$1)*(stateTaxData[taxYear]=$B$4)*(stateTaxData[FilingStatusFlag]=$B$8),0),MATCH($E21,stateTaxData[#Headers],0)))</f>
        <v>9999999</v>
      </c>
      <c r="BY21" s="7" cm="1">
        <f t="array" ref="BY21">IF(BY20=9999999,9999999,INDEX(stateTaxData[],MATCH(1,(stateTaxData[stateName]=BY$1)*(stateTaxData[taxYear]=$B$4)*(stateTaxData[FilingStatusFlag]=$B$8),0),MATCH($E21,stateTaxData[#Headers],0)))</f>
        <v>9999999</v>
      </c>
      <c r="BZ21" s="7" cm="1">
        <f t="array" ref="BZ21">IF(BZ20=9999999,9999999,INDEX(stateTaxData[],MATCH(1,(stateTaxData[stateName]=BZ$1)*(stateTaxData[taxYear]=$B$4)*(stateTaxData[FilingStatusFlag]=$B$8),0),MATCH($E21,stateTaxData[#Headers],0)))</f>
        <v>25000000</v>
      </c>
      <c r="CA21" s="7" cm="1">
        <f t="array" ref="CA21">IF(CA20=9999999,9999999,INDEX(stateTaxData[],MATCH(1,(stateTaxData[stateName]=CA$1)*(stateTaxData[taxYear]=$B$4)*(stateTaxData[FilingStatusFlag]=$B$8),0),MATCH($E21,stateTaxData[#Headers],0)))</f>
        <v>9999999</v>
      </c>
      <c r="CC21" s="7" cm="1">
        <f t="array" ref="CC21">IF(CC20=9999999,9999999,INDEX(stateTaxData[],MATCH(1,(stateTaxData[stateName]=CC$1)*(stateTaxData[taxYear]=$B$4)*(stateTaxData[FilingStatusFlag]=$B$8),0),MATCH($E21,stateTaxData[#Headers],0)))</f>
        <v>9999999</v>
      </c>
      <c r="CE21" s="123" cm="1">
        <f t="array" ref="CE21">IF(CE20=9999999,9999999,INDEX(stateTaxData[],MATCH(1,(stateTaxData[stateName]=CE$1)*(stateTaxData[taxYear]=$B$4)*(stateTaxData[FilingStatusFlag]=$B$8),0),MATCH($E21,stateTaxData[#Headers],0)))</f>
        <v>9999999</v>
      </c>
      <c r="CF21" s="7" cm="1">
        <f t="array" ref="CF21">IF(CF20=9999999,9999999,INDEX(stateTaxData[],MATCH(1,(stateTaxData[stateName]=CF$1)*(stateTaxData[taxYear]=$B$4)*(stateTaxData[FilingStatusFlag]=$B$8),0),MATCH($E21,stateTaxData[#Headers],0)))</f>
        <v>9999999</v>
      </c>
      <c r="CH21" s="7" cm="1">
        <f t="array" ref="CH21">IF(CH20=9999999,9999999,INDEX(stateTaxData[],MATCH(1,(stateTaxData[stateName]=CH$1)*(stateTaxData[taxYear]=$B$4)*(stateTaxData[FilingStatusFlag]=$B$8),0),MATCH($E21,stateTaxData[#Headers],0)))</f>
        <v>9999999</v>
      </c>
      <c r="CI21" s="7" cm="1">
        <f t="array" ref="CI21">IF(CI20=9999999,9999999,INDEX(stateTaxData[],MATCH(1,(stateTaxData[stateName]=CI$1)*(stateTaxData[taxYear]=$B$4)*(stateTaxData[FilingStatusFlag]=$B$8),0),MATCH($E21,stateTaxData[#Headers],0)))</f>
        <v>9999999</v>
      </c>
      <c r="CK21" s="7" cm="1">
        <f t="array" ref="CK21">IF(CK20=9999999,9999999,INDEX(stateTaxData[],MATCH(1,(stateTaxData[stateName]=CK$1)*(stateTaxData[taxYear]=$B$4)*(stateTaxData[FilingStatusFlag]=$B$8),0),MATCH($E21,stateTaxData[#Headers],0)))</f>
        <v>9999999</v>
      </c>
      <c r="CL21" s="7" cm="1">
        <f t="array" ref="CL21">IF(CL20=9999999,9999999,INDEX(stateTaxData[],MATCH(1,(stateTaxData[stateName]=CL$1)*(stateTaxData[taxYear]=$B$4)*(stateTaxData[FilingStatusFlag]=$B$8),0),MATCH($E21,stateTaxData[#Headers],0)))</f>
        <v>9999999</v>
      </c>
      <c r="CN21" s="7" cm="1">
        <f t="array" ref="CN21">IF(CN20=9999999,9999999,INDEX(stateTaxData[],MATCH(1,(stateTaxData[stateName]=CN$1)*(stateTaxData[taxYear]=$B$4)*(stateTaxData[FilingStatusFlag]=$B$8),0),MATCH($E21,stateTaxData[#Headers],0)))</f>
        <v>9999999</v>
      </c>
      <c r="CO21" s="7" cm="1">
        <f t="array" ref="CO21">IF(CO20=9999999,9999999,INDEX(stateTaxData[],MATCH(1,(stateTaxData[stateName]=CO$1)*(stateTaxData[taxYear]=$B$4)*(stateTaxData[FilingStatusFlag]=$B$8),0),MATCH($E21,stateTaxData[#Headers],0)))</f>
        <v>9999999</v>
      </c>
      <c r="CP21" s="7" cm="1">
        <f t="array" ref="CP21">IF(CP20=9999999,9999999,INDEX(stateTaxData[],MATCH(1,(stateTaxData[stateName]=CP$1)*(stateTaxData[taxYear]=$B$4)*(stateTaxData[FilingStatusFlag]=$B$8),0),MATCH($E21,stateTaxData[#Headers],0)))</f>
        <v>9999999</v>
      </c>
      <c r="CR21" s="123" cm="1">
        <f t="array" ref="CR21">IF(CR20=9999999,9999999,INDEX(stateTaxData[],MATCH(1,(stateTaxData[stateName]=CR$1)*(stateTaxData[taxYear]=$B$4)*(stateTaxData[FilingStatusFlag]=$B$8),0),MATCH($E21,stateTaxData[#Headers],0)))</f>
        <v>9999999</v>
      </c>
      <c r="CU21" s="7" cm="1">
        <f t="array" ref="CU21">IF(CU20=9999999,9999999,INDEX(stateTaxData[],MATCH(1,(stateTaxData[stateName]=CU$1)*(stateTaxData[taxYear]=$B$4)*(stateTaxData[FilingStatusFlag]=$B$8),0),MATCH($E21,stateTaxData[#Headers],0)))</f>
        <v>9999999</v>
      </c>
      <c r="CV21" s="7" cm="1">
        <f t="array" ref="CV21">IF(CV20=9999999,9999999,INDEX(stateTaxData[],MATCH(1,(stateTaxData[stateName]=CV$1)*(stateTaxData[taxYear]=$B$4)*(stateTaxData[FilingStatusFlag]=$B$8),0),MATCH($E21,stateTaxData[#Headers],0)))</f>
        <v>9999999</v>
      </c>
      <c r="CW21" s="7" cm="1">
        <f t="array" ref="CW21">IF(CW20=9999999,9999999,INDEX(stateTaxData[],MATCH(1,(stateTaxData[stateName]=CW$1)*(stateTaxData[taxYear]=$B$4)*(stateTaxData[FilingStatusFlag]=$B$8),0),MATCH($E21,stateTaxData[#Headers],0)))</f>
        <v>9999999</v>
      </c>
      <c r="CX21" s="123" cm="1">
        <f t="array" ref="CX21">IF(CX20=9999999,9999999,INDEX(stateTaxData[],MATCH(1,(stateTaxData[stateName]=CX$1)*(stateTaxData[taxYear]=$B$4)*(stateTaxData[FilingStatusFlag]=$B$8),0),MATCH($E21,stateTaxData[#Headers],0)))</f>
        <v>9999999</v>
      </c>
      <c r="DB21" s="7" cm="1">
        <f t="array" ref="DB21">IF(DB20=9999999,9999999,INDEX(stateTaxData[],MATCH(1,(stateTaxData[stateName]=DB$1)*(stateTaxData[taxYear]=$B$4)*(stateTaxData[FilingStatusFlag]=$B$8),0),MATCH($E21,stateTaxData[#Headers],0)))</f>
        <v>9999999</v>
      </c>
      <c r="DC21" s="7" cm="1">
        <f t="array" ref="DC21">IF(DC20=9999999,9999999,INDEX(stateTaxData[],MATCH(1,(stateTaxData[stateName]=DC$1)*(stateTaxData[taxYear]=$B$4)*(stateTaxData[FilingStatusFlag]=$B$8),0),MATCH($E21,stateTaxData[#Headers],0)))</f>
        <v>9999999</v>
      </c>
      <c r="DF21" s="109"/>
      <c r="DW21" t="s">
        <v>642</v>
      </c>
      <c r="ET21" s="4" t="s">
        <v>720</v>
      </c>
      <c r="FS21" s="209" t="b">
        <v>1</v>
      </c>
    </row>
    <row r="22" spans="1:175">
      <c r="A22" t="s">
        <v>127</v>
      </c>
      <c r="E22" s="99" t="s">
        <v>181</v>
      </c>
      <c r="AD22" s="123" cm="1">
        <f t="array" ref="AD22">IF(AD21=9999999,9999999,INDEX(stateTaxData[],MATCH(1,(stateTaxData[stateName]=AD$1)*(stateTaxData[taxYear]=$B$4)*(stateTaxData[FilingStatusFlag]=$B$8),0),MATCH($E22,stateTaxData[#Headers],0)))</f>
        <v>9999999</v>
      </c>
      <c r="AE22" s="109"/>
      <c r="AF22" s="7" cm="1">
        <f t="array" ref="AF22">IF(AF21=9999999,9999999,INDEX(stateTaxData[],MATCH(1,(stateTaxData[stateName]=AF$1)*(stateTaxData[taxYear]=$B$4)*(stateTaxData[FilingStatusFlag]=$B$8),0),MATCH($E22,stateTaxData[#Headers],0)))</f>
        <v>9999999</v>
      </c>
      <c r="AH22" s="7" cm="1">
        <f t="array" ref="AH22">IF(AH21=9999999,9999999,INDEX(stateTaxData[],MATCH(1,(stateTaxData[stateName]=AH$1)*(stateTaxData[taxYear]=$B$4)*(stateTaxData[FilingStatusFlag]=$B$8),0),MATCH($E22,stateTaxData[#Headers],0)))</f>
        <v>9999999</v>
      </c>
      <c r="AJ22" s="7">
        <f t="shared" ref="AJ22" si="12">AK22</f>
        <v>9999999</v>
      </c>
      <c r="AK22" s="7">
        <f t="shared" si="8"/>
        <v>9999999</v>
      </c>
      <c r="AL22" s="7" cm="1">
        <f t="array" ref="AL22">IF(AL21=9999999,9999999,INDEX(stateTaxData[],MATCH(1,(stateTaxData[stateName]=AL$1)*(stateTaxData[taxYear]=$B$4)*(stateTaxData[FilingStatusFlag]=$B$8),0),MATCH($E22,stateTaxData[#Headers],0)))</f>
        <v>9999999</v>
      </c>
      <c r="AO22" s="7" cm="1">
        <f t="array" ref="AO22">IF(AO21=9999999,9999999,INDEX(stateTaxData[],MATCH(1,(stateTaxData[stateName]=AO$1)*(stateTaxData[taxYear]=$B$4)*(stateTaxData[FilingStatusFlag]=$B$8),0),MATCH($E22,stateTaxData[#Headers],0)))</f>
        <v>1000000</v>
      </c>
      <c r="AP22" s="7" cm="1">
        <f t="array" ref="AP22">IF(AP21=9999999,9999999,INDEX(stateTaxData[],MATCH(1,(stateTaxData[stateName]=AP$1)*(stateTaxData[taxYear]=$B$4)*(stateTaxData[FilingStatusFlag]=$B$8),0),MATCH($E22,stateTaxData[#Headers],0)))</f>
        <v>9999999</v>
      </c>
      <c r="AR22" s="123" cm="1">
        <f t="array" ref="AR22">IF(AR21=9999999,9999999,INDEX(stateTaxData[],MATCH(1,(stateTaxData[stateName]=AR$1)*(stateTaxData[taxYear]=$B$4)*(stateTaxData[FilingStatusFlag]=$B$8),0),MATCH($E22,stateTaxData[#Headers],0)))</f>
        <v>9999999</v>
      </c>
      <c r="AS22" s="7" cm="1">
        <f t="array" ref="AS22">IF(AS21=9999999,9999999,INDEX(stateTaxData[],MATCH(1,(stateTaxData[stateName]=AS$1)*(stateTaxData[taxYear]=$B$4)*(stateTaxData[FilingStatusFlag]=$B$8),0),MATCH($E22,stateTaxData[#Headers],0)))</f>
        <v>9999999</v>
      </c>
      <c r="AT22" s="7" cm="1">
        <f t="array" ref="AT22">IF(AT21=9999999,9999999,INDEX(stateTaxData[],MATCH(1,(stateTaxData[stateName]=AT$1)*(stateTaxData[taxYear]=$B$4)*(stateTaxData[FilingStatusFlag]=$B$8),0),MATCH($E22,stateTaxData[#Headers],0)))</f>
        <v>9999999</v>
      </c>
      <c r="AU22" s="7" cm="1">
        <f t="array" ref="AU22">IF(AU21=9999999,9999999,INDEX(stateTaxData[],MATCH(1,(stateTaxData[stateName]=AU$1)*(stateTaxData[taxYear]=$B$4)*(stateTaxData[FilingStatusFlag]=$B$8),0),MATCH($E22,stateTaxData[#Headers],0)))</f>
        <v>9999999</v>
      </c>
      <c r="AV22" s="7" cm="1">
        <f t="array" ref="AV22">IF(AV21=9999999,9999999,INDEX(stateTaxData[],MATCH(1,(stateTaxData[stateName]=AV$1)*(stateTaxData[taxYear]=$B$4)*(stateTaxData[FilingStatusFlag]=$B$8),0),MATCH($E22,stateTaxData[#Headers],0)))</f>
        <v>9999999</v>
      </c>
      <c r="AX22" s="7" cm="1">
        <f t="array" ref="AX22">IF(AX21=9999999,9999999,INDEX(stateTaxData[],MATCH(1,(stateTaxData[stateName]=AX$1)*(stateTaxData[taxYear]=$B$4)*(stateTaxData[FilingStatusFlag]=$B$8),0),MATCH($E22,stateTaxData[#Headers],0)))</f>
        <v>150000</v>
      </c>
      <c r="AY22" s="7" cm="1">
        <f t="array" ref="AY22">IF(AY21=9999999,9999999,INDEX(stateTaxData[],MATCH(1,(stateTaxData[stateName]=AY$1)*(stateTaxData[taxYear]=$B$4)*(stateTaxData[FilingStatusFlag]=$B$8),0),MATCH($E22,stateTaxData[#Headers],0)))</f>
        <v>9999999</v>
      </c>
      <c r="BA22" s="7" cm="1">
        <f t="array" ref="BA22">IF(BA21=9999999,9999999,INDEX(stateTaxData[],MATCH(1,(stateTaxData[stateName]=BA$1)*(stateTaxData[taxYear]=$B$4)*(stateTaxData[FilingStatusFlag]=$B$8),0),MATCH($E22,stateTaxData[#Headers],0)))</f>
        <v>9999999</v>
      </c>
      <c r="BB22" s="7" cm="1">
        <f t="array" ref="BB22">IF(BB21=9999999,9999999,INDEX(stateTaxData[],MATCH(1,(stateTaxData[stateName]=BB$1)*(stateTaxData[taxYear]=$B$4)*(stateTaxData[FilingStatusFlag]=$B$8),0),MATCH($E22,stateTaxData[#Headers],0)))</f>
        <v>9999999</v>
      </c>
      <c r="BC22" s="7" cm="1">
        <f t="array" ref="BC22">IF(BC21=9999999,9999999,INDEX(stateTaxData[],MATCH(1,(stateTaxData[stateName]=BC$1)*(stateTaxData[taxYear]=$B$4)*(stateTaxData[FilingStatusFlag]=$B$8),0),MATCH($E22,stateTaxData[#Headers],0)))</f>
        <v>9999999</v>
      </c>
      <c r="BD22" s="7" cm="1">
        <f t="array" ref="BD22">IF(BD21=9999999,9999999,INDEX(stateTaxData[],MATCH(1,(stateTaxData[stateName]=BD$1)*(stateTaxData[taxYear]=$B$4)*(stateTaxData[FilingStatusFlag]=$B$8),0),MATCH($E22,stateTaxData[#Headers],0)))</f>
        <v>9999999</v>
      </c>
      <c r="BE22" s="7" cm="1">
        <f t="array" ref="BE22">IF(BE21=9999999,9999999,INDEX(stateTaxData[],MATCH(1,(stateTaxData[stateName]=BE$1)*(stateTaxData[taxYear]=$B$4)*(stateTaxData[FilingStatusFlag]=$B$8),0),MATCH($E22,stateTaxData[#Headers],0)))</f>
        <v>9999999</v>
      </c>
      <c r="BF22" s="7" cm="1">
        <f t="array" ref="BF22">IF(BF21=9999999,9999999,INDEX(stateTaxData[],MATCH(1,(stateTaxData[stateName]=BF$1)*(stateTaxData[taxYear]=$B$4)*(stateTaxData[FilingStatusFlag]=$B$8),0),MATCH($E22,stateTaxData[#Headers],0)))</f>
        <v>9999999</v>
      </c>
      <c r="BH22" s="7" cm="1">
        <f t="array" ref="BH22">IF(BH21=9999999,9999999,INDEX(stateTaxData[],MATCH(1,(stateTaxData[stateName]=BH$1)*(stateTaxData[taxYear]=$B$4)*(stateTaxData[FilingStatusFlag]=$B$8),0),MATCH($E22,stateTaxData[#Headers],0)))</f>
        <v>9999999</v>
      </c>
      <c r="BJ22" s="7" cm="1">
        <f t="array" ref="BJ22">IF(BJ21=9999999,9999999,INDEX(stateTaxData[],MATCH(1,(stateTaxData[stateName]=BJ$1)*(stateTaxData[taxYear]=$B$4)*(stateTaxData[FilingStatusFlag]=$B$8),0),MATCH($E22,stateTaxData[#Headers],0)))</f>
        <v>9999999</v>
      </c>
      <c r="BK22" s="7" cm="1">
        <f t="array" ref="BK22">IF(BK21=9999999,9999999,INDEX(stateTaxData[],MATCH(1,(stateTaxData[stateName]=BK$1)*(stateTaxData[taxYear]=$B$4)*(stateTaxData[FilingStatusFlag]=$B$8),0),MATCH($E22,stateTaxData[#Headers],0)))</f>
        <v>9999999</v>
      </c>
      <c r="BL22" s="7" cm="1">
        <f t="array" ref="BL22">IF(BL21=9999999,9999999,INDEX(stateTaxData[],MATCH(1,(stateTaxData[stateName]=BL$1)*(stateTaxData[taxYear]=$B$4)*(stateTaxData[FilingStatusFlag]=$B$8),0),MATCH($E22,stateTaxData[#Headers],0)))</f>
        <v>9999999</v>
      </c>
      <c r="BN22" s="7" cm="1">
        <f t="array" ref="BN22">IF(BN21=9999999,9999999,INDEX(stateTaxData[],MATCH(1,(stateTaxData[stateName]=BN$1)*(stateTaxData[taxYear]=$B$4)*(stateTaxData[FilingStatusFlag]=$B$8),0),MATCH($E22,stateTaxData[#Headers],0)))</f>
        <v>9999999</v>
      </c>
      <c r="BO22" s="7" cm="1">
        <f t="array" ref="BO22">IF(BO21=9999999,9999999,INDEX(stateTaxData[],MATCH(1,(stateTaxData[stateName]=BO$1)*(stateTaxData[taxYear]=$B$4)*(stateTaxData[FilingStatusFlag]=$B$8),0),MATCH($E22,stateTaxData[#Headers],0)))</f>
        <v>9999999</v>
      </c>
      <c r="BQ22" s="7" cm="1">
        <f t="array" ref="BQ22">IF(BQ21=9999999,9999999,INDEX(stateTaxData[],MATCH(1,(stateTaxData[stateName]=BQ$1)*(stateTaxData[taxYear]=$B$4)*(stateTaxData[FilingStatusFlag]=$B$8),0),MATCH($E22,stateTaxData[#Headers],0)))</f>
        <v>9999999</v>
      </c>
      <c r="BT22" s="7" cm="1">
        <f t="array" ref="BT22">IF(BT21=9999999,9999999,INDEX(stateTaxData[],MATCH(1,(stateTaxData[stateName]=BT$1)*(stateTaxData[taxYear]=$B$4)*(stateTaxData[FilingStatusFlag]=$B$8),0),MATCH($E22,stateTaxData[#Headers],0)))</f>
        <v>9999999</v>
      </c>
      <c r="BU22" s="7" cm="1">
        <f t="array" ref="BU22">IF(BU21=9999999,9999999,INDEX(stateTaxData[],MATCH(1,(stateTaxData[stateName]=BU$1)*(stateTaxData[taxYear]=$B$4)*(stateTaxData[FilingStatusFlag]=$B$8),0),MATCH($E22,stateTaxData[#Headers],0)))</f>
        <v>9999999</v>
      </c>
      <c r="BV22" s="7" cm="1">
        <f t="array" ref="BV22">IF(BV21=9999999,9999999,INDEX(stateTaxData[],MATCH(1,(stateTaxData[stateName]=BV$1)*(stateTaxData[taxYear]=$B$4)*(stateTaxData[FilingStatusFlag]=$B$8),0),MATCH($E22,stateTaxData[#Headers],0)))</f>
        <v>9999999</v>
      </c>
      <c r="BW22" s="7" cm="1">
        <f t="array" ref="BW22">IF(BW21=9999999,9999999,INDEX(stateTaxData[],MATCH(1,(stateTaxData[stateName]=BW$1)*(stateTaxData[taxYear]=$B$4)*(stateTaxData[FilingStatusFlag]=$B$8),0),MATCH($E22,stateTaxData[#Headers],0)))</f>
        <v>9999999</v>
      </c>
      <c r="BX22" s="7" cm="1">
        <f t="array" ref="BX22">IF(BX21=9999999,9999999,INDEX(stateTaxData[],MATCH(1,(stateTaxData[stateName]=BX$1)*(stateTaxData[taxYear]=$B$4)*(stateTaxData[FilingStatusFlag]=$B$8),0),MATCH($E22,stateTaxData[#Headers],0)))</f>
        <v>9999999</v>
      </c>
      <c r="BY22" s="7" cm="1">
        <f t="array" ref="BY22">IF(BY21=9999999,9999999,INDEX(stateTaxData[],MATCH(1,(stateTaxData[stateName]=BY$1)*(stateTaxData[taxYear]=$B$4)*(stateTaxData[FilingStatusFlag]=$B$8),0),MATCH($E22,stateTaxData[#Headers],0)))</f>
        <v>9999999</v>
      </c>
      <c r="BZ22" s="7" cm="1">
        <f t="array" ref="BZ22">IF(BZ21=9999999,9999999,INDEX(stateTaxData[],MATCH(1,(stateTaxData[stateName]=BZ$1)*(stateTaxData[taxYear]=$B$4)*(stateTaxData[FilingStatusFlag]=$B$8),0),MATCH($E22,stateTaxData[#Headers],0)))</f>
        <v>9999999</v>
      </c>
      <c r="CA22" s="7" cm="1">
        <f t="array" ref="CA22">IF(CA21=9999999,9999999,INDEX(stateTaxData[],MATCH(1,(stateTaxData[stateName]=CA$1)*(stateTaxData[taxYear]=$B$4)*(stateTaxData[FilingStatusFlag]=$B$8),0),MATCH($E22,stateTaxData[#Headers],0)))</f>
        <v>9999999</v>
      </c>
      <c r="CC22" s="7" cm="1">
        <f t="array" ref="CC22">IF(CC21=9999999,9999999,INDEX(stateTaxData[],MATCH(1,(stateTaxData[stateName]=CC$1)*(stateTaxData[taxYear]=$B$4)*(stateTaxData[FilingStatusFlag]=$B$8),0),MATCH($E22,stateTaxData[#Headers],0)))</f>
        <v>9999999</v>
      </c>
      <c r="CE22" s="123" cm="1">
        <f t="array" ref="CE22">IF(CE21=9999999,9999999,INDEX(stateTaxData[],MATCH(1,(stateTaxData[stateName]=CE$1)*(stateTaxData[taxYear]=$B$4)*(stateTaxData[FilingStatusFlag]=$B$8),0),MATCH($E22,stateTaxData[#Headers],0)))</f>
        <v>9999999</v>
      </c>
      <c r="CF22" s="7" cm="1">
        <f t="array" ref="CF22">IF(CF21=9999999,9999999,INDEX(stateTaxData[],MATCH(1,(stateTaxData[stateName]=CF$1)*(stateTaxData[taxYear]=$B$4)*(stateTaxData[FilingStatusFlag]=$B$8),0),MATCH($E22,stateTaxData[#Headers],0)))</f>
        <v>9999999</v>
      </c>
      <c r="CH22" s="7" cm="1">
        <f t="array" ref="CH22">IF(CH21=9999999,9999999,INDEX(stateTaxData[],MATCH(1,(stateTaxData[stateName]=CH$1)*(stateTaxData[taxYear]=$B$4)*(stateTaxData[FilingStatusFlag]=$B$8),0),MATCH($E22,stateTaxData[#Headers],0)))</f>
        <v>9999999</v>
      </c>
      <c r="CI22" s="7" cm="1">
        <f t="array" ref="CI22">IF(CI21=9999999,9999999,INDEX(stateTaxData[],MATCH(1,(stateTaxData[stateName]=CI$1)*(stateTaxData[taxYear]=$B$4)*(stateTaxData[FilingStatusFlag]=$B$8),0),MATCH($E22,stateTaxData[#Headers],0)))</f>
        <v>9999999</v>
      </c>
      <c r="CK22" s="7" cm="1">
        <f t="array" ref="CK22">IF(CK21=9999999,9999999,INDEX(stateTaxData[],MATCH(1,(stateTaxData[stateName]=CK$1)*(stateTaxData[taxYear]=$B$4)*(stateTaxData[FilingStatusFlag]=$B$8),0),MATCH($E22,stateTaxData[#Headers],0)))</f>
        <v>9999999</v>
      </c>
      <c r="CL22" s="7" cm="1">
        <f t="array" ref="CL22">IF(CL21=9999999,9999999,INDEX(stateTaxData[],MATCH(1,(stateTaxData[stateName]=CL$1)*(stateTaxData[taxYear]=$B$4)*(stateTaxData[FilingStatusFlag]=$B$8),0),MATCH($E22,stateTaxData[#Headers],0)))</f>
        <v>9999999</v>
      </c>
      <c r="CN22" s="7" cm="1">
        <f t="array" ref="CN22">IF(CN21=9999999,9999999,INDEX(stateTaxData[],MATCH(1,(stateTaxData[stateName]=CN$1)*(stateTaxData[taxYear]=$B$4)*(stateTaxData[FilingStatusFlag]=$B$8),0),MATCH($E22,stateTaxData[#Headers],0)))</f>
        <v>9999999</v>
      </c>
      <c r="CO22" s="7" cm="1">
        <f t="array" ref="CO22">IF(CO21=9999999,9999999,INDEX(stateTaxData[],MATCH(1,(stateTaxData[stateName]=CO$1)*(stateTaxData[taxYear]=$B$4)*(stateTaxData[FilingStatusFlag]=$B$8),0),MATCH($E22,stateTaxData[#Headers],0)))</f>
        <v>9999999</v>
      </c>
      <c r="CP22" s="7" cm="1">
        <f t="array" ref="CP22">IF(CP21=9999999,9999999,INDEX(stateTaxData[],MATCH(1,(stateTaxData[stateName]=CP$1)*(stateTaxData[taxYear]=$B$4)*(stateTaxData[FilingStatusFlag]=$B$8),0),MATCH($E22,stateTaxData[#Headers],0)))</f>
        <v>9999999</v>
      </c>
      <c r="CR22" s="123" cm="1">
        <f t="array" ref="CR22">IF(CR21=9999999,9999999,INDEX(stateTaxData[],MATCH(1,(stateTaxData[stateName]=CR$1)*(stateTaxData[taxYear]=$B$4)*(stateTaxData[FilingStatusFlag]=$B$8),0),MATCH($E22,stateTaxData[#Headers],0)))</f>
        <v>9999999</v>
      </c>
      <c r="CU22" s="7" cm="1">
        <f t="array" ref="CU22">IF(CU21=9999999,9999999,INDEX(stateTaxData[],MATCH(1,(stateTaxData[stateName]=CU$1)*(stateTaxData[taxYear]=$B$4)*(stateTaxData[FilingStatusFlag]=$B$8),0),MATCH($E22,stateTaxData[#Headers],0)))</f>
        <v>9999999</v>
      </c>
      <c r="CV22" s="7" cm="1">
        <f t="array" ref="CV22">IF(CV21=9999999,9999999,INDEX(stateTaxData[],MATCH(1,(stateTaxData[stateName]=CV$1)*(stateTaxData[taxYear]=$B$4)*(stateTaxData[FilingStatusFlag]=$B$8),0),MATCH($E22,stateTaxData[#Headers],0)))</f>
        <v>9999999</v>
      </c>
      <c r="CW22" s="7" cm="1">
        <f t="array" ref="CW22">IF(CW21=9999999,9999999,INDEX(stateTaxData[],MATCH(1,(stateTaxData[stateName]=CW$1)*(stateTaxData[taxYear]=$B$4)*(stateTaxData[FilingStatusFlag]=$B$8),0),MATCH($E22,stateTaxData[#Headers],0)))</f>
        <v>9999999</v>
      </c>
      <c r="CX22" s="123" cm="1">
        <f t="array" ref="CX22">IF(CX21=9999999,9999999,INDEX(stateTaxData[],MATCH(1,(stateTaxData[stateName]=CX$1)*(stateTaxData[taxYear]=$B$4)*(stateTaxData[FilingStatusFlag]=$B$8),0),MATCH($E22,stateTaxData[#Headers],0)))</f>
        <v>9999999</v>
      </c>
      <c r="DB22" s="7" cm="1">
        <f t="array" ref="DB22">IF(DB21=9999999,9999999,INDEX(stateTaxData[],MATCH(1,(stateTaxData[stateName]=DB$1)*(stateTaxData[taxYear]=$B$4)*(stateTaxData[FilingStatusFlag]=$B$8),0),MATCH($E22,stateTaxData[#Headers],0)))</f>
        <v>9999999</v>
      </c>
      <c r="DC22" s="7" cm="1">
        <f t="array" ref="DC22">IF(DC21=9999999,9999999,INDEX(stateTaxData[],MATCH(1,(stateTaxData[stateName]=DC$1)*(stateTaxData[taxYear]=$B$4)*(stateTaxData[FilingStatusFlag]=$B$8),0),MATCH($E22,stateTaxData[#Headers],0)))</f>
        <v>9999999</v>
      </c>
      <c r="DF22" s="109"/>
      <c r="DW22" s="187" t="s">
        <v>633</v>
      </c>
      <c r="ET22" s="4" t="s">
        <v>717</v>
      </c>
      <c r="EU22" s="211">
        <v>0.04</v>
      </c>
    </row>
    <row r="23" spans="1:175">
      <c r="A23" s="7">
        <v>0</v>
      </c>
      <c r="E23" s="99" t="s">
        <v>182</v>
      </c>
      <c r="AD23" s="123" cm="1">
        <f t="array" ref="AD23">IF(AD22=9999999,9999999,INDEX(stateTaxData[],MATCH(1,(stateTaxData[stateName]=AD$1)*(stateTaxData[taxYear]=$B$4)*(stateTaxData[FilingStatusFlag]=$B$8),0),MATCH($E23,stateTaxData[#Headers],0)))</f>
        <v>9999999</v>
      </c>
      <c r="AE23" s="109"/>
      <c r="AF23" s="7" cm="1">
        <f t="array" ref="AF23">IF(AF22=9999999,9999999,INDEX(stateTaxData[],MATCH(1,(stateTaxData[stateName]=AF$1)*(stateTaxData[taxYear]=$B$4)*(stateTaxData[FilingStatusFlag]=$B$8),0),MATCH($E23,stateTaxData[#Headers],0)))</f>
        <v>9999999</v>
      </c>
      <c r="AH23" s="7" cm="1">
        <f t="array" ref="AH23">IF(AH22=9999999,9999999,INDEX(stateTaxData[],MATCH(1,(stateTaxData[stateName]=AH$1)*(stateTaxData[taxYear]=$B$4)*(stateTaxData[FilingStatusFlag]=$B$8),0),MATCH($E23,stateTaxData[#Headers],0)))</f>
        <v>9999999</v>
      </c>
      <c r="AJ23" s="7">
        <f t="shared" ref="AJ23" si="13">AK23</f>
        <v>9999999</v>
      </c>
      <c r="AK23" s="7">
        <f t="shared" si="8"/>
        <v>9999999</v>
      </c>
      <c r="AL23" s="7" cm="1">
        <f t="array" ref="AL23">IF(AL22=9999999,9999999,INDEX(stateTaxData[],MATCH(1,(stateTaxData[stateName]=AL$1)*(stateTaxData[taxYear]=$B$4)*(stateTaxData[FilingStatusFlag]=$B$8),0),MATCH($E23,stateTaxData[#Headers],0)))</f>
        <v>9999999</v>
      </c>
      <c r="AO23" s="7" cm="1">
        <f t="array" ref="AO23">IF(AO22=9999999,9999999,INDEX(stateTaxData[],MATCH(1,(stateTaxData[stateName]=AO$1)*(stateTaxData[taxYear]=$B$4)*(stateTaxData[FilingStatusFlag]=$B$8),0),MATCH($E23,stateTaxData[#Headers],0)))</f>
        <v>9999999</v>
      </c>
      <c r="AP23" s="7" cm="1">
        <f t="array" ref="AP23">IF(AP22=9999999,9999999,INDEX(stateTaxData[],MATCH(1,(stateTaxData[stateName]=AP$1)*(stateTaxData[taxYear]=$B$4)*(stateTaxData[FilingStatusFlag]=$B$8),0),MATCH($E23,stateTaxData[#Headers],0)))</f>
        <v>9999999</v>
      </c>
      <c r="AR23" s="123" cm="1">
        <f t="array" ref="AR23">IF(AR22=9999999,9999999,INDEX(stateTaxData[],MATCH(1,(stateTaxData[stateName]=AR$1)*(stateTaxData[taxYear]=$B$4)*(stateTaxData[FilingStatusFlag]=$B$8),0),MATCH($E23,stateTaxData[#Headers],0)))</f>
        <v>9999999</v>
      </c>
      <c r="AS23" s="7" cm="1">
        <f t="array" ref="AS23">IF(AS22=9999999,9999999,INDEX(stateTaxData[],MATCH(1,(stateTaxData[stateName]=AS$1)*(stateTaxData[taxYear]=$B$4)*(stateTaxData[FilingStatusFlag]=$B$8),0),MATCH($E23,stateTaxData[#Headers],0)))</f>
        <v>9999999</v>
      </c>
      <c r="AT23" s="7" cm="1">
        <f t="array" ref="AT23">IF(AT22=9999999,9999999,INDEX(stateTaxData[],MATCH(1,(stateTaxData[stateName]=AT$1)*(stateTaxData[taxYear]=$B$4)*(stateTaxData[FilingStatusFlag]=$B$8),0),MATCH($E23,stateTaxData[#Headers],0)))</f>
        <v>9999999</v>
      </c>
      <c r="AU23" s="7" cm="1">
        <f t="array" ref="AU23">IF(AU22=9999999,9999999,INDEX(stateTaxData[],MATCH(1,(stateTaxData[stateName]=AU$1)*(stateTaxData[taxYear]=$B$4)*(stateTaxData[FilingStatusFlag]=$B$8),0),MATCH($E23,stateTaxData[#Headers],0)))</f>
        <v>9999999</v>
      </c>
      <c r="AV23" s="7" cm="1">
        <f t="array" ref="AV23">IF(AV22=9999999,9999999,INDEX(stateTaxData[],MATCH(1,(stateTaxData[stateName]=AV$1)*(stateTaxData[taxYear]=$B$4)*(stateTaxData[FilingStatusFlag]=$B$8),0),MATCH($E23,stateTaxData[#Headers],0)))</f>
        <v>9999999</v>
      </c>
      <c r="AX23" s="7" cm="1">
        <f t="array" ref="AX23">IF(AX22=9999999,9999999,INDEX(stateTaxData[],MATCH(1,(stateTaxData[stateName]=AX$1)*(stateTaxData[taxYear]=$B$4)*(stateTaxData[FilingStatusFlag]=$B$8),0),MATCH($E23,stateTaxData[#Headers],0)))</f>
        <v>175000</v>
      </c>
      <c r="AY23" s="7" cm="1">
        <f t="array" ref="AY23">IF(AY22=9999999,9999999,INDEX(stateTaxData[],MATCH(1,(stateTaxData[stateName]=AY$1)*(stateTaxData[taxYear]=$B$4)*(stateTaxData[FilingStatusFlag]=$B$8),0),MATCH($E23,stateTaxData[#Headers],0)))</f>
        <v>9999999</v>
      </c>
      <c r="BA23" s="7" cm="1">
        <f t="array" ref="BA23">IF(BA22=9999999,9999999,INDEX(stateTaxData[],MATCH(1,(stateTaxData[stateName]=BA$1)*(stateTaxData[taxYear]=$B$4)*(stateTaxData[FilingStatusFlag]=$B$8),0),MATCH($E23,stateTaxData[#Headers],0)))</f>
        <v>9999999</v>
      </c>
      <c r="BB23" s="7" cm="1">
        <f t="array" ref="BB23">IF(BB22=9999999,9999999,INDEX(stateTaxData[],MATCH(1,(stateTaxData[stateName]=BB$1)*(stateTaxData[taxYear]=$B$4)*(stateTaxData[FilingStatusFlag]=$B$8),0),MATCH($E23,stateTaxData[#Headers],0)))</f>
        <v>9999999</v>
      </c>
      <c r="BC23" s="7" cm="1">
        <f t="array" ref="BC23">IF(BC22=9999999,9999999,INDEX(stateTaxData[],MATCH(1,(stateTaxData[stateName]=BC$1)*(stateTaxData[taxYear]=$B$4)*(stateTaxData[FilingStatusFlag]=$B$8),0),MATCH($E23,stateTaxData[#Headers],0)))</f>
        <v>9999999</v>
      </c>
      <c r="BD23" s="7" cm="1">
        <f t="array" ref="BD23">IF(BD22=9999999,9999999,INDEX(stateTaxData[],MATCH(1,(stateTaxData[stateName]=BD$1)*(stateTaxData[taxYear]=$B$4)*(stateTaxData[FilingStatusFlag]=$B$8),0),MATCH($E23,stateTaxData[#Headers],0)))</f>
        <v>9999999</v>
      </c>
      <c r="BE23" s="7" cm="1">
        <f t="array" ref="BE23">IF(BE22=9999999,9999999,INDEX(stateTaxData[],MATCH(1,(stateTaxData[stateName]=BE$1)*(stateTaxData[taxYear]=$B$4)*(stateTaxData[FilingStatusFlag]=$B$8),0),MATCH($E23,stateTaxData[#Headers],0)))</f>
        <v>9999999</v>
      </c>
      <c r="BF23" s="7" cm="1">
        <f t="array" ref="BF23">IF(BF22=9999999,9999999,INDEX(stateTaxData[],MATCH(1,(stateTaxData[stateName]=BF$1)*(stateTaxData[taxYear]=$B$4)*(stateTaxData[FilingStatusFlag]=$B$8),0),MATCH($E23,stateTaxData[#Headers],0)))</f>
        <v>9999999</v>
      </c>
      <c r="BH23" s="7" cm="1">
        <f t="array" ref="BH23">IF(BH22=9999999,9999999,INDEX(stateTaxData[],MATCH(1,(stateTaxData[stateName]=BH$1)*(stateTaxData[taxYear]=$B$4)*(stateTaxData[FilingStatusFlag]=$B$8),0),MATCH($E23,stateTaxData[#Headers],0)))</f>
        <v>9999999</v>
      </c>
      <c r="BJ23" s="7" cm="1">
        <f t="array" ref="BJ23">IF(BJ22=9999999,9999999,INDEX(stateTaxData[],MATCH(1,(stateTaxData[stateName]=BJ$1)*(stateTaxData[taxYear]=$B$4)*(stateTaxData[FilingStatusFlag]=$B$8),0),MATCH($E23,stateTaxData[#Headers],0)))</f>
        <v>9999999</v>
      </c>
      <c r="BK23" s="7" cm="1">
        <f t="array" ref="BK23">IF(BK22=9999999,9999999,INDEX(stateTaxData[],MATCH(1,(stateTaxData[stateName]=BK$1)*(stateTaxData[taxYear]=$B$4)*(stateTaxData[FilingStatusFlag]=$B$8),0),MATCH($E23,stateTaxData[#Headers],0)))</f>
        <v>9999999</v>
      </c>
      <c r="BL23" s="7" cm="1">
        <f t="array" ref="BL23">IF(BL22=9999999,9999999,INDEX(stateTaxData[],MATCH(1,(stateTaxData[stateName]=BL$1)*(stateTaxData[taxYear]=$B$4)*(stateTaxData[FilingStatusFlag]=$B$8),0),MATCH($E23,stateTaxData[#Headers],0)))</f>
        <v>9999999</v>
      </c>
      <c r="BN23" s="7" cm="1">
        <f t="array" ref="BN23">IF(BN22=9999999,9999999,INDEX(stateTaxData[],MATCH(1,(stateTaxData[stateName]=BN$1)*(stateTaxData[taxYear]=$B$4)*(stateTaxData[FilingStatusFlag]=$B$8),0),MATCH($E23,stateTaxData[#Headers],0)))</f>
        <v>9999999</v>
      </c>
      <c r="BO23" s="7" cm="1">
        <f t="array" ref="BO23">IF(BO22=9999999,9999999,INDEX(stateTaxData[],MATCH(1,(stateTaxData[stateName]=BO$1)*(stateTaxData[taxYear]=$B$4)*(stateTaxData[FilingStatusFlag]=$B$8),0),MATCH($E23,stateTaxData[#Headers],0)))</f>
        <v>9999999</v>
      </c>
      <c r="BQ23" s="7" cm="1">
        <f t="array" ref="BQ23">IF(BQ22=9999999,9999999,INDEX(stateTaxData[],MATCH(1,(stateTaxData[stateName]=BQ$1)*(stateTaxData[taxYear]=$B$4)*(stateTaxData[FilingStatusFlag]=$B$8),0),MATCH($E23,stateTaxData[#Headers],0)))</f>
        <v>9999999</v>
      </c>
      <c r="BT23" s="7" cm="1">
        <f t="array" ref="BT23">IF(BT22=9999999,9999999,INDEX(stateTaxData[],MATCH(1,(stateTaxData[stateName]=BT$1)*(stateTaxData[taxYear]=$B$4)*(stateTaxData[FilingStatusFlag]=$B$8),0),MATCH($E23,stateTaxData[#Headers],0)))</f>
        <v>9999999</v>
      </c>
      <c r="BU23" s="7" cm="1">
        <f t="array" ref="BU23">IF(BU22=9999999,9999999,INDEX(stateTaxData[],MATCH(1,(stateTaxData[stateName]=BU$1)*(stateTaxData[taxYear]=$B$4)*(stateTaxData[FilingStatusFlag]=$B$8),0),MATCH($E23,stateTaxData[#Headers],0)))</f>
        <v>9999999</v>
      </c>
      <c r="BV23" s="7" cm="1">
        <f t="array" ref="BV23">IF(BV22=9999999,9999999,INDEX(stateTaxData[],MATCH(1,(stateTaxData[stateName]=BV$1)*(stateTaxData[taxYear]=$B$4)*(stateTaxData[FilingStatusFlag]=$B$8),0),MATCH($E23,stateTaxData[#Headers],0)))</f>
        <v>9999999</v>
      </c>
      <c r="BW23" s="7" cm="1">
        <f t="array" ref="BW23">IF(BW22=9999999,9999999,INDEX(stateTaxData[],MATCH(1,(stateTaxData[stateName]=BW$1)*(stateTaxData[taxYear]=$B$4)*(stateTaxData[FilingStatusFlag]=$B$8),0),MATCH($E23,stateTaxData[#Headers],0)))</f>
        <v>9999999</v>
      </c>
      <c r="BX23" s="7" cm="1">
        <f t="array" ref="BX23">IF(BX22=9999999,9999999,INDEX(stateTaxData[],MATCH(1,(stateTaxData[stateName]=BX$1)*(stateTaxData[taxYear]=$B$4)*(stateTaxData[FilingStatusFlag]=$B$8),0),MATCH($E23,stateTaxData[#Headers],0)))</f>
        <v>9999999</v>
      </c>
      <c r="BY23" s="7" cm="1">
        <f t="array" ref="BY23">IF(BY22=9999999,9999999,INDEX(stateTaxData[],MATCH(1,(stateTaxData[stateName]=BY$1)*(stateTaxData[taxYear]=$B$4)*(stateTaxData[FilingStatusFlag]=$B$8),0),MATCH($E23,stateTaxData[#Headers],0)))</f>
        <v>9999999</v>
      </c>
      <c r="BZ23" s="7" cm="1">
        <f t="array" ref="BZ23">IF(BZ22=9999999,9999999,INDEX(stateTaxData[],MATCH(1,(stateTaxData[stateName]=BZ$1)*(stateTaxData[taxYear]=$B$4)*(stateTaxData[FilingStatusFlag]=$B$8),0),MATCH($E23,stateTaxData[#Headers],0)))</f>
        <v>9999999</v>
      </c>
      <c r="CA23" s="7" cm="1">
        <f t="array" ref="CA23">IF(CA22=9999999,9999999,INDEX(stateTaxData[],MATCH(1,(stateTaxData[stateName]=CA$1)*(stateTaxData[taxYear]=$B$4)*(stateTaxData[FilingStatusFlag]=$B$8),0),MATCH($E23,stateTaxData[#Headers],0)))</f>
        <v>9999999</v>
      </c>
      <c r="CC23" s="7" cm="1">
        <f t="array" ref="CC23">IF(CC22=9999999,9999999,INDEX(stateTaxData[],MATCH(1,(stateTaxData[stateName]=CC$1)*(stateTaxData[taxYear]=$B$4)*(stateTaxData[FilingStatusFlag]=$B$8),0),MATCH($E23,stateTaxData[#Headers],0)))</f>
        <v>9999999</v>
      </c>
      <c r="CE23" s="123" cm="1">
        <f t="array" ref="CE23">IF(CE22=9999999,9999999,INDEX(stateTaxData[],MATCH(1,(stateTaxData[stateName]=CE$1)*(stateTaxData[taxYear]=$B$4)*(stateTaxData[FilingStatusFlag]=$B$8),0),MATCH($E23,stateTaxData[#Headers],0)))</f>
        <v>9999999</v>
      </c>
      <c r="CF23" s="7" cm="1">
        <f t="array" ref="CF23">IF(CF22=9999999,9999999,INDEX(stateTaxData[],MATCH(1,(stateTaxData[stateName]=CF$1)*(stateTaxData[taxYear]=$B$4)*(stateTaxData[FilingStatusFlag]=$B$8),0),MATCH($E23,stateTaxData[#Headers],0)))</f>
        <v>9999999</v>
      </c>
      <c r="CH23" s="7" cm="1">
        <f t="array" ref="CH23">IF(CH22=9999999,9999999,INDEX(stateTaxData[],MATCH(1,(stateTaxData[stateName]=CH$1)*(stateTaxData[taxYear]=$B$4)*(stateTaxData[FilingStatusFlag]=$B$8),0),MATCH($E23,stateTaxData[#Headers],0)))</f>
        <v>9999999</v>
      </c>
      <c r="CI23" s="7" cm="1">
        <f t="array" ref="CI23">IF(CI22=9999999,9999999,INDEX(stateTaxData[],MATCH(1,(stateTaxData[stateName]=CI$1)*(stateTaxData[taxYear]=$B$4)*(stateTaxData[FilingStatusFlag]=$B$8),0),MATCH($E23,stateTaxData[#Headers],0)))</f>
        <v>9999999</v>
      </c>
      <c r="CK23" s="7" cm="1">
        <f t="array" ref="CK23">IF(CK22=9999999,9999999,INDEX(stateTaxData[],MATCH(1,(stateTaxData[stateName]=CK$1)*(stateTaxData[taxYear]=$B$4)*(stateTaxData[FilingStatusFlag]=$B$8),0),MATCH($E23,stateTaxData[#Headers],0)))</f>
        <v>9999999</v>
      </c>
      <c r="CL23" s="7" cm="1">
        <f t="array" ref="CL23">IF(CL22=9999999,9999999,INDEX(stateTaxData[],MATCH(1,(stateTaxData[stateName]=CL$1)*(stateTaxData[taxYear]=$B$4)*(stateTaxData[FilingStatusFlag]=$B$8),0),MATCH($E23,stateTaxData[#Headers],0)))</f>
        <v>9999999</v>
      </c>
      <c r="CN23" s="7" cm="1">
        <f t="array" ref="CN23">IF(CN22=9999999,9999999,INDEX(stateTaxData[],MATCH(1,(stateTaxData[stateName]=CN$1)*(stateTaxData[taxYear]=$B$4)*(stateTaxData[FilingStatusFlag]=$B$8),0),MATCH($E23,stateTaxData[#Headers],0)))</f>
        <v>9999999</v>
      </c>
      <c r="CO23" s="7" cm="1">
        <f t="array" ref="CO23">IF(CO22=9999999,9999999,INDEX(stateTaxData[],MATCH(1,(stateTaxData[stateName]=CO$1)*(stateTaxData[taxYear]=$B$4)*(stateTaxData[FilingStatusFlag]=$B$8),0),MATCH($E23,stateTaxData[#Headers],0)))</f>
        <v>9999999</v>
      </c>
      <c r="CP23" s="7" cm="1">
        <f t="array" ref="CP23">IF(CP22=9999999,9999999,INDEX(stateTaxData[],MATCH(1,(stateTaxData[stateName]=CP$1)*(stateTaxData[taxYear]=$B$4)*(stateTaxData[FilingStatusFlag]=$B$8),0),MATCH($E23,stateTaxData[#Headers],0)))</f>
        <v>9999999</v>
      </c>
      <c r="CR23" s="123" cm="1">
        <f t="array" ref="CR23">IF(CR22=9999999,9999999,INDEX(stateTaxData[],MATCH(1,(stateTaxData[stateName]=CR$1)*(stateTaxData[taxYear]=$B$4)*(stateTaxData[FilingStatusFlag]=$B$8),0),MATCH($E23,stateTaxData[#Headers],0)))</f>
        <v>9999999</v>
      </c>
      <c r="CU23" s="7" cm="1">
        <f t="array" ref="CU23">IF(CU22=9999999,9999999,INDEX(stateTaxData[],MATCH(1,(stateTaxData[stateName]=CU$1)*(stateTaxData[taxYear]=$B$4)*(stateTaxData[FilingStatusFlag]=$B$8),0),MATCH($E23,stateTaxData[#Headers],0)))</f>
        <v>9999999</v>
      </c>
      <c r="CV23" s="7" cm="1">
        <f t="array" ref="CV23">IF(CV22=9999999,9999999,INDEX(stateTaxData[],MATCH(1,(stateTaxData[stateName]=CV$1)*(stateTaxData[taxYear]=$B$4)*(stateTaxData[FilingStatusFlag]=$B$8),0),MATCH($E23,stateTaxData[#Headers],0)))</f>
        <v>9999999</v>
      </c>
      <c r="CW23" s="7" cm="1">
        <f t="array" ref="CW23">IF(CW22=9999999,9999999,INDEX(stateTaxData[],MATCH(1,(stateTaxData[stateName]=CW$1)*(stateTaxData[taxYear]=$B$4)*(stateTaxData[FilingStatusFlag]=$B$8),0),MATCH($E23,stateTaxData[#Headers],0)))</f>
        <v>9999999</v>
      </c>
      <c r="CX23" s="123" cm="1">
        <f t="array" ref="CX23">IF(CX22=9999999,9999999,INDEX(stateTaxData[],MATCH(1,(stateTaxData[stateName]=CX$1)*(stateTaxData[taxYear]=$B$4)*(stateTaxData[FilingStatusFlag]=$B$8),0),MATCH($E23,stateTaxData[#Headers],0)))</f>
        <v>9999999</v>
      </c>
      <c r="DB23" s="7" cm="1">
        <f t="array" ref="DB23">IF(DB22=9999999,9999999,INDEX(stateTaxData[],MATCH(1,(stateTaxData[stateName]=DB$1)*(stateTaxData[taxYear]=$B$4)*(stateTaxData[FilingStatusFlag]=$B$8),0),MATCH($E23,stateTaxData[#Headers],0)))</f>
        <v>9999999</v>
      </c>
      <c r="DC23" s="7" cm="1">
        <f t="array" ref="DC23">IF(DC22=9999999,9999999,INDEX(stateTaxData[],MATCH(1,(stateTaxData[stateName]=DC$1)*(stateTaxData[taxYear]=$B$4)*(stateTaxData[FilingStatusFlag]=$B$8),0),MATCH($E23,stateTaxData[#Headers],0)))</f>
        <v>9999999</v>
      </c>
      <c r="DF23" s="109"/>
      <c r="DW23" s="188">
        <v>0</v>
      </c>
      <c r="ET23" s="4" t="s">
        <v>722</v>
      </c>
      <c r="FS23" s="213">
        <v>315</v>
      </c>
    </row>
    <row r="24" spans="1:175">
      <c r="A24" s="7">
        <v>1</v>
      </c>
      <c r="E24" s="99" t="s">
        <v>183</v>
      </c>
      <c r="AD24" s="123" cm="1">
        <f t="array" ref="AD24">IF(AD23=9999999,9999999,INDEX(stateTaxData[],MATCH(1,(stateTaxData[stateName]=AD$1)*(stateTaxData[taxYear]=$B$4)*(stateTaxData[FilingStatusFlag]=$B$8),0),MATCH($E24,stateTaxData[#Headers],0)))</f>
        <v>9999999</v>
      </c>
      <c r="AE24" s="109"/>
      <c r="AF24" s="7" cm="1">
        <f t="array" ref="AF24">IF(AF23=9999999,9999999,INDEX(stateTaxData[],MATCH(1,(stateTaxData[stateName]=AF$1)*(stateTaxData[taxYear]=$B$4)*(stateTaxData[FilingStatusFlag]=$B$8),0),MATCH($E24,stateTaxData[#Headers],0)))</f>
        <v>9999999</v>
      </c>
      <c r="AH24" s="7" cm="1">
        <f t="array" ref="AH24">IF(AH23=9999999,9999999,INDEX(stateTaxData[],MATCH(1,(stateTaxData[stateName]=AH$1)*(stateTaxData[taxYear]=$B$4)*(stateTaxData[FilingStatusFlag]=$B$8),0),MATCH($E24,stateTaxData[#Headers],0)))</f>
        <v>9999999</v>
      </c>
      <c r="AJ24" s="7">
        <f t="shared" ref="AJ24" si="14">AK24</f>
        <v>9999999</v>
      </c>
      <c r="AK24" s="7">
        <f t="shared" si="8"/>
        <v>9999999</v>
      </c>
      <c r="AL24" s="7" cm="1">
        <f t="array" ref="AL24">IF(AL23=9999999,9999999,INDEX(stateTaxData[],MATCH(1,(stateTaxData[stateName]=AL$1)*(stateTaxData[taxYear]=$B$4)*(stateTaxData[FilingStatusFlag]=$B$8),0),MATCH($E24,stateTaxData[#Headers],0)))</f>
        <v>9999999</v>
      </c>
      <c r="AO24" s="7" cm="1">
        <f t="array" ref="AO24">IF(AO23=9999999,9999999,INDEX(stateTaxData[],MATCH(1,(stateTaxData[stateName]=AO$1)*(stateTaxData[taxYear]=$B$4)*(stateTaxData[FilingStatusFlag]=$B$8),0),MATCH($E24,stateTaxData[#Headers],0)))</f>
        <v>9999999</v>
      </c>
      <c r="AP24" s="7" cm="1">
        <f t="array" ref="AP24">IF(AP23=9999999,9999999,INDEX(stateTaxData[],MATCH(1,(stateTaxData[stateName]=AP$1)*(stateTaxData[taxYear]=$B$4)*(stateTaxData[FilingStatusFlag]=$B$8),0),MATCH($E24,stateTaxData[#Headers],0)))</f>
        <v>9999999</v>
      </c>
      <c r="AR24" s="123" cm="1">
        <f t="array" ref="AR24">IF(AR23=9999999,9999999,INDEX(stateTaxData[],MATCH(1,(stateTaxData[stateName]=AR$1)*(stateTaxData[taxYear]=$B$4)*(stateTaxData[FilingStatusFlag]=$B$8),0),MATCH($E24,stateTaxData[#Headers],0)))</f>
        <v>9999999</v>
      </c>
      <c r="AS24" s="7" cm="1">
        <f t="array" ref="AS24">IF(AS23=9999999,9999999,INDEX(stateTaxData[],MATCH(1,(stateTaxData[stateName]=AS$1)*(stateTaxData[taxYear]=$B$4)*(stateTaxData[FilingStatusFlag]=$B$8),0),MATCH($E24,stateTaxData[#Headers],0)))</f>
        <v>9999999</v>
      </c>
      <c r="AT24" s="7" cm="1">
        <f t="array" ref="AT24">IF(AT23=9999999,9999999,INDEX(stateTaxData[],MATCH(1,(stateTaxData[stateName]=AT$1)*(stateTaxData[taxYear]=$B$4)*(stateTaxData[FilingStatusFlag]=$B$8),0),MATCH($E24,stateTaxData[#Headers],0)))</f>
        <v>9999999</v>
      </c>
      <c r="AU24" s="7" cm="1">
        <f t="array" ref="AU24">IF(AU23=9999999,9999999,INDEX(stateTaxData[],MATCH(1,(stateTaxData[stateName]=AU$1)*(stateTaxData[taxYear]=$B$4)*(stateTaxData[FilingStatusFlag]=$B$8),0),MATCH($E24,stateTaxData[#Headers],0)))</f>
        <v>9999999</v>
      </c>
      <c r="AV24" s="7" cm="1">
        <f t="array" ref="AV24">IF(AV23=9999999,9999999,INDEX(stateTaxData[],MATCH(1,(stateTaxData[stateName]=AV$1)*(stateTaxData[taxYear]=$B$4)*(stateTaxData[FilingStatusFlag]=$B$8),0),MATCH($E24,stateTaxData[#Headers],0)))</f>
        <v>9999999</v>
      </c>
      <c r="AX24" s="7" cm="1">
        <f t="array" ref="AX24">IF(AX23=9999999,9999999,INDEX(stateTaxData[],MATCH(1,(stateTaxData[stateName]=AX$1)*(stateTaxData[taxYear]=$B$4)*(stateTaxData[FilingStatusFlag]=$B$8),0),MATCH($E24,stateTaxData[#Headers],0)))</f>
        <v>200000</v>
      </c>
      <c r="AY24" s="7" cm="1">
        <f t="array" ref="AY24">IF(AY23=9999999,9999999,INDEX(stateTaxData[],MATCH(1,(stateTaxData[stateName]=AY$1)*(stateTaxData[taxYear]=$B$4)*(stateTaxData[FilingStatusFlag]=$B$8),0),MATCH($E24,stateTaxData[#Headers],0)))</f>
        <v>9999999</v>
      </c>
      <c r="BA24" s="7" cm="1">
        <f t="array" ref="BA24">IF(BA23=9999999,9999999,INDEX(stateTaxData[],MATCH(1,(stateTaxData[stateName]=BA$1)*(stateTaxData[taxYear]=$B$4)*(stateTaxData[FilingStatusFlag]=$B$8),0),MATCH($E24,stateTaxData[#Headers],0)))</f>
        <v>9999999</v>
      </c>
      <c r="BB24" s="7" cm="1">
        <f t="array" ref="BB24">IF(BB23=9999999,9999999,INDEX(stateTaxData[],MATCH(1,(stateTaxData[stateName]=BB$1)*(stateTaxData[taxYear]=$B$4)*(stateTaxData[FilingStatusFlag]=$B$8),0),MATCH($E24,stateTaxData[#Headers],0)))</f>
        <v>9999999</v>
      </c>
      <c r="BC24" s="7" cm="1">
        <f t="array" ref="BC24">IF(BC23=9999999,9999999,INDEX(stateTaxData[],MATCH(1,(stateTaxData[stateName]=BC$1)*(stateTaxData[taxYear]=$B$4)*(stateTaxData[FilingStatusFlag]=$B$8),0),MATCH($E24,stateTaxData[#Headers],0)))</f>
        <v>9999999</v>
      </c>
      <c r="BD24" s="7" cm="1">
        <f t="array" ref="BD24">IF(BD23=9999999,9999999,INDEX(stateTaxData[],MATCH(1,(stateTaxData[stateName]=BD$1)*(stateTaxData[taxYear]=$B$4)*(stateTaxData[FilingStatusFlag]=$B$8),0),MATCH($E24,stateTaxData[#Headers],0)))</f>
        <v>9999999</v>
      </c>
      <c r="BE24" s="7" cm="1">
        <f t="array" ref="BE24">IF(BE23=9999999,9999999,INDEX(stateTaxData[],MATCH(1,(stateTaxData[stateName]=BE$1)*(stateTaxData[taxYear]=$B$4)*(stateTaxData[FilingStatusFlag]=$B$8),0),MATCH($E24,stateTaxData[#Headers],0)))</f>
        <v>9999999</v>
      </c>
      <c r="BF24" s="7" cm="1">
        <f t="array" ref="BF24">IF(BF23=9999999,9999999,INDEX(stateTaxData[],MATCH(1,(stateTaxData[stateName]=BF$1)*(stateTaxData[taxYear]=$B$4)*(stateTaxData[FilingStatusFlag]=$B$8),0),MATCH($E24,stateTaxData[#Headers],0)))</f>
        <v>9999999</v>
      </c>
      <c r="BH24" s="7" cm="1">
        <f t="array" ref="BH24">IF(BH23=9999999,9999999,INDEX(stateTaxData[],MATCH(1,(stateTaxData[stateName]=BH$1)*(stateTaxData[taxYear]=$B$4)*(stateTaxData[FilingStatusFlag]=$B$8),0),MATCH($E24,stateTaxData[#Headers],0)))</f>
        <v>9999999</v>
      </c>
      <c r="BJ24" s="7" cm="1">
        <f t="array" ref="BJ24">IF(BJ23=9999999,9999999,INDEX(stateTaxData[],MATCH(1,(stateTaxData[stateName]=BJ$1)*(stateTaxData[taxYear]=$B$4)*(stateTaxData[FilingStatusFlag]=$B$8),0),MATCH($E24,stateTaxData[#Headers],0)))</f>
        <v>9999999</v>
      </c>
      <c r="BK24" s="7" cm="1">
        <f t="array" ref="BK24">IF(BK23=9999999,9999999,INDEX(stateTaxData[],MATCH(1,(stateTaxData[stateName]=BK$1)*(stateTaxData[taxYear]=$B$4)*(stateTaxData[FilingStatusFlag]=$B$8),0),MATCH($E24,stateTaxData[#Headers],0)))</f>
        <v>9999999</v>
      </c>
      <c r="BL24" s="7" cm="1">
        <f t="array" ref="BL24">IF(BL23=9999999,9999999,INDEX(stateTaxData[],MATCH(1,(stateTaxData[stateName]=BL$1)*(stateTaxData[taxYear]=$B$4)*(stateTaxData[FilingStatusFlag]=$B$8),0),MATCH($E24,stateTaxData[#Headers],0)))</f>
        <v>9999999</v>
      </c>
      <c r="BN24" s="7" cm="1">
        <f t="array" ref="BN24">IF(BN23=9999999,9999999,INDEX(stateTaxData[],MATCH(1,(stateTaxData[stateName]=BN$1)*(stateTaxData[taxYear]=$B$4)*(stateTaxData[FilingStatusFlag]=$B$8),0),MATCH($E24,stateTaxData[#Headers],0)))</f>
        <v>9999999</v>
      </c>
      <c r="BO24" s="7" cm="1">
        <f t="array" ref="BO24">IF(BO23=9999999,9999999,INDEX(stateTaxData[],MATCH(1,(stateTaxData[stateName]=BO$1)*(stateTaxData[taxYear]=$B$4)*(stateTaxData[FilingStatusFlag]=$B$8),0),MATCH($E24,stateTaxData[#Headers],0)))</f>
        <v>9999999</v>
      </c>
      <c r="BQ24" s="7" cm="1">
        <f t="array" ref="BQ24">IF(BQ23=9999999,9999999,INDEX(stateTaxData[],MATCH(1,(stateTaxData[stateName]=BQ$1)*(stateTaxData[taxYear]=$B$4)*(stateTaxData[FilingStatusFlag]=$B$8),0),MATCH($E24,stateTaxData[#Headers],0)))</f>
        <v>9999999</v>
      </c>
      <c r="BT24" s="7" cm="1">
        <f t="array" ref="BT24">IF(BT23=9999999,9999999,INDEX(stateTaxData[],MATCH(1,(stateTaxData[stateName]=BT$1)*(stateTaxData[taxYear]=$B$4)*(stateTaxData[FilingStatusFlag]=$B$8),0),MATCH($E24,stateTaxData[#Headers],0)))</f>
        <v>9999999</v>
      </c>
      <c r="BU24" s="7" cm="1">
        <f t="array" ref="BU24">IF(BU23=9999999,9999999,INDEX(stateTaxData[],MATCH(1,(stateTaxData[stateName]=BU$1)*(stateTaxData[taxYear]=$B$4)*(stateTaxData[FilingStatusFlag]=$B$8),0),MATCH($E24,stateTaxData[#Headers],0)))</f>
        <v>9999999</v>
      </c>
      <c r="BV24" s="7" cm="1">
        <f t="array" ref="BV24">IF(BV23=9999999,9999999,INDEX(stateTaxData[],MATCH(1,(stateTaxData[stateName]=BV$1)*(stateTaxData[taxYear]=$B$4)*(stateTaxData[FilingStatusFlag]=$B$8),0),MATCH($E24,stateTaxData[#Headers],0)))</f>
        <v>9999999</v>
      </c>
      <c r="BW24" s="7" cm="1">
        <f t="array" ref="BW24">IF(BW23=9999999,9999999,INDEX(stateTaxData[],MATCH(1,(stateTaxData[stateName]=BW$1)*(stateTaxData[taxYear]=$B$4)*(stateTaxData[FilingStatusFlag]=$B$8),0),MATCH($E24,stateTaxData[#Headers],0)))</f>
        <v>9999999</v>
      </c>
      <c r="BX24" s="7" cm="1">
        <f t="array" ref="BX24">IF(BX23=9999999,9999999,INDEX(stateTaxData[],MATCH(1,(stateTaxData[stateName]=BX$1)*(stateTaxData[taxYear]=$B$4)*(stateTaxData[FilingStatusFlag]=$B$8),0),MATCH($E24,stateTaxData[#Headers],0)))</f>
        <v>9999999</v>
      </c>
      <c r="BY24" s="7" cm="1">
        <f t="array" ref="BY24">IF(BY23=9999999,9999999,INDEX(stateTaxData[],MATCH(1,(stateTaxData[stateName]=BY$1)*(stateTaxData[taxYear]=$B$4)*(stateTaxData[FilingStatusFlag]=$B$8),0),MATCH($E24,stateTaxData[#Headers],0)))</f>
        <v>9999999</v>
      </c>
      <c r="BZ24" s="7" cm="1">
        <f t="array" ref="BZ24">IF(BZ23=9999999,9999999,INDEX(stateTaxData[],MATCH(1,(stateTaxData[stateName]=BZ$1)*(stateTaxData[taxYear]=$B$4)*(stateTaxData[FilingStatusFlag]=$B$8),0),MATCH($E24,stateTaxData[#Headers],0)))</f>
        <v>9999999</v>
      </c>
      <c r="CA24" s="7" cm="1">
        <f t="array" ref="CA24">IF(CA23=9999999,9999999,INDEX(stateTaxData[],MATCH(1,(stateTaxData[stateName]=CA$1)*(stateTaxData[taxYear]=$B$4)*(stateTaxData[FilingStatusFlag]=$B$8),0),MATCH($E24,stateTaxData[#Headers],0)))</f>
        <v>9999999</v>
      </c>
      <c r="CC24" s="7" cm="1">
        <f t="array" ref="CC24">IF(CC23=9999999,9999999,INDEX(stateTaxData[],MATCH(1,(stateTaxData[stateName]=CC$1)*(stateTaxData[taxYear]=$B$4)*(stateTaxData[FilingStatusFlag]=$B$8),0),MATCH($E24,stateTaxData[#Headers],0)))</f>
        <v>9999999</v>
      </c>
      <c r="CE24" s="123" cm="1">
        <f t="array" ref="CE24">IF(CE23=9999999,9999999,INDEX(stateTaxData[],MATCH(1,(stateTaxData[stateName]=CE$1)*(stateTaxData[taxYear]=$B$4)*(stateTaxData[FilingStatusFlag]=$B$8),0),MATCH($E24,stateTaxData[#Headers],0)))</f>
        <v>9999999</v>
      </c>
      <c r="CF24" s="7" cm="1">
        <f t="array" ref="CF24">IF(CF23=9999999,9999999,INDEX(stateTaxData[],MATCH(1,(stateTaxData[stateName]=CF$1)*(stateTaxData[taxYear]=$B$4)*(stateTaxData[FilingStatusFlag]=$B$8),0),MATCH($E24,stateTaxData[#Headers],0)))</f>
        <v>9999999</v>
      </c>
      <c r="CH24" s="7" cm="1">
        <f t="array" ref="CH24">IF(CH23=9999999,9999999,INDEX(stateTaxData[],MATCH(1,(stateTaxData[stateName]=CH$1)*(stateTaxData[taxYear]=$B$4)*(stateTaxData[FilingStatusFlag]=$B$8),0),MATCH($E24,stateTaxData[#Headers],0)))</f>
        <v>9999999</v>
      </c>
      <c r="CI24" s="7" cm="1">
        <f t="array" ref="CI24">IF(CI23=9999999,9999999,INDEX(stateTaxData[],MATCH(1,(stateTaxData[stateName]=CI$1)*(stateTaxData[taxYear]=$B$4)*(stateTaxData[FilingStatusFlag]=$B$8),0),MATCH($E24,stateTaxData[#Headers],0)))</f>
        <v>9999999</v>
      </c>
      <c r="CK24" s="7" cm="1">
        <f t="array" ref="CK24">IF(CK23=9999999,9999999,INDEX(stateTaxData[],MATCH(1,(stateTaxData[stateName]=CK$1)*(stateTaxData[taxYear]=$B$4)*(stateTaxData[FilingStatusFlag]=$B$8),0),MATCH($E24,stateTaxData[#Headers],0)))</f>
        <v>9999999</v>
      </c>
      <c r="CL24" s="7" cm="1">
        <f t="array" ref="CL24">IF(CL23=9999999,9999999,INDEX(stateTaxData[],MATCH(1,(stateTaxData[stateName]=CL$1)*(stateTaxData[taxYear]=$B$4)*(stateTaxData[FilingStatusFlag]=$B$8),0),MATCH($E24,stateTaxData[#Headers],0)))</f>
        <v>9999999</v>
      </c>
      <c r="CN24" s="7" cm="1">
        <f t="array" ref="CN24">IF(CN23=9999999,9999999,INDEX(stateTaxData[],MATCH(1,(stateTaxData[stateName]=CN$1)*(stateTaxData[taxYear]=$B$4)*(stateTaxData[FilingStatusFlag]=$B$8),0),MATCH($E24,stateTaxData[#Headers],0)))</f>
        <v>9999999</v>
      </c>
      <c r="CO24" s="7" cm="1">
        <f t="array" ref="CO24">IF(CO23=9999999,9999999,INDEX(stateTaxData[],MATCH(1,(stateTaxData[stateName]=CO$1)*(stateTaxData[taxYear]=$B$4)*(stateTaxData[FilingStatusFlag]=$B$8),0),MATCH($E24,stateTaxData[#Headers],0)))</f>
        <v>9999999</v>
      </c>
      <c r="CP24" s="7" cm="1">
        <f t="array" ref="CP24">IF(CP23=9999999,9999999,INDEX(stateTaxData[],MATCH(1,(stateTaxData[stateName]=CP$1)*(stateTaxData[taxYear]=$B$4)*(stateTaxData[FilingStatusFlag]=$B$8),0),MATCH($E24,stateTaxData[#Headers],0)))</f>
        <v>9999999</v>
      </c>
      <c r="CR24" s="123" cm="1">
        <f t="array" ref="CR24">IF(CR23=9999999,9999999,INDEX(stateTaxData[],MATCH(1,(stateTaxData[stateName]=CR$1)*(stateTaxData[taxYear]=$B$4)*(stateTaxData[FilingStatusFlag]=$B$8),0),MATCH($E24,stateTaxData[#Headers],0)))</f>
        <v>9999999</v>
      </c>
      <c r="CU24" s="7" cm="1">
        <f t="array" ref="CU24">IF(CU23=9999999,9999999,INDEX(stateTaxData[],MATCH(1,(stateTaxData[stateName]=CU$1)*(stateTaxData[taxYear]=$B$4)*(stateTaxData[FilingStatusFlag]=$B$8),0),MATCH($E24,stateTaxData[#Headers],0)))</f>
        <v>9999999</v>
      </c>
      <c r="CV24" s="7" cm="1">
        <f t="array" ref="CV24">IF(CV23=9999999,9999999,INDEX(stateTaxData[],MATCH(1,(stateTaxData[stateName]=CV$1)*(stateTaxData[taxYear]=$B$4)*(stateTaxData[FilingStatusFlag]=$B$8),0),MATCH($E24,stateTaxData[#Headers],0)))</f>
        <v>9999999</v>
      </c>
      <c r="CW24" s="7" cm="1">
        <f t="array" ref="CW24">IF(CW23=9999999,9999999,INDEX(stateTaxData[],MATCH(1,(stateTaxData[stateName]=CW$1)*(stateTaxData[taxYear]=$B$4)*(stateTaxData[FilingStatusFlag]=$B$8),0),MATCH($E24,stateTaxData[#Headers],0)))</f>
        <v>9999999</v>
      </c>
      <c r="CX24" s="123" cm="1">
        <f t="array" ref="CX24">IF(CX23=9999999,9999999,INDEX(stateTaxData[],MATCH(1,(stateTaxData[stateName]=CX$1)*(stateTaxData[taxYear]=$B$4)*(stateTaxData[FilingStatusFlag]=$B$8),0),MATCH($E24,stateTaxData[#Headers],0)))</f>
        <v>9999999</v>
      </c>
      <c r="DB24" s="7" cm="1">
        <f t="array" ref="DB24">IF(DB23=9999999,9999999,INDEX(stateTaxData[],MATCH(1,(stateTaxData[stateName]=DB$1)*(stateTaxData[taxYear]=$B$4)*(stateTaxData[FilingStatusFlag]=$B$8),0),MATCH($E24,stateTaxData[#Headers],0)))</f>
        <v>9999999</v>
      </c>
      <c r="DC24" s="7" cm="1">
        <f t="array" ref="DC24">IF(DC23=9999999,9999999,INDEX(stateTaxData[],MATCH(1,(stateTaxData[stateName]=DC$1)*(stateTaxData[taxYear]=$B$4)*(stateTaxData[FilingStatusFlag]=$B$8),0),MATCH($E24,stateTaxData[#Headers],0)))</f>
        <v>9999999</v>
      </c>
      <c r="DF24" s="109"/>
      <c r="DW24" s="188">
        <v>1</v>
      </c>
      <c r="ET24" s="4" t="s">
        <v>723</v>
      </c>
      <c r="FS24" s="213">
        <v>625</v>
      </c>
    </row>
    <row r="25" spans="1:175">
      <c r="A25" s="7">
        <v>2</v>
      </c>
      <c r="E25" s="99" t="s">
        <v>184</v>
      </c>
      <c r="AD25" s="123" cm="1">
        <f t="array" ref="AD25">IF(AD24=9999999,9999999,INDEX(stateTaxData[],MATCH(1,(stateTaxData[stateName]=AD$1)*(stateTaxData[taxYear]=$B$4)*(stateTaxData[FilingStatusFlag]=$B$8),0),MATCH($E25,stateTaxData[#Headers],0)))</f>
        <v>9999999</v>
      </c>
      <c r="AE25" s="109"/>
      <c r="AF25" s="7" cm="1">
        <f t="array" ref="AF25">IF(AF24=9999999,9999999,INDEX(stateTaxData[],MATCH(1,(stateTaxData[stateName]=AF$1)*(stateTaxData[taxYear]=$B$4)*(stateTaxData[FilingStatusFlag]=$B$8),0),MATCH($E25,stateTaxData[#Headers],0)))</f>
        <v>9999999</v>
      </c>
      <c r="AH25" s="7" cm="1">
        <f t="array" ref="AH25">IF(AH24=9999999,9999999,INDEX(stateTaxData[],MATCH(1,(stateTaxData[stateName]=AH$1)*(stateTaxData[taxYear]=$B$4)*(stateTaxData[FilingStatusFlag]=$B$8),0),MATCH($E25,stateTaxData[#Headers],0)))</f>
        <v>9999999</v>
      </c>
      <c r="AJ25" s="7">
        <f t="shared" ref="AJ25" si="15">AK25</f>
        <v>9999999</v>
      </c>
      <c r="AK25" s="7">
        <f t="shared" si="8"/>
        <v>9999999</v>
      </c>
      <c r="AL25" s="7" cm="1">
        <f t="array" ref="AL25">IF(AL24=9999999,9999999,INDEX(stateTaxData[],MATCH(1,(stateTaxData[stateName]=AL$1)*(stateTaxData[taxYear]=$B$4)*(stateTaxData[FilingStatusFlag]=$B$8),0),MATCH($E25,stateTaxData[#Headers],0)))</f>
        <v>9999999</v>
      </c>
      <c r="AO25" s="7" cm="1">
        <f t="array" ref="AO25">IF(AO24=9999999,9999999,INDEX(stateTaxData[],MATCH(1,(stateTaxData[stateName]=AO$1)*(stateTaxData[taxYear]=$B$4)*(stateTaxData[FilingStatusFlag]=$B$8),0),MATCH($E25,stateTaxData[#Headers],0)))</f>
        <v>9999999</v>
      </c>
      <c r="AP25" s="7" cm="1">
        <f t="array" ref="AP25">IF(AP24=9999999,9999999,INDEX(stateTaxData[],MATCH(1,(stateTaxData[stateName]=AP$1)*(stateTaxData[taxYear]=$B$4)*(stateTaxData[FilingStatusFlag]=$B$8),0),MATCH($E25,stateTaxData[#Headers],0)))</f>
        <v>9999999</v>
      </c>
      <c r="AR25" s="123" cm="1">
        <f t="array" ref="AR25">IF(AR24=9999999,9999999,INDEX(stateTaxData[],MATCH(1,(stateTaxData[stateName]=AR$1)*(stateTaxData[taxYear]=$B$4)*(stateTaxData[FilingStatusFlag]=$B$8),0),MATCH($E25,stateTaxData[#Headers],0)))</f>
        <v>9999999</v>
      </c>
      <c r="AS25" s="7" cm="1">
        <f t="array" ref="AS25">IF(AS24=9999999,9999999,INDEX(stateTaxData[],MATCH(1,(stateTaxData[stateName]=AS$1)*(stateTaxData[taxYear]=$B$4)*(stateTaxData[FilingStatusFlag]=$B$8),0),MATCH($E25,stateTaxData[#Headers],0)))</f>
        <v>9999999</v>
      </c>
      <c r="AT25" s="7" cm="1">
        <f t="array" ref="AT25">IF(AT24=9999999,9999999,INDEX(stateTaxData[],MATCH(1,(stateTaxData[stateName]=AT$1)*(stateTaxData[taxYear]=$B$4)*(stateTaxData[FilingStatusFlag]=$B$8),0),MATCH($E25,stateTaxData[#Headers],0)))</f>
        <v>9999999</v>
      </c>
      <c r="AU25" s="7" cm="1">
        <f t="array" ref="AU25">IF(AU24=9999999,9999999,INDEX(stateTaxData[],MATCH(1,(stateTaxData[stateName]=AU$1)*(stateTaxData[taxYear]=$B$4)*(stateTaxData[FilingStatusFlag]=$B$8),0),MATCH($E25,stateTaxData[#Headers],0)))</f>
        <v>9999999</v>
      </c>
      <c r="AV25" s="7" cm="1">
        <f t="array" ref="AV25">IF(AV24=9999999,9999999,INDEX(stateTaxData[],MATCH(1,(stateTaxData[stateName]=AV$1)*(stateTaxData[taxYear]=$B$4)*(stateTaxData[FilingStatusFlag]=$B$8),0),MATCH($E25,stateTaxData[#Headers],0)))</f>
        <v>9999999</v>
      </c>
      <c r="AX25" s="7" cm="1">
        <f t="array" ref="AX25">IF(AX24=9999999,9999999,INDEX(stateTaxData[],MATCH(1,(stateTaxData[stateName]=AX$1)*(stateTaxData[taxYear]=$B$4)*(stateTaxData[FilingStatusFlag]=$B$8),0),MATCH($E25,stateTaxData[#Headers],0)))</f>
        <v>9999999</v>
      </c>
      <c r="AY25" s="7" cm="1">
        <f t="array" ref="AY25">IF(AY24=9999999,9999999,INDEX(stateTaxData[],MATCH(1,(stateTaxData[stateName]=AY$1)*(stateTaxData[taxYear]=$B$4)*(stateTaxData[FilingStatusFlag]=$B$8),0),MATCH($E25,stateTaxData[#Headers],0)))</f>
        <v>9999999</v>
      </c>
      <c r="BA25" s="7" cm="1">
        <f t="array" ref="BA25">IF(BA24=9999999,9999999,INDEX(stateTaxData[],MATCH(1,(stateTaxData[stateName]=BA$1)*(stateTaxData[taxYear]=$B$4)*(stateTaxData[FilingStatusFlag]=$B$8),0),MATCH($E25,stateTaxData[#Headers],0)))</f>
        <v>9999999</v>
      </c>
      <c r="BB25" s="7" cm="1">
        <f t="array" ref="BB25">IF(BB24=9999999,9999999,INDEX(stateTaxData[],MATCH(1,(stateTaxData[stateName]=BB$1)*(stateTaxData[taxYear]=$B$4)*(stateTaxData[FilingStatusFlag]=$B$8),0),MATCH($E25,stateTaxData[#Headers],0)))</f>
        <v>9999999</v>
      </c>
      <c r="BC25" s="7" cm="1">
        <f t="array" ref="BC25">IF(BC24=9999999,9999999,INDEX(stateTaxData[],MATCH(1,(stateTaxData[stateName]=BC$1)*(stateTaxData[taxYear]=$B$4)*(stateTaxData[FilingStatusFlag]=$B$8),0),MATCH($E25,stateTaxData[#Headers],0)))</f>
        <v>9999999</v>
      </c>
      <c r="BD25" s="7" cm="1">
        <f t="array" ref="BD25">IF(BD24=9999999,9999999,INDEX(stateTaxData[],MATCH(1,(stateTaxData[stateName]=BD$1)*(stateTaxData[taxYear]=$B$4)*(stateTaxData[FilingStatusFlag]=$B$8),0),MATCH($E25,stateTaxData[#Headers],0)))</f>
        <v>9999999</v>
      </c>
      <c r="BE25" s="7" cm="1">
        <f t="array" ref="BE25">IF(BE24=9999999,9999999,INDEX(stateTaxData[],MATCH(1,(stateTaxData[stateName]=BE$1)*(stateTaxData[taxYear]=$B$4)*(stateTaxData[FilingStatusFlag]=$B$8),0),MATCH($E25,stateTaxData[#Headers],0)))</f>
        <v>9999999</v>
      </c>
      <c r="BF25" s="7" cm="1">
        <f t="array" ref="BF25">IF(BF24=9999999,9999999,INDEX(stateTaxData[],MATCH(1,(stateTaxData[stateName]=BF$1)*(stateTaxData[taxYear]=$B$4)*(stateTaxData[FilingStatusFlag]=$B$8),0),MATCH($E25,stateTaxData[#Headers],0)))</f>
        <v>9999999</v>
      </c>
      <c r="BH25" s="7" cm="1">
        <f t="array" ref="BH25">IF(BH24=9999999,9999999,INDEX(stateTaxData[],MATCH(1,(stateTaxData[stateName]=BH$1)*(stateTaxData[taxYear]=$B$4)*(stateTaxData[FilingStatusFlag]=$B$8),0),MATCH($E25,stateTaxData[#Headers],0)))</f>
        <v>9999999</v>
      </c>
      <c r="BJ25" s="7" cm="1">
        <f t="array" ref="BJ25">IF(BJ24=9999999,9999999,INDEX(stateTaxData[],MATCH(1,(stateTaxData[stateName]=BJ$1)*(stateTaxData[taxYear]=$B$4)*(stateTaxData[FilingStatusFlag]=$B$8),0),MATCH($E25,stateTaxData[#Headers],0)))</f>
        <v>9999999</v>
      </c>
      <c r="BK25" s="7" cm="1">
        <f t="array" ref="BK25">IF(BK24=9999999,9999999,INDEX(stateTaxData[],MATCH(1,(stateTaxData[stateName]=BK$1)*(stateTaxData[taxYear]=$B$4)*(stateTaxData[FilingStatusFlag]=$B$8),0),MATCH($E25,stateTaxData[#Headers],0)))</f>
        <v>9999999</v>
      </c>
      <c r="BL25" s="7" cm="1">
        <f t="array" ref="BL25">IF(BL24=9999999,9999999,INDEX(stateTaxData[],MATCH(1,(stateTaxData[stateName]=BL$1)*(stateTaxData[taxYear]=$B$4)*(stateTaxData[FilingStatusFlag]=$B$8),0),MATCH($E25,stateTaxData[#Headers],0)))</f>
        <v>9999999</v>
      </c>
      <c r="BN25" s="7" cm="1">
        <f t="array" ref="BN25">IF(BN24=9999999,9999999,INDEX(stateTaxData[],MATCH(1,(stateTaxData[stateName]=BN$1)*(stateTaxData[taxYear]=$B$4)*(stateTaxData[FilingStatusFlag]=$B$8),0),MATCH($E25,stateTaxData[#Headers],0)))</f>
        <v>9999999</v>
      </c>
      <c r="BO25" s="7" cm="1">
        <f t="array" ref="BO25">IF(BO24=9999999,9999999,INDEX(stateTaxData[],MATCH(1,(stateTaxData[stateName]=BO$1)*(stateTaxData[taxYear]=$B$4)*(stateTaxData[FilingStatusFlag]=$B$8),0),MATCH($E25,stateTaxData[#Headers],0)))</f>
        <v>9999999</v>
      </c>
      <c r="BQ25" s="7" cm="1">
        <f t="array" ref="BQ25">IF(BQ24=9999999,9999999,INDEX(stateTaxData[],MATCH(1,(stateTaxData[stateName]=BQ$1)*(stateTaxData[taxYear]=$B$4)*(stateTaxData[FilingStatusFlag]=$B$8),0),MATCH($E25,stateTaxData[#Headers],0)))</f>
        <v>9999999</v>
      </c>
      <c r="BT25" s="7" cm="1">
        <f t="array" ref="BT25">IF(BT24=9999999,9999999,INDEX(stateTaxData[],MATCH(1,(stateTaxData[stateName]=BT$1)*(stateTaxData[taxYear]=$B$4)*(stateTaxData[FilingStatusFlag]=$B$8),0),MATCH($E25,stateTaxData[#Headers],0)))</f>
        <v>9999999</v>
      </c>
      <c r="BU25" s="7" cm="1">
        <f t="array" ref="BU25">IF(BU24=9999999,9999999,INDEX(stateTaxData[],MATCH(1,(stateTaxData[stateName]=BU$1)*(stateTaxData[taxYear]=$B$4)*(stateTaxData[FilingStatusFlag]=$B$8),0),MATCH($E25,stateTaxData[#Headers],0)))</f>
        <v>9999999</v>
      </c>
      <c r="BV25" s="7" cm="1">
        <f t="array" ref="BV25">IF(BV24=9999999,9999999,INDEX(stateTaxData[],MATCH(1,(stateTaxData[stateName]=BV$1)*(stateTaxData[taxYear]=$B$4)*(stateTaxData[FilingStatusFlag]=$B$8),0),MATCH($E25,stateTaxData[#Headers],0)))</f>
        <v>9999999</v>
      </c>
      <c r="BW25" s="7" cm="1">
        <f t="array" ref="BW25">IF(BW24=9999999,9999999,INDEX(stateTaxData[],MATCH(1,(stateTaxData[stateName]=BW$1)*(stateTaxData[taxYear]=$B$4)*(stateTaxData[FilingStatusFlag]=$B$8),0),MATCH($E25,stateTaxData[#Headers],0)))</f>
        <v>9999999</v>
      </c>
      <c r="BX25" s="7" cm="1">
        <f t="array" ref="BX25">IF(BX24=9999999,9999999,INDEX(stateTaxData[],MATCH(1,(stateTaxData[stateName]=BX$1)*(stateTaxData[taxYear]=$B$4)*(stateTaxData[FilingStatusFlag]=$B$8),0),MATCH($E25,stateTaxData[#Headers],0)))</f>
        <v>9999999</v>
      </c>
      <c r="BY25" s="7" cm="1">
        <f t="array" ref="BY25">IF(BY24=9999999,9999999,INDEX(stateTaxData[],MATCH(1,(stateTaxData[stateName]=BY$1)*(stateTaxData[taxYear]=$B$4)*(stateTaxData[FilingStatusFlag]=$B$8),0),MATCH($E25,stateTaxData[#Headers],0)))</f>
        <v>9999999</v>
      </c>
      <c r="BZ25" s="7" cm="1">
        <f t="array" ref="BZ25">IF(BZ24=9999999,9999999,INDEX(stateTaxData[],MATCH(1,(stateTaxData[stateName]=BZ$1)*(stateTaxData[taxYear]=$B$4)*(stateTaxData[FilingStatusFlag]=$B$8),0),MATCH($E25,stateTaxData[#Headers],0)))</f>
        <v>9999999</v>
      </c>
      <c r="CA25" s="7" cm="1">
        <f t="array" ref="CA25">IF(CA24=9999999,9999999,INDEX(stateTaxData[],MATCH(1,(stateTaxData[stateName]=CA$1)*(stateTaxData[taxYear]=$B$4)*(stateTaxData[FilingStatusFlag]=$B$8),0),MATCH($E25,stateTaxData[#Headers],0)))</f>
        <v>9999999</v>
      </c>
      <c r="CC25" s="7" cm="1">
        <f t="array" ref="CC25">IF(CC24=9999999,9999999,INDEX(stateTaxData[],MATCH(1,(stateTaxData[stateName]=CC$1)*(stateTaxData[taxYear]=$B$4)*(stateTaxData[FilingStatusFlag]=$B$8),0),MATCH($E25,stateTaxData[#Headers],0)))</f>
        <v>9999999</v>
      </c>
      <c r="CE25" s="123" cm="1">
        <f t="array" ref="CE25">IF(CE24=9999999,9999999,INDEX(stateTaxData[],MATCH(1,(stateTaxData[stateName]=CE$1)*(stateTaxData[taxYear]=$B$4)*(stateTaxData[FilingStatusFlag]=$B$8),0),MATCH($E25,stateTaxData[#Headers],0)))</f>
        <v>9999999</v>
      </c>
      <c r="CF25" s="7" cm="1">
        <f t="array" ref="CF25">IF(CF24=9999999,9999999,INDEX(stateTaxData[],MATCH(1,(stateTaxData[stateName]=CF$1)*(stateTaxData[taxYear]=$B$4)*(stateTaxData[FilingStatusFlag]=$B$8),0),MATCH($E25,stateTaxData[#Headers],0)))</f>
        <v>9999999</v>
      </c>
      <c r="CH25" s="7" cm="1">
        <f t="array" ref="CH25">IF(CH24=9999999,9999999,INDEX(stateTaxData[],MATCH(1,(stateTaxData[stateName]=CH$1)*(stateTaxData[taxYear]=$B$4)*(stateTaxData[FilingStatusFlag]=$B$8),0),MATCH($E25,stateTaxData[#Headers],0)))</f>
        <v>9999999</v>
      </c>
      <c r="CI25" s="7" cm="1">
        <f t="array" ref="CI25">IF(CI24=9999999,9999999,INDEX(stateTaxData[],MATCH(1,(stateTaxData[stateName]=CI$1)*(stateTaxData[taxYear]=$B$4)*(stateTaxData[FilingStatusFlag]=$B$8),0),MATCH($E25,stateTaxData[#Headers],0)))</f>
        <v>9999999</v>
      </c>
      <c r="CK25" s="7" cm="1">
        <f t="array" ref="CK25">IF(CK24=9999999,9999999,INDEX(stateTaxData[],MATCH(1,(stateTaxData[stateName]=CK$1)*(stateTaxData[taxYear]=$B$4)*(stateTaxData[FilingStatusFlag]=$B$8),0),MATCH($E25,stateTaxData[#Headers],0)))</f>
        <v>9999999</v>
      </c>
      <c r="CL25" s="7" cm="1">
        <f t="array" ref="CL25">IF(CL24=9999999,9999999,INDEX(stateTaxData[],MATCH(1,(stateTaxData[stateName]=CL$1)*(stateTaxData[taxYear]=$B$4)*(stateTaxData[FilingStatusFlag]=$B$8),0),MATCH($E25,stateTaxData[#Headers],0)))</f>
        <v>9999999</v>
      </c>
      <c r="CN25" s="7" cm="1">
        <f t="array" ref="CN25">IF(CN24=9999999,9999999,INDEX(stateTaxData[],MATCH(1,(stateTaxData[stateName]=CN$1)*(stateTaxData[taxYear]=$B$4)*(stateTaxData[FilingStatusFlag]=$B$8),0),MATCH($E25,stateTaxData[#Headers],0)))</f>
        <v>9999999</v>
      </c>
      <c r="CO25" s="7" cm="1">
        <f t="array" ref="CO25">IF(CO24=9999999,9999999,INDEX(stateTaxData[],MATCH(1,(stateTaxData[stateName]=CO$1)*(stateTaxData[taxYear]=$B$4)*(stateTaxData[FilingStatusFlag]=$B$8),0),MATCH($E25,stateTaxData[#Headers],0)))</f>
        <v>9999999</v>
      </c>
      <c r="CP25" s="7" cm="1">
        <f t="array" ref="CP25">IF(CP24=9999999,9999999,INDEX(stateTaxData[],MATCH(1,(stateTaxData[stateName]=CP$1)*(stateTaxData[taxYear]=$B$4)*(stateTaxData[FilingStatusFlag]=$B$8),0),MATCH($E25,stateTaxData[#Headers],0)))</f>
        <v>9999999</v>
      </c>
      <c r="CR25" s="123" cm="1">
        <f t="array" ref="CR25">IF(CR24=9999999,9999999,INDEX(stateTaxData[],MATCH(1,(stateTaxData[stateName]=CR$1)*(stateTaxData[taxYear]=$B$4)*(stateTaxData[FilingStatusFlag]=$B$8),0),MATCH($E25,stateTaxData[#Headers],0)))</f>
        <v>9999999</v>
      </c>
      <c r="CU25" s="7" cm="1">
        <f t="array" ref="CU25">IF(CU24=9999999,9999999,INDEX(stateTaxData[],MATCH(1,(stateTaxData[stateName]=CU$1)*(stateTaxData[taxYear]=$B$4)*(stateTaxData[FilingStatusFlag]=$B$8),0),MATCH($E25,stateTaxData[#Headers],0)))</f>
        <v>9999999</v>
      </c>
      <c r="CV25" s="7" cm="1">
        <f t="array" ref="CV25">IF(CV24=9999999,9999999,INDEX(stateTaxData[],MATCH(1,(stateTaxData[stateName]=CV$1)*(stateTaxData[taxYear]=$B$4)*(stateTaxData[FilingStatusFlag]=$B$8),0),MATCH($E25,stateTaxData[#Headers],0)))</f>
        <v>9999999</v>
      </c>
      <c r="CW25" s="7" cm="1">
        <f t="array" ref="CW25">IF(CW24=9999999,9999999,INDEX(stateTaxData[],MATCH(1,(stateTaxData[stateName]=CW$1)*(stateTaxData[taxYear]=$B$4)*(stateTaxData[FilingStatusFlag]=$B$8),0),MATCH($E25,stateTaxData[#Headers],0)))</f>
        <v>9999999</v>
      </c>
      <c r="CX25" s="123" cm="1">
        <f t="array" ref="CX25">IF(CX24=9999999,9999999,INDEX(stateTaxData[],MATCH(1,(stateTaxData[stateName]=CX$1)*(stateTaxData[taxYear]=$B$4)*(stateTaxData[FilingStatusFlag]=$B$8),0),MATCH($E25,stateTaxData[#Headers],0)))</f>
        <v>9999999</v>
      </c>
      <c r="DB25" s="7" cm="1">
        <f t="array" ref="DB25">IF(DB24=9999999,9999999,INDEX(stateTaxData[],MATCH(1,(stateTaxData[stateName]=DB$1)*(stateTaxData[taxYear]=$B$4)*(stateTaxData[FilingStatusFlag]=$B$8),0),MATCH($E25,stateTaxData[#Headers],0)))</f>
        <v>9999999</v>
      </c>
      <c r="DC25" s="7" cm="1">
        <f t="array" ref="DC25">IF(DC24=9999999,9999999,INDEX(stateTaxData[],MATCH(1,(stateTaxData[stateName]=DC$1)*(stateTaxData[taxYear]=$B$4)*(stateTaxData[FilingStatusFlag]=$B$8),0),MATCH($E25,stateTaxData[#Headers],0)))</f>
        <v>9999999</v>
      </c>
      <c r="DF25" s="109"/>
      <c r="DW25" s="188">
        <v>2</v>
      </c>
      <c r="ET25" s="4">
        <v>1</v>
      </c>
      <c r="EU25" s="209">
        <v>925</v>
      </c>
      <c r="FS25" s="213">
        <v>940</v>
      </c>
    </row>
    <row r="26" spans="1:175">
      <c r="A26" s="7">
        <v>3</v>
      </c>
      <c r="E26" t="s">
        <v>318</v>
      </c>
      <c r="AD26" s="157">
        <v>0</v>
      </c>
      <c r="AE26" s="109"/>
      <c r="AF26" s="4">
        <v>0</v>
      </c>
      <c r="AG26" s="4"/>
      <c r="AH26" s="4">
        <v>0</v>
      </c>
      <c r="AI26" s="4"/>
      <c r="AJ26" s="4"/>
      <c r="AK26" s="4"/>
      <c r="AL26" s="4">
        <v>0</v>
      </c>
      <c r="AO26" s="4">
        <v>0</v>
      </c>
      <c r="AP26" s="4">
        <v>0</v>
      </c>
      <c r="AQ26" s="4"/>
      <c r="AR26" s="157">
        <v>0</v>
      </c>
      <c r="AS26" s="4">
        <v>0</v>
      </c>
      <c r="AT26" s="4">
        <v>0</v>
      </c>
      <c r="AU26" s="4">
        <v>0</v>
      </c>
      <c r="AV26" s="4">
        <v>0</v>
      </c>
      <c r="AX26" s="4">
        <v>0</v>
      </c>
      <c r="AY26" s="4">
        <v>0</v>
      </c>
      <c r="AZ26" s="4"/>
      <c r="BA26" s="4">
        <v>0</v>
      </c>
      <c r="BB26" s="4">
        <v>0</v>
      </c>
      <c r="BC26" s="4">
        <v>0</v>
      </c>
      <c r="BD26" s="4">
        <v>0</v>
      </c>
      <c r="BE26" s="4">
        <v>0</v>
      </c>
      <c r="BF26" s="4">
        <v>0</v>
      </c>
      <c r="BH26" s="4">
        <v>0</v>
      </c>
      <c r="BI26" s="4"/>
      <c r="BJ26" s="4">
        <v>0</v>
      </c>
      <c r="BK26" s="4">
        <v>0</v>
      </c>
      <c r="BL26" s="4">
        <v>0</v>
      </c>
      <c r="BM26" s="4"/>
      <c r="BN26" s="4">
        <v>0</v>
      </c>
      <c r="BO26" s="4">
        <v>0</v>
      </c>
      <c r="BQ26" s="4">
        <v>0</v>
      </c>
      <c r="BT26" s="4">
        <v>0</v>
      </c>
      <c r="BU26" s="4">
        <v>0</v>
      </c>
      <c r="BV26" s="4">
        <v>0</v>
      </c>
      <c r="BW26" s="4">
        <v>0</v>
      </c>
      <c r="BX26" s="4">
        <v>0</v>
      </c>
      <c r="BY26" s="4">
        <v>0</v>
      </c>
      <c r="BZ26" s="4">
        <v>0</v>
      </c>
      <c r="CA26" s="4">
        <v>0</v>
      </c>
      <c r="CC26" s="4">
        <v>0</v>
      </c>
      <c r="CD26" s="4"/>
      <c r="CE26" s="157">
        <v>0</v>
      </c>
      <c r="CF26" s="4">
        <v>0</v>
      </c>
      <c r="CG26" s="4"/>
      <c r="CH26" s="4">
        <v>0</v>
      </c>
      <c r="CI26" s="4">
        <v>0</v>
      </c>
      <c r="CJ26" s="4"/>
      <c r="CK26" s="4">
        <v>0</v>
      </c>
      <c r="CL26" s="4">
        <v>0</v>
      </c>
      <c r="DF26" s="109"/>
      <c r="DW26" s="188">
        <v>3</v>
      </c>
      <c r="ET26" s="4">
        <v>2</v>
      </c>
      <c r="EU26" s="209">
        <v>2100</v>
      </c>
      <c r="FS26" s="213">
        <v>1255</v>
      </c>
    </row>
    <row r="27" spans="1:175">
      <c r="A27" s="7">
        <v>4</v>
      </c>
      <c r="E27" s="99" t="s">
        <v>185</v>
      </c>
      <c r="F27" t="s">
        <v>107</v>
      </c>
      <c r="G27" t="s">
        <v>110</v>
      </c>
      <c r="H27" cm="1">
        <f t="array" ref="H27">INDEX(FedTaxRateTable[],MATCH(1,(FedTaxRateTable[StatusAbb]=$B$7)*(FedTaxRateTable[Bracket]=$F27)*(FedTaxRateTable[Condition]=$G27),0),MATCH($B$4,VALUE(FedTaxRateTable[#Headers]),0))</f>
        <v>0.1</v>
      </c>
      <c r="AD27" s="123" cm="1">
        <f t="array" ref="AD27">INDEX(stateTaxData[],MATCH(1,(stateTaxData[stateName]=AD$1)*(stateTaxData[taxYear]=$B$4)*(stateTaxData[FilingStatusFlag]=$B$8),0),MATCH($E27,stateTaxData[#Headers],0))</f>
        <v>0.02</v>
      </c>
      <c r="AE27" s="109"/>
      <c r="AF27" s="7" cm="1">
        <f t="array" ref="AF27">INDEX(stateTaxData[],MATCH(1,(stateTaxData[stateName]=AF$1)*(stateTaxData[taxYear]=$B$4)*(stateTaxData[FilingStatusFlag]=$B$8),0),MATCH($E27,stateTaxData[#Headers],0))</f>
        <v>0</v>
      </c>
      <c r="AH27" s="7" cm="1">
        <f t="array" ref="AH27">INDEX(stateTaxData[],MATCH(1,(stateTaxData[stateName]=AH$1)*(stateTaxData[taxYear]=$B$4)*(stateTaxData[FilingStatusFlag]=$B$8),0),MATCH($E27,stateTaxData[#Headers],0))</f>
        <v>2.5000000000000001E-2</v>
      </c>
      <c r="AJ27">
        <f>AL68</f>
        <v>0</v>
      </c>
      <c r="AK27" s="7">
        <f t="shared" si="8"/>
        <v>0.02</v>
      </c>
      <c r="AL27" s="7" cm="1">
        <f t="array" ref="AL27">INDEX(stateTaxData[],MATCH(1,(stateTaxData[stateName]=AL$1)*(stateTaxData[taxYear]=$B$4)*(stateTaxData[FilingStatusFlag]=$B$8),0),MATCH($E27,stateTaxData[#Headers],0))</f>
        <v>0.02</v>
      </c>
      <c r="AO27" s="7" cm="1">
        <f t="array" ref="AO27">INDEX(stateTaxData[],MATCH(1,(stateTaxData[stateName]=AO$1)*(stateTaxData[taxYear]=$B$4)*(stateTaxData[FilingStatusFlag]=$B$8),0),MATCH($E27,stateTaxData[#Headers],0))</f>
        <v>0.01</v>
      </c>
      <c r="AP27" s="7" cm="1">
        <f t="array" ref="AP27">INDEX(stateTaxData[],MATCH(1,(stateTaxData[stateName]=AP$1)*(stateTaxData[taxYear]=$B$4)*(stateTaxData[FilingStatusFlag]=$B$8),0),MATCH($E27,stateTaxData[#Headers],0))</f>
        <v>4.3999999999999997E-2</v>
      </c>
      <c r="AR27" s="123" cm="1">
        <f t="array" ref="AR27">INDEX(stateTaxData[],MATCH(1,(stateTaxData[stateName]=AR$1)*(stateTaxData[taxYear]=$B$4)*(stateTaxData[FilingStatusFlag]=$B$8),0),MATCH($E27,stateTaxData[#Headers],0))</f>
        <v>0.03</v>
      </c>
      <c r="AS27" s="7" cm="1">
        <f t="array" ref="AS27">INDEX(stateTaxData[],MATCH(1,(stateTaxData[stateName]=AS$1)*(stateTaxData[taxYear]=$B$4)*(stateTaxData[FilingStatusFlag]=$B$8),0),MATCH($E27,stateTaxData[#Headers],0))</f>
        <v>2.1999999999999999E-2</v>
      </c>
      <c r="AT27" s="7" cm="1">
        <f t="array" ref="AT27">INDEX(stateTaxData[],MATCH(1,(stateTaxData[stateName]=AT$1)*(stateTaxData[taxYear]=$B$4)*(stateTaxData[FilingStatusFlag]=$B$8),0),MATCH($E27,stateTaxData[#Headers],0))</f>
        <v>0.04</v>
      </c>
      <c r="AU27" s="7" cm="1">
        <f t="array" ref="AU27">INDEX(stateTaxData[],MATCH(1,(stateTaxData[stateName]=AU$1)*(stateTaxData[taxYear]=$B$4)*(stateTaxData[FilingStatusFlag]=$B$8),0),MATCH($E27,stateTaxData[#Headers],0))</f>
        <v>0</v>
      </c>
      <c r="AV27" s="7" cm="1">
        <f t="array" ref="AV27">INDEX(stateTaxData[],MATCH(1,(stateTaxData[stateName]=AV$1)*(stateTaxData[taxYear]=$B$4)*(stateTaxData[FilingStatusFlag]=$B$8),0),MATCH($E27,stateTaxData[#Headers],0))</f>
        <v>0.01</v>
      </c>
      <c r="AX27" s="7" cm="1">
        <f t="array" ref="AX27">INDEX(stateTaxData[],MATCH(1,(stateTaxData[stateName]=AX$1)*(stateTaxData[taxYear]=$B$4)*(stateTaxData[FilingStatusFlag]=$B$8),0),MATCH($E27,stateTaxData[#Headers],0))</f>
        <v>1.4E-2</v>
      </c>
      <c r="AY27" s="7" cm="1">
        <f t="array" ref="AY27">INDEX(stateTaxData[],MATCH(1,(stateTaxData[stateName]=AY$1)*(stateTaxData[taxYear]=$B$4)*(stateTaxData[FilingStatusFlag]=$B$8),0),MATCH($E27,stateTaxData[#Headers],0))</f>
        <v>5.8000000000000003E-2</v>
      </c>
      <c r="BA27" s="7" cm="1">
        <f t="array" ref="BA27">INDEX(stateTaxData[],MATCH(1,(stateTaxData[stateName]=BA$1)*(stateTaxData[taxYear]=$B$4)*(stateTaxData[FilingStatusFlag]=$B$8),0),MATCH($E27,stateTaxData[#Headers],0))</f>
        <v>4.9500000000000002E-2</v>
      </c>
      <c r="BB27" s="7" cm="1">
        <f t="array" ref="BB27">INDEX(stateTaxData[],MATCH(1,(stateTaxData[stateName]=BB$1)*(stateTaxData[taxYear]=$B$4)*(stateTaxData[FilingStatusFlag]=$B$8),0),MATCH($E27,stateTaxData[#Headers],0))</f>
        <v>3.15E-2</v>
      </c>
      <c r="BC27" s="7" cm="1">
        <f t="array" ref="BC27">INDEX(stateTaxData[],MATCH(1,(stateTaxData[stateName]=BC$1)*(stateTaxData[taxYear]=$B$4)*(stateTaxData[FilingStatusFlag]=$B$8),0),MATCH($E27,stateTaxData[#Headers],0))</f>
        <v>4.3999999999999997E-2</v>
      </c>
      <c r="BD27" s="7" cm="1">
        <f t="array" ref="BD27">INDEX(stateTaxData[],MATCH(1,(stateTaxData[stateName]=BD$1)*(stateTaxData[taxYear]=$B$4)*(stateTaxData[FilingStatusFlag]=$B$8),0),MATCH($E27,stateTaxData[#Headers],0))</f>
        <v>3.1E-2</v>
      </c>
      <c r="BE27" s="7" cm="1">
        <f t="array" ref="BE27">INDEX(stateTaxData[],MATCH(1,(stateTaxData[stateName]=BE$1)*(stateTaxData[taxYear]=$B$4)*(stateTaxData[FilingStatusFlag]=$B$8),0),MATCH($E27,stateTaxData[#Headers],0))</f>
        <v>4.4999999999999998E-2</v>
      </c>
      <c r="BF27" s="7" cm="1">
        <f t="array" ref="BF27">INDEX(stateTaxData[],MATCH(1,(stateTaxData[stateName]=BF$1)*(stateTaxData[taxYear]=$B$4)*(stateTaxData[FilingStatusFlag]=$B$8),0),MATCH($E27,stateTaxData[#Headers],0))</f>
        <v>1.8499999999999999E-2</v>
      </c>
      <c r="BH27" s="7" cm="1">
        <f t="array" ref="BH27">INDEX(stateTaxData[],MATCH(1,(stateTaxData[stateName]=BH$1)*(stateTaxData[taxYear]=$B$4)*(stateTaxData[FilingStatusFlag]=$B$8),0),MATCH($E27,stateTaxData[#Headers],0))</f>
        <v>5.8000000000000003E-2</v>
      </c>
      <c r="BJ27" s="7" cm="1">
        <f t="array" ref="BJ27">INDEX(stateTaxData[],MATCH(1,(stateTaxData[stateName]=BJ$1)*(stateTaxData[taxYear]=$B$4)*(stateTaxData[FilingStatusFlag]=$B$8),0),MATCH($E27,stateTaxData[#Headers],0))</f>
        <v>0.02</v>
      </c>
      <c r="BK27" s="7" cm="1">
        <f t="array" ref="BK27">INDEX(stateTaxData[],MATCH(1,(stateTaxData[stateName]=BK$1)*(stateTaxData[taxYear]=$B$4)*(stateTaxData[FilingStatusFlag]=$B$8),0),MATCH($E27,stateTaxData[#Headers],0))</f>
        <v>0.05</v>
      </c>
      <c r="BL27" s="7" cm="1">
        <f t="array" ref="BL27">INDEX(stateTaxData[],MATCH(1,(stateTaxData[stateName]=BL$1)*(stateTaxData[taxYear]=$B$4)*(stateTaxData[FilingStatusFlag]=$B$8),0),MATCH($E27,stateTaxData[#Headers],0))</f>
        <v>4.2500000000000003E-2</v>
      </c>
      <c r="BN27" s="7" cm="1">
        <f t="array" ref="BN27">INDEX(stateTaxData[],MATCH(1,(stateTaxData[stateName]=BN$1)*(stateTaxData[taxYear]=$B$4)*(stateTaxData[FilingStatusFlag]=$B$8),0),MATCH($E27,stateTaxData[#Headers],0))</f>
        <v>5.3499999999999999E-2</v>
      </c>
      <c r="BO27" s="7" cm="1">
        <f t="array" ref="BO27">INDEX(stateTaxData[],MATCH(1,(stateTaxData[stateName]=BO$1)*(stateTaxData[taxYear]=$B$4)*(stateTaxData[FilingStatusFlag]=$B$8),0),MATCH($E27,stateTaxData[#Headers],0))</f>
        <v>0.05</v>
      </c>
      <c r="BQ27" s="7" cm="1">
        <f t="array" ref="BQ27">INDEX(stateTaxData[],MATCH(1,(stateTaxData[stateName]=BQ$1)*(stateTaxData[taxYear]=$B$4)*(stateTaxData[FilingStatusFlag]=$B$8),0),MATCH($E27,stateTaxData[#Headers],0))</f>
        <v>0.02</v>
      </c>
      <c r="BT27" s="7" cm="1">
        <f t="array" ref="BT27">INDEX(stateTaxData[],MATCH(1,(stateTaxData[stateName]=BT$1)*(stateTaxData[taxYear]=$B$4)*(stateTaxData[FilingStatusFlag]=$B$8),0),MATCH($E27,stateTaxData[#Headers],0))</f>
        <v>0.01</v>
      </c>
      <c r="BU27" s="7" cm="1">
        <f t="array" ref="BU27">INDEX(stateTaxData[],MATCH(1,(stateTaxData[stateName]=BU$1)*(stateTaxData[taxYear]=$B$4)*(stateTaxData[FilingStatusFlag]=$B$8),0),MATCH($E27,stateTaxData[#Headers],0))</f>
        <v>2.46E-2</v>
      </c>
      <c r="BV27" s="7" cm="1">
        <f t="array" ref="BV27">INDEX(stateTaxData[],MATCH(1,(stateTaxData[stateName]=BV$1)*(stateTaxData[taxYear]=$B$4)*(stateTaxData[FilingStatusFlag]=$B$8),0),MATCH($E27,stateTaxData[#Headers],0))</f>
        <v>0</v>
      </c>
      <c r="BW27" s="7" cm="1">
        <f t="array" ref="BW27">INDEX(stateTaxData[],MATCH(1,(stateTaxData[stateName]=BW$1)*(stateTaxData[taxYear]=$B$4)*(stateTaxData[FilingStatusFlag]=$B$8),0),MATCH($E27,stateTaxData[#Headers],0))</f>
        <v>0</v>
      </c>
      <c r="BX27" s="7" cm="1">
        <f t="array" ref="BX27">INDEX(stateTaxData[],MATCH(1,(stateTaxData[stateName]=BX$1)*(stateTaxData[taxYear]=$B$4)*(stateTaxData[FilingStatusFlag]=$B$8),0),MATCH($E27,stateTaxData[#Headers],0))</f>
        <v>1.4E-2</v>
      </c>
      <c r="BY27" s="7" cm="1">
        <f t="array" ref="BY27">INDEX(stateTaxData[],MATCH(1,(stateTaxData[stateName]=BY$1)*(stateTaxData[taxYear]=$B$4)*(stateTaxData[FilingStatusFlag]=$B$8),0),MATCH($E27,stateTaxData[#Headers],0))</f>
        <v>1.7000000000000001E-2</v>
      </c>
      <c r="BZ27" s="7" cm="1">
        <f t="array" ref="BZ27">INDEX(stateTaxData[],MATCH(1,(stateTaxData[stateName]=BZ$1)*(stateTaxData[taxYear]=$B$4)*(stateTaxData[FilingStatusFlag]=$B$8),0),MATCH($E27,stateTaxData[#Headers],0))</f>
        <v>0.04</v>
      </c>
      <c r="CA27" s="7" cm="1">
        <f t="array" ref="CA27">INDEX(stateTaxData[],MATCH(1,(stateTaxData[stateName]=CA$1)*(stateTaxData[taxYear]=$B$4)*(stateTaxData[FilingStatusFlag]=$B$8),0),MATCH($E27,stateTaxData[#Headers],0))</f>
        <v>4.7500000000000001E-2</v>
      </c>
      <c r="CC27" s="7" cm="1">
        <f t="array" ref="CC27">INDEX(stateTaxData[],MATCH(1,(stateTaxData[stateName]=CC$1)*(stateTaxData[taxYear]=$B$4)*(stateTaxData[FilingStatusFlag]=$B$8),0),MATCH($E27,stateTaxData[#Headers],0))</f>
        <v>1.95E-2</v>
      </c>
      <c r="CE27" s="123" cm="1">
        <f t="array" ref="CE27">INDEX(stateTaxData[],MATCH(1,(stateTaxData[stateName]=CE$1)*(stateTaxData[taxYear]=$B$4)*(stateTaxData[FilingStatusFlag]=$B$8),0),MATCH($E27,stateTaxData[#Headers],0))</f>
        <v>2.75E-2</v>
      </c>
      <c r="CF27" s="7" cm="1">
        <f t="array" ref="CF27">INDEX(stateTaxData[],MATCH(1,(stateTaxData[stateName]=CF$1)*(stateTaxData[taxYear]=$B$4)*(stateTaxData[FilingStatusFlag]=$B$8),0),MATCH($E27,stateTaxData[#Headers],0))</f>
        <v>2.5000000000000001E-3</v>
      </c>
      <c r="CH27" s="7" cm="1">
        <f t="array" ref="CH27">INDEX(stateTaxData[],MATCH(1,(stateTaxData[stateName]=CH$1)*(stateTaxData[taxYear]=$B$4)*(stateTaxData[FilingStatusFlag]=$B$8),0),MATCH($E27,stateTaxData[#Headers],0))</f>
        <v>4.7500000000000001E-2</v>
      </c>
      <c r="CI27" s="7" cm="1">
        <f t="array" ref="CI27">INDEX(stateTaxData[],MATCH(1,(stateTaxData[stateName]=CI$1)*(stateTaxData[taxYear]=$B$4)*(stateTaxData[FilingStatusFlag]=$B$8),0),MATCH($E27,stateTaxData[#Headers],0))</f>
        <v>3.0700000000000002E-2</v>
      </c>
      <c r="CK27" s="7" cm="1">
        <f t="array" ref="CK27">INDEX(stateTaxData[],MATCH(1,(stateTaxData[stateName]=CK$1)*(stateTaxData[taxYear]=$B$4)*(stateTaxData[FilingStatusFlag]=$B$8),0),MATCH($E27,stateTaxData[#Headers],0))</f>
        <v>3.7499999999999999E-2</v>
      </c>
      <c r="CL27" s="7" cm="1">
        <f t="array" ref="CL27">INDEX(stateTaxData[],MATCH(1,(stateTaxData[stateName]=CL$1)*(stateTaxData[taxYear]=$B$4)*(stateTaxData[FilingStatusFlag]=$B$8),0),MATCH($E27,stateTaxData[#Headers],0))</f>
        <v>0</v>
      </c>
      <c r="CN27" s="7" cm="1">
        <f t="array" ref="CN27">INDEX(stateTaxData[],MATCH(1,(stateTaxData[stateName]=CN$1)*(stateTaxData[taxYear]=$B$4)*(stateTaxData[FilingStatusFlag]=$B$8),0),MATCH($E27,stateTaxData[#Headers],0))</f>
        <v>0</v>
      </c>
      <c r="CO27" s="7" cm="1">
        <f t="array" ref="CO27">INDEX(stateTaxData[],MATCH(1,(stateTaxData[stateName]=CO$1)*(stateTaxData[taxYear]=$B$4)*(stateTaxData[FilingStatusFlag]=$B$8),0),MATCH($E27,stateTaxData[#Headers],0))</f>
        <v>0</v>
      </c>
      <c r="CP27" s="7" cm="1">
        <f t="array" ref="CP27">INDEX(stateTaxData[],MATCH(1,(stateTaxData[stateName]=CP$1)*(stateTaxData[taxYear]=$B$4)*(stateTaxData[FilingStatusFlag]=$B$8),0),MATCH($E27,stateTaxData[#Headers],0))</f>
        <v>0</v>
      </c>
      <c r="CR27" s="123" cm="1">
        <f t="array" ref="CR27">INDEX(stateTaxData[],MATCH(1,(stateTaxData[stateName]=CR$1)*(stateTaxData[taxYear]=$B$4)*(stateTaxData[FilingStatusFlag]=$B$8),0),MATCH($E27,stateTaxData[#Headers],0))</f>
        <v>4.8500000000000001E-2</v>
      </c>
      <c r="CU27" s="7" cm="1">
        <f t="array" ref="CU27">INDEX(stateTaxData[],MATCH(1,(stateTaxData[stateName]=CU$1)*(stateTaxData[taxYear]=$B$4)*(stateTaxData[FilingStatusFlag]=$B$8),0),MATCH($E27,stateTaxData[#Headers],0))</f>
        <v>3.3500000000000002E-2</v>
      </c>
      <c r="CV27" s="7" cm="1">
        <f t="array" ref="CV27">INDEX(stateTaxData[],MATCH(1,(stateTaxData[stateName]=CV$1)*(stateTaxData[taxYear]=$B$4)*(stateTaxData[FilingStatusFlag]=$B$8),0),MATCH($E27,stateTaxData[#Headers],0))</f>
        <v>0.02</v>
      </c>
      <c r="CW27" s="7" cm="1">
        <f t="array" ref="CW27">INDEX(stateTaxData[],MATCH(1,(stateTaxData[stateName]=CW$1)*(stateTaxData[taxYear]=$B$4)*(stateTaxData[FilingStatusFlag]=$B$8),0),MATCH($E27,stateTaxData[#Headers],0))</f>
        <v>0</v>
      </c>
      <c r="CX27" s="123" cm="1">
        <f t="array" ref="CX27">INDEX(stateTaxData[],MATCH(1,(stateTaxData[stateName]=CX$1)*(stateTaxData[taxYear]=$B$4)*(stateTaxData[FilingStatusFlag]=$B$8),0),MATCH($E27,stateTaxData[#Headers],0))</f>
        <v>2.3599999999999999E-2</v>
      </c>
      <c r="DB27" s="7" cm="1">
        <f t="array" ref="DB27">INDEX(stateTaxData[],MATCH(1,(stateTaxData[stateName]=DB$1)*(stateTaxData[taxYear]=$B$4)*(stateTaxData[FilingStatusFlag]=$B$8),0),MATCH($E27,stateTaxData[#Headers],0))</f>
        <v>3.5000000000000003E-2</v>
      </c>
      <c r="DC27" s="7" cm="1">
        <f t="array" ref="DC27">INDEX(stateTaxData[],MATCH(1,(stateTaxData[stateName]=DC$1)*(stateTaxData[taxYear]=$B$4)*(stateTaxData[FilingStatusFlag]=$B$8),0),MATCH($E27,stateTaxData[#Headers],0))</f>
        <v>0</v>
      </c>
      <c r="DD27">
        <f>AVERAGE(AD27,AF27,AH27,AL27,AO27,AP27,AR27,AS27,AT27,AU27,AV27,AX27,AY27,BA27,BB27,BC27,BD27,BE27,BF27,BH27,BJ27,BK27,BL27,BN27,BO27,BQ27,BT27,BU27,BV27,BW27,BX27,BY27,BZ27,CA27,CC27,CE27,CF27,CH27,CI27,CK27,CL27,CN27,CO27,CP27,CR27,CU27,CV27,CW27,CX27,DB27,DC27)</f>
        <v>2.5203921568627458E-2</v>
      </c>
      <c r="DF27" s="109"/>
      <c r="ET27" s="4" t="s">
        <v>286</v>
      </c>
      <c r="EU27" s="209">
        <v>2500</v>
      </c>
    </row>
    <row r="28" spans="1:175">
      <c r="E28" s="99" t="s">
        <v>186</v>
      </c>
      <c r="F28" t="s">
        <v>112</v>
      </c>
      <c r="G28" t="s">
        <v>110</v>
      </c>
      <c r="H28" cm="1">
        <f t="array" ref="H28">INDEX(FedTaxRateTable[],MATCH(1,(FedTaxRateTable[StatusAbb]=$B$7)*(FedTaxRateTable[Bracket]=$F28)*(FedTaxRateTable[Condition]=$G28),0),MATCH($B$4,VALUE(FedTaxRateTable[#Headers]),0))</f>
        <v>0.12</v>
      </c>
      <c r="AD28" s="123" cm="1">
        <f t="array" ref="AD28">INDEX(stateTaxData[],MATCH(1,(stateTaxData[stateName]=AD$1)*(stateTaxData[taxYear]=$B$4)*(stateTaxData[FilingStatusFlag]=$B$8),0),MATCH($E28,stateTaxData[#Headers],0))</f>
        <v>0.04</v>
      </c>
      <c r="AE28" s="109"/>
      <c r="AF28" s="7" cm="1">
        <f t="array" ref="AF28">INDEX(stateTaxData[],MATCH(1,(stateTaxData[stateName]=AF$1)*(stateTaxData[taxYear]=$B$4)*(stateTaxData[FilingStatusFlag]=$B$8),0),MATCH($E28,stateTaxData[#Headers],0))</f>
        <v>0</v>
      </c>
      <c r="AH28" s="7" cm="1">
        <f t="array" ref="AH28">INDEX(stateTaxData[],MATCH(1,(stateTaxData[stateName]=AH$1)*(stateTaxData[taxYear]=$B$4)*(stateTaxData[FilingStatusFlag]=$B$8),0),MATCH($E28,stateTaxData[#Headers],0))</f>
        <v>0</v>
      </c>
      <c r="AJ28">
        <f t="shared" ref="AJ28:AJ31" si="16">AL69</f>
        <v>0.02</v>
      </c>
      <c r="AK28" s="7">
        <f t="shared" si="8"/>
        <v>0.04</v>
      </c>
      <c r="AL28" s="7" cm="1">
        <f t="array" ref="AL28">INDEX(stateTaxData[],MATCH(1,(stateTaxData[stateName]=AL$1)*(stateTaxData[taxYear]=$B$4)*(stateTaxData[FilingStatusFlag]=$B$8),0),MATCH($E28,stateTaxData[#Headers],0))</f>
        <v>0.04</v>
      </c>
      <c r="AO28" s="7" cm="1">
        <f t="array" ref="AO28">INDEX(stateTaxData[],MATCH(1,(stateTaxData[stateName]=AO$1)*(stateTaxData[taxYear]=$B$4)*(stateTaxData[FilingStatusFlag]=$B$8),0),MATCH($E28,stateTaxData[#Headers],0))</f>
        <v>0.02</v>
      </c>
      <c r="AP28" s="7" cm="1">
        <f t="array" ref="AP28">INDEX(stateTaxData[],MATCH(1,(stateTaxData[stateName]=AP$1)*(stateTaxData[taxYear]=$B$4)*(stateTaxData[FilingStatusFlag]=$B$8),0),MATCH($E28,stateTaxData[#Headers],0))</f>
        <v>0</v>
      </c>
      <c r="AR28" s="123" cm="1">
        <f t="array" ref="AR28">INDEX(stateTaxData[],MATCH(1,(stateTaxData[stateName]=AR$1)*(stateTaxData[taxYear]=$B$4)*(stateTaxData[FilingStatusFlag]=$B$8),0),MATCH($E28,stateTaxData[#Headers],0))</f>
        <v>0.05</v>
      </c>
      <c r="AS28" s="7" cm="1">
        <f t="array" ref="AS28">INDEX(stateTaxData[],MATCH(1,(stateTaxData[stateName]=AS$1)*(stateTaxData[taxYear]=$B$4)*(stateTaxData[FilingStatusFlag]=$B$8),0),MATCH($E28,stateTaxData[#Headers],0))</f>
        <v>3.9E-2</v>
      </c>
      <c r="AT28" s="7" cm="1">
        <f t="array" ref="AT28">INDEX(stateTaxData[],MATCH(1,(stateTaxData[stateName]=AT$1)*(stateTaxData[taxYear]=$B$4)*(stateTaxData[FilingStatusFlag]=$B$8),0),MATCH($E28,stateTaxData[#Headers],0))</f>
        <v>0.06</v>
      </c>
      <c r="AU28" s="7" cm="1">
        <f t="array" ref="AU28">INDEX(stateTaxData[],MATCH(1,(stateTaxData[stateName]=AU$1)*(stateTaxData[taxYear]=$B$4)*(stateTaxData[FilingStatusFlag]=$B$8),0),MATCH($E28,stateTaxData[#Headers],0))</f>
        <v>0</v>
      </c>
      <c r="AV28" s="7" cm="1">
        <f t="array" ref="AV28">INDEX(stateTaxData[],MATCH(1,(stateTaxData[stateName]=AV$1)*(stateTaxData[taxYear]=$B$4)*(stateTaxData[FilingStatusFlag]=$B$8),0),MATCH($E28,stateTaxData[#Headers],0))</f>
        <v>0.02</v>
      </c>
      <c r="AX28" s="7" cm="1">
        <f t="array" ref="AX28">INDEX(stateTaxData[],MATCH(1,(stateTaxData[stateName]=AX$1)*(stateTaxData[taxYear]=$B$4)*(stateTaxData[FilingStatusFlag]=$B$8),0),MATCH($E28,stateTaxData[#Headers],0))</f>
        <v>3.2000000000000001E-2</v>
      </c>
      <c r="AY28" s="7" cm="1">
        <f t="array" ref="AY28">INDEX(stateTaxData[],MATCH(1,(stateTaxData[stateName]=AY$1)*(stateTaxData[taxYear]=$B$4)*(stateTaxData[FilingStatusFlag]=$B$8),0),MATCH($E28,stateTaxData[#Headers],0))</f>
        <v>0</v>
      </c>
      <c r="BA28" s="7" cm="1">
        <f t="array" ref="BA28">INDEX(stateTaxData[],MATCH(1,(stateTaxData[stateName]=BA$1)*(stateTaxData[taxYear]=$B$4)*(stateTaxData[FilingStatusFlag]=$B$8),0),MATCH($E28,stateTaxData[#Headers],0))</f>
        <v>0</v>
      </c>
      <c r="BB28" s="7" cm="1">
        <f t="array" ref="BB28">INDEX(stateTaxData[],MATCH(1,(stateTaxData[stateName]=BB$1)*(stateTaxData[taxYear]=$B$4)*(stateTaxData[FilingStatusFlag]=$B$8),0),MATCH($E28,stateTaxData[#Headers],0))</f>
        <v>0</v>
      </c>
      <c r="BC28" s="7" cm="1">
        <f t="array" ref="BC28">INDEX(stateTaxData[],MATCH(1,(stateTaxData[stateName]=BC$1)*(stateTaxData[taxYear]=$B$4)*(stateTaxData[FilingStatusFlag]=$B$8),0),MATCH($E28,stateTaxData[#Headers],0))</f>
        <v>4.82E-2</v>
      </c>
      <c r="BD28" s="7" cm="1">
        <f t="array" ref="BD28">INDEX(stateTaxData[],MATCH(1,(stateTaxData[stateName]=BD$1)*(stateTaxData[taxYear]=$B$4)*(stateTaxData[FilingStatusFlag]=$B$8),0),MATCH($E28,stateTaxData[#Headers],0))</f>
        <v>5.2499999999999998E-2</v>
      </c>
      <c r="BE28" s="7" cm="1">
        <f t="array" ref="BE28">INDEX(stateTaxData[],MATCH(1,(stateTaxData[stateName]=BE$1)*(stateTaxData[taxYear]=$B$4)*(stateTaxData[FilingStatusFlag]=$B$8),0),MATCH($E28,stateTaxData[#Headers],0))</f>
        <v>0</v>
      </c>
      <c r="BF28" s="7" cm="1">
        <f t="array" ref="BF28">INDEX(stateTaxData[],MATCH(1,(stateTaxData[stateName]=BF$1)*(stateTaxData[taxYear]=$B$4)*(stateTaxData[FilingStatusFlag]=$B$8),0),MATCH($E28,stateTaxData[#Headers],0))</f>
        <v>3.5000000000000003E-2</v>
      </c>
      <c r="BH28" s="7" cm="1">
        <f t="array" ref="BH28">INDEX(stateTaxData[],MATCH(1,(stateTaxData[stateName]=BH$1)*(stateTaxData[taxYear]=$B$4)*(stateTaxData[FilingStatusFlag]=$B$8),0),MATCH($E28,stateTaxData[#Headers],0))</f>
        <v>6.7500000000000004E-2</v>
      </c>
      <c r="BJ28" s="7" cm="1">
        <f t="array" ref="BJ28">INDEX(stateTaxData[],MATCH(1,(stateTaxData[stateName]=BJ$1)*(stateTaxData[taxYear]=$B$4)*(stateTaxData[FilingStatusFlag]=$B$8),0),MATCH($E28,stateTaxData[#Headers],0))</f>
        <v>0.03</v>
      </c>
      <c r="BK28" s="7" cm="1">
        <f t="array" ref="BK28">INDEX(stateTaxData[],MATCH(1,(stateTaxData[stateName]=BK$1)*(stateTaxData[taxYear]=$B$4)*(stateTaxData[FilingStatusFlag]=$B$8),0),MATCH($E28,stateTaxData[#Headers],0))</f>
        <v>0.09</v>
      </c>
      <c r="BL28" s="7" cm="1">
        <f t="array" ref="BL28">INDEX(stateTaxData[],MATCH(1,(stateTaxData[stateName]=BL$1)*(stateTaxData[taxYear]=$B$4)*(stateTaxData[FilingStatusFlag]=$B$8),0),MATCH($E28,stateTaxData[#Headers],0))</f>
        <v>0</v>
      </c>
      <c r="BN28" s="7" cm="1">
        <f t="array" ref="BN28">INDEX(stateTaxData[],MATCH(1,(stateTaxData[stateName]=BN$1)*(stateTaxData[taxYear]=$B$4)*(stateTaxData[FilingStatusFlag]=$B$8),0),MATCH($E28,stateTaxData[#Headers],0))</f>
        <v>6.8000000000000005E-2</v>
      </c>
      <c r="BO28" s="7" cm="1">
        <f t="array" ref="BO28">INDEX(stateTaxData[],MATCH(1,(stateTaxData[stateName]=BO$1)*(stateTaxData[taxYear]=$B$4)*(stateTaxData[FilingStatusFlag]=$B$8),0),MATCH($E28,stateTaxData[#Headers],0))</f>
        <v>0</v>
      </c>
      <c r="BQ28" s="7" cm="1">
        <f t="array" ref="BQ28">INDEX(stateTaxData[],MATCH(1,(stateTaxData[stateName]=BQ$1)*(stateTaxData[taxYear]=$B$4)*(stateTaxData[FilingStatusFlag]=$B$8),0),MATCH($E28,stateTaxData[#Headers],0))</f>
        <v>2.5000000000000001E-2</v>
      </c>
      <c r="BT28" s="7" cm="1">
        <f t="array" ref="BT28">INDEX(stateTaxData[],MATCH(1,(stateTaxData[stateName]=BT$1)*(stateTaxData[taxYear]=$B$4)*(stateTaxData[FilingStatusFlag]=$B$8),0),MATCH($E28,stateTaxData[#Headers],0))</f>
        <v>0.02</v>
      </c>
      <c r="BU28" s="7" cm="1">
        <f t="array" ref="BU28">INDEX(stateTaxData[],MATCH(1,(stateTaxData[stateName]=BU$1)*(stateTaxData[taxYear]=$B$4)*(stateTaxData[FilingStatusFlag]=$B$8),0),MATCH($E28,stateTaxData[#Headers],0))</f>
        <v>3.5099999999999999E-2</v>
      </c>
      <c r="BV28" s="7" cm="1">
        <f t="array" ref="BV28">INDEX(stateTaxData[],MATCH(1,(stateTaxData[stateName]=BV$1)*(stateTaxData[taxYear]=$B$4)*(stateTaxData[FilingStatusFlag]=$B$8),0),MATCH($E28,stateTaxData[#Headers],0))</f>
        <v>0</v>
      </c>
      <c r="BW28" s="7" cm="1">
        <f t="array" ref="BW28">INDEX(stateTaxData[],MATCH(1,(stateTaxData[stateName]=BW$1)*(stateTaxData[taxYear]=$B$4)*(stateTaxData[FilingStatusFlag]=$B$8),0),MATCH($E28,stateTaxData[#Headers],0))</f>
        <v>0</v>
      </c>
      <c r="BX28" s="7" cm="1">
        <f t="array" ref="BX28">INDEX(stateTaxData[],MATCH(1,(stateTaxData[stateName]=BX$1)*(stateTaxData[taxYear]=$B$4)*(stateTaxData[FilingStatusFlag]=$B$8),0),MATCH($E28,stateTaxData[#Headers],0))</f>
        <v>1.7500000000000002E-2</v>
      </c>
      <c r="BY28" s="7" cm="1">
        <f t="array" ref="BY28">INDEX(stateTaxData[],MATCH(1,(stateTaxData[stateName]=BY$1)*(stateTaxData[taxYear]=$B$4)*(stateTaxData[FilingStatusFlag]=$B$8),0),MATCH($E28,stateTaxData[#Headers],0))</f>
        <v>3.2000000000000001E-2</v>
      </c>
      <c r="BZ28" s="7" cm="1">
        <f t="array" ref="BZ28">INDEX(stateTaxData[],MATCH(1,(stateTaxData[stateName]=BZ$1)*(stateTaxData[taxYear]=$B$4)*(stateTaxData[FilingStatusFlag]=$B$8),0),MATCH($E28,stateTaxData[#Headers],0))</f>
        <v>4.4999999999999998E-2</v>
      </c>
      <c r="CA28" s="7" cm="1">
        <f t="array" ref="CA28">INDEX(stateTaxData[],MATCH(1,(stateTaxData[stateName]=CA$1)*(stateTaxData[taxYear]=$B$4)*(stateTaxData[FilingStatusFlag]=$B$8),0),MATCH($E28,stateTaxData[#Headers],0))</f>
        <v>0</v>
      </c>
      <c r="CC28" s="7" cm="1">
        <f t="array" ref="CC28">INDEX(stateTaxData[],MATCH(1,(stateTaxData[stateName]=CC$1)*(stateTaxData[taxYear]=$B$4)*(stateTaxData[FilingStatusFlag]=$B$8),0),MATCH($E28,stateTaxData[#Headers],0))</f>
        <v>2.5000000000000001E-2</v>
      </c>
      <c r="CE28" s="123" cm="1">
        <f t="array" ref="CE28">INDEX(stateTaxData[],MATCH(1,(stateTaxData[stateName]=CE$1)*(stateTaxData[taxYear]=$B$4)*(stateTaxData[FilingStatusFlag]=$B$8),0),MATCH($E28,stateTaxData[#Headers],0))</f>
        <v>3.6880000000000003E-2</v>
      </c>
      <c r="CF28" s="7" cm="1">
        <f t="array" ref="CF28">INDEX(stateTaxData[],MATCH(1,(stateTaxData[stateName]=CF$1)*(stateTaxData[taxYear]=$B$4)*(stateTaxData[FilingStatusFlag]=$B$8),0),MATCH($E28,stateTaxData[#Headers],0))</f>
        <v>7.4999999999999997E-3</v>
      </c>
      <c r="CH28" s="7" cm="1">
        <f t="array" ref="CH28">INDEX(stateTaxData[],MATCH(1,(stateTaxData[stateName]=CH$1)*(stateTaxData[taxYear]=$B$4)*(stateTaxData[FilingStatusFlag]=$B$8),0),MATCH($E28,stateTaxData[#Headers],0))</f>
        <v>6.7500000000000004E-2</v>
      </c>
      <c r="CI28" s="7" cm="1">
        <f t="array" ref="CI28">INDEX(stateTaxData[],MATCH(1,(stateTaxData[stateName]=CI$1)*(stateTaxData[taxYear]=$B$4)*(stateTaxData[FilingStatusFlag]=$B$8),0),MATCH($E28,stateTaxData[#Headers],0))</f>
        <v>0</v>
      </c>
      <c r="CK28" s="7" cm="1">
        <f t="array" ref="CK28">INDEX(stateTaxData[],MATCH(1,(stateTaxData[stateName]=CK$1)*(stateTaxData[taxYear]=$B$4)*(stateTaxData[FilingStatusFlag]=$B$8),0),MATCH($E28,stateTaxData[#Headers],0))</f>
        <v>4.7500000000000001E-2</v>
      </c>
      <c r="CL28" s="7" cm="1">
        <f t="array" ref="CL28">INDEX(stateTaxData[],MATCH(1,(stateTaxData[stateName]=CL$1)*(stateTaxData[taxYear]=$B$4)*(stateTaxData[FilingStatusFlag]=$B$8),0),MATCH($E28,stateTaxData[#Headers],0))</f>
        <v>0.03</v>
      </c>
      <c r="CN28" s="7" cm="1">
        <f t="array" ref="CN28">INDEX(stateTaxData[],MATCH(1,(stateTaxData[stateName]=CN$1)*(stateTaxData[taxYear]=$B$4)*(stateTaxData[FilingStatusFlag]=$B$8),0),MATCH($E28,stateTaxData[#Headers],0))</f>
        <v>0</v>
      </c>
      <c r="CO28" s="7" cm="1">
        <f t="array" ref="CO28">INDEX(stateTaxData[],MATCH(1,(stateTaxData[stateName]=CO$1)*(stateTaxData[taxYear]=$B$4)*(stateTaxData[FilingStatusFlag]=$B$8),0),MATCH($E28,stateTaxData[#Headers],0))</f>
        <v>0</v>
      </c>
      <c r="CP28" s="7" cm="1">
        <f t="array" ref="CP28">INDEX(stateTaxData[],MATCH(1,(stateTaxData[stateName]=CP$1)*(stateTaxData[taxYear]=$B$4)*(stateTaxData[FilingStatusFlag]=$B$8),0),MATCH($E28,stateTaxData[#Headers],0))</f>
        <v>0</v>
      </c>
      <c r="CR28" s="123" cm="1">
        <f t="array" ref="CR28">INDEX(stateTaxData[],MATCH(1,(stateTaxData[stateName]=CR$1)*(stateTaxData[taxYear]=$B$4)*(stateTaxData[FilingStatusFlag]=$B$8),0),MATCH($E28,stateTaxData[#Headers],0))</f>
        <v>0</v>
      </c>
      <c r="CU28" s="7" cm="1">
        <f t="array" ref="CU28">INDEX(stateTaxData[],MATCH(1,(stateTaxData[stateName]=CU$1)*(stateTaxData[taxYear]=$B$4)*(stateTaxData[FilingStatusFlag]=$B$8),0),MATCH($E28,stateTaxData[#Headers],0))</f>
        <v>6.6000000000000003E-2</v>
      </c>
      <c r="CV28" s="7" cm="1">
        <f t="array" ref="CV28">INDEX(stateTaxData[],MATCH(1,(stateTaxData[stateName]=CV$1)*(stateTaxData[taxYear]=$B$4)*(stateTaxData[FilingStatusFlag]=$B$8),0),MATCH($E28,stateTaxData[#Headers],0))</f>
        <v>0.03</v>
      </c>
      <c r="CW28" s="7" cm="1">
        <f t="array" ref="CW28">INDEX(stateTaxData[],MATCH(1,(stateTaxData[stateName]=CW$1)*(stateTaxData[taxYear]=$B$4)*(stateTaxData[FilingStatusFlag]=$B$8),0),MATCH($E28,stateTaxData[#Headers],0))</f>
        <v>0</v>
      </c>
      <c r="CX28" s="123" cm="1">
        <f t="array" ref="CX28">INDEX(stateTaxData[],MATCH(1,(stateTaxData[stateName]=CX$1)*(stateTaxData[taxYear]=$B$4)*(stateTaxData[FilingStatusFlag]=$B$8),0),MATCH($E28,stateTaxData[#Headers],0))</f>
        <v>3.15E-2</v>
      </c>
      <c r="DB28" s="7" cm="1">
        <f t="array" ref="DB28">INDEX(stateTaxData[],MATCH(1,(stateTaxData[stateName]=DB$1)*(stateTaxData[taxYear]=$B$4)*(stateTaxData[FilingStatusFlag]=$B$8),0),MATCH($E28,stateTaxData[#Headers],0))</f>
        <v>4.3999999999999997E-2</v>
      </c>
      <c r="DC28" s="7" cm="1">
        <f t="array" ref="DC28">INDEX(stateTaxData[],MATCH(1,(stateTaxData[stateName]=DC$1)*(stateTaxData[taxYear]=$B$4)*(stateTaxData[FilingStatusFlag]=$B$8),0),MATCH($E28,stateTaxData[#Headers],0))</f>
        <v>0</v>
      </c>
      <c r="DD28">
        <f>AVERAGE(AD28,AF28,AH28,AL28,AO28,AP28,AR28,AS28,AT28,AU28,AV28,AX28,AY28,BA28,BB28,BC28,BD28,BE28,BF28,BH28,BJ28,BK28,BL28,BN28,BO28,BQ28,BT28,BU28,BV28,BW28,BX28,BY28,BZ28,CA28,CC28,CE28,CF28,CH28,CI28,CK28,CL28,CN28,CO28,CP28,CR28,CU28,CV28,CW28,CX28,DB28,DC28)</f>
        <v>2.456235294117648E-2</v>
      </c>
      <c r="DF28" s="109"/>
      <c r="DW28" t="s">
        <v>643</v>
      </c>
      <c r="ET28" s="4" t="s">
        <v>728</v>
      </c>
      <c r="FI28" t="b">
        <v>1</v>
      </c>
    </row>
    <row r="29" spans="1:175">
      <c r="E29" s="99" t="s">
        <v>187</v>
      </c>
      <c r="F29" t="s">
        <v>113</v>
      </c>
      <c r="G29" t="s">
        <v>110</v>
      </c>
      <c r="H29" cm="1">
        <f t="array" ref="H29">INDEX(FedTaxRateTable[],MATCH(1,(FedTaxRateTable[StatusAbb]=$B$7)*(FedTaxRateTable[Bracket]=$F29)*(FedTaxRateTable[Condition]=$G29),0),MATCH($B$4,VALUE(FedTaxRateTable[#Headers]),0))</f>
        <v>0.22</v>
      </c>
      <c r="AD29" s="123" cm="1">
        <f t="array" ref="AD29">INDEX(stateTaxData[],MATCH(1,(stateTaxData[stateName]=AD$1)*(stateTaxData[taxYear]=$B$4)*(stateTaxData[FilingStatusFlag]=$B$8),0),MATCH($E29,stateTaxData[#Headers],0))</f>
        <v>0.05</v>
      </c>
      <c r="AE29" s="109"/>
      <c r="AF29" s="7" cm="1">
        <f t="array" ref="AF29">INDEX(stateTaxData[],MATCH(1,(stateTaxData[stateName]=AF$1)*(stateTaxData[taxYear]=$B$4)*(stateTaxData[FilingStatusFlag]=$B$8),0),MATCH($E29,stateTaxData[#Headers],0))</f>
        <v>0</v>
      </c>
      <c r="AH29" s="7" cm="1">
        <f t="array" ref="AH29">INDEX(stateTaxData[],MATCH(1,(stateTaxData[stateName]=AH$1)*(stateTaxData[taxYear]=$B$4)*(stateTaxData[FilingStatusFlag]=$B$8),0),MATCH($E29,stateTaxData[#Headers],0))</f>
        <v>0</v>
      </c>
      <c r="AJ29">
        <f t="shared" si="16"/>
        <v>0.03</v>
      </c>
      <c r="AK29" s="7">
        <f t="shared" si="8"/>
        <v>4.7E-2</v>
      </c>
      <c r="AL29" s="7" cm="1">
        <f t="array" ref="AL29">INDEX(stateTaxData[],MATCH(1,(stateTaxData[stateName]=AL$1)*(stateTaxData[taxYear]=$B$4)*(stateTaxData[FilingStatusFlag]=$B$8),0),MATCH($E29,stateTaxData[#Headers],0))</f>
        <v>4.7E-2</v>
      </c>
      <c r="AO29" s="7" cm="1">
        <f t="array" ref="AO29">INDEX(stateTaxData[],MATCH(1,(stateTaxData[stateName]=AO$1)*(stateTaxData[taxYear]=$B$4)*(stateTaxData[FilingStatusFlag]=$B$8),0),MATCH($E29,stateTaxData[#Headers],0))</f>
        <v>0.04</v>
      </c>
      <c r="AP29" s="7" cm="1">
        <f t="array" ref="AP29">INDEX(stateTaxData[],MATCH(1,(stateTaxData[stateName]=AP$1)*(stateTaxData[taxYear]=$B$4)*(stateTaxData[FilingStatusFlag]=$B$8),0),MATCH($E29,stateTaxData[#Headers],0))</f>
        <v>0</v>
      </c>
      <c r="AR29" s="123" cm="1">
        <f t="array" ref="AR29">INDEX(stateTaxData[],MATCH(1,(stateTaxData[stateName]=AR$1)*(stateTaxData[taxYear]=$B$4)*(stateTaxData[FilingStatusFlag]=$B$8),0),MATCH($E29,stateTaxData[#Headers],0))</f>
        <v>5.5E-2</v>
      </c>
      <c r="AS29" s="7" cm="1">
        <f t="array" ref="AS29">INDEX(stateTaxData[],MATCH(1,(stateTaxData[stateName]=AS$1)*(stateTaxData[taxYear]=$B$4)*(stateTaxData[FilingStatusFlag]=$B$8),0),MATCH($E29,stateTaxData[#Headers],0))</f>
        <v>4.8000000000000001E-2</v>
      </c>
      <c r="AT29" s="7" cm="1">
        <f t="array" ref="AT29">INDEX(stateTaxData[],MATCH(1,(stateTaxData[stateName]=AT$1)*(stateTaxData[taxYear]=$B$4)*(stateTaxData[FilingStatusFlag]=$B$8),0),MATCH($E29,stateTaxData[#Headers],0))</f>
        <v>6.5000000000000002E-2</v>
      </c>
      <c r="AU29" s="7" cm="1">
        <f t="array" ref="AU29">INDEX(stateTaxData[],MATCH(1,(stateTaxData[stateName]=AU$1)*(stateTaxData[taxYear]=$B$4)*(stateTaxData[FilingStatusFlag]=$B$8),0),MATCH($E29,stateTaxData[#Headers],0))</f>
        <v>0</v>
      </c>
      <c r="AV29" s="7" cm="1">
        <f t="array" ref="AV29">INDEX(stateTaxData[],MATCH(1,(stateTaxData[stateName]=AV$1)*(stateTaxData[taxYear]=$B$4)*(stateTaxData[FilingStatusFlag]=$B$8),0),MATCH($E29,stateTaxData[#Headers],0))</f>
        <v>0.03</v>
      </c>
      <c r="AX29" s="7" cm="1">
        <f t="array" ref="AX29">INDEX(stateTaxData[],MATCH(1,(stateTaxData[stateName]=AX$1)*(stateTaxData[taxYear]=$B$4)*(stateTaxData[FilingStatusFlag]=$B$8),0),MATCH($E29,stateTaxData[#Headers],0))</f>
        <v>5.5E-2</v>
      </c>
      <c r="AY29" s="7" cm="1">
        <f t="array" ref="AY29">INDEX(stateTaxData[],MATCH(1,(stateTaxData[stateName]=AY$1)*(stateTaxData[taxYear]=$B$4)*(stateTaxData[FilingStatusFlag]=$B$8),0),MATCH($E29,stateTaxData[#Headers],0))</f>
        <v>0</v>
      </c>
      <c r="BA29" s="7" cm="1">
        <f t="array" ref="BA29">INDEX(stateTaxData[],MATCH(1,(stateTaxData[stateName]=BA$1)*(stateTaxData[taxYear]=$B$4)*(stateTaxData[FilingStatusFlag]=$B$8),0),MATCH($E29,stateTaxData[#Headers],0))</f>
        <v>0</v>
      </c>
      <c r="BB29" s="7" cm="1">
        <f t="array" ref="BB29">INDEX(stateTaxData[],MATCH(1,(stateTaxData[stateName]=BB$1)*(stateTaxData[taxYear]=$B$4)*(stateTaxData[FilingStatusFlag]=$B$8),0),MATCH($E29,stateTaxData[#Headers],0))</f>
        <v>0</v>
      </c>
      <c r="BC29" s="7" cm="1">
        <f t="array" ref="BC29">INDEX(stateTaxData[],MATCH(1,(stateTaxData[stateName]=BC$1)*(stateTaxData[taxYear]=$B$4)*(stateTaxData[FilingStatusFlag]=$B$8),0),MATCH($E29,stateTaxData[#Headers],0))</f>
        <v>5.7000000000000002E-2</v>
      </c>
      <c r="BD29" s="7" cm="1">
        <f t="array" ref="BD29">INDEX(stateTaxData[],MATCH(1,(stateTaxData[stateName]=BD$1)*(stateTaxData[taxYear]=$B$4)*(stateTaxData[FilingStatusFlag]=$B$8),0),MATCH($E29,stateTaxData[#Headers],0))</f>
        <v>5.7000000000000002E-2</v>
      </c>
      <c r="BE29" s="7" cm="1">
        <f t="array" ref="BE29">INDEX(stateTaxData[],MATCH(1,(stateTaxData[stateName]=BE$1)*(stateTaxData[taxYear]=$B$4)*(stateTaxData[FilingStatusFlag]=$B$8),0),MATCH($E29,stateTaxData[#Headers],0))</f>
        <v>0</v>
      </c>
      <c r="BF29" s="7" cm="1">
        <f t="array" ref="BF29">INDEX(stateTaxData[],MATCH(1,(stateTaxData[stateName]=BF$1)*(stateTaxData[taxYear]=$B$4)*(stateTaxData[FilingStatusFlag]=$B$8),0),MATCH($E29,stateTaxData[#Headers],0))</f>
        <v>4.2450000000000002E-2</v>
      </c>
      <c r="BH29" s="7" cm="1">
        <f t="array" ref="BH29">INDEX(stateTaxData[],MATCH(1,(stateTaxData[stateName]=BH$1)*(stateTaxData[taxYear]=$B$4)*(stateTaxData[FilingStatusFlag]=$B$8),0),MATCH($E29,stateTaxData[#Headers],0))</f>
        <v>7.1499999999999994E-2</v>
      </c>
      <c r="BJ29" s="7" cm="1">
        <f t="array" ref="BJ29">INDEX(stateTaxData[],MATCH(1,(stateTaxData[stateName]=BJ$1)*(stateTaxData[taxYear]=$B$4)*(stateTaxData[FilingStatusFlag]=$B$8),0),MATCH($E29,stateTaxData[#Headers],0))</f>
        <v>0.04</v>
      </c>
      <c r="BK29" s="7" cm="1">
        <f t="array" ref="BK29">INDEX(stateTaxData[],MATCH(1,(stateTaxData[stateName]=BK$1)*(stateTaxData[taxYear]=$B$4)*(stateTaxData[FilingStatusFlag]=$B$8),0),MATCH($E29,stateTaxData[#Headers],0))</f>
        <v>0</v>
      </c>
      <c r="BL29" s="7" cm="1">
        <f t="array" ref="BL29">INDEX(stateTaxData[],MATCH(1,(stateTaxData[stateName]=BL$1)*(stateTaxData[taxYear]=$B$4)*(stateTaxData[FilingStatusFlag]=$B$8),0),MATCH($E29,stateTaxData[#Headers],0))</f>
        <v>0</v>
      </c>
      <c r="BN29" s="7" cm="1">
        <f t="array" ref="BN29">INDEX(stateTaxData[],MATCH(1,(stateTaxData[stateName]=BN$1)*(stateTaxData[taxYear]=$B$4)*(stateTaxData[FilingStatusFlag]=$B$8),0),MATCH($E29,stateTaxData[#Headers],0))</f>
        <v>7.85E-2</v>
      </c>
      <c r="BO29" s="7" cm="1">
        <f t="array" ref="BO29">INDEX(stateTaxData[],MATCH(1,(stateTaxData[stateName]=BO$1)*(stateTaxData[taxYear]=$B$4)*(stateTaxData[FilingStatusFlag]=$B$8),0),MATCH($E29,stateTaxData[#Headers],0))</f>
        <v>0</v>
      </c>
      <c r="BQ29" s="7" cm="1">
        <f t="array" ref="BQ29">INDEX(stateTaxData[],MATCH(1,(stateTaxData[stateName]=BQ$1)*(stateTaxData[taxYear]=$B$4)*(stateTaxData[FilingStatusFlag]=$B$8),0),MATCH($E29,stateTaxData[#Headers],0))</f>
        <v>0.03</v>
      </c>
      <c r="BT29" s="7" cm="1">
        <f t="array" ref="BT29">INDEX(stateTaxData[],MATCH(1,(stateTaxData[stateName]=BT$1)*(stateTaxData[taxYear]=$B$4)*(stateTaxData[FilingStatusFlag]=$B$8),0),MATCH($E29,stateTaxData[#Headers],0))</f>
        <v>0.03</v>
      </c>
      <c r="BU29" s="7" cm="1">
        <f t="array" ref="BU29">INDEX(stateTaxData[],MATCH(1,(stateTaxData[stateName]=BU$1)*(stateTaxData[taxYear]=$B$4)*(stateTaxData[FilingStatusFlag]=$B$8),0),MATCH($E29,stateTaxData[#Headers],0))</f>
        <v>5.0099999999999999E-2</v>
      </c>
      <c r="BV29" s="7" cm="1">
        <f t="array" ref="BV29">INDEX(stateTaxData[],MATCH(1,(stateTaxData[stateName]=BV$1)*(stateTaxData[taxYear]=$B$4)*(stateTaxData[FilingStatusFlag]=$B$8),0),MATCH($E29,stateTaxData[#Headers],0))</f>
        <v>0</v>
      </c>
      <c r="BW29" s="7" cm="1">
        <f t="array" ref="BW29">INDEX(stateTaxData[],MATCH(1,(stateTaxData[stateName]=BW$1)*(stateTaxData[taxYear]=$B$4)*(stateTaxData[FilingStatusFlag]=$B$8),0),MATCH($E29,stateTaxData[#Headers],0))</f>
        <v>0</v>
      </c>
      <c r="BX29" s="7" cm="1">
        <f t="array" ref="BX29">INDEX(stateTaxData[],MATCH(1,(stateTaxData[stateName]=BX$1)*(stateTaxData[taxYear]=$B$4)*(stateTaxData[FilingStatusFlag]=$B$8),0),MATCH($E29,stateTaxData[#Headers],0))</f>
        <v>3.5000000000000003E-2</v>
      </c>
      <c r="BY29" s="7" cm="1">
        <f t="array" ref="BY29">INDEX(stateTaxData[],MATCH(1,(stateTaxData[stateName]=BY$1)*(stateTaxData[taxYear]=$B$4)*(stateTaxData[FilingStatusFlag]=$B$8),0),MATCH($E29,stateTaxData[#Headers],0))</f>
        <v>4.7E-2</v>
      </c>
      <c r="BZ29" s="7" cm="1">
        <f t="array" ref="BZ29">INDEX(stateTaxData[],MATCH(1,(stateTaxData[stateName]=BZ$1)*(stateTaxData[taxYear]=$B$4)*(stateTaxData[FilingStatusFlag]=$B$8),0),MATCH($E29,stateTaxData[#Headers],0))</f>
        <v>5.2499999999999998E-2</v>
      </c>
      <c r="CA29" s="7" cm="1">
        <f t="array" ref="CA29">INDEX(stateTaxData[],MATCH(1,(stateTaxData[stateName]=CA$1)*(stateTaxData[taxYear]=$B$4)*(stateTaxData[FilingStatusFlag]=$B$8),0),MATCH($E29,stateTaxData[#Headers],0))</f>
        <v>0</v>
      </c>
      <c r="CC29" s="7" cm="1">
        <f t="array" ref="CC29">INDEX(stateTaxData[],MATCH(1,(stateTaxData[stateName]=CC$1)*(stateTaxData[taxYear]=$B$4)*(stateTaxData[FilingStatusFlag]=$B$8),0),MATCH($E29,stateTaxData[#Headers],0))</f>
        <v>0</v>
      </c>
      <c r="CE29" s="123" cm="1">
        <f t="array" ref="CE29">INDEX(stateTaxData[],MATCH(1,(stateTaxData[stateName]=CE$1)*(stateTaxData[taxYear]=$B$4)*(stateTaxData[FilingStatusFlag]=$B$8),0),MATCH($E29,stateTaxData[#Headers],0))</f>
        <v>3.7499999999999999E-2</v>
      </c>
      <c r="CF29" s="7" cm="1">
        <f t="array" ref="CF29">INDEX(stateTaxData[],MATCH(1,(stateTaxData[stateName]=CF$1)*(stateTaxData[taxYear]=$B$4)*(stateTaxData[FilingStatusFlag]=$B$8),0),MATCH($E29,stateTaxData[#Headers],0))</f>
        <v>1.7500000000000002E-2</v>
      </c>
      <c r="CH29" s="7" cm="1">
        <f t="array" ref="CH29">INDEX(stateTaxData[],MATCH(1,(stateTaxData[stateName]=CH$1)*(stateTaxData[taxYear]=$B$4)*(stateTaxData[FilingStatusFlag]=$B$8),0),MATCH($E29,stateTaxData[#Headers],0))</f>
        <v>8.7499999999999994E-2</v>
      </c>
      <c r="CI29" s="7" cm="1">
        <f t="array" ref="CI29">INDEX(stateTaxData[],MATCH(1,(stateTaxData[stateName]=CI$1)*(stateTaxData[taxYear]=$B$4)*(stateTaxData[FilingStatusFlag]=$B$8),0),MATCH($E29,stateTaxData[#Headers],0))</f>
        <v>0</v>
      </c>
      <c r="CK29" s="7" cm="1">
        <f t="array" ref="CK29">INDEX(stateTaxData[],MATCH(1,(stateTaxData[stateName]=CK$1)*(stateTaxData[taxYear]=$B$4)*(stateTaxData[FilingStatusFlag]=$B$8),0),MATCH($E29,stateTaxData[#Headers],0))</f>
        <v>5.9900000000000002E-2</v>
      </c>
      <c r="CL29" s="7" cm="1">
        <f t="array" ref="CL29">INDEX(stateTaxData[],MATCH(1,(stateTaxData[stateName]=CL$1)*(stateTaxData[taxYear]=$B$4)*(stateTaxData[FilingStatusFlag]=$B$8),0),MATCH($E29,stateTaxData[#Headers],0))</f>
        <v>6.4000000000000001E-2</v>
      </c>
      <c r="CN29" s="7" cm="1">
        <f t="array" ref="CN29">INDEX(stateTaxData[],MATCH(1,(stateTaxData[stateName]=CN$1)*(stateTaxData[taxYear]=$B$4)*(stateTaxData[FilingStatusFlag]=$B$8),0),MATCH($E29,stateTaxData[#Headers],0))</f>
        <v>0</v>
      </c>
      <c r="CO29" s="7" cm="1">
        <f t="array" ref="CO29">INDEX(stateTaxData[],MATCH(1,(stateTaxData[stateName]=CO$1)*(stateTaxData[taxYear]=$B$4)*(stateTaxData[FilingStatusFlag]=$B$8),0),MATCH($E29,stateTaxData[#Headers],0))</f>
        <v>0</v>
      </c>
      <c r="CP29" s="7" cm="1">
        <f t="array" ref="CP29">INDEX(stateTaxData[],MATCH(1,(stateTaxData[stateName]=CP$1)*(stateTaxData[taxYear]=$B$4)*(stateTaxData[FilingStatusFlag]=$B$8),0),MATCH($E29,stateTaxData[#Headers],0))</f>
        <v>0</v>
      </c>
      <c r="CR29" s="123" cm="1">
        <f t="array" ref="CR29">INDEX(stateTaxData[],MATCH(1,(stateTaxData[stateName]=CR$1)*(stateTaxData[taxYear]=$B$4)*(stateTaxData[FilingStatusFlag]=$B$8),0),MATCH($E29,stateTaxData[#Headers],0))</f>
        <v>0</v>
      </c>
      <c r="CU29" s="7" cm="1">
        <f t="array" ref="CU29">INDEX(stateTaxData[],MATCH(1,(stateTaxData[stateName]=CU$1)*(stateTaxData[taxYear]=$B$4)*(stateTaxData[FilingStatusFlag]=$B$8),0),MATCH($E29,stateTaxData[#Headers],0))</f>
        <v>7.5999999999999998E-2</v>
      </c>
      <c r="CV29" s="7" cm="1">
        <f t="array" ref="CV29">INDEX(stateTaxData[],MATCH(1,(stateTaxData[stateName]=CV$1)*(stateTaxData[taxYear]=$B$4)*(stateTaxData[FilingStatusFlag]=$B$8),0),MATCH($E29,stateTaxData[#Headers],0))</f>
        <v>0.05</v>
      </c>
      <c r="CW29" s="7" cm="1">
        <f t="array" ref="CW29">INDEX(stateTaxData[],MATCH(1,(stateTaxData[stateName]=CW$1)*(stateTaxData[taxYear]=$B$4)*(stateTaxData[FilingStatusFlag]=$B$8),0),MATCH($E29,stateTaxData[#Headers],0))</f>
        <v>0</v>
      </c>
      <c r="CX29" s="123" cm="1">
        <f t="array" ref="CX29">INDEX(stateTaxData[],MATCH(1,(stateTaxData[stateName]=CX$1)*(stateTaxData[taxYear]=$B$4)*(stateTaxData[FilingStatusFlag]=$B$8),0),MATCH($E29,stateTaxData[#Headers],0))</f>
        <v>3.5400000000000001E-2</v>
      </c>
      <c r="DB29" s="7" cm="1">
        <f t="array" ref="DB29">INDEX(stateTaxData[],MATCH(1,(stateTaxData[stateName]=DB$1)*(stateTaxData[taxYear]=$B$4)*(stateTaxData[FilingStatusFlag]=$B$8),0),MATCH($E29,stateTaxData[#Headers],0))</f>
        <v>5.2999999999999999E-2</v>
      </c>
      <c r="DC29" s="7" cm="1">
        <f t="array" ref="DC29">INDEX(stateTaxData[],MATCH(1,(stateTaxData[stateName]=DC$1)*(stateTaxData[taxYear]=$B$4)*(stateTaxData[FilingStatusFlag]=$B$8),0),MATCH($E29,stateTaxData[#Headers],0))</f>
        <v>0</v>
      </c>
      <c r="DD29">
        <f>AVERAGE(AD29,AF29,AH29,AL29,AO29,AP29,AR29,AS29,AT29,AU29,AV29,AX29,AY29,BA29,BB29,BC29,BD29,BE29,BF29,BH29,BJ29,BK29,BL29,BN29,BO29,BQ29,BT29,BU29,BV29,BW29,BX29,BY29,BZ29,CA29,CC29,CE29,CF29,CH29,CI29,CK29,CL29,CN29,CO29,CP29,CR29,CU29,CV29,CW29,CX29,DB29,DC29)</f>
        <v>2.866372549019609E-2</v>
      </c>
      <c r="DF29" s="109"/>
      <c r="DW29" t="s">
        <v>644</v>
      </c>
      <c r="ET29" s="4" t="s">
        <v>724</v>
      </c>
      <c r="FI29" s="45">
        <v>0.03</v>
      </c>
    </row>
    <row r="30" spans="1:175">
      <c r="E30" s="99" t="s">
        <v>188</v>
      </c>
      <c r="F30" t="s">
        <v>114</v>
      </c>
      <c r="G30" t="s">
        <v>110</v>
      </c>
      <c r="H30" cm="1">
        <f t="array" ref="H30">INDEX(FedTaxRateTable[],MATCH(1,(FedTaxRateTable[StatusAbb]=$B$7)*(FedTaxRateTable[Bracket]=$F30)*(FedTaxRateTable[Condition]=$G30),0),MATCH($B$4,VALUE(FedTaxRateTable[#Headers]),0))</f>
        <v>0.24</v>
      </c>
      <c r="AD30" s="123" cm="1">
        <f t="array" ref="AD30">INDEX(stateTaxData[],MATCH(1,(stateTaxData[stateName]=AD$1)*(stateTaxData[taxYear]=$B$4)*(stateTaxData[FilingStatusFlag]=$B$8),0),MATCH($E30,stateTaxData[#Headers],0))</f>
        <v>0</v>
      </c>
      <c r="AE30" s="109"/>
      <c r="AF30" s="7" cm="1">
        <f t="array" ref="AF30">INDEX(stateTaxData[],MATCH(1,(stateTaxData[stateName]=AF$1)*(stateTaxData[taxYear]=$B$4)*(stateTaxData[FilingStatusFlag]=$B$8),0),MATCH($E30,stateTaxData[#Headers],0))</f>
        <v>0</v>
      </c>
      <c r="AH30" s="7" cm="1">
        <f t="array" ref="AH30">INDEX(stateTaxData[],MATCH(1,(stateTaxData[stateName]=AH$1)*(stateTaxData[taxYear]=$B$4)*(stateTaxData[FilingStatusFlag]=$B$8),0),MATCH($E30,stateTaxData[#Headers],0))</f>
        <v>0</v>
      </c>
      <c r="AJ30">
        <f t="shared" si="16"/>
        <v>3.4000000000000002E-2</v>
      </c>
      <c r="AK30" s="7">
        <f t="shared" si="8"/>
        <v>0</v>
      </c>
      <c r="AL30" s="7" cm="1">
        <f t="array" ref="AL30">INDEX(stateTaxData[],MATCH(1,(stateTaxData[stateName]=AL$1)*(stateTaxData[taxYear]=$B$4)*(stateTaxData[FilingStatusFlag]=$B$8),0),MATCH($E30,stateTaxData[#Headers],0))</f>
        <v>0</v>
      </c>
      <c r="AO30" s="7" cm="1">
        <f t="array" ref="AO30">INDEX(stateTaxData[],MATCH(1,(stateTaxData[stateName]=AO$1)*(stateTaxData[taxYear]=$B$4)*(stateTaxData[FilingStatusFlag]=$B$8),0),MATCH($E30,stateTaxData[#Headers],0))</f>
        <v>0.06</v>
      </c>
      <c r="AP30" s="7" cm="1">
        <f t="array" ref="AP30">INDEX(stateTaxData[],MATCH(1,(stateTaxData[stateName]=AP$1)*(stateTaxData[taxYear]=$B$4)*(stateTaxData[FilingStatusFlag]=$B$8),0),MATCH($E30,stateTaxData[#Headers],0))</f>
        <v>0</v>
      </c>
      <c r="AR30" s="123" cm="1">
        <f t="array" ref="AR30">INDEX(stateTaxData[],MATCH(1,(stateTaxData[stateName]=AR$1)*(stateTaxData[taxYear]=$B$4)*(stateTaxData[FilingStatusFlag]=$B$8),0),MATCH($E30,stateTaxData[#Headers],0))</f>
        <v>0.06</v>
      </c>
      <c r="AS30" s="7" cm="1">
        <f t="array" ref="AS30">INDEX(stateTaxData[],MATCH(1,(stateTaxData[stateName]=AS$1)*(stateTaxData[taxYear]=$B$4)*(stateTaxData[FilingStatusFlag]=$B$8),0),MATCH($E30,stateTaxData[#Headers],0))</f>
        <v>5.1999999999999998E-2</v>
      </c>
      <c r="AT30" s="7" cm="1">
        <f t="array" ref="AT30">INDEX(stateTaxData[],MATCH(1,(stateTaxData[stateName]=AT$1)*(stateTaxData[taxYear]=$B$4)*(stateTaxData[FilingStatusFlag]=$B$8),0),MATCH($E30,stateTaxData[#Headers],0))</f>
        <v>8.5000000000000006E-2</v>
      </c>
      <c r="AU30" s="7" cm="1">
        <f t="array" ref="AU30">INDEX(stateTaxData[],MATCH(1,(stateTaxData[stateName]=AU$1)*(stateTaxData[taxYear]=$B$4)*(stateTaxData[FilingStatusFlag]=$B$8),0),MATCH($E30,stateTaxData[#Headers],0))</f>
        <v>0</v>
      </c>
      <c r="AV30" s="7" cm="1">
        <f t="array" ref="AV30">INDEX(stateTaxData[],MATCH(1,(stateTaxData[stateName]=AV$1)*(stateTaxData[taxYear]=$B$4)*(stateTaxData[FilingStatusFlag]=$B$8),0),MATCH($E30,stateTaxData[#Headers],0))</f>
        <v>0.04</v>
      </c>
      <c r="AX30" s="7" cm="1">
        <f t="array" ref="AX30">INDEX(stateTaxData[],MATCH(1,(stateTaxData[stateName]=AX$1)*(stateTaxData[taxYear]=$B$4)*(stateTaxData[FilingStatusFlag]=$B$8),0),MATCH($E30,stateTaxData[#Headers],0))</f>
        <v>6.4000000000000001E-2</v>
      </c>
      <c r="AY30" s="7" cm="1">
        <f t="array" ref="AY30">INDEX(stateTaxData[],MATCH(1,(stateTaxData[stateName]=AY$1)*(stateTaxData[taxYear]=$B$4)*(stateTaxData[FilingStatusFlag]=$B$8),0),MATCH($E30,stateTaxData[#Headers],0))</f>
        <v>0</v>
      </c>
      <c r="BA30" s="7" cm="1">
        <f t="array" ref="BA30">INDEX(stateTaxData[],MATCH(1,(stateTaxData[stateName]=BA$1)*(stateTaxData[taxYear]=$B$4)*(stateTaxData[FilingStatusFlag]=$B$8),0),MATCH($E30,stateTaxData[#Headers],0))</f>
        <v>0</v>
      </c>
      <c r="BB30" s="7" cm="1">
        <f t="array" ref="BB30">INDEX(stateTaxData[],MATCH(1,(stateTaxData[stateName]=BB$1)*(stateTaxData[taxYear]=$B$4)*(stateTaxData[FilingStatusFlag]=$B$8),0),MATCH($E30,stateTaxData[#Headers],0))</f>
        <v>0</v>
      </c>
      <c r="BC30" s="7" cm="1">
        <f t="array" ref="BC30">INDEX(stateTaxData[],MATCH(1,(stateTaxData[stateName]=BC$1)*(stateTaxData[taxYear]=$B$4)*(stateTaxData[FilingStatusFlag]=$B$8),0),MATCH($E30,stateTaxData[#Headers],0))</f>
        <v>0.06</v>
      </c>
      <c r="BD30" s="7" cm="1">
        <f t="array" ref="BD30">INDEX(stateTaxData[],MATCH(1,(stateTaxData[stateName]=BD$1)*(stateTaxData[taxYear]=$B$4)*(stateTaxData[FilingStatusFlag]=$B$8),0),MATCH($E30,stateTaxData[#Headers],0))</f>
        <v>0</v>
      </c>
      <c r="BE30" s="7" cm="1">
        <f t="array" ref="BE30">INDEX(stateTaxData[],MATCH(1,(stateTaxData[stateName]=BE$1)*(stateTaxData[taxYear]=$B$4)*(stateTaxData[FilingStatusFlag]=$B$8),0),MATCH($E30,stateTaxData[#Headers],0))</f>
        <v>0</v>
      </c>
      <c r="BF30" s="7" cm="1">
        <f t="array" ref="BF30">INDEX(stateTaxData[],MATCH(1,(stateTaxData[stateName]=BF$1)*(stateTaxData[taxYear]=$B$4)*(stateTaxData[FilingStatusFlag]=$B$8),0),MATCH($E30,stateTaxData[#Headers],0))</f>
        <v>0</v>
      </c>
      <c r="BH30" s="7" cm="1">
        <f t="array" ref="BH30">INDEX(stateTaxData[],MATCH(1,(stateTaxData[stateName]=BH$1)*(stateTaxData[taxYear]=$B$4)*(stateTaxData[FilingStatusFlag]=$B$8),0),MATCH($E30,stateTaxData[#Headers],0))</f>
        <v>0</v>
      </c>
      <c r="BJ30" s="7" cm="1">
        <f t="array" ref="BJ30">INDEX(stateTaxData[],MATCH(1,(stateTaxData[stateName]=BJ$1)*(stateTaxData[taxYear]=$B$4)*(stateTaxData[FilingStatusFlag]=$B$8),0),MATCH($E30,stateTaxData[#Headers],0))</f>
        <v>4.7500000000000001E-2</v>
      </c>
      <c r="BK30" s="7" cm="1">
        <f t="array" ref="BK30">INDEX(stateTaxData[],MATCH(1,(stateTaxData[stateName]=BK$1)*(stateTaxData[taxYear]=$B$4)*(stateTaxData[FilingStatusFlag]=$B$8),0),MATCH($E30,stateTaxData[#Headers],0))</f>
        <v>0</v>
      </c>
      <c r="BL30" s="7" cm="1">
        <f t="array" ref="BL30">INDEX(stateTaxData[],MATCH(1,(stateTaxData[stateName]=BL$1)*(stateTaxData[taxYear]=$B$4)*(stateTaxData[FilingStatusFlag]=$B$8),0),MATCH($E30,stateTaxData[#Headers],0))</f>
        <v>0</v>
      </c>
      <c r="BN30" s="7" cm="1">
        <f t="array" ref="BN30">INDEX(stateTaxData[],MATCH(1,(stateTaxData[stateName]=BN$1)*(stateTaxData[taxYear]=$B$4)*(stateTaxData[FilingStatusFlag]=$B$8),0),MATCH($E30,stateTaxData[#Headers],0))</f>
        <v>9.8500000000000004E-2</v>
      </c>
      <c r="BO30" s="7" cm="1">
        <f t="array" ref="BO30">INDEX(stateTaxData[],MATCH(1,(stateTaxData[stateName]=BO$1)*(stateTaxData[taxYear]=$B$4)*(stateTaxData[FilingStatusFlag]=$B$8),0),MATCH($E30,stateTaxData[#Headers],0))</f>
        <v>0</v>
      </c>
      <c r="BQ30" s="7" cm="1">
        <f t="array" ref="BQ30">INDEX(stateTaxData[],MATCH(1,(stateTaxData[stateName]=BQ$1)*(stateTaxData[taxYear]=$B$4)*(stateTaxData[FilingStatusFlag]=$B$8),0),MATCH($E30,stateTaxData[#Headers],0))</f>
        <v>3.5000000000000003E-2</v>
      </c>
      <c r="BT30" s="7" cm="1">
        <f t="array" ref="BT30">INDEX(stateTaxData[],MATCH(1,(stateTaxData[stateName]=BT$1)*(stateTaxData[taxYear]=$B$4)*(stateTaxData[FilingStatusFlag]=$B$8),0),MATCH($E30,stateTaxData[#Headers],0))</f>
        <v>0.04</v>
      </c>
      <c r="BU30" s="7" cm="1">
        <f t="array" ref="BU30">INDEX(stateTaxData[],MATCH(1,(stateTaxData[stateName]=BU$1)*(stateTaxData[taxYear]=$B$4)*(stateTaxData[FilingStatusFlag]=$B$8),0),MATCH($E30,stateTaxData[#Headers],0))</f>
        <v>6.6400000000000001E-2</v>
      </c>
      <c r="BV30" s="7" cm="1">
        <f t="array" ref="BV30">INDEX(stateTaxData[],MATCH(1,(stateTaxData[stateName]=BV$1)*(stateTaxData[taxYear]=$B$4)*(stateTaxData[FilingStatusFlag]=$B$8),0),MATCH($E30,stateTaxData[#Headers],0))</f>
        <v>0</v>
      </c>
      <c r="BW30" s="7" cm="1">
        <f t="array" ref="BW30">INDEX(stateTaxData[],MATCH(1,(stateTaxData[stateName]=BW$1)*(stateTaxData[taxYear]=$B$4)*(stateTaxData[FilingStatusFlag]=$B$8),0),MATCH($E30,stateTaxData[#Headers],0))</f>
        <v>0</v>
      </c>
      <c r="BX30" s="7" cm="1">
        <f t="array" ref="BX30">INDEX(stateTaxData[],MATCH(1,(stateTaxData[stateName]=BX$1)*(stateTaxData[taxYear]=$B$4)*(stateTaxData[FilingStatusFlag]=$B$8),0),MATCH($E30,stateTaxData[#Headers],0))</f>
        <v>5.525E-2</v>
      </c>
      <c r="BY30" s="7" cm="1">
        <f t="array" ref="BY30">INDEX(stateTaxData[],MATCH(1,(stateTaxData[stateName]=BY$1)*(stateTaxData[taxYear]=$B$4)*(stateTaxData[FilingStatusFlag]=$B$8),0),MATCH($E30,stateTaxData[#Headers],0))</f>
        <v>4.9000000000000002E-2</v>
      </c>
      <c r="BZ30" s="7" cm="1">
        <f t="array" ref="BZ30">INDEX(stateTaxData[],MATCH(1,(stateTaxData[stateName]=BZ$1)*(stateTaxData[taxYear]=$B$4)*(stateTaxData[FilingStatusFlag]=$B$8),0),MATCH($E30,stateTaxData[#Headers],0))</f>
        <v>5.5E-2</v>
      </c>
      <c r="CA30" s="7" cm="1">
        <f t="array" ref="CA30">INDEX(stateTaxData[],MATCH(1,(stateTaxData[stateName]=CA$1)*(stateTaxData[taxYear]=$B$4)*(stateTaxData[FilingStatusFlag]=$B$8),0),MATCH($E30,stateTaxData[#Headers],0))</f>
        <v>0</v>
      </c>
      <c r="CC30" s="7" cm="1">
        <f t="array" ref="CC30">INDEX(stateTaxData[],MATCH(1,(stateTaxData[stateName]=CC$1)*(stateTaxData[taxYear]=$B$4)*(stateTaxData[FilingStatusFlag]=$B$8),0),MATCH($E30,stateTaxData[#Headers],0))</f>
        <v>0</v>
      </c>
      <c r="CE30" s="123" cm="1">
        <f t="array" ref="CE30">INDEX(stateTaxData[],MATCH(1,(stateTaxData[stateName]=CE$1)*(stateTaxData[taxYear]=$B$4)*(stateTaxData[FilingStatusFlag]=$B$8),0),MATCH($E30,stateTaxData[#Headers],0))</f>
        <v>0</v>
      </c>
      <c r="CF30" s="7" cm="1">
        <f t="array" ref="CF30">INDEX(stateTaxData[],MATCH(1,(stateTaxData[stateName]=CF$1)*(stateTaxData[taxYear]=$B$4)*(stateTaxData[FilingStatusFlag]=$B$8),0),MATCH($E30,stateTaxData[#Headers],0))</f>
        <v>2.75E-2</v>
      </c>
      <c r="CH30" s="7" cm="1">
        <f t="array" ref="CH30">INDEX(stateTaxData[],MATCH(1,(stateTaxData[stateName]=CH$1)*(stateTaxData[taxYear]=$B$4)*(stateTaxData[FilingStatusFlag]=$B$8),0),MATCH($E30,stateTaxData[#Headers],0))</f>
        <v>9.9000000000000005E-2</v>
      </c>
      <c r="CI30" s="7" cm="1">
        <f t="array" ref="CI30">INDEX(stateTaxData[],MATCH(1,(stateTaxData[stateName]=CI$1)*(stateTaxData[taxYear]=$B$4)*(stateTaxData[FilingStatusFlag]=$B$8),0),MATCH($E30,stateTaxData[#Headers],0))</f>
        <v>0</v>
      </c>
      <c r="CK30" s="7" cm="1">
        <f t="array" ref="CK30">INDEX(stateTaxData[],MATCH(1,(stateTaxData[stateName]=CK$1)*(stateTaxData[taxYear]=$B$4)*(stateTaxData[FilingStatusFlag]=$B$8),0),MATCH($E30,stateTaxData[#Headers],0))</f>
        <v>0</v>
      </c>
      <c r="CL30" s="7" cm="1">
        <f t="array" ref="CL30">INDEX(stateTaxData[],MATCH(1,(stateTaxData[stateName]=CL$1)*(stateTaxData[taxYear]=$B$4)*(stateTaxData[FilingStatusFlag]=$B$8),0),MATCH($E30,stateTaxData[#Headers],0))</f>
        <v>0</v>
      </c>
      <c r="CN30" s="7" cm="1">
        <f t="array" ref="CN30">INDEX(stateTaxData[],MATCH(1,(stateTaxData[stateName]=CN$1)*(stateTaxData[taxYear]=$B$4)*(stateTaxData[FilingStatusFlag]=$B$8),0),MATCH($E30,stateTaxData[#Headers],0))</f>
        <v>0</v>
      </c>
      <c r="CO30" s="7" cm="1">
        <f t="array" ref="CO30">INDEX(stateTaxData[],MATCH(1,(stateTaxData[stateName]=CO$1)*(stateTaxData[taxYear]=$B$4)*(stateTaxData[FilingStatusFlag]=$B$8),0),MATCH($E30,stateTaxData[#Headers],0))</f>
        <v>0</v>
      </c>
      <c r="CP30" s="7" cm="1">
        <f t="array" ref="CP30">INDEX(stateTaxData[],MATCH(1,(stateTaxData[stateName]=CP$1)*(stateTaxData[taxYear]=$B$4)*(stateTaxData[FilingStatusFlag]=$B$8),0),MATCH($E30,stateTaxData[#Headers],0))</f>
        <v>0</v>
      </c>
      <c r="CR30" s="123" cm="1">
        <f t="array" ref="CR30">INDEX(stateTaxData[],MATCH(1,(stateTaxData[stateName]=CR$1)*(stateTaxData[taxYear]=$B$4)*(stateTaxData[FilingStatusFlag]=$B$8),0),MATCH($E30,stateTaxData[#Headers],0))</f>
        <v>0</v>
      </c>
      <c r="CU30" s="7" cm="1">
        <f t="array" ref="CU30">INDEX(stateTaxData[],MATCH(1,(stateTaxData[stateName]=CU$1)*(stateTaxData[taxYear]=$B$4)*(stateTaxData[FilingStatusFlag]=$B$8),0),MATCH($E30,stateTaxData[#Headers],0))</f>
        <v>8.7499999999999994E-2</v>
      </c>
      <c r="CV30" s="7" cm="1">
        <f t="array" ref="CV30">INDEX(stateTaxData[],MATCH(1,(stateTaxData[stateName]=CV$1)*(stateTaxData[taxYear]=$B$4)*(stateTaxData[FilingStatusFlag]=$B$8),0),MATCH($E30,stateTaxData[#Headers],0))</f>
        <v>5.7500000000000002E-2</v>
      </c>
      <c r="CW30" s="7" cm="1">
        <f t="array" ref="CW30">INDEX(stateTaxData[],MATCH(1,(stateTaxData[stateName]=CW$1)*(stateTaxData[taxYear]=$B$4)*(stateTaxData[FilingStatusFlag]=$B$8),0),MATCH($E30,stateTaxData[#Headers],0))</f>
        <v>0</v>
      </c>
      <c r="CX30" s="123" cm="1">
        <f t="array" ref="CX30">INDEX(stateTaxData[],MATCH(1,(stateTaxData[stateName]=CX$1)*(stateTaxData[taxYear]=$B$4)*(stateTaxData[FilingStatusFlag]=$B$8),0),MATCH($E30,stateTaxData[#Headers],0))</f>
        <v>4.7199999999999999E-2</v>
      </c>
      <c r="DB30" s="7" cm="1">
        <f t="array" ref="DB30">INDEX(stateTaxData[],MATCH(1,(stateTaxData[stateName]=DB$1)*(stateTaxData[taxYear]=$B$4)*(stateTaxData[FilingStatusFlag]=$B$8),0),MATCH($E30,stateTaxData[#Headers],0))</f>
        <v>7.6499999999999999E-2</v>
      </c>
      <c r="DC30" s="7" cm="1">
        <f t="array" ref="DC30">INDEX(stateTaxData[],MATCH(1,(stateTaxData[stateName]=DC$1)*(stateTaxData[taxYear]=$B$4)*(stateTaxData[FilingStatusFlag]=$B$8),0),MATCH($E30,stateTaxData[#Headers],0))</f>
        <v>0</v>
      </c>
      <c r="DD30">
        <f>AVERAGE(AD30,AF30,AH30,AL30,AO30,AP30,AR30,AS30,AT30,AU30,AV30,AX30,AY30,BA30,BB30,BC30,BD30,BE30,BF30,BH30,BJ30,BK30,BL30,BN30,BO30,BQ30,BT30,BU30,BV30,BW30,BX30,BY30,BZ30,CA30,CC30,CE30,CF30,CH30,CI30,CK30,CL30,CN30,CO30,CP30,CR30,CU30,CV30,CW30,CX30,DB30,DC30)</f>
        <v>2.4761764705882355E-2</v>
      </c>
      <c r="DF30" s="109"/>
      <c r="ET30" s="4" t="s">
        <v>725</v>
      </c>
      <c r="EU30" s="209">
        <v>1750</v>
      </c>
    </row>
    <row r="31" spans="1:175">
      <c r="E31" s="99" t="s">
        <v>189</v>
      </c>
      <c r="AD31" s="123" cm="1">
        <f t="array" ref="AD31">INDEX(stateTaxData[],MATCH(1,(stateTaxData[stateName]=AD$1)*(stateTaxData[taxYear]=$B$4)*(stateTaxData[FilingStatusFlag]=$B$8),0),MATCH($E31,stateTaxData[#Headers],0))</f>
        <v>0</v>
      </c>
      <c r="AE31" s="109"/>
      <c r="AF31" s="7" cm="1">
        <f t="array" ref="AF31">INDEX(stateTaxData[],MATCH(1,(stateTaxData[stateName]=AF$1)*(stateTaxData[taxYear]=$B$4)*(stateTaxData[FilingStatusFlag]=$B$8),0),MATCH($E31,stateTaxData[#Headers],0))</f>
        <v>0</v>
      </c>
      <c r="AH31" s="7" cm="1">
        <f t="array" ref="AH31">INDEX(stateTaxData[],MATCH(1,(stateTaxData[stateName]=AH$1)*(stateTaxData[taxYear]=$B$4)*(stateTaxData[FilingStatusFlag]=$B$8),0),MATCH($E31,stateTaxData[#Headers],0))</f>
        <v>0</v>
      </c>
      <c r="AJ31">
        <f t="shared" si="16"/>
        <v>4.9000000000000002E-2</v>
      </c>
      <c r="AK31" s="7">
        <f t="shared" si="8"/>
        <v>0</v>
      </c>
      <c r="AL31" s="7" cm="1">
        <f t="array" ref="AL31">INDEX(stateTaxData[],MATCH(1,(stateTaxData[stateName]=AL$1)*(stateTaxData[taxYear]=$B$4)*(stateTaxData[FilingStatusFlag]=$B$8),0),MATCH($E31,stateTaxData[#Headers],0))</f>
        <v>0</v>
      </c>
      <c r="AO31" s="7" cm="1">
        <f t="array" ref="AO31">INDEX(stateTaxData[],MATCH(1,(stateTaxData[stateName]=AO$1)*(stateTaxData[taxYear]=$B$4)*(stateTaxData[FilingStatusFlag]=$B$8),0),MATCH($E31,stateTaxData[#Headers],0))</f>
        <v>0.08</v>
      </c>
      <c r="AP31" s="7" cm="1">
        <f t="array" ref="AP31">INDEX(stateTaxData[],MATCH(1,(stateTaxData[stateName]=AP$1)*(stateTaxData[taxYear]=$B$4)*(stateTaxData[FilingStatusFlag]=$B$8),0),MATCH($E31,stateTaxData[#Headers],0))</f>
        <v>0</v>
      </c>
      <c r="AR31" s="123" cm="1">
        <f t="array" ref="AR31">INDEX(stateTaxData[],MATCH(1,(stateTaxData[stateName]=AR$1)*(stateTaxData[taxYear]=$B$4)*(stateTaxData[FilingStatusFlag]=$B$8),0),MATCH($E31,stateTaxData[#Headers],0))</f>
        <v>6.5000000000000002E-2</v>
      </c>
      <c r="AS31" s="7" cm="1">
        <f t="array" ref="AS31">INDEX(stateTaxData[],MATCH(1,(stateTaxData[stateName]=AS$1)*(stateTaxData[taxYear]=$B$4)*(stateTaxData[FilingStatusFlag]=$B$8),0),MATCH($E31,stateTaxData[#Headers],0))</f>
        <v>5.5500000000000001E-2</v>
      </c>
      <c r="AT31" s="7" cm="1">
        <f t="array" ref="AT31">INDEX(stateTaxData[],MATCH(1,(stateTaxData[stateName]=AT$1)*(stateTaxData[taxYear]=$B$4)*(stateTaxData[FilingStatusFlag]=$B$8),0),MATCH($E31,stateTaxData[#Headers],0))</f>
        <v>9.2499999999999999E-2</v>
      </c>
      <c r="AU31" s="7" cm="1">
        <f t="array" ref="AU31">INDEX(stateTaxData[],MATCH(1,(stateTaxData[stateName]=AU$1)*(stateTaxData[taxYear]=$B$4)*(stateTaxData[FilingStatusFlag]=$B$8),0),MATCH($E31,stateTaxData[#Headers],0))</f>
        <v>0</v>
      </c>
      <c r="AV31" s="7" cm="1">
        <f t="array" ref="AV31">INDEX(stateTaxData[],MATCH(1,(stateTaxData[stateName]=AV$1)*(stateTaxData[taxYear]=$B$4)*(stateTaxData[FilingStatusFlag]=$B$8),0),MATCH($E31,stateTaxData[#Headers],0))</f>
        <v>0.05</v>
      </c>
      <c r="AX31" s="7" cm="1">
        <f t="array" ref="AX31">INDEX(stateTaxData[],MATCH(1,(stateTaxData[stateName]=AX$1)*(stateTaxData[taxYear]=$B$4)*(stateTaxData[FilingStatusFlag]=$B$8),0),MATCH($E31,stateTaxData[#Headers],0))</f>
        <v>6.8000000000000005E-2</v>
      </c>
      <c r="AY31" s="7" cm="1">
        <f t="array" ref="AY31">INDEX(stateTaxData[],MATCH(1,(stateTaxData[stateName]=AY$1)*(stateTaxData[taxYear]=$B$4)*(stateTaxData[FilingStatusFlag]=$B$8),0),MATCH($E31,stateTaxData[#Headers],0))</f>
        <v>0</v>
      </c>
      <c r="BA31" s="7" cm="1">
        <f t="array" ref="BA31">INDEX(stateTaxData[],MATCH(1,(stateTaxData[stateName]=BA$1)*(stateTaxData[taxYear]=$B$4)*(stateTaxData[FilingStatusFlag]=$B$8),0),MATCH($E31,stateTaxData[#Headers],0))</f>
        <v>0</v>
      </c>
      <c r="BB31" s="7" cm="1">
        <f t="array" ref="BB31">INDEX(stateTaxData[],MATCH(1,(stateTaxData[stateName]=BB$1)*(stateTaxData[taxYear]=$B$4)*(stateTaxData[FilingStatusFlag]=$B$8),0),MATCH($E31,stateTaxData[#Headers],0))</f>
        <v>0</v>
      </c>
      <c r="BC31" s="7" cm="1">
        <f t="array" ref="BC31">INDEX(stateTaxData[],MATCH(1,(stateTaxData[stateName]=BC$1)*(stateTaxData[taxYear]=$B$4)*(stateTaxData[FilingStatusFlag]=$B$8),0),MATCH($E31,stateTaxData[#Headers],0))</f>
        <v>0</v>
      </c>
      <c r="BD31" s="7" cm="1">
        <f t="array" ref="BD31">INDEX(stateTaxData[],MATCH(1,(stateTaxData[stateName]=BD$1)*(stateTaxData[taxYear]=$B$4)*(stateTaxData[FilingStatusFlag]=$B$8),0),MATCH($E31,stateTaxData[#Headers],0))</f>
        <v>0</v>
      </c>
      <c r="BE31" s="7" cm="1">
        <f t="array" ref="BE31">INDEX(stateTaxData[],MATCH(1,(stateTaxData[stateName]=BE$1)*(stateTaxData[taxYear]=$B$4)*(stateTaxData[FilingStatusFlag]=$B$8),0),MATCH($E31,stateTaxData[#Headers],0))</f>
        <v>0</v>
      </c>
      <c r="BF31" s="7" cm="1">
        <f t="array" ref="BF31">INDEX(stateTaxData[],MATCH(1,(stateTaxData[stateName]=BF$1)*(stateTaxData[taxYear]=$B$4)*(stateTaxData[FilingStatusFlag]=$B$8),0),MATCH($E31,stateTaxData[#Headers],0))</f>
        <v>0</v>
      </c>
      <c r="BH31" s="7" cm="1">
        <f t="array" ref="BH31">INDEX(stateTaxData[],MATCH(1,(stateTaxData[stateName]=BH$1)*(stateTaxData[taxYear]=$B$4)*(stateTaxData[FilingStatusFlag]=$B$8),0),MATCH($E31,stateTaxData[#Headers],0))</f>
        <v>0</v>
      </c>
      <c r="BJ31" s="7" cm="1">
        <f t="array" ref="BJ31">INDEX(stateTaxData[],MATCH(1,(stateTaxData[stateName]=BJ$1)*(stateTaxData[taxYear]=$B$4)*(stateTaxData[FilingStatusFlag]=$B$8),0),MATCH($E31,stateTaxData[#Headers],0))</f>
        <v>0.05</v>
      </c>
      <c r="BK31" s="7" cm="1">
        <f t="array" ref="BK31">INDEX(stateTaxData[],MATCH(1,(stateTaxData[stateName]=BK$1)*(stateTaxData[taxYear]=$B$4)*(stateTaxData[FilingStatusFlag]=$B$8),0),MATCH($E31,stateTaxData[#Headers],0))</f>
        <v>0</v>
      </c>
      <c r="BL31" s="7" cm="1">
        <f t="array" ref="BL31">INDEX(stateTaxData[],MATCH(1,(stateTaxData[stateName]=BL$1)*(stateTaxData[taxYear]=$B$4)*(stateTaxData[FilingStatusFlag]=$B$8),0),MATCH($E31,stateTaxData[#Headers],0))</f>
        <v>0</v>
      </c>
      <c r="BN31" s="7" cm="1">
        <f t="array" ref="BN31">INDEX(stateTaxData[],MATCH(1,(stateTaxData[stateName]=BN$1)*(stateTaxData[taxYear]=$B$4)*(stateTaxData[FilingStatusFlag]=$B$8),0),MATCH($E31,stateTaxData[#Headers],0))</f>
        <v>0</v>
      </c>
      <c r="BO31" s="7" cm="1">
        <f t="array" ref="BO31">INDEX(stateTaxData[],MATCH(1,(stateTaxData[stateName]=BO$1)*(stateTaxData[taxYear]=$B$4)*(stateTaxData[FilingStatusFlag]=$B$8),0),MATCH($E31,stateTaxData[#Headers],0))</f>
        <v>0</v>
      </c>
      <c r="BQ31" s="7" cm="1">
        <f t="array" ref="BQ31">INDEX(stateTaxData[],MATCH(1,(stateTaxData[stateName]=BQ$1)*(stateTaxData[taxYear]=$B$4)*(stateTaxData[FilingStatusFlag]=$B$8),0),MATCH($E31,stateTaxData[#Headers],0))</f>
        <v>0.04</v>
      </c>
      <c r="BT31" s="7" cm="1">
        <f t="array" ref="BT31">INDEX(stateTaxData[],MATCH(1,(stateTaxData[stateName]=BT$1)*(stateTaxData[taxYear]=$B$4)*(stateTaxData[FilingStatusFlag]=$B$8),0),MATCH($E31,stateTaxData[#Headers],0))</f>
        <v>0.05</v>
      </c>
      <c r="BU31" s="7" cm="1">
        <f t="array" ref="BU31">INDEX(stateTaxData[],MATCH(1,(stateTaxData[stateName]=BU$1)*(stateTaxData[taxYear]=$B$4)*(stateTaxData[FilingStatusFlag]=$B$8),0),MATCH($E31,stateTaxData[#Headers],0))</f>
        <v>0</v>
      </c>
      <c r="BV31" s="7" cm="1">
        <f t="array" ref="BV31">INDEX(stateTaxData[],MATCH(1,(stateTaxData[stateName]=BV$1)*(stateTaxData[taxYear]=$B$4)*(stateTaxData[FilingStatusFlag]=$B$8),0),MATCH($E31,stateTaxData[#Headers],0))</f>
        <v>0</v>
      </c>
      <c r="BW31" s="7" cm="1">
        <f t="array" ref="BW31">INDEX(stateTaxData[],MATCH(1,(stateTaxData[stateName]=BW$1)*(stateTaxData[taxYear]=$B$4)*(stateTaxData[FilingStatusFlag]=$B$8),0),MATCH($E31,stateTaxData[#Headers],0))</f>
        <v>0</v>
      </c>
      <c r="BX31" s="7" cm="1">
        <f t="array" ref="BX31">INDEX(stateTaxData[],MATCH(1,(stateTaxData[stateName]=BX$1)*(stateTaxData[taxYear]=$B$4)*(stateTaxData[FilingStatusFlag]=$B$8),0),MATCH($E31,stateTaxData[#Headers],0))</f>
        <v>6.3700000000000007E-2</v>
      </c>
      <c r="BY31" s="7" cm="1">
        <f t="array" ref="BY31">INDEX(stateTaxData[],MATCH(1,(stateTaxData[stateName]=BY$1)*(stateTaxData[taxYear]=$B$4)*(stateTaxData[FilingStatusFlag]=$B$8),0),MATCH($E31,stateTaxData[#Headers],0))</f>
        <v>5.8999999999999997E-2</v>
      </c>
      <c r="BZ31" s="7" cm="1">
        <f t="array" ref="BZ31">INDEX(stateTaxData[],MATCH(1,(stateTaxData[stateName]=BZ$1)*(stateTaxData[taxYear]=$B$4)*(stateTaxData[FilingStatusFlag]=$B$8),0),MATCH($E31,stateTaxData[#Headers],0))</f>
        <v>0.06</v>
      </c>
      <c r="CA31" s="7" cm="1">
        <f t="array" ref="CA31">INDEX(stateTaxData[],MATCH(1,(stateTaxData[stateName]=CA$1)*(stateTaxData[taxYear]=$B$4)*(stateTaxData[FilingStatusFlag]=$B$8),0),MATCH($E31,stateTaxData[#Headers],0))</f>
        <v>0</v>
      </c>
      <c r="CC31" s="7" cm="1">
        <f t="array" ref="CC31">INDEX(stateTaxData[],MATCH(1,(stateTaxData[stateName]=CC$1)*(stateTaxData[taxYear]=$B$4)*(stateTaxData[FilingStatusFlag]=$B$8),0),MATCH($E31,stateTaxData[#Headers],0))</f>
        <v>0</v>
      </c>
      <c r="CE31" s="123" cm="1">
        <f t="array" ref="CE31">INDEX(stateTaxData[],MATCH(1,(stateTaxData[stateName]=CE$1)*(stateTaxData[taxYear]=$B$4)*(stateTaxData[FilingStatusFlag]=$B$8),0),MATCH($E31,stateTaxData[#Headers],0))</f>
        <v>0</v>
      </c>
      <c r="CF31" s="7" cm="1">
        <f t="array" ref="CF31">INDEX(stateTaxData[],MATCH(1,(stateTaxData[stateName]=CF$1)*(stateTaxData[taxYear]=$B$4)*(stateTaxData[FilingStatusFlag]=$B$8),0),MATCH($E31,stateTaxData[#Headers],0))</f>
        <v>3.7499999999999999E-2</v>
      </c>
      <c r="CH31" s="7" cm="1">
        <f t="array" ref="CH31">INDEX(stateTaxData[],MATCH(1,(stateTaxData[stateName]=CH$1)*(stateTaxData[taxYear]=$B$4)*(stateTaxData[FilingStatusFlag]=$B$8),0),MATCH($E31,stateTaxData[#Headers],0))</f>
        <v>0</v>
      </c>
      <c r="CI31" s="7" cm="1">
        <f t="array" ref="CI31">INDEX(stateTaxData[],MATCH(1,(stateTaxData[stateName]=CI$1)*(stateTaxData[taxYear]=$B$4)*(stateTaxData[FilingStatusFlag]=$B$8),0),MATCH($E31,stateTaxData[#Headers],0))</f>
        <v>0</v>
      </c>
      <c r="CK31" s="7" cm="1">
        <f t="array" ref="CK31">INDEX(stateTaxData[],MATCH(1,(stateTaxData[stateName]=CK$1)*(stateTaxData[taxYear]=$B$4)*(stateTaxData[FilingStatusFlag]=$B$8),0),MATCH($E31,stateTaxData[#Headers],0))</f>
        <v>0</v>
      </c>
      <c r="CL31" s="7" cm="1">
        <f t="array" ref="CL31">INDEX(stateTaxData[],MATCH(1,(stateTaxData[stateName]=CL$1)*(stateTaxData[taxYear]=$B$4)*(stateTaxData[FilingStatusFlag]=$B$8),0),MATCH($E31,stateTaxData[#Headers],0))</f>
        <v>0</v>
      </c>
      <c r="CN31" s="7" cm="1">
        <f t="array" ref="CN31">INDEX(stateTaxData[],MATCH(1,(stateTaxData[stateName]=CN$1)*(stateTaxData[taxYear]=$B$4)*(stateTaxData[FilingStatusFlag]=$B$8),0),MATCH($E31,stateTaxData[#Headers],0))</f>
        <v>0</v>
      </c>
      <c r="CO31" s="7" cm="1">
        <f t="array" ref="CO31">INDEX(stateTaxData[],MATCH(1,(stateTaxData[stateName]=CO$1)*(stateTaxData[taxYear]=$B$4)*(stateTaxData[FilingStatusFlag]=$B$8),0),MATCH($E31,stateTaxData[#Headers],0))</f>
        <v>0</v>
      </c>
      <c r="CP31" s="7" cm="1">
        <f t="array" ref="CP31">INDEX(stateTaxData[],MATCH(1,(stateTaxData[stateName]=CP$1)*(stateTaxData[taxYear]=$B$4)*(stateTaxData[FilingStatusFlag]=$B$8),0),MATCH($E31,stateTaxData[#Headers],0))</f>
        <v>0</v>
      </c>
      <c r="CR31" s="123" cm="1">
        <f t="array" ref="CR31">INDEX(stateTaxData[],MATCH(1,(stateTaxData[stateName]=CR$1)*(stateTaxData[taxYear]=$B$4)*(stateTaxData[FilingStatusFlag]=$B$8),0),MATCH($E31,stateTaxData[#Headers],0))</f>
        <v>0</v>
      </c>
      <c r="CU31" s="7" cm="1">
        <f t="array" ref="CU31">INDEX(stateTaxData[],MATCH(1,(stateTaxData[stateName]=CU$1)*(stateTaxData[taxYear]=$B$4)*(stateTaxData[FilingStatusFlag]=$B$8),0),MATCH($E31,stateTaxData[#Headers],0))</f>
        <v>0</v>
      </c>
      <c r="CV31" s="7" cm="1">
        <f t="array" ref="CV31">INDEX(stateTaxData[],MATCH(1,(stateTaxData[stateName]=CV$1)*(stateTaxData[taxYear]=$B$4)*(stateTaxData[FilingStatusFlag]=$B$8),0),MATCH($E31,stateTaxData[#Headers],0))</f>
        <v>0</v>
      </c>
      <c r="CW31" s="7" cm="1">
        <f t="array" ref="CW31">INDEX(stateTaxData[],MATCH(1,(stateTaxData[stateName]=CW$1)*(stateTaxData[taxYear]=$B$4)*(stateTaxData[FilingStatusFlag]=$B$8),0),MATCH($E31,stateTaxData[#Headers],0))</f>
        <v>0</v>
      </c>
      <c r="CX31" s="123" cm="1">
        <f t="array" ref="CX31">INDEX(stateTaxData[],MATCH(1,(stateTaxData[stateName]=CX$1)*(stateTaxData[taxYear]=$B$4)*(stateTaxData[FilingStatusFlag]=$B$8),0),MATCH($E31,stateTaxData[#Headers],0))</f>
        <v>5.1200000000000002E-2</v>
      </c>
      <c r="DB31" s="7" cm="1">
        <f t="array" ref="DB31">INDEX(stateTaxData[],MATCH(1,(stateTaxData[stateName]=DB$1)*(stateTaxData[taxYear]=$B$4)*(stateTaxData[FilingStatusFlag]=$B$8),0),MATCH($E31,stateTaxData[#Headers],0))</f>
        <v>0</v>
      </c>
      <c r="DC31" s="7" cm="1">
        <f t="array" ref="DC31">INDEX(stateTaxData[],MATCH(1,(stateTaxData[stateName]=DC$1)*(stateTaxData[taxYear]=$B$4)*(stateTaxData[FilingStatusFlag]=$B$8),0),MATCH($E31,stateTaxData[#Headers],0))</f>
        <v>0</v>
      </c>
      <c r="DD31">
        <f>AVERAGE(DD27:DD30)</f>
        <v>2.5797941176470596E-2</v>
      </c>
      <c r="DF31" s="109"/>
      <c r="ET31" s="4" t="s">
        <v>726</v>
      </c>
    </row>
    <row r="32" spans="1:175">
      <c r="E32" s="99" t="s">
        <v>190</v>
      </c>
      <c r="AD32" s="123" cm="1">
        <f t="array" ref="AD32">INDEX(stateTaxData[],MATCH(1,(stateTaxData[stateName]=AD$1)*(stateTaxData[taxYear]=$B$4)*(stateTaxData[FilingStatusFlag]=$B$8),0),MATCH($E32,stateTaxData[#Headers],0))</f>
        <v>0</v>
      </c>
      <c r="AE32" s="109"/>
      <c r="AF32" s="7" cm="1">
        <f t="array" ref="AF32">INDEX(stateTaxData[],MATCH(1,(stateTaxData[stateName]=AF$1)*(stateTaxData[taxYear]=$B$4)*(stateTaxData[FilingStatusFlag]=$B$8),0),MATCH($E32,stateTaxData[#Headers],0))</f>
        <v>0</v>
      </c>
      <c r="AH32" s="7" cm="1">
        <f t="array" ref="AH32">INDEX(stateTaxData[],MATCH(1,(stateTaxData[stateName]=AH$1)*(stateTaxData[taxYear]=$B$4)*(stateTaxData[FilingStatusFlag]=$B$8),0),MATCH($E32,stateTaxData[#Headers],0))</f>
        <v>0</v>
      </c>
      <c r="AK32" s="7">
        <f t="shared" si="8"/>
        <v>0</v>
      </c>
      <c r="AL32" s="7" cm="1">
        <f t="array" ref="AL32">INDEX(stateTaxData[],MATCH(1,(stateTaxData[stateName]=AL$1)*(stateTaxData[taxYear]=$B$4)*(stateTaxData[FilingStatusFlag]=$B$8),0),MATCH($E32,stateTaxData[#Headers],0))</f>
        <v>0</v>
      </c>
      <c r="AO32" s="7" cm="1">
        <f t="array" ref="AO32">INDEX(stateTaxData[],MATCH(1,(stateTaxData[stateName]=AO$1)*(stateTaxData[taxYear]=$B$4)*(stateTaxData[FilingStatusFlag]=$B$8),0),MATCH($E32,stateTaxData[#Headers],0))</f>
        <v>9.2999999999999999E-2</v>
      </c>
      <c r="AP32" s="7" cm="1">
        <f t="array" ref="AP32">INDEX(stateTaxData[],MATCH(1,(stateTaxData[stateName]=AP$1)*(stateTaxData[taxYear]=$B$4)*(stateTaxData[FilingStatusFlag]=$B$8),0),MATCH($E32,stateTaxData[#Headers],0))</f>
        <v>0</v>
      </c>
      <c r="AR32" s="123" cm="1">
        <f t="array" ref="AR32">INDEX(stateTaxData[],MATCH(1,(stateTaxData[stateName]=AR$1)*(stateTaxData[taxYear]=$B$4)*(stateTaxData[FilingStatusFlag]=$B$8),0),MATCH($E32,stateTaxData[#Headers],0))</f>
        <v>6.9000000000000006E-2</v>
      </c>
      <c r="AS32" s="7" cm="1">
        <f t="array" ref="AS32">INDEX(stateTaxData[],MATCH(1,(stateTaxData[stateName]=AS$1)*(stateTaxData[taxYear]=$B$4)*(stateTaxData[FilingStatusFlag]=$B$8),0),MATCH($E32,stateTaxData[#Headers],0))</f>
        <v>6.6000000000000003E-2</v>
      </c>
      <c r="AT32" s="7" cm="1">
        <f t="array" ref="AT32">INDEX(stateTaxData[],MATCH(1,(stateTaxData[stateName]=AT$1)*(stateTaxData[taxYear]=$B$4)*(stateTaxData[FilingStatusFlag]=$B$8),0),MATCH($E32,stateTaxData[#Headers],0))</f>
        <v>9.7500000000000003E-2</v>
      </c>
      <c r="AU32" s="7" cm="1">
        <f t="array" ref="AU32">INDEX(stateTaxData[],MATCH(1,(stateTaxData[stateName]=AU$1)*(stateTaxData[taxYear]=$B$4)*(stateTaxData[FilingStatusFlag]=$B$8),0),MATCH($E32,stateTaxData[#Headers],0))</f>
        <v>0</v>
      </c>
      <c r="AV32" s="7" cm="1">
        <f t="array" ref="AV32">INDEX(stateTaxData[],MATCH(1,(stateTaxData[stateName]=AV$1)*(stateTaxData[taxYear]=$B$4)*(stateTaxData[FilingStatusFlag]=$B$8),0),MATCH($E32,stateTaxData[#Headers],0))</f>
        <v>5.7500000000000002E-2</v>
      </c>
      <c r="AX32" s="7" cm="1">
        <f t="array" ref="AX32">INDEX(stateTaxData[],MATCH(1,(stateTaxData[stateName]=AX$1)*(stateTaxData[taxYear]=$B$4)*(stateTaxData[FilingStatusFlag]=$B$8),0),MATCH($E32,stateTaxData[#Headers],0))</f>
        <v>7.1999999999999995E-2</v>
      </c>
      <c r="AY32" s="7" cm="1">
        <f t="array" ref="AY32">INDEX(stateTaxData[],MATCH(1,(stateTaxData[stateName]=AY$1)*(stateTaxData[taxYear]=$B$4)*(stateTaxData[FilingStatusFlag]=$B$8),0),MATCH($E32,stateTaxData[#Headers],0))</f>
        <v>0</v>
      </c>
      <c r="BA32" s="7" cm="1">
        <f t="array" ref="BA32">INDEX(stateTaxData[],MATCH(1,(stateTaxData[stateName]=BA$1)*(stateTaxData[taxYear]=$B$4)*(stateTaxData[FilingStatusFlag]=$B$8),0),MATCH($E32,stateTaxData[#Headers],0))</f>
        <v>0</v>
      </c>
      <c r="BB32" s="7" cm="1">
        <f t="array" ref="BB32">INDEX(stateTaxData[],MATCH(1,(stateTaxData[stateName]=BB$1)*(stateTaxData[taxYear]=$B$4)*(stateTaxData[FilingStatusFlag]=$B$8),0),MATCH($E32,stateTaxData[#Headers],0))</f>
        <v>0</v>
      </c>
      <c r="BC32" s="7" cm="1">
        <f t="array" ref="BC32">INDEX(stateTaxData[],MATCH(1,(stateTaxData[stateName]=BC$1)*(stateTaxData[taxYear]=$B$4)*(stateTaxData[FilingStatusFlag]=$B$8),0),MATCH($E32,stateTaxData[#Headers],0))</f>
        <v>0</v>
      </c>
      <c r="BD32" s="7" cm="1">
        <f t="array" ref="BD32">INDEX(stateTaxData[],MATCH(1,(stateTaxData[stateName]=BD$1)*(stateTaxData[taxYear]=$B$4)*(stateTaxData[FilingStatusFlag]=$B$8),0),MATCH($E32,stateTaxData[#Headers],0))</f>
        <v>0</v>
      </c>
      <c r="BE32" s="7" cm="1">
        <f t="array" ref="BE32">INDEX(stateTaxData[],MATCH(1,(stateTaxData[stateName]=BE$1)*(stateTaxData[taxYear]=$B$4)*(stateTaxData[FilingStatusFlag]=$B$8),0),MATCH($E32,stateTaxData[#Headers],0))</f>
        <v>0</v>
      </c>
      <c r="BF32" s="7" cm="1">
        <f t="array" ref="BF32">INDEX(stateTaxData[],MATCH(1,(stateTaxData[stateName]=BF$1)*(stateTaxData[taxYear]=$B$4)*(stateTaxData[FilingStatusFlag]=$B$8),0),MATCH($E32,stateTaxData[#Headers],0))</f>
        <v>0</v>
      </c>
      <c r="BH32" s="7" cm="1">
        <f t="array" ref="BH32">INDEX(stateTaxData[],MATCH(1,(stateTaxData[stateName]=BH$1)*(stateTaxData[taxYear]=$B$4)*(stateTaxData[FilingStatusFlag]=$B$8),0),MATCH($E32,stateTaxData[#Headers],0))</f>
        <v>0</v>
      </c>
      <c r="BJ32" s="7" cm="1">
        <f t="array" ref="BJ32">INDEX(stateTaxData[],MATCH(1,(stateTaxData[stateName]=BJ$1)*(stateTaxData[taxYear]=$B$4)*(stateTaxData[FilingStatusFlag]=$B$8),0),MATCH($E32,stateTaxData[#Headers],0))</f>
        <v>5.2499999999999998E-2</v>
      </c>
      <c r="BK32" s="7" cm="1">
        <f t="array" ref="BK32">INDEX(stateTaxData[],MATCH(1,(stateTaxData[stateName]=BK$1)*(stateTaxData[taxYear]=$B$4)*(stateTaxData[FilingStatusFlag]=$B$8),0),MATCH($E32,stateTaxData[#Headers],0))</f>
        <v>0</v>
      </c>
      <c r="BL32" s="7" cm="1">
        <f t="array" ref="BL32">INDEX(stateTaxData[],MATCH(1,(stateTaxData[stateName]=BL$1)*(stateTaxData[taxYear]=$B$4)*(stateTaxData[FilingStatusFlag]=$B$8),0),MATCH($E32,stateTaxData[#Headers],0))</f>
        <v>0</v>
      </c>
      <c r="BN32" s="7" cm="1">
        <f t="array" ref="BN32">INDEX(stateTaxData[],MATCH(1,(stateTaxData[stateName]=BN$1)*(stateTaxData[taxYear]=$B$4)*(stateTaxData[FilingStatusFlag]=$B$8),0),MATCH($E32,stateTaxData[#Headers],0))</f>
        <v>0</v>
      </c>
      <c r="BO32" s="7" cm="1">
        <f t="array" ref="BO32">INDEX(stateTaxData[],MATCH(1,(stateTaxData[stateName]=BO$1)*(stateTaxData[taxYear]=$B$4)*(stateTaxData[FilingStatusFlag]=$B$8),0),MATCH($E32,stateTaxData[#Headers],0))</f>
        <v>0</v>
      </c>
      <c r="BQ32" s="7" cm="1">
        <f t="array" ref="BQ32">INDEX(stateTaxData[],MATCH(1,(stateTaxData[stateName]=BQ$1)*(stateTaxData[taxYear]=$B$4)*(stateTaxData[FilingStatusFlag]=$B$8),0),MATCH($E32,stateTaxData[#Headers],0))</f>
        <v>4.4999999999999998E-2</v>
      </c>
      <c r="BT32" s="7" cm="1">
        <f t="array" ref="BT32">INDEX(stateTaxData[],MATCH(1,(stateTaxData[stateName]=BT$1)*(stateTaxData[taxYear]=$B$4)*(stateTaxData[FilingStatusFlag]=$B$8),0),MATCH($E32,stateTaxData[#Headers],0))</f>
        <v>0.06</v>
      </c>
      <c r="BU32" s="7" cm="1">
        <f t="array" ref="BU32">INDEX(stateTaxData[],MATCH(1,(stateTaxData[stateName]=BU$1)*(stateTaxData[taxYear]=$B$4)*(stateTaxData[FilingStatusFlag]=$B$8),0),MATCH($E32,stateTaxData[#Headers],0))</f>
        <v>0</v>
      </c>
      <c r="BV32" s="7" cm="1">
        <f t="array" ref="BV32">INDEX(stateTaxData[],MATCH(1,(stateTaxData[stateName]=BV$1)*(stateTaxData[taxYear]=$B$4)*(stateTaxData[FilingStatusFlag]=$B$8),0),MATCH($E32,stateTaxData[#Headers],0))</f>
        <v>0</v>
      </c>
      <c r="BW32" s="7" cm="1">
        <f t="array" ref="BW32">INDEX(stateTaxData[],MATCH(1,(stateTaxData[stateName]=BW$1)*(stateTaxData[taxYear]=$B$4)*(stateTaxData[FilingStatusFlag]=$B$8),0),MATCH($E32,stateTaxData[#Headers],0))</f>
        <v>0</v>
      </c>
      <c r="BX32" s="7" cm="1">
        <f t="array" ref="BX32">INDEX(stateTaxData[],MATCH(1,(stateTaxData[stateName]=BX$1)*(stateTaxData[taxYear]=$B$4)*(stateTaxData[FilingStatusFlag]=$B$8),0),MATCH($E32,stateTaxData[#Headers],0))</f>
        <v>8.9700000000000002E-2</v>
      </c>
      <c r="BY32" s="7" cm="1">
        <f t="array" ref="BY32">INDEX(stateTaxData[],MATCH(1,(stateTaxData[stateName]=BY$1)*(stateTaxData[taxYear]=$B$4)*(stateTaxData[FilingStatusFlag]=$B$8),0),MATCH($E32,stateTaxData[#Headers],0))</f>
        <v>0</v>
      </c>
      <c r="BZ32" s="7" cm="1">
        <f t="array" ref="BZ32">INDEX(stateTaxData[],MATCH(1,(stateTaxData[stateName]=BZ$1)*(stateTaxData[taxYear]=$B$4)*(stateTaxData[FilingStatusFlag]=$B$8),0),MATCH($E32,stateTaxData[#Headers],0))</f>
        <v>6.8500000000000005E-2</v>
      </c>
      <c r="CA32" s="7" cm="1">
        <f t="array" ref="CA32">INDEX(stateTaxData[],MATCH(1,(stateTaxData[stateName]=CA$1)*(stateTaxData[taxYear]=$B$4)*(stateTaxData[FilingStatusFlag]=$B$8),0),MATCH($E32,stateTaxData[#Headers],0))</f>
        <v>0</v>
      </c>
      <c r="CC32" s="7" cm="1">
        <f t="array" ref="CC32">INDEX(stateTaxData[],MATCH(1,(stateTaxData[stateName]=CC$1)*(stateTaxData[taxYear]=$B$4)*(stateTaxData[FilingStatusFlag]=$B$8),0),MATCH($E32,stateTaxData[#Headers],0))</f>
        <v>0</v>
      </c>
      <c r="CE32" s="123" cm="1">
        <f t="array" ref="CE32">INDEX(stateTaxData[],MATCH(1,(stateTaxData[stateName]=CE$1)*(stateTaxData[taxYear]=$B$4)*(stateTaxData[FilingStatusFlag]=$B$8),0),MATCH($E32,stateTaxData[#Headers],0))</f>
        <v>0</v>
      </c>
      <c r="CF32" s="7" cm="1">
        <f t="array" ref="CF32">INDEX(stateTaxData[],MATCH(1,(stateTaxData[stateName]=CF$1)*(stateTaxData[taxYear]=$B$4)*(stateTaxData[FilingStatusFlag]=$B$8),0),MATCH($E32,stateTaxData[#Headers],0))</f>
        <v>4.7500000000000001E-2</v>
      </c>
      <c r="CH32" s="7" cm="1">
        <f t="array" ref="CH32">INDEX(stateTaxData[],MATCH(1,(stateTaxData[stateName]=CH$1)*(stateTaxData[taxYear]=$B$4)*(stateTaxData[FilingStatusFlag]=$B$8),0),MATCH($E32,stateTaxData[#Headers],0))</f>
        <v>0</v>
      </c>
      <c r="CI32" s="7" cm="1">
        <f t="array" ref="CI32">INDEX(stateTaxData[],MATCH(1,(stateTaxData[stateName]=CI$1)*(stateTaxData[taxYear]=$B$4)*(stateTaxData[FilingStatusFlag]=$B$8),0),MATCH($E32,stateTaxData[#Headers],0))</f>
        <v>0</v>
      </c>
      <c r="CK32" s="7" cm="1">
        <f t="array" ref="CK32">INDEX(stateTaxData[],MATCH(1,(stateTaxData[stateName]=CK$1)*(stateTaxData[taxYear]=$B$4)*(stateTaxData[FilingStatusFlag]=$B$8),0),MATCH($E32,stateTaxData[#Headers],0))</f>
        <v>0</v>
      </c>
      <c r="CL32" s="7" cm="1">
        <f t="array" ref="CL32">INDEX(stateTaxData[],MATCH(1,(stateTaxData[stateName]=CL$1)*(stateTaxData[taxYear]=$B$4)*(stateTaxData[FilingStatusFlag]=$B$8),0),MATCH($E32,stateTaxData[#Headers],0))</f>
        <v>0</v>
      </c>
      <c r="CN32" s="7" cm="1">
        <f t="array" ref="CN32">INDEX(stateTaxData[],MATCH(1,(stateTaxData[stateName]=CN$1)*(stateTaxData[taxYear]=$B$4)*(stateTaxData[FilingStatusFlag]=$B$8),0),MATCH($E32,stateTaxData[#Headers],0))</f>
        <v>0</v>
      </c>
      <c r="CO32" s="7" cm="1">
        <f t="array" ref="CO32">INDEX(stateTaxData[],MATCH(1,(stateTaxData[stateName]=CO$1)*(stateTaxData[taxYear]=$B$4)*(stateTaxData[FilingStatusFlag]=$B$8),0),MATCH($E32,stateTaxData[#Headers],0))</f>
        <v>0</v>
      </c>
      <c r="CP32" s="7" cm="1">
        <f t="array" ref="CP32">INDEX(stateTaxData[],MATCH(1,(stateTaxData[stateName]=CP$1)*(stateTaxData[taxYear]=$B$4)*(stateTaxData[FilingStatusFlag]=$B$8),0),MATCH($E32,stateTaxData[#Headers],0))</f>
        <v>0</v>
      </c>
      <c r="CR32" s="123" cm="1">
        <f t="array" ref="CR32">INDEX(stateTaxData[],MATCH(1,(stateTaxData[stateName]=CR$1)*(stateTaxData[taxYear]=$B$4)*(stateTaxData[FilingStatusFlag]=$B$8),0),MATCH($E32,stateTaxData[#Headers],0))</f>
        <v>0</v>
      </c>
      <c r="CU32" s="7" cm="1">
        <f t="array" ref="CU32">INDEX(stateTaxData[],MATCH(1,(stateTaxData[stateName]=CU$1)*(stateTaxData[taxYear]=$B$4)*(stateTaxData[FilingStatusFlag]=$B$8),0),MATCH($E32,stateTaxData[#Headers],0))</f>
        <v>0</v>
      </c>
      <c r="CV32" s="7" cm="1">
        <f t="array" ref="CV32">INDEX(stateTaxData[],MATCH(1,(stateTaxData[stateName]=CV$1)*(stateTaxData[taxYear]=$B$4)*(stateTaxData[FilingStatusFlag]=$B$8),0),MATCH($E32,stateTaxData[#Headers],0))</f>
        <v>0</v>
      </c>
      <c r="CW32" s="7" cm="1">
        <f t="array" ref="CW32">INDEX(stateTaxData[],MATCH(1,(stateTaxData[stateName]=CW$1)*(stateTaxData[taxYear]=$B$4)*(stateTaxData[FilingStatusFlag]=$B$8),0),MATCH($E32,stateTaxData[#Headers],0))</f>
        <v>0</v>
      </c>
      <c r="CX32" s="123" cm="1">
        <f t="array" ref="CX32">INDEX(stateTaxData[],MATCH(1,(stateTaxData[stateName]=CX$1)*(stateTaxData[taxYear]=$B$4)*(stateTaxData[FilingStatusFlag]=$B$8),0),MATCH($E32,stateTaxData[#Headers],0))</f>
        <v>0</v>
      </c>
      <c r="DB32" s="7" cm="1">
        <f t="array" ref="DB32">INDEX(stateTaxData[],MATCH(1,(stateTaxData[stateName]=DB$1)*(stateTaxData[taxYear]=$B$4)*(stateTaxData[FilingStatusFlag]=$B$8),0),MATCH($E32,stateTaxData[#Headers],0))</f>
        <v>0</v>
      </c>
      <c r="DC32" s="7" cm="1">
        <f t="array" ref="DC32">INDEX(stateTaxData[],MATCH(1,(stateTaxData[stateName]=DC$1)*(stateTaxData[taxYear]=$B$4)*(stateTaxData[FilingStatusFlag]=$B$8),0),MATCH($E32,stateTaxData[#Headers],0))</f>
        <v>0</v>
      </c>
      <c r="DD32">
        <f>AVERAGE(AD27,AF27,AH27,AL27,AO27,AP27,AR27,AS27,AT27,AU27,AV27,AX27,AY27,BA27,BB27,BC27,BD27,BE27,BF27,BH27,BJ27,BK27,BL27,BN27,BO27,BQ27,BT27,BU27,BV27,BW27,BX27,BY27,BZ27,CA27,CC27,CE27,CF27,CH27,CI27,CK27,CL27,CN27,CO27,CP27,CR27,CU27,CV27,CW27,CX27,DB27,DC27,AD28,AF28,AH28,AL28,AO28,AP28,AR28,AS28,AT28,AU28,AV28,AX28,AY28,BA28,BB28,BC28,BD28,BE28,BF28,BH28,BJ28,BK28,BL28,BN28,BO28,BQ28,BT28,BU28,BV28,BW28,BX28,BY28,BZ28,CA28,CC28,CE28,CF28,CH28,CI28,CK28,CL28,CN28,CO28,CP28,CR28,CU28,CV28,CW28,CX28,DB28,DC28,AD29,AF29,AH29,AL29,AO29,AP29,AR29,AS29,AT29,AU29,AV29,AX29,AY29,BA29,BB29,BC29,BD29,BE29,BF29,BH29,BJ29,BK29,BL29,BN29,BO29,BQ29,BT29,BU29,BV29,BW29,BX29,BY29,BZ29,CA29,CC29,CE29,CF29,CH29,CI29,CK29,CL29,CN29,CO29,CP29,CR29,CU29,CV29,CW29,CX29,DB29,DC29,AD30,AF30,AH30,AL30,AO30,AP30,AR30,AS30,AT30,AU30,AV30,AX30,AY30,BA30,BB30,BC30,BD30,BE30,BF30,BH30,BJ30,BK30,BL30,BN30,BO30,BQ30,BT30,BU30,BV30,BW30,BX30,BY30,BZ30,CA30,CC30,CE30,CF30,CH30,CI30,CK30,CL30,CN30,CO30,CP30,CR30,CU30,CV30,CW30,CX30,DB30,DC30)</f>
        <v>2.5797941176470586E-2</v>
      </c>
      <c r="DF32" s="109"/>
      <c r="ET32" s="4" t="s">
        <v>727</v>
      </c>
    </row>
    <row r="33" spans="5:151">
      <c r="E33" s="99" t="s">
        <v>191</v>
      </c>
      <c r="AD33" s="123" cm="1">
        <f t="array" ref="AD33">INDEX(stateTaxData[],MATCH(1,(stateTaxData[stateName]=AD$1)*(stateTaxData[taxYear]=$B$4)*(stateTaxData[FilingStatusFlag]=$B$8),0),MATCH($E33,stateTaxData[#Headers],0))</f>
        <v>0</v>
      </c>
      <c r="AE33" s="109"/>
      <c r="AF33" s="7" cm="1">
        <f t="array" ref="AF33">INDEX(stateTaxData[],MATCH(1,(stateTaxData[stateName]=AF$1)*(stateTaxData[taxYear]=$B$4)*(stateTaxData[FilingStatusFlag]=$B$8),0),MATCH($E33,stateTaxData[#Headers],0))</f>
        <v>0</v>
      </c>
      <c r="AH33" s="7" cm="1">
        <f t="array" ref="AH33">INDEX(stateTaxData[],MATCH(1,(stateTaxData[stateName]=AH$1)*(stateTaxData[taxYear]=$B$4)*(stateTaxData[FilingStatusFlag]=$B$8),0),MATCH($E33,stateTaxData[#Headers],0))</f>
        <v>0</v>
      </c>
      <c r="AK33" s="7">
        <f t="shared" si="8"/>
        <v>0</v>
      </c>
      <c r="AL33" s="7" cm="1">
        <f t="array" ref="AL33">INDEX(stateTaxData[],MATCH(1,(stateTaxData[stateName]=AL$1)*(stateTaxData[taxYear]=$B$4)*(stateTaxData[FilingStatusFlag]=$B$8),0),MATCH($E33,stateTaxData[#Headers],0))</f>
        <v>0</v>
      </c>
      <c r="AO33" s="7" cm="1">
        <f t="array" ref="AO33">INDEX(stateTaxData[],MATCH(1,(stateTaxData[stateName]=AO$1)*(stateTaxData[taxYear]=$B$4)*(stateTaxData[FilingStatusFlag]=$B$8),0),MATCH($E33,stateTaxData[#Headers],0))</f>
        <v>0.10299999999999999</v>
      </c>
      <c r="AP33" s="7" cm="1">
        <f t="array" ref="AP33">INDEX(stateTaxData[],MATCH(1,(stateTaxData[stateName]=AP$1)*(stateTaxData[taxYear]=$B$4)*(stateTaxData[FilingStatusFlag]=$B$8),0),MATCH($E33,stateTaxData[#Headers],0))</f>
        <v>0</v>
      </c>
      <c r="AR33" s="123" cm="1">
        <f t="array" ref="AR33">INDEX(stateTaxData[],MATCH(1,(stateTaxData[stateName]=AR$1)*(stateTaxData[taxYear]=$B$4)*(stateTaxData[FilingStatusFlag]=$B$8),0),MATCH($E33,stateTaxData[#Headers],0))</f>
        <v>6.9900000000000004E-2</v>
      </c>
      <c r="AS33" s="7" cm="1">
        <f t="array" ref="AS33">INDEX(stateTaxData[],MATCH(1,(stateTaxData[stateName]=AS$1)*(stateTaxData[taxYear]=$B$4)*(stateTaxData[FilingStatusFlag]=$B$8),0),MATCH($E33,stateTaxData[#Headers],0))</f>
        <v>0</v>
      </c>
      <c r="AT33" s="7" cm="1">
        <f t="array" ref="AT33">INDEX(stateTaxData[],MATCH(1,(stateTaxData[stateName]=AT$1)*(stateTaxData[taxYear]=$B$4)*(stateTaxData[FilingStatusFlag]=$B$8),0),MATCH($E33,stateTaxData[#Headers],0))</f>
        <v>0.1075</v>
      </c>
      <c r="AU33" s="7" cm="1">
        <f t="array" ref="AU33">INDEX(stateTaxData[],MATCH(1,(stateTaxData[stateName]=AU$1)*(stateTaxData[taxYear]=$B$4)*(stateTaxData[FilingStatusFlag]=$B$8),0),MATCH($E33,stateTaxData[#Headers],0))</f>
        <v>0</v>
      </c>
      <c r="AV33" s="7" cm="1">
        <f t="array" ref="AV33">INDEX(stateTaxData[],MATCH(1,(stateTaxData[stateName]=AV$1)*(stateTaxData[taxYear]=$B$4)*(stateTaxData[FilingStatusFlag]=$B$8),0),MATCH($E33,stateTaxData[#Headers],0))</f>
        <v>0</v>
      </c>
      <c r="AX33" s="7" cm="1">
        <f t="array" ref="AX33">INDEX(stateTaxData[],MATCH(1,(stateTaxData[stateName]=AX$1)*(stateTaxData[taxYear]=$B$4)*(stateTaxData[FilingStatusFlag]=$B$8),0),MATCH($E33,stateTaxData[#Headers],0))</f>
        <v>7.5999999999999998E-2</v>
      </c>
      <c r="AY33" s="7" cm="1">
        <f t="array" ref="AY33">INDEX(stateTaxData[],MATCH(1,(stateTaxData[stateName]=AY$1)*(stateTaxData[taxYear]=$B$4)*(stateTaxData[FilingStatusFlag]=$B$8),0),MATCH($E33,stateTaxData[#Headers],0))</f>
        <v>0</v>
      </c>
      <c r="BA33" s="7" cm="1">
        <f t="array" ref="BA33">INDEX(stateTaxData[],MATCH(1,(stateTaxData[stateName]=BA$1)*(stateTaxData[taxYear]=$B$4)*(stateTaxData[FilingStatusFlag]=$B$8),0),MATCH($E33,stateTaxData[#Headers],0))</f>
        <v>0</v>
      </c>
      <c r="BB33" s="7" cm="1">
        <f t="array" ref="BB33">INDEX(stateTaxData[],MATCH(1,(stateTaxData[stateName]=BB$1)*(stateTaxData[taxYear]=$B$4)*(stateTaxData[FilingStatusFlag]=$B$8),0),MATCH($E33,stateTaxData[#Headers],0))</f>
        <v>0</v>
      </c>
      <c r="BC33" s="7" cm="1">
        <f t="array" ref="BC33">INDEX(stateTaxData[],MATCH(1,(stateTaxData[stateName]=BC$1)*(stateTaxData[taxYear]=$B$4)*(stateTaxData[FilingStatusFlag]=$B$8),0),MATCH($E33,stateTaxData[#Headers],0))</f>
        <v>0</v>
      </c>
      <c r="BD33" s="7" cm="1">
        <f t="array" ref="BD33">INDEX(stateTaxData[],MATCH(1,(stateTaxData[stateName]=BD$1)*(stateTaxData[taxYear]=$B$4)*(stateTaxData[FilingStatusFlag]=$B$8),0),MATCH($E33,stateTaxData[#Headers],0))</f>
        <v>0</v>
      </c>
      <c r="BE33" s="7" cm="1">
        <f t="array" ref="BE33">INDEX(stateTaxData[],MATCH(1,(stateTaxData[stateName]=BE$1)*(stateTaxData[taxYear]=$B$4)*(stateTaxData[FilingStatusFlag]=$B$8),0),MATCH($E33,stateTaxData[#Headers],0))</f>
        <v>0</v>
      </c>
      <c r="BF33" s="7" cm="1">
        <f t="array" ref="BF33">INDEX(stateTaxData[],MATCH(1,(stateTaxData[stateName]=BF$1)*(stateTaxData[taxYear]=$B$4)*(stateTaxData[FilingStatusFlag]=$B$8),0),MATCH($E33,stateTaxData[#Headers],0))</f>
        <v>0</v>
      </c>
      <c r="BH33" s="7" cm="1">
        <f t="array" ref="BH33">INDEX(stateTaxData[],MATCH(1,(stateTaxData[stateName]=BH$1)*(stateTaxData[taxYear]=$B$4)*(stateTaxData[FilingStatusFlag]=$B$8),0),MATCH($E33,stateTaxData[#Headers],0))</f>
        <v>0</v>
      </c>
      <c r="BJ33" s="7" cm="1">
        <f t="array" ref="BJ33">INDEX(stateTaxData[],MATCH(1,(stateTaxData[stateName]=BJ$1)*(stateTaxData[taxYear]=$B$4)*(stateTaxData[FilingStatusFlag]=$B$8),0),MATCH($E33,stateTaxData[#Headers],0))</f>
        <v>5.5E-2</v>
      </c>
      <c r="BK33" s="7" cm="1">
        <f t="array" ref="BK33">INDEX(stateTaxData[],MATCH(1,(stateTaxData[stateName]=BK$1)*(stateTaxData[taxYear]=$B$4)*(stateTaxData[FilingStatusFlag]=$B$8),0),MATCH($E33,stateTaxData[#Headers],0))</f>
        <v>0</v>
      </c>
      <c r="BL33" s="7" cm="1">
        <f t="array" ref="BL33">INDEX(stateTaxData[],MATCH(1,(stateTaxData[stateName]=BL$1)*(stateTaxData[taxYear]=$B$4)*(stateTaxData[FilingStatusFlag]=$B$8),0),MATCH($E33,stateTaxData[#Headers],0))</f>
        <v>0</v>
      </c>
      <c r="BN33" s="7" cm="1">
        <f t="array" ref="BN33">INDEX(stateTaxData[],MATCH(1,(stateTaxData[stateName]=BN$1)*(stateTaxData[taxYear]=$B$4)*(stateTaxData[FilingStatusFlag]=$B$8),0),MATCH($E33,stateTaxData[#Headers],0))</f>
        <v>0</v>
      </c>
      <c r="BO33" s="7" cm="1">
        <f t="array" ref="BO33">INDEX(stateTaxData[],MATCH(1,(stateTaxData[stateName]=BO$1)*(stateTaxData[taxYear]=$B$4)*(stateTaxData[FilingStatusFlag]=$B$8),0),MATCH($E33,stateTaxData[#Headers],0))</f>
        <v>0</v>
      </c>
      <c r="BQ33" s="7" cm="1">
        <f t="array" ref="BQ33">INDEX(stateTaxData[],MATCH(1,(stateTaxData[stateName]=BQ$1)*(stateTaxData[taxYear]=$B$4)*(stateTaxData[FilingStatusFlag]=$B$8),0),MATCH($E33,stateTaxData[#Headers],0))</f>
        <v>4.9500000000000002E-2</v>
      </c>
      <c r="BT33" s="7" cm="1">
        <f t="array" ref="BT33">INDEX(stateTaxData[],MATCH(1,(stateTaxData[stateName]=BT$1)*(stateTaxData[taxYear]=$B$4)*(stateTaxData[FilingStatusFlag]=$B$8),0),MATCH($E33,stateTaxData[#Headers],0))</f>
        <v>6.7500000000000004E-2</v>
      </c>
      <c r="BU33" s="7" cm="1">
        <f t="array" ref="BU33">INDEX(stateTaxData[],MATCH(1,(stateTaxData[stateName]=BU$1)*(stateTaxData[taxYear]=$B$4)*(stateTaxData[FilingStatusFlag]=$B$8),0),MATCH($E33,stateTaxData[#Headers],0))</f>
        <v>0</v>
      </c>
      <c r="BV33" s="7" cm="1">
        <f t="array" ref="BV33">INDEX(stateTaxData[],MATCH(1,(stateTaxData[stateName]=BV$1)*(stateTaxData[taxYear]=$B$4)*(stateTaxData[FilingStatusFlag]=$B$8),0),MATCH($E33,stateTaxData[#Headers],0))</f>
        <v>0</v>
      </c>
      <c r="BW33" s="7" cm="1">
        <f t="array" ref="BW33">INDEX(stateTaxData[],MATCH(1,(stateTaxData[stateName]=BW$1)*(stateTaxData[taxYear]=$B$4)*(stateTaxData[FilingStatusFlag]=$B$8),0),MATCH($E33,stateTaxData[#Headers],0))</f>
        <v>0</v>
      </c>
      <c r="BX33" s="7" cm="1">
        <f t="array" ref="BX33">INDEX(stateTaxData[],MATCH(1,(stateTaxData[stateName]=BX$1)*(stateTaxData[taxYear]=$B$4)*(stateTaxData[FilingStatusFlag]=$B$8),0),MATCH($E33,stateTaxData[#Headers],0))</f>
        <v>0.1075</v>
      </c>
      <c r="BY33" s="7" cm="1">
        <f t="array" ref="BY33">INDEX(stateTaxData[],MATCH(1,(stateTaxData[stateName]=BY$1)*(stateTaxData[taxYear]=$B$4)*(stateTaxData[FilingStatusFlag]=$B$8),0),MATCH($E33,stateTaxData[#Headers],0))</f>
        <v>0</v>
      </c>
      <c r="BZ33" s="7" cm="1">
        <f t="array" ref="BZ33">INDEX(stateTaxData[],MATCH(1,(stateTaxData[stateName]=BZ$1)*(stateTaxData[taxYear]=$B$4)*(stateTaxData[FilingStatusFlag]=$B$8),0),MATCH($E33,stateTaxData[#Headers],0))</f>
        <v>9.6500000000000002E-2</v>
      </c>
      <c r="CA33" s="7" cm="1">
        <f t="array" ref="CA33">INDEX(stateTaxData[],MATCH(1,(stateTaxData[stateName]=CA$1)*(stateTaxData[taxYear]=$B$4)*(stateTaxData[FilingStatusFlag]=$B$8),0),MATCH($E33,stateTaxData[#Headers],0))</f>
        <v>0</v>
      </c>
      <c r="CC33" s="7" cm="1">
        <f t="array" ref="CC33">INDEX(stateTaxData[],MATCH(1,(stateTaxData[stateName]=CC$1)*(stateTaxData[taxYear]=$B$4)*(stateTaxData[FilingStatusFlag]=$B$8),0),MATCH($E33,stateTaxData[#Headers],0))</f>
        <v>0</v>
      </c>
      <c r="CE33" s="123" cm="1">
        <f t="array" ref="CE33">INDEX(stateTaxData[],MATCH(1,(stateTaxData[stateName]=CE$1)*(stateTaxData[taxYear]=$B$4)*(stateTaxData[FilingStatusFlag]=$B$8),0),MATCH($E33,stateTaxData[#Headers],0))</f>
        <v>0</v>
      </c>
      <c r="CF33" s="7" cm="1">
        <f t="array" ref="CF33">INDEX(stateTaxData[],MATCH(1,(stateTaxData[stateName]=CF$1)*(stateTaxData[taxYear]=$B$4)*(stateTaxData[FilingStatusFlag]=$B$8),0),MATCH($E33,stateTaxData[#Headers],0))</f>
        <v>0</v>
      </c>
      <c r="CH33" s="7" cm="1">
        <f t="array" ref="CH33">INDEX(stateTaxData[],MATCH(1,(stateTaxData[stateName]=CH$1)*(stateTaxData[taxYear]=$B$4)*(stateTaxData[FilingStatusFlag]=$B$8),0),MATCH($E33,stateTaxData[#Headers],0))</f>
        <v>0</v>
      </c>
      <c r="CI33" s="7" cm="1">
        <f t="array" ref="CI33">INDEX(stateTaxData[],MATCH(1,(stateTaxData[stateName]=CI$1)*(stateTaxData[taxYear]=$B$4)*(stateTaxData[FilingStatusFlag]=$B$8),0),MATCH($E33,stateTaxData[#Headers],0))</f>
        <v>0</v>
      </c>
      <c r="CK33" s="7" cm="1">
        <f t="array" ref="CK33">INDEX(stateTaxData[],MATCH(1,(stateTaxData[stateName]=CK$1)*(stateTaxData[taxYear]=$B$4)*(stateTaxData[FilingStatusFlag]=$B$8),0),MATCH($E33,stateTaxData[#Headers],0))</f>
        <v>0</v>
      </c>
      <c r="CL33" s="7" cm="1">
        <f t="array" ref="CL33">INDEX(stateTaxData[],MATCH(1,(stateTaxData[stateName]=CL$1)*(stateTaxData[taxYear]=$B$4)*(stateTaxData[FilingStatusFlag]=$B$8),0),MATCH($E33,stateTaxData[#Headers],0))</f>
        <v>0</v>
      </c>
      <c r="CN33" s="7" cm="1">
        <f t="array" ref="CN33">INDEX(stateTaxData[],MATCH(1,(stateTaxData[stateName]=CN$1)*(stateTaxData[taxYear]=$B$4)*(stateTaxData[FilingStatusFlag]=$B$8),0),MATCH($E33,stateTaxData[#Headers],0))</f>
        <v>0</v>
      </c>
      <c r="CO33" s="7" cm="1">
        <f t="array" ref="CO33">INDEX(stateTaxData[],MATCH(1,(stateTaxData[stateName]=CO$1)*(stateTaxData[taxYear]=$B$4)*(stateTaxData[FilingStatusFlag]=$B$8),0),MATCH($E33,stateTaxData[#Headers],0))</f>
        <v>0</v>
      </c>
      <c r="CP33" s="7" cm="1">
        <f t="array" ref="CP33">INDEX(stateTaxData[],MATCH(1,(stateTaxData[stateName]=CP$1)*(stateTaxData[taxYear]=$B$4)*(stateTaxData[FilingStatusFlag]=$B$8),0),MATCH($E33,stateTaxData[#Headers],0))</f>
        <v>0</v>
      </c>
      <c r="CR33" s="123" cm="1">
        <f t="array" ref="CR33">INDEX(stateTaxData[],MATCH(1,(stateTaxData[stateName]=CR$1)*(stateTaxData[taxYear]=$B$4)*(stateTaxData[FilingStatusFlag]=$B$8),0),MATCH($E33,stateTaxData[#Headers],0))</f>
        <v>0</v>
      </c>
      <c r="CU33" s="7" cm="1">
        <f t="array" ref="CU33">INDEX(stateTaxData[],MATCH(1,(stateTaxData[stateName]=CU$1)*(stateTaxData[taxYear]=$B$4)*(stateTaxData[FilingStatusFlag]=$B$8),0),MATCH($E33,stateTaxData[#Headers],0))</f>
        <v>0</v>
      </c>
      <c r="CV33" s="7" cm="1">
        <f t="array" ref="CV33">INDEX(stateTaxData[],MATCH(1,(stateTaxData[stateName]=CV$1)*(stateTaxData[taxYear]=$B$4)*(stateTaxData[FilingStatusFlag]=$B$8),0),MATCH($E33,stateTaxData[#Headers],0))</f>
        <v>0</v>
      </c>
      <c r="CW33" s="7" cm="1">
        <f t="array" ref="CW33">INDEX(stateTaxData[],MATCH(1,(stateTaxData[stateName]=CW$1)*(stateTaxData[taxYear]=$B$4)*(stateTaxData[FilingStatusFlag]=$B$8),0),MATCH($E33,stateTaxData[#Headers],0))</f>
        <v>0</v>
      </c>
      <c r="CX33" s="123" cm="1">
        <f t="array" ref="CX33">INDEX(stateTaxData[],MATCH(1,(stateTaxData[stateName]=CX$1)*(stateTaxData[taxYear]=$B$4)*(stateTaxData[FilingStatusFlag]=$B$8),0),MATCH($E33,stateTaxData[#Headers],0))</f>
        <v>0</v>
      </c>
      <c r="DB33" s="7" cm="1">
        <f t="array" ref="DB33">INDEX(stateTaxData[],MATCH(1,(stateTaxData[stateName]=DB$1)*(stateTaxData[taxYear]=$B$4)*(stateTaxData[FilingStatusFlag]=$B$8),0),MATCH($E33,stateTaxData[#Headers],0))</f>
        <v>0</v>
      </c>
      <c r="DC33" s="7" cm="1">
        <f t="array" ref="DC33">INDEX(stateTaxData[],MATCH(1,(stateTaxData[stateName]=DC$1)*(stateTaxData[taxYear]=$B$4)*(stateTaxData[FilingStatusFlag]=$B$8),0),MATCH($E33,stateTaxData[#Headers],0))</f>
        <v>0</v>
      </c>
      <c r="DF33" s="109"/>
      <c r="ET33" s="4" t="s">
        <v>729</v>
      </c>
    </row>
    <row r="34" spans="5:151">
      <c r="E34" s="99" t="s">
        <v>192</v>
      </c>
      <c r="AD34" s="123" cm="1">
        <f t="array" ref="AD34">INDEX(stateTaxData[],MATCH(1,(stateTaxData[stateName]=AD$1)*(stateTaxData[taxYear]=$B$4)*(stateTaxData[FilingStatusFlag]=$B$8),0),MATCH($E34,stateTaxData[#Headers],0))</f>
        <v>0</v>
      </c>
      <c r="AE34" s="109"/>
      <c r="AF34" s="7" cm="1">
        <f t="array" ref="AF34">INDEX(stateTaxData[],MATCH(1,(stateTaxData[stateName]=AF$1)*(stateTaxData[taxYear]=$B$4)*(stateTaxData[FilingStatusFlag]=$B$8),0),MATCH($E34,stateTaxData[#Headers],0))</f>
        <v>0</v>
      </c>
      <c r="AH34" s="7" cm="1">
        <f t="array" ref="AH34">INDEX(stateTaxData[],MATCH(1,(stateTaxData[stateName]=AH$1)*(stateTaxData[taxYear]=$B$4)*(stateTaxData[FilingStatusFlag]=$B$8),0),MATCH($E34,stateTaxData[#Headers],0))</f>
        <v>0</v>
      </c>
      <c r="AK34" s="7">
        <f t="shared" si="8"/>
        <v>0</v>
      </c>
      <c r="AL34" s="7" cm="1">
        <f t="array" ref="AL34">INDEX(stateTaxData[],MATCH(1,(stateTaxData[stateName]=AL$1)*(stateTaxData[taxYear]=$B$4)*(stateTaxData[FilingStatusFlag]=$B$8),0),MATCH($E34,stateTaxData[#Headers],0))</f>
        <v>0</v>
      </c>
      <c r="AO34" s="7" cm="1">
        <f t="array" ref="AO34">INDEX(stateTaxData[],MATCH(1,(stateTaxData[stateName]=AO$1)*(stateTaxData[taxYear]=$B$4)*(stateTaxData[FilingStatusFlag]=$B$8),0),MATCH($E34,stateTaxData[#Headers],0))</f>
        <v>0.113</v>
      </c>
      <c r="AP34" s="7" cm="1">
        <f t="array" ref="AP34">INDEX(stateTaxData[],MATCH(1,(stateTaxData[stateName]=AP$1)*(stateTaxData[taxYear]=$B$4)*(stateTaxData[FilingStatusFlag]=$B$8),0),MATCH($E34,stateTaxData[#Headers],0))</f>
        <v>0</v>
      </c>
      <c r="AR34" s="123" cm="1">
        <f t="array" ref="AR34">INDEX(stateTaxData[],MATCH(1,(stateTaxData[stateName]=AR$1)*(stateTaxData[taxYear]=$B$4)*(stateTaxData[FilingStatusFlag]=$B$8),0),MATCH($E34,stateTaxData[#Headers],0))</f>
        <v>0</v>
      </c>
      <c r="AS34" s="7" cm="1">
        <f t="array" ref="AS34">INDEX(stateTaxData[],MATCH(1,(stateTaxData[stateName]=AS$1)*(stateTaxData[taxYear]=$B$4)*(stateTaxData[FilingStatusFlag]=$B$8),0),MATCH($E34,stateTaxData[#Headers],0))</f>
        <v>0</v>
      </c>
      <c r="AT34" s="7" cm="1">
        <f t="array" ref="AT34">INDEX(stateTaxData[],MATCH(1,(stateTaxData[stateName]=AT$1)*(stateTaxData[taxYear]=$B$4)*(stateTaxData[FilingStatusFlag]=$B$8),0),MATCH($E34,stateTaxData[#Headers],0))</f>
        <v>0</v>
      </c>
      <c r="AU34" s="7" cm="1">
        <f t="array" ref="AU34">INDEX(stateTaxData[],MATCH(1,(stateTaxData[stateName]=AU$1)*(stateTaxData[taxYear]=$B$4)*(stateTaxData[FilingStatusFlag]=$B$8),0),MATCH($E34,stateTaxData[#Headers],0))</f>
        <v>0</v>
      </c>
      <c r="AV34" s="7" cm="1">
        <f t="array" ref="AV34">INDEX(stateTaxData[],MATCH(1,(stateTaxData[stateName]=AV$1)*(stateTaxData[taxYear]=$B$4)*(stateTaxData[FilingStatusFlag]=$B$8),0),MATCH($E34,stateTaxData[#Headers],0))</f>
        <v>0</v>
      </c>
      <c r="AX34" s="7" cm="1">
        <f t="array" ref="AX34">INDEX(stateTaxData[],MATCH(1,(stateTaxData[stateName]=AX$1)*(stateTaxData[taxYear]=$B$4)*(stateTaxData[FilingStatusFlag]=$B$8),0),MATCH($E34,stateTaxData[#Headers],0))</f>
        <v>7.9000000000000001E-2</v>
      </c>
      <c r="AY34" s="7" cm="1">
        <f t="array" ref="AY34">INDEX(stateTaxData[],MATCH(1,(stateTaxData[stateName]=AY$1)*(stateTaxData[taxYear]=$B$4)*(stateTaxData[FilingStatusFlag]=$B$8),0),MATCH($E34,stateTaxData[#Headers],0))</f>
        <v>0</v>
      </c>
      <c r="BA34" s="7" cm="1">
        <f t="array" ref="BA34">INDEX(stateTaxData[],MATCH(1,(stateTaxData[stateName]=BA$1)*(stateTaxData[taxYear]=$B$4)*(stateTaxData[FilingStatusFlag]=$B$8),0),MATCH($E34,stateTaxData[#Headers],0))</f>
        <v>0</v>
      </c>
      <c r="BB34" s="7" cm="1">
        <f t="array" ref="BB34">INDEX(stateTaxData[],MATCH(1,(stateTaxData[stateName]=BB$1)*(stateTaxData[taxYear]=$B$4)*(stateTaxData[FilingStatusFlag]=$B$8),0),MATCH($E34,stateTaxData[#Headers],0))</f>
        <v>0</v>
      </c>
      <c r="BC34" s="7" cm="1">
        <f t="array" ref="BC34">INDEX(stateTaxData[],MATCH(1,(stateTaxData[stateName]=BC$1)*(stateTaxData[taxYear]=$B$4)*(stateTaxData[FilingStatusFlag]=$B$8),0),MATCH($E34,stateTaxData[#Headers],0))</f>
        <v>0</v>
      </c>
      <c r="BD34" s="7" cm="1">
        <f t="array" ref="BD34">INDEX(stateTaxData[],MATCH(1,(stateTaxData[stateName]=BD$1)*(stateTaxData[taxYear]=$B$4)*(stateTaxData[FilingStatusFlag]=$B$8),0),MATCH($E34,stateTaxData[#Headers],0))</f>
        <v>0</v>
      </c>
      <c r="BE34" s="7" cm="1">
        <f t="array" ref="BE34">INDEX(stateTaxData[],MATCH(1,(stateTaxData[stateName]=BE$1)*(stateTaxData[taxYear]=$B$4)*(stateTaxData[FilingStatusFlag]=$B$8),0),MATCH($E34,stateTaxData[#Headers],0))</f>
        <v>0</v>
      </c>
      <c r="BF34" s="7" cm="1">
        <f t="array" ref="BF34">INDEX(stateTaxData[],MATCH(1,(stateTaxData[stateName]=BF$1)*(stateTaxData[taxYear]=$B$4)*(stateTaxData[FilingStatusFlag]=$B$8),0),MATCH($E34,stateTaxData[#Headers],0))</f>
        <v>0</v>
      </c>
      <c r="BH34" s="7" cm="1">
        <f t="array" ref="BH34">INDEX(stateTaxData[],MATCH(1,(stateTaxData[stateName]=BH$1)*(stateTaxData[taxYear]=$B$4)*(stateTaxData[FilingStatusFlag]=$B$8),0),MATCH($E34,stateTaxData[#Headers],0))</f>
        <v>0</v>
      </c>
      <c r="BJ34" s="7" cm="1">
        <f t="array" ref="BJ34">INDEX(stateTaxData[],MATCH(1,(stateTaxData[stateName]=BJ$1)*(stateTaxData[taxYear]=$B$4)*(stateTaxData[FilingStatusFlag]=$B$8),0),MATCH($E34,stateTaxData[#Headers],0))</f>
        <v>5.7500000000000002E-2</v>
      </c>
      <c r="BK34" s="7" cm="1">
        <f t="array" ref="BK34">INDEX(stateTaxData[],MATCH(1,(stateTaxData[stateName]=BK$1)*(stateTaxData[taxYear]=$B$4)*(stateTaxData[FilingStatusFlag]=$B$8),0),MATCH($E34,stateTaxData[#Headers],0))</f>
        <v>0</v>
      </c>
      <c r="BL34" s="7" cm="1">
        <f t="array" ref="BL34">INDEX(stateTaxData[],MATCH(1,(stateTaxData[stateName]=BL$1)*(stateTaxData[taxYear]=$B$4)*(stateTaxData[FilingStatusFlag]=$B$8),0),MATCH($E34,stateTaxData[#Headers],0))</f>
        <v>0</v>
      </c>
      <c r="BN34" s="7" cm="1">
        <f t="array" ref="BN34">INDEX(stateTaxData[],MATCH(1,(stateTaxData[stateName]=BN$1)*(stateTaxData[taxYear]=$B$4)*(stateTaxData[FilingStatusFlag]=$B$8),0),MATCH($E34,stateTaxData[#Headers],0))</f>
        <v>0</v>
      </c>
      <c r="BO34" s="7" cm="1">
        <f t="array" ref="BO34">INDEX(stateTaxData[],MATCH(1,(stateTaxData[stateName]=BO$1)*(stateTaxData[taxYear]=$B$4)*(stateTaxData[FilingStatusFlag]=$B$8),0),MATCH($E34,stateTaxData[#Headers],0))</f>
        <v>0</v>
      </c>
      <c r="BQ34" s="7" cm="1">
        <f t="array" ref="BQ34">INDEX(stateTaxData[],MATCH(1,(stateTaxData[stateName]=BQ$1)*(stateTaxData[taxYear]=$B$4)*(stateTaxData[FilingStatusFlag]=$B$8),0),MATCH($E34,stateTaxData[#Headers],0))</f>
        <v>0</v>
      </c>
      <c r="BT34" s="7" cm="1">
        <f t="array" ref="BT34">INDEX(stateTaxData[],MATCH(1,(stateTaxData[stateName]=BT$1)*(stateTaxData[taxYear]=$B$4)*(stateTaxData[FilingStatusFlag]=$B$8),0),MATCH($E34,stateTaxData[#Headers],0))</f>
        <v>0</v>
      </c>
      <c r="BU34" s="7" cm="1">
        <f t="array" ref="BU34">INDEX(stateTaxData[],MATCH(1,(stateTaxData[stateName]=BU$1)*(stateTaxData[taxYear]=$B$4)*(stateTaxData[FilingStatusFlag]=$B$8),0),MATCH($E34,stateTaxData[#Headers],0))</f>
        <v>0</v>
      </c>
      <c r="BV34" s="7" cm="1">
        <f t="array" ref="BV34">INDEX(stateTaxData[],MATCH(1,(stateTaxData[stateName]=BV$1)*(stateTaxData[taxYear]=$B$4)*(stateTaxData[FilingStatusFlag]=$B$8),0),MATCH($E34,stateTaxData[#Headers],0))</f>
        <v>0</v>
      </c>
      <c r="BW34" s="7" cm="1">
        <f t="array" ref="BW34">INDEX(stateTaxData[],MATCH(1,(stateTaxData[stateName]=BW$1)*(stateTaxData[taxYear]=$B$4)*(stateTaxData[FilingStatusFlag]=$B$8),0),MATCH($E34,stateTaxData[#Headers],0))</f>
        <v>0</v>
      </c>
      <c r="BX34" s="7" cm="1">
        <f t="array" ref="BX34">INDEX(stateTaxData[],MATCH(1,(stateTaxData[stateName]=BX$1)*(stateTaxData[taxYear]=$B$4)*(stateTaxData[FilingStatusFlag]=$B$8),0),MATCH($E34,stateTaxData[#Headers],0))</f>
        <v>0</v>
      </c>
      <c r="BY34" s="7" cm="1">
        <f t="array" ref="BY34">INDEX(stateTaxData[],MATCH(1,(stateTaxData[stateName]=BY$1)*(stateTaxData[taxYear]=$B$4)*(stateTaxData[FilingStatusFlag]=$B$8),0),MATCH($E34,stateTaxData[#Headers],0))</f>
        <v>0</v>
      </c>
      <c r="BZ34" s="7" cm="1">
        <f t="array" ref="BZ34">INDEX(stateTaxData[],MATCH(1,(stateTaxData[stateName]=BZ$1)*(stateTaxData[taxYear]=$B$4)*(stateTaxData[FilingStatusFlag]=$B$8),0),MATCH($E34,stateTaxData[#Headers],0))</f>
        <v>0.10299999999999999</v>
      </c>
      <c r="CA34" s="7" cm="1">
        <f t="array" ref="CA34">INDEX(stateTaxData[],MATCH(1,(stateTaxData[stateName]=CA$1)*(stateTaxData[taxYear]=$B$4)*(stateTaxData[FilingStatusFlag]=$B$8),0),MATCH($E34,stateTaxData[#Headers],0))</f>
        <v>0</v>
      </c>
      <c r="CC34" s="7" cm="1">
        <f t="array" ref="CC34">INDEX(stateTaxData[],MATCH(1,(stateTaxData[stateName]=CC$1)*(stateTaxData[taxYear]=$B$4)*(stateTaxData[FilingStatusFlag]=$B$8),0),MATCH($E34,stateTaxData[#Headers],0))</f>
        <v>0</v>
      </c>
      <c r="CE34" s="123" cm="1">
        <f t="array" ref="CE34">INDEX(stateTaxData[],MATCH(1,(stateTaxData[stateName]=CE$1)*(stateTaxData[taxYear]=$B$4)*(stateTaxData[FilingStatusFlag]=$B$8),0),MATCH($E34,stateTaxData[#Headers],0))</f>
        <v>0</v>
      </c>
      <c r="CF34" s="7" cm="1">
        <f t="array" ref="CF34">INDEX(stateTaxData[],MATCH(1,(stateTaxData[stateName]=CF$1)*(stateTaxData[taxYear]=$B$4)*(stateTaxData[FilingStatusFlag]=$B$8),0),MATCH($E34,stateTaxData[#Headers],0))</f>
        <v>0</v>
      </c>
      <c r="CH34" s="7" cm="1">
        <f t="array" ref="CH34">INDEX(stateTaxData[],MATCH(1,(stateTaxData[stateName]=CH$1)*(stateTaxData[taxYear]=$B$4)*(stateTaxData[FilingStatusFlag]=$B$8),0),MATCH($E34,stateTaxData[#Headers],0))</f>
        <v>0</v>
      </c>
      <c r="CI34" s="7" cm="1">
        <f t="array" ref="CI34">INDEX(stateTaxData[],MATCH(1,(stateTaxData[stateName]=CI$1)*(stateTaxData[taxYear]=$B$4)*(stateTaxData[FilingStatusFlag]=$B$8),0),MATCH($E34,stateTaxData[#Headers],0))</f>
        <v>0</v>
      </c>
      <c r="CK34" s="7" cm="1">
        <f t="array" ref="CK34">INDEX(stateTaxData[],MATCH(1,(stateTaxData[stateName]=CK$1)*(stateTaxData[taxYear]=$B$4)*(stateTaxData[FilingStatusFlag]=$B$8),0),MATCH($E34,stateTaxData[#Headers],0))</f>
        <v>0</v>
      </c>
      <c r="CL34" s="7" cm="1">
        <f t="array" ref="CL34">INDEX(stateTaxData[],MATCH(1,(stateTaxData[stateName]=CL$1)*(stateTaxData[taxYear]=$B$4)*(stateTaxData[FilingStatusFlag]=$B$8),0),MATCH($E34,stateTaxData[#Headers],0))</f>
        <v>0</v>
      </c>
      <c r="CN34" s="7" cm="1">
        <f t="array" ref="CN34">INDEX(stateTaxData[],MATCH(1,(stateTaxData[stateName]=CN$1)*(stateTaxData[taxYear]=$B$4)*(stateTaxData[FilingStatusFlag]=$B$8),0),MATCH($E34,stateTaxData[#Headers],0))</f>
        <v>0</v>
      </c>
      <c r="CO34" s="7" cm="1">
        <f t="array" ref="CO34">INDEX(stateTaxData[],MATCH(1,(stateTaxData[stateName]=CO$1)*(stateTaxData[taxYear]=$B$4)*(stateTaxData[FilingStatusFlag]=$B$8),0),MATCH($E34,stateTaxData[#Headers],0))</f>
        <v>0</v>
      </c>
      <c r="CP34" s="7" cm="1">
        <f t="array" ref="CP34">INDEX(stateTaxData[],MATCH(1,(stateTaxData[stateName]=CP$1)*(stateTaxData[taxYear]=$B$4)*(stateTaxData[FilingStatusFlag]=$B$8),0),MATCH($E34,stateTaxData[#Headers],0))</f>
        <v>0</v>
      </c>
      <c r="CR34" s="123" cm="1">
        <f t="array" ref="CR34">INDEX(stateTaxData[],MATCH(1,(stateTaxData[stateName]=CR$1)*(stateTaxData[taxYear]=$B$4)*(stateTaxData[FilingStatusFlag]=$B$8),0),MATCH($E34,stateTaxData[#Headers],0))</f>
        <v>0</v>
      </c>
      <c r="CU34" s="7" cm="1">
        <f t="array" ref="CU34">INDEX(stateTaxData[],MATCH(1,(stateTaxData[stateName]=CU$1)*(stateTaxData[taxYear]=$B$4)*(stateTaxData[FilingStatusFlag]=$B$8),0),MATCH($E34,stateTaxData[#Headers],0))</f>
        <v>0</v>
      </c>
      <c r="CV34" s="7" cm="1">
        <f t="array" ref="CV34">INDEX(stateTaxData[],MATCH(1,(stateTaxData[stateName]=CV$1)*(stateTaxData[taxYear]=$B$4)*(stateTaxData[FilingStatusFlag]=$B$8),0),MATCH($E34,stateTaxData[#Headers],0))</f>
        <v>0</v>
      </c>
      <c r="CW34" s="7" cm="1">
        <f t="array" ref="CW34">INDEX(stateTaxData[],MATCH(1,(stateTaxData[stateName]=CW$1)*(stateTaxData[taxYear]=$B$4)*(stateTaxData[FilingStatusFlag]=$B$8),0),MATCH($E34,stateTaxData[#Headers],0))</f>
        <v>0</v>
      </c>
      <c r="CX34" s="123" cm="1">
        <f t="array" ref="CX34">INDEX(stateTaxData[],MATCH(1,(stateTaxData[stateName]=CX$1)*(stateTaxData[taxYear]=$B$4)*(stateTaxData[FilingStatusFlag]=$B$8),0),MATCH($E34,stateTaxData[#Headers],0))</f>
        <v>0</v>
      </c>
      <c r="DB34" s="7" cm="1">
        <f t="array" ref="DB34">INDEX(stateTaxData[],MATCH(1,(stateTaxData[stateName]=DB$1)*(stateTaxData[taxYear]=$B$4)*(stateTaxData[FilingStatusFlag]=$B$8),0),MATCH($E34,stateTaxData[#Headers],0))</f>
        <v>0</v>
      </c>
      <c r="DC34" s="7" cm="1">
        <f t="array" ref="DC34">INDEX(stateTaxData[],MATCH(1,(stateTaxData[stateName]=DC$1)*(stateTaxData[taxYear]=$B$4)*(stateTaxData[FilingStatusFlag]=$B$8),0),MATCH($E34,stateTaxData[#Headers],0))</f>
        <v>0</v>
      </c>
      <c r="DF34" s="109"/>
      <c r="ET34" s="4" t="s">
        <v>730</v>
      </c>
    </row>
    <row r="35" spans="5:151">
      <c r="E35" s="99" t="s">
        <v>193</v>
      </c>
      <c r="AD35" s="123" cm="1">
        <f t="array" ref="AD35">INDEX(stateTaxData[],MATCH(1,(stateTaxData[stateName]=AD$1)*(stateTaxData[taxYear]=$B$4)*(stateTaxData[FilingStatusFlag]=$B$8),0),MATCH($E35,stateTaxData[#Headers],0))</f>
        <v>0</v>
      </c>
      <c r="AE35" s="109"/>
      <c r="AF35" s="7" cm="1">
        <f t="array" ref="AF35">INDEX(stateTaxData[],MATCH(1,(stateTaxData[stateName]=AF$1)*(stateTaxData[taxYear]=$B$4)*(stateTaxData[FilingStatusFlag]=$B$8),0),MATCH($E35,stateTaxData[#Headers],0))</f>
        <v>0</v>
      </c>
      <c r="AH35" s="7" cm="1">
        <f t="array" ref="AH35">INDEX(stateTaxData[],MATCH(1,(stateTaxData[stateName]=AH$1)*(stateTaxData[taxYear]=$B$4)*(stateTaxData[FilingStatusFlag]=$B$8),0),MATCH($E35,stateTaxData[#Headers],0))</f>
        <v>0</v>
      </c>
      <c r="AK35" s="7">
        <f t="shared" si="8"/>
        <v>0</v>
      </c>
      <c r="AL35" s="7" cm="1">
        <f t="array" ref="AL35">INDEX(stateTaxData[],MATCH(1,(stateTaxData[stateName]=AL$1)*(stateTaxData[taxYear]=$B$4)*(stateTaxData[FilingStatusFlag]=$B$8),0),MATCH($E35,stateTaxData[#Headers],0))</f>
        <v>0</v>
      </c>
      <c r="AO35" s="7" cm="1">
        <f t="array" ref="AO35">INDEX(stateTaxData[],MATCH(1,(stateTaxData[stateName]=AO$1)*(stateTaxData[taxYear]=$B$4)*(stateTaxData[FilingStatusFlag]=$B$8),0),MATCH($E35,stateTaxData[#Headers],0))</f>
        <v>0.123</v>
      </c>
      <c r="AP35" s="7" cm="1">
        <f t="array" ref="AP35">INDEX(stateTaxData[],MATCH(1,(stateTaxData[stateName]=AP$1)*(stateTaxData[taxYear]=$B$4)*(stateTaxData[FilingStatusFlag]=$B$8),0),MATCH($E35,stateTaxData[#Headers],0))</f>
        <v>0</v>
      </c>
      <c r="AR35" s="123" cm="1">
        <f t="array" ref="AR35">INDEX(stateTaxData[],MATCH(1,(stateTaxData[stateName]=AR$1)*(stateTaxData[taxYear]=$B$4)*(stateTaxData[FilingStatusFlag]=$B$8),0),MATCH($E35,stateTaxData[#Headers],0))</f>
        <v>0</v>
      </c>
      <c r="AS35" s="7" cm="1">
        <f t="array" ref="AS35">INDEX(stateTaxData[],MATCH(1,(stateTaxData[stateName]=AS$1)*(stateTaxData[taxYear]=$B$4)*(stateTaxData[FilingStatusFlag]=$B$8),0),MATCH($E35,stateTaxData[#Headers],0))</f>
        <v>0</v>
      </c>
      <c r="AT35" s="7" cm="1">
        <f t="array" ref="AT35">INDEX(stateTaxData[],MATCH(1,(stateTaxData[stateName]=AT$1)*(stateTaxData[taxYear]=$B$4)*(stateTaxData[FilingStatusFlag]=$B$8),0),MATCH($E35,stateTaxData[#Headers],0))</f>
        <v>0</v>
      </c>
      <c r="AU35" s="7" cm="1">
        <f t="array" ref="AU35">INDEX(stateTaxData[],MATCH(1,(stateTaxData[stateName]=AU$1)*(stateTaxData[taxYear]=$B$4)*(stateTaxData[FilingStatusFlag]=$B$8),0),MATCH($E35,stateTaxData[#Headers],0))</f>
        <v>0</v>
      </c>
      <c r="AV35" s="7" cm="1">
        <f t="array" ref="AV35">INDEX(stateTaxData[],MATCH(1,(stateTaxData[stateName]=AV$1)*(stateTaxData[taxYear]=$B$4)*(stateTaxData[FilingStatusFlag]=$B$8),0),MATCH($E35,stateTaxData[#Headers],0))</f>
        <v>0</v>
      </c>
      <c r="AX35" s="7" cm="1">
        <f t="array" ref="AX35">INDEX(stateTaxData[],MATCH(1,(stateTaxData[stateName]=AX$1)*(stateTaxData[taxYear]=$B$4)*(stateTaxData[FilingStatusFlag]=$B$8),0),MATCH($E35,stateTaxData[#Headers],0))</f>
        <v>8.2500000000000004E-2</v>
      </c>
      <c r="AY35" s="7" cm="1">
        <f t="array" ref="AY35">INDEX(stateTaxData[],MATCH(1,(stateTaxData[stateName]=AY$1)*(stateTaxData[taxYear]=$B$4)*(stateTaxData[FilingStatusFlag]=$B$8),0),MATCH($E35,stateTaxData[#Headers],0))</f>
        <v>0</v>
      </c>
      <c r="BA35" s="7" cm="1">
        <f t="array" ref="BA35">INDEX(stateTaxData[],MATCH(1,(stateTaxData[stateName]=BA$1)*(stateTaxData[taxYear]=$B$4)*(stateTaxData[FilingStatusFlag]=$B$8),0),MATCH($E35,stateTaxData[#Headers],0))</f>
        <v>0</v>
      </c>
      <c r="BB35" s="7" cm="1">
        <f t="array" ref="BB35">INDEX(stateTaxData[],MATCH(1,(stateTaxData[stateName]=BB$1)*(stateTaxData[taxYear]=$B$4)*(stateTaxData[FilingStatusFlag]=$B$8),0),MATCH($E35,stateTaxData[#Headers],0))</f>
        <v>0</v>
      </c>
      <c r="BC35" s="7" cm="1">
        <f t="array" ref="BC35">INDEX(stateTaxData[],MATCH(1,(stateTaxData[stateName]=BC$1)*(stateTaxData[taxYear]=$B$4)*(stateTaxData[FilingStatusFlag]=$B$8),0),MATCH($E35,stateTaxData[#Headers],0))</f>
        <v>0</v>
      </c>
      <c r="BD35" s="7" cm="1">
        <f t="array" ref="BD35">INDEX(stateTaxData[],MATCH(1,(stateTaxData[stateName]=BD$1)*(stateTaxData[taxYear]=$B$4)*(stateTaxData[FilingStatusFlag]=$B$8),0),MATCH($E35,stateTaxData[#Headers],0))</f>
        <v>0</v>
      </c>
      <c r="BE35" s="7" cm="1">
        <f t="array" ref="BE35">INDEX(stateTaxData[],MATCH(1,(stateTaxData[stateName]=BE$1)*(stateTaxData[taxYear]=$B$4)*(stateTaxData[FilingStatusFlag]=$B$8),0),MATCH($E35,stateTaxData[#Headers],0))</f>
        <v>0</v>
      </c>
      <c r="BF35" s="7" cm="1">
        <f t="array" ref="BF35">INDEX(stateTaxData[],MATCH(1,(stateTaxData[stateName]=BF$1)*(stateTaxData[taxYear]=$B$4)*(stateTaxData[FilingStatusFlag]=$B$8),0),MATCH($E35,stateTaxData[#Headers],0))</f>
        <v>0</v>
      </c>
      <c r="BH35" s="7" cm="1">
        <f t="array" ref="BH35">INDEX(stateTaxData[],MATCH(1,(stateTaxData[stateName]=BH$1)*(stateTaxData[taxYear]=$B$4)*(stateTaxData[FilingStatusFlag]=$B$8),0),MATCH($E35,stateTaxData[#Headers],0))</f>
        <v>0</v>
      </c>
      <c r="BJ35" s="7" cm="1">
        <f t="array" ref="BJ35">INDEX(stateTaxData[],MATCH(1,(stateTaxData[stateName]=BJ$1)*(stateTaxData[taxYear]=$B$4)*(stateTaxData[FilingStatusFlag]=$B$8),0),MATCH($E35,stateTaxData[#Headers],0))</f>
        <v>0</v>
      </c>
      <c r="BK35" s="7" cm="1">
        <f t="array" ref="BK35">INDEX(stateTaxData[],MATCH(1,(stateTaxData[stateName]=BK$1)*(stateTaxData[taxYear]=$B$4)*(stateTaxData[FilingStatusFlag]=$B$8),0),MATCH($E35,stateTaxData[#Headers],0))</f>
        <v>0</v>
      </c>
      <c r="BL35" s="7" cm="1">
        <f t="array" ref="BL35">INDEX(stateTaxData[],MATCH(1,(stateTaxData[stateName]=BL$1)*(stateTaxData[taxYear]=$B$4)*(stateTaxData[FilingStatusFlag]=$B$8),0),MATCH($E35,stateTaxData[#Headers],0))</f>
        <v>0</v>
      </c>
      <c r="BN35" s="7" cm="1">
        <f t="array" ref="BN35">INDEX(stateTaxData[],MATCH(1,(stateTaxData[stateName]=BN$1)*(stateTaxData[taxYear]=$B$4)*(stateTaxData[FilingStatusFlag]=$B$8),0),MATCH($E35,stateTaxData[#Headers],0))</f>
        <v>0</v>
      </c>
      <c r="BO35" s="7" cm="1">
        <f t="array" ref="BO35">INDEX(stateTaxData[],MATCH(1,(stateTaxData[stateName]=BO$1)*(stateTaxData[taxYear]=$B$4)*(stateTaxData[FilingStatusFlag]=$B$8),0),MATCH($E35,stateTaxData[#Headers],0))</f>
        <v>0</v>
      </c>
      <c r="BQ35" s="7" cm="1">
        <f t="array" ref="BQ35">INDEX(stateTaxData[],MATCH(1,(stateTaxData[stateName]=BQ$1)*(stateTaxData[taxYear]=$B$4)*(stateTaxData[FilingStatusFlag]=$B$8),0),MATCH($E35,stateTaxData[#Headers],0))</f>
        <v>0</v>
      </c>
      <c r="BT35" s="7" cm="1">
        <f t="array" ref="BT35">INDEX(stateTaxData[],MATCH(1,(stateTaxData[stateName]=BT$1)*(stateTaxData[taxYear]=$B$4)*(stateTaxData[FilingStatusFlag]=$B$8),0),MATCH($E35,stateTaxData[#Headers],0))</f>
        <v>0</v>
      </c>
      <c r="BU35" s="7" cm="1">
        <f t="array" ref="BU35">INDEX(stateTaxData[],MATCH(1,(stateTaxData[stateName]=BU$1)*(stateTaxData[taxYear]=$B$4)*(stateTaxData[FilingStatusFlag]=$B$8),0),MATCH($E35,stateTaxData[#Headers],0))</f>
        <v>0</v>
      </c>
      <c r="BV35" s="7" cm="1">
        <f t="array" ref="BV35">INDEX(stateTaxData[],MATCH(1,(stateTaxData[stateName]=BV$1)*(stateTaxData[taxYear]=$B$4)*(stateTaxData[FilingStatusFlag]=$B$8),0),MATCH($E35,stateTaxData[#Headers],0))</f>
        <v>0</v>
      </c>
      <c r="BW35" s="7" cm="1">
        <f t="array" ref="BW35">INDEX(stateTaxData[],MATCH(1,(stateTaxData[stateName]=BW$1)*(stateTaxData[taxYear]=$B$4)*(stateTaxData[FilingStatusFlag]=$B$8),0),MATCH($E35,stateTaxData[#Headers],0))</f>
        <v>0</v>
      </c>
      <c r="BX35" s="7" cm="1">
        <f t="array" ref="BX35">INDEX(stateTaxData[],MATCH(1,(stateTaxData[stateName]=BX$1)*(stateTaxData[taxYear]=$B$4)*(stateTaxData[FilingStatusFlag]=$B$8),0),MATCH($E35,stateTaxData[#Headers],0))</f>
        <v>0</v>
      </c>
      <c r="BY35" s="7" cm="1">
        <f t="array" ref="BY35">INDEX(stateTaxData[],MATCH(1,(stateTaxData[stateName]=BY$1)*(stateTaxData[taxYear]=$B$4)*(stateTaxData[FilingStatusFlag]=$B$8),0),MATCH($E35,stateTaxData[#Headers],0))</f>
        <v>0</v>
      </c>
      <c r="BZ35" s="7" cm="1">
        <f t="array" ref="BZ35">INDEX(stateTaxData[],MATCH(1,(stateTaxData[stateName]=BZ$1)*(stateTaxData[taxYear]=$B$4)*(stateTaxData[FilingStatusFlag]=$B$8),0),MATCH($E35,stateTaxData[#Headers],0))</f>
        <v>0.109</v>
      </c>
      <c r="CA35" s="7" cm="1">
        <f t="array" ref="CA35">INDEX(stateTaxData[],MATCH(1,(stateTaxData[stateName]=CA$1)*(stateTaxData[taxYear]=$B$4)*(stateTaxData[FilingStatusFlag]=$B$8),0),MATCH($E35,stateTaxData[#Headers],0))</f>
        <v>0</v>
      </c>
      <c r="CC35" s="7" cm="1">
        <f t="array" ref="CC35">INDEX(stateTaxData[],MATCH(1,(stateTaxData[stateName]=CC$1)*(stateTaxData[taxYear]=$B$4)*(stateTaxData[FilingStatusFlag]=$B$8),0),MATCH($E35,stateTaxData[#Headers],0))</f>
        <v>0</v>
      </c>
      <c r="CE35" s="123" cm="1">
        <f t="array" ref="CE35">INDEX(stateTaxData[],MATCH(1,(stateTaxData[stateName]=CE$1)*(stateTaxData[taxYear]=$B$4)*(stateTaxData[FilingStatusFlag]=$B$8),0),MATCH($E35,stateTaxData[#Headers],0))</f>
        <v>0</v>
      </c>
      <c r="CF35" s="7" cm="1">
        <f t="array" ref="CF35">INDEX(stateTaxData[],MATCH(1,(stateTaxData[stateName]=CF$1)*(stateTaxData[taxYear]=$B$4)*(stateTaxData[FilingStatusFlag]=$B$8),0),MATCH($E35,stateTaxData[#Headers],0))</f>
        <v>0</v>
      </c>
      <c r="CH35" s="7" cm="1">
        <f t="array" ref="CH35">INDEX(stateTaxData[],MATCH(1,(stateTaxData[stateName]=CH$1)*(stateTaxData[taxYear]=$B$4)*(stateTaxData[FilingStatusFlag]=$B$8),0),MATCH($E35,stateTaxData[#Headers],0))</f>
        <v>0</v>
      </c>
      <c r="CI35" s="7" cm="1">
        <f t="array" ref="CI35">INDEX(stateTaxData[],MATCH(1,(stateTaxData[stateName]=CI$1)*(stateTaxData[taxYear]=$B$4)*(stateTaxData[FilingStatusFlag]=$B$8),0),MATCH($E35,stateTaxData[#Headers],0))</f>
        <v>0</v>
      </c>
      <c r="CK35" s="7" cm="1">
        <f t="array" ref="CK35">INDEX(stateTaxData[],MATCH(1,(stateTaxData[stateName]=CK$1)*(stateTaxData[taxYear]=$B$4)*(stateTaxData[FilingStatusFlag]=$B$8),0),MATCH($E35,stateTaxData[#Headers],0))</f>
        <v>0</v>
      </c>
      <c r="CL35" s="7" cm="1">
        <f t="array" ref="CL35">INDEX(stateTaxData[],MATCH(1,(stateTaxData[stateName]=CL$1)*(stateTaxData[taxYear]=$B$4)*(stateTaxData[FilingStatusFlag]=$B$8),0),MATCH($E35,stateTaxData[#Headers],0))</f>
        <v>0</v>
      </c>
      <c r="CN35" s="7" cm="1">
        <f t="array" ref="CN35">INDEX(stateTaxData[],MATCH(1,(stateTaxData[stateName]=CN$1)*(stateTaxData[taxYear]=$B$4)*(stateTaxData[FilingStatusFlag]=$B$8),0),MATCH($E35,stateTaxData[#Headers],0))</f>
        <v>0</v>
      </c>
      <c r="CO35" s="7" cm="1">
        <f t="array" ref="CO35">INDEX(stateTaxData[],MATCH(1,(stateTaxData[stateName]=CO$1)*(stateTaxData[taxYear]=$B$4)*(stateTaxData[FilingStatusFlag]=$B$8),0),MATCH($E35,stateTaxData[#Headers],0))</f>
        <v>0</v>
      </c>
      <c r="CP35" s="7" cm="1">
        <f t="array" ref="CP35">INDEX(stateTaxData[],MATCH(1,(stateTaxData[stateName]=CP$1)*(stateTaxData[taxYear]=$B$4)*(stateTaxData[FilingStatusFlag]=$B$8),0),MATCH($E35,stateTaxData[#Headers],0))</f>
        <v>0</v>
      </c>
      <c r="CR35" s="123" cm="1">
        <f t="array" ref="CR35">INDEX(stateTaxData[],MATCH(1,(stateTaxData[stateName]=CR$1)*(stateTaxData[taxYear]=$B$4)*(stateTaxData[FilingStatusFlag]=$B$8),0),MATCH($E35,stateTaxData[#Headers],0))</f>
        <v>0</v>
      </c>
      <c r="CU35" s="7" cm="1">
        <f t="array" ref="CU35">INDEX(stateTaxData[],MATCH(1,(stateTaxData[stateName]=CU$1)*(stateTaxData[taxYear]=$B$4)*(stateTaxData[FilingStatusFlag]=$B$8),0),MATCH($E35,stateTaxData[#Headers],0))</f>
        <v>0</v>
      </c>
      <c r="CV35" s="7" cm="1">
        <f t="array" ref="CV35">INDEX(stateTaxData[],MATCH(1,(stateTaxData[stateName]=CV$1)*(stateTaxData[taxYear]=$B$4)*(stateTaxData[FilingStatusFlag]=$B$8),0),MATCH($E35,stateTaxData[#Headers],0))</f>
        <v>0</v>
      </c>
      <c r="CW35" s="7" cm="1">
        <f t="array" ref="CW35">INDEX(stateTaxData[],MATCH(1,(stateTaxData[stateName]=CW$1)*(stateTaxData[taxYear]=$B$4)*(stateTaxData[FilingStatusFlag]=$B$8),0),MATCH($E35,stateTaxData[#Headers],0))</f>
        <v>0</v>
      </c>
      <c r="CX35" s="123" cm="1">
        <f t="array" ref="CX35">INDEX(stateTaxData[],MATCH(1,(stateTaxData[stateName]=CX$1)*(stateTaxData[taxYear]=$B$4)*(stateTaxData[FilingStatusFlag]=$B$8),0),MATCH($E35,stateTaxData[#Headers],0))</f>
        <v>0</v>
      </c>
      <c r="DB35" s="7" cm="1">
        <f t="array" ref="DB35">INDEX(stateTaxData[],MATCH(1,(stateTaxData[stateName]=DB$1)*(stateTaxData[taxYear]=$B$4)*(stateTaxData[FilingStatusFlag]=$B$8),0),MATCH($E35,stateTaxData[#Headers],0))</f>
        <v>0</v>
      </c>
      <c r="DC35" s="7" cm="1">
        <f t="array" ref="DC35">INDEX(stateTaxData[],MATCH(1,(stateTaxData[stateName]=DC$1)*(stateTaxData[taxYear]=$B$4)*(stateTaxData[FilingStatusFlag]=$B$8),0),MATCH($E35,stateTaxData[#Headers],0))</f>
        <v>0</v>
      </c>
      <c r="DF35" s="109"/>
      <c r="ET35" s="4" t="s">
        <v>128</v>
      </c>
      <c r="EU35" s="209">
        <v>35000</v>
      </c>
    </row>
    <row r="36" spans="5:151">
      <c r="E36" s="99" t="s">
        <v>194</v>
      </c>
      <c r="AD36" s="123" cm="1">
        <f t="array" ref="AD36">INDEX(stateTaxData[],MATCH(1,(stateTaxData[stateName]=AD$1)*(stateTaxData[taxYear]=$B$4)*(stateTaxData[FilingStatusFlag]=$B$8),0),MATCH($E36,stateTaxData[#Headers],0))</f>
        <v>0</v>
      </c>
      <c r="AE36" s="109"/>
      <c r="AF36" s="7" cm="1">
        <f t="array" ref="AF36">INDEX(stateTaxData[],MATCH(1,(stateTaxData[stateName]=AF$1)*(stateTaxData[taxYear]=$B$4)*(stateTaxData[FilingStatusFlag]=$B$8),0),MATCH($E36,stateTaxData[#Headers],0))</f>
        <v>0</v>
      </c>
      <c r="AH36" s="7" cm="1">
        <f t="array" ref="AH36">INDEX(stateTaxData[],MATCH(1,(stateTaxData[stateName]=AH$1)*(stateTaxData[taxYear]=$B$4)*(stateTaxData[FilingStatusFlag]=$B$8),0),MATCH($E36,stateTaxData[#Headers],0))</f>
        <v>0</v>
      </c>
      <c r="AK36" s="7">
        <f t="shared" si="8"/>
        <v>0</v>
      </c>
      <c r="AL36" s="7" cm="1">
        <f t="array" ref="AL36">INDEX(stateTaxData[],MATCH(1,(stateTaxData[stateName]=AL$1)*(stateTaxData[taxYear]=$B$4)*(stateTaxData[FilingStatusFlag]=$B$8),0),MATCH($E36,stateTaxData[#Headers],0))</f>
        <v>0</v>
      </c>
      <c r="AO36" s="7" cm="1">
        <f t="array" ref="AO36">INDEX(stateTaxData[],MATCH(1,(stateTaxData[stateName]=AO$1)*(stateTaxData[taxYear]=$B$4)*(stateTaxData[FilingStatusFlag]=$B$8),0),MATCH($E36,stateTaxData[#Headers],0))</f>
        <v>0.13300000000000001</v>
      </c>
      <c r="AP36" s="7" cm="1">
        <f t="array" ref="AP36">INDEX(stateTaxData[],MATCH(1,(stateTaxData[stateName]=AP$1)*(stateTaxData[taxYear]=$B$4)*(stateTaxData[FilingStatusFlag]=$B$8),0),MATCH($E36,stateTaxData[#Headers],0))</f>
        <v>0</v>
      </c>
      <c r="AR36" s="123" cm="1">
        <f t="array" ref="AR36">INDEX(stateTaxData[],MATCH(1,(stateTaxData[stateName]=AR$1)*(stateTaxData[taxYear]=$B$4)*(stateTaxData[FilingStatusFlag]=$B$8),0),MATCH($E36,stateTaxData[#Headers],0))</f>
        <v>0</v>
      </c>
      <c r="AS36" s="7" cm="1">
        <f t="array" ref="AS36">INDEX(stateTaxData[],MATCH(1,(stateTaxData[stateName]=AS$1)*(stateTaxData[taxYear]=$B$4)*(stateTaxData[FilingStatusFlag]=$B$8),0),MATCH($E36,stateTaxData[#Headers],0))</f>
        <v>0</v>
      </c>
      <c r="AT36" s="7" cm="1">
        <f t="array" ref="AT36">INDEX(stateTaxData[],MATCH(1,(stateTaxData[stateName]=AT$1)*(stateTaxData[taxYear]=$B$4)*(stateTaxData[FilingStatusFlag]=$B$8),0),MATCH($E36,stateTaxData[#Headers],0))</f>
        <v>0</v>
      </c>
      <c r="AU36" s="7" cm="1">
        <f t="array" ref="AU36">INDEX(stateTaxData[],MATCH(1,(stateTaxData[stateName]=AU$1)*(stateTaxData[taxYear]=$B$4)*(stateTaxData[FilingStatusFlag]=$B$8),0),MATCH($E36,stateTaxData[#Headers],0))</f>
        <v>0</v>
      </c>
      <c r="AV36" s="7" cm="1">
        <f t="array" ref="AV36">INDEX(stateTaxData[],MATCH(1,(stateTaxData[stateName]=AV$1)*(stateTaxData[taxYear]=$B$4)*(stateTaxData[FilingStatusFlag]=$B$8),0),MATCH($E36,stateTaxData[#Headers],0))</f>
        <v>0</v>
      </c>
      <c r="AX36" s="7" cm="1">
        <f t="array" ref="AX36">INDEX(stateTaxData[],MATCH(1,(stateTaxData[stateName]=AX$1)*(stateTaxData[taxYear]=$B$4)*(stateTaxData[FilingStatusFlag]=$B$8),0),MATCH($E36,stateTaxData[#Headers],0))</f>
        <v>0.09</v>
      </c>
      <c r="AY36" s="7" cm="1">
        <f t="array" ref="AY36">INDEX(stateTaxData[],MATCH(1,(stateTaxData[stateName]=AY$1)*(stateTaxData[taxYear]=$B$4)*(stateTaxData[FilingStatusFlag]=$B$8),0),MATCH($E36,stateTaxData[#Headers],0))</f>
        <v>0</v>
      </c>
      <c r="BA36" s="7" cm="1">
        <f t="array" ref="BA36">INDEX(stateTaxData[],MATCH(1,(stateTaxData[stateName]=BA$1)*(stateTaxData[taxYear]=$B$4)*(stateTaxData[FilingStatusFlag]=$B$8),0),MATCH($E36,stateTaxData[#Headers],0))</f>
        <v>0</v>
      </c>
      <c r="BB36" s="7" cm="1">
        <f t="array" ref="BB36">INDEX(stateTaxData[],MATCH(1,(stateTaxData[stateName]=BB$1)*(stateTaxData[taxYear]=$B$4)*(stateTaxData[FilingStatusFlag]=$B$8),0),MATCH($E36,stateTaxData[#Headers],0))</f>
        <v>0</v>
      </c>
      <c r="BC36" s="7" cm="1">
        <f t="array" ref="BC36">INDEX(stateTaxData[],MATCH(1,(stateTaxData[stateName]=BC$1)*(stateTaxData[taxYear]=$B$4)*(stateTaxData[FilingStatusFlag]=$B$8),0),MATCH($E36,stateTaxData[#Headers],0))</f>
        <v>0</v>
      </c>
      <c r="BD36" s="7" cm="1">
        <f t="array" ref="BD36">INDEX(stateTaxData[],MATCH(1,(stateTaxData[stateName]=BD$1)*(stateTaxData[taxYear]=$B$4)*(stateTaxData[FilingStatusFlag]=$B$8),0),MATCH($E36,stateTaxData[#Headers],0))</f>
        <v>0</v>
      </c>
      <c r="BE36" s="7" cm="1">
        <f t="array" ref="BE36">INDEX(stateTaxData[],MATCH(1,(stateTaxData[stateName]=BE$1)*(stateTaxData[taxYear]=$B$4)*(stateTaxData[FilingStatusFlag]=$B$8),0),MATCH($E36,stateTaxData[#Headers],0))</f>
        <v>0</v>
      </c>
      <c r="BF36" s="7" cm="1">
        <f t="array" ref="BF36">INDEX(stateTaxData[],MATCH(1,(stateTaxData[stateName]=BF$1)*(stateTaxData[taxYear]=$B$4)*(stateTaxData[FilingStatusFlag]=$B$8),0),MATCH($E36,stateTaxData[#Headers],0))</f>
        <v>0</v>
      </c>
      <c r="BH36" s="7" cm="1">
        <f t="array" ref="BH36">INDEX(stateTaxData[],MATCH(1,(stateTaxData[stateName]=BH$1)*(stateTaxData[taxYear]=$B$4)*(stateTaxData[FilingStatusFlag]=$B$8),0),MATCH($E36,stateTaxData[#Headers],0))</f>
        <v>0</v>
      </c>
      <c r="BJ36" s="7" cm="1">
        <f t="array" ref="BJ36">INDEX(stateTaxData[],MATCH(1,(stateTaxData[stateName]=BJ$1)*(stateTaxData[taxYear]=$B$4)*(stateTaxData[FilingStatusFlag]=$B$8),0),MATCH($E36,stateTaxData[#Headers],0))</f>
        <v>0</v>
      </c>
      <c r="BK36" s="7" cm="1">
        <f t="array" ref="BK36">INDEX(stateTaxData[],MATCH(1,(stateTaxData[stateName]=BK$1)*(stateTaxData[taxYear]=$B$4)*(stateTaxData[FilingStatusFlag]=$B$8),0),MATCH($E36,stateTaxData[#Headers],0))</f>
        <v>0</v>
      </c>
      <c r="BL36" s="7" cm="1">
        <f t="array" ref="BL36">INDEX(stateTaxData[],MATCH(1,(stateTaxData[stateName]=BL$1)*(stateTaxData[taxYear]=$B$4)*(stateTaxData[FilingStatusFlag]=$B$8),0),MATCH($E36,stateTaxData[#Headers],0))</f>
        <v>0</v>
      </c>
      <c r="BN36" s="7" cm="1">
        <f t="array" ref="BN36">INDEX(stateTaxData[],MATCH(1,(stateTaxData[stateName]=BN$1)*(stateTaxData[taxYear]=$B$4)*(stateTaxData[FilingStatusFlag]=$B$8),0),MATCH($E36,stateTaxData[#Headers],0))</f>
        <v>0</v>
      </c>
      <c r="BO36" s="7" cm="1">
        <f t="array" ref="BO36">INDEX(stateTaxData[],MATCH(1,(stateTaxData[stateName]=BO$1)*(stateTaxData[taxYear]=$B$4)*(stateTaxData[FilingStatusFlag]=$B$8),0),MATCH($E36,stateTaxData[#Headers],0))</f>
        <v>0</v>
      </c>
      <c r="BQ36" s="7" cm="1">
        <f t="array" ref="BQ36">INDEX(stateTaxData[],MATCH(1,(stateTaxData[stateName]=BQ$1)*(stateTaxData[taxYear]=$B$4)*(stateTaxData[FilingStatusFlag]=$B$8),0),MATCH($E36,stateTaxData[#Headers],0))</f>
        <v>0</v>
      </c>
      <c r="BT36" s="7" cm="1">
        <f t="array" ref="BT36">INDEX(stateTaxData[],MATCH(1,(stateTaxData[stateName]=BT$1)*(stateTaxData[taxYear]=$B$4)*(stateTaxData[FilingStatusFlag]=$B$8),0),MATCH($E36,stateTaxData[#Headers],0))</f>
        <v>0</v>
      </c>
      <c r="BU36" s="7" cm="1">
        <f t="array" ref="BU36">INDEX(stateTaxData[],MATCH(1,(stateTaxData[stateName]=BU$1)*(stateTaxData[taxYear]=$B$4)*(stateTaxData[FilingStatusFlag]=$B$8),0),MATCH($E36,stateTaxData[#Headers],0))</f>
        <v>0</v>
      </c>
      <c r="BV36" s="7" cm="1">
        <f t="array" ref="BV36">INDEX(stateTaxData[],MATCH(1,(stateTaxData[stateName]=BV$1)*(stateTaxData[taxYear]=$B$4)*(stateTaxData[FilingStatusFlag]=$B$8),0),MATCH($E36,stateTaxData[#Headers],0))</f>
        <v>0</v>
      </c>
      <c r="BW36" s="7" cm="1">
        <f t="array" ref="BW36">INDEX(stateTaxData[],MATCH(1,(stateTaxData[stateName]=BW$1)*(stateTaxData[taxYear]=$B$4)*(stateTaxData[FilingStatusFlag]=$B$8),0),MATCH($E36,stateTaxData[#Headers],0))</f>
        <v>0</v>
      </c>
      <c r="BX36" s="7" cm="1">
        <f t="array" ref="BX36">INDEX(stateTaxData[],MATCH(1,(stateTaxData[stateName]=BX$1)*(stateTaxData[taxYear]=$B$4)*(stateTaxData[FilingStatusFlag]=$B$8),0),MATCH($E36,stateTaxData[#Headers],0))</f>
        <v>0</v>
      </c>
      <c r="BY36" s="7" cm="1">
        <f t="array" ref="BY36">INDEX(stateTaxData[],MATCH(1,(stateTaxData[stateName]=BY$1)*(stateTaxData[taxYear]=$B$4)*(stateTaxData[FilingStatusFlag]=$B$8),0),MATCH($E36,stateTaxData[#Headers],0))</f>
        <v>0</v>
      </c>
      <c r="BZ36" s="7" cm="1">
        <f t="array" ref="BZ36">INDEX(stateTaxData[],MATCH(1,(stateTaxData[stateName]=BZ$1)*(stateTaxData[taxYear]=$B$4)*(stateTaxData[FilingStatusFlag]=$B$8),0),MATCH($E36,stateTaxData[#Headers],0))</f>
        <v>0</v>
      </c>
      <c r="CA36" s="7" cm="1">
        <f t="array" ref="CA36">INDEX(stateTaxData[],MATCH(1,(stateTaxData[stateName]=CA$1)*(stateTaxData[taxYear]=$B$4)*(stateTaxData[FilingStatusFlag]=$B$8),0),MATCH($E36,stateTaxData[#Headers],0))</f>
        <v>0</v>
      </c>
      <c r="CC36" s="7" cm="1">
        <f t="array" ref="CC36">INDEX(stateTaxData[],MATCH(1,(stateTaxData[stateName]=CC$1)*(stateTaxData[taxYear]=$B$4)*(stateTaxData[FilingStatusFlag]=$B$8),0),MATCH($E36,stateTaxData[#Headers],0))</f>
        <v>0</v>
      </c>
      <c r="CE36" s="123" cm="1">
        <f t="array" ref="CE36">INDEX(stateTaxData[],MATCH(1,(stateTaxData[stateName]=CE$1)*(stateTaxData[taxYear]=$B$4)*(stateTaxData[FilingStatusFlag]=$B$8),0),MATCH($E36,stateTaxData[#Headers],0))</f>
        <v>0</v>
      </c>
      <c r="CF36" s="7" cm="1">
        <f t="array" ref="CF36">INDEX(stateTaxData[],MATCH(1,(stateTaxData[stateName]=CF$1)*(stateTaxData[taxYear]=$B$4)*(stateTaxData[FilingStatusFlag]=$B$8),0),MATCH($E36,stateTaxData[#Headers],0))</f>
        <v>0</v>
      </c>
      <c r="CH36" s="7" cm="1">
        <f t="array" ref="CH36">INDEX(stateTaxData[],MATCH(1,(stateTaxData[stateName]=CH$1)*(stateTaxData[taxYear]=$B$4)*(stateTaxData[FilingStatusFlag]=$B$8),0),MATCH($E36,stateTaxData[#Headers],0))</f>
        <v>0</v>
      </c>
      <c r="CI36" s="7" cm="1">
        <f t="array" ref="CI36">INDEX(stateTaxData[],MATCH(1,(stateTaxData[stateName]=CI$1)*(stateTaxData[taxYear]=$B$4)*(stateTaxData[FilingStatusFlag]=$B$8),0),MATCH($E36,stateTaxData[#Headers],0))</f>
        <v>0</v>
      </c>
      <c r="CK36" s="7" cm="1">
        <f t="array" ref="CK36">INDEX(stateTaxData[],MATCH(1,(stateTaxData[stateName]=CK$1)*(stateTaxData[taxYear]=$B$4)*(stateTaxData[FilingStatusFlag]=$B$8),0),MATCH($E36,stateTaxData[#Headers],0))</f>
        <v>0</v>
      </c>
      <c r="CL36" s="7" cm="1">
        <f t="array" ref="CL36">INDEX(stateTaxData[],MATCH(1,(stateTaxData[stateName]=CL$1)*(stateTaxData[taxYear]=$B$4)*(stateTaxData[FilingStatusFlag]=$B$8),0),MATCH($E36,stateTaxData[#Headers],0))</f>
        <v>0</v>
      </c>
      <c r="CN36" s="7" cm="1">
        <f t="array" ref="CN36">INDEX(stateTaxData[],MATCH(1,(stateTaxData[stateName]=CN$1)*(stateTaxData[taxYear]=$B$4)*(stateTaxData[FilingStatusFlag]=$B$8),0),MATCH($E36,stateTaxData[#Headers],0))</f>
        <v>0</v>
      </c>
      <c r="CO36" s="7" cm="1">
        <f t="array" ref="CO36">INDEX(stateTaxData[],MATCH(1,(stateTaxData[stateName]=CO$1)*(stateTaxData[taxYear]=$B$4)*(stateTaxData[FilingStatusFlag]=$B$8),0),MATCH($E36,stateTaxData[#Headers],0))</f>
        <v>0</v>
      </c>
      <c r="CP36" s="7" cm="1">
        <f t="array" ref="CP36">INDEX(stateTaxData[],MATCH(1,(stateTaxData[stateName]=CP$1)*(stateTaxData[taxYear]=$B$4)*(stateTaxData[FilingStatusFlag]=$B$8),0),MATCH($E36,stateTaxData[#Headers],0))</f>
        <v>0</v>
      </c>
      <c r="CR36" s="123" cm="1">
        <f t="array" ref="CR36">INDEX(stateTaxData[],MATCH(1,(stateTaxData[stateName]=CR$1)*(stateTaxData[taxYear]=$B$4)*(stateTaxData[FilingStatusFlag]=$B$8),0),MATCH($E36,stateTaxData[#Headers],0))</f>
        <v>0</v>
      </c>
      <c r="CU36" s="7" cm="1">
        <f t="array" ref="CU36">INDEX(stateTaxData[],MATCH(1,(stateTaxData[stateName]=CU$1)*(stateTaxData[taxYear]=$B$4)*(stateTaxData[FilingStatusFlag]=$B$8),0),MATCH($E36,stateTaxData[#Headers],0))</f>
        <v>0</v>
      </c>
      <c r="CV36" s="7" cm="1">
        <f t="array" ref="CV36">INDEX(stateTaxData[],MATCH(1,(stateTaxData[stateName]=CV$1)*(stateTaxData[taxYear]=$B$4)*(stateTaxData[FilingStatusFlag]=$B$8),0),MATCH($E36,stateTaxData[#Headers],0))</f>
        <v>0</v>
      </c>
      <c r="CW36" s="7" cm="1">
        <f t="array" ref="CW36">INDEX(stateTaxData[],MATCH(1,(stateTaxData[stateName]=CW$1)*(stateTaxData[taxYear]=$B$4)*(stateTaxData[FilingStatusFlag]=$B$8),0),MATCH($E36,stateTaxData[#Headers],0))</f>
        <v>0</v>
      </c>
      <c r="CX36" s="123" cm="1">
        <f t="array" ref="CX36">INDEX(stateTaxData[],MATCH(1,(stateTaxData[stateName]=CX$1)*(stateTaxData[taxYear]=$B$4)*(stateTaxData[FilingStatusFlag]=$B$8),0),MATCH($E36,stateTaxData[#Headers],0))</f>
        <v>0</v>
      </c>
      <c r="DB36" s="7" cm="1">
        <f t="array" ref="DB36">INDEX(stateTaxData[],MATCH(1,(stateTaxData[stateName]=DB$1)*(stateTaxData[taxYear]=$B$4)*(stateTaxData[FilingStatusFlag]=$B$8),0),MATCH($E36,stateTaxData[#Headers],0))</f>
        <v>0</v>
      </c>
      <c r="DC36" s="7" cm="1">
        <f t="array" ref="DC36">INDEX(stateTaxData[],MATCH(1,(stateTaxData[stateName]=DC$1)*(stateTaxData[taxYear]=$B$4)*(stateTaxData[FilingStatusFlag]=$B$8),0),MATCH($E36,stateTaxData[#Headers],0))</f>
        <v>0</v>
      </c>
      <c r="DF36" s="109"/>
      <c r="ET36" s="4" t="s">
        <v>718</v>
      </c>
      <c r="EU36" s="209">
        <v>29500</v>
      </c>
    </row>
    <row r="37" spans="5:151">
      <c r="E37" s="99" t="s">
        <v>195</v>
      </c>
      <c r="AD37" s="123" cm="1">
        <f t="array" ref="AD37">INDEX(stateTaxData[],MATCH(1,(stateTaxData[stateName]=AD$1)*(stateTaxData[taxYear]=$B$4)*(stateTaxData[FilingStatusFlag]=$B$8),0),MATCH($E37,stateTaxData[#Headers],0))</f>
        <v>0</v>
      </c>
      <c r="AE37" s="109"/>
      <c r="AF37" s="7" cm="1">
        <f t="array" ref="AF37">INDEX(stateTaxData[],MATCH(1,(stateTaxData[stateName]=AF$1)*(stateTaxData[taxYear]=$B$4)*(stateTaxData[FilingStatusFlag]=$B$8),0),MATCH($E37,stateTaxData[#Headers],0))</f>
        <v>0</v>
      </c>
      <c r="AH37" s="7" cm="1">
        <f t="array" ref="AH37">INDEX(stateTaxData[],MATCH(1,(stateTaxData[stateName]=AH$1)*(stateTaxData[taxYear]=$B$4)*(stateTaxData[FilingStatusFlag]=$B$8),0),MATCH($E37,stateTaxData[#Headers],0))</f>
        <v>0</v>
      </c>
      <c r="AK37" s="7">
        <f t="shared" si="8"/>
        <v>0</v>
      </c>
      <c r="AL37" s="7" cm="1">
        <f t="array" ref="AL37">INDEX(stateTaxData[],MATCH(1,(stateTaxData[stateName]=AL$1)*(stateTaxData[taxYear]=$B$4)*(stateTaxData[FilingStatusFlag]=$B$8),0),MATCH($E37,stateTaxData[#Headers],0))</f>
        <v>0</v>
      </c>
      <c r="AO37" s="7" cm="1">
        <f t="array" ref="AO37">INDEX(stateTaxData[],MATCH(1,(stateTaxData[stateName]=AO$1)*(stateTaxData[taxYear]=$B$4)*(stateTaxData[FilingStatusFlag]=$B$8),0),MATCH($E37,stateTaxData[#Headers],0))</f>
        <v>0</v>
      </c>
      <c r="AP37" s="7" cm="1">
        <f t="array" ref="AP37">INDEX(stateTaxData[],MATCH(1,(stateTaxData[stateName]=AP$1)*(stateTaxData[taxYear]=$B$4)*(stateTaxData[FilingStatusFlag]=$B$8),0),MATCH($E37,stateTaxData[#Headers],0))</f>
        <v>0</v>
      </c>
      <c r="AR37" s="123" cm="1">
        <f t="array" ref="AR37">INDEX(stateTaxData[],MATCH(1,(stateTaxData[stateName]=AR$1)*(stateTaxData[taxYear]=$B$4)*(stateTaxData[FilingStatusFlag]=$B$8),0),MATCH($E37,stateTaxData[#Headers],0))</f>
        <v>0</v>
      </c>
      <c r="AS37" s="7" cm="1">
        <f t="array" ref="AS37">INDEX(stateTaxData[],MATCH(1,(stateTaxData[stateName]=AS$1)*(stateTaxData[taxYear]=$B$4)*(stateTaxData[FilingStatusFlag]=$B$8),0),MATCH($E37,stateTaxData[#Headers],0))</f>
        <v>0</v>
      </c>
      <c r="AT37" s="7" cm="1">
        <f t="array" ref="AT37">INDEX(stateTaxData[],MATCH(1,(stateTaxData[stateName]=AT$1)*(stateTaxData[taxYear]=$B$4)*(stateTaxData[FilingStatusFlag]=$B$8),0),MATCH($E37,stateTaxData[#Headers],0))</f>
        <v>0</v>
      </c>
      <c r="AU37" s="7" cm="1">
        <f t="array" ref="AU37">INDEX(stateTaxData[],MATCH(1,(stateTaxData[stateName]=AU$1)*(stateTaxData[taxYear]=$B$4)*(stateTaxData[FilingStatusFlag]=$B$8),0),MATCH($E37,stateTaxData[#Headers],0))</f>
        <v>0</v>
      </c>
      <c r="AV37" s="7" cm="1">
        <f t="array" ref="AV37">INDEX(stateTaxData[],MATCH(1,(stateTaxData[stateName]=AV$1)*(stateTaxData[taxYear]=$B$4)*(stateTaxData[FilingStatusFlag]=$B$8),0),MATCH($E37,stateTaxData[#Headers],0))</f>
        <v>0</v>
      </c>
      <c r="AX37" s="7" cm="1">
        <f t="array" ref="AX37">INDEX(stateTaxData[],MATCH(1,(stateTaxData[stateName]=AX$1)*(stateTaxData[taxYear]=$B$4)*(stateTaxData[FilingStatusFlag]=$B$8),0),MATCH($E37,stateTaxData[#Headers],0))</f>
        <v>0.1</v>
      </c>
      <c r="AY37" s="7" cm="1">
        <f t="array" ref="AY37">INDEX(stateTaxData[],MATCH(1,(stateTaxData[stateName]=AY$1)*(stateTaxData[taxYear]=$B$4)*(stateTaxData[FilingStatusFlag]=$B$8),0),MATCH($E37,stateTaxData[#Headers],0))</f>
        <v>0</v>
      </c>
      <c r="BA37" s="7" cm="1">
        <f t="array" ref="BA37">INDEX(stateTaxData[],MATCH(1,(stateTaxData[stateName]=BA$1)*(stateTaxData[taxYear]=$B$4)*(stateTaxData[FilingStatusFlag]=$B$8),0),MATCH($E37,stateTaxData[#Headers],0))</f>
        <v>0</v>
      </c>
      <c r="BB37" s="7" cm="1">
        <f t="array" ref="BB37">INDEX(stateTaxData[],MATCH(1,(stateTaxData[stateName]=BB$1)*(stateTaxData[taxYear]=$B$4)*(stateTaxData[FilingStatusFlag]=$B$8),0),MATCH($E37,stateTaxData[#Headers],0))</f>
        <v>0</v>
      </c>
      <c r="BC37" s="7" cm="1">
        <f t="array" ref="BC37">INDEX(stateTaxData[],MATCH(1,(stateTaxData[stateName]=BC$1)*(stateTaxData[taxYear]=$B$4)*(stateTaxData[FilingStatusFlag]=$B$8),0),MATCH($E37,stateTaxData[#Headers],0))</f>
        <v>0</v>
      </c>
      <c r="BD37" s="7" cm="1">
        <f t="array" ref="BD37">INDEX(stateTaxData[],MATCH(1,(stateTaxData[stateName]=BD$1)*(stateTaxData[taxYear]=$B$4)*(stateTaxData[FilingStatusFlag]=$B$8),0),MATCH($E37,stateTaxData[#Headers],0))</f>
        <v>0</v>
      </c>
      <c r="BE37" s="7" cm="1">
        <f t="array" ref="BE37">INDEX(stateTaxData[],MATCH(1,(stateTaxData[stateName]=BE$1)*(stateTaxData[taxYear]=$B$4)*(stateTaxData[FilingStatusFlag]=$B$8),0),MATCH($E37,stateTaxData[#Headers],0))</f>
        <v>0</v>
      </c>
      <c r="BF37" s="7" cm="1">
        <f t="array" ref="BF37">INDEX(stateTaxData[],MATCH(1,(stateTaxData[stateName]=BF$1)*(stateTaxData[taxYear]=$B$4)*(stateTaxData[FilingStatusFlag]=$B$8),0),MATCH($E37,stateTaxData[#Headers],0))</f>
        <v>0</v>
      </c>
      <c r="BH37" s="7" cm="1">
        <f t="array" ref="BH37">INDEX(stateTaxData[],MATCH(1,(stateTaxData[stateName]=BH$1)*(stateTaxData[taxYear]=$B$4)*(stateTaxData[FilingStatusFlag]=$B$8),0),MATCH($E37,stateTaxData[#Headers],0))</f>
        <v>0</v>
      </c>
      <c r="BJ37" s="7" cm="1">
        <f t="array" ref="BJ37">INDEX(stateTaxData[],MATCH(1,(stateTaxData[stateName]=BJ$1)*(stateTaxData[taxYear]=$B$4)*(stateTaxData[FilingStatusFlag]=$B$8),0),MATCH($E37,stateTaxData[#Headers],0))</f>
        <v>0</v>
      </c>
      <c r="BK37" s="7" cm="1">
        <f t="array" ref="BK37">INDEX(stateTaxData[],MATCH(1,(stateTaxData[stateName]=BK$1)*(stateTaxData[taxYear]=$B$4)*(stateTaxData[FilingStatusFlag]=$B$8),0),MATCH($E37,stateTaxData[#Headers],0))</f>
        <v>0</v>
      </c>
      <c r="BL37" s="7" cm="1">
        <f t="array" ref="BL37">INDEX(stateTaxData[],MATCH(1,(stateTaxData[stateName]=BL$1)*(stateTaxData[taxYear]=$B$4)*(stateTaxData[FilingStatusFlag]=$B$8),0),MATCH($E37,stateTaxData[#Headers],0))</f>
        <v>0</v>
      </c>
      <c r="BN37" s="7" cm="1">
        <f t="array" ref="BN37">INDEX(stateTaxData[],MATCH(1,(stateTaxData[stateName]=BN$1)*(stateTaxData[taxYear]=$B$4)*(stateTaxData[FilingStatusFlag]=$B$8),0),MATCH($E37,stateTaxData[#Headers],0))</f>
        <v>0</v>
      </c>
      <c r="BO37" s="7" cm="1">
        <f t="array" ref="BO37">INDEX(stateTaxData[],MATCH(1,(stateTaxData[stateName]=BO$1)*(stateTaxData[taxYear]=$B$4)*(stateTaxData[FilingStatusFlag]=$B$8),0),MATCH($E37,stateTaxData[#Headers],0))</f>
        <v>0</v>
      </c>
      <c r="BQ37" s="7" cm="1">
        <f t="array" ref="BQ37">INDEX(stateTaxData[],MATCH(1,(stateTaxData[stateName]=BQ$1)*(stateTaxData[taxYear]=$B$4)*(stateTaxData[FilingStatusFlag]=$B$8),0),MATCH($E37,stateTaxData[#Headers],0))</f>
        <v>0</v>
      </c>
      <c r="BT37" s="7" cm="1">
        <f t="array" ref="BT37">INDEX(stateTaxData[],MATCH(1,(stateTaxData[stateName]=BT$1)*(stateTaxData[taxYear]=$B$4)*(stateTaxData[FilingStatusFlag]=$B$8),0),MATCH($E37,stateTaxData[#Headers],0))</f>
        <v>0</v>
      </c>
      <c r="BU37" s="7" cm="1">
        <f t="array" ref="BU37">INDEX(stateTaxData[],MATCH(1,(stateTaxData[stateName]=BU$1)*(stateTaxData[taxYear]=$B$4)*(stateTaxData[FilingStatusFlag]=$B$8),0),MATCH($E37,stateTaxData[#Headers],0))</f>
        <v>0</v>
      </c>
      <c r="BV37" s="7" cm="1">
        <f t="array" ref="BV37">INDEX(stateTaxData[],MATCH(1,(stateTaxData[stateName]=BV$1)*(stateTaxData[taxYear]=$B$4)*(stateTaxData[FilingStatusFlag]=$B$8),0),MATCH($E37,stateTaxData[#Headers],0))</f>
        <v>0</v>
      </c>
      <c r="BW37" s="7" cm="1">
        <f t="array" ref="BW37">INDEX(stateTaxData[],MATCH(1,(stateTaxData[stateName]=BW$1)*(stateTaxData[taxYear]=$B$4)*(stateTaxData[FilingStatusFlag]=$B$8),0),MATCH($E37,stateTaxData[#Headers],0))</f>
        <v>0</v>
      </c>
      <c r="BX37" s="7" cm="1">
        <f t="array" ref="BX37">INDEX(stateTaxData[],MATCH(1,(stateTaxData[stateName]=BX$1)*(stateTaxData[taxYear]=$B$4)*(stateTaxData[FilingStatusFlag]=$B$8),0),MATCH($E37,stateTaxData[#Headers],0))</f>
        <v>0</v>
      </c>
      <c r="BY37" s="7" cm="1">
        <f t="array" ref="BY37">INDEX(stateTaxData[],MATCH(1,(stateTaxData[stateName]=BY$1)*(stateTaxData[taxYear]=$B$4)*(stateTaxData[FilingStatusFlag]=$B$8),0),MATCH($E37,stateTaxData[#Headers],0))</f>
        <v>0</v>
      </c>
      <c r="BZ37" s="7" cm="1">
        <f t="array" ref="BZ37">INDEX(stateTaxData[],MATCH(1,(stateTaxData[stateName]=BZ$1)*(stateTaxData[taxYear]=$B$4)*(stateTaxData[FilingStatusFlag]=$B$8),0),MATCH($E37,stateTaxData[#Headers],0))</f>
        <v>0</v>
      </c>
      <c r="CA37" s="7" cm="1">
        <f t="array" ref="CA37">INDEX(stateTaxData[],MATCH(1,(stateTaxData[stateName]=CA$1)*(stateTaxData[taxYear]=$B$4)*(stateTaxData[FilingStatusFlag]=$B$8),0),MATCH($E37,stateTaxData[#Headers],0))</f>
        <v>0</v>
      </c>
      <c r="CC37" s="7" cm="1">
        <f t="array" ref="CC37">INDEX(stateTaxData[],MATCH(1,(stateTaxData[stateName]=CC$1)*(stateTaxData[taxYear]=$B$4)*(stateTaxData[FilingStatusFlag]=$B$8),0),MATCH($E37,stateTaxData[#Headers],0))</f>
        <v>0</v>
      </c>
      <c r="CE37" s="123" cm="1">
        <f t="array" ref="CE37">INDEX(stateTaxData[],MATCH(1,(stateTaxData[stateName]=CE$1)*(stateTaxData[taxYear]=$B$4)*(stateTaxData[FilingStatusFlag]=$B$8),0),MATCH($E37,stateTaxData[#Headers],0))</f>
        <v>0</v>
      </c>
      <c r="CF37" s="7" cm="1">
        <f t="array" ref="CF37">INDEX(stateTaxData[],MATCH(1,(stateTaxData[stateName]=CF$1)*(stateTaxData[taxYear]=$B$4)*(stateTaxData[FilingStatusFlag]=$B$8),0),MATCH($E37,stateTaxData[#Headers],0))</f>
        <v>0</v>
      </c>
      <c r="CH37" s="7" cm="1">
        <f t="array" ref="CH37">INDEX(stateTaxData[],MATCH(1,(stateTaxData[stateName]=CH$1)*(stateTaxData[taxYear]=$B$4)*(stateTaxData[FilingStatusFlag]=$B$8),0),MATCH($E37,stateTaxData[#Headers],0))</f>
        <v>0</v>
      </c>
      <c r="CI37" s="7" cm="1">
        <f t="array" ref="CI37">INDEX(stateTaxData[],MATCH(1,(stateTaxData[stateName]=CI$1)*(stateTaxData[taxYear]=$B$4)*(stateTaxData[FilingStatusFlag]=$B$8),0),MATCH($E37,stateTaxData[#Headers],0))</f>
        <v>0</v>
      </c>
      <c r="CK37" s="7" cm="1">
        <f t="array" ref="CK37">INDEX(stateTaxData[],MATCH(1,(stateTaxData[stateName]=CK$1)*(stateTaxData[taxYear]=$B$4)*(stateTaxData[FilingStatusFlag]=$B$8),0),MATCH($E37,stateTaxData[#Headers],0))</f>
        <v>0</v>
      </c>
      <c r="CL37" s="7" cm="1">
        <f t="array" ref="CL37">INDEX(stateTaxData[],MATCH(1,(stateTaxData[stateName]=CL$1)*(stateTaxData[taxYear]=$B$4)*(stateTaxData[FilingStatusFlag]=$B$8),0),MATCH($E37,stateTaxData[#Headers],0))</f>
        <v>0</v>
      </c>
      <c r="CN37" s="7" cm="1">
        <f t="array" ref="CN37">INDEX(stateTaxData[],MATCH(1,(stateTaxData[stateName]=CN$1)*(stateTaxData[taxYear]=$B$4)*(stateTaxData[FilingStatusFlag]=$B$8),0),MATCH($E37,stateTaxData[#Headers],0))</f>
        <v>0</v>
      </c>
      <c r="CO37" s="7" cm="1">
        <f t="array" ref="CO37">INDEX(stateTaxData[],MATCH(1,(stateTaxData[stateName]=CO$1)*(stateTaxData[taxYear]=$B$4)*(stateTaxData[FilingStatusFlag]=$B$8),0),MATCH($E37,stateTaxData[#Headers],0))</f>
        <v>0</v>
      </c>
      <c r="CP37" s="7" cm="1">
        <f t="array" ref="CP37">INDEX(stateTaxData[],MATCH(1,(stateTaxData[stateName]=CP$1)*(stateTaxData[taxYear]=$B$4)*(stateTaxData[FilingStatusFlag]=$B$8),0),MATCH($E37,stateTaxData[#Headers],0))</f>
        <v>0</v>
      </c>
      <c r="CR37" s="123" cm="1">
        <f t="array" ref="CR37">INDEX(stateTaxData[],MATCH(1,(stateTaxData[stateName]=CR$1)*(stateTaxData[taxYear]=$B$4)*(stateTaxData[FilingStatusFlag]=$B$8),0),MATCH($E37,stateTaxData[#Headers],0))</f>
        <v>0</v>
      </c>
      <c r="CU37" s="7" cm="1">
        <f t="array" ref="CU37">INDEX(stateTaxData[],MATCH(1,(stateTaxData[stateName]=CU$1)*(stateTaxData[taxYear]=$B$4)*(stateTaxData[FilingStatusFlag]=$B$8),0),MATCH($E37,stateTaxData[#Headers],0))</f>
        <v>0</v>
      </c>
      <c r="CV37" s="7" cm="1">
        <f t="array" ref="CV37">INDEX(stateTaxData[],MATCH(1,(stateTaxData[stateName]=CV$1)*(stateTaxData[taxYear]=$B$4)*(stateTaxData[FilingStatusFlag]=$B$8),0),MATCH($E37,stateTaxData[#Headers],0))</f>
        <v>0</v>
      </c>
      <c r="CW37" s="7" cm="1">
        <f t="array" ref="CW37">INDEX(stateTaxData[],MATCH(1,(stateTaxData[stateName]=CW$1)*(stateTaxData[taxYear]=$B$4)*(stateTaxData[FilingStatusFlag]=$B$8),0),MATCH($E37,stateTaxData[#Headers],0))</f>
        <v>0</v>
      </c>
      <c r="CX37" s="123" cm="1">
        <f t="array" ref="CX37">INDEX(stateTaxData[],MATCH(1,(stateTaxData[stateName]=CX$1)*(stateTaxData[taxYear]=$B$4)*(stateTaxData[FilingStatusFlag]=$B$8),0),MATCH($E37,stateTaxData[#Headers],0))</f>
        <v>0</v>
      </c>
      <c r="DB37" s="7" cm="1">
        <f t="array" ref="DB37">INDEX(stateTaxData[],MATCH(1,(stateTaxData[stateName]=DB$1)*(stateTaxData[taxYear]=$B$4)*(stateTaxData[FilingStatusFlag]=$B$8),0),MATCH($E37,stateTaxData[#Headers],0))</f>
        <v>0</v>
      </c>
      <c r="DC37" s="7" cm="1">
        <f t="array" ref="DC37">INDEX(stateTaxData[],MATCH(1,(stateTaxData[stateName]=DC$1)*(stateTaxData[taxYear]=$B$4)*(stateTaxData[FilingStatusFlag]=$B$8),0),MATCH($E37,stateTaxData[#Headers],0))</f>
        <v>0</v>
      </c>
      <c r="DF37" s="109"/>
      <c r="ET37" s="4" t="s">
        <v>741</v>
      </c>
      <c r="EU37" s="209">
        <f>IF($B$7="MFJ",EU$35,EU$36)</f>
        <v>29500</v>
      </c>
    </row>
    <row r="38" spans="5:151">
      <c r="E38" s="99" t="s">
        <v>196</v>
      </c>
      <c r="AD38" s="123" cm="1">
        <f t="array" ref="AD38">INDEX(stateTaxData[],MATCH(1,(stateTaxData[stateName]=AD$1)*(stateTaxData[taxYear]=$B$4)*(stateTaxData[FilingStatusFlag]=$B$8),0),MATCH($E38,stateTaxData[#Headers],0))</f>
        <v>0</v>
      </c>
      <c r="AE38" s="109"/>
      <c r="AF38" s="7" cm="1">
        <f t="array" ref="AF38">INDEX(stateTaxData[],MATCH(1,(stateTaxData[stateName]=AF$1)*(stateTaxData[taxYear]=$B$4)*(stateTaxData[FilingStatusFlag]=$B$8),0),MATCH($E38,stateTaxData[#Headers],0))</f>
        <v>0</v>
      </c>
      <c r="AH38" s="7" cm="1">
        <f t="array" ref="AH38">INDEX(stateTaxData[],MATCH(1,(stateTaxData[stateName]=AH$1)*(stateTaxData[taxYear]=$B$4)*(stateTaxData[FilingStatusFlag]=$B$8),0),MATCH($E38,stateTaxData[#Headers],0))</f>
        <v>0</v>
      </c>
      <c r="AK38" s="7">
        <f t="shared" si="8"/>
        <v>0</v>
      </c>
      <c r="AL38" s="7" cm="1">
        <f t="array" ref="AL38">INDEX(stateTaxData[],MATCH(1,(stateTaxData[stateName]=AL$1)*(stateTaxData[taxYear]=$B$4)*(stateTaxData[FilingStatusFlag]=$B$8),0),MATCH($E38,stateTaxData[#Headers],0))</f>
        <v>0</v>
      </c>
      <c r="AO38" s="7" cm="1">
        <f t="array" ref="AO38">INDEX(stateTaxData[],MATCH(1,(stateTaxData[stateName]=AO$1)*(stateTaxData[taxYear]=$B$4)*(stateTaxData[FilingStatusFlag]=$B$8),0),MATCH($E38,stateTaxData[#Headers],0))</f>
        <v>0</v>
      </c>
      <c r="AP38" s="7" cm="1">
        <f t="array" ref="AP38">INDEX(stateTaxData[],MATCH(1,(stateTaxData[stateName]=AP$1)*(stateTaxData[taxYear]=$B$4)*(stateTaxData[FilingStatusFlag]=$B$8),0),MATCH($E38,stateTaxData[#Headers],0))</f>
        <v>0</v>
      </c>
      <c r="AR38" s="123" cm="1">
        <f t="array" ref="AR38">INDEX(stateTaxData[],MATCH(1,(stateTaxData[stateName]=AR$1)*(stateTaxData[taxYear]=$B$4)*(stateTaxData[FilingStatusFlag]=$B$8),0),MATCH($E38,stateTaxData[#Headers],0))</f>
        <v>0</v>
      </c>
      <c r="AS38" s="7" cm="1">
        <f t="array" ref="AS38">INDEX(stateTaxData[],MATCH(1,(stateTaxData[stateName]=AS$1)*(stateTaxData[taxYear]=$B$4)*(stateTaxData[FilingStatusFlag]=$B$8),0),MATCH($E38,stateTaxData[#Headers],0))</f>
        <v>0</v>
      </c>
      <c r="AT38" s="7" cm="1">
        <f t="array" ref="AT38">INDEX(stateTaxData[],MATCH(1,(stateTaxData[stateName]=AT$1)*(stateTaxData[taxYear]=$B$4)*(stateTaxData[FilingStatusFlag]=$B$8),0),MATCH($E38,stateTaxData[#Headers],0))</f>
        <v>0</v>
      </c>
      <c r="AU38" s="7" cm="1">
        <f t="array" ref="AU38">INDEX(stateTaxData[],MATCH(1,(stateTaxData[stateName]=AU$1)*(stateTaxData[taxYear]=$B$4)*(stateTaxData[FilingStatusFlag]=$B$8),0),MATCH($E38,stateTaxData[#Headers],0))</f>
        <v>0</v>
      </c>
      <c r="AV38" s="7" cm="1">
        <f t="array" ref="AV38">INDEX(stateTaxData[],MATCH(1,(stateTaxData[stateName]=AV$1)*(stateTaxData[taxYear]=$B$4)*(stateTaxData[FilingStatusFlag]=$B$8),0),MATCH($E38,stateTaxData[#Headers],0))</f>
        <v>0</v>
      </c>
      <c r="AX38" s="7" cm="1">
        <f t="array" ref="AX38">INDEX(stateTaxData[],MATCH(1,(stateTaxData[stateName]=AX$1)*(stateTaxData[taxYear]=$B$4)*(stateTaxData[FilingStatusFlag]=$B$8),0),MATCH($E38,stateTaxData[#Headers],0))</f>
        <v>0.11</v>
      </c>
      <c r="AY38" s="7" cm="1">
        <f t="array" ref="AY38">INDEX(stateTaxData[],MATCH(1,(stateTaxData[stateName]=AY$1)*(stateTaxData[taxYear]=$B$4)*(stateTaxData[FilingStatusFlag]=$B$8),0),MATCH($E38,stateTaxData[#Headers],0))</f>
        <v>0</v>
      </c>
      <c r="BA38" s="7" cm="1">
        <f t="array" ref="BA38">INDEX(stateTaxData[],MATCH(1,(stateTaxData[stateName]=BA$1)*(stateTaxData[taxYear]=$B$4)*(stateTaxData[FilingStatusFlag]=$B$8),0),MATCH($E38,stateTaxData[#Headers],0))</f>
        <v>0</v>
      </c>
      <c r="BB38" s="7" cm="1">
        <f t="array" ref="BB38">INDEX(stateTaxData[],MATCH(1,(stateTaxData[stateName]=BB$1)*(stateTaxData[taxYear]=$B$4)*(stateTaxData[FilingStatusFlag]=$B$8),0),MATCH($E38,stateTaxData[#Headers],0))</f>
        <v>0</v>
      </c>
      <c r="BC38" s="7" cm="1">
        <f t="array" ref="BC38">INDEX(stateTaxData[],MATCH(1,(stateTaxData[stateName]=BC$1)*(stateTaxData[taxYear]=$B$4)*(stateTaxData[FilingStatusFlag]=$B$8),0),MATCH($E38,stateTaxData[#Headers],0))</f>
        <v>0</v>
      </c>
      <c r="BD38" s="7" cm="1">
        <f t="array" ref="BD38">INDEX(stateTaxData[],MATCH(1,(stateTaxData[stateName]=BD$1)*(stateTaxData[taxYear]=$B$4)*(stateTaxData[FilingStatusFlag]=$B$8),0),MATCH($E38,stateTaxData[#Headers],0))</f>
        <v>0</v>
      </c>
      <c r="BE38" s="7" cm="1">
        <f t="array" ref="BE38">INDEX(stateTaxData[],MATCH(1,(stateTaxData[stateName]=BE$1)*(stateTaxData[taxYear]=$B$4)*(stateTaxData[FilingStatusFlag]=$B$8),0),MATCH($E38,stateTaxData[#Headers],0))</f>
        <v>0</v>
      </c>
      <c r="BF38" s="7" cm="1">
        <f t="array" ref="BF38">INDEX(stateTaxData[],MATCH(1,(stateTaxData[stateName]=BF$1)*(stateTaxData[taxYear]=$B$4)*(stateTaxData[FilingStatusFlag]=$B$8),0),MATCH($E38,stateTaxData[#Headers],0))</f>
        <v>0</v>
      </c>
      <c r="BH38" s="7" cm="1">
        <f t="array" ref="BH38">INDEX(stateTaxData[],MATCH(1,(stateTaxData[stateName]=BH$1)*(stateTaxData[taxYear]=$B$4)*(stateTaxData[FilingStatusFlag]=$B$8),0),MATCH($E38,stateTaxData[#Headers],0))</f>
        <v>0</v>
      </c>
      <c r="BJ38" s="7" cm="1">
        <f t="array" ref="BJ38">INDEX(stateTaxData[],MATCH(1,(stateTaxData[stateName]=BJ$1)*(stateTaxData[taxYear]=$B$4)*(stateTaxData[FilingStatusFlag]=$B$8),0),MATCH($E38,stateTaxData[#Headers],0))</f>
        <v>0</v>
      </c>
      <c r="BK38" s="7" cm="1">
        <f t="array" ref="BK38">INDEX(stateTaxData[],MATCH(1,(stateTaxData[stateName]=BK$1)*(stateTaxData[taxYear]=$B$4)*(stateTaxData[FilingStatusFlag]=$B$8),0),MATCH($E38,stateTaxData[#Headers],0))</f>
        <v>0</v>
      </c>
      <c r="BL38" s="7" cm="1">
        <f t="array" ref="BL38">INDEX(stateTaxData[],MATCH(1,(stateTaxData[stateName]=BL$1)*(stateTaxData[taxYear]=$B$4)*(stateTaxData[FilingStatusFlag]=$B$8),0),MATCH($E38,stateTaxData[#Headers],0))</f>
        <v>0</v>
      </c>
      <c r="BN38" s="7" cm="1">
        <f t="array" ref="BN38">INDEX(stateTaxData[],MATCH(1,(stateTaxData[stateName]=BN$1)*(stateTaxData[taxYear]=$B$4)*(stateTaxData[FilingStatusFlag]=$B$8),0),MATCH($E38,stateTaxData[#Headers],0))</f>
        <v>0</v>
      </c>
      <c r="BO38" s="7" cm="1">
        <f t="array" ref="BO38">INDEX(stateTaxData[],MATCH(1,(stateTaxData[stateName]=BO$1)*(stateTaxData[taxYear]=$B$4)*(stateTaxData[FilingStatusFlag]=$B$8),0),MATCH($E38,stateTaxData[#Headers],0))</f>
        <v>0</v>
      </c>
      <c r="BQ38" s="7" cm="1">
        <f t="array" ref="BQ38">INDEX(stateTaxData[],MATCH(1,(stateTaxData[stateName]=BQ$1)*(stateTaxData[taxYear]=$B$4)*(stateTaxData[FilingStatusFlag]=$B$8),0),MATCH($E38,stateTaxData[#Headers],0))</f>
        <v>0</v>
      </c>
      <c r="BT38" s="7" cm="1">
        <f t="array" ref="BT38">INDEX(stateTaxData[],MATCH(1,(stateTaxData[stateName]=BT$1)*(stateTaxData[taxYear]=$B$4)*(stateTaxData[FilingStatusFlag]=$B$8),0),MATCH($E38,stateTaxData[#Headers],0))</f>
        <v>0</v>
      </c>
      <c r="BU38" s="7" cm="1">
        <f t="array" ref="BU38">INDEX(stateTaxData[],MATCH(1,(stateTaxData[stateName]=BU$1)*(stateTaxData[taxYear]=$B$4)*(stateTaxData[FilingStatusFlag]=$B$8),0),MATCH($E38,stateTaxData[#Headers],0))</f>
        <v>0</v>
      </c>
      <c r="BV38" s="7" cm="1">
        <f t="array" ref="BV38">INDEX(stateTaxData[],MATCH(1,(stateTaxData[stateName]=BV$1)*(stateTaxData[taxYear]=$B$4)*(stateTaxData[FilingStatusFlag]=$B$8),0),MATCH($E38,stateTaxData[#Headers],0))</f>
        <v>0</v>
      </c>
      <c r="BW38" s="7" cm="1">
        <f t="array" ref="BW38">INDEX(stateTaxData[],MATCH(1,(stateTaxData[stateName]=BW$1)*(stateTaxData[taxYear]=$B$4)*(stateTaxData[FilingStatusFlag]=$B$8),0),MATCH($E38,stateTaxData[#Headers],0))</f>
        <v>0</v>
      </c>
      <c r="BX38" s="7" cm="1">
        <f t="array" ref="BX38">INDEX(stateTaxData[],MATCH(1,(stateTaxData[stateName]=BX$1)*(stateTaxData[taxYear]=$B$4)*(stateTaxData[FilingStatusFlag]=$B$8),0),MATCH($E38,stateTaxData[#Headers],0))</f>
        <v>0</v>
      </c>
      <c r="BY38" s="7" cm="1">
        <f t="array" ref="BY38">INDEX(stateTaxData[],MATCH(1,(stateTaxData[stateName]=BY$1)*(stateTaxData[taxYear]=$B$4)*(stateTaxData[FilingStatusFlag]=$B$8),0),MATCH($E38,stateTaxData[#Headers],0))</f>
        <v>0</v>
      </c>
      <c r="BZ38" s="7" cm="1">
        <f t="array" ref="BZ38">INDEX(stateTaxData[],MATCH(1,(stateTaxData[stateName]=BZ$1)*(stateTaxData[taxYear]=$B$4)*(stateTaxData[FilingStatusFlag]=$B$8),0),MATCH($E38,stateTaxData[#Headers],0))</f>
        <v>0</v>
      </c>
      <c r="CA38" s="7" cm="1">
        <f t="array" ref="CA38">INDEX(stateTaxData[],MATCH(1,(stateTaxData[stateName]=CA$1)*(stateTaxData[taxYear]=$B$4)*(stateTaxData[FilingStatusFlag]=$B$8),0),MATCH($E38,stateTaxData[#Headers],0))</f>
        <v>0</v>
      </c>
      <c r="CC38" s="7" cm="1">
        <f t="array" ref="CC38">INDEX(stateTaxData[],MATCH(1,(stateTaxData[stateName]=CC$1)*(stateTaxData[taxYear]=$B$4)*(stateTaxData[FilingStatusFlag]=$B$8),0),MATCH($E38,stateTaxData[#Headers],0))</f>
        <v>0</v>
      </c>
      <c r="CE38" s="123" cm="1">
        <f t="array" ref="CE38">INDEX(stateTaxData[],MATCH(1,(stateTaxData[stateName]=CE$1)*(stateTaxData[taxYear]=$B$4)*(stateTaxData[FilingStatusFlag]=$B$8),0),MATCH($E38,stateTaxData[#Headers],0))</f>
        <v>0</v>
      </c>
      <c r="CF38" s="7" cm="1">
        <f t="array" ref="CF38">INDEX(stateTaxData[],MATCH(1,(stateTaxData[stateName]=CF$1)*(stateTaxData[taxYear]=$B$4)*(stateTaxData[FilingStatusFlag]=$B$8),0),MATCH($E38,stateTaxData[#Headers],0))</f>
        <v>0</v>
      </c>
      <c r="CH38" s="7" cm="1">
        <f t="array" ref="CH38">INDEX(stateTaxData[],MATCH(1,(stateTaxData[stateName]=CH$1)*(stateTaxData[taxYear]=$B$4)*(stateTaxData[FilingStatusFlag]=$B$8),0),MATCH($E38,stateTaxData[#Headers],0))</f>
        <v>0</v>
      </c>
      <c r="CI38" s="7" cm="1">
        <f t="array" ref="CI38">INDEX(stateTaxData[],MATCH(1,(stateTaxData[stateName]=CI$1)*(stateTaxData[taxYear]=$B$4)*(stateTaxData[FilingStatusFlag]=$B$8),0),MATCH($E38,stateTaxData[#Headers],0))</f>
        <v>0</v>
      </c>
      <c r="CK38" s="7" cm="1">
        <f t="array" ref="CK38">INDEX(stateTaxData[],MATCH(1,(stateTaxData[stateName]=CK$1)*(stateTaxData[taxYear]=$B$4)*(stateTaxData[FilingStatusFlag]=$B$8),0),MATCH($E38,stateTaxData[#Headers],0))</f>
        <v>0</v>
      </c>
      <c r="CL38" s="7" cm="1">
        <f t="array" ref="CL38">INDEX(stateTaxData[],MATCH(1,(stateTaxData[stateName]=CL$1)*(stateTaxData[taxYear]=$B$4)*(stateTaxData[FilingStatusFlag]=$B$8),0),MATCH($E38,stateTaxData[#Headers],0))</f>
        <v>0</v>
      </c>
      <c r="CN38" s="7" cm="1">
        <f t="array" ref="CN38">INDEX(stateTaxData[],MATCH(1,(stateTaxData[stateName]=CN$1)*(stateTaxData[taxYear]=$B$4)*(stateTaxData[FilingStatusFlag]=$B$8),0),MATCH($E38,stateTaxData[#Headers],0))</f>
        <v>0</v>
      </c>
      <c r="CO38" s="7" cm="1">
        <f t="array" ref="CO38">INDEX(stateTaxData[],MATCH(1,(stateTaxData[stateName]=CO$1)*(stateTaxData[taxYear]=$B$4)*(stateTaxData[FilingStatusFlag]=$B$8),0),MATCH($E38,stateTaxData[#Headers],0))</f>
        <v>0</v>
      </c>
      <c r="CP38" s="7" cm="1">
        <f t="array" ref="CP38">INDEX(stateTaxData[],MATCH(1,(stateTaxData[stateName]=CP$1)*(stateTaxData[taxYear]=$B$4)*(stateTaxData[FilingStatusFlag]=$B$8),0),MATCH($E38,stateTaxData[#Headers],0))</f>
        <v>0</v>
      </c>
      <c r="CR38" s="123" cm="1">
        <f t="array" ref="CR38">INDEX(stateTaxData[],MATCH(1,(stateTaxData[stateName]=CR$1)*(stateTaxData[taxYear]=$B$4)*(stateTaxData[FilingStatusFlag]=$B$8),0),MATCH($E38,stateTaxData[#Headers],0))</f>
        <v>0</v>
      </c>
      <c r="CU38" s="7" cm="1">
        <f t="array" ref="CU38">INDEX(stateTaxData[],MATCH(1,(stateTaxData[stateName]=CU$1)*(stateTaxData[taxYear]=$B$4)*(stateTaxData[FilingStatusFlag]=$B$8),0),MATCH($E38,stateTaxData[#Headers],0))</f>
        <v>0</v>
      </c>
      <c r="CV38" s="7" cm="1">
        <f t="array" ref="CV38">INDEX(stateTaxData[],MATCH(1,(stateTaxData[stateName]=CV$1)*(stateTaxData[taxYear]=$B$4)*(stateTaxData[FilingStatusFlag]=$B$8),0),MATCH($E38,stateTaxData[#Headers],0))</f>
        <v>0</v>
      </c>
      <c r="CW38" s="7" cm="1">
        <f t="array" ref="CW38">INDEX(stateTaxData[],MATCH(1,(stateTaxData[stateName]=CW$1)*(stateTaxData[taxYear]=$B$4)*(stateTaxData[FilingStatusFlag]=$B$8),0),MATCH($E38,stateTaxData[#Headers],0))</f>
        <v>0</v>
      </c>
      <c r="CX38" s="123" cm="1">
        <f t="array" ref="CX38">INDEX(stateTaxData[],MATCH(1,(stateTaxData[stateName]=CX$1)*(stateTaxData[taxYear]=$B$4)*(stateTaxData[FilingStatusFlag]=$B$8),0),MATCH($E38,stateTaxData[#Headers],0))</f>
        <v>0</v>
      </c>
      <c r="DB38" s="7" cm="1">
        <f t="array" ref="DB38">INDEX(stateTaxData[],MATCH(1,(stateTaxData[stateName]=DB$1)*(stateTaxData[taxYear]=$B$4)*(stateTaxData[FilingStatusFlag]=$B$8),0),MATCH($E38,stateTaxData[#Headers],0))</f>
        <v>0</v>
      </c>
      <c r="DC38" s="7" cm="1">
        <f t="array" ref="DC38">INDEX(stateTaxData[],MATCH(1,(stateTaxData[stateName]=DC$1)*(stateTaxData[taxYear]=$B$4)*(stateTaxData[FilingStatusFlag]=$B$8),0),MATCH($E38,stateTaxData[#Headers],0))</f>
        <v>0</v>
      </c>
      <c r="DF38" s="109"/>
      <c r="ET38" s="4" t="s">
        <v>740</v>
      </c>
    </row>
    <row r="39" spans="5:151">
      <c r="E39" t="s">
        <v>319</v>
      </c>
      <c r="AD39" s="124">
        <f>IF(AD12=9999999,0,AD25*(AD12))</f>
        <v>0</v>
      </c>
      <c r="AE39" s="109"/>
      <c r="AF39">
        <f t="shared" ref="AF39:AL39" si="17">IF(AF12=9999999,0,AF25*(AF12))</f>
        <v>0</v>
      </c>
      <c r="AG39"/>
      <c r="AH39">
        <f t="shared" si="17"/>
        <v>0</v>
      </c>
      <c r="AI39"/>
      <c r="AJ39"/>
      <c r="AK39"/>
      <c r="AL39">
        <f t="shared" si="17"/>
        <v>0</v>
      </c>
      <c r="AO39">
        <f t="shared" ref="AO39:AU39" si="18">IF(AO12=9999999,0,AO25*(AO12))</f>
        <v>0</v>
      </c>
      <c r="AP39">
        <f t="shared" si="18"/>
        <v>0</v>
      </c>
      <c r="AQ39"/>
      <c r="AR39" s="124">
        <f t="shared" si="18"/>
        <v>0</v>
      </c>
      <c r="AS39">
        <f t="shared" si="18"/>
        <v>0</v>
      </c>
      <c r="AT39">
        <f t="shared" si="18"/>
        <v>0</v>
      </c>
      <c r="AU39">
        <f t="shared" si="18"/>
        <v>0</v>
      </c>
      <c r="AV39">
        <f t="shared" ref="AV39:AX39" si="19">IF(AV12=9999999,0,AV25*(AV12))</f>
        <v>0</v>
      </c>
      <c r="AX39">
        <f t="shared" si="19"/>
        <v>0</v>
      </c>
      <c r="AY39">
        <f t="shared" ref="AY39:BF39" si="20">IF(AY12=9999999,0,AY25*(AY12))</f>
        <v>0</v>
      </c>
      <c r="AZ39"/>
      <c r="BA39">
        <f t="shared" si="20"/>
        <v>0</v>
      </c>
      <c r="BB39">
        <f t="shared" si="20"/>
        <v>0</v>
      </c>
      <c r="BC39">
        <f t="shared" si="20"/>
        <v>0</v>
      </c>
      <c r="BD39">
        <f t="shared" si="20"/>
        <v>0</v>
      </c>
      <c r="BE39">
        <f t="shared" si="20"/>
        <v>0</v>
      </c>
      <c r="BF39">
        <f t="shared" si="20"/>
        <v>0</v>
      </c>
      <c r="BH39">
        <f t="shared" ref="BH39:BO39" si="21">IF(BH12=9999999,0,BH25*(BH12))</f>
        <v>0</v>
      </c>
      <c r="BI39"/>
      <c r="BJ39">
        <f t="shared" si="21"/>
        <v>0</v>
      </c>
      <c r="BK39">
        <f t="shared" si="21"/>
        <v>0</v>
      </c>
      <c r="BL39">
        <f t="shared" si="21"/>
        <v>0</v>
      </c>
      <c r="BM39"/>
      <c r="BN39">
        <f t="shared" si="21"/>
        <v>0</v>
      </c>
      <c r="BO39">
        <f t="shared" si="21"/>
        <v>0</v>
      </c>
      <c r="BQ39">
        <f t="shared" ref="BQ39:CA39" si="22">IF(BQ12=9999999,0,BQ25*(BQ12))</f>
        <v>0</v>
      </c>
      <c r="BT39">
        <f t="shared" si="22"/>
        <v>0</v>
      </c>
      <c r="BU39">
        <f t="shared" si="22"/>
        <v>0</v>
      </c>
      <c r="BV39">
        <f t="shared" si="22"/>
        <v>0</v>
      </c>
      <c r="BW39">
        <f t="shared" si="22"/>
        <v>0</v>
      </c>
      <c r="BX39">
        <f t="shared" si="22"/>
        <v>0</v>
      </c>
      <c r="BY39">
        <f t="shared" si="22"/>
        <v>0</v>
      </c>
      <c r="BZ39">
        <f t="shared" si="22"/>
        <v>0</v>
      </c>
      <c r="CA39">
        <f t="shared" si="22"/>
        <v>0</v>
      </c>
      <c r="CC39">
        <f t="shared" ref="CC39:CL39" si="23">IF(CC12=9999999,0,CC25*(CC12))</f>
        <v>0</v>
      </c>
      <c r="CD39"/>
      <c r="CE39" s="124">
        <f t="shared" si="23"/>
        <v>0</v>
      </c>
      <c r="CF39">
        <f t="shared" si="23"/>
        <v>0</v>
      </c>
      <c r="CG39"/>
      <c r="CH39">
        <f t="shared" si="23"/>
        <v>0</v>
      </c>
      <c r="CI39">
        <f t="shared" si="23"/>
        <v>0</v>
      </c>
      <c r="CJ39"/>
      <c r="CK39">
        <f t="shared" si="23"/>
        <v>0</v>
      </c>
      <c r="CL39">
        <f t="shared" si="23"/>
        <v>0</v>
      </c>
      <c r="DF39" s="109"/>
      <c r="ET39" s="4" t="s">
        <v>736</v>
      </c>
    </row>
    <row r="40" spans="5:151">
      <c r="E40" s="103" t="s">
        <v>303</v>
      </c>
      <c r="F40" t="s">
        <v>107</v>
      </c>
      <c r="G40" t="s">
        <v>111</v>
      </c>
      <c r="H40" cm="1">
        <f t="array" ref="H40">INDEX(FedTaxRateTable[],MATCH(1,(FedTaxRateTable[StatusAbb]=$B$7)*(FedTaxRateTable[Bracket]=$F40)*(FedTaxRateTable[Condition]=$G40),0),MATCH($B$4,VALUE(FedTaxRateTable[#Headers]),0))</f>
        <v>0</v>
      </c>
      <c r="AD40" s="124">
        <f t="shared" ref="AD40:AD52" si="24">IF(AD13=9999999,0,AD26*(AD13-AD12)+AD39)</f>
        <v>0</v>
      </c>
      <c r="AE40" s="110"/>
      <c r="AF40">
        <f t="shared" ref="AF40:AL40" si="25">IF(AF13=9999999,0,AF26*(AF13-AF12)+AF39)</f>
        <v>0</v>
      </c>
      <c r="AG40"/>
      <c r="AH40">
        <f t="shared" si="25"/>
        <v>0</v>
      </c>
      <c r="AI40"/>
      <c r="AJ40">
        <f t="shared" ref="AJ40" si="26">IF(AJ13=9999999,0,AJ26*(AJ13-AJ12)+AJ39)</f>
        <v>0</v>
      </c>
      <c r="AK40" s="7">
        <f t="shared" si="8"/>
        <v>0</v>
      </c>
      <c r="AL40">
        <f t="shared" si="25"/>
        <v>0</v>
      </c>
      <c r="AM40" s="110"/>
      <c r="AN40" s="104"/>
      <c r="AO40">
        <f t="shared" ref="AO40:AO52" si="27">IF(AO13=9999999,0,AO26*(AO13-AO12)+AO39)</f>
        <v>0</v>
      </c>
      <c r="AP40">
        <f t="shared" ref="AP40:AP52" si="28">IF(AP13=9999999,0,AP26*(AP13-AP12)+AP39)</f>
        <v>0</v>
      </c>
      <c r="AQ40"/>
      <c r="AR40" s="124">
        <f t="shared" ref="AR40:AR52" si="29">IF(AR13=9999999,0,AR26*(AR13-AR12)+AR39)</f>
        <v>0</v>
      </c>
      <c r="AS40">
        <f t="shared" ref="AS40:AS52" si="30">IF(AS13=9999999,0,AS26*(AS13-AS12)+AS39)</f>
        <v>0</v>
      </c>
      <c r="AT40">
        <f t="shared" ref="AT40:AT52" si="31">IF(AT13=9999999,0,AT26*(AT13-AT12)+AT39)</f>
        <v>0</v>
      </c>
      <c r="AU40">
        <f t="shared" ref="AU40:AX52" si="32">IF(AU13=9999999,0,AU26*(AU13-AU12)+AU39)</f>
        <v>0</v>
      </c>
      <c r="AV40">
        <f t="shared" si="32"/>
        <v>0</v>
      </c>
      <c r="AW40" s="110"/>
      <c r="AX40">
        <f t="shared" si="32"/>
        <v>0</v>
      </c>
      <c r="AY40">
        <f t="shared" ref="AY40:AY52" si="33">IF(AY13=9999999,0,AY26*(AY13-AY12)+AY39)</f>
        <v>0</v>
      </c>
      <c r="AZ40"/>
      <c r="BA40">
        <f t="shared" ref="BA40:BA52" si="34">IF(BA13=9999999,0,BA26*(BA13-BA12)+BA39)</f>
        <v>0</v>
      </c>
      <c r="BB40">
        <f t="shared" ref="BB40:BB52" si="35">IF(BB13=9999999,0,BB26*(BB13-BB12)+BB39)</f>
        <v>0</v>
      </c>
      <c r="BC40">
        <f t="shared" ref="BC40:BC52" si="36">IF(BC13=9999999,0,BC26*(BC13-BC12)+BC39)</f>
        <v>0</v>
      </c>
      <c r="BD40">
        <f t="shared" ref="BD40:BD52" si="37">IF(BD13=9999999,0,BD26*(BD13-BD12)+BD39)</f>
        <v>0</v>
      </c>
      <c r="BE40">
        <f t="shared" ref="BE40:BE52" si="38">IF(BE13=9999999,0,BE26*(BE13-BE12)+BE39)</f>
        <v>0</v>
      </c>
      <c r="BF40">
        <f t="shared" ref="BF40:BF52" si="39">IF(BF13=9999999,0,BF26*(BF13-BF12)+BF39)</f>
        <v>0</v>
      </c>
      <c r="BG40" s="110"/>
      <c r="BH40">
        <f t="shared" ref="BH40:BH52" si="40">IF(BH13=9999999,0,BH26*(BH13-BH12)+BH39)</f>
        <v>0</v>
      </c>
      <c r="BI40"/>
      <c r="BJ40">
        <f t="shared" ref="BJ40:BJ52" si="41">IF(BJ13=9999999,0,BJ26*(BJ13-BJ12)+BJ39)</f>
        <v>0</v>
      </c>
      <c r="BK40">
        <f t="shared" ref="BK40:BK52" si="42">IF(BK13=9999999,0,BK26*(BK13-BK12)+BK39)</f>
        <v>0</v>
      </c>
      <c r="BL40">
        <f t="shared" ref="BL40:BL52" si="43">IF(BL13=9999999,0,BL26*(BL13-BL12)+BL39)</f>
        <v>0</v>
      </c>
      <c r="BM40"/>
      <c r="BN40">
        <f t="shared" ref="BN40:BN52" si="44">IF(BN13=9999999,0,BN26*(BN13-BN12)+BN39)</f>
        <v>0</v>
      </c>
      <c r="BO40">
        <f t="shared" ref="BO40:BO52" si="45">IF(BO13=9999999,0,BO26*(BO13-BO12)+BO39)</f>
        <v>0</v>
      </c>
      <c r="BP40" s="110"/>
      <c r="BQ40">
        <f t="shared" ref="BQ40:BQ52" si="46">IF(BQ13=9999999,0,BQ26*(BQ13-BQ12)+BQ39)</f>
        <v>0</v>
      </c>
      <c r="BR40" s="110"/>
      <c r="BS40" s="104"/>
      <c r="BT40">
        <f t="shared" ref="BT40:BT52" si="47">IF(BT13=9999999,0,BT26*(BT13-BT12)+BT39)</f>
        <v>0</v>
      </c>
      <c r="BU40">
        <f t="shared" ref="BU40:BU52" si="48">IF(BU13=9999999,0,BU26*(BU13-BU12)+BU39)</f>
        <v>0</v>
      </c>
      <c r="BV40">
        <f t="shared" ref="BV40:BV52" si="49">IF(BV13=9999999,0,BV26*(BV13-BV12)+BV39)</f>
        <v>0</v>
      </c>
      <c r="BW40">
        <f t="shared" ref="BW40:BW52" si="50">IF(BW13=9999999,0,BW26*(BW13-BW12)+BW39)</f>
        <v>0</v>
      </c>
      <c r="BX40">
        <f t="shared" ref="BX40:BX52" si="51">IF(BX13=9999999,0,BX26*(BX13-BX12)+BX39)</f>
        <v>0</v>
      </c>
      <c r="BY40">
        <f t="shared" ref="BY40:BY52" si="52">IF(BY13=9999999,0,BY26*(BY13-BY12)+BY39)</f>
        <v>0</v>
      </c>
      <c r="BZ40">
        <f t="shared" ref="BZ40:BZ52" si="53">IF(BZ13=9999999,0,BZ26*(BZ13-BZ12)+BZ39)</f>
        <v>0</v>
      </c>
      <c r="CA40">
        <f t="shared" ref="CA40:CA52" si="54">IF(CA13=9999999,0,CA26*(CA13-CA12)+CA39)</f>
        <v>0</v>
      </c>
      <c r="CB40" s="110"/>
      <c r="CC40">
        <f t="shared" ref="CC40:CC52" si="55">IF(CC13=9999999,0,CC26*(CC13-CC12)+CC39)</f>
        <v>0</v>
      </c>
      <c r="CD40"/>
      <c r="CE40" s="124">
        <f t="shared" ref="CE40:CE52" si="56">IF(CE13=9999999,0,CE26*(CE13-CE12)+CE39)</f>
        <v>0</v>
      </c>
      <c r="CF40">
        <f t="shared" ref="CF40:CF52" si="57">IF(CF13=9999999,0,CF26*(CF13-CF12)+CF39)</f>
        <v>0</v>
      </c>
      <c r="CG40"/>
      <c r="CH40">
        <f t="shared" ref="CH40:CH52" si="58">IF(CH13=9999999,0,CH26*(CH13-CH12)+CH39)</f>
        <v>0</v>
      </c>
      <c r="CI40">
        <f t="shared" ref="CI40:CI52" si="59">IF(CI13=9999999,0,CI26*(CI13-CI12)+CI39)</f>
        <v>0</v>
      </c>
      <c r="CJ40"/>
      <c r="CK40">
        <f t="shared" ref="CK40:CK52" si="60">IF(CK13=9999999,0,CK26*(CK13-CK12)+CK39)</f>
        <v>0</v>
      </c>
      <c r="CL40">
        <f t="shared" ref="CL40:CL52" si="61">IF(CL13=9999999,0,CL26*(CL13-CL12)+CL39)</f>
        <v>0</v>
      </c>
      <c r="CM40" s="110"/>
      <c r="CN40" s="104">
        <f t="shared" ref="CN40" si="62">IF(CN13=9999999,0,CN25*(CN13)+CN38)</f>
        <v>0</v>
      </c>
      <c r="CO40" s="104">
        <f t="shared" ref="CO40:CR40" si="63">IF(CO13=9999999,0,CO25*(CO13)+CO38)</f>
        <v>0</v>
      </c>
      <c r="CP40" s="104">
        <f t="shared" si="63"/>
        <v>0</v>
      </c>
      <c r="CQ40" s="104"/>
      <c r="CR40" s="125">
        <f t="shared" si="63"/>
        <v>0</v>
      </c>
      <c r="CS40" s="110"/>
      <c r="CT40" s="104"/>
      <c r="CU40" s="104">
        <f t="shared" ref="CU40" si="64">IF(CU13=9999999,0,CU25*(CU13)+CU38)</f>
        <v>0</v>
      </c>
      <c r="CV40" s="104">
        <f t="shared" ref="CV40" si="65">IF(CV13=9999999,0,CV25*(CV13)+CV38)</f>
        <v>0</v>
      </c>
      <c r="CW40" s="104">
        <f t="shared" ref="CW40" si="66">IF(CW13=9999999,0,CW25*(CW13)+CW38)</f>
        <v>0</v>
      </c>
      <c r="CX40" s="125">
        <f t="shared" ref="CX40" si="67">IF(CX13=9999999,0,CX25*(CX13)+CX38)</f>
        <v>0</v>
      </c>
      <c r="CY40" s="104"/>
      <c r="CZ40" s="110"/>
      <c r="DA40" s="104"/>
      <c r="DB40" s="104">
        <f t="shared" ref="DB40" si="68">IF(DB13=9999999,0,DB25*(DB13)+DB38)</f>
        <v>0</v>
      </c>
      <c r="DC40" s="104">
        <f t="shared" ref="DC40" si="69">IF(DC13=9999999,0,DC25*(DC13)+DC38)</f>
        <v>0</v>
      </c>
      <c r="DF40" s="110"/>
      <c r="ET40" s="4" t="s">
        <v>732</v>
      </c>
      <c r="EU40" s="211">
        <v>0.12</v>
      </c>
    </row>
    <row r="41" spans="5:151">
      <c r="E41" s="103" t="s">
        <v>304</v>
      </c>
      <c r="F41" t="s">
        <v>112</v>
      </c>
      <c r="G41" t="s">
        <v>111</v>
      </c>
      <c r="H41" cm="1">
        <f t="array" ref="H41">INDEX(FedTaxRateTable[],MATCH(1,(FedTaxRateTable[StatusAbb]=$B$7)*(FedTaxRateTable[Bracket]=$F41)*(FedTaxRateTable[Condition]=$G41),0),MATCH($B$4,VALUE(FedTaxRateTable[#Headers]),0))</f>
        <v>1100</v>
      </c>
      <c r="I41">
        <f>H27*(H14-H13)+H40</f>
        <v>1100</v>
      </c>
      <c r="AD41" s="124">
        <f t="shared" si="24"/>
        <v>10</v>
      </c>
      <c r="AE41" s="108"/>
      <c r="AF41">
        <f t="shared" ref="AF41:AL41" si="70">IF(AF14=9999999,0,AF27*(AF14-AF13)+AF40)</f>
        <v>0</v>
      </c>
      <c r="AG41"/>
      <c r="AH41">
        <f t="shared" si="70"/>
        <v>0</v>
      </c>
      <c r="AI41"/>
      <c r="AJ41">
        <f t="shared" ref="AJ41" si="71">IF(AJ14=9999999,0,AJ27*(AJ14-AJ13)+AJ40)</f>
        <v>0</v>
      </c>
      <c r="AK41" s="7">
        <f t="shared" si="8"/>
        <v>88</v>
      </c>
      <c r="AL41">
        <f t="shared" si="70"/>
        <v>88</v>
      </c>
      <c r="AM41" s="108"/>
      <c r="AN41"/>
      <c r="AO41">
        <f t="shared" si="27"/>
        <v>100.99000000000001</v>
      </c>
      <c r="AP41">
        <f t="shared" si="28"/>
        <v>0</v>
      </c>
      <c r="AQ41"/>
      <c r="AR41" s="124">
        <f t="shared" si="29"/>
        <v>300</v>
      </c>
      <c r="AS41">
        <f t="shared" si="30"/>
        <v>66</v>
      </c>
      <c r="AT41">
        <f t="shared" si="31"/>
        <v>400</v>
      </c>
      <c r="AU41">
        <f t="shared" si="32"/>
        <v>0</v>
      </c>
      <c r="AV41">
        <f t="shared" si="32"/>
        <v>7.5</v>
      </c>
      <c r="AW41" s="108"/>
      <c r="AX41">
        <f t="shared" si="32"/>
        <v>33.6</v>
      </c>
      <c r="AY41">
        <f t="shared" si="33"/>
        <v>0</v>
      </c>
      <c r="AZ41"/>
      <c r="BA41">
        <f t="shared" si="34"/>
        <v>0</v>
      </c>
      <c r="BB41">
        <f t="shared" si="35"/>
        <v>0</v>
      </c>
      <c r="BC41">
        <f t="shared" si="36"/>
        <v>264</v>
      </c>
      <c r="BD41">
        <f t="shared" si="37"/>
        <v>465</v>
      </c>
      <c r="BE41">
        <f t="shared" si="38"/>
        <v>0</v>
      </c>
      <c r="BF41">
        <f t="shared" si="39"/>
        <v>231.25</v>
      </c>
      <c r="BG41" s="108"/>
      <c r="BH41">
        <f t="shared" si="40"/>
        <v>1421</v>
      </c>
      <c r="BI41"/>
      <c r="BJ41">
        <f t="shared" si="41"/>
        <v>20</v>
      </c>
      <c r="BK41">
        <f t="shared" si="42"/>
        <v>50000</v>
      </c>
      <c r="BL41">
        <f t="shared" si="43"/>
        <v>0</v>
      </c>
      <c r="BM41"/>
      <c r="BN41">
        <f t="shared" si="44"/>
        <v>1608.7449999999999</v>
      </c>
      <c r="BO41">
        <f t="shared" si="45"/>
        <v>0</v>
      </c>
      <c r="BP41" s="108"/>
      <c r="BQ41">
        <f t="shared" si="46"/>
        <v>24.14</v>
      </c>
      <c r="BR41" s="108"/>
      <c r="BS41"/>
      <c r="BT41">
        <f t="shared" si="47"/>
        <v>36</v>
      </c>
      <c r="BU41">
        <f t="shared" si="48"/>
        <v>91.02</v>
      </c>
      <c r="BV41">
        <f t="shared" si="49"/>
        <v>0</v>
      </c>
      <c r="BW41">
        <f t="shared" si="50"/>
        <v>0</v>
      </c>
      <c r="BX41">
        <f t="shared" si="51"/>
        <v>280</v>
      </c>
      <c r="BY41">
        <f t="shared" si="52"/>
        <v>93.5</v>
      </c>
      <c r="BZ41">
        <f t="shared" si="53"/>
        <v>340</v>
      </c>
      <c r="CA41">
        <f t="shared" si="54"/>
        <v>0</v>
      </c>
      <c r="CB41" s="108"/>
      <c r="CC41">
        <f t="shared" si="55"/>
        <v>3534.375</v>
      </c>
      <c r="CD41"/>
      <c r="CE41" s="124">
        <f t="shared" si="56"/>
        <v>2033.625</v>
      </c>
      <c r="CF41">
        <f t="shared" si="57"/>
        <v>2.5</v>
      </c>
      <c r="CG41"/>
      <c r="CH41">
        <f t="shared" si="58"/>
        <v>192.375</v>
      </c>
      <c r="CI41">
        <f t="shared" si="59"/>
        <v>0</v>
      </c>
      <c r="CJ41"/>
      <c r="CK41">
        <f t="shared" si="60"/>
        <v>2557.5</v>
      </c>
      <c r="CL41">
        <f t="shared" si="61"/>
        <v>0</v>
      </c>
      <c r="CM41" s="108"/>
      <c r="CN41">
        <f t="shared" ref="CN41:CN52" si="72">IF(CN14=9999999,0,CN27*(CN14-CN13)+CN40)</f>
        <v>0</v>
      </c>
      <c r="CO41">
        <f t="shared" ref="CO41:CO52" si="73">IF(CO14=9999999,0,CO27*(CO14-CO13)+CO40)</f>
        <v>0</v>
      </c>
      <c r="CP41">
        <f t="shared" ref="CP41:CP52" si="74">IF(CP14=9999999,0,CP27*(CP14-CP13)+CP40)</f>
        <v>0</v>
      </c>
      <c r="CQ41"/>
      <c r="CR41" s="124">
        <f t="shared" ref="CR41:CR52" si="75">IF(CR14=9999999,0,CR27*(CR14-CR13)+CR40)</f>
        <v>0</v>
      </c>
      <c r="CS41" s="108"/>
      <c r="CT41"/>
      <c r="CU41">
        <f t="shared" ref="CU41:CX41" si="76">IF(CU14=9999999,0,CU27*(CU14-CU13)+CU40)</f>
        <v>1412.0250000000001</v>
      </c>
      <c r="CV41">
        <f t="shared" si="76"/>
        <v>60</v>
      </c>
      <c r="CW41">
        <f t="shared" si="76"/>
        <v>0</v>
      </c>
      <c r="CX41" s="124">
        <f t="shared" si="76"/>
        <v>236</v>
      </c>
      <c r="CY41"/>
      <c r="CZ41" s="108"/>
      <c r="DA41"/>
      <c r="DB41">
        <f t="shared" ref="DB41:DB52" si="77">IF(DB14=9999999,0,DB27*(DB14-DB13)+DB40)</f>
        <v>483.35</v>
      </c>
      <c r="DC41">
        <f t="shared" ref="DC41:DC52" si="78">IF(DC14=9999999,0,DC27*(DC14-DC13)+DC40)</f>
        <v>0</v>
      </c>
      <c r="DF41" s="108"/>
      <c r="ET41" s="4" t="s">
        <v>733</v>
      </c>
      <c r="EU41" s="211">
        <v>0.09</v>
      </c>
    </row>
    <row r="42" spans="5:151">
      <c r="E42" s="103" t="s">
        <v>305</v>
      </c>
      <c r="F42" t="s">
        <v>113</v>
      </c>
      <c r="G42" t="s">
        <v>111</v>
      </c>
      <c r="H42" cm="1">
        <f t="array" ref="H42">INDEX(FedTaxRateTable[],MATCH(1,(FedTaxRateTable[StatusAbb]=$B$7)*(FedTaxRateTable[Bracket]=$F42)*(FedTaxRateTable[Condition]=$G42),0),MATCH($B$4,VALUE(FedTaxRateTable[#Headers]),0))</f>
        <v>5147</v>
      </c>
      <c r="I42">
        <f>H28*(H15-H14)+H41</f>
        <v>5147</v>
      </c>
      <c r="AD42" s="124">
        <f t="shared" si="24"/>
        <v>110</v>
      </c>
      <c r="AE42" s="108"/>
      <c r="AF42">
        <f t="shared" ref="AF42:AL42" si="79">IF(AF15=9999999,0,AF28*(AF15-AF14)+AF41)</f>
        <v>0</v>
      </c>
      <c r="AG42"/>
      <c r="AH42">
        <f t="shared" si="79"/>
        <v>0</v>
      </c>
      <c r="AI42"/>
      <c r="AJ42">
        <f t="shared" ref="AJ42" si="80">IF(AJ15=9999999,0,AJ28*(AJ15-AJ14)+AJ41)</f>
        <v>100</v>
      </c>
      <c r="AK42" s="7">
        <f t="shared" si="8"/>
        <v>264</v>
      </c>
      <c r="AL42">
        <f t="shared" si="79"/>
        <v>264</v>
      </c>
      <c r="AM42" s="108"/>
      <c r="AN42"/>
      <c r="AO42">
        <f t="shared" si="27"/>
        <v>377.85</v>
      </c>
      <c r="AP42">
        <f t="shared" si="28"/>
        <v>0</v>
      </c>
      <c r="AQ42"/>
      <c r="AR42" s="124">
        <f t="shared" si="29"/>
        <v>2300</v>
      </c>
      <c r="AS42">
        <f t="shared" si="30"/>
        <v>261</v>
      </c>
      <c r="AT42">
        <f t="shared" si="31"/>
        <v>2200</v>
      </c>
      <c r="AU42">
        <f t="shared" si="32"/>
        <v>0</v>
      </c>
      <c r="AV42">
        <f t="shared" si="32"/>
        <v>37.5</v>
      </c>
      <c r="AW42" s="108"/>
      <c r="AX42">
        <f t="shared" si="32"/>
        <v>110.4</v>
      </c>
      <c r="AY42">
        <f t="shared" si="33"/>
        <v>0</v>
      </c>
      <c r="AZ42"/>
      <c r="BA42">
        <f t="shared" si="34"/>
        <v>0</v>
      </c>
      <c r="BB42">
        <f t="shared" si="35"/>
        <v>0</v>
      </c>
      <c r="BC42">
        <f t="shared" si="36"/>
        <v>1420.8</v>
      </c>
      <c r="BD42">
        <f t="shared" si="37"/>
        <v>1252.5</v>
      </c>
      <c r="BE42">
        <f t="shared" si="38"/>
        <v>0</v>
      </c>
      <c r="BF42">
        <f t="shared" si="39"/>
        <v>1543.7500000000002</v>
      </c>
      <c r="BG42" s="108"/>
      <c r="BH42">
        <f t="shared" si="40"/>
        <v>3685.625</v>
      </c>
      <c r="BI42"/>
      <c r="BJ42">
        <f t="shared" si="41"/>
        <v>50</v>
      </c>
      <c r="BK42">
        <f t="shared" si="42"/>
        <v>0</v>
      </c>
      <c r="BL42">
        <f t="shared" si="43"/>
        <v>0</v>
      </c>
      <c r="BM42"/>
      <c r="BN42">
        <f t="shared" si="44"/>
        <v>6279.665</v>
      </c>
      <c r="BO42">
        <f t="shared" si="45"/>
        <v>0</v>
      </c>
      <c r="BP42" s="108"/>
      <c r="BQ42">
        <f t="shared" si="46"/>
        <v>54.314999999999998</v>
      </c>
      <c r="BR42" s="108"/>
      <c r="BS42"/>
      <c r="BT42">
        <f t="shared" si="47"/>
        <v>90</v>
      </c>
      <c r="BU42">
        <f t="shared" si="48"/>
        <v>739.31700000000001</v>
      </c>
      <c r="BV42">
        <f t="shared" si="49"/>
        <v>0</v>
      </c>
      <c r="BW42">
        <f t="shared" si="50"/>
        <v>0</v>
      </c>
      <c r="BX42">
        <f t="shared" si="51"/>
        <v>542.5</v>
      </c>
      <c r="BY42">
        <f t="shared" si="52"/>
        <v>269.5</v>
      </c>
      <c r="BZ42">
        <f t="shared" si="53"/>
        <v>484</v>
      </c>
      <c r="CA42">
        <f t="shared" si="54"/>
        <v>0</v>
      </c>
      <c r="CB42" s="108"/>
      <c r="CC42">
        <f t="shared" si="55"/>
        <v>0</v>
      </c>
      <c r="CD42"/>
      <c r="CE42" s="124">
        <f t="shared" si="56"/>
        <v>2597.8890000000001</v>
      </c>
      <c r="CF42">
        <f t="shared" si="57"/>
        <v>13.75</v>
      </c>
      <c r="CG42"/>
      <c r="CH42">
        <f t="shared" si="58"/>
        <v>607.5</v>
      </c>
      <c r="CI42">
        <f t="shared" si="59"/>
        <v>0</v>
      </c>
      <c r="CJ42"/>
      <c r="CK42">
        <f t="shared" si="60"/>
        <v>6682.875</v>
      </c>
      <c r="CL42">
        <f t="shared" si="61"/>
        <v>400.5</v>
      </c>
      <c r="CM42" s="108"/>
      <c r="CN42">
        <f t="shared" si="72"/>
        <v>0</v>
      </c>
      <c r="CO42">
        <f t="shared" si="73"/>
        <v>0</v>
      </c>
      <c r="CP42">
        <f t="shared" si="74"/>
        <v>0</v>
      </c>
      <c r="CQ42"/>
      <c r="CR42" s="124">
        <f t="shared" si="75"/>
        <v>0</v>
      </c>
      <c r="CS42" s="108"/>
      <c r="CT42"/>
      <c r="CU42">
        <f t="shared" ref="CU42:CX42" si="81">IF(CU15=9999999,0,CU28*(CU15-CU14)+CU41)</f>
        <v>5375.3250000000007</v>
      </c>
      <c r="CV42">
        <f t="shared" si="81"/>
        <v>120</v>
      </c>
      <c r="CW42">
        <f t="shared" si="81"/>
        <v>0</v>
      </c>
      <c r="CX42" s="124">
        <f t="shared" si="81"/>
        <v>708.5</v>
      </c>
      <c r="CY42"/>
      <c r="CZ42" s="108"/>
      <c r="DA42"/>
      <c r="DB42">
        <f t="shared" si="77"/>
        <v>1091.4299999999998</v>
      </c>
      <c r="DC42">
        <f t="shared" si="78"/>
        <v>0</v>
      </c>
      <c r="DF42" s="108"/>
      <c r="ET42" s="4" t="s">
        <v>734</v>
      </c>
      <c r="EU42" s="211">
        <v>0.12</v>
      </c>
    </row>
    <row r="43" spans="5:151">
      <c r="E43" s="103" t="s">
        <v>306</v>
      </c>
      <c r="F43" t="s">
        <v>114</v>
      </c>
      <c r="G43" t="s">
        <v>111</v>
      </c>
      <c r="H43" cm="1">
        <f t="array" ref="H43">INDEX(FedTaxRateTable[],MATCH(1,(FedTaxRateTable[StatusAbb]=$B$7)*(FedTaxRateTable[Bracket]=$F43)*(FedTaxRateTable[Condition]=$G43),0),MATCH($B$4,VALUE(FedTaxRateTable[#Headers]),0))</f>
        <v>16290</v>
      </c>
      <c r="I43">
        <f>H29*(H16-H15)+H42</f>
        <v>16290</v>
      </c>
      <c r="AD43" s="124">
        <f t="shared" si="24"/>
        <v>0</v>
      </c>
      <c r="AE43" s="108"/>
      <c r="AF43">
        <f t="shared" ref="AF43:AL43" si="82">IF(AF16=9999999,0,AF29*(AF16-AF15)+AF42)</f>
        <v>0</v>
      </c>
      <c r="AG43"/>
      <c r="AH43">
        <f t="shared" si="82"/>
        <v>0</v>
      </c>
      <c r="AI43"/>
      <c r="AJ43">
        <f t="shared" ref="AJ43" si="83">IF(AJ16=9999999,0,AJ29*(AJ16-AJ15)+AJ42)</f>
        <v>229</v>
      </c>
      <c r="AK43" s="7">
        <f t="shared" si="8"/>
        <v>0</v>
      </c>
      <c r="AL43">
        <f t="shared" si="82"/>
        <v>0</v>
      </c>
      <c r="AM43" s="108"/>
      <c r="AN43"/>
      <c r="AO43">
        <f t="shared" si="27"/>
        <v>931.69</v>
      </c>
      <c r="AP43">
        <f t="shared" si="28"/>
        <v>0</v>
      </c>
      <c r="AQ43"/>
      <c r="AR43" s="124">
        <f t="shared" si="29"/>
        <v>5050</v>
      </c>
      <c r="AS43">
        <f t="shared" si="30"/>
        <v>741</v>
      </c>
      <c r="AT43">
        <f t="shared" si="31"/>
        <v>3500</v>
      </c>
      <c r="AU43">
        <f t="shared" si="32"/>
        <v>0</v>
      </c>
      <c r="AV43">
        <f t="shared" si="32"/>
        <v>82.5</v>
      </c>
      <c r="AW43" s="108"/>
      <c r="AX43">
        <f t="shared" si="32"/>
        <v>374.4</v>
      </c>
      <c r="AY43">
        <f t="shared" si="33"/>
        <v>0</v>
      </c>
      <c r="AZ43"/>
      <c r="BA43">
        <f t="shared" si="34"/>
        <v>0</v>
      </c>
      <c r="BB43">
        <f t="shared" si="35"/>
        <v>0</v>
      </c>
      <c r="BC43">
        <f t="shared" si="36"/>
        <v>3985.8</v>
      </c>
      <c r="BD43">
        <f t="shared" si="37"/>
        <v>0</v>
      </c>
      <c r="BE43">
        <f t="shared" si="38"/>
        <v>0</v>
      </c>
      <c r="BF43">
        <f t="shared" si="39"/>
        <v>0</v>
      </c>
      <c r="BG43" s="108"/>
      <c r="BH43">
        <f t="shared" si="40"/>
        <v>0</v>
      </c>
      <c r="BI43"/>
      <c r="BJ43">
        <f t="shared" si="41"/>
        <v>90</v>
      </c>
      <c r="BK43">
        <f t="shared" si="42"/>
        <v>0</v>
      </c>
      <c r="BL43">
        <f t="shared" si="43"/>
        <v>0</v>
      </c>
      <c r="BM43"/>
      <c r="BN43">
        <f t="shared" si="44"/>
        <v>12919.195</v>
      </c>
      <c r="BO43">
        <f t="shared" si="45"/>
        <v>0</v>
      </c>
      <c r="BP43" s="108"/>
      <c r="BQ43">
        <f t="shared" si="46"/>
        <v>90.525000000000006</v>
      </c>
      <c r="BR43" s="108"/>
      <c r="BS43"/>
      <c r="BT43">
        <f t="shared" si="47"/>
        <v>192</v>
      </c>
      <c r="BU43">
        <f t="shared" si="48"/>
        <v>1418.673</v>
      </c>
      <c r="BV43">
        <f t="shared" si="49"/>
        <v>0</v>
      </c>
      <c r="BW43">
        <f t="shared" si="50"/>
        <v>0</v>
      </c>
      <c r="BX43">
        <f t="shared" si="51"/>
        <v>717.5</v>
      </c>
      <c r="BY43">
        <f t="shared" si="52"/>
        <v>504.5</v>
      </c>
      <c r="BZ43">
        <f t="shared" si="53"/>
        <v>599.5</v>
      </c>
      <c r="CA43">
        <f t="shared" si="54"/>
        <v>0</v>
      </c>
      <c r="CB43" s="108"/>
      <c r="CC43">
        <f t="shared" si="55"/>
        <v>0</v>
      </c>
      <c r="CD43"/>
      <c r="CE43" s="124">
        <f t="shared" si="56"/>
        <v>0</v>
      </c>
      <c r="CF43">
        <f t="shared" si="57"/>
        <v>35.625</v>
      </c>
      <c r="CG43"/>
      <c r="CH43">
        <f t="shared" si="58"/>
        <v>10652.5</v>
      </c>
      <c r="CI43">
        <f t="shared" si="59"/>
        <v>0</v>
      </c>
      <c r="CJ43"/>
      <c r="CK43">
        <f t="shared" si="60"/>
        <v>0</v>
      </c>
      <c r="CL43">
        <f t="shared" si="61"/>
        <v>0</v>
      </c>
      <c r="CM43" s="108"/>
      <c r="CN43">
        <f t="shared" si="72"/>
        <v>0</v>
      </c>
      <c r="CO43">
        <f t="shared" si="73"/>
        <v>0</v>
      </c>
      <c r="CP43">
        <f t="shared" si="74"/>
        <v>0</v>
      </c>
      <c r="CQ43"/>
      <c r="CR43" s="124">
        <f t="shared" si="75"/>
        <v>0</v>
      </c>
      <c r="CS43" s="108"/>
      <c r="CT43"/>
      <c r="CU43">
        <f t="shared" ref="CU43:CX43" si="84">IF(CU16=9999999,0,CU29*(CU16-CU15)+CU42)</f>
        <v>13807.525</v>
      </c>
      <c r="CV43">
        <f t="shared" si="84"/>
        <v>720</v>
      </c>
      <c r="CW43">
        <f t="shared" si="84"/>
        <v>0</v>
      </c>
      <c r="CX43" s="124">
        <f t="shared" si="84"/>
        <v>1239.5</v>
      </c>
      <c r="CY43"/>
      <c r="CZ43" s="108"/>
      <c r="DA43"/>
      <c r="DB43">
        <f t="shared" si="77"/>
        <v>15748.05</v>
      </c>
      <c r="DC43">
        <f t="shared" si="78"/>
        <v>0</v>
      </c>
      <c r="DF43" s="108"/>
      <c r="ET43" s="4" t="s">
        <v>735</v>
      </c>
    </row>
    <row r="44" spans="5:151">
      <c r="E44" s="103" t="s">
        <v>307</v>
      </c>
      <c r="AD44" s="124">
        <f t="shared" si="24"/>
        <v>0</v>
      </c>
      <c r="AE44" s="108"/>
      <c r="AF44">
        <f t="shared" ref="AF44:AL44" si="85">IF(AF17=9999999,0,AF30*(AF17-AF16)+AF43)</f>
        <v>0</v>
      </c>
      <c r="AG44"/>
      <c r="AH44">
        <f t="shared" si="85"/>
        <v>0</v>
      </c>
      <c r="AI44"/>
      <c r="AJ44">
        <f t="shared" ref="AJ44" si="86">IF(AJ17=9999999,0,AJ30*(AJ17-AJ16)+AJ43)</f>
        <v>545.20000000000005</v>
      </c>
      <c r="AK44" s="7">
        <f t="shared" si="8"/>
        <v>0</v>
      </c>
      <c r="AL44">
        <f t="shared" si="85"/>
        <v>0</v>
      </c>
      <c r="AM44" s="108"/>
      <c r="AN44"/>
      <c r="AO44">
        <f t="shared" si="27"/>
        <v>1811.71</v>
      </c>
      <c r="AP44">
        <f t="shared" si="28"/>
        <v>0</v>
      </c>
      <c r="AQ44"/>
      <c r="AR44" s="124">
        <f t="shared" si="29"/>
        <v>11050</v>
      </c>
      <c r="AS44">
        <f t="shared" si="30"/>
        <v>1001</v>
      </c>
      <c r="AT44">
        <f t="shared" si="31"/>
        <v>19650</v>
      </c>
      <c r="AU44">
        <f t="shared" si="32"/>
        <v>0</v>
      </c>
      <c r="AV44">
        <f t="shared" si="32"/>
        <v>142.5</v>
      </c>
      <c r="AW44" s="108"/>
      <c r="AX44">
        <f t="shared" si="32"/>
        <v>681.59999999999991</v>
      </c>
      <c r="AY44">
        <f t="shared" si="33"/>
        <v>0</v>
      </c>
      <c r="AZ44"/>
      <c r="BA44">
        <f t="shared" si="34"/>
        <v>0</v>
      </c>
      <c r="BB44">
        <f t="shared" si="35"/>
        <v>0</v>
      </c>
      <c r="BC44">
        <f t="shared" si="36"/>
        <v>0</v>
      </c>
      <c r="BD44">
        <f t="shared" si="37"/>
        <v>0</v>
      </c>
      <c r="BE44">
        <f t="shared" si="38"/>
        <v>0</v>
      </c>
      <c r="BF44">
        <f t="shared" si="39"/>
        <v>0</v>
      </c>
      <c r="BG44" s="108"/>
      <c r="BH44">
        <f t="shared" si="40"/>
        <v>0</v>
      </c>
      <c r="BI44"/>
      <c r="BJ44">
        <f t="shared" si="41"/>
        <v>4697.5</v>
      </c>
      <c r="BK44">
        <f t="shared" si="42"/>
        <v>0</v>
      </c>
      <c r="BL44">
        <f t="shared" si="43"/>
        <v>0</v>
      </c>
      <c r="BM44"/>
      <c r="BN44">
        <f t="shared" si="44"/>
        <v>0</v>
      </c>
      <c r="BO44">
        <f t="shared" si="45"/>
        <v>0</v>
      </c>
      <c r="BP44" s="108"/>
      <c r="BQ44">
        <f t="shared" si="46"/>
        <v>132.77000000000001</v>
      </c>
      <c r="BR44" s="108"/>
      <c r="BS44"/>
      <c r="BT44">
        <f t="shared" si="47"/>
        <v>324</v>
      </c>
      <c r="BU44">
        <f t="shared" si="48"/>
        <v>0</v>
      </c>
      <c r="BV44">
        <f t="shared" si="49"/>
        <v>0</v>
      </c>
      <c r="BW44">
        <f t="shared" si="50"/>
        <v>0</v>
      </c>
      <c r="BX44">
        <f t="shared" si="51"/>
        <v>2651.25</v>
      </c>
      <c r="BY44">
        <f t="shared" si="52"/>
        <v>10010.5</v>
      </c>
      <c r="BZ44">
        <f t="shared" si="53"/>
        <v>4270.75</v>
      </c>
      <c r="CA44">
        <f t="shared" si="54"/>
        <v>0</v>
      </c>
      <c r="CB44" s="108"/>
      <c r="CC44">
        <f t="shared" si="55"/>
        <v>0</v>
      </c>
      <c r="CD44"/>
      <c r="CE44" s="124">
        <f t="shared" si="56"/>
        <v>0</v>
      </c>
      <c r="CF44">
        <f t="shared" si="57"/>
        <v>67.25</v>
      </c>
      <c r="CG44"/>
      <c r="CH44">
        <f t="shared" si="58"/>
        <v>0</v>
      </c>
      <c r="CI44">
        <f t="shared" si="59"/>
        <v>0</v>
      </c>
      <c r="CJ44"/>
      <c r="CK44">
        <f t="shared" si="60"/>
        <v>0</v>
      </c>
      <c r="CL44">
        <f t="shared" si="61"/>
        <v>0</v>
      </c>
      <c r="CM44" s="108"/>
      <c r="CN44">
        <f t="shared" si="72"/>
        <v>0</v>
      </c>
      <c r="CO44">
        <f t="shared" si="73"/>
        <v>0</v>
      </c>
      <c r="CP44">
        <f t="shared" si="74"/>
        <v>0</v>
      </c>
      <c r="CQ44"/>
      <c r="CR44" s="124">
        <f t="shared" si="75"/>
        <v>0</v>
      </c>
      <c r="CS44" s="108"/>
      <c r="CT44"/>
      <c r="CU44">
        <f t="shared" ref="CU44:CX44" si="87">IF(CU17=9999999,0,CU30*(CU17-CU16)+CU43)</f>
        <v>0</v>
      </c>
      <c r="CV44">
        <f t="shared" si="87"/>
        <v>0</v>
      </c>
      <c r="CW44">
        <f t="shared" si="87"/>
        <v>0</v>
      </c>
      <c r="CX44" s="124">
        <f t="shared" si="87"/>
        <v>2183.5</v>
      </c>
      <c r="CY44"/>
      <c r="CZ44" s="108"/>
      <c r="DA44"/>
      <c r="DB44">
        <f t="shared" si="77"/>
        <v>0</v>
      </c>
      <c r="DC44">
        <f t="shared" si="78"/>
        <v>0</v>
      </c>
      <c r="DF44" s="108"/>
      <c r="ET44" s="4" t="s">
        <v>713</v>
      </c>
    </row>
    <row r="45" spans="5:151">
      <c r="E45" s="103" t="s">
        <v>308</v>
      </c>
      <c r="AD45" s="124">
        <f t="shared" si="24"/>
        <v>0</v>
      </c>
      <c r="AE45" s="108"/>
      <c r="AF45">
        <f t="shared" ref="AF45:AL45" si="88">IF(AF18=9999999,0,AF31*(AF18-AF17)+AF44)</f>
        <v>0</v>
      </c>
      <c r="AG45"/>
      <c r="AH45">
        <f t="shared" si="88"/>
        <v>0</v>
      </c>
      <c r="AI45"/>
      <c r="AJ45">
        <f t="shared" ref="AJ45" si="89">IF(AJ18=9999999,0,AJ31*(AJ18-AJ17)+AJ44)</f>
        <v>3529.3</v>
      </c>
      <c r="AK45" s="7">
        <f t="shared" si="8"/>
        <v>0</v>
      </c>
      <c r="AL45">
        <f t="shared" si="88"/>
        <v>0</v>
      </c>
      <c r="AM45" s="108"/>
      <c r="AN45"/>
      <c r="AO45">
        <f t="shared" si="27"/>
        <v>2918.91</v>
      </c>
      <c r="AP45">
        <f t="shared" si="28"/>
        <v>0</v>
      </c>
      <c r="AQ45"/>
      <c r="AR45" s="124">
        <f t="shared" si="29"/>
        <v>14300</v>
      </c>
      <c r="AS45">
        <f t="shared" si="30"/>
        <v>2943.5</v>
      </c>
      <c r="AT45">
        <f t="shared" si="31"/>
        <v>42775</v>
      </c>
      <c r="AU45">
        <f t="shared" si="32"/>
        <v>0</v>
      </c>
      <c r="AV45">
        <f t="shared" si="32"/>
        <v>230</v>
      </c>
      <c r="AW45" s="108"/>
      <c r="AX45">
        <f t="shared" si="32"/>
        <v>1008</v>
      </c>
      <c r="AY45">
        <f t="shared" si="33"/>
        <v>0</v>
      </c>
      <c r="AZ45"/>
      <c r="BA45">
        <f t="shared" si="34"/>
        <v>0</v>
      </c>
      <c r="BB45">
        <f t="shared" si="35"/>
        <v>0</v>
      </c>
      <c r="BC45">
        <f t="shared" si="36"/>
        <v>0</v>
      </c>
      <c r="BD45">
        <f t="shared" si="37"/>
        <v>0</v>
      </c>
      <c r="BE45">
        <f t="shared" si="38"/>
        <v>0</v>
      </c>
      <c r="BF45">
        <f t="shared" si="39"/>
        <v>0</v>
      </c>
      <c r="BG45" s="108"/>
      <c r="BH45">
        <f t="shared" si="40"/>
        <v>0</v>
      </c>
      <c r="BI45"/>
      <c r="BJ45">
        <f t="shared" si="41"/>
        <v>5947.5</v>
      </c>
      <c r="BK45">
        <f t="shared" si="42"/>
        <v>0</v>
      </c>
      <c r="BL45">
        <f t="shared" si="43"/>
        <v>0</v>
      </c>
      <c r="BM45"/>
      <c r="BN45">
        <f t="shared" si="44"/>
        <v>0</v>
      </c>
      <c r="BO45">
        <f t="shared" si="45"/>
        <v>0</v>
      </c>
      <c r="BP45" s="108"/>
      <c r="BQ45">
        <f t="shared" si="46"/>
        <v>181.05</v>
      </c>
      <c r="BR45" s="108"/>
      <c r="BS45"/>
      <c r="BT45">
        <f t="shared" si="47"/>
        <v>514</v>
      </c>
      <c r="BU45">
        <f t="shared" si="48"/>
        <v>0</v>
      </c>
      <c r="BV45">
        <f t="shared" si="49"/>
        <v>0</v>
      </c>
      <c r="BW45">
        <f t="shared" si="50"/>
        <v>0</v>
      </c>
      <c r="BX45">
        <f t="shared" si="51"/>
        <v>29723.750000000004</v>
      </c>
      <c r="BY45">
        <f t="shared" si="52"/>
        <v>0</v>
      </c>
      <c r="BZ45">
        <f t="shared" si="53"/>
        <v>12355.75</v>
      </c>
      <c r="CA45">
        <f t="shared" si="54"/>
        <v>0</v>
      </c>
      <c r="CB45" s="108"/>
      <c r="CC45">
        <f t="shared" si="55"/>
        <v>0</v>
      </c>
      <c r="CD45"/>
      <c r="CE45" s="124">
        <f t="shared" si="56"/>
        <v>0</v>
      </c>
      <c r="CF45">
        <f t="shared" si="57"/>
        <v>153.5</v>
      </c>
      <c r="CG45"/>
      <c r="CH45">
        <f t="shared" si="58"/>
        <v>0</v>
      </c>
      <c r="CI45">
        <f t="shared" si="59"/>
        <v>0</v>
      </c>
      <c r="CJ45"/>
      <c r="CK45">
        <f t="shared" si="60"/>
        <v>0</v>
      </c>
      <c r="CL45">
        <f t="shared" si="61"/>
        <v>0</v>
      </c>
      <c r="CM45" s="108"/>
      <c r="CN45">
        <f t="shared" si="72"/>
        <v>0</v>
      </c>
      <c r="CO45">
        <f t="shared" si="73"/>
        <v>0</v>
      </c>
      <c r="CP45">
        <f t="shared" si="74"/>
        <v>0</v>
      </c>
      <c r="CQ45"/>
      <c r="CR45" s="124">
        <f t="shared" si="75"/>
        <v>0</v>
      </c>
      <c r="CS45" s="108"/>
      <c r="CT45"/>
      <c r="CU45">
        <f t="shared" ref="CU45:CX45" si="90">IF(CU18=9999999,0,CU31*(CU18-CU17)+CU44)</f>
        <v>0</v>
      </c>
      <c r="CV45">
        <f t="shared" si="90"/>
        <v>0</v>
      </c>
      <c r="CW45">
        <f t="shared" si="90"/>
        <v>0</v>
      </c>
      <c r="CX45" s="124">
        <f t="shared" si="90"/>
        <v>0</v>
      </c>
      <c r="CY45"/>
      <c r="CZ45" s="108"/>
      <c r="DA45"/>
      <c r="DB45">
        <f t="shared" si="77"/>
        <v>0</v>
      </c>
      <c r="DC45">
        <f t="shared" si="78"/>
        <v>0</v>
      </c>
      <c r="DF45" s="108"/>
    </row>
    <row r="46" spans="5:151">
      <c r="E46" s="103" t="s">
        <v>309</v>
      </c>
      <c r="AD46" s="124">
        <f t="shared" si="24"/>
        <v>0</v>
      </c>
      <c r="AE46" s="108"/>
      <c r="AF46">
        <f t="shared" ref="AF46:AL46" si="91">IF(AF19=9999999,0,AF32*(AF19-AF18)+AF45)</f>
        <v>0</v>
      </c>
      <c r="AG46"/>
      <c r="AH46">
        <f t="shared" si="91"/>
        <v>0</v>
      </c>
      <c r="AI46"/>
      <c r="AJ46">
        <f t="shared" ref="AJ46" si="92">IF(AJ19=9999999,0,AJ32*(AJ19-AJ18)+AJ45)</f>
        <v>0</v>
      </c>
      <c r="AK46" s="7">
        <f t="shared" si="8"/>
        <v>0</v>
      </c>
      <c r="AL46">
        <f t="shared" si="91"/>
        <v>0</v>
      </c>
      <c r="AM46" s="108"/>
      <c r="AN46"/>
      <c r="AO46">
        <f t="shared" si="27"/>
        <v>28246.901999999998</v>
      </c>
      <c r="AP46">
        <f t="shared" si="28"/>
        <v>0</v>
      </c>
      <c r="AQ46"/>
      <c r="AR46" s="124">
        <f t="shared" si="29"/>
        <v>31550</v>
      </c>
      <c r="AS46">
        <f t="shared" si="30"/>
        <v>0</v>
      </c>
      <c r="AT46">
        <f t="shared" si="31"/>
        <v>91525</v>
      </c>
      <c r="AU46">
        <f t="shared" si="32"/>
        <v>0</v>
      </c>
      <c r="AV46">
        <f t="shared" si="32"/>
        <v>0</v>
      </c>
      <c r="AW46" s="108"/>
      <c r="AX46">
        <f t="shared" si="32"/>
        <v>1353.6</v>
      </c>
      <c r="AY46">
        <f t="shared" si="33"/>
        <v>0</v>
      </c>
      <c r="AZ46"/>
      <c r="BA46">
        <f t="shared" si="34"/>
        <v>0</v>
      </c>
      <c r="BB46">
        <f t="shared" si="35"/>
        <v>0</v>
      </c>
      <c r="BC46">
        <f t="shared" si="36"/>
        <v>0</v>
      </c>
      <c r="BD46">
        <f t="shared" si="37"/>
        <v>0</v>
      </c>
      <c r="BE46">
        <f t="shared" si="38"/>
        <v>0</v>
      </c>
      <c r="BF46">
        <f t="shared" si="39"/>
        <v>0</v>
      </c>
      <c r="BG46" s="108"/>
      <c r="BH46">
        <f t="shared" si="40"/>
        <v>0</v>
      </c>
      <c r="BI46"/>
      <c r="BJ46">
        <f t="shared" si="41"/>
        <v>7260</v>
      </c>
      <c r="BK46">
        <f t="shared" si="42"/>
        <v>0</v>
      </c>
      <c r="BL46">
        <f t="shared" si="43"/>
        <v>0</v>
      </c>
      <c r="BM46"/>
      <c r="BN46">
        <f t="shared" si="44"/>
        <v>0</v>
      </c>
      <c r="BO46">
        <f t="shared" si="45"/>
        <v>0</v>
      </c>
      <c r="BP46" s="108"/>
      <c r="BQ46">
        <f t="shared" si="46"/>
        <v>235.36500000000001</v>
      </c>
      <c r="BR46" s="108"/>
      <c r="BS46"/>
      <c r="BT46">
        <f t="shared" si="47"/>
        <v>802</v>
      </c>
      <c r="BU46">
        <f t="shared" si="48"/>
        <v>0</v>
      </c>
      <c r="BV46">
        <f t="shared" si="49"/>
        <v>0</v>
      </c>
      <c r="BW46">
        <f t="shared" si="50"/>
        <v>0</v>
      </c>
      <c r="BX46">
        <f t="shared" si="51"/>
        <v>74573.75</v>
      </c>
      <c r="BY46">
        <f t="shared" si="52"/>
        <v>0</v>
      </c>
      <c r="BZ46">
        <f t="shared" si="53"/>
        <v>71413.024999999994</v>
      </c>
      <c r="CA46">
        <f t="shared" si="54"/>
        <v>0</v>
      </c>
      <c r="CB46" s="108"/>
      <c r="CC46">
        <f t="shared" si="55"/>
        <v>0</v>
      </c>
      <c r="CD46"/>
      <c r="CE46" s="124">
        <f t="shared" si="56"/>
        <v>0</v>
      </c>
      <c r="CF46">
        <f t="shared" si="57"/>
        <v>0</v>
      </c>
      <c r="CG46"/>
      <c r="CH46">
        <f t="shared" si="58"/>
        <v>0</v>
      </c>
      <c r="CI46">
        <f t="shared" si="59"/>
        <v>0</v>
      </c>
      <c r="CJ46"/>
      <c r="CK46">
        <f t="shared" si="60"/>
        <v>0</v>
      </c>
      <c r="CL46">
        <f t="shared" si="61"/>
        <v>0</v>
      </c>
      <c r="CM46" s="108"/>
      <c r="CN46">
        <f t="shared" si="72"/>
        <v>0</v>
      </c>
      <c r="CO46">
        <f t="shared" si="73"/>
        <v>0</v>
      </c>
      <c r="CP46">
        <f t="shared" si="74"/>
        <v>0</v>
      </c>
      <c r="CQ46"/>
      <c r="CR46" s="124">
        <f t="shared" si="75"/>
        <v>0</v>
      </c>
      <c r="CS46" s="108"/>
      <c r="CT46"/>
      <c r="CU46">
        <f t="shared" ref="CU46:CX46" si="93">IF(CU19=9999999,0,CU32*(CU19-CU18)+CU45)</f>
        <v>0</v>
      </c>
      <c r="CV46">
        <f t="shared" si="93"/>
        <v>0</v>
      </c>
      <c r="CW46">
        <f t="shared" si="93"/>
        <v>0</v>
      </c>
      <c r="CX46" s="124">
        <f t="shared" si="93"/>
        <v>0</v>
      </c>
      <c r="CY46"/>
      <c r="CZ46" s="108"/>
      <c r="DA46"/>
      <c r="DB46">
        <f t="shared" si="77"/>
        <v>0</v>
      </c>
      <c r="DC46">
        <f t="shared" si="78"/>
        <v>0</v>
      </c>
      <c r="DF46" s="108"/>
    </row>
    <row r="47" spans="5:151">
      <c r="E47" s="103" t="s">
        <v>310</v>
      </c>
      <c r="AD47" s="124">
        <f t="shared" si="24"/>
        <v>0</v>
      </c>
      <c r="AE47" s="108"/>
      <c r="AF47">
        <f t="shared" ref="AF47:AL47" si="94">IF(AF20=9999999,0,AF33*(AF20-AF19)+AF46)</f>
        <v>0</v>
      </c>
      <c r="AG47"/>
      <c r="AH47">
        <f t="shared" si="94"/>
        <v>0</v>
      </c>
      <c r="AI47"/>
      <c r="AJ47">
        <f t="shared" ref="AJ47" si="95">IF(AJ20=9999999,0,AJ33*(AJ20-AJ19)+AJ46)</f>
        <v>0</v>
      </c>
      <c r="AK47" s="7">
        <f t="shared" si="8"/>
        <v>0</v>
      </c>
      <c r="AL47">
        <f t="shared" si="94"/>
        <v>0</v>
      </c>
      <c r="AM47" s="108"/>
      <c r="AN47"/>
      <c r="AO47">
        <f t="shared" si="27"/>
        <v>35222.576999999997</v>
      </c>
      <c r="AP47">
        <f t="shared" si="28"/>
        <v>0</v>
      </c>
      <c r="AQ47"/>
      <c r="AR47" s="124">
        <f t="shared" si="29"/>
        <v>0</v>
      </c>
      <c r="AS47">
        <f t="shared" si="30"/>
        <v>0</v>
      </c>
      <c r="AT47">
        <f t="shared" si="31"/>
        <v>0</v>
      </c>
      <c r="AU47">
        <f t="shared" si="32"/>
        <v>0</v>
      </c>
      <c r="AV47">
        <f t="shared" si="32"/>
        <v>0</v>
      </c>
      <c r="AW47" s="108"/>
      <c r="AX47">
        <f t="shared" si="32"/>
        <v>2265.6</v>
      </c>
      <c r="AY47">
        <f t="shared" si="33"/>
        <v>0</v>
      </c>
      <c r="AZ47"/>
      <c r="BA47">
        <f t="shared" si="34"/>
        <v>0</v>
      </c>
      <c r="BB47">
        <f t="shared" si="35"/>
        <v>0</v>
      </c>
      <c r="BC47">
        <f t="shared" si="36"/>
        <v>0</v>
      </c>
      <c r="BD47">
        <f t="shared" si="37"/>
        <v>0</v>
      </c>
      <c r="BE47">
        <f t="shared" si="38"/>
        <v>0</v>
      </c>
      <c r="BF47">
        <f t="shared" si="39"/>
        <v>0</v>
      </c>
      <c r="BG47" s="108"/>
      <c r="BH47">
        <f t="shared" si="40"/>
        <v>0</v>
      </c>
      <c r="BI47"/>
      <c r="BJ47">
        <f t="shared" si="41"/>
        <v>12760</v>
      </c>
      <c r="BK47">
        <f t="shared" si="42"/>
        <v>0</v>
      </c>
      <c r="BL47">
        <f t="shared" si="43"/>
        <v>0</v>
      </c>
      <c r="BM47"/>
      <c r="BN47">
        <f t="shared" si="44"/>
        <v>0</v>
      </c>
      <c r="BO47">
        <f t="shared" si="45"/>
        <v>0</v>
      </c>
      <c r="BP47" s="108"/>
      <c r="BQ47">
        <f t="shared" si="46"/>
        <v>0</v>
      </c>
      <c r="BR47" s="108"/>
      <c r="BS47"/>
      <c r="BT47">
        <f t="shared" si="47"/>
        <v>0</v>
      </c>
      <c r="BU47">
        <f t="shared" si="48"/>
        <v>0</v>
      </c>
      <c r="BV47">
        <f t="shared" si="49"/>
        <v>0</v>
      </c>
      <c r="BW47">
        <f t="shared" si="50"/>
        <v>0</v>
      </c>
      <c r="BX47">
        <f t="shared" si="51"/>
        <v>0</v>
      </c>
      <c r="BY47">
        <f t="shared" si="52"/>
        <v>0</v>
      </c>
      <c r="BZ47">
        <f t="shared" si="53"/>
        <v>449929.44999999995</v>
      </c>
      <c r="CA47">
        <f t="shared" si="54"/>
        <v>0</v>
      </c>
      <c r="CB47" s="108"/>
      <c r="CC47">
        <f t="shared" si="55"/>
        <v>0</v>
      </c>
      <c r="CD47"/>
      <c r="CE47" s="124">
        <f t="shared" si="56"/>
        <v>0</v>
      </c>
      <c r="CF47">
        <f t="shared" si="57"/>
        <v>0</v>
      </c>
      <c r="CG47"/>
      <c r="CH47">
        <f t="shared" si="58"/>
        <v>0</v>
      </c>
      <c r="CI47">
        <f t="shared" si="59"/>
        <v>0</v>
      </c>
      <c r="CJ47"/>
      <c r="CK47">
        <f t="shared" si="60"/>
        <v>0</v>
      </c>
      <c r="CL47">
        <f t="shared" si="61"/>
        <v>0</v>
      </c>
      <c r="CM47" s="108"/>
      <c r="CN47">
        <f t="shared" si="72"/>
        <v>0</v>
      </c>
      <c r="CO47">
        <f t="shared" si="73"/>
        <v>0</v>
      </c>
      <c r="CP47">
        <f t="shared" si="74"/>
        <v>0</v>
      </c>
      <c r="CQ47"/>
      <c r="CR47" s="124">
        <f t="shared" si="75"/>
        <v>0</v>
      </c>
      <c r="CS47" s="108"/>
      <c r="CT47"/>
      <c r="CU47">
        <f t="shared" ref="CU47:CX47" si="96">IF(CU20=9999999,0,CU33*(CU20-CU19)+CU46)</f>
        <v>0</v>
      </c>
      <c r="CV47">
        <f t="shared" si="96"/>
        <v>0</v>
      </c>
      <c r="CW47">
        <f t="shared" si="96"/>
        <v>0</v>
      </c>
      <c r="CX47" s="124">
        <f t="shared" si="96"/>
        <v>0</v>
      </c>
      <c r="CY47"/>
      <c r="CZ47" s="108"/>
      <c r="DA47"/>
      <c r="DB47">
        <f t="shared" si="77"/>
        <v>0</v>
      </c>
      <c r="DC47">
        <f t="shared" si="78"/>
        <v>0</v>
      </c>
      <c r="DF47" s="108"/>
    </row>
    <row r="48" spans="5:151">
      <c r="E48" s="103" t="s">
        <v>311</v>
      </c>
      <c r="AD48" s="124">
        <f t="shared" si="24"/>
        <v>0</v>
      </c>
      <c r="AE48" s="108"/>
      <c r="AF48">
        <f t="shared" ref="AF48:AL48" si="97">IF(AF21=9999999,0,AF34*(AF21-AF20)+AF47)</f>
        <v>0</v>
      </c>
      <c r="AG48"/>
      <c r="AH48">
        <f t="shared" si="97"/>
        <v>0</v>
      </c>
      <c r="AI48"/>
      <c r="AJ48">
        <f t="shared" ref="AJ48" si="98">IF(AJ21=9999999,0,AJ34*(AJ21-AJ20)+AJ47)</f>
        <v>0</v>
      </c>
      <c r="AK48" s="7">
        <f t="shared" si="8"/>
        <v>0</v>
      </c>
      <c r="AL48">
        <f t="shared" si="97"/>
        <v>0</v>
      </c>
      <c r="AM48" s="108"/>
      <c r="AN48"/>
      <c r="AO48">
        <f t="shared" si="27"/>
        <v>65835.51999999999</v>
      </c>
      <c r="AP48">
        <f t="shared" si="28"/>
        <v>0</v>
      </c>
      <c r="AQ48"/>
      <c r="AR48" s="124">
        <f t="shared" si="29"/>
        <v>0</v>
      </c>
      <c r="AS48">
        <f t="shared" si="30"/>
        <v>0</v>
      </c>
      <c r="AT48">
        <f t="shared" si="31"/>
        <v>0</v>
      </c>
      <c r="AU48">
        <f t="shared" si="32"/>
        <v>0</v>
      </c>
      <c r="AV48">
        <f t="shared" si="32"/>
        <v>0</v>
      </c>
      <c r="AW48" s="108"/>
      <c r="AX48">
        <f t="shared" si="32"/>
        <v>3213.6</v>
      </c>
      <c r="AY48">
        <f t="shared" si="33"/>
        <v>0</v>
      </c>
      <c r="AZ48"/>
      <c r="BA48">
        <f t="shared" si="34"/>
        <v>0</v>
      </c>
      <c r="BB48">
        <f t="shared" si="35"/>
        <v>0</v>
      </c>
      <c r="BC48">
        <f t="shared" si="36"/>
        <v>0</v>
      </c>
      <c r="BD48">
        <f t="shared" si="37"/>
        <v>0</v>
      </c>
      <c r="BE48">
        <f t="shared" si="38"/>
        <v>0</v>
      </c>
      <c r="BF48">
        <f t="shared" si="39"/>
        <v>0</v>
      </c>
      <c r="BG48" s="108"/>
      <c r="BH48">
        <f t="shared" si="40"/>
        <v>0</v>
      </c>
      <c r="BI48"/>
      <c r="BJ48">
        <f t="shared" si="41"/>
        <v>0</v>
      </c>
      <c r="BK48">
        <f t="shared" si="42"/>
        <v>0</v>
      </c>
      <c r="BL48">
        <f t="shared" si="43"/>
        <v>0</v>
      </c>
      <c r="BM48"/>
      <c r="BN48">
        <f t="shared" si="44"/>
        <v>0</v>
      </c>
      <c r="BO48">
        <f t="shared" si="45"/>
        <v>0</v>
      </c>
      <c r="BP48" s="108"/>
      <c r="BQ48">
        <f t="shared" si="46"/>
        <v>0</v>
      </c>
      <c r="BR48" s="108"/>
      <c r="BS48"/>
      <c r="BT48">
        <f t="shared" si="47"/>
        <v>0</v>
      </c>
      <c r="BU48">
        <f t="shared" si="48"/>
        <v>0</v>
      </c>
      <c r="BV48">
        <f t="shared" si="49"/>
        <v>0</v>
      </c>
      <c r="BW48">
        <f t="shared" si="50"/>
        <v>0</v>
      </c>
      <c r="BX48">
        <f t="shared" si="51"/>
        <v>0</v>
      </c>
      <c r="BY48">
        <f t="shared" si="52"/>
        <v>0</v>
      </c>
      <c r="BZ48">
        <f t="shared" si="53"/>
        <v>2509929.4500000002</v>
      </c>
      <c r="CA48">
        <f t="shared" si="54"/>
        <v>0</v>
      </c>
      <c r="CB48" s="108"/>
      <c r="CC48">
        <f t="shared" si="55"/>
        <v>0</v>
      </c>
      <c r="CD48"/>
      <c r="CE48" s="124">
        <f t="shared" si="56"/>
        <v>0</v>
      </c>
      <c r="CF48">
        <f t="shared" si="57"/>
        <v>0</v>
      </c>
      <c r="CG48"/>
      <c r="CH48">
        <f t="shared" si="58"/>
        <v>0</v>
      </c>
      <c r="CI48">
        <f t="shared" si="59"/>
        <v>0</v>
      </c>
      <c r="CJ48"/>
      <c r="CK48">
        <f t="shared" si="60"/>
        <v>0</v>
      </c>
      <c r="CL48">
        <f t="shared" si="61"/>
        <v>0</v>
      </c>
      <c r="CM48" s="108"/>
      <c r="CN48">
        <f t="shared" si="72"/>
        <v>0</v>
      </c>
      <c r="CO48">
        <f t="shared" si="73"/>
        <v>0</v>
      </c>
      <c r="CP48">
        <f t="shared" si="74"/>
        <v>0</v>
      </c>
      <c r="CQ48"/>
      <c r="CR48" s="124">
        <f t="shared" si="75"/>
        <v>0</v>
      </c>
      <c r="CS48" s="108"/>
      <c r="CT48"/>
      <c r="CU48">
        <f t="shared" ref="CU48:CX48" si="99">IF(CU21=9999999,0,CU34*(CU21-CU20)+CU47)</f>
        <v>0</v>
      </c>
      <c r="CV48">
        <f t="shared" si="99"/>
        <v>0</v>
      </c>
      <c r="CW48">
        <f t="shared" si="99"/>
        <v>0</v>
      </c>
      <c r="CX48" s="124">
        <f t="shared" si="99"/>
        <v>0</v>
      </c>
      <c r="CY48"/>
      <c r="CZ48" s="108"/>
      <c r="DA48"/>
      <c r="DB48">
        <f t="shared" si="77"/>
        <v>0</v>
      </c>
      <c r="DC48">
        <f t="shared" si="78"/>
        <v>0</v>
      </c>
      <c r="DF48" s="108"/>
    </row>
    <row r="49" spans="5:126">
      <c r="E49" s="103" t="s">
        <v>312</v>
      </c>
      <c r="AD49" s="124">
        <f t="shared" si="24"/>
        <v>0</v>
      </c>
      <c r="AE49" s="108"/>
      <c r="AF49">
        <f t="shared" ref="AF49:AL49" si="100">IF(AF22=9999999,0,AF35*(AF22-AF21)+AF48)</f>
        <v>0</v>
      </c>
      <c r="AG49"/>
      <c r="AH49">
        <f t="shared" si="100"/>
        <v>0</v>
      </c>
      <c r="AI49"/>
      <c r="AJ49">
        <f t="shared" ref="AJ49" si="101">IF(AJ22=9999999,0,AJ35*(AJ22-AJ21)+AJ48)</f>
        <v>0</v>
      </c>
      <c r="AK49" s="7">
        <f t="shared" si="8"/>
        <v>0</v>
      </c>
      <c r="AL49">
        <f t="shared" si="100"/>
        <v>0</v>
      </c>
      <c r="AM49" s="108"/>
      <c r="AN49"/>
      <c r="AO49">
        <f t="shared" si="27"/>
        <v>105530.69499999999</v>
      </c>
      <c r="AP49">
        <f t="shared" si="28"/>
        <v>0</v>
      </c>
      <c r="AQ49"/>
      <c r="AR49" s="124">
        <f t="shared" si="29"/>
        <v>0</v>
      </c>
      <c r="AS49">
        <f t="shared" si="30"/>
        <v>0</v>
      </c>
      <c r="AT49">
        <f t="shared" si="31"/>
        <v>0</v>
      </c>
      <c r="AU49">
        <f t="shared" si="32"/>
        <v>0</v>
      </c>
      <c r="AV49">
        <f t="shared" si="32"/>
        <v>0</v>
      </c>
      <c r="AW49" s="108"/>
      <c r="AX49">
        <f t="shared" si="32"/>
        <v>11628.6</v>
      </c>
      <c r="AY49">
        <f t="shared" si="33"/>
        <v>0</v>
      </c>
      <c r="AZ49"/>
      <c r="BA49">
        <f t="shared" si="34"/>
        <v>0</v>
      </c>
      <c r="BB49">
        <f t="shared" si="35"/>
        <v>0</v>
      </c>
      <c r="BC49">
        <f t="shared" si="36"/>
        <v>0</v>
      </c>
      <c r="BD49">
        <f t="shared" si="37"/>
        <v>0</v>
      </c>
      <c r="BE49">
        <f t="shared" si="38"/>
        <v>0</v>
      </c>
      <c r="BF49">
        <f t="shared" si="39"/>
        <v>0</v>
      </c>
      <c r="BG49" s="108"/>
      <c r="BH49">
        <f t="shared" si="40"/>
        <v>0</v>
      </c>
      <c r="BI49"/>
      <c r="BJ49">
        <f t="shared" si="41"/>
        <v>0</v>
      </c>
      <c r="BK49">
        <f t="shared" si="42"/>
        <v>0</v>
      </c>
      <c r="BL49">
        <f t="shared" si="43"/>
        <v>0</v>
      </c>
      <c r="BM49"/>
      <c r="BN49">
        <f t="shared" si="44"/>
        <v>0</v>
      </c>
      <c r="BO49">
        <f t="shared" si="45"/>
        <v>0</v>
      </c>
      <c r="BP49" s="108"/>
      <c r="BQ49">
        <f t="shared" si="46"/>
        <v>0</v>
      </c>
      <c r="BR49" s="108"/>
      <c r="BS49"/>
      <c r="BT49">
        <f t="shared" si="47"/>
        <v>0</v>
      </c>
      <c r="BU49">
        <f t="shared" si="48"/>
        <v>0</v>
      </c>
      <c r="BV49">
        <f t="shared" si="49"/>
        <v>0</v>
      </c>
      <c r="BW49">
        <f t="shared" si="50"/>
        <v>0</v>
      </c>
      <c r="BX49">
        <f t="shared" si="51"/>
        <v>0</v>
      </c>
      <c r="BY49">
        <f t="shared" si="52"/>
        <v>0</v>
      </c>
      <c r="BZ49">
        <f t="shared" si="53"/>
        <v>0</v>
      </c>
      <c r="CA49">
        <f t="shared" si="54"/>
        <v>0</v>
      </c>
      <c r="CB49" s="108"/>
      <c r="CC49">
        <f t="shared" si="55"/>
        <v>0</v>
      </c>
      <c r="CD49"/>
      <c r="CE49" s="124">
        <f t="shared" si="56"/>
        <v>0</v>
      </c>
      <c r="CF49">
        <f t="shared" si="57"/>
        <v>0</v>
      </c>
      <c r="CG49"/>
      <c r="CH49">
        <f t="shared" si="58"/>
        <v>0</v>
      </c>
      <c r="CI49">
        <f t="shared" si="59"/>
        <v>0</v>
      </c>
      <c r="CJ49"/>
      <c r="CK49">
        <f t="shared" si="60"/>
        <v>0</v>
      </c>
      <c r="CL49">
        <f t="shared" si="61"/>
        <v>0</v>
      </c>
      <c r="CM49" s="108"/>
      <c r="CN49">
        <f t="shared" si="72"/>
        <v>0</v>
      </c>
      <c r="CO49">
        <f t="shared" si="73"/>
        <v>0</v>
      </c>
      <c r="CP49">
        <f t="shared" si="74"/>
        <v>0</v>
      </c>
      <c r="CQ49"/>
      <c r="CR49" s="124">
        <f t="shared" si="75"/>
        <v>0</v>
      </c>
      <c r="CS49" s="108"/>
      <c r="CT49"/>
      <c r="CU49">
        <f t="shared" ref="CU49:CX49" si="102">IF(CU22=9999999,0,CU35*(CU22-CU21)+CU48)</f>
        <v>0</v>
      </c>
      <c r="CV49">
        <f t="shared" si="102"/>
        <v>0</v>
      </c>
      <c r="CW49">
        <f t="shared" si="102"/>
        <v>0</v>
      </c>
      <c r="CX49" s="124">
        <f t="shared" si="102"/>
        <v>0</v>
      </c>
      <c r="CY49"/>
      <c r="CZ49" s="108"/>
      <c r="DA49"/>
      <c r="DB49">
        <f t="shared" si="77"/>
        <v>0</v>
      </c>
      <c r="DC49">
        <f t="shared" si="78"/>
        <v>0</v>
      </c>
      <c r="DF49" s="108"/>
    </row>
    <row r="50" spans="5:126">
      <c r="E50" s="103" t="s">
        <v>313</v>
      </c>
      <c r="AD50" s="124">
        <f t="shared" si="24"/>
        <v>0</v>
      </c>
      <c r="AE50" s="108"/>
      <c r="AF50">
        <f t="shared" ref="AF50:AL50" si="103">IF(AF23=9999999,0,AF36*(AF23-AF22)+AF49)</f>
        <v>0</v>
      </c>
      <c r="AG50"/>
      <c r="AH50">
        <f t="shared" si="103"/>
        <v>0</v>
      </c>
      <c r="AI50"/>
      <c r="AJ50">
        <f t="shared" ref="AJ50" si="104">IF(AJ23=9999999,0,AJ36*(AJ23-AJ22)+AJ49)</f>
        <v>0</v>
      </c>
      <c r="AK50" s="7">
        <f t="shared" si="8"/>
        <v>0</v>
      </c>
      <c r="AL50">
        <f t="shared" si="103"/>
        <v>0</v>
      </c>
      <c r="AM50" s="108"/>
      <c r="AN50"/>
      <c r="AO50">
        <f t="shared" si="27"/>
        <v>0</v>
      </c>
      <c r="AP50">
        <f t="shared" si="28"/>
        <v>0</v>
      </c>
      <c r="AQ50"/>
      <c r="AR50" s="124">
        <f t="shared" si="29"/>
        <v>0</v>
      </c>
      <c r="AS50">
        <f t="shared" si="30"/>
        <v>0</v>
      </c>
      <c r="AT50">
        <f t="shared" si="31"/>
        <v>0</v>
      </c>
      <c r="AU50">
        <f t="shared" si="32"/>
        <v>0</v>
      </c>
      <c r="AV50">
        <f t="shared" si="32"/>
        <v>0</v>
      </c>
      <c r="AW50" s="108"/>
      <c r="AX50">
        <f t="shared" si="32"/>
        <v>13878.6</v>
      </c>
      <c r="AY50">
        <f t="shared" si="33"/>
        <v>0</v>
      </c>
      <c r="AZ50"/>
      <c r="BA50">
        <f t="shared" si="34"/>
        <v>0</v>
      </c>
      <c r="BB50">
        <f t="shared" si="35"/>
        <v>0</v>
      </c>
      <c r="BC50">
        <f t="shared" si="36"/>
        <v>0</v>
      </c>
      <c r="BD50">
        <f t="shared" si="37"/>
        <v>0</v>
      </c>
      <c r="BE50">
        <f t="shared" si="38"/>
        <v>0</v>
      </c>
      <c r="BF50">
        <f t="shared" si="39"/>
        <v>0</v>
      </c>
      <c r="BG50" s="108"/>
      <c r="BH50">
        <f t="shared" si="40"/>
        <v>0</v>
      </c>
      <c r="BI50"/>
      <c r="BJ50">
        <f t="shared" si="41"/>
        <v>0</v>
      </c>
      <c r="BK50">
        <f t="shared" si="42"/>
        <v>0</v>
      </c>
      <c r="BL50">
        <f t="shared" si="43"/>
        <v>0</v>
      </c>
      <c r="BM50"/>
      <c r="BN50">
        <f t="shared" si="44"/>
        <v>0</v>
      </c>
      <c r="BO50">
        <f t="shared" si="45"/>
        <v>0</v>
      </c>
      <c r="BP50" s="108"/>
      <c r="BQ50">
        <f t="shared" si="46"/>
        <v>0</v>
      </c>
      <c r="BR50" s="108"/>
      <c r="BS50"/>
      <c r="BT50">
        <f t="shared" si="47"/>
        <v>0</v>
      </c>
      <c r="BU50">
        <f t="shared" si="48"/>
        <v>0</v>
      </c>
      <c r="BV50">
        <f t="shared" si="49"/>
        <v>0</v>
      </c>
      <c r="BW50">
        <f t="shared" si="50"/>
        <v>0</v>
      </c>
      <c r="BX50">
        <f t="shared" si="51"/>
        <v>0</v>
      </c>
      <c r="BY50">
        <f t="shared" si="52"/>
        <v>0</v>
      </c>
      <c r="BZ50">
        <f t="shared" si="53"/>
        <v>0</v>
      </c>
      <c r="CA50">
        <f t="shared" si="54"/>
        <v>0</v>
      </c>
      <c r="CB50" s="108"/>
      <c r="CC50">
        <f t="shared" si="55"/>
        <v>0</v>
      </c>
      <c r="CD50"/>
      <c r="CE50" s="124">
        <f t="shared" si="56"/>
        <v>0</v>
      </c>
      <c r="CF50">
        <f t="shared" si="57"/>
        <v>0</v>
      </c>
      <c r="CG50"/>
      <c r="CH50">
        <f t="shared" si="58"/>
        <v>0</v>
      </c>
      <c r="CI50">
        <f t="shared" si="59"/>
        <v>0</v>
      </c>
      <c r="CJ50"/>
      <c r="CK50">
        <f t="shared" si="60"/>
        <v>0</v>
      </c>
      <c r="CL50">
        <f t="shared" si="61"/>
        <v>0</v>
      </c>
      <c r="CM50" s="108"/>
      <c r="CN50">
        <f t="shared" si="72"/>
        <v>0</v>
      </c>
      <c r="CO50">
        <f t="shared" si="73"/>
        <v>0</v>
      </c>
      <c r="CP50">
        <f t="shared" si="74"/>
        <v>0</v>
      </c>
      <c r="CQ50"/>
      <c r="CR50" s="124">
        <f t="shared" si="75"/>
        <v>0</v>
      </c>
      <c r="CS50" s="108"/>
      <c r="CT50"/>
      <c r="CU50">
        <f t="shared" ref="CU50:CX50" si="105">IF(CU23=9999999,0,CU36*(CU23-CU22)+CU49)</f>
        <v>0</v>
      </c>
      <c r="CV50">
        <f t="shared" si="105"/>
        <v>0</v>
      </c>
      <c r="CW50">
        <f t="shared" si="105"/>
        <v>0</v>
      </c>
      <c r="CX50" s="124">
        <f t="shared" si="105"/>
        <v>0</v>
      </c>
      <c r="CY50"/>
      <c r="CZ50" s="108"/>
      <c r="DA50"/>
      <c r="DB50">
        <f t="shared" si="77"/>
        <v>0</v>
      </c>
      <c r="DC50">
        <f t="shared" si="78"/>
        <v>0</v>
      </c>
      <c r="DF50" s="108"/>
    </row>
    <row r="51" spans="5:126">
      <c r="E51" s="103" t="s">
        <v>314</v>
      </c>
      <c r="AD51" s="124">
        <f t="shared" si="24"/>
        <v>0</v>
      </c>
      <c r="AE51" s="108"/>
      <c r="AF51">
        <f t="shared" ref="AF51:AL51" si="106">IF(AF24=9999999,0,AF37*(AF24-AF23)+AF50)</f>
        <v>0</v>
      </c>
      <c r="AG51"/>
      <c r="AH51">
        <f t="shared" si="106"/>
        <v>0</v>
      </c>
      <c r="AI51"/>
      <c r="AJ51">
        <f t="shared" ref="AJ51" si="107">IF(AJ24=9999999,0,AJ37*(AJ24-AJ23)+AJ50)</f>
        <v>0</v>
      </c>
      <c r="AK51" s="7">
        <f t="shared" si="8"/>
        <v>0</v>
      </c>
      <c r="AL51">
        <f t="shared" si="106"/>
        <v>0</v>
      </c>
      <c r="AM51" s="108"/>
      <c r="AN51"/>
      <c r="AO51">
        <f t="shared" si="27"/>
        <v>0</v>
      </c>
      <c r="AP51">
        <f t="shared" si="28"/>
        <v>0</v>
      </c>
      <c r="AQ51"/>
      <c r="AR51" s="124">
        <f t="shared" si="29"/>
        <v>0</v>
      </c>
      <c r="AS51">
        <f t="shared" si="30"/>
        <v>0</v>
      </c>
      <c r="AT51">
        <f t="shared" si="31"/>
        <v>0</v>
      </c>
      <c r="AU51">
        <f t="shared" si="32"/>
        <v>0</v>
      </c>
      <c r="AV51">
        <f t="shared" si="32"/>
        <v>0</v>
      </c>
      <c r="AW51" s="108"/>
      <c r="AX51">
        <f t="shared" si="32"/>
        <v>16378.6</v>
      </c>
      <c r="AY51">
        <f t="shared" si="33"/>
        <v>0</v>
      </c>
      <c r="AZ51"/>
      <c r="BA51">
        <f t="shared" si="34"/>
        <v>0</v>
      </c>
      <c r="BB51">
        <f t="shared" si="35"/>
        <v>0</v>
      </c>
      <c r="BC51">
        <f t="shared" si="36"/>
        <v>0</v>
      </c>
      <c r="BD51">
        <f t="shared" si="37"/>
        <v>0</v>
      </c>
      <c r="BE51">
        <f t="shared" si="38"/>
        <v>0</v>
      </c>
      <c r="BF51">
        <f t="shared" si="39"/>
        <v>0</v>
      </c>
      <c r="BG51" s="108"/>
      <c r="BH51">
        <f t="shared" si="40"/>
        <v>0</v>
      </c>
      <c r="BI51"/>
      <c r="BJ51">
        <f t="shared" si="41"/>
        <v>0</v>
      </c>
      <c r="BK51">
        <f t="shared" si="42"/>
        <v>0</v>
      </c>
      <c r="BL51">
        <f t="shared" si="43"/>
        <v>0</v>
      </c>
      <c r="BM51"/>
      <c r="BN51">
        <f t="shared" si="44"/>
        <v>0</v>
      </c>
      <c r="BO51">
        <f t="shared" si="45"/>
        <v>0</v>
      </c>
      <c r="BP51" s="108"/>
      <c r="BQ51">
        <f t="shared" si="46"/>
        <v>0</v>
      </c>
      <c r="BR51" s="108"/>
      <c r="BS51"/>
      <c r="BT51">
        <f t="shared" si="47"/>
        <v>0</v>
      </c>
      <c r="BU51">
        <f t="shared" si="48"/>
        <v>0</v>
      </c>
      <c r="BV51">
        <f t="shared" si="49"/>
        <v>0</v>
      </c>
      <c r="BW51">
        <f t="shared" si="50"/>
        <v>0</v>
      </c>
      <c r="BX51">
        <f t="shared" si="51"/>
        <v>0</v>
      </c>
      <c r="BY51">
        <f t="shared" si="52"/>
        <v>0</v>
      </c>
      <c r="BZ51">
        <f t="shared" si="53"/>
        <v>0</v>
      </c>
      <c r="CA51">
        <f t="shared" si="54"/>
        <v>0</v>
      </c>
      <c r="CB51" s="108"/>
      <c r="CC51">
        <f t="shared" si="55"/>
        <v>0</v>
      </c>
      <c r="CD51"/>
      <c r="CE51" s="124">
        <f t="shared" si="56"/>
        <v>0</v>
      </c>
      <c r="CF51">
        <f t="shared" si="57"/>
        <v>0</v>
      </c>
      <c r="CG51"/>
      <c r="CH51">
        <f t="shared" si="58"/>
        <v>0</v>
      </c>
      <c r="CI51">
        <f t="shared" si="59"/>
        <v>0</v>
      </c>
      <c r="CJ51"/>
      <c r="CK51">
        <f t="shared" si="60"/>
        <v>0</v>
      </c>
      <c r="CL51">
        <f t="shared" si="61"/>
        <v>0</v>
      </c>
      <c r="CM51" s="108"/>
      <c r="CN51">
        <f t="shared" si="72"/>
        <v>0</v>
      </c>
      <c r="CO51">
        <f t="shared" si="73"/>
        <v>0</v>
      </c>
      <c r="CP51">
        <f t="shared" si="74"/>
        <v>0</v>
      </c>
      <c r="CQ51"/>
      <c r="CR51" s="124">
        <f t="shared" si="75"/>
        <v>0</v>
      </c>
      <c r="CS51" s="108"/>
      <c r="CT51"/>
      <c r="CU51">
        <f t="shared" ref="CU51:CX51" si="108">IF(CU24=9999999,0,CU37*(CU24-CU23)+CU50)</f>
        <v>0</v>
      </c>
      <c r="CV51">
        <f t="shared" si="108"/>
        <v>0</v>
      </c>
      <c r="CW51">
        <f t="shared" si="108"/>
        <v>0</v>
      </c>
      <c r="CX51" s="124">
        <f t="shared" si="108"/>
        <v>0</v>
      </c>
      <c r="CY51"/>
      <c r="CZ51" s="108"/>
      <c r="DA51"/>
      <c r="DB51">
        <f t="shared" si="77"/>
        <v>0</v>
      </c>
      <c r="DC51">
        <f t="shared" si="78"/>
        <v>0</v>
      </c>
      <c r="DF51" s="108"/>
    </row>
    <row r="52" spans="5:126">
      <c r="E52" s="103" t="s">
        <v>315</v>
      </c>
      <c r="AD52" s="124">
        <f t="shared" si="24"/>
        <v>0</v>
      </c>
      <c r="AE52" s="108"/>
      <c r="AF52">
        <f t="shared" ref="AF52:AL52" si="109">IF(AF25=9999999,0,AF38*(AF25-AF24)+AF51)</f>
        <v>0</v>
      </c>
      <c r="AG52"/>
      <c r="AH52">
        <f t="shared" si="109"/>
        <v>0</v>
      </c>
      <c r="AI52"/>
      <c r="AJ52">
        <f t="shared" ref="AJ52" si="110">IF(AJ25=9999999,0,AJ38*(AJ25-AJ24)+AJ51)</f>
        <v>0</v>
      </c>
      <c r="AK52" s="7">
        <f t="shared" si="8"/>
        <v>0</v>
      </c>
      <c r="AL52">
        <f t="shared" si="109"/>
        <v>0</v>
      </c>
      <c r="AM52" s="108"/>
      <c r="AN52"/>
      <c r="AO52">
        <f t="shared" si="27"/>
        <v>0</v>
      </c>
      <c r="AP52">
        <f t="shared" si="28"/>
        <v>0</v>
      </c>
      <c r="AQ52"/>
      <c r="AR52" s="124">
        <f t="shared" si="29"/>
        <v>0</v>
      </c>
      <c r="AS52">
        <f t="shared" si="30"/>
        <v>0</v>
      </c>
      <c r="AT52">
        <f t="shared" si="31"/>
        <v>0</v>
      </c>
      <c r="AU52">
        <f t="shared" si="32"/>
        <v>0</v>
      </c>
      <c r="AV52">
        <f t="shared" si="32"/>
        <v>0</v>
      </c>
      <c r="AW52" s="108"/>
      <c r="AX52">
        <f t="shared" si="32"/>
        <v>0</v>
      </c>
      <c r="AY52">
        <f t="shared" si="33"/>
        <v>0</v>
      </c>
      <c r="AZ52"/>
      <c r="BA52">
        <f t="shared" si="34"/>
        <v>0</v>
      </c>
      <c r="BB52">
        <f t="shared" si="35"/>
        <v>0</v>
      </c>
      <c r="BC52">
        <f t="shared" si="36"/>
        <v>0</v>
      </c>
      <c r="BD52">
        <f t="shared" si="37"/>
        <v>0</v>
      </c>
      <c r="BE52">
        <f t="shared" si="38"/>
        <v>0</v>
      </c>
      <c r="BF52">
        <f t="shared" si="39"/>
        <v>0</v>
      </c>
      <c r="BG52" s="108"/>
      <c r="BH52">
        <f t="shared" si="40"/>
        <v>0</v>
      </c>
      <c r="BI52"/>
      <c r="BJ52">
        <f t="shared" si="41"/>
        <v>0</v>
      </c>
      <c r="BK52">
        <f t="shared" si="42"/>
        <v>0</v>
      </c>
      <c r="BL52">
        <f t="shared" si="43"/>
        <v>0</v>
      </c>
      <c r="BM52"/>
      <c r="BN52">
        <f t="shared" si="44"/>
        <v>0</v>
      </c>
      <c r="BO52">
        <f t="shared" si="45"/>
        <v>0</v>
      </c>
      <c r="BP52" s="108"/>
      <c r="BQ52">
        <f t="shared" si="46"/>
        <v>0</v>
      </c>
      <c r="BR52" s="108"/>
      <c r="BS52"/>
      <c r="BT52">
        <f t="shared" si="47"/>
        <v>0</v>
      </c>
      <c r="BU52">
        <f t="shared" si="48"/>
        <v>0</v>
      </c>
      <c r="BV52">
        <f t="shared" si="49"/>
        <v>0</v>
      </c>
      <c r="BW52">
        <f t="shared" si="50"/>
        <v>0</v>
      </c>
      <c r="BX52">
        <f t="shared" si="51"/>
        <v>0</v>
      </c>
      <c r="BY52">
        <f t="shared" si="52"/>
        <v>0</v>
      </c>
      <c r="BZ52">
        <f t="shared" si="53"/>
        <v>0</v>
      </c>
      <c r="CA52">
        <f t="shared" si="54"/>
        <v>0</v>
      </c>
      <c r="CB52" s="108"/>
      <c r="CC52">
        <f t="shared" si="55"/>
        <v>0</v>
      </c>
      <c r="CD52"/>
      <c r="CE52" s="124">
        <f t="shared" si="56"/>
        <v>0</v>
      </c>
      <c r="CF52">
        <f t="shared" si="57"/>
        <v>0</v>
      </c>
      <c r="CG52"/>
      <c r="CH52">
        <f t="shared" si="58"/>
        <v>0</v>
      </c>
      <c r="CI52">
        <f t="shared" si="59"/>
        <v>0</v>
      </c>
      <c r="CJ52"/>
      <c r="CK52">
        <f t="shared" si="60"/>
        <v>0</v>
      </c>
      <c r="CL52">
        <f t="shared" si="61"/>
        <v>0</v>
      </c>
      <c r="CM52" s="108"/>
      <c r="CN52">
        <f t="shared" si="72"/>
        <v>0</v>
      </c>
      <c r="CO52">
        <f t="shared" si="73"/>
        <v>0</v>
      </c>
      <c r="CP52">
        <f t="shared" si="74"/>
        <v>0</v>
      </c>
      <c r="CQ52"/>
      <c r="CR52" s="124">
        <f t="shared" si="75"/>
        <v>0</v>
      </c>
      <c r="CS52" s="108"/>
      <c r="CT52"/>
      <c r="CU52">
        <f t="shared" ref="CU52:CX52" si="111">IF(CU25=9999999,0,CU38*(CU25-CU24)+CU51)</f>
        <v>0</v>
      </c>
      <c r="CV52">
        <f t="shared" si="111"/>
        <v>0</v>
      </c>
      <c r="CW52">
        <f t="shared" si="111"/>
        <v>0</v>
      </c>
      <c r="CX52" s="124">
        <f t="shared" si="111"/>
        <v>0</v>
      </c>
      <c r="CY52"/>
      <c r="CZ52" s="108"/>
      <c r="DA52"/>
      <c r="DB52">
        <f t="shared" si="77"/>
        <v>0</v>
      </c>
      <c r="DC52">
        <f t="shared" si="78"/>
        <v>0</v>
      </c>
      <c r="DF52" s="108"/>
    </row>
    <row r="53" spans="5:126">
      <c r="AE53" s="108"/>
      <c r="AF53"/>
      <c r="AG53"/>
      <c r="AH53"/>
      <c r="AI53"/>
      <c r="AJ53"/>
      <c r="AK53"/>
      <c r="AL53"/>
      <c r="AO53"/>
      <c r="AP53"/>
      <c r="AQ53"/>
      <c r="AR53" s="124"/>
      <c r="AS53"/>
      <c r="AT53"/>
      <c r="AU53"/>
      <c r="AV53"/>
      <c r="AW53" s="108"/>
      <c r="AX53"/>
      <c r="AY53"/>
      <c r="AZ53"/>
      <c r="BA53"/>
      <c r="BB53"/>
      <c r="BC53"/>
      <c r="BD53"/>
      <c r="BE53"/>
      <c r="BF53"/>
      <c r="BG53" s="108"/>
      <c r="BH53"/>
      <c r="BI53"/>
      <c r="BJ53"/>
      <c r="BK53"/>
      <c r="BL53"/>
      <c r="BM53"/>
      <c r="BN53"/>
      <c r="BO53"/>
      <c r="BP53" s="108"/>
      <c r="BQ53"/>
      <c r="BR53" s="108"/>
      <c r="BS53"/>
      <c r="BT53"/>
      <c r="BU53"/>
      <c r="BV53"/>
      <c r="BW53"/>
      <c r="BX53"/>
      <c r="BY53"/>
      <c r="BZ53"/>
      <c r="CA53"/>
      <c r="CB53" s="108"/>
      <c r="CC53"/>
      <c r="CD53"/>
      <c r="CE53" s="124"/>
      <c r="CF53"/>
      <c r="CG53"/>
      <c r="CH53"/>
      <c r="CI53"/>
      <c r="CJ53"/>
      <c r="CK53"/>
      <c r="CL53"/>
      <c r="CM53" s="108"/>
      <c r="CN53"/>
      <c r="CO53"/>
      <c r="CP53"/>
      <c r="CQ53"/>
      <c r="CR53" s="124"/>
      <c r="CS53" s="108"/>
      <c r="CT53"/>
      <c r="CU53"/>
      <c r="CV53"/>
      <c r="CW53"/>
      <c r="CX53" s="124"/>
      <c r="CY53"/>
      <c r="CZ53" s="108"/>
      <c r="DA53"/>
      <c r="DB53"/>
      <c r="DC53"/>
      <c r="DF53" s="108"/>
    </row>
    <row r="54" spans="5:126">
      <c r="AE54" s="108"/>
      <c r="AF54"/>
      <c r="AG54"/>
      <c r="AH54"/>
      <c r="AI54"/>
      <c r="AJ54"/>
      <c r="AK54"/>
      <c r="AL54"/>
      <c r="AO54"/>
      <c r="AP54"/>
      <c r="AQ54"/>
      <c r="AR54" s="124"/>
      <c r="AS54"/>
      <c r="AT54"/>
      <c r="AU54"/>
      <c r="AV54"/>
      <c r="AW54" s="108"/>
      <c r="AX54"/>
      <c r="AY54"/>
      <c r="AZ54"/>
      <c r="BA54"/>
      <c r="BB54"/>
      <c r="BC54"/>
      <c r="BD54"/>
      <c r="BE54"/>
      <c r="BF54"/>
      <c r="BG54" s="108"/>
      <c r="BH54"/>
      <c r="BI54"/>
      <c r="BJ54"/>
      <c r="BK54"/>
      <c r="BL54"/>
      <c r="BM54"/>
      <c r="BN54"/>
      <c r="BO54"/>
      <c r="BP54" s="108"/>
      <c r="BQ54"/>
      <c r="BR54" s="108"/>
      <c r="BS54"/>
      <c r="BT54"/>
      <c r="BU54"/>
      <c r="BV54"/>
      <c r="BW54"/>
      <c r="BX54"/>
      <c r="BY54"/>
      <c r="BZ54"/>
      <c r="CA54"/>
      <c r="CB54" s="108"/>
      <c r="CC54"/>
      <c r="CD54"/>
      <c r="CE54" s="124"/>
      <c r="CF54"/>
      <c r="CG54"/>
      <c r="CH54"/>
      <c r="CI54"/>
      <c r="CJ54"/>
      <c r="CK54"/>
      <c r="CL54"/>
      <c r="CM54" s="108"/>
      <c r="CN54"/>
      <c r="CO54"/>
      <c r="CP54"/>
      <c r="CQ54"/>
      <c r="CR54" s="124"/>
      <c r="CS54" s="108"/>
      <c r="CT54"/>
      <c r="CU54"/>
      <c r="CV54"/>
      <c r="CW54"/>
      <c r="CX54" s="124"/>
      <c r="CY54"/>
      <c r="CZ54" s="108"/>
      <c r="DA54"/>
      <c r="DB54"/>
      <c r="DC54"/>
      <c r="DF54" s="108"/>
    </row>
    <row r="55" spans="5:126">
      <c r="AE55" s="108"/>
      <c r="AF55"/>
      <c r="AG55"/>
      <c r="AH55"/>
      <c r="AI55"/>
      <c r="AJ55"/>
      <c r="AK55"/>
      <c r="AL55"/>
      <c r="AO55"/>
      <c r="AP55"/>
      <c r="AQ55"/>
      <c r="AR55" s="124"/>
      <c r="AS55"/>
      <c r="AT55"/>
      <c r="AU55"/>
      <c r="AV55"/>
      <c r="AW55" s="108"/>
      <c r="AX55"/>
      <c r="AY55"/>
      <c r="AZ55"/>
      <c r="BA55"/>
      <c r="BB55"/>
      <c r="BC55"/>
      <c r="BD55"/>
      <c r="BE55"/>
      <c r="BF55"/>
      <c r="BG55" s="108"/>
      <c r="BH55"/>
      <c r="BI55"/>
      <c r="BJ55"/>
      <c r="BK55"/>
      <c r="BL55"/>
      <c r="BM55"/>
      <c r="BN55"/>
      <c r="BO55"/>
      <c r="BP55" s="108"/>
      <c r="BQ55"/>
      <c r="BR55" s="108"/>
      <c r="BS55"/>
      <c r="BT55"/>
      <c r="BU55"/>
      <c r="BV55"/>
      <c r="BW55"/>
      <c r="BX55"/>
      <c r="BY55"/>
      <c r="BZ55"/>
      <c r="CA55"/>
      <c r="CB55" s="108"/>
      <c r="CC55"/>
      <c r="CD55"/>
      <c r="CE55" s="124"/>
      <c r="CF55"/>
      <c r="CG55"/>
      <c r="CH55"/>
      <c r="CI55"/>
      <c r="CJ55"/>
      <c r="CK55"/>
      <c r="CL55"/>
      <c r="CM55" s="108"/>
      <c r="CN55"/>
      <c r="CO55"/>
      <c r="CP55"/>
      <c r="CQ55"/>
      <c r="CR55" s="124"/>
      <c r="CS55" s="108"/>
      <c r="CT55"/>
      <c r="CU55"/>
      <c r="CV55"/>
      <c r="CW55"/>
      <c r="CX55" s="124"/>
      <c r="CY55"/>
      <c r="CZ55" s="108"/>
      <c r="DA55"/>
      <c r="DB55"/>
      <c r="DC55"/>
      <c r="DF55" s="108"/>
    </row>
    <row r="56" spans="5:126">
      <c r="AE56" s="108"/>
      <c r="AF56"/>
      <c r="AG56"/>
      <c r="AH56"/>
      <c r="AI56"/>
      <c r="AJ56"/>
      <c r="AK56"/>
      <c r="AL56"/>
      <c r="AO56"/>
      <c r="AP56"/>
      <c r="AQ56"/>
      <c r="AR56" s="124"/>
      <c r="AS56"/>
      <c r="AT56"/>
      <c r="AU56"/>
      <c r="AV56"/>
      <c r="AW56" s="108"/>
      <c r="AX56"/>
      <c r="AY56"/>
      <c r="AZ56"/>
      <c r="BA56"/>
      <c r="BB56"/>
      <c r="BC56"/>
      <c r="BD56"/>
      <c r="BE56"/>
      <c r="BF56"/>
      <c r="BG56" s="108"/>
      <c r="BH56"/>
      <c r="BI56"/>
      <c r="BJ56"/>
      <c r="BK56"/>
      <c r="BL56"/>
      <c r="BM56"/>
      <c r="BN56"/>
      <c r="BO56"/>
      <c r="BP56" s="108"/>
      <c r="BQ56"/>
      <c r="BR56" s="108"/>
      <c r="BS56"/>
      <c r="BT56"/>
      <c r="BU56"/>
      <c r="BV56"/>
      <c r="BW56"/>
      <c r="BX56"/>
      <c r="BY56"/>
      <c r="BZ56"/>
      <c r="CA56"/>
      <c r="CB56" s="108"/>
      <c r="CC56"/>
      <c r="CD56"/>
      <c r="CE56" s="124"/>
      <c r="CF56"/>
      <c r="CG56"/>
      <c r="CH56"/>
      <c r="CI56"/>
      <c r="CJ56"/>
      <c r="CK56"/>
      <c r="CL56"/>
      <c r="CM56" s="108"/>
      <c r="CN56"/>
      <c r="CO56"/>
      <c r="CP56"/>
      <c r="CQ56"/>
      <c r="CR56" s="124"/>
      <c r="CS56" s="108"/>
      <c r="CT56"/>
      <c r="CU56"/>
      <c r="CV56"/>
      <c r="CW56"/>
      <c r="CX56" s="124"/>
      <c r="CY56"/>
      <c r="CZ56" s="108"/>
      <c r="DA56"/>
      <c r="DB56"/>
      <c r="DC56"/>
      <c r="DF56" s="108"/>
      <c r="DU56" t="s">
        <v>468</v>
      </c>
    </row>
    <row r="57" spans="5:126">
      <c r="F57" s="4" t="s">
        <v>328</v>
      </c>
      <c r="AD57" s="126">
        <f>-SUM(AD93:AD293)</f>
        <v>478835</v>
      </c>
      <c r="AE57" s="75">
        <f>SUM(AE93:AE293)</f>
        <v>416949</v>
      </c>
      <c r="AF57"/>
      <c r="AG57"/>
      <c r="AH57"/>
      <c r="AI57"/>
      <c r="AJ57"/>
      <c r="AK57"/>
      <c r="AL57" s="75">
        <f>-SUM(AL93:AL293)</f>
        <v>362205</v>
      </c>
      <c r="AM57" s="75">
        <f>SUM(AM93:AM293)</f>
        <v>350250</v>
      </c>
      <c r="AN57" s="75"/>
      <c r="AO57"/>
      <c r="AP57"/>
      <c r="AQ57"/>
      <c r="AR57" s="124"/>
      <c r="AS57"/>
      <c r="AT57"/>
      <c r="AU57"/>
      <c r="AV57" s="75">
        <f>-SUM(AV93:AV293)</f>
        <v>457340</v>
      </c>
      <c r="AW57" s="75">
        <f>SUM(AW93:AW293)</f>
        <v>350313</v>
      </c>
      <c r="AX57"/>
      <c r="AY57"/>
      <c r="AZ57"/>
      <c r="BA57"/>
      <c r="BB57"/>
      <c r="BC57"/>
      <c r="BD57"/>
      <c r="BE57"/>
      <c r="BF57" s="75">
        <f>-SUM(BF93:BF293)</f>
        <v>299558</v>
      </c>
      <c r="BG57" s="75">
        <f>SUM(BG93:BG293)</f>
        <v>254462</v>
      </c>
      <c r="BH57"/>
      <c r="BI57"/>
      <c r="BJ57"/>
      <c r="BK57"/>
      <c r="BL57"/>
      <c r="BM57"/>
      <c r="BN57"/>
      <c r="BO57" s="75">
        <f>-SUM(BO93:BO293)</f>
        <v>335790</v>
      </c>
      <c r="BP57" s="75">
        <f>SUM(BP93:BP293)</f>
        <v>319000</v>
      </c>
      <c r="BQ57" s="75">
        <f>-SUM(BQ93:BQ293)</f>
        <v>307403</v>
      </c>
      <c r="BR57" s="75">
        <f>SUM(BR93:BR293)</f>
        <v>282443</v>
      </c>
      <c r="BS57" s="75"/>
      <c r="BT57"/>
      <c r="BU57"/>
      <c r="BV57"/>
      <c r="BW57"/>
      <c r="BX57"/>
      <c r="BY57"/>
      <c r="BZ57"/>
      <c r="CA57" s="75">
        <f>-SUM(CA93:CA293)</f>
        <v>363672</v>
      </c>
      <c r="CB57" s="75">
        <f>SUM(CB93:CB293)</f>
        <v>287090</v>
      </c>
      <c r="CC57"/>
      <c r="CD57"/>
      <c r="CE57" s="124"/>
      <c r="CF57"/>
      <c r="CG57"/>
      <c r="CH57"/>
      <c r="CI57"/>
      <c r="CJ57"/>
      <c r="CK57"/>
      <c r="CL57" s="75">
        <f>-SUM(CL93:CL293)</f>
        <v>372356</v>
      </c>
      <c r="CM57" s="75">
        <f>SUM(CM93:CM293)</f>
        <v>226771</v>
      </c>
      <c r="CN57"/>
      <c r="CO57"/>
      <c r="CP57"/>
      <c r="CQ57"/>
      <c r="CR57" s="126">
        <f>SUM(CR93:CR293)</f>
        <v>-408459</v>
      </c>
      <c r="CS57" s="75">
        <f>SUM(CS93:CS293)</f>
        <v>131171.11600000007</v>
      </c>
      <c r="CT57" s="75"/>
      <c r="CU57"/>
      <c r="CV57"/>
      <c r="CW57"/>
      <c r="CX57" s="126">
        <f>-SUM(CX93:CX293)</f>
        <v>354563</v>
      </c>
      <c r="CY57" s="75"/>
      <c r="CZ57" s="75">
        <f>SUM(CZ93:CZ293)</f>
        <v>399325</v>
      </c>
      <c r="DA57" s="75"/>
      <c r="DB57"/>
      <c r="DC57"/>
      <c r="DF57" s="75"/>
      <c r="DU57" t="s">
        <v>466</v>
      </c>
      <c r="DV57" t="s">
        <v>467</v>
      </c>
    </row>
    <row r="58" spans="5:126">
      <c r="F58" s="4" t="s">
        <v>328</v>
      </c>
      <c r="AE58" s="127">
        <f>AD57/AE57-1</f>
        <v>0.14842582665985526</v>
      </c>
      <c r="AF58"/>
      <c r="AG58"/>
      <c r="AH58"/>
      <c r="AI58"/>
      <c r="AJ58"/>
      <c r="AK58"/>
      <c r="AM58" s="116">
        <f>AL57/AM57-1</f>
        <v>3.4132762312633735E-2</v>
      </c>
      <c r="AN58"/>
      <c r="AO58"/>
      <c r="AP58"/>
      <c r="AQ58"/>
      <c r="AR58" s="124"/>
      <c r="AS58"/>
      <c r="AT58"/>
      <c r="AU58"/>
      <c r="AW58" s="116">
        <f>AV57/AW57-1</f>
        <v>0.3055182080025578</v>
      </c>
      <c r="AX58"/>
      <c r="AY58"/>
      <c r="AZ58"/>
      <c r="BA58"/>
      <c r="BB58"/>
      <c r="BC58"/>
      <c r="BD58"/>
      <c r="BE58"/>
      <c r="BG58" s="116">
        <f>BF57/BG57-1</f>
        <v>0.17722096030055567</v>
      </c>
      <c r="BH58"/>
      <c r="BI58"/>
      <c r="BJ58"/>
      <c r="BK58"/>
      <c r="BL58"/>
      <c r="BM58"/>
      <c r="BN58"/>
      <c r="BP58" s="116">
        <f>BO57/BP57-1</f>
        <v>5.2633228840125446E-2</v>
      </c>
      <c r="BR58" s="116">
        <f>BQ57/BR57-1</f>
        <v>8.8371813073788275E-2</v>
      </c>
      <c r="BS58"/>
      <c r="BT58"/>
      <c r="BU58"/>
      <c r="BV58"/>
      <c r="BW58"/>
      <c r="BX58"/>
      <c r="BY58"/>
      <c r="BZ58"/>
      <c r="CB58" s="116">
        <f>CA57/CB57-1</f>
        <v>0.26675258629697995</v>
      </c>
      <c r="CC58"/>
      <c r="CD58"/>
      <c r="CE58" s="124"/>
      <c r="CF58"/>
      <c r="CG58"/>
      <c r="CH58"/>
      <c r="CI58"/>
      <c r="CJ58"/>
      <c r="CK58"/>
      <c r="CM58" s="116">
        <f>CL57/CM57-1</f>
        <v>0.64199125990536698</v>
      </c>
      <c r="CN58"/>
      <c r="CO58"/>
      <c r="CP58"/>
      <c r="CQ58"/>
      <c r="CR58" s="127">
        <f>CR57/CS57-1</f>
        <v>-4.1139401146819532</v>
      </c>
      <c r="CS58"/>
      <c r="CT58"/>
      <c r="CU58"/>
      <c r="CV58"/>
      <c r="CW58"/>
      <c r="CX58" s="127">
        <f>CX57/CZ57-1</f>
        <v>-0.11209415889313212</v>
      </c>
      <c r="CY58" s="116"/>
      <c r="CZ58"/>
      <c r="DA58"/>
      <c r="DB58"/>
      <c r="DC58"/>
      <c r="DF58" s="115">
        <f>AE58</f>
        <v>0.14842582665985526</v>
      </c>
      <c r="DG58" s="115">
        <f>AM58</f>
        <v>3.4132762312633735E-2</v>
      </c>
      <c r="DH58" s="115">
        <v>0</v>
      </c>
      <c r="DI58" s="115">
        <f>AW58</f>
        <v>0.3055182080025578</v>
      </c>
      <c r="DJ58" s="115">
        <f>BG58</f>
        <v>0.17722096030055567</v>
      </c>
      <c r="DK58" s="115">
        <f>BP58</f>
        <v>5.2633228840125446E-2</v>
      </c>
      <c r="DL58" s="115">
        <f>BR58</f>
        <v>8.8371813073788275E-2</v>
      </c>
      <c r="DM58" s="115">
        <f>CB58</f>
        <v>0.26675258629697995</v>
      </c>
      <c r="DN58" s="115">
        <f>CM58</f>
        <v>0.64199125990536698</v>
      </c>
      <c r="DO58" s="115">
        <f>0</f>
        <v>0</v>
      </c>
      <c r="DP58" s="115">
        <v>0</v>
      </c>
      <c r="DQ58" s="115">
        <f>CR58</f>
        <v>-4.1139401146819532</v>
      </c>
      <c r="DR58" s="115">
        <f>CX58</f>
        <v>-0.11209415889313212</v>
      </c>
      <c r="DU58" s="45">
        <f>AVERAGE(DF58,DG58,DI58:DN58)</f>
        <v>0.21438083067398289</v>
      </c>
      <c r="DV58" s="45">
        <f>AVERAGE(DF58,DG58:DP58)</f>
        <v>0.15591333139926028</v>
      </c>
    </row>
    <row r="59" spans="5:126">
      <c r="AE59" s="108"/>
      <c r="AF59"/>
      <c r="AG59"/>
      <c r="AH59"/>
      <c r="AI59"/>
      <c r="AJ59"/>
      <c r="AK59"/>
      <c r="AL59"/>
      <c r="AO59"/>
      <c r="AP59"/>
      <c r="AQ59"/>
      <c r="AR59" s="124"/>
      <c r="AS59"/>
      <c r="AT59"/>
      <c r="AU59"/>
      <c r="AV59"/>
      <c r="AW59" s="108"/>
      <c r="AX59"/>
      <c r="AY59"/>
      <c r="AZ59"/>
      <c r="BA59"/>
      <c r="BB59"/>
      <c r="BC59"/>
      <c r="BD59"/>
      <c r="BE59"/>
      <c r="BF59"/>
      <c r="BG59" s="108"/>
      <c r="BH59"/>
      <c r="BI59"/>
      <c r="BJ59"/>
      <c r="BK59"/>
      <c r="BL59"/>
      <c r="BM59"/>
      <c r="BN59"/>
      <c r="BO59"/>
      <c r="BP59" s="108"/>
      <c r="BQ59"/>
      <c r="BR59" s="108"/>
      <c r="BS59"/>
      <c r="BT59"/>
      <c r="BU59"/>
      <c r="BV59"/>
      <c r="BW59"/>
      <c r="BX59"/>
      <c r="BY59"/>
      <c r="BZ59"/>
      <c r="CA59"/>
      <c r="CB59" s="108"/>
      <c r="CC59"/>
      <c r="CD59"/>
      <c r="CE59" s="124"/>
      <c r="CF59"/>
      <c r="CG59"/>
      <c r="CH59"/>
      <c r="CI59"/>
      <c r="CJ59"/>
      <c r="CK59"/>
      <c r="CL59"/>
      <c r="CM59" s="108"/>
      <c r="CN59"/>
      <c r="CO59"/>
      <c r="CP59"/>
      <c r="CS59" s="108"/>
      <c r="CT59"/>
      <c r="CU59"/>
      <c r="CV59"/>
      <c r="CW59"/>
      <c r="CX59" s="124"/>
      <c r="CY59"/>
      <c r="CZ59" s="108"/>
      <c r="DA59"/>
      <c r="DB59"/>
      <c r="DC59"/>
    </row>
    <row r="60" spans="5:126">
      <c r="F60" t="s">
        <v>329</v>
      </c>
      <c r="AA60" s="4"/>
      <c r="AB60" s="4"/>
      <c r="AC60" s="4" t="s">
        <v>79</v>
      </c>
      <c r="AD60" s="124">
        <v>3000</v>
      </c>
      <c r="AE60" s="108"/>
      <c r="AF60"/>
      <c r="AG60" s="4" t="s">
        <v>212</v>
      </c>
      <c r="AH60" cm="1">
        <f t="array" ref="AH60">INDEX(stateTaxData[],MATCH(1,(stateTaxData[taxYear]=$B$4)*(stateTaxData[FilingStatusFlag]=$B$8)*(stateTaxData[stateName]=AH$1),0),MATCH(AG60,stateTaxData[#Headers],0))</f>
        <v>17</v>
      </c>
      <c r="AI60" s="4" t="s">
        <v>266</v>
      </c>
      <c r="AJ60" s="4"/>
      <c r="AK60" s="4"/>
      <c r="AL60" cm="1">
        <f t="array" ref="AL60">INDEX(stateTaxData[],MATCH(1,(stateTaxData[taxYear]=$B$4)*(stateTaxData[FilingStatusFlag]=$B$8)*(stateTaxData[stateName]=AL$1),0),MATCH(AI60,stateTaxData[#Headers],0))</f>
        <v>460</v>
      </c>
      <c r="AN60" s="7" t="s">
        <v>225</v>
      </c>
      <c r="AO60" cm="1">
        <f t="array" ref="AO60">INDEX(stateTaxData[],MATCH(1,(stateTaxData[taxYear]=$B$4)*(stateTaxData[FilingStatusFlag]=$B$8)*(stateTaxData[stateName]=AO$1),0),MATCH(AN60,stateTaxData[#Headers],0))</f>
        <v>229908</v>
      </c>
      <c r="AP60"/>
      <c r="AQ60" t="s">
        <v>234</v>
      </c>
      <c r="AR60" s="124" cm="1">
        <f t="array" ref="AR60">INDEX(stateTaxData[],MATCH(1,(stateTaxData[taxYear]=$B$4)*(stateTaxData[FilingStatusFlag]=$B$8)*(stateTaxData[stateName]=AR$1),0),MATCH(AQ60,stateTaxData[#Headers],0))</f>
        <v>90</v>
      </c>
      <c r="AS60"/>
      <c r="AT60"/>
      <c r="AU60"/>
      <c r="AV60"/>
      <c r="AW60" s="108"/>
      <c r="AX60"/>
      <c r="AY60"/>
      <c r="AZ60" t="s">
        <v>240</v>
      </c>
      <c r="BA60" cm="1">
        <f t="array" ref="BA60">INDEX(stateTaxData[],MATCH(1,(stateTaxData[taxYear]=$B$4)*(stateTaxData[FilingStatusFlag]=$B$8)*(stateTaxData[stateName]=BA$1),0),MATCH(AZ60,stateTaxData[#Headers],0))</f>
        <v>250000</v>
      </c>
      <c r="BB60"/>
      <c r="BC60"/>
      <c r="BD60"/>
      <c r="BE60"/>
      <c r="BF60"/>
      <c r="BG60" s="108"/>
      <c r="BH60"/>
      <c r="BI60" t="s">
        <v>244</v>
      </c>
      <c r="BJ60" cm="1">
        <f t="array" ref="BJ60">INDEX(stateTaxData[],MATCH(1,(stateTaxData[taxYear]=$B$4)*(stateTaxData[FilingStatusFlag]=$B$8)*(stateTaxData[stateName]=BJ$1),0),MATCH(BI60,stateTaxData[#Headers],0))</f>
        <v>0.66666666699999999</v>
      </c>
      <c r="BK60"/>
      <c r="BL60"/>
      <c r="BM60" t="s">
        <v>246</v>
      </c>
      <c r="BN60" cm="1">
        <f t="array" ref="BN60">INDEX(stateTaxData[],MATCH(1,(stateTaxData[taxYear]=$B$4)*(stateTaxData[FilingStatusFlag]=$B$8)*(stateTaxData[stateName]=BN$1),0),MATCH(BM60,stateTaxData[#Headers],0))</f>
        <v>0.03</v>
      </c>
      <c r="BO60"/>
      <c r="BP60" s="108"/>
      <c r="BQ60"/>
      <c r="BR60" s="108"/>
      <c r="BS60" t="s">
        <v>248</v>
      </c>
      <c r="BT60" s="124" cm="1">
        <f t="array" ref="BT60">INDEX(stateTaxData[],MATCH(1,(stateTaxData[taxYear]=$B$4)*(stateTaxData[FilingStatusFlag]=$B$8)*(stateTaxData[stateName]=BT$1),0),MATCH(BS60,stateTaxData[#Headers],0))</f>
        <v>0.2</v>
      </c>
      <c r="BU60"/>
      <c r="BV60"/>
      <c r="BW60"/>
      <c r="BX60"/>
      <c r="BY60"/>
      <c r="BZ60"/>
      <c r="CA60"/>
      <c r="CB60" s="108"/>
      <c r="CC60"/>
      <c r="CD60" t="s">
        <v>252</v>
      </c>
      <c r="CE60" s="124" cm="1">
        <f t="array" ref="CE60">INDEX(stateTaxData[],MATCH(1,(stateTaxData[taxYear]=$B$4)*(stateTaxData[FilingStatusFlag]=$B$8)*(stateTaxData[stateName]=CE$1),0),MATCH(CD60,stateTaxData[#Headers],0))</f>
        <v>2150</v>
      </c>
      <c r="CF60"/>
      <c r="CG60" t="s">
        <v>254</v>
      </c>
      <c r="CH60" cm="1">
        <f t="array" ref="CH60">INDEX(stateTaxData[],MATCH(1,(stateTaxData[taxYear]=$B$4)*(stateTaxData[FilingStatusFlag]=$B$8)*(stateTaxData[stateName]=CH$1),0),MATCH(CG60,stateTaxData[#Headers],0))</f>
        <v>100000</v>
      </c>
      <c r="CI60"/>
      <c r="CJ60" t="s">
        <v>257</v>
      </c>
      <c r="CK60" t="str" cm="1">
        <f t="array" ref="CK60">INDEX(stateTaxData[],MATCH(1,(stateTaxData[taxYear]=$B$4)*(stateTaxData[FilingStatusFlag]=$B$8)*(stateTaxData[stateName]=CK$1),0),MATCH(CJ60,stateTaxData[#Headers],0))</f>
        <v>NA</v>
      </c>
      <c r="CL60"/>
      <c r="CM60" s="108"/>
      <c r="CN60"/>
      <c r="CO60"/>
      <c r="CQ60" t="s">
        <v>353</v>
      </c>
      <c r="CR60" s="128">
        <v>45000</v>
      </c>
      <c r="CS60" s="108"/>
      <c r="CT60" t="s">
        <v>261</v>
      </c>
      <c r="CU60" cm="1">
        <f t="array" ref="CU60">INDEX(stateTaxData[],MATCH(1,(stateTaxData[taxYear]=$B$4)*(stateTaxData[FilingStatusFlag]=$B$8)*(stateTaxData[stateName]=CU$1),0),MATCH(CT60,stateTaxData[#Headers],0))</f>
        <v>0.03</v>
      </c>
      <c r="CV60"/>
      <c r="CW60"/>
      <c r="CX60" s="123" t="s">
        <v>361</v>
      </c>
      <c r="CZ60" s="108"/>
      <c r="DA60" t="s">
        <v>263</v>
      </c>
      <c r="DB60" cm="1">
        <f t="array" ref="DB60">INDEX(stateTaxData[],MATCH(1,(stateTaxData[taxYear]=$B$4)*(stateTaxData[FilingStatusFlag]=$B$8)*(stateTaxData[stateName]=DB$1),0),MATCH(DA60,stateTaxData[#Headers],0))</f>
        <v>0.12000037600000001</v>
      </c>
      <c r="DC60"/>
    </row>
    <row r="61" spans="5:126">
      <c r="F61" t="s">
        <v>330</v>
      </c>
      <c r="AA61" s="4"/>
      <c r="AB61" s="4"/>
      <c r="AC61" s="4" t="s">
        <v>81</v>
      </c>
      <c r="AD61" s="124">
        <v>3000</v>
      </c>
      <c r="AE61" s="108"/>
      <c r="AF61"/>
      <c r="AG61" s="4" t="s">
        <v>211</v>
      </c>
      <c r="AH61" cm="1">
        <f t="array" ref="AH61">INDEX(stateTaxData[],MATCH(1,(stateTaxData[taxYear]=$B$4)*(stateTaxData[FilingStatusFlag]=$B$8)*(stateTaxData[stateName]=AH$1),0),MATCH(AG61,stateTaxData[#Headers],0))</f>
        <v>25</v>
      </c>
      <c r="AI61" s="4" t="s">
        <v>214</v>
      </c>
      <c r="AJ61" s="4"/>
      <c r="AK61" s="4"/>
      <c r="AL61" cm="1">
        <f t="array" ref="AL61">INDEX(stateTaxData[],MATCH(1,(stateTaxData[taxYear]=$B$4)*(stateTaxData[FilingStatusFlag]=$B$8)*(stateTaxData[stateName]=AL$1),0),MATCH(AI61,stateTaxData[#Headers],0))</f>
        <v>0</v>
      </c>
      <c r="AN61" s="7" t="s">
        <v>226</v>
      </c>
      <c r="AO61" cm="1">
        <f t="array" ref="AO61">INDEX(stateTaxData[],MATCH(1,(stateTaxData[taxYear]=$B$4)*(stateTaxData[FilingStatusFlag]=$B$8)*(stateTaxData[stateName]=AO$1),0),MATCH(AN61,stateTaxData[#Headers],0))</f>
        <v>2.3999999999999998E-3</v>
      </c>
      <c r="AP61"/>
      <c r="AQ61" t="s">
        <v>235</v>
      </c>
      <c r="AR61" s="124" cm="1">
        <f t="array" ref="AR61">INDEX(stateTaxData[],MATCH(1,(stateTaxData[taxYear]=$B$4)*(stateTaxData[FilingStatusFlag]=$B$8)*(stateTaxData[stateName]=AR$1),0),MATCH(AQ61,stateTaxData[#Headers],0))</f>
        <v>50</v>
      </c>
      <c r="AS61"/>
      <c r="AT61"/>
      <c r="AU61"/>
      <c r="AV61"/>
      <c r="AW61" s="108"/>
      <c r="AX61"/>
      <c r="AY61"/>
      <c r="AZ61" t="s">
        <v>457</v>
      </c>
      <c r="BA61"/>
      <c r="BB61"/>
      <c r="BC61"/>
      <c r="BD61"/>
      <c r="BE61"/>
      <c r="BF61"/>
      <c r="BG61" s="108"/>
      <c r="BH61"/>
      <c r="BI61" t="s">
        <v>243</v>
      </c>
      <c r="BJ61" cm="1">
        <f t="array" ref="BJ61">INDEX(stateTaxData[],MATCH(1,(stateTaxData[taxYear]=$B$4)*(stateTaxData[FilingStatusFlag]=$B$8)*(stateTaxData[stateName]=BJ$1),0),MATCH(BI61,stateTaxData[#Headers],0))</f>
        <v>100000</v>
      </c>
      <c r="BK61"/>
      <c r="BL61"/>
      <c r="BM61" t="s">
        <v>247</v>
      </c>
      <c r="BN61" cm="1">
        <f t="array" ref="BN61">INDEX(stateTaxData[],MATCH(1,(stateTaxData[taxYear]=$B$4)*(stateTaxData[FilingStatusFlag]=$B$8)*(stateTaxData[stateName]=BN$1),0),MATCH(BM61,stateTaxData[#Headers],0))</f>
        <v>0.8</v>
      </c>
      <c r="BO61"/>
      <c r="BP61" s="108"/>
      <c r="BQ61"/>
      <c r="BR61" s="108"/>
      <c r="BS61" t="s">
        <v>249</v>
      </c>
      <c r="BT61" cm="1">
        <f t="array" ref="BT61">INDEX(stateTaxData[],MATCH(1,(stateTaxData[taxYear]=$B$4)*(stateTaxData[FilingStatusFlag]=$B$8)*(stateTaxData[stateName]=BT$1),0),MATCH(BS61,stateTaxData[#Headers],0))</f>
        <v>2460</v>
      </c>
      <c r="BU61"/>
      <c r="BV61"/>
      <c r="BW61"/>
      <c r="BX61"/>
      <c r="BY61"/>
      <c r="BZ61"/>
      <c r="CA61"/>
      <c r="CB61" s="108"/>
      <c r="CC61"/>
      <c r="CD61" t="s">
        <v>253</v>
      </c>
      <c r="CE61" s="124" cm="1">
        <f t="array" ref="CE61">INDEX(stateTaxData[],MATCH(1,(stateTaxData[taxYear]=$B$4)*(stateTaxData[FilingStatusFlag]=$B$8)*(stateTaxData[stateName]=CE$1),0),MATCH(CD61,stateTaxData[#Headers],0))</f>
        <v>1900</v>
      </c>
      <c r="CF61"/>
      <c r="CG61" t="s">
        <v>421</v>
      </c>
      <c r="CH61"/>
      <c r="CI61"/>
      <c r="CJ61" t="s">
        <v>255</v>
      </c>
      <c r="CK61" cm="1">
        <f t="array" ref="CK61">INDEX(stateTaxData[],MATCH(1,(stateTaxData[taxYear]=$B$4)*(stateTaxData[FilingStatusFlag]=$B$8)*(stateTaxData[stateName]=CK$1),0),MATCH(CJ61,stateTaxData[#Headers],0))</f>
        <v>233750</v>
      </c>
      <c r="CL61"/>
      <c r="CM61" s="108"/>
      <c r="CN61"/>
      <c r="CO61"/>
      <c r="CQ61" s="7" t="s">
        <v>356</v>
      </c>
      <c r="CR61" s="129">
        <f>CR60*CR27</f>
        <v>2182.5</v>
      </c>
      <c r="CS61" s="108"/>
      <c r="CT61" t="s">
        <v>260</v>
      </c>
      <c r="CU61" cm="1">
        <f t="array" ref="CU61">INDEX(stateTaxData[],MATCH(1,(stateTaxData[taxYear]=$B$4)*(stateTaxData[FilingStatusFlag]=$B$8)*(stateTaxData[stateName]=CU$1),0),MATCH(CT61,stateTaxData[#Headers],0))</f>
        <v>150000</v>
      </c>
      <c r="CV61"/>
      <c r="CW61"/>
      <c r="CX61" s="124"/>
      <c r="CY61"/>
      <c r="CZ61" s="108"/>
      <c r="DA61" t="s">
        <v>262</v>
      </c>
      <c r="DB61" cm="1">
        <f t="array" ref="DB61">INDEX(stateTaxData[],MATCH(1,(stateTaxData[taxYear]=$B$4)*(stateTaxData[FilingStatusFlag]=$B$8)*(stateTaxData[stateName]=DB$1),0),MATCH(DA61,stateTaxData[#Headers],0))</f>
        <v>18400</v>
      </c>
      <c r="DC61"/>
    </row>
    <row r="62" spans="5:126">
      <c r="F62" t="s">
        <v>331</v>
      </c>
      <c r="AA62" s="4"/>
      <c r="AB62" s="4"/>
      <c r="AC62" s="4" t="s">
        <v>50</v>
      </c>
      <c r="AD62" s="124">
        <v>1500</v>
      </c>
      <c r="AE62" s="108"/>
      <c r="AF62"/>
      <c r="AG62" s="4" t="s">
        <v>213</v>
      </c>
      <c r="AH62" cm="1">
        <f t="array" ref="AH62">INDEX(stateTaxData[],MATCH(1,(stateTaxData[taxYear]=$B$4)*(stateTaxData[FilingStatusFlag]=$B$8)*(stateTaxData[stateName]=AH$1),0),MATCH(AG62,stateTaxData[#Headers],0))</f>
        <v>19</v>
      </c>
      <c r="AI62" s="4" t="s">
        <v>215</v>
      </c>
      <c r="AJ62" s="4"/>
      <c r="AK62" s="4"/>
      <c r="AL62" cm="1">
        <f t="array" ref="AL62">INDEX(stateTaxData[],MATCH(1,(stateTaxData[taxYear]=$B$4)*(stateTaxData[FilingStatusFlag]=$B$8)*(stateTaxData[stateName]=AL$1),0),MATCH(AI62,stateTaxData[#Headers],0))</f>
        <v>5000</v>
      </c>
      <c r="AN62" t="s">
        <v>413</v>
      </c>
      <c r="AP62"/>
      <c r="AQ62" t="s">
        <v>270</v>
      </c>
      <c r="AR62" s="124" t="str" cm="1">
        <f t="array" ref="AR62">INDEX(stateTaxData[],MATCH(1,(stateTaxData[taxYear]=$B$4)*(stateTaxData[FilingStatusFlag]=$B$8)*(stateTaxData[stateName]=AR$1),0),MATCH(AQ62,stateTaxData[#Headers],0))</f>
        <v>NA</v>
      </c>
      <c r="AS62"/>
      <c r="AT62"/>
      <c r="AU62"/>
      <c r="AV62"/>
      <c r="AW62" s="108"/>
      <c r="AX62"/>
      <c r="AY62"/>
      <c r="AZ62"/>
      <c r="BA62"/>
      <c r="BB62"/>
      <c r="BC62"/>
      <c r="BD62"/>
      <c r="BE62"/>
      <c r="BF62"/>
      <c r="BG62" s="108"/>
      <c r="BH62"/>
      <c r="BI62" t="s">
        <v>241</v>
      </c>
      <c r="BJ62" s="124" cm="1">
        <f t="array" ref="BJ62">INDEX(stateTaxData[],MATCH(1,(stateTaxData[taxYear]=$B$4)*(stateTaxData[FilingStatusFlag]=$B$8)*(stateTaxData[stateName]=BJ$1),0),MATCH(BI62,stateTaxData[#Headers],0))</f>
        <v>0.15</v>
      </c>
      <c r="BK62"/>
      <c r="BL62"/>
      <c r="BM62" t="s">
        <v>245</v>
      </c>
      <c r="BN62" cm="1">
        <f t="array" ref="BN62">INDEX(stateTaxData[],MATCH(1,(stateTaxData[taxYear]=$B$4)*(stateTaxData[FilingStatusFlag]=$B$8)*(stateTaxData[stateName]=BN$1),0),MATCH(BM62,stateTaxData[#Headers],0))</f>
        <v>206050</v>
      </c>
      <c r="BO62"/>
      <c r="BP62" s="108"/>
      <c r="BQ62"/>
      <c r="BR62" s="108"/>
      <c r="BS62"/>
      <c r="BT62"/>
      <c r="BU62"/>
      <c r="BV62"/>
      <c r="BW62"/>
      <c r="BX62"/>
      <c r="BY62"/>
      <c r="BZ62"/>
      <c r="CA62"/>
      <c r="CB62" s="108"/>
      <c r="CC62"/>
      <c r="CD62" t="s">
        <v>250</v>
      </c>
      <c r="CE62" s="124" cm="1">
        <f t="array" ref="CE62">INDEX(stateTaxData[],MATCH(1,(stateTaxData[taxYear]=$B$4)*(stateTaxData[FilingStatusFlag]=$B$8)*(stateTaxData[stateName]=CE$1),0),MATCH(CD62,stateTaxData[#Headers],0))</f>
        <v>40000</v>
      </c>
      <c r="CF62"/>
      <c r="CG62"/>
      <c r="CH62"/>
      <c r="CI62"/>
      <c r="CJ62" t="s">
        <v>256</v>
      </c>
      <c r="CK62" cm="1">
        <f t="array" ref="CK62">INDEX(stateTaxData[],MATCH(1,(stateTaxData[taxYear]=$B$4)*(stateTaxData[FilingStatusFlag]=$B$8)*(stateTaxData[stateName]=CK$1),0),MATCH(CJ62,stateTaxData[#Headers],0))</f>
        <v>260550</v>
      </c>
      <c r="CL62"/>
      <c r="CM62" s="108"/>
      <c r="CN62"/>
      <c r="CO62"/>
      <c r="CP62"/>
      <c r="CQ62" t="s">
        <v>347</v>
      </c>
      <c r="CR62" s="124">
        <v>1941</v>
      </c>
      <c r="CS62" s="108"/>
      <c r="CT62"/>
      <c r="CU62"/>
      <c r="CV62"/>
      <c r="CW62"/>
      <c r="CX62" s="124"/>
      <c r="CY62"/>
      <c r="CZ62" s="108"/>
      <c r="DA62"/>
      <c r="DB62"/>
      <c r="DC62"/>
    </row>
    <row r="63" spans="5:126">
      <c r="F63" t="s">
        <v>332</v>
      </c>
      <c r="AA63" s="4"/>
      <c r="AB63" s="4"/>
      <c r="AC63" s="4" t="s">
        <v>85</v>
      </c>
      <c r="AD63" s="124">
        <f>VLOOKUP($B$8,$AC$60:$AD$62,2,FALSE)</f>
        <v>1500</v>
      </c>
      <c r="AE63" s="108"/>
      <c r="AF63"/>
      <c r="AG63"/>
      <c r="AI63" s="4" t="s">
        <v>216</v>
      </c>
      <c r="AJ63" s="4"/>
      <c r="AK63" s="4"/>
      <c r="AL63" cm="1">
        <f t="array" ref="AL63">INDEX(stateTaxData[],MATCH(1,(stateTaxData[taxYear]=$B$4)*(stateTaxData[FilingStatusFlag]=$B$8)*(stateTaxData[stateName]=AL$1),0),MATCH(AI63,stateTaxData[#Headers],0))</f>
        <v>10000</v>
      </c>
      <c r="AN63" s="1" t="s">
        <v>407</v>
      </c>
      <c r="AP63"/>
      <c r="AQ63" t="s">
        <v>237</v>
      </c>
      <c r="AR63" s="124" t="str" cm="1">
        <f t="array" ref="AR63">INDEX(stateTaxData[],MATCH(1,(stateTaxData[taxYear]=$B$4)*(stateTaxData[FilingStatusFlag]=$B$8)*(stateTaxData[stateName]=AR$1),0),MATCH(AQ63,stateTaxData[#Headers],0))</f>
        <v>NA</v>
      </c>
      <c r="AS63"/>
      <c r="AT63"/>
      <c r="AU63"/>
      <c r="AV63"/>
      <c r="AW63" s="108"/>
      <c r="AX63"/>
      <c r="AY63"/>
      <c r="AZ63"/>
      <c r="BA63"/>
      <c r="BB63"/>
      <c r="BC63"/>
      <c r="BD63"/>
      <c r="BE63"/>
      <c r="BF63"/>
      <c r="BG63" s="108"/>
      <c r="BH63"/>
      <c r="BI63" t="s">
        <v>242</v>
      </c>
      <c r="BJ63" cm="1">
        <f t="array" ref="BJ63">INDEX(stateTaxData[],MATCH(1,(stateTaxData[taxYear]=$B$4)*(stateTaxData[FilingStatusFlag]=$B$8)*(stateTaxData[stateName]=BJ$1),0),MATCH(BI63,stateTaxData[#Headers],0))</f>
        <v>1600</v>
      </c>
      <c r="BK63"/>
      <c r="BL63"/>
      <c r="BM63" t="s">
        <v>455</v>
      </c>
      <c r="BN63"/>
      <c r="BO63"/>
      <c r="BP63" s="108"/>
      <c r="BQ63"/>
      <c r="BR63" s="108"/>
      <c r="BS63" t="s">
        <v>428</v>
      </c>
      <c r="BU63"/>
      <c r="BV63"/>
      <c r="BW63"/>
      <c r="BX63"/>
      <c r="BY63"/>
      <c r="BZ63"/>
      <c r="CA63"/>
      <c r="CB63" s="108"/>
      <c r="CC63"/>
      <c r="CD63" t="s">
        <v>251</v>
      </c>
      <c r="CE63" s="124" cm="1">
        <f t="array" ref="CE63">INDEX(stateTaxData[],MATCH(1,(stateTaxData[taxYear]=$B$4)*(stateTaxData[FilingStatusFlag]=$B$8)*(stateTaxData[stateName]=CE$1),0),MATCH(CD63,stateTaxData[#Headers],0))</f>
        <v>80000</v>
      </c>
      <c r="CF63"/>
      <c r="CG63"/>
      <c r="CH63"/>
      <c r="CI63"/>
      <c r="CJ63" t="s">
        <v>420</v>
      </c>
      <c r="CK63"/>
      <c r="CL63"/>
      <c r="CM63" s="108"/>
      <c r="CN63"/>
      <c r="CO63"/>
      <c r="CP63"/>
      <c r="CQ63" t="s">
        <v>348</v>
      </c>
      <c r="CR63" s="124">
        <f>CR62*B12</f>
        <v>0</v>
      </c>
      <c r="CS63" s="108"/>
      <c r="CT63"/>
      <c r="CU63"/>
      <c r="CV63"/>
      <c r="CW63"/>
      <c r="CX63" s="124"/>
      <c r="CY63"/>
      <c r="CZ63" s="108"/>
      <c r="DA63"/>
      <c r="DB63"/>
      <c r="DC63"/>
    </row>
    <row r="64" spans="5:126">
      <c r="F64" t="s">
        <v>333</v>
      </c>
      <c r="AA64" s="4"/>
      <c r="AB64" s="4"/>
      <c r="AC64" s="4" t="s">
        <v>395</v>
      </c>
      <c r="AD64" s="124">
        <v>50000</v>
      </c>
      <c r="AE64" s="108"/>
      <c r="AF64"/>
      <c r="AG64"/>
      <c r="AI64" s="4" t="s">
        <v>217</v>
      </c>
      <c r="AJ64" s="4"/>
      <c r="AK64" s="4"/>
      <c r="AL64" cm="1">
        <f t="array" ref="AL64">INDEX(stateTaxData[],MATCH(1,(stateTaxData[taxYear]=$B$4)*(stateTaxData[FilingStatusFlag]=$B$8)*(stateTaxData[stateName]=AL$1),0),MATCH(AI64,stateTaxData[#Headers],0))</f>
        <v>14300</v>
      </c>
      <c r="AN64" t="s">
        <v>297</v>
      </c>
      <c r="AO64" s="8">
        <f>F91</f>
        <v>45000</v>
      </c>
      <c r="AP64"/>
      <c r="AQ64" t="s">
        <v>236</v>
      </c>
      <c r="AR64" s="124" cm="1">
        <f t="array" ref="AR64">INDEX(stateTaxData[],MATCH(1,(stateTaxData[taxYear]=$B$4)*(stateTaxData[FilingStatusFlag]=$B$8)*(stateTaxData[stateName]=AR$1),0),MATCH(AQ64,stateTaxData[#Headers],0))</f>
        <v>3150</v>
      </c>
      <c r="AS64"/>
      <c r="AT64"/>
      <c r="AU64"/>
      <c r="AV64"/>
      <c r="AW64" s="108"/>
      <c r="AX64"/>
      <c r="AY64"/>
      <c r="AZ64"/>
      <c r="BA64"/>
      <c r="BB64"/>
      <c r="BC64"/>
      <c r="BD64"/>
      <c r="BE64"/>
      <c r="BF64"/>
      <c r="BG64" s="108"/>
      <c r="BH64"/>
      <c r="BI64"/>
      <c r="BJ64"/>
      <c r="BK64"/>
      <c r="BL64"/>
      <c r="BM64"/>
      <c r="BN64"/>
      <c r="BO64"/>
      <c r="BP64" s="108"/>
      <c r="BQ64"/>
      <c r="BR64" s="108"/>
      <c r="BS64" t="s">
        <v>426</v>
      </c>
      <c r="BT64">
        <v>2460</v>
      </c>
      <c r="BU64"/>
      <c r="BV64"/>
      <c r="BW64"/>
      <c r="BX64"/>
      <c r="BY64"/>
      <c r="BZ64"/>
      <c r="CA64"/>
      <c r="CB64" s="108"/>
      <c r="CC64"/>
      <c r="CD64"/>
      <c r="CE64" s="124"/>
      <c r="CF64"/>
      <c r="CG64"/>
      <c r="CH64"/>
      <c r="CI64"/>
      <c r="CJ64"/>
      <c r="CK64"/>
      <c r="CL64"/>
      <c r="CM64" s="108"/>
      <c r="CN64"/>
      <c r="CO64"/>
      <c r="CP64"/>
      <c r="CQ64" t="s">
        <v>349</v>
      </c>
      <c r="CR64" s="124">
        <f>H3</f>
        <v>13850</v>
      </c>
      <c r="CS64" s="108"/>
      <c r="CT64"/>
      <c r="CU64"/>
      <c r="CV64"/>
      <c r="CW64"/>
      <c r="CX64" s="124"/>
      <c r="CY64"/>
      <c r="CZ64" s="108"/>
      <c r="DA64"/>
      <c r="DB64"/>
      <c r="DC64"/>
    </row>
    <row r="65" spans="6:144">
      <c r="F65" t="s">
        <v>334</v>
      </c>
      <c r="AA65" s="4"/>
      <c r="AB65" s="4"/>
      <c r="AC65" s="4" t="s">
        <v>396</v>
      </c>
      <c r="AD65" s="124">
        <v>1000</v>
      </c>
      <c r="AE65" s="108"/>
      <c r="AF65"/>
      <c r="AG65" t="s">
        <v>399</v>
      </c>
      <c r="AI65" s="4" t="s">
        <v>218</v>
      </c>
      <c r="AJ65" s="4"/>
      <c r="AK65" s="4"/>
      <c r="AL65" cm="1">
        <f t="array" ref="AL65">INDEX(stateTaxData[],MATCH(1,(stateTaxData[taxYear]=$B$4)*(stateTaxData[FilingStatusFlag]=$B$8)*(stateTaxData[stateName]=AL$1),0),MATCH(AI65,stateTaxData[#Headers],0))</f>
        <v>23600</v>
      </c>
      <c r="AN65" t="s">
        <v>400</v>
      </c>
      <c r="AO65" s="7">
        <f>AO3</f>
        <v>5202</v>
      </c>
      <c r="AP65"/>
      <c r="AQ65" t="s">
        <v>271</v>
      </c>
      <c r="AR65" s="124" t="str" cm="1">
        <f t="array" ref="AR65">INDEX(stateTaxData[],MATCH(1,(stateTaxData[taxYear]=$B$4)*(stateTaxData[FilingStatusFlag]=$B$8)*(stateTaxData[stateName]=AR$1),0),MATCH(AQ65,stateTaxData[#Headers],0))</f>
        <v>NA</v>
      </c>
      <c r="AS65"/>
      <c r="AT65"/>
      <c r="AU65"/>
      <c r="AV65"/>
      <c r="AW65" s="108"/>
      <c r="AX65"/>
      <c r="AY65"/>
      <c r="AZ65"/>
      <c r="BA65"/>
      <c r="BB65"/>
      <c r="BC65"/>
      <c r="BD65"/>
      <c r="BE65"/>
      <c r="BF65"/>
      <c r="BG65" s="108"/>
      <c r="BH65"/>
      <c r="BI65" t="s">
        <v>428</v>
      </c>
      <c r="BK65"/>
      <c r="BL65"/>
      <c r="BM65"/>
      <c r="BN65"/>
      <c r="BO65"/>
      <c r="BP65" s="108"/>
      <c r="BQ65"/>
      <c r="BR65" s="108"/>
      <c r="BS65" t="s">
        <v>427</v>
      </c>
      <c r="BT65">
        <v>5540</v>
      </c>
      <c r="BU65"/>
      <c r="BV65"/>
      <c r="BW65"/>
      <c r="BX65"/>
      <c r="BY65"/>
      <c r="BZ65"/>
      <c r="CA65"/>
      <c r="CB65" s="108"/>
      <c r="CC65"/>
      <c r="CD65" t="s">
        <v>422</v>
      </c>
      <c r="CE65" s="124">
        <f>CE62</f>
        <v>40000</v>
      </c>
      <c r="CF65"/>
      <c r="CG65"/>
      <c r="CH65"/>
      <c r="CI65"/>
      <c r="CJ65"/>
      <c r="CK65"/>
      <c r="CL65"/>
      <c r="CM65" s="108"/>
      <c r="CN65"/>
      <c r="CO65"/>
      <c r="CP65"/>
      <c r="CQ65" t="s">
        <v>58</v>
      </c>
      <c r="CR65" s="124">
        <f>CR64+CR63</f>
        <v>13850</v>
      </c>
      <c r="CS65" s="108"/>
      <c r="CT65"/>
      <c r="CU65"/>
      <c r="CV65"/>
      <c r="CW65"/>
      <c r="CX65" s="124"/>
      <c r="CY65"/>
      <c r="CZ65" s="108"/>
      <c r="DA65"/>
      <c r="DB65"/>
      <c r="DC65"/>
    </row>
    <row r="66" spans="6:144">
      <c r="F66" t="s">
        <v>335</v>
      </c>
      <c r="AA66" s="4"/>
      <c r="AB66" s="4"/>
      <c r="AC66" s="4" t="s">
        <v>397</v>
      </c>
      <c r="AD66" s="124">
        <v>500</v>
      </c>
      <c r="AE66" s="108"/>
      <c r="AF66"/>
      <c r="AG66" t="s">
        <v>297</v>
      </c>
      <c r="AH66" s="8">
        <f>F145</f>
        <v>26000</v>
      </c>
      <c r="AI66" s="4" t="s">
        <v>219</v>
      </c>
      <c r="AJ66" s="4"/>
      <c r="AK66" s="4"/>
      <c r="AL66" cm="1">
        <f t="array" ref="AL66">INDEX(stateTaxData[],MATCH(1,(stateTaxData[taxYear]=$B$4)*(stateTaxData[FilingStatusFlag]=$B$8)*(stateTaxData[stateName]=AL$1),0),MATCH(AI66,stateTaxData[#Headers],0))</f>
        <v>84500</v>
      </c>
      <c r="AN66" s="7" t="s">
        <v>130</v>
      </c>
      <c r="AO66" s="8">
        <f>AO64-AO65</f>
        <v>39798</v>
      </c>
      <c r="AP66"/>
      <c r="AQ66" t="s">
        <v>239</v>
      </c>
      <c r="AR66" s="124" cm="1">
        <f t="array" ref="AR66">INDEX(stateTaxData[],MATCH(1,(stateTaxData[taxYear]=$B$4)*(stateTaxData[FilingStatusFlag]=$B$8)*(stateTaxData[stateName]=AR$1),0),MATCH(AQ66,stateTaxData[#Headers],0))</f>
        <v>1</v>
      </c>
      <c r="AS66"/>
      <c r="AT66"/>
      <c r="AU66"/>
      <c r="AV66"/>
      <c r="AW66" s="108"/>
      <c r="AX66"/>
      <c r="AY66"/>
      <c r="AZ66"/>
      <c r="BA66"/>
      <c r="BB66"/>
      <c r="BC66"/>
      <c r="BD66"/>
      <c r="BE66"/>
      <c r="BF66"/>
      <c r="BG66" s="108"/>
      <c r="BH66"/>
      <c r="BI66" t="s">
        <v>426</v>
      </c>
      <c r="BJ66">
        <v>1700</v>
      </c>
      <c r="BK66"/>
      <c r="BL66"/>
      <c r="BM66"/>
      <c r="BN66"/>
      <c r="BO66"/>
      <c r="BP66" s="108"/>
      <c r="BQ66"/>
      <c r="BR66" s="108"/>
      <c r="BS66" t="s">
        <v>429</v>
      </c>
      <c r="BT66"/>
      <c r="BU66"/>
      <c r="BV66"/>
      <c r="BW66"/>
      <c r="BX66"/>
      <c r="BY66"/>
      <c r="BZ66"/>
      <c r="CA66"/>
      <c r="CB66" s="108"/>
      <c r="CC66"/>
      <c r="CD66" t="s">
        <v>423</v>
      </c>
      <c r="CE66" s="124">
        <f>CE4-CE60</f>
        <v>250</v>
      </c>
      <c r="CF66"/>
      <c r="CG66"/>
      <c r="CH66"/>
      <c r="CI66"/>
      <c r="CJ66"/>
      <c r="CK66"/>
      <c r="CL66"/>
      <c r="CM66" s="108"/>
      <c r="CN66"/>
      <c r="CO66"/>
      <c r="CP66"/>
      <c r="CR66" s="130">
        <v>0.06</v>
      </c>
      <c r="CS66" s="108"/>
      <c r="CT66"/>
      <c r="CU66"/>
      <c r="CV66"/>
      <c r="CW66"/>
      <c r="CX66" s="124"/>
      <c r="CY66"/>
      <c r="CZ66" s="108"/>
      <c r="DA66"/>
      <c r="DB66"/>
      <c r="DC66"/>
    </row>
    <row r="67" spans="6:144">
      <c r="F67" t="s">
        <v>336</v>
      </c>
      <c r="AE67" s="108"/>
      <c r="AF67"/>
      <c r="AG67" t="s">
        <v>400</v>
      </c>
      <c r="AH67" s="7">
        <f>AH3</f>
        <v>13850</v>
      </c>
      <c r="AI67" s="4" t="s">
        <v>267</v>
      </c>
      <c r="AJ67" s="4"/>
      <c r="AK67" s="4"/>
      <c r="AL67" cm="1">
        <f t="array" ref="AL67">INDEX(stateTaxData[],MATCH(1,(stateTaxData[taxYear]=$B$4)*(stateTaxData[FilingStatusFlag]=$B$8)*(stateTaxData[stateName]=AL$1),0),MATCH(AI67,stateTaxData[#Headers],0))</f>
        <v>0.1</v>
      </c>
      <c r="AN67" s="7" t="s">
        <v>105</v>
      </c>
      <c r="AO67" s="7">
        <f>AO16</f>
        <v>37788</v>
      </c>
      <c r="AP67"/>
      <c r="AQ67" t="s">
        <v>238</v>
      </c>
      <c r="AR67" s="124" cm="1">
        <f t="array" ref="AR67">INDEX(stateTaxData[],MATCH(1,(stateTaxData[taxYear]=$B$4)*(stateTaxData[FilingStatusFlag]=$B$8)*(stateTaxData[stateName]=AR$1),0),MATCH(AQ67,stateTaxData[#Headers],0))</f>
        <v>30000</v>
      </c>
      <c r="AS67"/>
      <c r="AT67"/>
      <c r="AU67"/>
      <c r="AV67"/>
      <c r="AW67" s="108"/>
      <c r="AX67"/>
      <c r="AY67"/>
      <c r="AZ67"/>
      <c r="BA67"/>
      <c r="BB67"/>
      <c r="BC67"/>
      <c r="BD67"/>
      <c r="BE67"/>
      <c r="BF67"/>
      <c r="BG67" s="108"/>
      <c r="BH67"/>
      <c r="BI67" t="s">
        <v>427</v>
      </c>
      <c r="BJ67">
        <v>2550</v>
      </c>
      <c r="BK67"/>
      <c r="BL67"/>
      <c r="BM67"/>
      <c r="BN67"/>
      <c r="BO67"/>
      <c r="BP67" s="108"/>
      <c r="BQ67"/>
      <c r="BR67" s="108"/>
      <c r="BS67" t="s">
        <v>426</v>
      </c>
      <c r="BT67">
        <v>4920</v>
      </c>
      <c r="BU67"/>
      <c r="BV67"/>
      <c r="BW67"/>
      <c r="BX67"/>
      <c r="BY67"/>
      <c r="BZ67"/>
      <c r="CA67"/>
      <c r="CB67" s="108"/>
      <c r="CC67"/>
      <c r="CD67" t="s">
        <v>422</v>
      </c>
      <c r="CE67" s="124">
        <f>CE63</f>
        <v>80000</v>
      </c>
      <c r="CF67"/>
      <c r="CG67"/>
      <c r="CH67"/>
      <c r="CI67"/>
      <c r="CJ67"/>
      <c r="CK67"/>
      <c r="CL67"/>
      <c r="CM67" s="108"/>
      <c r="CN67"/>
      <c r="CO67"/>
      <c r="CP67"/>
      <c r="CQ67" t="s">
        <v>346</v>
      </c>
      <c r="CR67" s="124">
        <f>CR65*CR66</f>
        <v>831</v>
      </c>
      <c r="CS67" s="108"/>
      <c r="CT67"/>
      <c r="CU67"/>
      <c r="CV67"/>
      <c r="CW67"/>
      <c r="CX67" s="124"/>
      <c r="CY67"/>
      <c r="CZ67" s="108"/>
      <c r="DA67"/>
      <c r="DB67"/>
      <c r="DC67"/>
    </row>
    <row r="68" spans="6:144">
      <c r="F68" t="s">
        <v>337</v>
      </c>
      <c r="AA68" s="4" t="s">
        <v>369</v>
      </c>
      <c r="AB68" s="4"/>
      <c r="AC68" s="4"/>
      <c r="AD68" s="124">
        <v>26000</v>
      </c>
      <c r="AE68" s="108"/>
      <c r="AF68"/>
      <c r="AG68" s="7" t="s">
        <v>130</v>
      </c>
      <c r="AH68" s="8">
        <f>AH66-AH67</f>
        <v>12150</v>
      </c>
      <c r="AI68" s="4" t="s">
        <v>220</v>
      </c>
      <c r="AJ68" s="4"/>
      <c r="AK68" s="4"/>
      <c r="AL68" cm="1">
        <f t="array" ref="AL68">INDEX(stateTaxData[],MATCH(1,(stateTaxData[taxYear]=$B$4)*(stateTaxData[FilingStatusFlag]=$B$8)*(stateTaxData[stateName]=AL$1),0),MATCH(AI68,stateTaxData[#Headers],0))</f>
        <v>0</v>
      </c>
      <c r="AN68" s="7" t="s">
        <v>411</v>
      </c>
      <c r="AO68" s="8">
        <f>AO66-AO67</f>
        <v>2010</v>
      </c>
      <c r="AP68"/>
      <c r="AQ68" t="s">
        <v>233</v>
      </c>
      <c r="AR68" s="124" cm="1">
        <f t="array" ref="AR68">INDEX(stateTaxData[],MATCH(1,(stateTaxData[taxYear]=$B$4)*(stateTaxData[FilingStatusFlag]=$B$8)*(stateTaxData[stateName]=AR$1),0),MATCH(AQ68,stateTaxData[#Headers],0))</f>
        <v>1000</v>
      </c>
      <c r="AS68"/>
      <c r="AT68"/>
      <c r="AU68"/>
      <c r="AV68"/>
      <c r="AW68" s="108"/>
      <c r="AX68"/>
      <c r="AY68"/>
      <c r="AZ68"/>
      <c r="BA68"/>
      <c r="BB68"/>
      <c r="BC68"/>
      <c r="BD68"/>
      <c r="BE68"/>
      <c r="BF68"/>
      <c r="BG68" s="108"/>
      <c r="BH68"/>
      <c r="BI68" t="s">
        <v>429</v>
      </c>
      <c r="BJ68"/>
      <c r="BK68"/>
      <c r="BL68"/>
      <c r="BM68"/>
      <c r="BN68"/>
      <c r="BO68"/>
      <c r="BP68" s="108"/>
      <c r="BQ68"/>
      <c r="BR68" s="108"/>
      <c r="BS68" t="s">
        <v>427</v>
      </c>
      <c r="BT68">
        <v>11080</v>
      </c>
      <c r="BU68"/>
      <c r="BV68"/>
      <c r="BW68"/>
      <c r="BX68"/>
      <c r="BY68"/>
      <c r="BZ68"/>
      <c r="CA68"/>
      <c r="CB68" s="108"/>
      <c r="CC68"/>
      <c r="CD68" t="s">
        <v>424</v>
      </c>
      <c r="CE68" s="124">
        <f>CE4-CE61</f>
        <v>500</v>
      </c>
      <c r="CF68"/>
      <c r="CG68"/>
      <c r="CH68"/>
      <c r="CI68"/>
      <c r="CJ68"/>
      <c r="CK68"/>
      <c r="CL68"/>
      <c r="CM68" s="108"/>
      <c r="CN68"/>
      <c r="CO68"/>
      <c r="CP68"/>
      <c r="CQ68" t="s">
        <v>50</v>
      </c>
      <c r="CR68" s="124">
        <v>16742</v>
      </c>
      <c r="CS68" s="108"/>
      <c r="CT68"/>
      <c r="CU68"/>
      <c r="CV68"/>
      <c r="CW68"/>
      <c r="CX68" s="124"/>
      <c r="CY68"/>
      <c r="CZ68" s="108"/>
      <c r="DA68"/>
      <c r="DB68"/>
      <c r="DC68"/>
    </row>
    <row r="69" spans="6:144">
      <c r="F69" t="s">
        <v>338</v>
      </c>
      <c r="AA69" s="4" t="s">
        <v>371</v>
      </c>
      <c r="AB69" s="4"/>
      <c r="AC69" s="4"/>
      <c r="AD69" s="124">
        <v>500</v>
      </c>
      <c r="AE69" s="108"/>
      <c r="AF69"/>
      <c r="AG69" s="7" t="s">
        <v>401</v>
      </c>
      <c r="AH69" s="7">
        <f>AH27</f>
        <v>2.5000000000000001E-2</v>
      </c>
      <c r="AI69" s="4" t="s">
        <v>221</v>
      </c>
      <c r="AJ69" s="4"/>
      <c r="AK69" s="4"/>
      <c r="AL69" cm="1">
        <f t="array" ref="AL69">INDEX(stateTaxData[],MATCH(1,(stateTaxData[taxYear]=$B$4)*(stateTaxData[FilingStatusFlag]=$B$8)*(stateTaxData[stateName]=AL$1),0),MATCH(AI69,stateTaxData[#Headers],0))</f>
        <v>0.02</v>
      </c>
      <c r="AN69" s="7" t="s">
        <v>401</v>
      </c>
      <c r="AO69" s="7">
        <f>AO30</f>
        <v>0.06</v>
      </c>
      <c r="AP69"/>
      <c r="AQ69" t="s">
        <v>230</v>
      </c>
      <c r="AR69" s="124" cm="1">
        <f t="array" ref="AR69">INDEX(stateTaxData[],MATCH(1,(stateTaxData[taxYear]=$B$4)*(stateTaxData[FilingStatusFlag]=$B$8)*(stateTaxData[stateName]=AR$1),0),MATCH(AQ69,stateTaxData[#Headers],0))</f>
        <v>5000</v>
      </c>
      <c r="AS69"/>
      <c r="AT69"/>
      <c r="AU69"/>
      <c r="AV69"/>
      <c r="AW69" s="108"/>
      <c r="AX69"/>
      <c r="AY69"/>
      <c r="AZ69"/>
      <c r="BA69"/>
      <c r="BB69"/>
      <c r="BC69"/>
      <c r="BD69"/>
      <c r="BE69"/>
      <c r="BF69"/>
      <c r="BG69" s="108"/>
      <c r="BH69"/>
      <c r="BI69" t="s">
        <v>426</v>
      </c>
      <c r="BJ69">
        <v>3450</v>
      </c>
      <c r="BK69"/>
      <c r="BL69"/>
      <c r="BM69"/>
      <c r="BN69"/>
      <c r="BO69"/>
      <c r="BP69" s="108"/>
      <c r="BQ69"/>
      <c r="BR69" s="108"/>
      <c r="BS69" t="s">
        <v>450</v>
      </c>
      <c r="BT69" s="124">
        <f>IF(OR($B$7="HOH",$B$7="MFJ"),BT$67,BT$64)</f>
        <v>2460</v>
      </c>
      <c r="BU69"/>
      <c r="BV69"/>
      <c r="BW69"/>
      <c r="BX69"/>
      <c r="BY69"/>
      <c r="BZ69"/>
      <c r="CA69"/>
      <c r="CB69" s="108"/>
      <c r="CC69"/>
      <c r="CD69"/>
      <c r="CE69" s="124"/>
      <c r="CF69"/>
      <c r="CG69"/>
      <c r="CH69"/>
      <c r="CI69"/>
      <c r="CJ69"/>
      <c r="CK69"/>
      <c r="CL69"/>
      <c r="CM69" s="108"/>
      <c r="CN69"/>
      <c r="CO69"/>
      <c r="CP69"/>
      <c r="CQ69" t="s">
        <v>61</v>
      </c>
      <c r="CR69" s="124">
        <v>25114</v>
      </c>
      <c r="CS69" s="108"/>
      <c r="CT69"/>
      <c r="CU69"/>
      <c r="CV69"/>
      <c r="CW69"/>
      <c r="CX69" s="124"/>
      <c r="CY69"/>
      <c r="CZ69" s="108"/>
      <c r="DA69"/>
      <c r="DB69"/>
      <c r="DC69"/>
    </row>
    <row r="70" spans="6:144">
      <c r="F70" t="s">
        <v>339</v>
      </c>
      <c r="AA70" s="4"/>
      <c r="AB70" t="s">
        <v>372</v>
      </c>
      <c r="AC70" t="s">
        <v>373</v>
      </c>
      <c r="AD70" s="124" t="s">
        <v>375</v>
      </c>
      <c r="AE70" s="108"/>
      <c r="AF70"/>
      <c r="AG70" s="7" t="s">
        <v>402</v>
      </c>
      <c r="AH70" s="160">
        <f>AH68*AH69</f>
        <v>303.75</v>
      </c>
      <c r="AI70" s="4" t="s">
        <v>222</v>
      </c>
      <c r="AJ70" s="4"/>
      <c r="AK70" s="4"/>
      <c r="AL70" cm="1">
        <f t="array" ref="AL70">INDEX(stateTaxData[],MATCH(1,(stateTaxData[taxYear]=$B$4)*(stateTaxData[FilingStatusFlag]=$B$8)*(stateTaxData[stateName]=AL$1),0),MATCH(AI70,stateTaxData[#Headers],0))</f>
        <v>0.03</v>
      </c>
      <c r="AN70" s="7" t="s">
        <v>402</v>
      </c>
      <c r="AO70" s="8">
        <f>AO68*AO69</f>
        <v>120.6</v>
      </c>
      <c r="AP70"/>
      <c r="AQ70" t="s">
        <v>231</v>
      </c>
      <c r="AR70" s="124" cm="1">
        <f t="array" ref="AR70">INDEX(stateTaxData[],MATCH(1,(stateTaxData[taxYear]=$B$4)*(stateTaxData[FilingStatusFlag]=$B$8)*(stateTaxData[stateName]=AR$1),0),MATCH(AQ70,stateTaxData[#Headers],0))</f>
        <v>5000</v>
      </c>
      <c r="AS70"/>
      <c r="AT70"/>
      <c r="AU70"/>
      <c r="AV70"/>
      <c r="AW70" s="108"/>
      <c r="AX70"/>
      <c r="AY70"/>
      <c r="AZ70"/>
      <c r="BA70"/>
      <c r="BB70"/>
      <c r="BC70"/>
      <c r="BD70"/>
      <c r="BE70"/>
      <c r="BF70"/>
      <c r="BG70" s="108"/>
      <c r="BH70"/>
      <c r="BI70" t="s">
        <v>427</v>
      </c>
      <c r="BJ70">
        <v>5150</v>
      </c>
      <c r="BK70"/>
      <c r="BL70"/>
      <c r="BM70"/>
      <c r="BN70"/>
      <c r="BO70"/>
      <c r="BP70" s="108"/>
      <c r="BQ70"/>
      <c r="BR70" s="108"/>
      <c r="BS70" t="s">
        <v>451</v>
      </c>
      <c r="BT70" s="124">
        <f>IF(OR($B$7="HOH",$B$7="MFJ"),BT$68,BT$65)</f>
        <v>5540</v>
      </c>
      <c r="BU70"/>
      <c r="BV70"/>
      <c r="BW70"/>
      <c r="BX70"/>
      <c r="BY70"/>
      <c r="BZ70"/>
      <c r="CA70"/>
      <c r="CB70" s="108"/>
      <c r="CC70"/>
      <c r="CD70"/>
      <c r="CE70" s="124"/>
      <c r="CF70"/>
      <c r="CG70"/>
      <c r="CH70"/>
      <c r="CI70"/>
      <c r="CJ70"/>
      <c r="CK70"/>
      <c r="CL70"/>
      <c r="CM70" s="108"/>
      <c r="CN70"/>
      <c r="CO70"/>
      <c r="CP70"/>
      <c r="CQ70" t="s">
        <v>128</v>
      </c>
      <c r="CR70" s="124">
        <v>33484</v>
      </c>
      <c r="CS70" s="108"/>
      <c r="CT70"/>
      <c r="CU70"/>
      <c r="CV70"/>
      <c r="CW70"/>
      <c r="CX70" s="124"/>
      <c r="CY70"/>
      <c r="CZ70" s="108"/>
      <c r="DA70"/>
      <c r="DB70"/>
      <c r="DC70"/>
    </row>
    <row r="71" spans="6:144">
      <c r="F71" t="s">
        <v>340</v>
      </c>
      <c r="AA71" s="4" t="s">
        <v>79</v>
      </c>
      <c r="AB71" s="150">
        <v>8500</v>
      </c>
      <c r="AC71" s="150">
        <v>-175</v>
      </c>
      <c r="AD71" s="158">
        <v>5000</v>
      </c>
      <c r="AE71" s="108"/>
      <c r="AF71"/>
      <c r="AG71" s="7" t="s">
        <v>403</v>
      </c>
      <c r="AH71" s="7">
        <f>AH6</f>
        <v>100</v>
      </c>
      <c r="AI71" s="4" t="s">
        <v>223</v>
      </c>
      <c r="AJ71" s="4"/>
      <c r="AK71" s="4"/>
      <c r="AL71" cm="1">
        <f t="array" ref="AL71">INDEX(stateTaxData[],MATCH(1,(stateTaxData[taxYear]=$B$4)*(stateTaxData[FilingStatusFlag]=$B$8)*(stateTaxData[stateName]=AL$1),0),MATCH(AI71,stateTaxData[#Headers],0))</f>
        <v>3.4000000000000002E-2</v>
      </c>
      <c r="AN71" s="7" t="s">
        <v>111</v>
      </c>
      <c r="AO71" s="7">
        <f>AO43</f>
        <v>931.69</v>
      </c>
      <c r="AP71"/>
      <c r="AQ71" t="s">
        <v>232</v>
      </c>
      <c r="AR71" s="124" cm="1">
        <f t="array" ref="AR71">INDEX(stateTaxData[],MATCH(1,(stateTaxData[taxYear]=$B$4)*(stateTaxData[FilingStatusFlag]=$B$8)*(stateTaxData[stateName]=AR$1),0),MATCH(AQ71,stateTaxData[#Headers],0))</f>
        <v>5000</v>
      </c>
      <c r="AS71"/>
      <c r="AT71"/>
      <c r="AU71"/>
      <c r="AV71"/>
      <c r="AW71" s="108"/>
      <c r="AX71"/>
      <c r="AY71"/>
      <c r="AZ71"/>
      <c r="BA71"/>
      <c r="BB71"/>
      <c r="BC71"/>
      <c r="BD71"/>
      <c r="BE71"/>
      <c r="BF71"/>
      <c r="BG71" s="108"/>
      <c r="BH71"/>
      <c r="BI71" t="s">
        <v>450</v>
      </c>
      <c r="BJ71" s="124">
        <f>IF(OR($B$7="HOH",$B$7="MFJ"),BJ$69,BJ$66)</f>
        <v>1700</v>
      </c>
      <c r="BK71"/>
      <c r="BL71"/>
      <c r="BM71"/>
      <c r="BN71"/>
      <c r="BO71"/>
      <c r="BP71" s="108"/>
      <c r="BQ71"/>
      <c r="BR71" s="108"/>
      <c r="BU71"/>
      <c r="BV71"/>
      <c r="BW71"/>
      <c r="BX71"/>
      <c r="BY71"/>
      <c r="BZ71"/>
      <c r="CA71"/>
      <c r="CB71" s="108"/>
      <c r="CC71"/>
      <c r="CD71"/>
      <c r="CE71" s="124"/>
      <c r="CF71"/>
      <c r="CG71"/>
      <c r="CH71"/>
      <c r="CI71"/>
      <c r="CJ71"/>
      <c r="CK71"/>
      <c r="CL71"/>
      <c r="CM71" s="108"/>
      <c r="CN71"/>
      <c r="CO71"/>
      <c r="CQ71" s="7" t="s">
        <v>354</v>
      </c>
      <c r="CR71" s="123">
        <f>VLOOKUP(A19,CQ68:CR70,2,FALSE)</f>
        <v>25114</v>
      </c>
      <c r="CS71" s="108"/>
      <c r="CT71"/>
      <c r="CU71"/>
      <c r="CV71"/>
      <c r="CW71"/>
      <c r="CX71" s="124"/>
      <c r="CY71"/>
      <c r="CZ71" s="108"/>
      <c r="DA71"/>
      <c r="DB71"/>
      <c r="DC71"/>
    </row>
    <row r="72" spans="6:144">
      <c r="F72" t="s">
        <v>341</v>
      </c>
      <c r="AA72" s="4" t="s">
        <v>81</v>
      </c>
      <c r="AB72" s="150">
        <v>5200</v>
      </c>
      <c r="AC72" s="150">
        <v>-135</v>
      </c>
      <c r="AD72" s="158">
        <v>2500</v>
      </c>
      <c r="AE72" s="108"/>
      <c r="AF72"/>
      <c r="AG72" s="7" t="s">
        <v>404</v>
      </c>
      <c r="AH72" s="7">
        <f>$B$12</f>
        <v>0</v>
      </c>
      <c r="AI72" s="4" t="s">
        <v>224</v>
      </c>
      <c r="AJ72" s="4"/>
      <c r="AK72" s="4"/>
      <c r="AL72" cm="1">
        <f t="array" ref="AL72">INDEX(stateTaxData[],MATCH(1,(stateTaxData[taxYear]=$B$4)*(stateTaxData[FilingStatusFlag]=$B$8)*(stateTaxData[stateName]=AL$1),0),MATCH(AI72,stateTaxData[#Headers],0))</f>
        <v>4.9000000000000002E-2</v>
      </c>
      <c r="AN72" s="7" t="s">
        <v>408</v>
      </c>
      <c r="AO72" s="7">
        <f>AO4</f>
        <v>140</v>
      </c>
      <c r="AP72"/>
      <c r="AQ72" t="s">
        <v>269</v>
      </c>
      <c r="AR72" s="124" t="str" cm="1">
        <f t="array" ref="AR72">INDEX(stateTaxData[],MATCH(1,(stateTaxData[taxYear]=$B$4)*(stateTaxData[FilingStatusFlag]=$B$8)*(stateTaxData[stateName]=AR$1),0),MATCH(AQ72,stateTaxData[#Headers],0))</f>
        <v>NA</v>
      </c>
      <c r="AS72"/>
      <c r="AT72"/>
      <c r="AU72"/>
      <c r="AV72"/>
      <c r="AW72" s="108"/>
      <c r="AX72"/>
      <c r="AY72"/>
      <c r="AZ72"/>
      <c r="BA72"/>
      <c r="BB72"/>
      <c r="BC72"/>
      <c r="BD72"/>
      <c r="BE72"/>
      <c r="BF72"/>
      <c r="BG72" s="108"/>
      <c r="BH72"/>
      <c r="BI72" t="s">
        <v>451</v>
      </c>
      <c r="BJ72" s="124">
        <f>IF(OR($B$7="HOH",$B$7="MFJ"),BJ$70,BJ$67)</f>
        <v>2550</v>
      </c>
      <c r="BK72"/>
      <c r="BL72"/>
      <c r="BM72"/>
      <c r="BN72"/>
      <c r="BO72"/>
      <c r="BP72" s="108"/>
      <c r="BQ72"/>
      <c r="BR72" s="108"/>
      <c r="BS72" s="7" t="s">
        <v>452</v>
      </c>
      <c r="BU72"/>
      <c r="BV72"/>
      <c r="BW72"/>
      <c r="BX72"/>
      <c r="BY72"/>
      <c r="BZ72"/>
      <c r="CA72"/>
      <c r="CB72" s="108"/>
      <c r="CC72"/>
      <c r="CD72"/>
      <c r="CE72" s="124"/>
      <c r="CF72"/>
      <c r="CG72"/>
      <c r="CH72"/>
      <c r="CI72"/>
      <c r="CJ72"/>
      <c r="CK72"/>
      <c r="CL72"/>
      <c r="CM72" s="108"/>
      <c r="CN72"/>
      <c r="CO72"/>
      <c r="CP72"/>
      <c r="CQ72" t="s">
        <v>350</v>
      </c>
      <c r="CR72" s="128">
        <f>MAX(CR60-CR71,0)</f>
        <v>19886</v>
      </c>
      <c r="CS72" s="108"/>
      <c r="CT72"/>
      <c r="CU72"/>
      <c r="CV72"/>
      <c r="CW72"/>
      <c r="CX72" s="124"/>
      <c r="CY72"/>
      <c r="CZ72" s="108"/>
      <c r="DA72"/>
      <c r="DB72"/>
      <c r="DC72"/>
    </row>
    <row r="73" spans="6:144">
      <c r="F73" t="s">
        <v>342</v>
      </c>
      <c r="AA73" s="4" t="s">
        <v>50</v>
      </c>
      <c r="AB73" s="151">
        <v>3000</v>
      </c>
      <c r="AC73" s="151">
        <v>-25</v>
      </c>
      <c r="AD73" s="159">
        <v>2500</v>
      </c>
      <c r="AE73" s="108"/>
      <c r="AF73"/>
      <c r="AG73" s="7" t="s">
        <v>405</v>
      </c>
      <c r="AH73" s="7">
        <f>AH71*AH72</f>
        <v>0</v>
      </c>
      <c r="AI73" s="4" t="s">
        <v>264</v>
      </c>
      <c r="AJ73" s="4"/>
      <c r="AK73" s="4"/>
      <c r="AL73" cm="1">
        <f t="array" ref="AL73">INDEX(stateTaxData[],MATCH(1,(stateTaxData[taxYear]=$B$4)*(stateTaxData[FilingStatusFlag]=$B$8)*(stateTaxData[stateName]=AL$1),0),MATCH(AI73,stateTaxData[#Headers],0))</f>
        <v>84501</v>
      </c>
      <c r="AN73" s="7" t="s">
        <v>403</v>
      </c>
      <c r="AO73" s="7">
        <f>AO6</f>
        <v>433</v>
      </c>
      <c r="AP73"/>
      <c r="AQ73" t="s">
        <v>227</v>
      </c>
      <c r="AR73" s="124" cm="1">
        <f t="array" ref="AR73">INDEX(stateTaxData[],MATCH(1,(stateTaxData[taxYear]=$B$4)*(stateTaxData[FilingStatusFlag]=$B$8)*(stateTaxData[stateName]=AR$1),0),MATCH(AQ73,stateTaxData[#Headers],0))</f>
        <v>56500</v>
      </c>
      <c r="AS73"/>
      <c r="AT73"/>
      <c r="AU73"/>
      <c r="AV73"/>
      <c r="AW73" s="108"/>
      <c r="AX73"/>
      <c r="AY73"/>
      <c r="AZ73"/>
      <c r="BA73"/>
      <c r="BB73"/>
      <c r="BC73"/>
      <c r="BD73"/>
      <c r="BE73"/>
      <c r="BF73"/>
      <c r="BG73" s="108"/>
      <c r="BH73"/>
      <c r="BI73"/>
      <c r="BJ73"/>
      <c r="BK73"/>
      <c r="BL73"/>
      <c r="BM73"/>
      <c r="BN73"/>
      <c r="BO73"/>
      <c r="BP73" s="108"/>
      <c r="BQ73"/>
      <c r="BR73" s="108"/>
      <c r="BS73" s="7" t="s">
        <v>441</v>
      </c>
      <c r="BT73">
        <f>$F91</f>
        <v>45000</v>
      </c>
      <c r="BU73"/>
      <c r="BV73"/>
      <c r="BW73"/>
      <c r="BX73"/>
      <c r="BY73"/>
      <c r="BZ73"/>
      <c r="CA73"/>
      <c r="CB73" s="108"/>
      <c r="CC73"/>
      <c r="CD73"/>
      <c r="CE73" s="124"/>
      <c r="CF73"/>
      <c r="CG73"/>
      <c r="CH73"/>
      <c r="CI73"/>
      <c r="CJ73"/>
      <c r="CK73"/>
      <c r="CL73"/>
      <c r="CM73" s="108"/>
      <c r="CN73"/>
      <c r="CO73"/>
      <c r="CP73"/>
      <c r="CQ73" s="118" t="s">
        <v>259</v>
      </c>
      <c r="CR73" s="124" cm="1">
        <f t="array" ref="CR73">INDEX(stateTaxData[],MATCH(1,(stateTaxData[taxYear]=$B$4)*(stateTaxData[FilingStatusFlag]=$B$8)*(stateTaxData[stateName]=CR$1),0),MATCH(CQ73,stateTaxData[#Headers],0))</f>
        <v>1.3</v>
      </c>
      <c r="CS73" s="108"/>
      <c r="CT73"/>
      <c r="CU73"/>
      <c r="CV73"/>
      <c r="CW73"/>
      <c r="CX73" s="124"/>
      <c r="CY73"/>
      <c r="CZ73" s="108"/>
      <c r="DA73"/>
      <c r="DB73"/>
      <c r="DC73"/>
    </row>
    <row r="74" spans="6:144">
      <c r="F74" t="s">
        <v>343</v>
      </c>
      <c r="AA74" s="4" t="s">
        <v>370</v>
      </c>
      <c r="AB74" s="4"/>
      <c r="AC74" s="4"/>
      <c r="AD74" s="124">
        <f>VLOOKUP($B$8,$AA$71:$AD$73,2,FALSE)</f>
        <v>3000</v>
      </c>
      <c r="AE74" s="108"/>
      <c r="AF74"/>
      <c r="AG74" s="7" t="s">
        <v>402</v>
      </c>
      <c r="AH74" s="160">
        <f>MAX(AH70-AH73,0)</f>
        <v>303.75</v>
      </c>
      <c r="AI74" s="4" t="s">
        <v>265</v>
      </c>
      <c r="AJ74" s="4"/>
      <c r="AK74" s="4"/>
      <c r="AL74" cm="1">
        <f t="array" ref="AL74">INDEX(stateTaxData[],MATCH(1,(stateTaxData[taxYear]=$B$4)*(stateTaxData[FilingStatusFlag]=$B$8)*(stateTaxData[stateName]=AL$1),0),MATCH(AI74,stateTaxData[#Headers],0))</f>
        <v>89100</v>
      </c>
      <c r="AN74" s="7" t="s">
        <v>404</v>
      </c>
      <c r="AO74" s="7">
        <f>$B$12</f>
        <v>0</v>
      </c>
      <c r="AP74"/>
      <c r="AQ74" t="s">
        <v>228</v>
      </c>
      <c r="AR74" s="124" cm="1">
        <f t="array" ref="AR74">INDEX(stateTaxData[],MATCH(1,(stateTaxData[taxYear]=$B$4)*(stateTaxData[FilingStatusFlag]=$B$8)*(stateTaxData[stateName]=AR$1),0),MATCH(AQ74,stateTaxData[#Headers],0))</f>
        <v>200000</v>
      </c>
      <c r="AS74"/>
      <c r="AT74"/>
      <c r="AU74"/>
      <c r="AV74"/>
      <c r="AW74" s="108"/>
      <c r="AX74"/>
      <c r="AY74"/>
      <c r="AZ74"/>
      <c r="BA74"/>
      <c r="BB74"/>
      <c r="BC74"/>
      <c r="BD74"/>
      <c r="BE74"/>
      <c r="BF74"/>
      <c r="BG74" s="108"/>
      <c r="BH74"/>
      <c r="BI74" s="7" t="s">
        <v>456</v>
      </c>
      <c r="BK74"/>
      <c r="BL74"/>
      <c r="BM74"/>
      <c r="BN74"/>
      <c r="BO74"/>
      <c r="BP74" s="108"/>
      <c r="BQ74"/>
      <c r="BR74" s="108"/>
      <c r="BS74" s="7" t="s">
        <v>398</v>
      </c>
      <c r="BT74">
        <f>BT$4*SUM($B$11:B$12)</f>
        <v>2960</v>
      </c>
      <c r="BU74"/>
      <c r="BV74"/>
      <c r="BW74"/>
      <c r="BX74"/>
      <c r="BY74"/>
      <c r="BZ74"/>
      <c r="CA74"/>
      <c r="CB74" s="108"/>
      <c r="CC74"/>
      <c r="CD74"/>
      <c r="CE74" s="124"/>
      <c r="CF74"/>
      <c r="CG74"/>
      <c r="CH74"/>
      <c r="CI74"/>
      <c r="CJ74"/>
      <c r="CK74"/>
      <c r="CL74"/>
      <c r="CM74" s="108"/>
      <c r="CN74"/>
      <c r="CO74"/>
      <c r="CP74"/>
      <c r="CQ74" t="s">
        <v>351</v>
      </c>
      <c r="CR74" s="131">
        <f>CR72*CR73/100</f>
        <v>258.51799999999997</v>
      </c>
      <c r="CS74" s="108"/>
      <c r="CT74"/>
      <c r="CU74"/>
      <c r="CV74"/>
      <c r="CW74"/>
      <c r="CX74" s="124"/>
      <c r="CY74"/>
      <c r="CZ74" s="108"/>
      <c r="DA74"/>
      <c r="DB74"/>
      <c r="DC74"/>
    </row>
    <row r="75" spans="6:144">
      <c r="F75" t="s">
        <v>344</v>
      </c>
      <c r="AA75" s="4" t="s">
        <v>374</v>
      </c>
      <c r="AB75" s="4"/>
      <c r="AC75" s="4"/>
      <c r="AD75" s="124">
        <f>VLOOKUP($B$8,$AA$71:$AD$73,3,FALSE)</f>
        <v>-25</v>
      </c>
      <c r="AE75" s="108"/>
      <c r="AF75"/>
      <c r="AH75" s="161" t="s">
        <v>406</v>
      </c>
      <c r="AI75"/>
      <c r="AJ75"/>
      <c r="AK75"/>
      <c r="AL75"/>
      <c r="AN75" s="7" t="s">
        <v>405</v>
      </c>
      <c r="AO75" s="7">
        <f>AO73*AO74</f>
        <v>0</v>
      </c>
      <c r="AP75"/>
      <c r="AQ75" t="s">
        <v>229</v>
      </c>
      <c r="AR75" s="124" cm="1">
        <f t="array" ref="AR75">INDEX(stateTaxData[],MATCH(1,(stateTaxData[taxYear]=$B$4)*(stateTaxData[FilingStatusFlag]=$B$8)*(stateTaxData[stateName]=AR$1),0),MATCH(AQ75,stateTaxData[#Headers],0))</f>
        <v>500000</v>
      </c>
      <c r="AS75"/>
      <c r="AT75"/>
      <c r="AU75"/>
      <c r="AV75"/>
      <c r="AW75" s="108"/>
      <c r="AX75"/>
      <c r="AY75"/>
      <c r="AZ75"/>
      <c r="BA75"/>
      <c r="BB75"/>
      <c r="BC75"/>
      <c r="BD75"/>
      <c r="BE75"/>
      <c r="BF75"/>
      <c r="BG75" s="108"/>
      <c r="BH75"/>
      <c r="BI75" s="7" t="s">
        <v>441</v>
      </c>
      <c r="BJ75">
        <f>$F91</f>
        <v>45000</v>
      </c>
      <c r="BK75"/>
      <c r="BL75"/>
      <c r="BM75"/>
      <c r="BN75"/>
      <c r="BO75"/>
      <c r="BP75" s="108"/>
      <c r="BQ75"/>
      <c r="BR75" s="108"/>
      <c r="BS75" s="7" t="s">
        <v>400</v>
      </c>
      <c r="BT75">
        <f>MAX(MIN(BT73*BT60,BT70),BT69)</f>
        <v>5540</v>
      </c>
      <c r="BU75"/>
      <c r="BV75"/>
      <c r="BW75"/>
      <c r="BX75"/>
      <c r="BY75"/>
      <c r="BZ75"/>
      <c r="CA75"/>
      <c r="CB75" s="108"/>
      <c r="CC75"/>
      <c r="CD75"/>
      <c r="CE75" s="124"/>
      <c r="CF75"/>
      <c r="CG75"/>
      <c r="CH75"/>
      <c r="CI75"/>
      <c r="CJ75"/>
      <c r="CK75"/>
      <c r="CL75"/>
      <c r="CM75" s="108"/>
      <c r="CN75"/>
      <c r="CO75"/>
      <c r="CP75"/>
      <c r="CQ75" t="s">
        <v>352</v>
      </c>
      <c r="CR75" s="131">
        <f>CR67-CR74</f>
        <v>572.48199999999997</v>
      </c>
      <c r="CS75" s="108"/>
      <c r="CT75"/>
      <c r="CU75"/>
      <c r="CV75"/>
      <c r="CW75"/>
      <c r="CX75" s="124"/>
      <c r="CY75"/>
      <c r="CZ75" s="108"/>
      <c r="DA75"/>
      <c r="DB75"/>
      <c r="DC75"/>
    </row>
    <row r="76" spans="6:144">
      <c r="F76" t="s">
        <v>345</v>
      </c>
      <c r="AA76" s="4" t="s">
        <v>376</v>
      </c>
      <c r="AD76" s="124">
        <f>VLOOKUP($B$8,$AA$71:$AD$73,4,FALSE)</f>
        <v>2500</v>
      </c>
      <c r="AE76" s="108"/>
      <c r="AF76"/>
      <c r="AG76"/>
      <c r="AH76"/>
      <c r="AI76"/>
      <c r="AJ76"/>
      <c r="AK76"/>
      <c r="AL76"/>
      <c r="AN76" s="7" t="s">
        <v>402</v>
      </c>
      <c r="AO76" s="160">
        <f>MAX(AO70+AO71-AO72-AO75,0)</f>
        <v>912.29</v>
      </c>
      <c r="AP76"/>
      <c r="AQ76" t="s">
        <v>268</v>
      </c>
      <c r="AR76" s="124" t="str" cm="1">
        <f t="array" ref="AR76">INDEX(stateTaxData[],MATCH(1,(stateTaxData[taxYear]=$B$4)*(stateTaxData[FilingStatusFlag]=$B$8)*(stateTaxData[stateName]=AR$1),0),MATCH(AQ76,stateTaxData[#Headers],0))</f>
        <v>NA</v>
      </c>
      <c r="AS76"/>
      <c r="AT76"/>
      <c r="AU76"/>
      <c r="AV76"/>
      <c r="AW76" s="108"/>
      <c r="AX76"/>
      <c r="AY76"/>
      <c r="AZ76"/>
      <c r="BA76"/>
      <c r="BB76"/>
      <c r="BC76"/>
      <c r="BD76"/>
      <c r="BE76"/>
      <c r="BF76"/>
      <c r="BG76" s="108"/>
      <c r="BH76"/>
      <c r="BI76" s="7" t="s">
        <v>398</v>
      </c>
      <c r="BJ76">
        <f>BJ$4*SUM($B$11:$B$12)</f>
        <v>3200</v>
      </c>
      <c r="BK76"/>
      <c r="BL76"/>
      <c r="BM76"/>
      <c r="BN76"/>
      <c r="BO76"/>
      <c r="BP76" s="108"/>
      <c r="BQ76"/>
      <c r="BR76" s="108"/>
      <c r="BS76" s="7" t="s">
        <v>453</v>
      </c>
      <c r="BT76" s="2">
        <f>MIN(BT9,MAX(-U91,0))</f>
        <v>0</v>
      </c>
      <c r="BU76"/>
      <c r="BV76"/>
      <c r="BW76"/>
      <c r="BX76"/>
      <c r="BY76"/>
      <c r="BZ76"/>
      <c r="CA76"/>
      <c r="CB76" s="108"/>
      <c r="CC76"/>
      <c r="CD76"/>
      <c r="CE76" s="124"/>
      <c r="CF76"/>
      <c r="CG76"/>
      <c r="CH76"/>
      <c r="CI76"/>
      <c r="CJ76"/>
      <c r="CK76"/>
      <c r="CL76"/>
      <c r="CM76" s="108"/>
      <c r="CN76"/>
      <c r="CO76"/>
      <c r="CP76"/>
      <c r="CQ76" t="s">
        <v>355</v>
      </c>
      <c r="CR76" s="131">
        <f>(CR$62*$B$12+CR$64)*CR$66-MAX(CR$60-CR$71,0)*CR$73/100</f>
        <v>572.48199999999997</v>
      </c>
      <c r="CS76" s="108"/>
      <c r="CT76"/>
      <c r="CU76"/>
      <c r="CV76"/>
      <c r="CW76"/>
      <c r="CX76" s="124"/>
      <c r="CY76"/>
      <c r="CZ76" s="108"/>
      <c r="DA76"/>
      <c r="DB76"/>
      <c r="DC76"/>
    </row>
    <row r="77" spans="6:144">
      <c r="AE77" s="108"/>
      <c r="AF77"/>
      <c r="AG77"/>
      <c r="AH77"/>
      <c r="AI77"/>
      <c r="AJ77"/>
      <c r="AK77"/>
      <c r="AL77"/>
      <c r="AN77" s="7" t="s">
        <v>410</v>
      </c>
      <c r="AO77" s="8">
        <f>IF(AO$8="Yes",IF(AO$9=0,$U91,MIN($U91,AO$9)),0)</f>
        <v>0</v>
      </c>
      <c r="AP77"/>
      <c r="AQ77" t="s">
        <v>458</v>
      </c>
      <c r="AR77" s="124"/>
      <c r="AS77"/>
      <c r="AT77"/>
      <c r="AU77"/>
      <c r="AV77"/>
      <c r="AW77" s="108"/>
      <c r="AX77"/>
      <c r="AY77"/>
      <c r="AZ77"/>
      <c r="BA77"/>
      <c r="BB77"/>
      <c r="BC77"/>
      <c r="BD77"/>
      <c r="BE77"/>
      <c r="BF77"/>
      <c r="BG77" s="108"/>
      <c r="BH77"/>
      <c r="BI77" s="7" t="s">
        <v>400</v>
      </c>
      <c r="BJ77">
        <f>MAX(MIN(BJ75*BJ62,BJ72),BJ71)</f>
        <v>2550</v>
      </c>
      <c r="BK77"/>
      <c r="BL77"/>
      <c r="BM77"/>
      <c r="BN77"/>
      <c r="BO77"/>
      <c r="BP77" s="108"/>
      <c r="BQ77"/>
      <c r="BR77" s="108"/>
      <c r="BS77" s="7" t="s">
        <v>130</v>
      </c>
      <c r="BT77" s="2">
        <f>BT73-BT74-BT75-BT76</f>
        <v>36500</v>
      </c>
      <c r="BU77"/>
      <c r="BV77"/>
      <c r="BW77"/>
      <c r="BX77"/>
      <c r="BY77"/>
      <c r="BZ77"/>
      <c r="CA77"/>
      <c r="CB77" s="108"/>
      <c r="CC77"/>
      <c r="CD77"/>
      <c r="CE77" s="124"/>
      <c r="CF77"/>
      <c r="CG77"/>
      <c r="CH77"/>
      <c r="CI77"/>
      <c r="CJ77"/>
      <c r="CK77"/>
      <c r="CL77"/>
      <c r="CM77" s="108"/>
      <c r="CN77"/>
      <c r="CO77"/>
      <c r="CP77"/>
      <c r="CQ77" s="7" t="s">
        <v>356</v>
      </c>
      <c r="CR77" s="129">
        <f>MAX(CR61-CR76,0)</f>
        <v>1610.018</v>
      </c>
      <c r="CS77" s="108"/>
      <c r="CT77"/>
      <c r="CU77"/>
      <c r="CV77"/>
      <c r="CW77"/>
      <c r="CX77" s="124"/>
      <c r="CY77"/>
      <c r="CZ77" s="108"/>
      <c r="DA77"/>
      <c r="DB77"/>
      <c r="DC77"/>
    </row>
    <row r="78" spans="6:144">
      <c r="AE78" s="108"/>
      <c r="AF78"/>
      <c r="AG78"/>
      <c r="AH78"/>
      <c r="AI78"/>
      <c r="AJ78"/>
      <c r="AK78"/>
      <c r="AL78"/>
      <c r="AO78" s="7">
        <f>INDEX(AO$12:AO$25,MATCH(MAX($F91-AO$86-IF(AO$8="Yes",IF(AO$9=0,$U91,MIN($U91,AO$9)),0),0),AO$12:AO$25,1))</f>
        <v>37788</v>
      </c>
      <c r="AP78"/>
      <c r="AQ78" t="s">
        <v>460</v>
      </c>
      <c r="AR78" s="124">
        <v>10000</v>
      </c>
      <c r="AS78"/>
      <c r="AT78"/>
      <c r="AU78"/>
      <c r="AV78"/>
      <c r="AW78" s="108"/>
      <c r="AX78"/>
      <c r="AY78"/>
      <c r="AZ78"/>
      <c r="BA78"/>
      <c r="BB78"/>
      <c r="BC78"/>
      <c r="BD78"/>
      <c r="BE78"/>
      <c r="BF78"/>
      <c r="BG78" s="108"/>
      <c r="BH78"/>
      <c r="BI78" s="7" t="s">
        <v>130</v>
      </c>
      <c r="BJ78">
        <f>BJ75-BJ76-BJ77</f>
        <v>39250</v>
      </c>
      <c r="BK78"/>
      <c r="BL78"/>
      <c r="BM78"/>
      <c r="BN78"/>
      <c r="BO78"/>
      <c r="BP78" s="108"/>
      <c r="BQ78"/>
      <c r="BR78" s="108"/>
      <c r="BS78" s="7" t="s">
        <v>105</v>
      </c>
      <c r="BT78">
        <f>BT19</f>
        <v>21600</v>
      </c>
      <c r="BU78"/>
      <c r="BV78"/>
      <c r="BW78"/>
      <c r="BX78"/>
      <c r="BY78"/>
      <c r="BZ78"/>
      <c r="CA78"/>
      <c r="CB78" s="108"/>
      <c r="CC78"/>
      <c r="CD78"/>
      <c r="CE78" s="124"/>
      <c r="CF78"/>
      <c r="CG78"/>
      <c r="CH78"/>
      <c r="CI78"/>
      <c r="CJ78"/>
      <c r="CK78"/>
      <c r="CL78"/>
      <c r="CM78" s="108"/>
      <c r="CN78"/>
      <c r="CO78"/>
      <c r="CP78"/>
      <c r="CR78" s="129"/>
      <c r="CS78" s="108"/>
      <c r="CT78"/>
      <c r="CU78"/>
      <c r="CV78"/>
      <c r="CW78"/>
      <c r="CX78" s="124"/>
      <c r="CY78"/>
      <c r="CZ78" s="108"/>
      <c r="DA78"/>
      <c r="DB78"/>
      <c r="DC78"/>
    </row>
    <row r="79" spans="6:144">
      <c r="AE79" s="108"/>
      <c r="AF79"/>
      <c r="AG79"/>
      <c r="AH79"/>
      <c r="AI79"/>
      <c r="AJ79"/>
      <c r="AK79"/>
      <c r="AL79"/>
      <c r="AO79" s="7" t="s">
        <v>412</v>
      </c>
      <c r="AP79"/>
      <c r="AQ79" t="s">
        <v>459</v>
      </c>
      <c r="AR79" s="171">
        <v>0.02</v>
      </c>
      <c r="AS79"/>
      <c r="AT79"/>
      <c r="AU79"/>
      <c r="AV79"/>
      <c r="AW79" s="108"/>
      <c r="AX79"/>
      <c r="AY79"/>
      <c r="AZ79"/>
      <c r="BA79"/>
      <c r="BB79"/>
      <c r="BC79"/>
      <c r="BD79"/>
      <c r="BE79"/>
      <c r="BF79"/>
      <c r="BG79" s="108"/>
      <c r="BH79"/>
      <c r="BI79" s="7" t="s">
        <v>105</v>
      </c>
      <c r="BJ79">
        <f>BJ16</f>
        <v>3000</v>
      </c>
      <c r="BK79"/>
      <c r="BL79"/>
      <c r="BM79"/>
      <c r="BN79"/>
      <c r="BO79"/>
      <c r="BP79" s="108"/>
      <c r="BQ79"/>
      <c r="BR79" s="108"/>
      <c r="BS79" s="7" t="s">
        <v>411</v>
      </c>
      <c r="BT79" s="8">
        <f>BT77-BT78</f>
        <v>14900</v>
      </c>
      <c r="BU79"/>
      <c r="BV79"/>
      <c r="BW79"/>
      <c r="BX79"/>
      <c r="BY79"/>
      <c r="BZ79"/>
      <c r="CA79"/>
      <c r="CB79" s="108"/>
      <c r="CC79"/>
      <c r="CD79"/>
      <c r="CE79" s="124"/>
      <c r="CF79"/>
      <c r="CG79"/>
      <c r="CH79"/>
      <c r="CI79"/>
      <c r="CJ79"/>
      <c r="CK79"/>
      <c r="CL79"/>
      <c r="CM79" s="108"/>
      <c r="CN79"/>
      <c r="CO79"/>
      <c r="CP79"/>
      <c r="CR79" s="129"/>
      <c r="CS79" s="108"/>
      <c r="CT79"/>
      <c r="CU79"/>
      <c r="CV79"/>
      <c r="CW79"/>
      <c r="CX79" s="124"/>
      <c r="CY79"/>
      <c r="CZ79" s="108"/>
      <c r="DA79"/>
      <c r="DB79"/>
      <c r="DC79"/>
      <c r="EI79" t="s">
        <v>456</v>
      </c>
    </row>
    <row r="80" spans="6:144">
      <c r="AE80" s="108"/>
      <c r="AF80"/>
      <c r="AG80"/>
      <c r="AH80">
        <v>84500</v>
      </c>
      <c r="AI80">
        <f>(AH$83-AH80)*AL$67</f>
        <v>460</v>
      </c>
      <c r="AJ80"/>
      <c r="AK80"/>
      <c r="AL80">
        <v>460</v>
      </c>
      <c r="AN80" s="162" t="s">
        <v>110</v>
      </c>
      <c r="AO80" s="22">
        <f>INDEX(AO$26:AO$38,MATCH(MAX($F91-AO$86-IF(AO$8="Yes",IF(AO$9=0,$U91,MIN($U91,AO$9)),0),0),AO$12:AO$25,1))</f>
        <v>0.06</v>
      </c>
      <c r="AP80"/>
      <c r="AQ80" t="s">
        <v>461</v>
      </c>
      <c r="AR80" s="124">
        <f>AR78*AR79</f>
        <v>200</v>
      </c>
      <c r="AS80"/>
      <c r="AT80"/>
      <c r="AU80"/>
      <c r="AV80"/>
      <c r="AW80" s="108"/>
      <c r="AX80"/>
      <c r="AY80"/>
      <c r="AZ80"/>
      <c r="BA80"/>
      <c r="BB80"/>
      <c r="BC80"/>
      <c r="BD80"/>
      <c r="BE80"/>
      <c r="BF80"/>
      <c r="BG80" s="108"/>
      <c r="BH80"/>
      <c r="BI80" s="7" t="s">
        <v>411</v>
      </c>
      <c r="BJ80">
        <f>BJ78-BJ79</f>
        <v>36250</v>
      </c>
      <c r="BK80"/>
      <c r="BL80"/>
      <c r="BM80"/>
      <c r="BN80"/>
      <c r="BO80"/>
      <c r="BP80" s="108"/>
      <c r="BQ80"/>
      <c r="BR80" s="108"/>
      <c r="BS80" s="7" t="s">
        <v>110</v>
      </c>
      <c r="BT80">
        <f>BT33</f>
        <v>6.7500000000000004E-2</v>
      </c>
      <c r="BU80"/>
      <c r="BV80"/>
      <c r="BW80"/>
      <c r="BX80"/>
      <c r="BY80"/>
      <c r="BZ80"/>
      <c r="CA80"/>
      <c r="CB80" s="108"/>
      <c r="CC80"/>
      <c r="CD80"/>
      <c r="CE80" s="124"/>
      <c r="CF80"/>
      <c r="CG80"/>
      <c r="CH80"/>
      <c r="CI80"/>
      <c r="CJ80"/>
      <c r="CK80"/>
      <c r="CL80"/>
      <c r="CM80" s="108"/>
      <c r="CN80"/>
      <c r="CO80"/>
      <c r="CP80"/>
      <c r="CR80" s="129"/>
      <c r="CS80" s="108"/>
      <c r="CT80"/>
      <c r="CU80"/>
      <c r="CV80"/>
      <c r="CW80"/>
      <c r="CX80" s="124"/>
      <c r="CY80"/>
      <c r="CZ80" s="108"/>
      <c r="DA80"/>
      <c r="DB80"/>
      <c r="DC80"/>
      <c r="EI80" t="s">
        <v>694</v>
      </c>
      <c r="EJ80" t="s">
        <v>695</v>
      </c>
      <c r="EK80" t="s">
        <v>163</v>
      </c>
      <c r="EL80" t="s">
        <v>696</v>
      </c>
      <c r="EM80" t="s">
        <v>697</v>
      </c>
      <c r="EN80" t="s">
        <v>427</v>
      </c>
    </row>
    <row r="81" spans="5:178">
      <c r="AE81" s="108"/>
      <c r="AF81"/>
      <c r="AG81"/>
      <c r="AH81">
        <v>84600</v>
      </c>
      <c r="AI81">
        <f>(AH$83-AH81)*AL$67</f>
        <v>450</v>
      </c>
      <c r="AJ81"/>
      <c r="AK81"/>
      <c r="AL81">
        <v>450</v>
      </c>
      <c r="AN81" s="163" t="s">
        <v>130</v>
      </c>
      <c r="AO81" s="164">
        <f>(MAX($F91-AO$86-IF(AO$8="Yes",IF(AO$9=0,$U91,MIN($U91,AO$9)),0),0)-INDEX(AO$12:AO$25,MATCH(MAX($F91-AO$86-IF(AO$8="Yes",IF(AO$9=0,$U91,MIN($U91,AO$9)),0),0),AO$12:AO$25,1)))</f>
        <v>2010</v>
      </c>
      <c r="AP81"/>
      <c r="AQ81"/>
      <c r="AR81" s="124"/>
      <c r="AS81"/>
      <c r="AT81"/>
      <c r="AU81"/>
      <c r="AV81"/>
      <c r="AW81" s="108"/>
      <c r="AX81"/>
      <c r="AY81"/>
      <c r="AZ81"/>
      <c r="BA81"/>
      <c r="BB81"/>
      <c r="BC81"/>
      <c r="BD81"/>
      <c r="BE81"/>
      <c r="BF81"/>
      <c r="BG81" s="108"/>
      <c r="BH81"/>
      <c r="BI81" s="7" t="s">
        <v>110</v>
      </c>
      <c r="BJ81">
        <f>BJ30</f>
        <v>4.7500000000000001E-2</v>
      </c>
      <c r="BK81"/>
      <c r="BL81"/>
      <c r="BM81"/>
      <c r="BN81"/>
      <c r="BO81"/>
      <c r="BP81" s="108"/>
      <c r="BQ81"/>
      <c r="BR81" s="108"/>
      <c r="BS81" s="7" t="s">
        <v>111</v>
      </c>
      <c r="BT81">
        <f>BT46</f>
        <v>802</v>
      </c>
      <c r="BU81"/>
      <c r="BV81"/>
      <c r="BW81"/>
      <c r="BX81"/>
      <c r="BY81"/>
      <c r="BZ81"/>
      <c r="CA81"/>
      <c r="CB81" s="108"/>
      <c r="CC81"/>
      <c r="CD81"/>
      <c r="CE81" s="124"/>
      <c r="CF81"/>
      <c r="CG81"/>
      <c r="CH81"/>
      <c r="CI81"/>
      <c r="CJ81"/>
      <c r="CK81"/>
      <c r="CL81"/>
      <c r="CM81" s="108"/>
      <c r="CN81"/>
      <c r="CO81"/>
      <c r="CP81"/>
      <c r="CR81" s="129"/>
      <c r="CS81" s="108"/>
      <c r="CT81"/>
      <c r="CU81"/>
      <c r="CV81"/>
      <c r="CW81"/>
      <c r="CX81" s="124"/>
      <c r="CY81"/>
      <c r="CZ81" s="108"/>
      <c r="DA81"/>
      <c r="DB81"/>
      <c r="DC81"/>
      <c r="EI81" s="2">
        <f>F90</f>
        <v>15250</v>
      </c>
      <c r="EJ81" s="75">
        <f>-BJ90</f>
        <v>356</v>
      </c>
      <c r="EK81" s="2">
        <f>S90</f>
        <v>181</v>
      </c>
      <c r="EL81" s="155">
        <f>ER$7*EK81</f>
        <v>81.45</v>
      </c>
      <c r="EM81">
        <f>MIN(EJ81,EK81*ER$16)</f>
        <v>90.5</v>
      </c>
      <c r="EN81" s="155">
        <f>MAX(EL81:EM81)</f>
        <v>90.5</v>
      </c>
    </row>
    <row r="82" spans="5:178">
      <c r="AE82" s="108"/>
      <c r="AF82"/>
      <c r="AG82"/>
      <c r="AH82" s="7">
        <v>89000</v>
      </c>
      <c r="AI82">
        <f>(AH$83-AH82)*AL$67</f>
        <v>10</v>
      </c>
      <c r="AJ82"/>
      <c r="AK82"/>
      <c r="AN82" s="163" t="s">
        <v>111</v>
      </c>
      <c r="AO82" s="165">
        <f>INDEX(AO$39:AO$51,MATCH(MAX($F91-AO$86-IF(AO$8="Yes",IF(AO$9=0,$U91,MIN($U91,AO$9)),0),0),AO$12:AO$25,1))</f>
        <v>931.69</v>
      </c>
      <c r="AP82"/>
      <c r="AQ82"/>
      <c r="AR82" s="124"/>
      <c r="AS82"/>
      <c r="AT82"/>
      <c r="AU82"/>
      <c r="AV82"/>
      <c r="AW82" s="108"/>
      <c r="AX82"/>
      <c r="AY82"/>
      <c r="AZ82"/>
      <c r="BA82"/>
      <c r="BB82"/>
      <c r="BC82"/>
      <c r="BD82"/>
      <c r="BE82"/>
      <c r="BF82"/>
      <c r="BG82" s="108"/>
      <c r="BH82"/>
      <c r="BI82" s="7" t="s">
        <v>111</v>
      </c>
      <c r="BJ82">
        <f>BJ43</f>
        <v>90</v>
      </c>
      <c r="BK82"/>
      <c r="BL82"/>
      <c r="BM82"/>
      <c r="BN82"/>
      <c r="BO82"/>
      <c r="BP82" s="108"/>
      <c r="BQ82"/>
      <c r="BR82" s="108"/>
      <c r="BS82"/>
      <c r="BT82" s="155">
        <f>BT79*BT80+BT81</f>
        <v>1807.75</v>
      </c>
      <c r="BU82"/>
      <c r="BV82"/>
      <c r="BW82"/>
      <c r="BX82"/>
      <c r="BY82"/>
      <c r="BZ82"/>
      <c r="CA82"/>
      <c r="CB82" s="108"/>
      <c r="CC82"/>
      <c r="CD82"/>
      <c r="CE82" s="124"/>
      <c r="CF82"/>
      <c r="CG82"/>
      <c r="CH82"/>
      <c r="CI82"/>
      <c r="CJ82"/>
      <c r="CK82"/>
      <c r="CL82"/>
      <c r="CM82" s="108"/>
      <c r="CN82"/>
      <c r="CO82"/>
      <c r="CP82"/>
      <c r="CR82" s="129"/>
      <c r="CS82" s="108"/>
      <c r="CT82"/>
      <c r="CU82"/>
      <c r="CV82"/>
      <c r="CW82"/>
      <c r="CX82" s="124"/>
      <c r="CY82"/>
      <c r="CZ82" s="108"/>
      <c r="DA82"/>
      <c r="DB82"/>
      <c r="DC82"/>
      <c r="EI82" s="2">
        <f>F91</f>
        <v>45000</v>
      </c>
      <c r="EJ82" s="75">
        <f>-BJ91</f>
        <v>1688</v>
      </c>
      <c r="EK82" s="2">
        <f>S91</f>
        <v>0</v>
      </c>
      <c r="EL82" s="155">
        <f>ER$7*EK82</f>
        <v>0</v>
      </c>
      <c r="EM82">
        <f>MIN(EJ82,EK82*ER$16)</f>
        <v>0</v>
      </c>
      <c r="EN82" s="155">
        <f>MAX(EL82:EM82)</f>
        <v>0</v>
      </c>
    </row>
    <row r="83" spans="5:178">
      <c r="AE83" s="108"/>
      <c r="AF83"/>
      <c r="AG83"/>
      <c r="AH83">
        <v>89100</v>
      </c>
      <c r="AI83">
        <f>(AH$83-AH83)*AL$67</f>
        <v>0</v>
      </c>
      <c r="AJ83"/>
      <c r="AK83"/>
      <c r="AL83">
        <v>10</v>
      </c>
      <c r="AN83" s="163" t="s">
        <v>409</v>
      </c>
      <c r="AO83" s="166">
        <f>-AO$87</f>
        <v>-140</v>
      </c>
      <c r="AP83"/>
      <c r="AQ83"/>
      <c r="AR83" s="124">
        <f>IF(AND($F90&gt;AR$73,$B$8="Single"),AR$80,0)</f>
        <v>0</v>
      </c>
      <c r="AS83"/>
      <c r="AT83"/>
      <c r="AU83"/>
      <c r="AV83"/>
      <c r="AW83" s="108"/>
      <c r="AX83"/>
      <c r="AY83"/>
      <c r="AZ83"/>
      <c r="BA83"/>
      <c r="BB83"/>
      <c r="BC83"/>
      <c r="BD83"/>
      <c r="BE83"/>
      <c r="BF83"/>
      <c r="BG83" s="108"/>
      <c r="BH83"/>
      <c r="BI83"/>
      <c r="BJ83">
        <f>BJ80*BJ81+BJ82</f>
        <v>1811.875</v>
      </c>
      <c r="BK83"/>
      <c r="BL83"/>
      <c r="BM83"/>
      <c r="BN83"/>
      <c r="BO83"/>
      <c r="BP83" s="108"/>
      <c r="BQ83"/>
      <c r="BR83" s="108"/>
      <c r="BS83"/>
      <c r="BT83"/>
      <c r="BU83"/>
      <c r="BV83"/>
      <c r="BW83"/>
      <c r="BX83"/>
      <c r="BY83"/>
      <c r="BZ83"/>
      <c r="CA83"/>
      <c r="CB83" s="108"/>
      <c r="CC83"/>
      <c r="CD83"/>
      <c r="CE83" s="124"/>
      <c r="CF83"/>
      <c r="CG83"/>
      <c r="CH83"/>
      <c r="CI83"/>
      <c r="CJ83"/>
      <c r="CK83"/>
      <c r="CL83"/>
      <c r="CM83" s="108"/>
      <c r="CN83"/>
      <c r="CO83"/>
      <c r="CP83"/>
      <c r="CR83" s="129"/>
      <c r="CS83" s="108"/>
      <c r="CT83"/>
      <c r="CU83"/>
      <c r="CV83"/>
      <c r="CW83"/>
      <c r="CX83" s="124"/>
      <c r="CY83"/>
      <c r="CZ83" s="108"/>
      <c r="DA83"/>
      <c r="DB83"/>
      <c r="DC83"/>
    </row>
    <row r="84" spans="5:178">
      <c r="AE84" s="108"/>
      <c r="AF84"/>
      <c r="AG84"/>
      <c r="AH84">
        <v>89200</v>
      </c>
      <c r="AI84">
        <f>(AH$83-AH84)*AL$67</f>
        <v>-10</v>
      </c>
      <c r="AJ84"/>
      <c r="AK84"/>
      <c r="AL84">
        <v>0</v>
      </c>
      <c r="AN84" s="167"/>
      <c r="AO84" s="168">
        <f>AO80*AO81+AO82+AO83</f>
        <v>912.29</v>
      </c>
      <c r="AP84"/>
      <c r="AQ84"/>
      <c r="AR84" s="124"/>
      <c r="AS84"/>
      <c r="AT84"/>
      <c r="AU84"/>
      <c r="AV84"/>
      <c r="AW84" s="108"/>
      <c r="AX84"/>
      <c r="AY84"/>
      <c r="AZ84"/>
      <c r="BA84"/>
      <c r="BB84"/>
      <c r="BC84"/>
      <c r="BD84"/>
      <c r="BE84"/>
      <c r="BF84"/>
      <c r="BG84" s="108"/>
      <c r="BH84"/>
      <c r="BK84"/>
      <c r="BL84"/>
      <c r="BM84"/>
      <c r="BN84"/>
      <c r="BO84"/>
      <c r="BP84" s="108"/>
      <c r="BQ84"/>
      <c r="BR84" s="108"/>
      <c r="BS84"/>
      <c r="BT84"/>
      <c r="BU84"/>
      <c r="BV84"/>
      <c r="BW84"/>
      <c r="BX84"/>
      <c r="BY84"/>
      <c r="BZ84"/>
      <c r="CA84"/>
      <c r="CB84" s="108"/>
      <c r="CC84"/>
      <c r="CD84"/>
      <c r="CE84" s="124"/>
      <c r="CF84"/>
      <c r="CG84"/>
      <c r="CH84"/>
      <c r="CI84"/>
      <c r="CJ84"/>
      <c r="CK84"/>
      <c r="CL84"/>
      <c r="CM84" s="108"/>
      <c r="CN84"/>
      <c r="CO84"/>
      <c r="CP84"/>
      <c r="CR84" s="129"/>
      <c r="CS84" s="108"/>
      <c r="CT84"/>
      <c r="CU84"/>
      <c r="CV84"/>
      <c r="CW84"/>
      <c r="CX84" s="124"/>
      <c r="CY84"/>
      <c r="CZ84" s="108"/>
      <c r="DA84"/>
      <c r="DB84"/>
      <c r="DC84"/>
    </row>
    <row r="85" spans="5:178">
      <c r="AA85">
        <f>INDEX(AD$26:AD$38,MATCH(MAX($F90-AC$90,0),AD$12:AD$25,1))</f>
        <v>0.05</v>
      </c>
      <c r="AB85">
        <f>+INDEX(AD$39:AD$51,MATCH(MAX($F90-AC$90,0),AD$12:AD$25,1))</f>
        <v>110</v>
      </c>
      <c r="AC85" s="2">
        <f>MAX($F90-AC$90,0)</f>
        <v>10750</v>
      </c>
      <c r="AE85" s="156">
        <f>AA85*AC85+AB85</f>
        <v>647.5</v>
      </c>
      <c r="AF85"/>
      <c r="AG85"/>
      <c r="AH85"/>
      <c r="AI85"/>
      <c r="AJ85"/>
      <c r="AK85"/>
      <c r="AL85"/>
      <c r="AP85"/>
      <c r="AQ85"/>
      <c r="AR85" s="124"/>
      <c r="AS85"/>
      <c r="AT85"/>
      <c r="AU85"/>
      <c r="AV85"/>
      <c r="AW85" s="108"/>
      <c r="AX85"/>
      <c r="AY85"/>
      <c r="AZ85"/>
      <c r="BA85"/>
      <c r="BB85"/>
      <c r="BC85"/>
      <c r="BD85"/>
      <c r="BE85"/>
      <c r="BF85"/>
      <c r="BG85" s="108"/>
      <c r="BH85"/>
      <c r="BI85"/>
      <c r="BJ85"/>
      <c r="BK85"/>
      <c r="BL85"/>
      <c r="BM85"/>
      <c r="BN85"/>
      <c r="BO85"/>
      <c r="BP85" s="108"/>
      <c r="BQ85"/>
      <c r="BR85" s="108"/>
      <c r="BS85"/>
      <c r="BT85"/>
      <c r="BU85"/>
      <c r="BV85"/>
      <c r="BW85"/>
      <c r="BX85"/>
      <c r="BY85"/>
      <c r="BZ85"/>
      <c r="CA85"/>
      <c r="CB85" s="108"/>
      <c r="CC85"/>
      <c r="CD85"/>
      <c r="CE85" s="124"/>
      <c r="CF85"/>
      <c r="CG85"/>
      <c r="CH85"/>
      <c r="CI85"/>
      <c r="CJ85"/>
      <c r="CK85"/>
      <c r="CL85"/>
      <c r="CM85" s="108"/>
      <c r="CN85"/>
      <c r="CO85"/>
      <c r="CP85"/>
      <c r="CS85" s="108"/>
      <c r="CT85"/>
      <c r="CU85"/>
      <c r="CV85"/>
      <c r="CW85"/>
      <c r="CX85" s="124"/>
      <c r="CY85"/>
      <c r="CZ85" s="108"/>
      <c r="DA85"/>
      <c r="DB85"/>
      <c r="DC85"/>
    </row>
    <row r="86" spans="5:178">
      <c r="F86" s="4" t="s">
        <v>302</v>
      </c>
      <c r="H86" s="2">
        <f>H3</f>
        <v>13850</v>
      </c>
      <c r="AA86">
        <f>INDEX(AD$26:AD$38,MATCH(MAX($F91-AC$90,0),AD$12:AD$25,1))</f>
        <v>0.05</v>
      </c>
      <c r="AB86">
        <f>+INDEX(AD$39:AD$51,MATCH(MAX($F91-AC$90,0),AD$12:AD$25,1))</f>
        <v>110</v>
      </c>
      <c r="AC86" s="2">
        <f>MAX($F91-AC$90,0)</f>
        <v>40500</v>
      </c>
      <c r="AD86" s="124">
        <f>SUM(AD$3,IF(AD$5="No",AD$4*$B$11),IF(AD$7="No",AD$6*$B$12))</f>
        <v>4500</v>
      </c>
      <c r="AE86" s="156">
        <f>AA86*AC86+AB86</f>
        <v>2135</v>
      </c>
      <c r="AF86">
        <f>SUM(AF$3,IF(AF$5="No",AF$4*$B$11),IF(AF$7="No",AF$6*$B$12))</f>
        <v>0</v>
      </c>
      <c r="AG86"/>
      <c r="AH86">
        <f>SUM(AH$3,IF(AH$5="No",AH$4*$B$11),IF(AH$7="No",AH$6*$B$12))</f>
        <v>13850</v>
      </c>
      <c r="AI86"/>
      <c r="AJ86">
        <f>AL86</f>
        <v>2340</v>
      </c>
      <c r="AK86">
        <f>AL86</f>
        <v>2340</v>
      </c>
      <c r="AL86">
        <f>SUM(AL$3,IF(AL$5="No",AL$4*$B$11),IF(AL$7="No",AL$6*$B$12))</f>
        <v>2340</v>
      </c>
      <c r="AM86" s="113"/>
      <c r="AN86" s="119"/>
      <c r="AO86">
        <f t="shared" ref="AO86:BQ86" si="112">SUM(AO$3,IF(AO$5="No",AO$4*$B$11),IF(AO$7="No",AO$6*$B$12))</f>
        <v>5202</v>
      </c>
      <c r="AP86">
        <f t="shared" si="112"/>
        <v>13850</v>
      </c>
      <c r="AQ86"/>
      <c r="AR86" s="124">
        <f t="shared" si="112"/>
        <v>15000</v>
      </c>
      <c r="AS86">
        <f t="shared" si="112"/>
        <v>3250</v>
      </c>
      <c r="AT86">
        <f t="shared" si="112"/>
        <v>13850</v>
      </c>
      <c r="AU86">
        <f t="shared" si="112"/>
        <v>0</v>
      </c>
      <c r="AV86">
        <f t="shared" si="112"/>
        <v>8100</v>
      </c>
      <c r="AW86" s="108"/>
      <c r="AX86">
        <f t="shared" si="112"/>
        <v>3344</v>
      </c>
      <c r="AY86">
        <f t="shared" si="112"/>
        <v>13850</v>
      </c>
      <c r="AZ86"/>
      <c r="BA86">
        <f t="shared" si="112"/>
        <v>2425</v>
      </c>
      <c r="BB86">
        <f t="shared" si="112"/>
        <v>1000</v>
      </c>
      <c r="BC86">
        <f t="shared" si="112"/>
        <v>0</v>
      </c>
      <c r="BD86">
        <f t="shared" si="112"/>
        <v>5750</v>
      </c>
      <c r="BE86">
        <f t="shared" si="112"/>
        <v>2980</v>
      </c>
      <c r="BF86">
        <f t="shared" si="112"/>
        <v>4500</v>
      </c>
      <c r="BG86" s="108"/>
      <c r="BH86">
        <f t="shared" si="112"/>
        <v>18550</v>
      </c>
      <c r="BI86"/>
      <c r="BJ86">
        <f t="shared" si="112"/>
        <v>3200</v>
      </c>
      <c r="BK86">
        <f t="shared" si="112"/>
        <v>4400</v>
      </c>
      <c r="BL86">
        <f t="shared" si="112"/>
        <v>5400</v>
      </c>
      <c r="BM86"/>
      <c r="BN86">
        <f t="shared" si="112"/>
        <v>13825</v>
      </c>
      <c r="BO86">
        <f t="shared" si="112"/>
        <v>8300</v>
      </c>
      <c r="BP86" s="108"/>
      <c r="BQ86">
        <f t="shared" si="112"/>
        <v>13850</v>
      </c>
      <c r="BR86" s="108"/>
      <c r="BS86"/>
      <c r="BT86">
        <f t="shared" ref="BT86:CR86" si="113">SUM(BT$3,IF(BT$5="No",BT$4*$B$11),IF(BT$7="No",BT$6*$B$12))</f>
        <v>2960</v>
      </c>
      <c r="BU86">
        <f t="shared" si="113"/>
        <v>7900</v>
      </c>
      <c r="BV86">
        <f t="shared" si="113"/>
        <v>0</v>
      </c>
      <c r="BW86">
        <f t="shared" si="113"/>
        <v>2400</v>
      </c>
      <c r="BX86">
        <f t="shared" si="113"/>
        <v>1000</v>
      </c>
      <c r="BY86">
        <f t="shared" si="113"/>
        <v>13850</v>
      </c>
      <c r="BZ86">
        <f t="shared" si="113"/>
        <v>8000</v>
      </c>
      <c r="CA86">
        <f t="shared" si="113"/>
        <v>12750</v>
      </c>
      <c r="CB86" s="108"/>
      <c r="CC86">
        <f t="shared" si="113"/>
        <v>13850</v>
      </c>
      <c r="CD86"/>
      <c r="CE86" s="124">
        <f t="shared" si="113"/>
        <v>2400</v>
      </c>
      <c r="CF86">
        <f t="shared" si="113"/>
        <v>7350</v>
      </c>
      <c r="CG86"/>
      <c r="CH86">
        <f t="shared" si="113"/>
        <v>2605</v>
      </c>
      <c r="CI86">
        <f t="shared" si="113"/>
        <v>0</v>
      </c>
      <c r="CJ86"/>
      <c r="CK86">
        <f t="shared" si="113"/>
        <v>14700</v>
      </c>
      <c r="CL86">
        <f t="shared" si="113"/>
        <v>13850</v>
      </c>
      <c r="CM86" s="108"/>
      <c r="CN86">
        <f t="shared" si="113"/>
        <v>0</v>
      </c>
      <c r="CO86">
        <f t="shared" si="113"/>
        <v>0</v>
      </c>
      <c r="CP86">
        <f t="shared" si="113"/>
        <v>0</v>
      </c>
      <c r="CQ86"/>
      <c r="CR86" s="124">
        <f t="shared" si="113"/>
        <v>0</v>
      </c>
      <c r="CS86" s="108"/>
      <c r="CT86"/>
      <c r="CU86">
        <f t="shared" ref="CU86:CX86" si="114">SUM(CU$3,IF(CU$5="No",CU$4*$B$11),IF(CU$7="No",CU$6*$B$12))</f>
        <v>11000</v>
      </c>
      <c r="CV86">
        <f t="shared" si="114"/>
        <v>8930</v>
      </c>
      <c r="CW86">
        <f t="shared" si="114"/>
        <v>250000</v>
      </c>
      <c r="CX86" s="124">
        <f t="shared" si="114"/>
        <v>2000</v>
      </c>
      <c r="CY86"/>
      <c r="CZ86" s="108"/>
      <c r="DA86"/>
      <c r="DB86">
        <f t="shared" ref="DB86:DC86" si="115">SUM(DB$3,IF(DB$5="No",DB$4*$B$11),IF(DB$7="No",DB$6*$B$12))</f>
        <v>13460</v>
      </c>
      <c r="DC86">
        <f t="shared" si="115"/>
        <v>0</v>
      </c>
    </row>
    <row r="87" spans="5:178">
      <c r="F87" s="4" t="s">
        <v>320</v>
      </c>
      <c r="AD87" s="124">
        <f>IF(AD5="Yes",AD$4*$B$11,0)+IF(AD$7="Yes",AD$6*$B$12)</f>
        <v>0</v>
      </c>
      <c r="AE87" s="108"/>
      <c r="AF87">
        <f>IF(AF5="Yes",AF$4*$B$11,0)+IF(AF$7="Yes",AF$6*$B$12)</f>
        <v>0</v>
      </c>
      <c r="AG87"/>
      <c r="AH87">
        <f t="shared" ref="AH87:DC87" si="116">IF(AH5="Yes",AH$4*$B$11,0)+IF(AH$7="Yes",AH$6*$B$12)</f>
        <v>0</v>
      </c>
      <c r="AI87"/>
      <c r="AJ87">
        <f>AL87</f>
        <v>29</v>
      </c>
      <c r="AK87">
        <f>AL87</f>
        <v>29</v>
      </c>
      <c r="AL87">
        <f t="shared" si="116"/>
        <v>29</v>
      </c>
      <c r="AM87" s="108">
        <f>IF(AM5="Yes",AM$4*$B$11,0)+IF(AM$7="Yes",AM$6*$B$12)</f>
        <v>0</v>
      </c>
      <c r="AN87"/>
      <c r="AO87">
        <f t="shared" si="116"/>
        <v>140</v>
      </c>
      <c r="AP87">
        <f t="shared" si="116"/>
        <v>0</v>
      </c>
      <c r="AQ87"/>
      <c r="AR87" s="124">
        <f t="shared" si="116"/>
        <v>0</v>
      </c>
      <c r="AS87">
        <f t="shared" si="116"/>
        <v>110</v>
      </c>
      <c r="AT87">
        <f t="shared" si="116"/>
        <v>0</v>
      </c>
      <c r="AU87">
        <f t="shared" si="116"/>
        <v>0</v>
      </c>
      <c r="AV87">
        <f t="shared" si="116"/>
        <v>0</v>
      </c>
      <c r="AX87">
        <f t="shared" si="116"/>
        <v>0</v>
      </c>
      <c r="AY87">
        <f t="shared" si="116"/>
        <v>0</v>
      </c>
      <c r="AZ87"/>
      <c r="BA87">
        <f t="shared" si="116"/>
        <v>0</v>
      </c>
      <c r="BB87">
        <f t="shared" si="116"/>
        <v>0</v>
      </c>
      <c r="BC87">
        <f t="shared" si="116"/>
        <v>40</v>
      </c>
      <c r="BD87">
        <f t="shared" si="116"/>
        <v>0</v>
      </c>
      <c r="BE87">
        <f t="shared" si="116"/>
        <v>0</v>
      </c>
      <c r="BF87">
        <f t="shared" si="116"/>
        <v>0</v>
      </c>
      <c r="BH87">
        <f t="shared" si="116"/>
        <v>0</v>
      </c>
      <c r="BI87"/>
      <c r="BJ87">
        <f t="shared" si="116"/>
        <v>0</v>
      </c>
      <c r="BK87">
        <f t="shared" si="116"/>
        <v>0</v>
      </c>
      <c r="BL87">
        <f t="shared" si="116"/>
        <v>0</v>
      </c>
      <c r="BM87"/>
      <c r="BN87">
        <f t="shared" si="116"/>
        <v>0</v>
      </c>
      <c r="BO87">
        <f t="shared" si="116"/>
        <v>0</v>
      </c>
      <c r="BQ87">
        <f t="shared" si="116"/>
        <v>0</v>
      </c>
      <c r="BT87">
        <f t="shared" si="116"/>
        <v>0</v>
      </c>
      <c r="BU87">
        <f t="shared" si="116"/>
        <v>157</v>
      </c>
      <c r="BV87">
        <f t="shared" si="116"/>
        <v>0</v>
      </c>
      <c r="BW87">
        <f t="shared" si="116"/>
        <v>0</v>
      </c>
      <c r="BX87">
        <f t="shared" si="116"/>
        <v>0</v>
      </c>
      <c r="BY87">
        <f t="shared" si="116"/>
        <v>0</v>
      </c>
      <c r="BZ87">
        <f t="shared" si="116"/>
        <v>0</v>
      </c>
      <c r="CA87">
        <f t="shared" si="116"/>
        <v>0</v>
      </c>
      <c r="CC87">
        <f t="shared" si="116"/>
        <v>0</v>
      </c>
      <c r="CD87"/>
      <c r="CE87" s="124">
        <f t="shared" si="116"/>
        <v>0</v>
      </c>
      <c r="CF87">
        <f t="shared" si="116"/>
        <v>0</v>
      </c>
      <c r="CG87"/>
      <c r="CH87">
        <f t="shared" si="116"/>
        <v>236</v>
      </c>
      <c r="CI87">
        <f t="shared" si="116"/>
        <v>0</v>
      </c>
      <c r="CJ87"/>
      <c r="CK87">
        <f t="shared" si="116"/>
        <v>0</v>
      </c>
      <c r="CL87">
        <f t="shared" si="116"/>
        <v>0</v>
      </c>
      <c r="CN87">
        <f t="shared" si="116"/>
        <v>0</v>
      </c>
      <c r="CO87">
        <f t="shared" si="116"/>
        <v>0</v>
      </c>
      <c r="CP87">
        <f t="shared" si="116"/>
        <v>0</v>
      </c>
      <c r="CQ87"/>
      <c r="CR87" s="124">
        <v>0</v>
      </c>
      <c r="CU87">
        <f t="shared" si="116"/>
        <v>0</v>
      </c>
      <c r="CV87">
        <f t="shared" si="116"/>
        <v>0</v>
      </c>
      <c r="CW87">
        <f t="shared" si="116"/>
        <v>0</v>
      </c>
      <c r="CX87" s="124">
        <f t="shared" si="116"/>
        <v>0</v>
      </c>
      <c r="CY87"/>
      <c r="DB87">
        <f t="shared" si="116"/>
        <v>0</v>
      </c>
      <c r="DC87">
        <f t="shared" si="116"/>
        <v>0</v>
      </c>
      <c r="DZ87">
        <f>MAX(3,$B$12)</f>
        <v>3</v>
      </c>
    </row>
    <row r="88" spans="5:178">
      <c r="AE88" s="108"/>
      <c r="AF88"/>
      <c r="AG88"/>
      <c r="AH88"/>
      <c r="AI88"/>
      <c r="AJ88"/>
      <c r="AK88"/>
      <c r="AL88"/>
      <c r="AO88"/>
      <c r="AP88"/>
      <c r="AQ88"/>
      <c r="AR88" s="124"/>
      <c r="AS88"/>
      <c r="AT88"/>
      <c r="AU88"/>
      <c r="AV88"/>
      <c r="AW88" s="108"/>
      <c r="AX88"/>
      <c r="AY88"/>
      <c r="AZ88"/>
      <c r="BA88"/>
      <c r="BB88"/>
      <c r="BC88"/>
      <c r="BD88"/>
      <c r="BE88"/>
      <c r="BF88"/>
      <c r="BG88" s="108"/>
      <c r="BH88"/>
      <c r="BI88"/>
      <c r="BJ88"/>
      <c r="BK88"/>
      <c r="BL88"/>
      <c r="BM88"/>
      <c r="BN88"/>
      <c r="BO88"/>
      <c r="BP88" s="108"/>
      <c r="BQ88"/>
      <c r="BR88" s="108"/>
      <c r="BS88"/>
      <c r="BT88"/>
      <c r="BU88"/>
      <c r="BV88"/>
      <c r="BW88"/>
      <c r="BX88"/>
      <c r="BY88"/>
      <c r="BZ88"/>
      <c r="CA88"/>
      <c r="CB88" s="108"/>
      <c r="CC88"/>
      <c r="CD88"/>
      <c r="CE88" s="124"/>
      <c r="CF88"/>
      <c r="CG88"/>
      <c r="CH88"/>
      <c r="CI88"/>
      <c r="CJ88"/>
      <c r="CK88"/>
      <c r="CL88"/>
      <c r="CM88" s="108"/>
      <c r="CN88"/>
      <c r="CO88"/>
      <c r="CP88"/>
      <c r="CQ88"/>
      <c r="CR88" s="124"/>
      <c r="CS88" s="108"/>
      <c r="CT88"/>
      <c r="CU88"/>
      <c r="CV88"/>
      <c r="CW88"/>
      <c r="CX88" s="124"/>
      <c r="CY88"/>
      <c r="CZ88" s="108"/>
      <c r="DA88"/>
      <c r="DB88"/>
      <c r="DC88"/>
    </row>
    <row r="89" spans="5:178">
      <c r="F89" t="s">
        <v>297</v>
      </c>
      <c r="G89" t="s">
        <v>296</v>
      </c>
      <c r="AA89" t="s">
        <v>394</v>
      </c>
      <c r="AB89" t="s">
        <v>398</v>
      </c>
      <c r="AE89" s="108"/>
      <c r="AF89"/>
      <c r="AG89"/>
      <c r="AH89"/>
      <c r="AI89" t="s">
        <v>462</v>
      </c>
      <c r="AJ89" t="s">
        <v>463</v>
      </c>
      <c r="AK89" t="s">
        <v>464</v>
      </c>
      <c r="AL89"/>
      <c r="AM89" s="113"/>
      <c r="AN89" s="119"/>
      <c r="AO89"/>
      <c r="AP89"/>
      <c r="AQ89"/>
      <c r="AR89" s="124"/>
      <c r="AS89"/>
      <c r="AT89"/>
      <c r="AU89"/>
      <c r="AV89"/>
      <c r="AW89" s="108"/>
      <c r="AX89"/>
      <c r="AY89"/>
      <c r="AZ89"/>
      <c r="BA89"/>
      <c r="BB89"/>
      <c r="BC89"/>
      <c r="BD89"/>
      <c r="BE89"/>
      <c r="BF89"/>
      <c r="BG89" s="108"/>
      <c r="BH89"/>
      <c r="BI89" t="s">
        <v>449</v>
      </c>
      <c r="BJ89"/>
      <c r="BK89"/>
      <c r="BL89"/>
      <c r="BM89"/>
      <c r="BN89"/>
      <c r="BO89"/>
      <c r="BP89" s="108"/>
      <c r="BQ89"/>
      <c r="BR89" s="108"/>
      <c r="BS89" t="s">
        <v>449</v>
      </c>
      <c r="BT89"/>
      <c r="BU89"/>
      <c r="BV89"/>
      <c r="BW89"/>
      <c r="BX89"/>
      <c r="BY89"/>
      <c r="BZ89"/>
      <c r="CA89"/>
      <c r="CB89" s="108"/>
      <c r="CC89"/>
      <c r="CD89" t="s">
        <v>425</v>
      </c>
      <c r="CE89" s="124"/>
      <c r="CF89"/>
      <c r="CG89"/>
      <c r="CH89"/>
      <c r="CI89"/>
      <c r="CJ89"/>
      <c r="CK89"/>
      <c r="CL89"/>
      <c r="CM89" s="108"/>
      <c r="CN89"/>
      <c r="CO89"/>
      <c r="CP89"/>
      <c r="CQ89"/>
      <c r="CR89" s="124"/>
      <c r="CS89" s="108"/>
      <c r="CT89"/>
      <c r="CU89"/>
      <c r="CV89"/>
      <c r="CW89"/>
      <c r="CX89" s="124"/>
      <c r="CY89"/>
      <c r="CZ89" s="108"/>
      <c r="DA89"/>
      <c r="DB89"/>
      <c r="DC89"/>
      <c r="EC89" t="b">
        <f t="shared" ref="EC89:FV89" si="117">EC10</f>
        <v>1</v>
      </c>
      <c r="ED89" t="b">
        <f t="shared" si="117"/>
        <v>1</v>
      </c>
      <c r="EE89" t="b">
        <f t="shared" si="117"/>
        <v>1</v>
      </c>
      <c r="EF89" t="b">
        <f t="shared" si="117"/>
        <v>1</v>
      </c>
      <c r="EG89" t="str">
        <f t="shared" si="117"/>
        <v/>
      </c>
      <c r="EH89" t="str">
        <f t="shared" si="117"/>
        <v/>
      </c>
      <c r="EI89" t="b">
        <f t="shared" si="117"/>
        <v>1</v>
      </c>
      <c r="EJ89" t="str">
        <f t="shared" si="117"/>
        <v/>
      </c>
      <c r="EK89" t="b">
        <f t="shared" si="117"/>
        <v>1</v>
      </c>
      <c r="EL89" t="b">
        <f t="shared" si="117"/>
        <v>1</v>
      </c>
      <c r="EM89" t="b">
        <f t="shared" si="117"/>
        <v>1</v>
      </c>
      <c r="EN89" t="b">
        <f t="shared" si="117"/>
        <v>1</v>
      </c>
      <c r="EO89" t="str">
        <f t="shared" si="117"/>
        <v/>
      </c>
      <c r="EP89" t="b">
        <f t="shared" si="117"/>
        <v>1</v>
      </c>
      <c r="EQ89" t="b">
        <f t="shared" si="117"/>
        <v>1</v>
      </c>
      <c r="ER89" s="209" t="str">
        <f t="shared" si="117"/>
        <v>BOTH</v>
      </c>
      <c r="ES89" t="b">
        <f t="shared" si="117"/>
        <v>1</v>
      </c>
      <c r="ET89" t="b">
        <f t="shared" si="117"/>
        <v>1</v>
      </c>
      <c r="EU89" s="209" t="b">
        <f t="shared" si="117"/>
        <v>1</v>
      </c>
      <c r="EV89" t="str">
        <f t="shared" si="117"/>
        <v/>
      </c>
      <c r="EW89" s="215" t="b">
        <f t="shared" si="117"/>
        <v>0</v>
      </c>
      <c r="EX89" t="b">
        <f t="shared" si="117"/>
        <v>1</v>
      </c>
      <c r="EY89" t="b">
        <f t="shared" si="117"/>
        <v>1</v>
      </c>
      <c r="EZ89" t="str">
        <f t="shared" si="117"/>
        <v/>
      </c>
      <c r="FA89" t="str">
        <f t="shared" si="117"/>
        <v/>
      </c>
      <c r="FB89" t="b">
        <f t="shared" si="117"/>
        <v>1</v>
      </c>
      <c r="FC89" t="b">
        <f t="shared" si="117"/>
        <v>1</v>
      </c>
      <c r="FD89" t="b">
        <f t="shared" si="117"/>
        <v>1</v>
      </c>
      <c r="FE89" t="str">
        <f t="shared" si="117"/>
        <v/>
      </c>
      <c r="FF89" t="str">
        <f t="shared" si="117"/>
        <v/>
      </c>
      <c r="FG89" s="215" t="b">
        <f t="shared" si="117"/>
        <v>0</v>
      </c>
      <c r="FH89" t="b">
        <f t="shared" si="117"/>
        <v>1</v>
      </c>
      <c r="FI89" t="b">
        <f t="shared" si="117"/>
        <v>1</v>
      </c>
      <c r="FJ89" t="str">
        <f t="shared" si="117"/>
        <v/>
      </c>
      <c r="FK89" t="b">
        <f t="shared" si="117"/>
        <v>1</v>
      </c>
      <c r="FL89" s="215" t="b">
        <f t="shared" si="117"/>
        <v>0</v>
      </c>
      <c r="FM89" t="str">
        <f t="shared" si="117"/>
        <v/>
      </c>
      <c r="FN89" t="str">
        <f t="shared" si="117"/>
        <v/>
      </c>
      <c r="FO89" t="str">
        <f t="shared" si="117"/>
        <v/>
      </c>
      <c r="FP89" s="215" t="b">
        <f t="shared" si="117"/>
        <v>0</v>
      </c>
      <c r="FQ89" t="b">
        <f t="shared" si="117"/>
        <v>1</v>
      </c>
      <c r="FR89" s="215" t="b">
        <f t="shared" si="117"/>
        <v>0</v>
      </c>
      <c r="FS89" s="209" t="b">
        <f t="shared" si="117"/>
        <v>1</v>
      </c>
      <c r="FT89" t="str">
        <f t="shared" si="117"/>
        <v/>
      </c>
      <c r="FU89" t="b">
        <f t="shared" si="117"/>
        <v>1</v>
      </c>
      <c r="FV89" t="str">
        <f t="shared" si="117"/>
        <v/>
      </c>
    </row>
    <row r="90" spans="5:178">
      <c r="E90" s="4" t="s">
        <v>52</v>
      </c>
      <c r="F90" s="2">
        <v>15250</v>
      </c>
      <c r="G90">
        <f>IF(F90&lt;1,0,_xlfn.FLOOR.MATH(F90,50)+25)</f>
        <v>15275</v>
      </c>
      <c r="H90" s="75">
        <f>-ROUND(INDEX(H$27:H$38,MATCH(MAX($F90-H$86,0),H$13:H$25,1))*(MAX($F90-H$86,0)-INDEX(H$13:H$25,MATCH(MAX($F90-H$86,0),H$13:H$25,1)))+INDEX(H$40:H$51,MATCH(MAX($F90-H$86,0),H$13:H$25,1)),0)</f>
        <v>-140</v>
      </c>
      <c r="I90" s="57">
        <v>0</v>
      </c>
      <c r="J90" s="57"/>
      <c r="K90" s="2">
        <f>ROUND(INDEX(CCareExpDecimal[],MATCH(F90,CCareExpDecimal[Income At Least],1),2)*J90,0)</f>
        <v>0</v>
      </c>
      <c r="L90" s="2"/>
      <c r="M90" s="2">
        <f>MIN(-H90,M$4*$B$12)</f>
        <v>0</v>
      </c>
      <c r="N90" s="57"/>
      <c r="O90" s="57"/>
      <c r="P90" s="2">
        <f>ROUND(MAX(MIN(P$9*($F90-P$8),P$4*$B$12-M90),0),0)</f>
        <v>0</v>
      </c>
      <c r="Q90" s="2"/>
      <c r="R90" s="2"/>
      <c r="S90" s="2">
        <f>ROUND(IF($G90&lt;S$5,$G90*S$3,0)+IF(AND($G90&gt;=S$5,$G90&lt;S$7),S$6,0)+IF(AND($G90&gt;S$7,$G90&lt;S$8),S$6 - (($G90-S$7)*S$4),0),0)</f>
        <v>181</v>
      </c>
      <c r="T90" s="2">
        <f>SUM(H90,K90,M90,P90,S90)</f>
        <v>41</v>
      </c>
      <c r="U90" s="2">
        <f>MAX(-T90,0)</f>
        <v>0</v>
      </c>
      <c r="V90" s="2"/>
      <c r="W90" s="75">
        <f>ROUND(SUMPRODUCT($AD$2:$DC$2,AD90:DC90)/W$2*$X$5,0)</f>
        <v>-154</v>
      </c>
      <c r="X90" s="75">
        <f>ROUND(SUMPRODUCT($DX$2:$FV$2,DX90:FV90)/$W$2,0)</f>
        <v>41</v>
      </c>
      <c r="Y90" s="75">
        <f>ROUND($S90*Y$10,0)</f>
        <v>0</v>
      </c>
      <c r="Z90" s="75"/>
      <c r="AA90" s="2">
        <f>MAX(AD$74+MAX($F90+500-AD$68,0)/AD$69*AD$75,AD$76)</f>
        <v>3000</v>
      </c>
      <c r="AB90" s="2">
        <f>IF($F90&lt;=AD$64,AD$65,AD$66)*Calc!$B$12+AD$63</f>
        <v>1500</v>
      </c>
      <c r="AC90" s="2">
        <f>SUM(AA90:AB90,MAX(-U90,0))</f>
        <v>4500</v>
      </c>
      <c r="AD90" s="126">
        <f>-ROUND(MAX(INDEX(AD$26:AD$38,MATCH(MAX($F90-AC$90,0),AD$12:AD$25,1))*(MAX($F90-AC$90,0))+INDEX(AD$39:AD$51,MATCH(MAX($F90-AC$90,0),AD$12:AD$25,1)),0),0)</f>
        <v>-648</v>
      </c>
      <c r="AE90" s="111"/>
      <c r="AF90" s="75">
        <f>-ROUND(MAX(INDEX(AF$26:AF$38,MATCH(MAX($F90-AF$86-IF(AF$8="Yes",IF(AF$9=0,$U90,MIN($U90,AF$9)),0),0),AF$12:AF$25,1))*(MAX($F90-AF$86-IF(AF$8="Yes",IF(AF$9=0,$U90,MIN($U90,AF$9)),0),0)-INDEX(AF$12:AF$25,MATCH(MAX($F90-AF$86-IF(AF$8="Yes",IF(AF$9=0,$U90,MIN($U90,AF$9)),0),0),AF$12:AF$25,1)))+INDEX(AF$39:AF$51,MATCH(MAX($F90-AF$86-IF(AF$8="Yes",IF(AF$9=0,$U90,MIN($U90,AF$9)),0),0),AF$12:AF$25,1))-AF$87,0),0)</f>
        <v>0</v>
      </c>
      <c r="AG90" s="75"/>
      <c r="AH90" s="75">
        <f>-ROUND(MAX(INDEX(AH$26:AH$38,MATCH(MAX($F90-AH$86-IF(AH$8="Yes",IF(AH$9=0,$U90,MIN($U90,AH$9)),0),0),AH$12:AH$25,1))*(MAX($F90-AH$86-IF(AH$8="Yes",IF(AH$9=0,$U90,MIN($U90,AH$9)),0),0)-INDEX(AH$12:AH$25,MATCH(MAX($F90-AH$86-IF(AH$8="Yes",IF(AH$9=0,$U90,MIN($U90,AH$9)),0),0),AH$12:AH$25,1)))+INDEX(AH$39:AH$51,MATCH(MAX($F90-AH$86-IF(AH$8="Yes",IF(AH$9=0,$U90,MIN($U90,AH$9)),0),0),AH$12:AH$25,1))-AH$87,0),0)</f>
        <v>-35</v>
      </c>
      <c r="AI90" s="75">
        <f>IF(AND($F90&gt;$AL$73,$F90&lt;AL$74),(AL$74-$F90)*AL$67,0)</f>
        <v>0</v>
      </c>
      <c r="AJ90" s="75">
        <f t="shared" ref="AJ90:AJ91" si="118">IF(AND($F90&lt;AL$73+1,$B$7="MFJ"),0,-ROUND(MAX(INDEX(AJ$26:AJ$38,MATCH(MAX($F90-AJ$86-IF(AJ$8="Yes",IF(AJ$9=0,$U90,MIN($U90,AJ$9)),0),0),AJ$12:AJ$25,1))*(MAX($F90-AJ$86-IF(AJ$8="Yes",IF(AJ$9=0,$U90,MIN($U90,AJ$9)),0),0)-INDEX(AJ$12:AJ$25,MATCH(MAX($F90-AJ$86-IF(AJ$8="Yes",IF(AJ$9=0,$U90,MIN($U90,AJ$9)),0),0),AJ$12:AJ$25,1)))+INDEX(AJ$39:AJ$51,MATCH(MAX($F90-AJ$86-IF(AJ$8="Yes",IF(AJ$9=0,$U90,MIN($U90,AJ$9)),0),0),AJ$12:AJ$25,1))-AJ$87,0),0))</f>
        <v>-158</v>
      </c>
      <c r="AK90" s="75">
        <f t="shared" ref="AK90:AK91" si="119">IF(AND($F90&lt;=AL$73-1,NOT($B$7="MFJ")),0,-ROUND(MAX(INDEX(AK$26:AK$38,MATCH(MAX($F90-AK$86-IF(AK$8="Yes",IF(AK$9=0,$U90,MIN($U90,AK$9)),0),0),AK$12:AK$25,1))*(MAX($F90-AK$86-IF(AK$8="Yes",IF(AK$9=0,$U90,MIN($U90,AK$9)),0),0)-INDEX(AK$12:AK$25,MATCH(MAX($F90-AK$86-IF(AK$8="Yes",IF(AK$9=0,$U90,MIN($U90,AK$9)),0),0),AK$12:AK$25,1)))+INDEX(AK$39:AK$51,MATCH(MAX($F90-AK$86-IF(AK$8="Yes",IF(AK$9=0,$U90,MIN($U90,AK$9)),0),0),AK$12:AK$25,1))-AK$87,0),0))</f>
        <v>0</v>
      </c>
      <c r="AL90" s="75">
        <f>-ROUND(MAX(INDEX(AL$26:AL$38,MATCH(MAX($F90-AL$86-IF(AL$8="Yes",IF(AL$9=0,$U90,MIN($U90,AL$9)),0),0),AL$12:AL$25,1))*(MAX($F90-AL$86-IF(AL$8="Yes",IF(AL$9=0,$U90,MIN($U90,AL$9)),0),0)-INDEX(AL$12:AL$25,MATCH(MAX($F90-AL$86-IF(AL$8="Yes",IF(AL$9=0,$U90,MIN($U90,AL$9)),0),0),AL$12:AL$25,1)))+INDEX(AL$39:AL$51,MATCH(MAX($F90-AL$86-IF(AL$8="Yes",IF(AL$9=0,$U90,MIN($U90,AL$9)),0),0),AL$12:AL$25,1))-AL$87,0),0)</f>
        <v>-428</v>
      </c>
      <c r="AM90" s="113"/>
      <c r="AN90" s="119"/>
      <c r="AO90" s="75">
        <f>-ROUND(MAX(INDEX(AO$26:AO$38,MATCH(MAX($F90-AO$86-IF(AO$8="Yes",IF(AO$9=0,$U90,MIN($U90,AO$9)),0),0),AO$12:AO$25,1))*(MAX($F90-AO$86-IF(AO$8="Yes",IF(AO$9=0,$U90,MIN($U90,AO$9)),0),0)-INDEX(AO$12:AO$25,MATCH(MAX($F90-AO$86-IF(AO$8="Yes",IF(AO$9=0,$U90,MIN($U90,AO$9)),0),0),AO$12:AO$25,1)))+INDEX(AO$39:AO$51,MATCH(MAX($F90-AO$86-IF(AO$8="Yes",IF(AO$9=0,$U90,MIN($U90,AO$9)),0),0),AO$12:AO$25,1))-AO$87,0),0)</f>
        <v>0</v>
      </c>
      <c r="AP90" s="75">
        <f>-ROUND(MAX(INDEX(AP$26:AP$38,MATCH(MAX($F90-AP$86-IF(AP$8="Yes",IF(AP$9=0,$U90,MIN($U90,AP$9)),0),0),AP$12:AP$25,1))*(MAX($F90-AP$86-IF(AP$8="Yes",IF(AP$9=0,$U90,MIN($U90,AP$9)),0),0)-INDEX(AP$12:AP$25,MATCH(MAX($F90-AP$86-IF(AP$8="Yes",IF(AP$9=0,$U90,MIN($U90,AP$9)),0),0),AP$12:AP$25,1)))+INDEX(AP$39:AP$51,MATCH(MAX($F90-AP$86-IF(AP$8="Yes",IF(AP$9=0,$U90,MIN($U90,AP$9)),0),0),AP$12:AP$25,1))-AP$87,0),0)</f>
        <v>-62</v>
      </c>
      <c r="AQ90" s="75"/>
      <c r="AR90" s="126">
        <f t="shared" ref="AR90:AR156" si="120">-ROUND(MAX(INDEX(AR$26:AR$38,MATCH(MAX($F90-AR$86-IF(AR$8="Yes",IF(AR$9=0,$U90,MIN($U90,AR$9)),0),0),AR$12:AR$25,1))*(MAX($F90-AR$86-IF(AR$8="Yes",IF(AR$9=0,$U90,MIN($U90,AR$9)),0),0)-INDEX(AR$12:AR$25,MATCH(MAX($F90-AR$86-IF(AR$8="Yes",IF(AR$9=0,$U90,MIN($U90,AR$9)),0),0),AR$12:AR$25,1)))+INDEX(AR$39:AR$51,MATCH(MAX($F90-AR$86-IF(AR$8="Yes",IF(AR$9=0,$U90,MIN($U90,AR$9)),0),0),AR$12:AR$25,1))-AR$87,0)+IF(AND($F90&gt;AR$73,$B$8="Single"),AR$80,0),0)</f>
        <v>-8</v>
      </c>
      <c r="AS90" s="75">
        <f t="shared" ref="AS90:AV91" si="121">-ROUND(MAX(INDEX(AS$26:AS$38,MATCH(MAX($F90-AS$86-IF(AS$8="Yes",IF(AS$9=0,$U90,MIN($U90,AS$9)),0),0),AS$12:AS$25,1))*(MAX($F90-AS$86-IF(AS$8="Yes",IF(AS$9=0,$U90,MIN($U90,AS$9)),0),0)-INDEX(AS$12:AS$25,MATCH(MAX($F90-AS$86-IF(AS$8="Yes",IF(AS$9=0,$U90,MIN($U90,AS$9)),0),0),AS$12:AS$25,1)))+INDEX(AS$39:AS$51,MATCH(MAX($F90-AS$86-IF(AS$8="Yes",IF(AS$9=0,$U90,MIN($U90,AS$9)),0),0),AS$12:AS$25,1))-AS$87,0),0)</f>
        <v>-247</v>
      </c>
      <c r="AT90" s="75">
        <f t="shared" si="121"/>
        <v>-56</v>
      </c>
      <c r="AU90" s="75">
        <f t="shared" si="121"/>
        <v>0</v>
      </c>
      <c r="AV90" s="75">
        <f t="shared" si="121"/>
        <v>-239</v>
      </c>
      <c r="AW90" s="111"/>
      <c r="AX90" s="75">
        <f>-ROUND(MAX(INDEX(AX$26:AX$38,MATCH(MAX($F90-AX$86-IF(AX$8="Yes",IF(AX$9=0,$U90,MIN($U90,AX$9)),0),0),AX$12:AX$25,1))*(MAX($F90-AX$86-IF(AX$8="Yes",IF(AX$9=0,$U90,MIN($U90,AX$9)),0),0)-INDEX(AX$12:AX$25,MATCH(MAX($F90-AX$86-IF(AX$8="Yes",IF(AX$9=0,$U90,MIN($U90,AX$9)),0),0),AX$12:AX$25,1)))+INDEX(AX$39:AX$51,MATCH(MAX($F90-AX$86-IF(AX$8="Yes",IF(AX$9=0,$U90,MIN($U90,AX$9)),0),0),AX$12:AX$25,1))-AX$87,0),0)</f>
        <v>-522</v>
      </c>
      <c r="AY90" s="75">
        <f>-ROUND(MAX(INDEX(AY$26:AY$38,MATCH(MAX($F90-AY$86-IF(AY$8="Yes",IF(AY$9=0,$U90,MIN($U90,AY$9)),0),0),AY$12:AY$25,1))*(MAX($F90-AY$86-IF(AY$8="Yes",IF(AY$9=0,$U90,MIN($U90,AY$9)),0),0)-INDEX(AY$12:AY$25,MATCH(MAX($F90-AY$86-IF(AY$8="Yes",IF(AY$9=0,$U90,MIN($U90,AY$9)),0),0),AY$12:AY$25,1)))+INDEX(AY$39:AY$51,MATCH(MAX($F90-AY$86-IF(AY$8="Yes",IF(AY$9=0,$U90,MIN($U90,AY$9)),0),0),AY$12:AY$25,1))-AY$87,0),0)</f>
        <v>0</v>
      </c>
      <c r="AZ90" s="75"/>
      <c r="BA90" s="75">
        <f t="shared" ref="BA90:BF91" si="122">-ROUND(MAX(INDEX(BA$26:BA$38,MATCH(MAX($F90-BA$86-IF(BA$8="Yes",IF(BA$9=0,$U90,MIN($U90,BA$9)),0),0),BA$12:BA$25,1))*(MAX($F90-BA$86-IF(BA$8="Yes",IF(BA$9=0,$U90,MIN($U90,BA$9)),0),0)-INDEX(BA$12:BA$25,MATCH(MAX($F90-BA$86-IF(BA$8="Yes",IF(BA$9=0,$U90,MIN($U90,BA$9)),0),0),BA$12:BA$25,1)))+INDEX(BA$39:BA$51,MATCH(MAX($F90-BA$86-IF(BA$8="Yes",IF(BA$9=0,$U90,MIN($U90,BA$9)),0),0),BA$12:BA$25,1))-BA$87,0),0)</f>
        <v>-635</v>
      </c>
      <c r="BB90" s="75">
        <f t="shared" si="122"/>
        <v>-449</v>
      </c>
      <c r="BC90" s="75">
        <f t="shared" si="122"/>
        <v>-670</v>
      </c>
      <c r="BD90" s="75">
        <f t="shared" si="122"/>
        <v>-295</v>
      </c>
      <c r="BE90" s="75">
        <f t="shared" si="122"/>
        <v>-552</v>
      </c>
      <c r="BF90" s="75">
        <f t="shared" si="122"/>
        <v>-199</v>
      </c>
      <c r="BG90" s="111"/>
      <c r="BH90" s="75">
        <f>-ROUND(MAX(INDEX(BH$26:BH$38,MATCH(MAX($F90-BH$86-IF(BH$8="Yes",IF(BH$9=0,$U90,MIN($U90,BH$9)),0),0),BH$12:BH$25,1))*(MAX($F90-BH$86-IF(BH$8="Yes",IF(BH$9=0,$U90,MIN($U90,BH$9)),0),0)-INDEX(BH$12:BH$25,MATCH(MAX($F90-BH$86-IF(BH$8="Yes",IF(BH$9=0,$U90,MIN($U90,BH$9)),0),0),BH$12:BH$25,1)))+INDEX(BH$39:BH$51,MATCH(MAX($F90-BH$86-IF(BH$8="Yes",IF(BH$9=0,$U90,MIN($U90,BH$9)),0),0),BH$12:BH$25,1))-BH$87,0),0)</f>
        <v>0</v>
      </c>
      <c r="BI90" s="75">
        <f>MAX(MIN(BJ$70,$F90*BJ$62),BJ$69)</f>
        <v>3450</v>
      </c>
      <c r="BJ90" s="75">
        <f>-ROUND(MAX(INDEX(BJ$26:BJ$38,MATCH(MAX($F90-BJ$86-BI90-IF(BJ$8="Yes",IF(BJ$9=0,$U90,MIN($U90,BJ$9)),0),0),BJ$12:BJ$25,1))*(MAX($F90-BJ$86-BI90-IF(BJ$8="Yes",IF(BJ$9=0,$U90,MIN($U90,BJ$9)),0),0)-INDEX(BJ$12:BJ$25,MATCH(MAX($F90-BJ$86-BI90-IF(BJ$8="Yes",IF(BJ$9=0,$U90,MIN($U90,BJ$9)),0),0),BJ$12:BJ$25,1)))+INDEX(BJ$39:BJ$51,MATCH(MAX($F90-BJ$86-BI90-IF(BJ$8="Yes",IF(BJ$9=0,$U90,MIN($U90,BJ$9)),0),0),BJ$12:BJ$25,1))-BJ$87,0),0)</f>
        <v>-356</v>
      </c>
      <c r="BK90" s="75">
        <f>-ROUND(MAX(INDEX(BK$26:BK$38,MATCH(MAX($F90-BK$86-IF(BK$8="Yes",IF(BK$9=0,$U90,MIN($U90,BK$9)),0),0),BK$12:BK$25,1))*(MAX($F90-BK$86-IF(BK$8="Yes",IF(BK$9=0,$U90,MIN($U90,BK$9)),0),0)-INDEX(BK$12:BK$25,MATCH(MAX($F90-BK$86-IF(BK$8="Yes",IF(BK$9=0,$U90,MIN($U90,BK$9)),0),0),BK$12:BK$25,1)))+INDEX(BK$39:BK$51,MATCH(MAX($F90-BK$86-IF(BK$8="Yes",IF(BK$9=0,$U90,MIN($U90,BK$9)),0),0),BK$12:BK$25,1))-BK$87,0),0)</f>
        <v>-543</v>
      </c>
      <c r="BL90" s="75">
        <f>-ROUND(MAX(INDEX(BL$26:BL$38,MATCH(MAX($F90-BL$86-IF(BL$8="Yes",IF(BL$9=0,$U90,MIN($U90,BL$9)),0),0),BL$12:BL$25,1))*(MAX($F90-BL$86-IF(BL$8="Yes",IF(BL$9=0,$U90,MIN($U90,BL$9)),0),0)-INDEX(BL$12:BL$25,MATCH(MAX($F90-BL$86-IF(BL$8="Yes",IF(BL$9=0,$U90,MIN($U90,BL$9)),0),0),BL$12:BL$25,1)))+INDEX(BL$39:BL$51,MATCH(MAX($F90-BL$86-IF(BL$8="Yes",IF(BL$9=0,$U90,MIN($U90,BL$9)),0),0),BL$12:BL$25,1))-BL$87,0),0)</f>
        <v>-419</v>
      </c>
      <c r="BM90" s="75"/>
      <c r="BN90" s="75">
        <f>-ROUND(MAX(INDEX(BN$26:BN$38,MATCH(MAX($F90-BN$86-IF(BN$8="Yes",IF(BN$9=0,$U90,MIN($U90,BN$9)),0),0),BN$12:BN$25,1))*(MAX($F90-BN$86-IF(BN$8="Yes",IF(BN$9=0,$U90,MIN($U90,BN$9)),0),0)-INDEX(BN$12:BN$25,MATCH(MAX($F90-BN$86-IF(BN$8="Yes",IF(BN$9=0,$U90,MIN($U90,BN$9)),0),0),BN$12:BN$25,1)))+INDEX(BN$39:BN$51,MATCH(MAX($F90-BN$86-IF(BN$8="Yes",IF(BN$9=0,$U90,MIN($U90,BN$9)),0),0),BN$12:BN$25,1))-BN$87,0),0)</f>
        <v>-76</v>
      </c>
      <c r="BO90" s="75">
        <f>-ROUND(MAX(INDEX(BO$26:BO$38,MATCH(MAX($F90-BO$86-IF(BO$8="Yes",IF(BO$9=0,$U90,MIN($U90,BO$9)),0),0),BO$12:BO$25,1))*(MAX($F90-BO$86-IF(BO$8="Yes",IF(BO$9=0,$U90,MIN($U90,BO$9)),0),0)-INDEX(BO$12:BO$25,MATCH(MAX($F90-BO$86-IF(BO$8="Yes",IF(BO$9=0,$U90,MIN($U90,BO$9)),0),0),BO$12:BO$25,1)))+INDEX(BO$39:BO$51,MATCH(MAX($F90-BO$86-IF(BO$8="Yes",IF(BO$9=0,$U90,MIN($U90,BO$9)),0),0),BO$12:BO$25,1))-BO$87,0),0)</f>
        <v>0</v>
      </c>
      <c r="BP90" s="111"/>
      <c r="BQ90" s="75">
        <f>-ROUND(MAX(INDEX(BQ$26:BQ$38,MATCH(MAX($F90-BQ$86-IF(BQ$8="Yes",IF(BQ$9=0,$U90,MIN($U90,BQ$9)),0),0),BQ$12:BQ$25,1))*(MAX($F90-BQ$86-IF(BQ$8="Yes",IF(BQ$9=0,$U90,MIN($U90,BQ$9)),0),0)-INDEX(BQ$12:BQ$25,MATCH(MAX($F90-BQ$86-IF(BQ$8="Yes",IF(BQ$9=0,$U90,MIN($U90,BQ$9)),0),0),BQ$12:BQ$25,1)))+INDEX(BQ$39:BQ$51,MATCH(MAX($F90-BQ$86-IF(BQ$8="Yes",IF(BQ$9=0,$U90,MIN($U90,BQ$9)),0),0),BQ$12:BQ$25,1))-BQ$87,0),0)</f>
        <v>-4</v>
      </c>
      <c r="BR90" s="111"/>
      <c r="BS90" s="75">
        <f>MAX(MIN(BT$70,$F90*BT$60),BT$69)</f>
        <v>3050</v>
      </c>
      <c r="BT90" s="75">
        <f>-ROUND(MAX(INDEX(BT$26:BT$38,MATCH(MAX($F90-BT$86-BS90-IF(BT$8="Yes",IF(BT$9=0,$U90,MIN($U90,BT$9)),0),0),BT$12:BT$25,1))*(MAX($F90-BT$86-BS90-IF(BT$8="Yes",IF(BT$9=0,$U90,MIN($U90,BT$9)),0),0)-INDEX(BT$12:BT$25,MATCH(MAX($F90-BT$86-BS90-IF(BT$8="Yes",IF(BT$9=0,$U90,MIN($U90,BT$9)),0),0),BT$12:BT$25,1)))+INDEX(BT$39:BT$51,MATCH(MAX($F90-BT$86-BS90-IF(BT$8="Yes",IF(BT$9=0,$U90,MIN($U90,BT$9)),0),0),BT$12:BT$25,1))-BT$87,0),0)</f>
        <v>-178</v>
      </c>
      <c r="BU90" s="75">
        <f t="shared" ref="BU90:CA91" si="123">-ROUND(MAX(INDEX(BU$26:BU$38,MATCH(MAX($F90-BU$86-IF(BU$8="Yes",IF(BU$9=0,$U90,MIN($U90,BU$9)),0),0),BU$12:BU$25,1))*(MAX($F90-BU$86-IF(BU$8="Yes",IF(BU$9=0,$U90,MIN($U90,BU$9)),0),0)-INDEX(BU$12:BU$25,MATCH(MAX($F90-BU$86-IF(BU$8="Yes",IF(BU$9=0,$U90,MIN($U90,BU$9)),0),0),BU$12:BU$25,1)))+INDEX(BU$39:BU$51,MATCH(MAX($F90-BU$86-IF(BU$8="Yes",IF(BU$9=0,$U90,MIN($U90,BU$9)),0),0),BU$12:BU$25,1))-BU$87,0),0)</f>
        <v>-62</v>
      </c>
      <c r="BV90" s="75">
        <f t="shared" si="123"/>
        <v>0</v>
      </c>
      <c r="BW90" s="75">
        <f t="shared" si="123"/>
        <v>0</v>
      </c>
      <c r="BX90" s="75">
        <f t="shared" si="123"/>
        <v>-200</v>
      </c>
      <c r="BY90" s="75">
        <f t="shared" si="123"/>
        <v>-24</v>
      </c>
      <c r="BZ90" s="75">
        <f t="shared" si="123"/>
        <v>-290</v>
      </c>
      <c r="CA90" s="75">
        <f t="shared" si="123"/>
        <v>-119</v>
      </c>
      <c r="CB90" s="111"/>
      <c r="CC90" s="75">
        <f>-ROUND(MAX(INDEX(CC$26:CC$38,MATCH(MAX($F90-CC$86-IF(CC$8="Yes",IF(CC$9=0,$U90,MIN($U90,CC$9)),0),0),CC$12:CC$25,1))*(MAX($F90-CC$86-IF(CC$8="Yes",IF(CC$9=0,$U90,MIN($U90,CC$9)),0),0)-INDEX(CC$12:CC$25,MATCH(MAX($F90-CC$86-IF(CC$8="Yes",IF(CC$9=0,$U90,MIN($U90,CC$9)),0),0),CC$12:CC$25,1)))+INDEX(CC$39:CC$51,MATCH(MAX($F90-CC$86-IF(CC$8="Yes",IF(CC$9=0,$U90,MIN($U90,CC$9)),0),0),CC$12:CC$25,1))-CC$87,0),0)</f>
        <v>0</v>
      </c>
      <c r="CD90" s="75">
        <f>IF($F90&gt;CE$63,SUM($B$11:$B$12)*CE$68,IF($F90&gt;CE$62,SUM($B$11:$B$12)*CE$66,0))</f>
        <v>0</v>
      </c>
      <c r="CE90" s="126">
        <f>-ROUND(MAX(INDEX(CE$26:CE$38,MATCH(MAX($F90-CE$86+CD90-IF(CE$8="Yes",IF(CE$9=0,$U90,MIN($U90,CE$9)),0),0),CE$12:CE$25,1))*(MAX($F90-CE$86+CD90-IF(CE$8="Yes",IF(CE$9=0,$U90,MIN($U90,CE$9)),0),0)-INDEX(CE$12:CE$25,MATCH(MAX($F90-CE$86+CD90-IF(CE$8="Yes",IF(CE$9=0,$U90,MIN($U90,CE$9)),0),0),CE$12:CE$25,1)))+INDEX(CE$39:CE$51,MATCH(MAX($F90-CE$86+CD90-IF(CE$8="Yes",IF(CE$9=0,$U90,MIN($U90,CE$9)),0),0),CE$12:CE$25,1))-CE$87,0),0)</f>
        <v>0</v>
      </c>
      <c r="CF90" s="75">
        <f>-ROUND(MAX(INDEX(CF$26:CF$38,MATCH(MAX($F90-CF$86-IF(CF$8="Yes",IF(CF$9=0,$U90,MIN($U90,CF$9)),0),0),CF$12:CF$25,1))*(MAX($F90-CF$86-IF(CF$8="Yes",IF(CF$9=0,$U90,MIN($U90,CF$9)),0),0)-INDEX(CF$12:CF$25,MATCH(MAX($F90-CF$86-IF(CF$8="Yes",IF(CF$9=0,$U90,MIN($U90,CF$9)),0),0),CF$12:CF$25,1)))+INDEX(CF$39:CF$51,MATCH(MAX($F90-CF$86-IF(CF$8="Yes",IF(CF$9=0,$U90,MIN($U90,CF$9)),0),0),CF$12:CF$25,1))-CF$87,0),0)</f>
        <v>-187</v>
      </c>
      <c r="CG90" s="75"/>
      <c r="CH90" s="75">
        <f>-ROUND(MAX(INDEX(CH$26:CH$38,MATCH(MAX($F90-CH$86-IF(CH$8="Yes",IF(CH$9=0,$U90,MIN($U90,CH$9)),0),0),CH$12:CH$25,1))*(MAX($F90-CH$86-IF(CH$8="Yes",IF(CH$9=0,$U90,MIN($U90,CH$9)),0),0)-INDEX(CH$12:CH$25,MATCH(MAX($F90-CH$86-IF(CH$8="Yes",IF(CH$9=0,$U90,MIN($U90,CH$9)),0),0),CH$12:CH$25,1)))+INDEX(CH$39:CH$51,MATCH(MAX($F90-CH$86-IF(CH$8="Yes",IF(CH$9=0,$U90,MIN($U90,CH$9)),0),0),CH$12:CH$25,1))-CH$87,0),0)</f>
        <v>-585</v>
      </c>
      <c r="CI90" s="75">
        <f>-ROUND(MAX(INDEX(CI$26:CI$38,MATCH(MAX($F90-CI$86-IF(CI$8="Yes",IF(CI$9=0,$U90,MIN($U90,CI$9)),0),0),CI$12:CI$25,1))*(MAX($F90-CI$86-IF(CI$8="Yes",IF(CI$9=0,$U90,MIN($U90,CI$9)),0),0)-INDEX(CI$12:CI$25,MATCH(MAX($F90-CI$86-IF(CI$8="Yes",IF(CI$9=0,$U90,MIN($U90,CI$9)),0),0),CI$12:CI$25,1)))+INDEX(CI$39:CI$51,MATCH(MAX($F90-CI$86-IF(CI$8="Yes",IF(CI$9=0,$U90,MIN($U90,CI$9)),0),0),CI$12:CI$25,1))-CI$87,0),0)</f>
        <v>-468</v>
      </c>
      <c r="CJ90" s="75"/>
      <c r="CK90" s="75">
        <f>-ROUND(MAX(INDEX(CK$26:CK$38,MATCH(MAX($F90-CK$86-IF(CK$8="Yes",IF(CK$9=0,$U90,MIN($U90,CK$9)),0),0),CK$12:CK$25,1))*(MAX($F90-CK$86-IF(CK$8="Yes",IF(CK$9=0,$U90,MIN($U90,CK$9)),0),0)-INDEX(CK$12:CK$25,MATCH(MAX($F90-CK$86-IF(CK$8="Yes",IF(CK$9=0,$U90,MIN($U90,CK$9)),0),0),CK$12:CK$25,1)))+INDEX(CK$39:CK$51,MATCH(MAX($F90-CK$86-IF(CK$8="Yes",IF(CK$9=0,$U90,MIN($U90,CK$9)),0),0),CK$12:CK$25,1))-CK$87,0),0)</f>
        <v>-21</v>
      </c>
      <c r="CL90" s="75">
        <f>-ROUND(MAX(INDEX(CL$26:CL$38,MATCH(MAX($F90-CL$86-IF(CL$8="Yes",IF(CL$9=0,$U90,MIN($U90,CL$9)),0),0),CL$12:CL$25,1))*(MAX($F90-CL$86-IF(CL$8="Yes",IF(CL$9=0,$U90,MIN($U90,CL$9)),0),0)-INDEX(CL$12:CL$25,MATCH(MAX($F90-CL$86-IF(CL$8="Yes",IF(CL$9=0,$U90,MIN($U90,CL$9)),0),0),CL$12:CL$25,1)))+INDEX(CL$39:CL$51,MATCH(MAX($F90-CL$86-IF(CL$8="Yes",IF(CL$9=0,$U90,MIN($U90,CL$9)),0),0),CL$12:CL$25,1))-CL$87,0),0)</f>
        <v>0</v>
      </c>
      <c r="CM90" s="111"/>
      <c r="CN90" s="75">
        <f t="shared" ref="CN90:CP91" si="124">-ROUND(MAX(INDEX(CN$26:CN$38,MATCH(MAX($F90-CN$86-IF(CN$8="Yes",IF(CN$9=0,$U90,MIN($U90,CN$9)),0),0),CN$12:CN$25,1))*(MAX($F90-CN$86-IF(CN$8="Yes",IF(CN$9=0,$U90,MIN($U90,CN$9)),0),0)-INDEX(CN$12:CN$25,MATCH(MAX($F90-CN$86-IF(CN$8="Yes",IF(CN$9=0,$U90,MIN($U90,CN$9)),0),0),CN$12:CN$25,1)))+INDEX(CN$39:CN$51,MATCH(MAX($F90-CN$86-IF(CN$8="Yes",IF(CN$9=0,$U90,MIN($U90,CN$9)),0),0),CN$12:CN$25,1))-CN$87,0),0)</f>
        <v>0</v>
      </c>
      <c r="CO90" s="75">
        <f t="shared" si="124"/>
        <v>0</v>
      </c>
      <c r="CP90" s="75">
        <f t="shared" si="124"/>
        <v>0</v>
      </c>
      <c r="CQ90" s="75"/>
      <c r="CR90" s="126">
        <f>-ROUND(MAX($F90*CR$27-((CR$62*$B$12+CR$64)*CR$66-MAX($F90-CR$71,0)*CR$73/100),0),0)</f>
        <v>0</v>
      </c>
      <c r="CS90" s="111"/>
      <c r="CT90" s="75"/>
      <c r="CU90" s="75">
        <f t="shared" ref="CU90:CW91" si="125">-ROUND(MAX(INDEX(CU$26:CU$38,MATCH(MAX($F90-CU$86-IF(CU$8="Yes",IF(CU$9=0,$U90,MIN($U90,CU$9)),0),0),CU$12:CU$25,1))*(MAX($F90-CU$86-IF(CU$8="Yes",IF(CU$9=0,$U90,MIN($U90,CU$9)),0),0)-INDEX(CU$12:CU$25,MATCH(MAX($F90-CU$86-IF(CU$8="Yes",IF(CU$9=0,$U90,MIN($U90,CU$9)),0),0),CU$12:CU$25,1)))+INDEX(CU$39:CU$51,MATCH(MAX($F90-CU$86-IF(CU$8="Yes",IF(CU$9=0,$U90,MIN($U90,CU$9)),0),0),CU$12:CU$25,1))-CU$87,0),0)</f>
        <v>-142</v>
      </c>
      <c r="CV90" s="75">
        <f t="shared" si="125"/>
        <v>-186</v>
      </c>
      <c r="CW90" s="75">
        <f t="shared" si="125"/>
        <v>0</v>
      </c>
      <c r="CX90" s="126" cm="1">
        <f t="array" ref="CX90">IF($F90&lt;=10000,0,-ROUND(MAX(INDEX(CX$26:CX$38,MATCH(MAX($F90-CX$86-IF(CX$8="Yes",IF(CX$9=0,$U90,MIN($U90,CX$9)),0),0),CX$12:CX$25,1))*(MAX($F90-CX$86-IF(CX$8="Yes",IF(CX$9=0,$U90,MIN($U90,CX$9)),0),0)-INDEX(CX$12:CX$25,MATCH(MAX($F90-CX$86-IF(CX$8="Yes",IF(CX$9=0,$U90,MIN($U90,CX$9)),0),0),CX$12:CX$25,1)))+INDEX(CX$39:CX$51,MATCH(MAX($F90-CX$86-IF(CX$8="Yes",IF(CX$9=0,$U90,MIN($U90,CX$9)),0),0),CX$12:CX$25,1))-CX$87,0),0))*(1-_xlfn.IFNA(INDEX(WVFamilyCredit[Percent],MATCH(1,(WVFamilyCredit[Year]=Calc!$B$4)*(WVFamilyCredit[HH Size]=SUM(Calc!$B$11:$B$12))*(WVFamilyCredit[Status]=Calc!$B$8)*(WVFamilyCredit[greater than]&lt;=$F90)*(WVFamilyCredit[equal to or less than]&gt;=$F90),0)),0))</f>
        <v>-338</v>
      </c>
      <c r="CY90" s="75"/>
      <c r="CZ90" s="111"/>
      <c r="DA90" s="75"/>
      <c r="DB90" s="75">
        <f>-ROUND(MAX(INDEX(DB$26:DB$38,MATCH(MAX($F90-DB$86-IF(DB$8="Yes",IF(DB$9=0,$U90,MIN($U90,DB$9)),0),0),DB$12:DB$25,1))*(MAX($F90-DB$86-IF(DB$8="Yes",IF(DB$9=0,$U90,MIN($U90,DB$9)),0),0)-INDEX(DB$12:DB$25,MATCH(MAX($F90-DB$86-IF(DB$8="Yes",IF(DB$9=0,$U90,MIN($U90,DB$9)),0),0),DB$12:DB$25,1)))+INDEX(DB$39:DB$51,MATCH(MAX($F90-DB$86-IF(DB$8="Yes",IF(DB$9=0,$U90,MIN($U90,DB$9)),0),0),DB$12:DB$25,1))-DB$87,0),0)</f>
        <v>-63</v>
      </c>
      <c r="DC90" s="75">
        <f>-ROUND(MAX(INDEX(DC$26:DC$38,MATCH(MAX($F90-DC$86-IF(DC$8="Yes",IF(DC$9=0,$U90,MIN($U90,DC$9)),0),0),DC$12:DC$25,1))*(MAX($F90-DC$86-IF(DC$8="Yes",IF(DC$9=0,$U90,MIN($U90,DC$9)),0),0)-INDEX(DC$12:DC$25,MATCH(MAX($F90-DC$86-IF(DC$8="Yes",IF(DC$9=0,$U90,MIN($U90,DC$9)),0),0),DC$12:DC$25,1)))+INDEX(DC$39:DC$51,MATCH(MAX($F90-DC$86-IF(DC$8="Yes",IF(DC$9=0,$U90,MIN($U90,DC$9)),0),0),DC$12:DC$25,1))-DC$87,0),0)</f>
        <v>0</v>
      </c>
      <c r="EB90" s="209" cm="1">
        <f t="array" ref="EB90">_xlfn.IFNA(INDEX(CAeitcTable[],MATCH(1,(CAeitcTable[At Least]&lt;=$F90)*(CAeitcTable[But Not Over]&gt;=$F90),0),MATCH(MIN($B$12,3),VALUE(CAeitcTable[#Headers]),0)),0)</f>
        <v>145</v>
      </c>
      <c r="EC90">
        <f t="shared" ref="EC90:EF91" si="126">IF(EC$10,IF($B$12=0,EC$5,IF($B$12=1,EC$6,IF($B$12=2,EC$7,EC$8)))*$S90,0)</f>
        <v>90.5</v>
      </c>
      <c r="ED90">
        <f t="shared" si="126"/>
        <v>72.400000000000006</v>
      </c>
      <c r="EE90">
        <f t="shared" si="126"/>
        <v>8.1449999999999996</v>
      </c>
      <c r="EF90">
        <f t="shared" si="126"/>
        <v>99.550000000000011</v>
      </c>
      <c r="EI90">
        <f>IF(EI$10,IF($B$12=0,EI$5,IF($B$12=1,EI$6,IF($B$12=2,EI$7,EI$8)))*$S90,0)</f>
        <v>72.400000000000006</v>
      </c>
      <c r="EK90">
        <f t="shared" ref="EK90:EN91" si="127">IF(EK$10,IF($B$12=0,EK$5,IF($B$12=1,EK$6,IF($B$12=2,EK$7,EK$8)))*$S90,0)</f>
        <v>36.200000000000003</v>
      </c>
      <c r="EL90">
        <f t="shared" si="127"/>
        <v>18.100000000000001</v>
      </c>
      <c r="EM90">
        <f t="shared" si="127"/>
        <v>27.15</v>
      </c>
      <c r="EN90">
        <f t="shared" si="127"/>
        <v>30.770000000000003</v>
      </c>
      <c r="EP90">
        <f>IF(EP$10,IF($B$12=0,EP$5,IF($B$12=1,EP$6,IF($B$12=2,EP$7,EP$8)))*$S90,0)</f>
        <v>9.0500000000000007</v>
      </c>
      <c r="EQ90">
        <f>IF(EQ$10,IF($B$12=0,EQ$5,IF($B$12=1,EQ$6,IF($B$12=2,EQ$7,EQ$8)))*$S90,0)</f>
        <v>90.5</v>
      </c>
      <c r="ER90" s="209">
        <f>MAX(IF($B$12=0,ER$5,IF($B$12=1,ER$6,IF($B$12=2,ER$7,ER$8)))*$S90,MIN(-BJ90,ER$16*$S90))</f>
        <v>181</v>
      </c>
      <c r="ES90">
        <f>IF(ES$10,IF($B$12=0,ES$5,IF($B$12=1,ES$6,IF($B$12=2,ES$7,ES$8)))*$S90,0)</f>
        <v>54.3</v>
      </c>
      <c r="ET90">
        <f>IF(ET$10,IF($B$12=0,ET$5,IF($B$12=1,ET$6,IF($B$12=2,ET$7,ET$8)))*$S90,0)</f>
        <v>54.3</v>
      </c>
      <c r="EU90" s="213">
        <f>MAX(IF($F90-EU$37&lt;0,(MIN($F90,EU$20)*EU$22+0+EU$30*$B$12),(MIN($F90,EU$20)*EU$22+0+EU$30*$B$12)-($F90-EU$37)*EU$40),0)</f>
        <v>350</v>
      </c>
      <c r="EW90" s="215">
        <f>IF(NOT(EW$10),MIN(-BQ90,IF($B$12=0,EW$5,IF($B$12=1,EW$6,IF($B$12=2,EW$7,EW$8)))*$S90),0)</f>
        <v>4</v>
      </c>
      <c r="EX90">
        <f>IF(EX$10,IF($B$12=0,EX$5,IF($B$12=1,EX$6,IF($B$12=2,EX$7,EX$8)))*$S90,0)</f>
        <v>18.100000000000001</v>
      </c>
      <c r="EY90">
        <f>IF(EY$10,IF($B$12=0,EY$5,IF($B$12=1,EY$6,IF($B$12=2,EY$7,EY$8)))*$S90,0)</f>
        <v>18.100000000000001</v>
      </c>
      <c r="FB90">
        <f t="shared" ref="FB90:FD91" si="128">IF(FB$10,IF($B$12=0,FB$5,IF($B$12=1,FB$6,IF($B$12=2,FB$7,FB$8)))*$S90,0)</f>
        <v>72.400000000000006</v>
      </c>
      <c r="FC90">
        <f t="shared" si="128"/>
        <v>45.25</v>
      </c>
      <c r="FD90">
        <f t="shared" si="128"/>
        <v>54.3</v>
      </c>
      <c r="FG90" s="215">
        <f>IF(NOT(FG$10),MIN(-CE90,IF($B$12=0,FG$5,IF($B$12=1,FG$6,IF($B$12=2,FG$7,FG$8)))*$S90),0)</f>
        <v>0</v>
      </c>
      <c r="FH90">
        <f>IF(FH$10,IF($B$12=0,FH$5,IF($B$12=1,FH$6,IF($B$12=2,FH$7,FH$8)))*$S90,0)</f>
        <v>9.0500000000000007</v>
      </c>
      <c r="FI90">
        <f>IF(FI$10,IF($B$12=0,FI$5,IF($B$12=1,FI$6,IF($B$12=2,FI$7,FI$8)))*$S90,0)</f>
        <v>16.29</v>
      </c>
      <c r="FK90">
        <f>IF(FK$10,IF($B$12=0,FK$5,IF($B$12=1,FK$6,IF($B$12=2,FK$7,FK$8)))*$S90,0)</f>
        <v>28.96</v>
      </c>
      <c r="FL90" s="215">
        <f>IF(NOT(FL$10),MIN(-CL90,IF($B$12=0,FL$5,IF($B$12=1,FL$6,IF($B$12=2,FL$7,FL$8)))*$S90),0)</f>
        <v>0</v>
      </c>
      <c r="FP90" s="215">
        <f>IF(NOT(FP$10),MIN(-CR90,IF($B$12=0,FP$5,IF($B$12=1,FP$6,IF($B$12=2,FP$7,FP$8)))*$S90),0)</f>
        <v>0</v>
      </c>
      <c r="FQ90">
        <f>IF(FQ$10,IF($B$12=0,FQ$5,IF($B$12=1,FQ$6,IF($B$12=2,FQ$7,FQ$8)))*$S90,0)</f>
        <v>68.78</v>
      </c>
      <c r="FR90" s="215">
        <f>IF(NOT(FR$10),MIN(-CV90,IF($B$12=0,FR$5,IF($B$12=1,FR$6,IF($B$12=2,FR$7,FR$8)))*$S90),0)</f>
        <v>36.200000000000003</v>
      </c>
      <c r="FS90" s="209">
        <f>IF($B$12=0,FS$23,IF($B$12=1,FS$24,IF($B$12=2,FS$25,FS$26)))</f>
        <v>315</v>
      </c>
      <c r="FU90">
        <f>IF(FU$10,IF($B$12=0,FU$5,IF($B$12=1,FU$6,IF($B$12=2,FU$7,FU$8)))*$S90,0)</f>
        <v>0</v>
      </c>
    </row>
    <row r="91" spans="5:178">
      <c r="E91" s="4" t="s">
        <v>53</v>
      </c>
      <c r="F91" s="2">
        <v>45000</v>
      </c>
      <c r="G91">
        <f>IF(F91&lt;1,0,_xlfn.FLOOR.MATH(F91,50)+25)</f>
        <v>45025</v>
      </c>
      <c r="H91" s="75">
        <f>-ROUND(INDEX(H$27:H$38,MATCH(MAX($F91-H$86,0),H$13:H$25,1))*(MAX($F91-H$86,0)-INDEX(H$13:H$25,MATCH(MAX($F91-H$86,0),H$13:H$25,1)))+INDEX(H$40:H$51,MATCH(MAX($F91-H$86,0),H$13:H$25,1)),0)</f>
        <v>-3518</v>
      </c>
      <c r="I91" s="57">
        <v>0</v>
      </c>
      <c r="J91" s="57"/>
      <c r="K91" s="2">
        <f>ROUND(INDEX(CCareExpDecimal[],MATCH(F91,CCareExpDecimal[Income At Least],1),2)*J91,0)</f>
        <v>0</v>
      </c>
      <c r="L91" s="2"/>
      <c r="M91" s="2">
        <f>MIN(-H91,M$4*$B$12)</f>
        <v>0</v>
      </c>
      <c r="N91" s="57"/>
      <c r="O91" s="57"/>
      <c r="P91" s="2">
        <f>ROUND(MAX(MIN(P$9*($F91-P$8),P$4*$B$12-M91),0),0)</f>
        <v>0</v>
      </c>
      <c r="Q91" s="2"/>
      <c r="R91" s="2"/>
      <c r="S91" s="2">
        <f>ROUND(IF($G91&lt;S$5,$G91*S$3,0)+IF(AND($G91&gt;=S$5,$G91&lt;S$7),S$6,0)+IF(AND($G91&gt;S$7,$G91&lt;S$8),S$6 - (($G91-S$7)*S$4),0),0)</f>
        <v>0</v>
      </c>
      <c r="T91" s="2">
        <f>SUM(H91,K91,M91,P91,S91)</f>
        <v>-3518</v>
      </c>
      <c r="U91" s="2">
        <f>MAX(-T91,0)</f>
        <v>3518</v>
      </c>
      <c r="V91" s="2"/>
      <c r="W91" s="75">
        <f>ROUND(SUMPRODUCT($AD$2:$DC$2,AD91:DC91)/W$2*$X$5,0)</f>
        <v>-1006</v>
      </c>
      <c r="X91" s="75">
        <f>ROUND(SUMPRODUCT($DX$2:$FV$2,DX91:FV91)/$W$2,0)</f>
        <v>5</v>
      </c>
      <c r="Y91" s="75">
        <f>ROUND($S91*Y$10,0)</f>
        <v>0</v>
      </c>
      <c r="Z91" s="75"/>
      <c r="AA91" s="2">
        <f>MAX(AD$74+MAX($F91+500-AD$68,0)/AD$69*AD$75,AD$76)</f>
        <v>2500</v>
      </c>
      <c r="AB91" s="2">
        <f>IF($F91&lt;=AD$64,AD$65,AD$66)*Calc!$B$12+AD$63</f>
        <v>1500</v>
      </c>
      <c r="AC91" s="2">
        <f>SUM(AA91:AB91,MAX(-U91,0))</f>
        <v>4000</v>
      </c>
      <c r="AD91" s="126">
        <f>-ROUND(MAX(INDEX(AD$26:AD$38,MATCH(MAX($F91-AC$90,0),AD$12:AD$25,1))*(MAX($F91-AC$90,0))+INDEX(AD$39:AD$51,MATCH(MAX($F91-AC$90,0),AD$12:AD$25,1)),0),0)</f>
        <v>-2135</v>
      </c>
      <c r="AE91" s="111"/>
      <c r="AF91" s="75">
        <f>-ROUND(MAX(INDEX(AF$26:AF$38,MATCH(MAX($F91-AF$86-IF(AF$8="Yes",IF(AF$9=0,$U91,MIN($U91,AF$9)),0),0),AF$12:AF$25,1))*(MAX($F91-AF$86-IF(AF$8="Yes",IF(AF$9=0,$U91,MIN($U91,AF$9)),0),0)-INDEX(AF$12:AF$25,MATCH(MAX($F91-AF$86-IF(AF$8="Yes",IF(AF$9=0,$U91,MIN($U91,AF$9)),0),0),AF$12:AF$25,1)))+INDEX(AF$39:AF$51,MATCH(MAX($F91-AF$86-IF(AF$8="Yes",IF(AF$9=0,$U91,MIN($U91,AF$9)),0),0),AF$12:AF$25,1))-AF$87,0),0)</f>
        <v>0</v>
      </c>
      <c r="AG91" s="75"/>
      <c r="AH91" s="75">
        <f>-ROUND(MAX(INDEX(AH$26:AH$38,MATCH(MAX($F91-AH$86-IF(AH$8="Yes",IF(AH$9=0,$U91,MIN($U91,AH$9)),0),0),AH$12:AH$25,1))*(MAX($F91-AH$86-IF(AH$8="Yes",IF(AH$9=0,$U91,MIN($U91,AH$9)),0),0)-INDEX(AH$12:AH$25,MATCH(MAX($F91-AH$86-IF(AH$8="Yes",IF(AH$9=0,$U91,MIN($U91,AH$9)),0),0),AH$12:AH$25,1)))+INDEX(AH$39:AH$51,MATCH(MAX($F91-AH$86-IF(AH$8="Yes",IF(AH$9=0,$U91,MIN($U91,AH$9)),0),0),AH$12:AH$25,1))-AH$87,0),0)</f>
        <v>-779</v>
      </c>
      <c r="AI91" s="75">
        <f>IF(AND($F91&gt;$AL$73,$F91&lt;AL$74),(AL$74-$F91)*AL$67,0)</f>
        <v>0</v>
      </c>
      <c r="AJ91" s="75">
        <f t="shared" si="118"/>
        <v>-1450</v>
      </c>
      <c r="AK91" s="75">
        <f t="shared" si="119"/>
        <v>0</v>
      </c>
      <c r="AL91" s="75">
        <f>-ROUND(MAX(INDEX(AL$26:AL$38,MATCH(MAX($F91-AL$86-IF(AL$8="Yes",IF(AL$9=0,$U91,MIN($U91,AL$9)),0),0),AL$12:AL$25,1))*(MAX($F91-AL$86-IF(AL$8="Yes",IF(AL$9=0,$U91,MIN($U91,AL$9)),0),0)-INDEX(AL$12:AL$25,MATCH(MAX($F91-AL$86-IF(AL$8="Yes",IF(AL$9=0,$U91,MIN($U91,AL$9)),0),0),AL$12:AL$25,1)))+INDEX(AL$39:AL$51,MATCH(MAX($F91-AL$86-IF(AL$8="Yes",IF(AL$9=0,$U91,MIN($U91,AL$9)),0),0),AL$12:AL$25,1))-AL$87,0),0)</f>
        <v>-1826</v>
      </c>
      <c r="AM91" s="113"/>
      <c r="AN91" s="119"/>
      <c r="AO91" s="75">
        <f>-ROUND(MAX(INDEX(AO$26:AO$38,MATCH(MAX($F91-AO$86-IF(AO$8="Yes",IF(AO$9=0,$U91,MIN($U91,AO$9)),0),0),AO$12:AO$25,1))*(MAX($F91-AO$86-IF(AO$8="Yes",IF(AO$9=0,$U91,MIN($U91,AO$9)),0),0)-INDEX(AO$12:AO$25,MATCH(MAX($F91-AO$86-IF(AO$8="Yes",IF(AO$9=0,$U91,MIN($U91,AO$9)),0),0),AO$12:AO$25,1)))+INDEX(AO$39:AO$51,MATCH(MAX($F91-AO$86-IF(AO$8="Yes",IF(AO$9=0,$U91,MIN($U91,AO$9)),0),0),AO$12:AO$25,1))-AO$87,0),0)</f>
        <v>-912</v>
      </c>
      <c r="AP91" s="75">
        <f>-ROUND(MAX(INDEX(AP$26:AP$38,MATCH(MAX($F91-AP$86-IF(AP$8="Yes",IF(AP$9=0,$U91,MIN($U91,AP$9)),0),0),AP$12:AP$25,1))*(MAX($F91-AP$86-IF(AP$8="Yes",IF(AP$9=0,$U91,MIN($U91,AP$9)),0),0)-INDEX(AP$12:AP$25,MATCH(MAX($F91-AP$86-IF(AP$8="Yes",IF(AP$9=0,$U91,MIN($U91,AP$9)),0),0),AP$12:AP$25,1)))+INDEX(AP$39:AP$51,MATCH(MAX($F91-AP$86-IF(AP$8="Yes",IF(AP$9=0,$U91,MIN($U91,AP$9)),0),0),AP$12:AP$25,1))-AP$87,0),0)</f>
        <v>-1371</v>
      </c>
      <c r="AQ91" s="75"/>
      <c r="AR91" s="126">
        <f t="shared" si="120"/>
        <v>-1300</v>
      </c>
      <c r="AS91" s="75">
        <f t="shared" si="121"/>
        <v>-1821</v>
      </c>
      <c r="AT91" s="75">
        <f t="shared" si="121"/>
        <v>-1669</v>
      </c>
      <c r="AU91" s="75">
        <f t="shared" si="121"/>
        <v>0</v>
      </c>
      <c r="AV91" s="75">
        <f t="shared" si="121"/>
        <v>-1949</v>
      </c>
      <c r="AW91" s="111"/>
      <c r="AX91" s="75">
        <f>-ROUND(MAX(INDEX(AX$26:AX$38,MATCH(MAX($F91-AX$86-IF(AX$8="Yes",IF(AX$9=0,$U91,MIN($U91,AX$9)),0),0),AX$12:AX$25,1))*(MAX($F91-AX$86-IF(AX$8="Yes",IF(AX$9=0,$U91,MIN($U91,AX$9)),0),0)-INDEX(AX$12:AX$25,MATCH(MAX($F91-AX$86-IF(AX$8="Yes",IF(AX$9=0,$U91,MIN($U91,AX$9)),0),0),AX$12:AX$25,1)))+INDEX(AX$39:AX$51,MATCH(MAX($F91-AX$86-IF(AX$8="Yes",IF(AX$9=0,$U91,MIN($U91,AX$9)),0),0),AX$12:AX$25,1))-AX$87,0),0)</f>
        <v>-2712</v>
      </c>
      <c r="AY91" s="75">
        <f>-ROUND(MAX(INDEX(AY$26:AY$38,MATCH(MAX($F91-AY$86-IF(AY$8="Yes",IF(AY$9=0,$U91,MIN($U91,AY$9)),0),0),AY$12:AY$25,1))*(MAX($F91-AY$86-IF(AY$8="Yes",IF(AY$9=0,$U91,MIN($U91,AY$9)),0),0)-INDEX(AY$12:AY$25,MATCH(MAX($F91-AY$86-IF(AY$8="Yes",IF(AY$9=0,$U91,MIN($U91,AY$9)),0),0),AY$12:AY$25,1)))+INDEX(AY$39:AY$51,MATCH(MAX($F91-AY$86-IF(AY$8="Yes",IF(AY$9=0,$U91,MIN($U91,AY$9)),0),0),AY$12:AY$25,1))-AY$87,0),0)</f>
        <v>-1546</v>
      </c>
      <c r="AZ91" s="75"/>
      <c r="BA91" s="75">
        <f t="shared" si="122"/>
        <v>-2107</v>
      </c>
      <c r="BB91" s="75">
        <f t="shared" si="122"/>
        <v>-1386</v>
      </c>
      <c r="BC91" s="75">
        <f t="shared" si="122"/>
        <v>-2035</v>
      </c>
      <c r="BD91" s="75">
        <f t="shared" si="122"/>
        <v>-1780</v>
      </c>
      <c r="BE91" s="75">
        <f t="shared" si="122"/>
        <v>-1891</v>
      </c>
      <c r="BF91" s="75">
        <f t="shared" si="122"/>
        <v>-1211</v>
      </c>
      <c r="BG91" s="111"/>
      <c r="BH91" s="75">
        <f>-ROUND(MAX(INDEX(BH$26:BH$38,MATCH(MAX($F91-BH$86-IF(BH$8="Yes",IF(BH$9=0,$U91,MIN($U91,BH$9)),0),0),BH$12:BH$25,1))*(MAX($F91-BH$86-IF(BH$8="Yes",IF(BH$9=0,$U91,MIN($U91,BH$9)),0),0)-INDEX(BH$12:BH$25,MATCH(MAX($F91-BH$86-IF(BH$8="Yes",IF(BH$9=0,$U91,MIN($U91,BH$9)),0),0),BH$12:BH$25,1)))+INDEX(BH$39:BH$51,MATCH(MAX($F91-BH$86-IF(BH$8="Yes",IF(BH$9=0,$U91,MIN($U91,BH$9)),0),0),BH$12:BH$25,1))-BH$87,0),0)</f>
        <v>-1553</v>
      </c>
      <c r="BI91" s="75">
        <f>MAX(MIN(BJ$70,$F91*BJ$62),BJ$69)</f>
        <v>5150</v>
      </c>
      <c r="BJ91" s="75">
        <f>-ROUND(MAX(INDEX(BJ$26:BJ$38,MATCH(MAX($F91-BJ$86-BI91-IF(BJ$8="Yes",IF(BJ$9=0,$U91,MIN($U91,BJ$9)),0),0),BJ$12:BJ$25,1))*(MAX($F91-BJ$86-BI91-IF(BJ$8="Yes",IF(BJ$9=0,$U91,MIN($U91,BJ$9)),0),0)-INDEX(BJ$12:BJ$25,MATCH(MAX($F91-BJ$86-BI91-IF(BJ$8="Yes",IF(BJ$9=0,$U91,MIN($U91,BJ$9)),0),0),BJ$12:BJ$25,1)))+INDEX(BJ$39:BJ$51,MATCH(MAX($F91-BJ$86-BI91-IF(BJ$8="Yes",IF(BJ$9=0,$U91,MIN($U91,BJ$9)),0),0),BJ$12:BJ$25,1))-BJ$87,0),0)</f>
        <v>-1688</v>
      </c>
      <c r="BK91" s="75">
        <f>-ROUND(MAX(INDEX(BK$26:BK$38,MATCH(MAX($F91-BK$86-IF(BK$8="Yes",IF(BK$9=0,$U91,MIN($U91,BK$9)),0),0),BK$12:BK$25,1))*(MAX($F91-BK$86-IF(BK$8="Yes",IF(BK$9=0,$U91,MIN($U91,BK$9)),0),0)-INDEX(BK$12:BK$25,MATCH(MAX($F91-BK$86-IF(BK$8="Yes",IF(BK$9=0,$U91,MIN($U91,BK$9)),0),0),BK$12:BK$25,1)))+INDEX(BK$39:BK$51,MATCH(MAX($F91-BK$86-IF(BK$8="Yes",IF(BK$9=0,$U91,MIN($U91,BK$9)),0),0),BK$12:BK$25,1))-BK$87,0),0)</f>
        <v>-2030</v>
      </c>
      <c r="BL91" s="75">
        <f>-ROUND(MAX(INDEX(BL$26:BL$38,MATCH(MAX($F91-BL$86-IF(BL$8="Yes",IF(BL$9=0,$U91,MIN($U91,BL$9)),0),0),BL$12:BL$25,1))*(MAX($F91-BL$86-IF(BL$8="Yes",IF(BL$9=0,$U91,MIN($U91,BL$9)),0),0)-INDEX(BL$12:BL$25,MATCH(MAX($F91-BL$86-IF(BL$8="Yes",IF(BL$9=0,$U91,MIN($U91,BL$9)),0),0),BL$12:BL$25,1)))+INDEX(BL$39:BL$51,MATCH(MAX($F91-BL$86-IF(BL$8="Yes",IF(BL$9=0,$U91,MIN($U91,BL$9)),0),0),BL$12:BL$25,1))-BL$87,0),0)</f>
        <v>-1683</v>
      </c>
      <c r="BM91" s="75"/>
      <c r="BN91" s="75">
        <f>-ROUND(MAX(INDEX(BN$26:BN$38,MATCH(MAX($F91-BN$86-IF(BN$8="Yes",IF(BN$9=0,$U91,MIN($U91,BN$9)),0),0),BN$12:BN$25,1))*(MAX($F91-BN$86-IF(BN$8="Yes",IF(BN$9=0,$U91,MIN($U91,BN$9)),0),0)-INDEX(BN$12:BN$25,MATCH(MAX($F91-BN$86-IF(BN$8="Yes",IF(BN$9=0,$U91,MIN($U91,BN$9)),0),0),BN$12:BN$25,1)))+INDEX(BN$39:BN$51,MATCH(MAX($F91-BN$86-IF(BN$8="Yes",IF(BN$9=0,$U91,MIN($U91,BN$9)),0),0),BN$12:BN$25,1))-BN$87,0),0)</f>
        <v>-1684</v>
      </c>
      <c r="BO91" s="75">
        <f>-ROUND(MAX(INDEX(BO$26:BO$38,MATCH(MAX($F91-BO$86-IF(BO$8="Yes",IF(BO$9=0,$U91,MIN($U91,BO$9)),0),0),BO$12:BO$25,1))*(MAX($F91-BO$86-IF(BO$8="Yes",IF(BO$9=0,$U91,MIN($U91,BO$9)),0),0)-INDEX(BO$12:BO$25,MATCH(MAX($F91-BO$86-IF(BO$8="Yes",IF(BO$9=0,$U91,MIN($U91,BO$9)),0),0),BO$12:BO$25,1)))+INDEX(BO$39:BO$51,MATCH(MAX($F91-BO$86-IF(BO$8="Yes",IF(BO$9=0,$U91,MIN($U91,BO$9)),0),0),BO$12:BO$25,1))-BO$87,0),0)</f>
        <v>-1335</v>
      </c>
      <c r="BP91" s="111"/>
      <c r="BQ91" s="75">
        <f>-ROUND(MAX(INDEX(BQ$26:BQ$38,MATCH(MAX($F91-BQ$86-IF(BQ$8="Yes",IF(BQ$9=0,$U91,MIN($U91,BQ$9)),0),0),BQ$12:BQ$25,1))*(MAX($F91-BQ$86-IF(BQ$8="Yes",IF(BQ$9=0,$U91,MIN($U91,BQ$9)),0),0)-INDEX(BQ$12:BQ$25,MATCH(MAX($F91-BQ$86-IF(BQ$8="Yes",IF(BQ$9=0,$U91,MIN($U91,BQ$9)),0),0),BQ$12:BQ$25,1)))+INDEX(BQ$39:BQ$51,MATCH(MAX($F91-BQ$86-IF(BQ$8="Yes",IF(BQ$9=0,$U91,MIN($U91,BQ$9)),0),0),BQ$12:BQ$25,1))-BQ$87,0),0)</f>
        <v>-1185</v>
      </c>
      <c r="BR91" s="111"/>
      <c r="BS91" s="75">
        <f>MAX(MIN(BT$70,$F91*BT$60),BT$69)</f>
        <v>5540</v>
      </c>
      <c r="BT91" s="75">
        <f>-ROUND(MAX(INDEX(BT$26:BT$38,MATCH(MAX($F91-BT$86-BS91-IF(BT$8="Yes",IF(BT$9=0,$U91,MIN($U91,BT$9)),0),0),BT$12:BT$25,1))*(MAX($F91-BT$86-BS91-IF(BT$8="Yes",IF(BT$9=0,$U91,MIN($U91,BT$9)),0),0)-INDEX(BT$12:BT$25,MATCH(MAX($F91-BT$86-BS91-IF(BT$8="Yes",IF(BT$9=0,$U91,MIN($U91,BT$9)),0),0),BT$12:BT$25,1)))+INDEX(BT$39:BT$51,MATCH(MAX($F91-BT$86-BS91-IF(BT$8="Yes",IF(BT$9=0,$U91,MIN($U91,BT$9)),0),0),BT$12:BT$25,1))-BT$87,0),0)</f>
        <v>-1570</v>
      </c>
      <c r="BU91" s="75">
        <f t="shared" si="123"/>
        <v>-1353</v>
      </c>
      <c r="BV91" s="75">
        <f t="shared" si="123"/>
        <v>0</v>
      </c>
      <c r="BW91" s="75">
        <f t="shared" si="123"/>
        <v>0</v>
      </c>
      <c r="BX91" s="75">
        <f t="shared" si="123"/>
        <v>-939</v>
      </c>
      <c r="BY91" s="75">
        <f t="shared" si="123"/>
        <v>-1247</v>
      </c>
      <c r="BZ91" s="75">
        <f t="shared" si="123"/>
        <v>-1870</v>
      </c>
      <c r="CA91" s="75">
        <f t="shared" si="123"/>
        <v>-1532</v>
      </c>
      <c r="CB91" s="111"/>
      <c r="CC91" s="75">
        <f>-ROUND(MAX(INDEX(CC$26:CC$38,MATCH(MAX($F91-CC$86-IF(CC$8="Yes",IF(CC$9=0,$U91,MIN($U91,CC$9)),0),0),CC$12:CC$25,1))*(MAX($F91-CC$86-IF(CC$8="Yes",IF(CC$9=0,$U91,MIN($U91,CC$9)),0),0)-INDEX(CC$12:CC$25,MATCH(MAX($F91-CC$86-IF(CC$8="Yes",IF(CC$9=0,$U91,MIN($U91,CC$9)),0),0),CC$12:CC$25,1)))+INDEX(CC$39:CC$51,MATCH(MAX($F91-CC$86-IF(CC$8="Yes",IF(CC$9=0,$U91,MIN($U91,CC$9)),0),0),CC$12:CC$25,1))-CC$87,0),0)</f>
        <v>0</v>
      </c>
      <c r="CD91" s="75">
        <f>IF($F91&gt;CE$63,SUM($B$11:$B$12)*CE$68,IF($F91&gt;CE$62,SUM($B$11:$B$12)*CE$66,0))</f>
        <v>250</v>
      </c>
      <c r="CE91" s="126">
        <f>-ROUND(MAX(INDEX(CE$26:CE$38,MATCH(MAX($F91-CE$86+CD91-IF(CE$8="Yes",IF(CE$9=0,$U91,MIN($U91,CE$9)),0),0),CE$12:CE$25,1))*(MAX($F91-CE$86+CD91-IF(CE$8="Yes",IF(CE$9=0,$U91,MIN($U91,CE$9)),0),0)-INDEX(CE$12:CE$25,MATCH(MAX($F91-CE$86+CD91-IF(CE$8="Yes",IF(CE$9=0,$U91,MIN($U91,CE$9)),0),0),CE$12:CE$25,1)))+INDEX(CE$39:CE$51,MATCH(MAX($F91-CE$86+CD91-IF(CE$8="Yes",IF(CE$9=0,$U91,MIN($U91,CE$9)),0),0),CE$12:CE$25,1))-CE$87,0),0)</f>
        <v>-462</v>
      </c>
      <c r="CF91" s="75">
        <f>-ROUND(MAX(INDEX(CF$26:CF$38,MATCH(MAX($F91-CF$86-IF(CF$8="Yes",IF(CF$9=0,$U91,MIN($U91,CF$9)),0),0),CF$12:CF$25,1))*(MAX($F91-CF$86-IF(CF$8="Yes",IF(CF$9=0,$U91,MIN($U91,CF$9)),0),0)-INDEX(CF$12:CF$25,MATCH(MAX($F91-CF$86-IF(CF$8="Yes",IF(CF$9=0,$U91,MIN($U91,CF$9)),0),0),CF$12:CF$25,1)))+INDEX(CF$39:CF$51,MATCH(MAX($F91-CF$86-IF(CF$8="Yes",IF(CF$9=0,$U91,MIN($U91,CF$9)),0),0),CF$12:CF$25,1))-CF$87,0),0)</f>
        <v>-1600</v>
      </c>
      <c r="CG91" s="75"/>
      <c r="CH91" s="75">
        <f>-ROUND(MAX(INDEX(CH$26:CH$38,MATCH(MAX($F91-CH$86-IF(CH$8="Yes",IF(CH$9=0,$U91,MIN($U91,CH$9)),0),0),CH$12:CH$25,1))*(MAX($F91-CH$86-IF(CH$8="Yes",IF(CH$9=0,$U91,MIN($U91,CH$9)),0),0)-INDEX(CH$12:CH$25,MATCH(MAX($F91-CH$86-IF(CH$8="Yes",IF(CH$9=0,$U91,MIN($U91,CH$9)),0),0),CH$12:CH$25,1)))+INDEX(CH$39:CH$51,MATCH(MAX($F91-CH$86-IF(CH$8="Yes",IF(CH$9=0,$U91,MIN($U91,CH$9)),0),0),CH$12:CH$25,1))-CH$87,0),0)</f>
        <v>-2881</v>
      </c>
      <c r="CI91" s="75">
        <f>-ROUND(MAX(INDEX(CI$26:CI$38,MATCH(MAX($F91-CI$86-IF(CI$8="Yes",IF(CI$9=0,$U91,MIN($U91,CI$9)),0),0),CI$12:CI$25,1))*(MAX($F91-CI$86-IF(CI$8="Yes",IF(CI$9=0,$U91,MIN($U91,CI$9)),0),0)-INDEX(CI$12:CI$25,MATCH(MAX($F91-CI$86-IF(CI$8="Yes",IF(CI$9=0,$U91,MIN($U91,CI$9)),0),0),CI$12:CI$25,1)))+INDEX(CI$39:CI$51,MATCH(MAX($F91-CI$86-IF(CI$8="Yes",IF(CI$9=0,$U91,MIN($U91,CI$9)),0),0),CI$12:CI$25,1))-CI$87,0),0)</f>
        <v>-1382</v>
      </c>
      <c r="CJ91" s="75"/>
      <c r="CK91" s="75">
        <f>-ROUND(MAX(INDEX(CK$26:CK$38,MATCH(MAX($F91-CK$86-IF(CK$8="Yes",IF(CK$9=0,$U91,MIN($U91,CK$9)),0),0),CK$12:CK$25,1))*(MAX($F91-CK$86-IF(CK$8="Yes",IF(CK$9=0,$U91,MIN($U91,CK$9)),0),0)-INDEX(CK$12:CK$25,MATCH(MAX($F91-CK$86-IF(CK$8="Yes",IF(CK$9=0,$U91,MIN($U91,CK$9)),0),0),CK$12:CK$25,1)))+INDEX(CK$39:CK$51,MATCH(MAX($F91-CK$86-IF(CK$8="Yes",IF(CK$9=0,$U91,MIN($U91,CK$9)),0),0),CK$12:CK$25,1))-CK$87,0),0)</f>
        <v>-1136</v>
      </c>
      <c r="CL91" s="75">
        <f>-ROUND(MAX(INDEX(CL$26:CL$38,MATCH(MAX($F91-CL$86-IF(CL$8="Yes",IF(CL$9=0,$U91,MIN($U91,CL$9)),0),0),CL$12:CL$25,1))*(MAX($F91-CL$86-IF(CL$8="Yes",IF(CL$9=0,$U91,MIN($U91,CL$9)),0),0)-INDEX(CL$12:CL$25,MATCH(MAX($F91-CL$86-IF(CL$8="Yes",IF(CL$9=0,$U91,MIN($U91,CL$9)),0),0),CL$12:CL$25,1)))+INDEX(CL$39:CL$51,MATCH(MAX($F91-CL$86-IF(CL$8="Yes",IF(CL$9=0,$U91,MIN($U91,CL$9)),0),0),CL$12:CL$25,1))-CL$87,0),0)</f>
        <v>-1327</v>
      </c>
      <c r="CM91" s="111"/>
      <c r="CN91" s="75">
        <f t="shared" si="124"/>
        <v>0</v>
      </c>
      <c r="CO91" s="75">
        <f t="shared" si="124"/>
        <v>0</v>
      </c>
      <c r="CP91" s="75">
        <f t="shared" si="124"/>
        <v>0</v>
      </c>
      <c r="CQ91" s="75"/>
      <c r="CR91" s="126">
        <f>-ROUND(MAX($F91*CR$27-((CR$62*$B$12+CR$64)*CR$66-MAX($F91-CR$71,0)*CR$73/100),0),0)</f>
        <v>-1610</v>
      </c>
      <c r="CS91" s="111"/>
      <c r="CT91" s="75"/>
      <c r="CU91" s="75">
        <f t="shared" si="125"/>
        <v>-1139</v>
      </c>
      <c r="CV91" s="75">
        <f t="shared" si="125"/>
        <v>-1817</v>
      </c>
      <c r="CW91" s="75">
        <f t="shared" si="125"/>
        <v>0</v>
      </c>
      <c r="CX91" s="126" cm="1">
        <f t="array" ref="CX91">IF($F91&lt;=10000,0,-ROUND(MAX(INDEX(CX$26:CX$38,MATCH(MAX($F91-CX$86-IF(CX$8="Yes",IF(CX$9=0,$U91,MIN($U91,CX$9)),0),0),CX$12:CX$25,1))*(MAX($F91-CX$86-IF(CX$8="Yes",IF(CX$9=0,$U91,MIN($U91,CX$9)),0),0)-INDEX(CX$12:CX$25,MATCH(MAX($F91-CX$86-IF(CX$8="Yes",IF(CX$9=0,$U91,MIN($U91,CX$9)),0),0),CX$12:CX$25,1)))+INDEX(CX$39:CX$51,MATCH(MAX($F91-CX$86-IF(CX$8="Yes",IF(CX$9=0,$U91,MIN($U91,CX$9)),0),0),CX$12:CX$25,1))-CX$87,0),0))*(1-_xlfn.IFNA(INDEX(WVFamilyCredit[Percent],MATCH(1,(WVFamilyCredit[Year]=Calc!$B$4)*(WVFamilyCredit[HH Size]=SUM(Calc!$B$11:$B$12))*(WVFamilyCredit[Status]=Calc!$B$8)*(WVFamilyCredit[greater than]&lt;=$F91)*(WVFamilyCredit[equal to or less than]&gt;=$F91),0)),0))</f>
        <v>-1381</v>
      </c>
      <c r="CY91" s="75"/>
      <c r="CZ91" s="111"/>
      <c r="DA91" s="75"/>
      <c r="DB91" s="75">
        <f>-ROUND(MAX(INDEX(DB$26:DB$38,MATCH(MAX($F91-DB$86-IF(DB$8="Yes",IF(DB$9=0,$U91,MIN($U91,DB$9)),0),0),DB$12:DB$25,1))*(MAX($F91-DB$86-IF(DB$8="Yes",IF(DB$9=0,$U91,MIN($U91,DB$9)),0),0)-INDEX(DB$12:DB$25,MATCH(MAX($F91-DB$86-IF(DB$8="Yes",IF(DB$9=0,$U91,MIN($U91,DB$9)),0),0),DB$12:DB$25,1)))+INDEX(DB$39:DB$51,MATCH(MAX($F91-DB$86-IF(DB$8="Yes",IF(DB$9=0,$U91,MIN($U91,DB$9)),0),0),DB$12:DB$25,1))-DB$87,0),0)</f>
        <v>-1299</v>
      </c>
      <c r="DC91" s="75">
        <f>-ROUND(MAX(INDEX(DC$26:DC$38,MATCH(MAX($F91-DC$86-IF(DC$8="Yes",IF(DC$9=0,$U91,MIN($U91,DC$9)),0),0),DC$12:DC$25,1))*(MAX($F91-DC$86-IF(DC$8="Yes",IF(DC$9=0,$U91,MIN($U91,DC$9)),0),0)-INDEX(DC$12:DC$25,MATCH(MAX($F91-DC$86-IF(DC$8="Yes",IF(DC$9=0,$U91,MIN($U91,DC$9)),0),0),DC$12:DC$25,1)))+INDEX(DC$39:DC$51,MATCH(MAX($F91-DC$86-IF(DC$8="Yes",IF(DC$9=0,$U91,MIN($U91,DC$9)),0),0),DC$12:DC$25,1))-DC$87,0),0)</f>
        <v>0</v>
      </c>
      <c r="EB91" s="209" cm="1">
        <f t="array" ref="EB91">_xlfn.IFNA(INDEX(CAeitcTable[],MATCH(1,(CAeitcTable[At Least]&lt;=$F91)*(CAeitcTable[But Not Over]&gt;=$F91),0),MATCH(MIN($B$12,3),VALUE(CAeitcTable[#Headers]),0)),0)</f>
        <v>0</v>
      </c>
      <c r="EC91">
        <f t="shared" si="126"/>
        <v>0</v>
      </c>
      <c r="ED91">
        <f t="shared" si="126"/>
        <v>0</v>
      </c>
      <c r="EE91">
        <f t="shared" si="126"/>
        <v>0</v>
      </c>
      <c r="EF91">
        <f t="shared" si="126"/>
        <v>0</v>
      </c>
      <c r="EI91">
        <f>IF(EI$10,IF($B$12=0,EI$5,IF($B$12=1,EI$6,IF($B$12=2,EI$7,EI$8)))*$S91,0)</f>
        <v>0</v>
      </c>
      <c r="EK91">
        <f t="shared" si="127"/>
        <v>0</v>
      </c>
      <c r="EL91">
        <f t="shared" si="127"/>
        <v>0</v>
      </c>
      <c r="EM91">
        <f t="shared" si="127"/>
        <v>0</v>
      </c>
      <c r="EN91">
        <f t="shared" si="127"/>
        <v>0</v>
      </c>
      <c r="EP91">
        <f>IF(EP$10,IF($B$12=0,EP$5,IF($B$12=1,EP$6,IF($B$12=2,EP$7,EP$8)))*$S91,0)</f>
        <v>0</v>
      </c>
      <c r="EQ91">
        <f>IF(EQ$10,IF($B$12=0,EQ$5,IF($B$12=1,EQ$6,IF($B$12=2,EQ$7,EQ$8)))*$S91,0)</f>
        <v>0</v>
      </c>
      <c r="ER91" s="209">
        <f>MAX(IF($B$12=0,ER$5,IF($B$12=1,ER$6,IF($B$12=2,ER$7,ER$8)))*$S91,MIN(-BJ91,ER$16*$S91))</f>
        <v>0</v>
      </c>
      <c r="ES91">
        <f>IF(ES$10,IF($B$12=0,ES$5,IF($B$12=1,ES$6,IF($B$12=2,ES$7,ES$8)))*$S91,0)</f>
        <v>0</v>
      </c>
      <c r="ET91">
        <f>IF(ET$10,IF($B$12=0,ET$5,IF($B$12=1,ET$6,IF($B$12=2,ET$7,ET$8)))*$S91,0)</f>
        <v>0</v>
      </c>
      <c r="EU91" s="213">
        <f>MAX(IF($F91-EU$37&lt;0,(MIN($F91,EU$20)*EU$22+0+EU$30*$B$12),(MIN($F91,EU$20)*EU$22+0+EU$30*$B$12)-($F91-EU$37)*EU$40),0)</f>
        <v>0</v>
      </c>
      <c r="EW91" s="215">
        <f>IF(NOT(EW$10),MIN(-BQ91,IF($B$12=0,EW$5,IF($B$12=1,EW$6,IF($B$12=2,EW$7,EW$8)))*$S91),0)</f>
        <v>0</v>
      </c>
      <c r="EX91">
        <f>IF(EX$10,IF($B$12=0,EX$5,IF($B$12=1,EX$6,IF($B$12=2,EX$7,EX$8)))*$S91,0)</f>
        <v>0</v>
      </c>
      <c r="EY91">
        <f>IF(EY$10,IF($B$12=0,EY$5,IF($B$12=1,EY$6,IF($B$12=2,EY$7,EY$8)))*$S91,0)</f>
        <v>0</v>
      </c>
      <c r="FB91">
        <f t="shared" si="128"/>
        <v>0</v>
      </c>
      <c r="FC91">
        <f t="shared" si="128"/>
        <v>0</v>
      </c>
      <c r="FD91">
        <f t="shared" si="128"/>
        <v>0</v>
      </c>
      <c r="FG91" s="215">
        <f>IF(NOT(FG$10),MIN(-CE91,IF($B$12=0,FG$5,IF($B$12=1,FG$6,IF($B$12=2,FG$7,FG$8)))*$S91),0)</f>
        <v>0</v>
      </c>
      <c r="FH91">
        <f>IF(FH$10,IF($B$12=0,FH$5,IF($B$12=1,FH$6,IF($B$12=2,FH$7,FH$8)))*$S91,0)</f>
        <v>0</v>
      </c>
      <c r="FI91">
        <f>IF(FI$10,IF($B$12=0,FI$5,IF($B$12=1,FI$6,IF($B$12=2,FI$7,FI$8)))*$S91,0)</f>
        <v>0</v>
      </c>
      <c r="FK91">
        <f>IF(FK$10,IF($B$12=0,FK$5,IF($B$12=1,FK$6,IF($B$12=2,FK$7,FK$8)))*$S91,0)</f>
        <v>0</v>
      </c>
      <c r="FL91" s="215">
        <f>IF(NOT(FL$10),MIN(-CL91,IF($B$12=0,FL$5,IF($B$12=1,FL$6,IF($B$12=2,FL$7,FL$8)))*$S91),0)</f>
        <v>0</v>
      </c>
      <c r="FP91" s="215">
        <f>IF(NOT(FP$10),MIN(-CR91,IF($B$12=0,FP$5,IF($B$12=1,FP$6,IF($B$12=2,FP$7,FP$8)))*$S91),0)</f>
        <v>0</v>
      </c>
      <c r="FQ91">
        <f>IF(FQ$10,IF($B$12=0,FQ$5,IF($B$12=1,FQ$6,IF($B$12=2,FQ$7,FQ$8)))*$S91,0)</f>
        <v>0</v>
      </c>
      <c r="FR91" s="215">
        <f>IF(NOT(FR$10),MIN(-CV91,IF($B$12=0,FR$5,IF($B$12=1,FR$6,IF($B$12=2,FR$7,FR$8)))*$S91),0)</f>
        <v>0</v>
      </c>
      <c r="FS91" s="209">
        <f>IF($B$12=0,FS$23,IF($B$12=1,FS$24,IF($B$12=2,FS$25,FS$26)))</f>
        <v>315</v>
      </c>
      <c r="FU91">
        <f>IF(FU$10,IF($B$12=0,FU$5,IF($B$12=1,FU$6,IF($B$12=2,FU$7,FU$8)))*$S91,0)</f>
        <v>0</v>
      </c>
    </row>
    <row r="92" spans="5:178">
      <c r="P92" s="2"/>
      <c r="AE92" s="108"/>
      <c r="AF92"/>
      <c r="AG92"/>
      <c r="AH92"/>
      <c r="AI92"/>
      <c r="AJ92"/>
      <c r="AK92"/>
      <c r="AL92"/>
      <c r="AO92"/>
      <c r="AP92"/>
      <c r="AQ92"/>
      <c r="AR92" s="124"/>
      <c r="AS92"/>
      <c r="AT92"/>
      <c r="AU92"/>
      <c r="AV92"/>
      <c r="AW92" s="108"/>
      <c r="AX92"/>
      <c r="AY92"/>
      <c r="AZ92"/>
      <c r="BA92"/>
      <c r="BB92"/>
      <c r="BC92"/>
      <c r="BD92"/>
      <c r="BE92"/>
      <c r="BF92"/>
      <c r="BG92" s="108"/>
      <c r="BH92"/>
      <c r="BI92"/>
      <c r="BJ92"/>
      <c r="BK92"/>
      <c r="BL92"/>
      <c r="BM92"/>
      <c r="BN92"/>
      <c r="BO92"/>
      <c r="BP92" s="108"/>
      <c r="BQ92"/>
      <c r="BR92" s="108"/>
      <c r="BS92"/>
      <c r="BT92"/>
      <c r="BU92"/>
      <c r="BV92"/>
      <c r="BW92"/>
      <c r="BX92"/>
      <c r="BY92"/>
      <c r="BZ92"/>
      <c r="CA92"/>
      <c r="CB92" s="108"/>
      <c r="CC92"/>
      <c r="CD92"/>
      <c r="CE92" s="124"/>
      <c r="CF92"/>
      <c r="CG92"/>
      <c r="CH92"/>
      <c r="CI92"/>
      <c r="CJ92"/>
      <c r="CK92"/>
      <c r="CL92"/>
      <c r="CM92" s="108"/>
      <c r="CN92"/>
      <c r="CO92"/>
      <c r="CP92"/>
      <c r="CQ92"/>
      <c r="CR92" s="124"/>
      <c r="CS92" s="108"/>
      <c r="CT92"/>
      <c r="CU92"/>
      <c r="CV92"/>
      <c r="CW92"/>
      <c r="CX92" s="124"/>
      <c r="CY92"/>
      <c r="CZ92" s="108"/>
      <c r="DA92"/>
      <c r="DB92"/>
      <c r="DC92"/>
    </row>
    <row r="93" spans="5:178">
      <c r="F93" s="2">
        <v>0</v>
      </c>
      <c r="G93">
        <f>IF(F93&lt;1,0,_xlfn.FLOOR.MATH(F93,50)+25)</f>
        <v>0</v>
      </c>
      <c r="H93" s="75">
        <f t="shared" ref="H93:H156" si="129">-ROUND(INDEX(H$27:H$38,MATCH(MAX($F93-H$86,0),H$13:H$25,1))*(MAX($F93-H$86,0)-INDEX(H$13:H$25,MATCH(MAX($F93-H$86,0),H$13:H$25,1)))+INDEX(H$40:H$51,MATCH(MAX($F93-H$86,0),H$13:H$25,1)),0)</f>
        <v>0</v>
      </c>
      <c r="I93" s="57">
        <v>0</v>
      </c>
      <c r="J93" s="57">
        <v>0</v>
      </c>
      <c r="K93" s="2">
        <f>ROUND(INDEX(CCareExpDecimal[],MATCH(F93,CCareExpDecimal[Income At Least],1),2)*J93,0)</f>
        <v>0</v>
      </c>
      <c r="L93" s="57">
        <v>0</v>
      </c>
      <c r="M93" s="2">
        <f t="shared" ref="M93:M156" si="130">MIN(-H93,M$4*$B$12)</f>
        <v>0</v>
      </c>
      <c r="N93" s="57">
        <v>0</v>
      </c>
      <c r="O93" s="57">
        <f t="shared" ref="O93:O141" si="131">ROUND(MIN(N93+L93,4000),0)</f>
        <v>0</v>
      </c>
      <c r="P93" s="2">
        <f t="shared" ref="P93:P156" si="132">ROUND(MAX(MIN(P$9*($F93-P$8),P$4*$B$12-M93),0),0)</f>
        <v>0</v>
      </c>
      <c r="Q93" s="96">
        <v>0</v>
      </c>
      <c r="R93" s="96">
        <f>ROUND(MAX(Q93-L93,0),0)</f>
        <v>0</v>
      </c>
      <c r="S93" s="2">
        <f>ROUND(IF($G93&lt;S$5,$G93*S$3,0)+IF(AND($G93&gt;=S$5,$G93&lt;S$7),S$6,0)+IF(AND($G93&gt;S$7,$G93&lt;S$8),S$6 - (($G93-S$7)*S$4),0),0)</f>
        <v>0</v>
      </c>
      <c r="T93" s="2">
        <f t="shared" ref="T93:T156" si="133">SUM(H93,K93,M93,P93,S93)</f>
        <v>0</v>
      </c>
      <c r="U93" s="2">
        <f t="shared" ref="U93:U156" si="134">MAX(-T93,0)</f>
        <v>0</v>
      </c>
      <c r="V93" s="75"/>
      <c r="W93" s="75">
        <f t="shared" ref="W93:W156" si="135">ROUND(SUMPRODUCT($AD$2:$DC$2,AD93:DC93)/W$2*$X$5,0)</f>
        <v>0</v>
      </c>
      <c r="X93" s="75">
        <f t="shared" ref="X93:X156" si="136">ROUND(SUMPRODUCT($DX$2:$FV$2,DX93:FV93)/$W$2,0)</f>
        <v>5</v>
      </c>
      <c r="Y93" s="75">
        <f t="shared" ref="Y93:Y156" si="137">ROUND($S93*Y$10,0)</f>
        <v>0</v>
      </c>
      <c r="Z93" s="75"/>
      <c r="AA93" s="2">
        <f t="shared" ref="AA93:AA156" si="138">MAX(AD$74+MAX($F93+500-AD$68,0)/AD$69*AD$75,AD$76)</f>
        <v>3000</v>
      </c>
      <c r="AB93" s="2">
        <f>IF($F93&lt;=AD$64,AD$65,AD$66)*Calc!$B$12+AD$63</f>
        <v>1500</v>
      </c>
      <c r="AC93" s="2">
        <f t="shared" ref="AC93:AC156" si="139">SUM(AA93:AB93,MAX(-U93,0))</f>
        <v>4500</v>
      </c>
      <c r="AD93" s="126">
        <f t="shared" ref="AD93:AD156" si="140">-ROUND(MAX(INDEX(AD$26:AD$38,MATCH(MAX($F93-AC$90,0),AD$12:AD$25,1))*(MAX($F93-AC$90,0))+INDEX(AD$39:AD$51,MATCH(MAX($F93-AC$90,0),AD$12:AD$25,1)),0),0)</f>
        <v>0</v>
      </c>
      <c r="AE93" s="112">
        <v>0</v>
      </c>
      <c r="AF93" s="75">
        <f t="shared" ref="AF93:AF156" si="141">-ROUND(MAX(INDEX(AF$26:AF$38,MATCH(MAX($F93-AF$86-IF(AF$8="Yes",IF(AF$9=0,$U93,MIN($U93,AF$9)),0),0),AF$12:AF$25,1))*(MAX($F93-AF$86-IF(AF$8="Yes",IF(AF$9=0,$U93,MIN($U93,AF$9)),0),0)-INDEX(AF$12:AF$25,MATCH(MAX($F93-AF$86-IF(AF$8="Yes",IF(AF$9=0,$U93,MIN($U93,AF$9)),0),0),AF$12:AF$25,1)))+INDEX(AF$39:AF$51,MATCH(MAX($F93-AF$86-IF(AF$8="Yes",IF(AF$9=0,$U93,MIN($U93,AF$9)),0),0),AF$12:AF$25,1))-AF$87,0),0)</f>
        <v>0</v>
      </c>
      <c r="AG93" s="75"/>
      <c r="AH93" s="75">
        <f t="shared" ref="AH93:AH156" si="142">-ROUND(MAX(INDEX(AH$26:AH$38,MATCH(MAX($F93-AH$86-IF(AH$8="Yes",IF(AH$9=0,$U93,MIN($U93,AH$9)),0),0),AH$12:AH$25,1))*(MAX($F93-AH$86-IF(AH$8="Yes",IF(AH$9=0,$U93,MIN($U93,AH$9)),0),0)-INDEX(AH$12:AH$25,MATCH(MAX($F93-AH$86-IF(AH$8="Yes",IF(AH$9=0,$U93,MIN($U93,AH$9)),0),0),AH$12:AH$25,1)))+INDEX(AH$39:AH$51,MATCH(MAX($F93-AH$86-IF(AH$8="Yes",IF(AH$9=0,$U93,MIN($U93,AH$9)),0),0),AH$12:AH$25,1))-AH$87,0),0)</f>
        <v>0</v>
      </c>
      <c r="AI93" s="75">
        <f t="shared" ref="AI93:AI156" si="143">IF(AND($F93&gt;$AL$73,$F93&lt;AL$74),(AL$74-$F93)*AL$67,0)</f>
        <v>0</v>
      </c>
      <c r="AJ93" s="75">
        <f t="shared" ref="AJ93:AJ156" si="144">IF(AND($F93&lt;AL$73+1,$B$7="MFJ"),0,-ROUND(MAX(INDEX(AJ$26:AJ$38,MATCH(MAX($F93-AJ$86-IF(AJ$8="Yes",IF(AJ$9=0,$U93,MIN($U93,AJ$9)),0),0),AJ$12:AJ$25,1))*(MAX($F93-AJ$86-IF(AJ$8="Yes",IF(AJ$9=0,$U93,MIN($U93,AJ$9)),0),0)-INDEX(AJ$12:AJ$25,MATCH(MAX($F93-AJ$86-IF(AJ$8="Yes",IF(AJ$9=0,$U93,MIN($U93,AJ$9)),0),0),AJ$12:AJ$25,1)))+INDEX(AJ$39:AJ$51,MATCH(MAX($F93-AJ$86-IF(AJ$8="Yes",IF(AJ$9=0,$U93,MIN($U93,AJ$9)),0),0),AJ$12:AJ$25,1))-AJ$87,0),0))</f>
        <v>0</v>
      </c>
      <c r="AK93" s="75">
        <f t="shared" ref="AK93:AK156" si="145">IF(AND($F93&lt;=AL$73-1,NOT($B$7="MFJ")),0,-ROUND(MAX(INDEX(AK$26:AK$38,MATCH(MAX($F93-AK$86-IF(AK$8="Yes",IF(AK$9=0,$U93,MIN($U93,AK$9)),0),0),AK$12:AK$25,1))*(MAX($F93-AK$86-IF(AK$8="Yes",IF(AK$9=0,$U93,MIN($U93,AK$9)),0),0)-INDEX(AK$12:AK$25,MATCH(MAX($F93-AK$86-IF(AK$8="Yes",IF(AK$9=0,$U93,MIN($U93,AK$9)),0),0),AK$12:AK$25,1)))+INDEX(AK$39:AK$51,MATCH(MAX($F93-AK$86-IF(AK$8="Yes",IF(AK$9=0,$U93,MIN($U93,AK$9)),0),0),AK$12:AK$25,1))-AK$87,0),0))</f>
        <v>0</v>
      </c>
      <c r="AL93" s="75">
        <f>SUM(AI93:AK93)</f>
        <v>0</v>
      </c>
      <c r="AM93" s="114">
        <v>0</v>
      </c>
      <c r="AN93" s="120"/>
      <c r="AO93" s="75">
        <f t="shared" ref="AO93:AP112" si="146">-ROUND(MAX(INDEX(AO$26:AO$38,MATCH(MAX($F93-AO$86-IF(AO$8="Yes",IF(AO$9=0,$U93,MIN($U93,AO$9)),0),0),AO$12:AO$25,1))*(MAX($F93-AO$86-IF(AO$8="Yes",IF(AO$9=0,$U93,MIN($U93,AO$9)),0),0)-INDEX(AO$12:AO$25,MATCH(MAX($F93-AO$86-IF(AO$8="Yes",IF(AO$9=0,$U93,MIN($U93,AO$9)),0),0),AO$12:AO$25,1)))+INDEX(AO$39:AO$51,MATCH(MAX($F93-AO$86-IF(AO$8="Yes",IF(AO$9=0,$U93,MIN($U93,AO$9)),0),0),AO$12:AO$25,1))-AO$87,0),0)</f>
        <v>0</v>
      </c>
      <c r="AP93" s="75">
        <f t="shared" si="146"/>
        <v>0</v>
      </c>
      <c r="AQ93" s="75"/>
      <c r="AR93" s="126">
        <f t="shared" si="120"/>
        <v>0</v>
      </c>
      <c r="AS93" s="75">
        <f t="shared" ref="AS93:AV112" si="147">-ROUND(MAX(INDEX(AS$26:AS$38,MATCH(MAX($F93-AS$86-IF(AS$8="Yes",IF(AS$9=0,$U93,MIN($U93,AS$9)),0),0),AS$12:AS$25,1))*(MAX($F93-AS$86-IF(AS$8="Yes",IF(AS$9=0,$U93,MIN($U93,AS$9)),0),0)-INDEX(AS$12:AS$25,MATCH(MAX($F93-AS$86-IF(AS$8="Yes",IF(AS$9=0,$U93,MIN($U93,AS$9)),0),0),AS$12:AS$25,1)))+INDEX(AS$39:AS$51,MATCH(MAX($F93-AS$86-IF(AS$8="Yes",IF(AS$9=0,$U93,MIN($U93,AS$9)),0),0),AS$12:AS$25,1))-AS$87,0),0)</f>
        <v>0</v>
      </c>
      <c r="AT93" s="75">
        <f t="shared" si="147"/>
        <v>0</v>
      </c>
      <c r="AU93" s="75">
        <f t="shared" si="147"/>
        <v>0</v>
      </c>
      <c r="AV93" s="75">
        <f t="shared" si="147"/>
        <v>0</v>
      </c>
      <c r="AW93" s="112">
        <v>0</v>
      </c>
      <c r="AX93" s="75">
        <f t="shared" ref="AX93:AY112" si="148">-ROUND(MAX(INDEX(AX$26:AX$38,MATCH(MAX($F93-AX$86-IF(AX$8="Yes",IF(AX$9=0,$U93,MIN($U93,AX$9)),0),0),AX$12:AX$25,1))*(MAX($F93-AX$86-IF(AX$8="Yes",IF(AX$9=0,$U93,MIN($U93,AX$9)),0),0)-INDEX(AX$12:AX$25,MATCH(MAX($F93-AX$86-IF(AX$8="Yes",IF(AX$9=0,$U93,MIN($U93,AX$9)),0),0),AX$12:AX$25,1)))+INDEX(AX$39:AX$51,MATCH(MAX($F93-AX$86-IF(AX$8="Yes",IF(AX$9=0,$U93,MIN($U93,AX$9)),0),0),AX$12:AX$25,1))-AX$87,0),0)</f>
        <v>0</v>
      </c>
      <c r="AY93" s="75">
        <f t="shared" si="148"/>
        <v>0</v>
      </c>
      <c r="AZ93" s="75"/>
      <c r="BA93" s="75">
        <f t="shared" ref="BA93:BF102" si="149">-ROUND(MAX(INDEX(BA$26:BA$38,MATCH(MAX($F93-BA$86-IF(BA$8="Yes",IF(BA$9=0,$U93,MIN($U93,BA$9)),0),0),BA$12:BA$25,1))*(MAX($F93-BA$86-IF(BA$8="Yes",IF(BA$9=0,$U93,MIN($U93,BA$9)),0),0)-INDEX(BA$12:BA$25,MATCH(MAX($F93-BA$86-IF(BA$8="Yes",IF(BA$9=0,$U93,MIN($U93,BA$9)),0),0),BA$12:BA$25,1)))+INDEX(BA$39:BA$51,MATCH(MAX($F93-BA$86-IF(BA$8="Yes",IF(BA$9=0,$U93,MIN($U93,BA$9)),0),0),BA$12:BA$25,1))-BA$87,0),0)</f>
        <v>0</v>
      </c>
      <c r="BB93" s="75">
        <f t="shared" si="149"/>
        <v>0</v>
      </c>
      <c r="BC93" s="75">
        <f t="shared" si="149"/>
        <v>0</v>
      </c>
      <c r="BD93" s="75">
        <f t="shared" si="149"/>
        <v>0</v>
      </c>
      <c r="BE93" s="75">
        <f t="shared" si="149"/>
        <v>0</v>
      </c>
      <c r="BF93" s="75">
        <f t="shared" si="149"/>
        <v>0</v>
      </c>
      <c r="BG93" s="112">
        <v>0</v>
      </c>
      <c r="BH93" s="75">
        <f t="shared" ref="BH93:BH156" si="150">-ROUND(MAX(INDEX(BH$26:BH$38,MATCH(MAX($F93-BH$86-IF(BH$8="Yes",IF(BH$9=0,$U93,MIN($U93,BH$9)),0),0),BH$12:BH$25,1))*(MAX($F93-BH$86-IF(BH$8="Yes",IF(BH$9=0,$U93,MIN($U93,BH$9)),0),0)-INDEX(BH$12:BH$25,MATCH(MAX($F93-BH$86-IF(BH$8="Yes",IF(BH$9=0,$U93,MIN($U93,BH$9)),0),0),BH$12:BH$25,1)))+INDEX(BH$39:BH$51,MATCH(MAX($F93-BH$86-IF(BH$8="Yes",IF(BH$9=0,$U93,MIN($U93,BH$9)),0),0),BH$12:BH$25,1))-BH$87,0),0)</f>
        <v>0</v>
      </c>
      <c r="BI93" s="75">
        <f t="shared" ref="BI93:BI156" si="151">MAX(MIN(BJ$70,$F93*BJ$62),BJ$69)</f>
        <v>3450</v>
      </c>
      <c r="BJ93" s="75">
        <f t="shared" ref="BJ93:BJ156" si="152">-ROUND(MAX(INDEX(BJ$26:BJ$38,MATCH(MAX($F93-BJ$86-BI93-IF(BJ$8="Yes",IF(BJ$9=0,$U93,MIN($U93,BJ$9)),0),0),BJ$12:BJ$25,1))*(MAX($F93-BJ$86-BI93-IF(BJ$8="Yes",IF(BJ$9=0,$U93,MIN($U93,BJ$9)),0),0)-INDEX(BJ$12:BJ$25,MATCH(MAX($F93-BJ$86-BI93-IF(BJ$8="Yes",IF(BJ$9=0,$U93,MIN($U93,BJ$9)),0),0),BJ$12:BJ$25,1)))+INDEX(BJ$39:BJ$51,MATCH(MAX($F93-BJ$86-BI93-IF(BJ$8="Yes",IF(BJ$9=0,$U93,MIN($U93,BJ$9)),0),0),BJ$12:BJ$25,1))-BJ$87,0),0)</f>
        <v>0</v>
      </c>
      <c r="BK93" s="75">
        <f t="shared" ref="BK93:BL112" si="153">-ROUND(MAX(INDEX(BK$26:BK$38,MATCH(MAX($F93-BK$86-IF(BK$8="Yes",IF(BK$9=0,$U93,MIN($U93,BK$9)),0),0),BK$12:BK$25,1))*(MAX($F93-BK$86-IF(BK$8="Yes",IF(BK$9=0,$U93,MIN($U93,BK$9)),0),0)-INDEX(BK$12:BK$25,MATCH(MAX($F93-BK$86-IF(BK$8="Yes",IF(BK$9=0,$U93,MIN($U93,BK$9)),0),0),BK$12:BK$25,1)))+INDEX(BK$39:BK$51,MATCH(MAX($F93-BK$86-IF(BK$8="Yes",IF(BK$9=0,$U93,MIN($U93,BK$9)),0),0),BK$12:BK$25,1))-BK$87,0),0)</f>
        <v>0</v>
      </c>
      <c r="BL93" s="75">
        <f t="shared" si="153"/>
        <v>0</v>
      </c>
      <c r="BM93" s="75"/>
      <c r="BN93" s="75">
        <f t="shared" ref="BN93:BO112" si="154">-ROUND(MAX(INDEX(BN$26:BN$38,MATCH(MAX($F93-BN$86-IF(BN$8="Yes",IF(BN$9=0,$U93,MIN($U93,BN$9)),0),0),BN$12:BN$25,1))*(MAX($F93-BN$86-IF(BN$8="Yes",IF(BN$9=0,$U93,MIN($U93,BN$9)),0),0)-INDEX(BN$12:BN$25,MATCH(MAX($F93-BN$86-IF(BN$8="Yes",IF(BN$9=0,$U93,MIN($U93,BN$9)),0),0),BN$12:BN$25,1)))+INDEX(BN$39:BN$51,MATCH(MAX($F93-BN$86-IF(BN$8="Yes",IF(BN$9=0,$U93,MIN($U93,BN$9)),0),0),BN$12:BN$25,1))-BN$87,0),0)</f>
        <v>0</v>
      </c>
      <c r="BO93" s="75">
        <f t="shared" si="154"/>
        <v>0</v>
      </c>
      <c r="BP93" s="112">
        <v>0</v>
      </c>
      <c r="BQ93" s="75">
        <f t="shared" ref="BQ93:BQ156" si="155">-ROUND(MAX(INDEX(BQ$26:BQ$38,MATCH(MAX($F93-BQ$86-IF(BQ$8="Yes",IF(BQ$9=0,$U93,MIN($U93,BQ$9)),0),0),BQ$12:BQ$25,1))*(MAX($F93-BQ$86-IF(BQ$8="Yes",IF(BQ$9=0,$U93,MIN($U93,BQ$9)),0),0)-INDEX(BQ$12:BQ$25,MATCH(MAX($F93-BQ$86-IF(BQ$8="Yes",IF(BQ$9=0,$U93,MIN($U93,BQ$9)),0),0),BQ$12:BQ$25,1)))+INDEX(BQ$39:BQ$51,MATCH(MAX($F93-BQ$86-IF(BQ$8="Yes",IF(BQ$9=0,$U93,MIN($U93,BQ$9)),0),0),BQ$12:BQ$25,1))-BQ$87,0),0)</f>
        <v>0</v>
      </c>
      <c r="BR93" s="112">
        <v>0</v>
      </c>
      <c r="BS93" s="75">
        <f t="shared" ref="BS93:BS156" si="156">MAX(MIN(BT$70,$F93*BT$60),BT$69)</f>
        <v>2460</v>
      </c>
      <c r="BT93" s="75">
        <f t="shared" ref="BT93:CA102" si="157">-ROUND(MAX(INDEX(BT$26:BT$38,MATCH(MAX($F93-BT$86-IF(BT$8="Yes",IF(BT$9=0,$U93,MIN($U93,BT$9)),0),0),BT$12:BT$25,1))*(MAX($F93-BT$86-IF(BT$8="Yes",IF(BT$9=0,$U93,MIN($U93,BT$9)),0),0)-INDEX(BT$12:BT$25,MATCH(MAX($F93-BT$86-IF(BT$8="Yes",IF(BT$9=0,$U93,MIN($U93,BT$9)),0),0),BT$12:BT$25,1)))+INDEX(BT$39:BT$51,MATCH(MAX($F93-BT$86-IF(BT$8="Yes",IF(BT$9=0,$U93,MIN($U93,BT$9)),0),0),BT$12:BT$25,1))-BT$87,0),0)</f>
        <v>0</v>
      </c>
      <c r="BU93" s="75">
        <f t="shared" si="157"/>
        <v>0</v>
      </c>
      <c r="BV93" s="75">
        <f t="shared" si="157"/>
        <v>0</v>
      </c>
      <c r="BW93" s="75">
        <f t="shared" si="157"/>
        <v>0</v>
      </c>
      <c r="BX93" s="75">
        <f t="shared" si="157"/>
        <v>0</v>
      </c>
      <c r="BY93" s="75">
        <f t="shared" si="157"/>
        <v>0</v>
      </c>
      <c r="BZ93" s="75">
        <f t="shared" si="157"/>
        <v>0</v>
      </c>
      <c r="CA93" s="75">
        <f t="shared" si="157"/>
        <v>0</v>
      </c>
      <c r="CB93" s="112">
        <v>0</v>
      </c>
      <c r="CC93" s="75">
        <f t="shared" ref="CC93:CC156" si="158">-ROUND(MAX(INDEX(CC$26:CC$38,MATCH(MAX($F93-CC$86-IF(CC$8="Yes",IF(CC$9=0,$U93,MIN($U93,CC$9)),0),0),CC$12:CC$25,1))*(MAX($F93-CC$86-IF(CC$8="Yes",IF(CC$9=0,$U93,MIN($U93,CC$9)),0),0)-INDEX(CC$12:CC$25,MATCH(MAX($F93-CC$86-IF(CC$8="Yes",IF(CC$9=0,$U93,MIN($U93,CC$9)),0),0),CC$12:CC$25,1)))+INDEX(CC$39:CC$51,MATCH(MAX($F93-CC$86-IF(CC$8="Yes",IF(CC$9=0,$U93,MIN($U93,CC$9)),0),0),CC$12:CC$25,1))-CC$87,0),0)</f>
        <v>0</v>
      </c>
      <c r="CD93" s="75">
        <f t="shared" ref="CD93:CD156" si="159">IF($F93&gt;CE$63,SUM($B$11:$B$12)*CE$68,IF($F93&gt;CE$62,SUM($B$11:$B$12)*CE$66,0))</f>
        <v>0</v>
      </c>
      <c r="CE93" s="126">
        <f t="shared" ref="CE93:CE156" si="160">-ROUND(MAX(INDEX(CE$26:CE$38,MATCH(MAX($F93-CE$86+CD93-IF(CE$8="Yes",IF(CE$9=0,$U93,MIN($U93,CE$9)),0),0),CE$12:CE$25,1))*(MAX($F93-CE$86+CD93-IF(CE$8="Yes",IF(CE$9=0,$U93,MIN($U93,CE$9)),0),0)-INDEX(CE$12:CE$25,MATCH(MAX($F93-CE$86+CD93-IF(CE$8="Yes",IF(CE$9=0,$U93,MIN($U93,CE$9)),0),0),CE$12:CE$25,1)))+INDEX(CE$39:CE$51,MATCH(MAX($F93-CE$86+CD93-IF(CE$8="Yes",IF(CE$9=0,$U93,MIN($U93,CE$9)),0),0),CE$12:CE$25,1))-CE$87,0),0)</f>
        <v>0</v>
      </c>
      <c r="CF93" s="75">
        <f t="shared" ref="CF93:CF156" si="161">-ROUND(MAX(INDEX(CF$26:CF$38,MATCH(MAX($F93-CF$86-IF(CF$8="Yes",IF(CF$9=0,$U93,MIN($U93,CF$9)),0),0),CF$12:CF$25,1))*(MAX($F93-CF$86-IF(CF$8="Yes",IF(CF$9=0,$U93,MIN($U93,CF$9)),0),0)-INDEX(CF$12:CF$25,MATCH(MAX($F93-CF$86-IF(CF$8="Yes",IF(CF$9=0,$U93,MIN($U93,CF$9)),0),0),CF$12:CF$25,1)))+INDEX(CF$39:CF$51,MATCH(MAX($F93-CF$86-IF(CF$8="Yes",IF(CF$9=0,$U93,MIN($U93,CF$9)),0),0),CF$12:CF$25,1))-CF$87,0),0)</f>
        <v>0</v>
      </c>
      <c r="CG93" s="75"/>
      <c r="CH93" s="75">
        <f t="shared" ref="CH93:CI112" si="162">-ROUND(MAX(INDEX(CH$26:CH$38,MATCH(MAX($F93-CH$86-IF(CH$8="Yes",IF(CH$9=0,$U93,MIN($U93,CH$9)),0),0),CH$12:CH$25,1))*(MAX($F93-CH$86-IF(CH$8="Yes",IF(CH$9=0,$U93,MIN($U93,CH$9)),0),0)-INDEX(CH$12:CH$25,MATCH(MAX($F93-CH$86-IF(CH$8="Yes",IF(CH$9=0,$U93,MIN($U93,CH$9)),0),0),CH$12:CH$25,1)))+INDEX(CH$39:CH$51,MATCH(MAX($F93-CH$86-IF(CH$8="Yes",IF(CH$9=0,$U93,MIN($U93,CH$9)),0),0),CH$12:CH$25,1))-CH$87,0),0)</f>
        <v>0</v>
      </c>
      <c r="CI93" s="75">
        <f t="shared" si="162"/>
        <v>0</v>
      </c>
      <c r="CJ93" s="75"/>
      <c r="CK93" s="75">
        <f t="shared" ref="CK93:CL112" si="163">-ROUND(MAX(INDEX(CK$26:CK$38,MATCH(MAX($F93-CK$86-IF(CK$8="Yes",IF(CK$9=0,$U93,MIN($U93,CK$9)),0),0),CK$12:CK$25,1))*(MAX($F93-CK$86-IF(CK$8="Yes",IF(CK$9=0,$U93,MIN($U93,CK$9)),0),0)-INDEX(CK$12:CK$25,MATCH(MAX($F93-CK$86-IF(CK$8="Yes",IF(CK$9=0,$U93,MIN($U93,CK$9)),0),0),CK$12:CK$25,1)))+INDEX(CK$39:CK$51,MATCH(MAX($F93-CK$86-IF(CK$8="Yes",IF(CK$9=0,$U93,MIN($U93,CK$9)),0),0),CK$12:CK$25,1))-CK$87,0),0)</f>
        <v>0</v>
      </c>
      <c r="CL93" s="75">
        <f t="shared" si="163"/>
        <v>0</v>
      </c>
      <c r="CM93" s="112">
        <v>0</v>
      </c>
      <c r="CN93" s="75">
        <f t="shared" ref="CN93:CP112" si="164">-ROUND(MAX(INDEX(CN$26:CN$38,MATCH(MAX($F93-CN$86-IF(CN$8="Yes",IF(CN$9=0,$U93,MIN($U93,CN$9)),0),0),CN$12:CN$25,1))*(MAX($F93-CN$86-IF(CN$8="Yes",IF(CN$9=0,$U93,MIN($U93,CN$9)),0),0)-INDEX(CN$12:CN$25,MATCH(MAX($F93-CN$86-IF(CN$8="Yes",IF(CN$9=0,$U93,MIN($U93,CN$9)),0),0),CN$12:CN$25,1)))+INDEX(CN$39:CN$51,MATCH(MAX($F93-CN$86-IF(CN$8="Yes",IF(CN$9=0,$U93,MIN($U93,CN$9)),0),0),CN$12:CN$25,1))-CN$87,0),0)</f>
        <v>0</v>
      </c>
      <c r="CO93" s="75">
        <f t="shared" si="164"/>
        <v>0</v>
      </c>
      <c r="CP93" s="75">
        <f t="shared" si="164"/>
        <v>0</v>
      </c>
      <c r="CQ93" s="75"/>
      <c r="CR93" s="126">
        <f t="shared" ref="CR93:CR156" si="165">-ROUND(MAX($F93*CR$27-((CR$62*$B$12+CR$64)*CR$66-MAX($F93-CR$71,0)*CR$73/100),0),0)</f>
        <v>0</v>
      </c>
      <c r="CS93" s="112">
        <v>0</v>
      </c>
      <c r="CT93" s="57"/>
      <c r="CU93" s="75">
        <f t="shared" ref="CU93:CW112" si="166">-ROUND(MAX(INDEX(CU$26:CU$38,MATCH(MAX($F93-CU$86-IF(CU$8="Yes",IF(CU$9=0,$U93,MIN($U93,CU$9)),0),0),CU$12:CU$25,1))*(MAX($F93-CU$86-IF(CU$8="Yes",IF(CU$9=0,$U93,MIN($U93,CU$9)),0),0)-INDEX(CU$12:CU$25,MATCH(MAX($F93-CU$86-IF(CU$8="Yes",IF(CU$9=0,$U93,MIN($U93,CU$9)),0),0),CU$12:CU$25,1)))+INDEX(CU$39:CU$51,MATCH(MAX($F93-CU$86-IF(CU$8="Yes",IF(CU$9=0,$U93,MIN($U93,CU$9)),0),0),CU$12:CU$25,1))-CU$87,0),0)</f>
        <v>0</v>
      </c>
      <c r="CV93" s="75">
        <f t="shared" si="166"/>
        <v>0</v>
      </c>
      <c r="CW93" s="75">
        <f t="shared" si="166"/>
        <v>0</v>
      </c>
      <c r="CX93" s="126" cm="1">
        <f t="array" ref="CX93">IF($F93&lt;=10000,0,-ROUND(MAX(INDEX(CX$26:CX$38,MATCH(MAX($F93-CX$86-IF(CX$8="Yes",IF(CX$9=0,$U93,MIN($U93,CX$9)),0),0),CX$12:CX$25,1))*(MAX($F93-CX$86-IF(CX$8="Yes",IF(CX$9=0,$U93,MIN($U93,CX$9)),0),0)-INDEX(CX$12:CX$25,MATCH(MAX($F93-CX$86-IF(CX$8="Yes",IF(CX$9=0,$U93,MIN($U93,CX$9)),0),0),CX$12:CX$25,1)))+INDEX(CX$39:CX$51,MATCH(MAX($F93-CX$86-IF(CX$8="Yes",IF(CX$9=0,$U93,MIN($U93,CX$9)),0),0),CX$12:CX$25,1))-CX$87,0),0))*(1-_xlfn.IFNA(INDEX(WVFamilyCredit[Percent],MATCH(1,(WVFamilyCredit[Year]=Calc!$B$4)*(WVFamilyCredit[HH Size]=SUM(Calc!$B$11:$B$12))*(WVFamilyCredit[Status]=Calc!$B$8)*(WVFamilyCredit[greater than]&lt;=$F93)*(WVFamilyCredit[equal to or less than]&gt;=$F93),0)),0))</f>
        <v>0</v>
      </c>
      <c r="CY93" s="75"/>
      <c r="CZ93" s="112">
        <v>0</v>
      </c>
      <c r="DA93" s="57"/>
      <c r="DB93" s="75">
        <f t="shared" ref="DB93:DC112" si="167">-ROUND(MAX(INDEX(DB$26:DB$38,MATCH(MAX($F93-DB$86-IF(DB$8="Yes",IF(DB$9=0,$U93,MIN($U93,DB$9)),0),0),DB$12:DB$25,1))*(MAX($F93-DB$86-IF(DB$8="Yes",IF(DB$9=0,$U93,MIN($U93,DB$9)),0),0)-INDEX(DB$12:DB$25,MATCH(MAX($F93-DB$86-IF(DB$8="Yes",IF(DB$9=0,$U93,MIN($U93,DB$9)),0),0),DB$12:DB$25,1)))+INDEX(DB$39:DB$51,MATCH(MAX($F93-DB$86-IF(DB$8="Yes",IF(DB$9=0,$U93,MIN($U93,DB$9)),0),0),DB$12:DB$25,1))-DB$87,0),0)</f>
        <v>0</v>
      </c>
      <c r="DC93" s="75">
        <f t="shared" si="167"/>
        <v>0</v>
      </c>
      <c r="DE93" s="57"/>
      <c r="DF93" s="57">
        <f>AE93</f>
        <v>0</v>
      </c>
      <c r="DG93" s="57">
        <f>AM93</f>
        <v>0</v>
      </c>
      <c r="DH93">
        <v>0</v>
      </c>
      <c r="DI93" s="57">
        <f>AW93</f>
        <v>0</v>
      </c>
      <c r="DJ93" s="75">
        <f>BG93</f>
        <v>0</v>
      </c>
      <c r="DK93" s="75">
        <f>BP93</f>
        <v>0</v>
      </c>
      <c r="DL93" s="75">
        <f>BR93</f>
        <v>0</v>
      </c>
      <c r="DM93" s="57">
        <f>CB93</f>
        <v>0</v>
      </c>
      <c r="DN93" s="57">
        <f>CM93</f>
        <v>0</v>
      </c>
      <c r="DO93">
        <f>0</f>
        <v>0</v>
      </c>
      <c r="DP93">
        <v>0</v>
      </c>
      <c r="DQ93" s="57">
        <f>CR93</f>
        <v>0</v>
      </c>
      <c r="DR93" s="75">
        <f>CX93</f>
        <v>0</v>
      </c>
      <c r="EB93" s="209" cm="1">
        <f t="array" ref="EB93">_xlfn.IFNA(INDEX(CAeitcTable[],MATCH(1,(CAeitcTable[At Least]&lt;=$F93)*(CAeitcTable[But Not Over]&gt;=$F93),0),MATCH(MIN($B$12,3),VALUE(CAeitcTable[#Headers]),0)),0)</f>
        <v>0</v>
      </c>
      <c r="EC93">
        <f t="shared" ref="EC93:EF112" si="168">IF(EC$10,IF($B$12=0,EC$5,IF($B$12=1,EC$6,IF($B$12=2,EC$7,EC$8)))*$S93,0)</f>
        <v>0</v>
      </c>
      <c r="ED93">
        <f t="shared" si="168"/>
        <v>0</v>
      </c>
      <c r="EE93">
        <f t="shared" si="168"/>
        <v>0</v>
      </c>
      <c r="EF93">
        <f t="shared" si="168"/>
        <v>0</v>
      </c>
      <c r="EI93">
        <f t="shared" ref="EI93:EI156" si="169">IF(EI$10,IF($B$12=0,EI$5,IF($B$12=1,EI$6,IF($B$12=2,EI$7,EI$8)))*$S93,0)</f>
        <v>0</v>
      </c>
      <c r="EK93">
        <f t="shared" ref="EK93:EN112" si="170">IF(EK$10,IF($B$12=0,EK$5,IF($B$12=1,EK$6,IF($B$12=2,EK$7,EK$8)))*$S93,0)</f>
        <v>0</v>
      </c>
      <c r="EL93">
        <f t="shared" si="170"/>
        <v>0</v>
      </c>
      <c r="EM93">
        <f t="shared" si="170"/>
        <v>0</v>
      </c>
      <c r="EN93">
        <f t="shared" si="170"/>
        <v>0</v>
      </c>
      <c r="EP93">
        <f t="shared" ref="EP93:EQ112" si="171">IF(EP$10,IF($B$12=0,EP$5,IF($B$12=1,EP$6,IF($B$12=2,EP$7,EP$8)))*$S93,0)</f>
        <v>0</v>
      </c>
      <c r="EQ93">
        <f t="shared" si="171"/>
        <v>0</v>
      </c>
      <c r="ER93" s="209">
        <f t="shared" ref="ER93:ER156" si="172">MAX(IF($B$12=0,ER$5,IF($B$12=1,ER$6,IF($B$12=2,ER$7,ER$8)))*$S93,MIN(-BJ93,ER$16*$S93))</f>
        <v>0</v>
      </c>
      <c r="ES93">
        <f t="shared" ref="ES93:ET112" si="173">IF(ES$10,IF($B$12=0,ES$5,IF($B$12=1,ES$6,IF($B$12=2,ES$7,ES$8)))*$S93,0)</f>
        <v>0</v>
      </c>
      <c r="ET93">
        <f t="shared" si="173"/>
        <v>0</v>
      </c>
      <c r="EU93" s="213">
        <f t="shared" ref="EU93:EU156" si="174">MAX(IF($F93-EU$37&lt;0,(MIN($F93,EU$20)*EU$22+0+EU$30*$B$12),(MIN($F93,EU$20)*EU$22+0+EU$30*$B$12)-($F93-EU$37)*EU$40),0)</f>
        <v>0</v>
      </c>
      <c r="EW93" s="215">
        <f t="shared" ref="EW93:EW156" si="175">IF(NOT(EW$10),MIN(-BQ93,IF($B$12=0,EW$5,IF($B$12=1,EW$6,IF($B$12=2,EW$7,EW$8)))*$S93),0)</f>
        <v>0</v>
      </c>
      <c r="EX93">
        <f t="shared" ref="EX93:EY112" si="176">IF(EX$10,IF($B$12=0,EX$5,IF($B$12=1,EX$6,IF($B$12=2,EX$7,EX$8)))*$S93,0)</f>
        <v>0</v>
      </c>
      <c r="EY93">
        <f t="shared" si="176"/>
        <v>0</v>
      </c>
      <c r="FB93">
        <f t="shared" ref="FB93:FD112" si="177">IF(FB$10,IF($B$12=0,FB$5,IF($B$12=1,FB$6,IF($B$12=2,FB$7,FB$8)))*$S93,0)</f>
        <v>0</v>
      </c>
      <c r="FC93">
        <f t="shared" si="177"/>
        <v>0</v>
      </c>
      <c r="FD93">
        <f t="shared" si="177"/>
        <v>0</v>
      </c>
      <c r="FG93" s="215">
        <f t="shared" ref="FG93:FG156" si="178">IF(NOT(FG$10),MIN(-CE93,IF($B$12=0,FG$5,IF($B$12=1,FG$6,IF($B$12=2,FG$7,FG$8)))*$S93),0)</f>
        <v>0</v>
      </c>
      <c r="FH93">
        <f t="shared" ref="FH93:FI112" si="179">IF(FH$10,IF($B$12=0,FH$5,IF($B$12=1,FH$6,IF($B$12=2,FH$7,FH$8)))*$S93,0)</f>
        <v>0</v>
      </c>
      <c r="FI93">
        <f t="shared" si="179"/>
        <v>0</v>
      </c>
      <c r="FK93">
        <f t="shared" ref="FK93:FK156" si="180">IF(FK$10,IF($B$12=0,FK$5,IF($B$12=1,FK$6,IF($B$12=2,FK$7,FK$8)))*$S93,0)</f>
        <v>0</v>
      </c>
      <c r="FL93" s="215">
        <f t="shared" ref="FL93:FL156" si="181">IF(NOT(FL$10),MIN(-CL93,IF($B$12=0,FL$5,IF($B$12=1,FL$6,IF($B$12=2,FL$7,FL$8)))*$S93),0)</f>
        <v>0</v>
      </c>
      <c r="FP93" s="215">
        <f t="shared" ref="FP93:FP156" si="182">IF(NOT(FP$10),MIN(-CR93,IF($B$12=0,FP$5,IF($B$12=1,FP$6,IF($B$12=2,FP$7,FP$8)))*$S93),0)</f>
        <v>0</v>
      </c>
      <c r="FQ93">
        <f t="shared" ref="FQ93:FQ156" si="183">IF(FQ$10,IF($B$12=0,FQ$5,IF($B$12=1,FQ$6,IF($B$12=2,FQ$7,FQ$8)))*$S93,0)</f>
        <v>0</v>
      </c>
      <c r="FR93" s="215">
        <f t="shared" ref="FR93:FR156" si="184">IF(NOT(FR$10),MIN(-CV93,IF($B$12=0,FR$5,IF($B$12=1,FR$6,IF($B$12=2,FR$7,FR$8)))*$S93),0)</f>
        <v>0</v>
      </c>
      <c r="FS93" s="209">
        <f t="shared" ref="FS93:FS156" si="185">IF($B$12=0,FS$23,IF($B$12=1,FS$24,IF($B$12=2,FS$25,FS$26)))</f>
        <v>315</v>
      </c>
      <c r="FU93">
        <f t="shared" ref="FU93:FU156" si="186">IF(FU$10,IF($B$12=0,FU$5,IF($B$12=1,FU$6,IF($B$12=2,FU$7,FU$8)))*$S93,0)</f>
        <v>0</v>
      </c>
    </row>
    <row r="94" spans="5:178">
      <c r="F94" s="2">
        <v>500</v>
      </c>
      <c r="G94">
        <f t="shared" ref="G94:G157" si="187">IF(F94&lt;1,0,_xlfn.FLOOR.MATH(F94,50)+25)</f>
        <v>525</v>
      </c>
      <c r="H94" s="75">
        <f t="shared" si="129"/>
        <v>0</v>
      </c>
      <c r="I94" s="57">
        <v>0</v>
      </c>
      <c r="J94" s="57">
        <v>0</v>
      </c>
      <c r="K94" s="2">
        <f>ROUND(INDEX(CCareExpDecimal[],MATCH(F94,CCareExpDecimal[Income At Least],1),2)*J94,0)</f>
        <v>0</v>
      </c>
      <c r="L94" s="57">
        <v>0</v>
      </c>
      <c r="M94" s="2">
        <f t="shared" si="130"/>
        <v>0</v>
      </c>
      <c r="N94" s="57">
        <v>0</v>
      </c>
      <c r="O94" s="57">
        <f t="shared" si="131"/>
        <v>0</v>
      </c>
      <c r="P94" s="2">
        <f t="shared" si="132"/>
        <v>0</v>
      </c>
      <c r="Q94" s="96">
        <v>0</v>
      </c>
      <c r="R94" s="96">
        <f t="shared" ref="R94:R157" si="188">ROUND(MAX(Q94-L94,0),0)</f>
        <v>0</v>
      </c>
      <c r="S94" s="2">
        <f t="shared" ref="S94:S157" si="189">ROUND(IF($G94&lt;S$5,$G94*S$3,0)+IF(AND($G94&gt;=S$5,$G94&lt;S$7),S$6,0)+IF(AND($G94&gt;S$7,$G94&lt;S$8),S$6 - (($G94-S$7)*S$4),0),0)</f>
        <v>40</v>
      </c>
      <c r="T94" s="2">
        <f t="shared" si="133"/>
        <v>40</v>
      </c>
      <c r="U94" s="2">
        <f t="shared" si="134"/>
        <v>0</v>
      </c>
      <c r="V94" s="75"/>
      <c r="W94" s="75">
        <f t="shared" si="135"/>
        <v>0</v>
      </c>
      <c r="X94" s="75">
        <f t="shared" si="136"/>
        <v>12</v>
      </c>
      <c r="Y94" s="75">
        <f t="shared" si="137"/>
        <v>0</v>
      </c>
      <c r="Z94" s="75"/>
      <c r="AA94" s="2">
        <f t="shared" si="138"/>
        <v>3000</v>
      </c>
      <c r="AB94" s="2">
        <f>IF($F94&lt;=AD$64,AD$65,AD$66)*Calc!$B$12+AD$63</f>
        <v>1500</v>
      </c>
      <c r="AC94" s="2">
        <f t="shared" si="139"/>
        <v>4500</v>
      </c>
      <c r="AD94" s="126">
        <f t="shared" si="140"/>
        <v>0</v>
      </c>
      <c r="AE94" s="112">
        <v>0</v>
      </c>
      <c r="AF94" s="75">
        <f t="shared" si="141"/>
        <v>0</v>
      </c>
      <c r="AG94" s="75"/>
      <c r="AH94" s="75">
        <f t="shared" si="142"/>
        <v>0</v>
      </c>
      <c r="AI94" s="75">
        <f t="shared" si="143"/>
        <v>0</v>
      </c>
      <c r="AJ94" s="75">
        <f t="shared" si="144"/>
        <v>0</v>
      </c>
      <c r="AK94" s="75">
        <f t="shared" si="145"/>
        <v>0</v>
      </c>
      <c r="AL94" s="75">
        <f t="shared" ref="AL94:AL157" si="190">SUM(AI94:AK94)</f>
        <v>0</v>
      </c>
      <c r="AM94" s="114">
        <v>0</v>
      </c>
      <c r="AN94" s="120"/>
      <c r="AO94" s="75">
        <f t="shared" si="146"/>
        <v>0</v>
      </c>
      <c r="AP94" s="75">
        <f t="shared" si="146"/>
        <v>0</v>
      </c>
      <c r="AQ94" s="75"/>
      <c r="AR94" s="126">
        <f t="shared" si="120"/>
        <v>0</v>
      </c>
      <c r="AS94" s="75">
        <f t="shared" si="147"/>
        <v>0</v>
      </c>
      <c r="AT94" s="75">
        <f t="shared" si="147"/>
        <v>0</v>
      </c>
      <c r="AU94" s="75">
        <f t="shared" si="147"/>
        <v>0</v>
      </c>
      <c r="AV94" s="75">
        <f t="shared" si="147"/>
        <v>0</v>
      </c>
      <c r="AW94" s="112">
        <v>0</v>
      </c>
      <c r="AX94" s="75">
        <f t="shared" si="148"/>
        <v>0</v>
      </c>
      <c r="AY94" s="75">
        <f t="shared" si="148"/>
        <v>0</v>
      </c>
      <c r="AZ94" s="75"/>
      <c r="BA94" s="75">
        <f t="shared" si="149"/>
        <v>0</v>
      </c>
      <c r="BB94" s="75">
        <f t="shared" si="149"/>
        <v>0</v>
      </c>
      <c r="BC94" s="75">
        <f t="shared" si="149"/>
        <v>0</v>
      </c>
      <c r="BD94" s="75">
        <f t="shared" si="149"/>
        <v>0</v>
      </c>
      <c r="BE94" s="75">
        <f t="shared" si="149"/>
        <v>0</v>
      </c>
      <c r="BF94" s="75">
        <f t="shared" si="149"/>
        <v>0</v>
      </c>
      <c r="BG94" s="112">
        <v>0</v>
      </c>
      <c r="BH94" s="75">
        <f t="shared" si="150"/>
        <v>0</v>
      </c>
      <c r="BI94" s="75">
        <f t="shared" si="151"/>
        <v>3450</v>
      </c>
      <c r="BJ94" s="75">
        <f t="shared" si="152"/>
        <v>0</v>
      </c>
      <c r="BK94" s="75">
        <f t="shared" si="153"/>
        <v>0</v>
      </c>
      <c r="BL94" s="75">
        <f t="shared" si="153"/>
        <v>0</v>
      </c>
      <c r="BM94" s="75"/>
      <c r="BN94" s="75">
        <f t="shared" si="154"/>
        <v>0</v>
      </c>
      <c r="BO94" s="75">
        <f t="shared" si="154"/>
        <v>0</v>
      </c>
      <c r="BP94" s="112">
        <v>0</v>
      </c>
      <c r="BQ94" s="75">
        <f t="shared" si="155"/>
        <v>0</v>
      </c>
      <c r="BR94" s="112">
        <v>0</v>
      </c>
      <c r="BS94" s="75">
        <f t="shared" si="156"/>
        <v>2460</v>
      </c>
      <c r="BT94" s="75">
        <f t="shared" si="157"/>
        <v>0</v>
      </c>
      <c r="BU94" s="75">
        <f t="shared" si="157"/>
        <v>0</v>
      </c>
      <c r="BV94" s="75">
        <f t="shared" si="157"/>
        <v>0</v>
      </c>
      <c r="BW94" s="75">
        <f t="shared" si="157"/>
        <v>0</v>
      </c>
      <c r="BX94" s="75">
        <f t="shared" si="157"/>
        <v>0</v>
      </c>
      <c r="BY94" s="75">
        <f t="shared" si="157"/>
        <v>0</v>
      </c>
      <c r="BZ94" s="75">
        <f t="shared" si="157"/>
        <v>0</v>
      </c>
      <c r="CA94" s="75">
        <f t="shared" si="157"/>
        <v>0</v>
      </c>
      <c r="CB94" s="112">
        <v>0</v>
      </c>
      <c r="CC94" s="75">
        <f t="shared" si="158"/>
        <v>0</v>
      </c>
      <c r="CD94" s="75">
        <f t="shared" si="159"/>
        <v>0</v>
      </c>
      <c r="CE94" s="126">
        <f t="shared" si="160"/>
        <v>0</v>
      </c>
      <c r="CF94" s="75">
        <f t="shared" si="161"/>
        <v>0</v>
      </c>
      <c r="CG94" s="75"/>
      <c r="CH94" s="75">
        <f t="shared" si="162"/>
        <v>0</v>
      </c>
      <c r="CI94" s="75">
        <f t="shared" si="162"/>
        <v>-15</v>
      </c>
      <c r="CJ94" s="75"/>
      <c r="CK94" s="75">
        <f t="shared" si="163"/>
        <v>0</v>
      </c>
      <c r="CL94" s="75">
        <f t="shared" si="163"/>
        <v>0</v>
      </c>
      <c r="CM94" s="112">
        <v>0</v>
      </c>
      <c r="CN94" s="75">
        <f t="shared" si="164"/>
        <v>0</v>
      </c>
      <c r="CO94" s="75">
        <f t="shared" si="164"/>
        <v>0</v>
      </c>
      <c r="CP94" s="75">
        <f t="shared" si="164"/>
        <v>0</v>
      </c>
      <c r="CQ94" s="75"/>
      <c r="CR94" s="126">
        <f t="shared" si="165"/>
        <v>0</v>
      </c>
      <c r="CS94" s="112">
        <v>0</v>
      </c>
      <c r="CT94" s="57"/>
      <c r="CU94" s="75">
        <f t="shared" si="166"/>
        <v>0</v>
      </c>
      <c r="CV94" s="75">
        <f t="shared" si="166"/>
        <v>0</v>
      </c>
      <c r="CW94" s="75">
        <f t="shared" si="166"/>
        <v>0</v>
      </c>
      <c r="CX94" s="126" cm="1">
        <f t="array" ref="CX94">IF($F94&lt;=10000,0,-ROUND(MAX(INDEX(CX$26:CX$38,MATCH(MAX($F94-CX$86-IF(CX$8="Yes",IF(CX$9=0,$U94,MIN($U94,CX$9)),0),0),CX$12:CX$25,1))*(MAX($F94-CX$86-IF(CX$8="Yes",IF(CX$9=0,$U94,MIN($U94,CX$9)),0),0)-INDEX(CX$12:CX$25,MATCH(MAX($F94-CX$86-IF(CX$8="Yes",IF(CX$9=0,$U94,MIN($U94,CX$9)),0),0),CX$12:CX$25,1)))+INDEX(CX$39:CX$51,MATCH(MAX($F94-CX$86-IF(CX$8="Yes",IF(CX$9=0,$U94,MIN($U94,CX$9)),0),0),CX$12:CX$25,1))-CX$87,0),0))*(1-_xlfn.IFNA(INDEX(WVFamilyCredit[Percent],MATCH(1,(WVFamilyCredit[Year]=Calc!$B$4)*(WVFamilyCredit[HH Size]=SUM(Calc!$B$11:$B$12))*(WVFamilyCredit[Status]=Calc!$B$8)*(WVFamilyCredit[greater than]&lt;=$F94)*(WVFamilyCredit[equal to or less than]&gt;=$F94),0)),0))</f>
        <v>0</v>
      </c>
      <c r="CY94" s="75"/>
      <c r="CZ94" s="112">
        <v>0</v>
      </c>
      <c r="DA94" s="57"/>
      <c r="DB94" s="75">
        <f t="shared" si="167"/>
        <v>0</v>
      </c>
      <c r="DC94" s="75">
        <f t="shared" si="167"/>
        <v>0</v>
      </c>
      <c r="DE94" s="57"/>
      <c r="DF94" s="57">
        <f t="shared" ref="DF94:DF157" si="191">AE94</f>
        <v>0</v>
      </c>
      <c r="DG94" s="57">
        <f t="shared" ref="DG94:DG157" si="192">AM94</f>
        <v>0</v>
      </c>
      <c r="DH94">
        <v>0</v>
      </c>
      <c r="DI94" s="57">
        <f t="shared" ref="DI94:DI157" si="193">AW94</f>
        <v>0</v>
      </c>
      <c r="DJ94" s="75">
        <f t="shared" ref="DJ94:DJ157" si="194">BG94</f>
        <v>0</v>
      </c>
      <c r="DK94" s="75">
        <f t="shared" ref="DK94:DK157" si="195">BP94</f>
        <v>0</v>
      </c>
      <c r="DL94" s="75">
        <f t="shared" ref="DL94:DL157" si="196">BR94</f>
        <v>0</v>
      </c>
      <c r="DM94" s="57">
        <f t="shared" ref="DM94:DM157" si="197">CB94</f>
        <v>0</v>
      </c>
      <c r="DN94" s="57">
        <f t="shared" ref="DN94:DN157" si="198">CM94</f>
        <v>0</v>
      </c>
      <c r="DO94">
        <f>0</f>
        <v>0</v>
      </c>
      <c r="DP94">
        <v>0</v>
      </c>
      <c r="DQ94" s="57">
        <f t="shared" ref="DQ94:DQ157" si="199">CR94</f>
        <v>0</v>
      </c>
      <c r="DR94" s="75">
        <f t="shared" ref="DR94:DR157" si="200">CX94</f>
        <v>0</v>
      </c>
      <c r="EB94" s="209" cm="1">
        <f t="array" ref="EB94">_xlfn.IFNA(INDEX(CAeitcTable[],MATCH(1,(CAeitcTable[At Least]&lt;=$F94)*(CAeitcTable[But Not Over]&gt;=$F94),0),MATCH(MIN($B$12,3),VALUE(CAeitcTable[#Headers]),0)),0)</f>
        <v>31</v>
      </c>
      <c r="EC94">
        <f t="shared" si="168"/>
        <v>20</v>
      </c>
      <c r="ED94">
        <f t="shared" si="168"/>
        <v>16</v>
      </c>
      <c r="EE94">
        <f t="shared" si="168"/>
        <v>1.7999999999999998</v>
      </c>
      <c r="EF94">
        <f t="shared" si="168"/>
        <v>22</v>
      </c>
      <c r="EI94">
        <f t="shared" si="169"/>
        <v>16</v>
      </c>
      <c r="EK94">
        <f t="shared" si="170"/>
        <v>8</v>
      </c>
      <c r="EL94">
        <f t="shared" si="170"/>
        <v>4</v>
      </c>
      <c r="EM94">
        <f t="shared" si="170"/>
        <v>6</v>
      </c>
      <c r="EN94">
        <f t="shared" si="170"/>
        <v>6.8000000000000007</v>
      </c>
      <c r="EP94">
        <f t="shared" si="171"/>
        <v>2</v>
      </c>
      <c r="EQ94">
        <f t="shared" si="171"/>
        <v>20</v>
      </c>
      <c r="ER94" s="209">
        <f t="shared" si="172"/>
        <v>40</v>
      </c>
      <c r="ES94">
        <f t="shared" si="173"/>
        <v>12</v>
      </c>
      <c r="ET94">
        <f t="shared" si="173"/>
        <v>12</v>
      </c>
      <c r="EU94" s="213">
        <f t="shared" si="174"/>
        <v>20</v>
      </c>
      <c r="EW94" s="215">
        <f t="shared" si="175"/>
        <v>0</v>
      </c>
      <c r="EX94">
        <f t="shared" si="176"/>
        <v>4</v>
      </c>
      <c r="EY94">
        <f t="shared" si="176"/>
        <v>4</v>
      </c>
      <c r="FB94">
        <f t="shared" si="177"/>
        <v>16</v>
      </c>
      <c r="FC94">
        <f t="shared" si="177"/>
        <v>10</v>
      </c>
      <c r="FD94">
        <f t="shared" si="177"/>
        <v>12</v>
      </c>
      <c r="FG94" s="215">
        <f t="shared" si="178"/>
        <v>0</v>
      </c>
      <c r="FH94">
        <f t="shared" si="179"/>
        <v>2</v>
      </c>
      <c r="FI94">
        <f t="shared" si="179"/>
        <v>3.5999999999999996</v>
      </c>
      <c r="FK94">
        <f t="shared" si="180"/>
        <v>6.4</v>
      </c>
      <c r="FL94" s="215">
        <f t="shared" si="181"/>
        <v>0</v>
      </c>
      <c r="FP94" s="215">
        <f t="shared" si="182"/>
        <v>0</v>
      </c>
      <c r="FQ94">
        <f t="shared" si="183"/>
        <v>15.2</v>
      </c>
      <c r="FR94" s="215">
        <f t="shared" si="184"/>
        <v>0</v>
      </c>
      <c r="FS94" s="209">
        <f t="shared" si="185"/>
        <v>315</v>
      </c>
      <c r="FU94">
        <f t="shared" si="186"/>
        <v>0</v>
      </c>
    </row>
    <row r="95" spans="5:178">
      <c r="F95" s="2">
        <v>1000</v>
      </c>
      <c r="G95">
        <f t="shared" si="187"/>
        <v>1025</v>
      </c>
      <c r="H95" s="75">
        <f t="shared" si="129"/>
        <v>0</v>
      </c>
      <c r="I95" s="57">
        <v>0</v>
      </c>
      <c r="J95" s="57">
        <v>0</v>
      </c>
      <c r="K95" s="2">
        <f>ROUND(INDEX(CCareExpDecimal[],MATCH(F95,CCareExpDecimal[Income At Least],1),2)*J95,0)</f>
        <v>0</v>
      </c>
      <c r="L95" s="57">
        <v>0</v>
      </c>
      <c r="M95" s="2">
        <f t="shared" si="130"/>
        <v>0</v>
      </c>
      <c r="N95" s="57">
        <v>0</v>
      </c>
      <c r="O95" s="57">
        <f t="shared" si="131"/>
        <v>0</v>
      </c>
      <c r="P95" s="2">
        <f t="shared" si="132"/>
        <v>0</v>
      </c>
      <c r="Q95" s="96">
        <v>0</v>
      </c>
      <c r="R95" s="96">
        <f t="shared" si="188"/>
        <v>0</v>
      </c>
      <c r="S95" s="2">
        <f t="shared" si="189"/>
        <v>78</v>
      </c>
      <c r="T95" s="2">
        <f t="shared" si="133"/>
        <v>78</v>
      </c>
      <c r="U95" s="2">
        <f t="shared" si="134"/>
        <v>0</v>
      </c>
      <c r="V95" s="75"/>
      <c r="W95" s="75">
        <f t="shared" si="135"/>
        <v>-1</v>
      </c>
      <c r="X95" s="75">
        <f t="shared" si="136"/>
        <v>19</v>
      </c>
      <c r="Y95" s="75">
        <f t="shared" si="137"/>
        <v>0</v>
      </c>
      <c r="Z95" s="75"/>
      <c r="AA95" s="2">
        <f t="shared" si="138"/>
        <v>3000</v>
      </c>
      <c r="AB95" s="2">
        <f>IF($F95&lt;=AD$64,AD$65,AD$66)*Calc!$B$12+AD$63</f>
        <v>1500</v>
      </c>
      <c r="AC95" s="2">
        <f t="shared" si="139"/>
        <v>4500</v>
      </c>
      <c r="AD95" s="126">
        <f t="shared" si="140"/>
        <v>0</v>
      </c>
      <c r="AE95" s="112">
        <v>0</v>
      </c>
      <c r="AF95" s="75">
        <f t="shared" si="141"/>
        <v>0</v>
      </c>
      <c r="AG95" s="75"/>
      <c r="AH95" s="75">
        <f t="shared" si="142"/>
        <v>0</v>
      </c>
      <c r="AI95" s="75">
        <f t="shared" si="143"/>
        <v>0</v>
      </c>
      <c r="AJ95" s="75">
        <f t="shared" si="144"/>
        <v>0</v>
      </c>
      <c r="AK95" s="75">
        <f t="shared" si="145"/>
        <v>0</v>
      </c>
      <c r="AL95" s="75">
        <f t="shared" si="190"/>
        <v>0</v>
      </c>
      <c r="AM95" s="114">
        <v>0</v>
      </c>
      <c r="AN95" s="120"/>
      <c r="AO95" s="75">
        <f t="shared" si="146"/>
        <v>0</v>
      </c>
      <c r="AP95" s="75">
        <f t="shared" si="146"/>
        <v>0</v>
      </c>
      <c r="AQ95" s="75"/>
      <c r="AR95" s="126">
        <f t="shared" si="120"/>
        <v>0</v>
      </c>
      <c r="AS95" s="75">
        <f t="shared" si="147"/>
        <v>0</v>
      </c>
      <c r="AT95" s="75">
        <f t="shared" si="147"/>
        <v>0</v>
      </c>
      <c r="AU95" s="75">
        <f t="shared" si="147"/>
        <v>0</v>
      </c>
      <c r="AV95" s="75">
        <f t="shared" si="147"/>
        <v>0</v>
      </c>
      <c r="AW95" s="112">
        <v>0</v>
      </c>
      <c r="AX95" s="75">
        <f t="shared" si="148"/>
        <v>0</v>
      </c>
      <c r="AY95" s="75">
        <f t="shared" si="148"/>
        <v>0</v>
      </c>
      <c r="AZ95" s="75"/>
      <c r="BA95" s="75">
        <f t="shared" si="149"/>
        <v>0</v>
      </c>
      <c r="BB95" s="75">
        <f t="shared" si="149"/>
        <v>0</v>
      </c>
      <c r="BC95" s="75">
        <f t="shared" si="149"/>
        <v>-4</v>
      </c>
      <c r="BD95" s="75">
        <f t="shared" si="149"/>
        <v>0</v>
      </c>
      <c r="BE95" s="75">
        <f t="shared" si="149"/>
        <v>0</v>
      </c>
      <c r="BF95" s="75">
        <f t="shared" si="149"/>
        <v>0</v>
      </c>
      <c r="BG95" s="112">
        <v>0</v>
      </c>
      <c r="BH95" s="75">
        <f t="shared" si="150"/>
        <v>0</v>
      </c>
      <c r="BI95" s="75">
        <f t="shared" si="151"/>
        <v>3450</v>
      </c>
      <c r="BJ95" s="75">
        <f t="shared" si="152"/>
        <v>0</v>
      </c>
      <c r="BK95" s="75">
        <f t="shared" si="153"/>
        <v>0</v>
      </c>
      <c r="BL95" s="75">
        <f t="shared" si="153"/>
        <v>0</v>
      </c>
      <c r="BM95" s="75"/>
      <c r="BN95" s="75">
        <f t="shared" si="154"/>
        <v>0</v>
      </c>
      <c r="BO95" s="75">
        <f t="shared" si="154"/>
        <v>0</v>
      </c>
      <c r="BP95" s="112">
        <v>0</v>
      </c>
      <c r="BQ95" s="75">
        <f t="shared" si="155"/>
        <v>0</v>
      </c>
      <c r="BR95" s="112">
        <v>0</v>
      </c>
      <c r="BS95" s="75">
        <f t="shared" si="156"/>
        <v>2460</v>
      </c>
      <c r="BT95" s="75">
        <f t="shared" si="157"/>
        <v>0</v>
      </c>
      <c r="BU95" s="75">
        <f t="shared" si="157"/>
        <v>0</v>
      </c>
      <c r="BV95" s="75">
        <f t="shared" si="157"/>
        <v>0</v>
      </c>
      <c r="BW95" s="75">
        <f t="shared" si="157"/>
        <v>0</v>
      </c>
      <c r="BX95" s="75">
        <f t="shared" si="157"/>
        <v>0</v>
      </c>
      <c r="BY95" s="75">
        <f t="shared" si="157"/>
        <v>0</v>
      </c>
      <c r="BZ95" s="75">
        <f t="shared" si="157"/>
        <v>0</v>
      </c>
      <c r="CA95" s="75">
        <f t="shared" si="157"/>
        <v>0</v>
      </c>
      <c r="CB95" s="112">
        <v>0</v>
      </c>
      <c r="CC95" s="75">
        <f t="shared" si="158"/>
        <v>0</v>
      </c>
      <c r="CD95" s="75">
        <f t="shared" si="159"/>
        <v>0</v>
      </c>
      <c r="CE95" s="126">
        <f t="shared" si="160"/>
        <v>0</v>
      </c>
      <c r="CF95" s="75">
        <f t="shared" si="161"/>
        <v>0</v>
      </c>
      <c r="CG95" s="75"/>
      <c r="CH95" s="75">
        <f t="shared" si="162"/>
        <v>0</v>
      </c>
      <c r="CI95" s="75">
        <f t="shared" si="162"/>
        <v>-31</v>
      </c>
      <c r="CJ95" s="75"/>
      <c r="CK95" s="75">
        <f t="shared" si="163"/>
        <v>0</v>
      </c>
      <c r="CL95" s="75">
        <f t="shared" si="163"/>
        <v>0</v>
      </c>
      <c r="CM95" s="112">
        <v>0</v>
      </c>
      <c r="CN95" s="75">
        <f t="shared" si="164"/>
        <v>0</v>
      </c>
      <c r="CO95" s="75">
        <f t="shared" si="164"/>
        <v>0</v>
      </c>
      <c r="CP95" s="75">
        <f t="shared" si="164"/>
        <v>0</v>
      </c>
      <c r="CQ95" s="75"/>
      <c r="CR95" s="126">
        <f t="shared" si="165"/>
        <v>0</v>
      </c>
      <c r="CS95" s="112">
        <v>0</v>
      </c>
      <c r="CT95" s="57"/>
      <c r="CU95" s="75">
        <f t="shared" si="166"/>
        <v>0</v>
      </c>
      <c r="CV95" s="75">
        <f t="shared" si="166"/>
        <v>0</v>
      </c>
      <c r="CW95" s="75">
        <f t="shared" si="166"/>
        <v>0</v>
      </c>
      <c r="CX95" s="126" cm="1">
        <f t="array" ref="CX95">IF($F95&lt;=10000,0,-ROUND(MAX(INDEX(CX$26:CX$38,MATCH(MAX($F95-CX$86-IF(CX$8="Yes",IF(CX$9=0,$U95,MIN($U95,CX$9)),0),0),CX$12:CX$25,1))*(MAX($F95-CX$86-IF(CX$8="Yes",IF(CX$9=0,$U95,MIN($U95,CX$9)),0),0)-INDEX(CX$12:CX$25,MATCH(MAX($F95-CX$86-IF(CX$8="Yes",IF(CX$9=0,$U95,MIN($U95,CX$9)),0),0),CX$12:CX$25,1)))+INDEX(CX$39:CX$51,MATCH(MAX($F95-CX$86-IF(CX$8="Yes",IF(CX$9=0,$U95,MIN($U95,CX$9)),0),0),CX$12:CX$25,1))-CX$87,0),0))*(1-_xlfn.IFNA(INDEX(WVFamilyCredit[Percent],MATCH(1,(WVFamilyCredit[Year]=Calc!$B$4)*(WVFamilyCredit[HH Size]=SUM(Calc!$B$11:$B$12))*(WVFamilyCredit[Status]=Calc!$B$8)*(WVFamilyCredit[greater than]&lt;=$F95)*(WVFamilyCredit[equal to or less than]&gt;=$F95),0)),0))</f>
        <v>0</v>
      </c>
      <c r="CY95" s="75"/>
      <c r="CZ95" s="112">
        <v>0</v>
      </c>
      <c r="DA95" s="57"/>
      <c r="DB95" s="75">
        <f t="shared" si="167"/>
        <v>0</v>
      </c>
      <c r="DC95" s="75">
        <f t="shared" si="167"/>
        <v>0</v>
      </c>
      <c r="DE95" s="57"/>
      <c r="DF95" s="57">
        <f t="shared" si="191"/>
        <v>0</v>
      </c>
      <c r="DG95" s="57">
        <f t="shared" si="192"/>
        <v>0</v>
      </c>
      <c r="DH95">
        <v>0</v>
      </c>
      <c r="DI95" s="57">
        <f t="shared" si="193"/>
        <v>0</v>
      </c>
      <c r="DJ95" s="75">
        <f t="shared" si="194"/>
        <v>0</v>
      </c>
      <c r="DK95" s="75">
        <f t="shared" si="195"/>
        <v>0</v>
      </c>
      <c r="DL95" s="75">
        <f t="shared" si="196"/>
        <v>0</v>
      </c>
      <c r="DM95" s="57">
        <f t="shared" si="197"/>
        <v>0</v>
      </c>
      <c r="DN95" s="57">
        <f t="shared" si="198"/>
        <v>0</v>
      </c>
      <c r="DO95">
        <f>0</f>
        <v>0</v>
      </c>
      <c r="DP95">
        <v>0</v>
      </c>
      <c r="DQ95" s="57">
        <f t="shared" si="199"/>
        <v>0</v>
      </c>
      <c r="DR95" s="75">
        <f t="shared" si="200"/>
        <v>0</v>
      </c>
      <c r="EB95" s="209" cm="1">
        <f t="array" ref="EB95">_xlfn.IFNA(INDEX(CAeitcTable[],MATCH(1,(CAeitcTable[At Least]&lt;=$F95)*(CAeitcTable[But Not Over]&gt;=$F95),0),MATCH(MIN($B$12,3),VALUE(CAeitcTable[#Headers]),0)),0)</f>
        <v>63</v>
      </c>
      <c r="EC95">
        <f t="shared" si="168"/>
        <v>39</v>
      </c>
      <c r="ED95">
        <f t="shared" si="168"/>
        <v>31.200000000000003</v>
      </c>
      <c r="EE95">
        <f t="shared" si="168"/>
        <v>3.51</v>
      </c>
      <c r="EF95">
        <f t="shared" si="168"/>
        <v>42.900000000000006</v>
      </c>
      <c r="EI95">
        <f t="shared" si="169"/>
        <v>31.200000000000003</v>
      </c>
      <c r="EK95">
        <f t="shared" si="170"/>
        <v>15.600000000000001</v>
      </c>
      <c r="EL95">
        <f t="shared" si="170"/>
        <v>7.8000000000000007</v>
      </c>
      <c r="EM95">
        <f t="shared" si="170"/>
        <v>11.7</v>
      </c>
      <c r="EN95">
        <f t="shared" si="170"/>
        <v>13.260000000000002</v>
      </c>
      <c r="EP95">
        <f t="shared" si="171"/>
        <v>3.9000000000000004</v>
      </c>
      <c r="EQ95">
        <f t="shared" si="171"/>
        <v>39</v>
      </c>
      <c r="ER95" s="209">
        <f t="shared" si="172"/>
        <v>78</v>
      </c>
      <c r="ES95">
        <f t="shared" si="173"/>
        <v>23.4</v>
      </c>
      <c r="ET95">
        <f t="shared" si="173"/>
        <v>23.4</v>
      </c>
      <c r="EU95" s="213">
        <f t="shared" si="174"/>
        <v>40</v>
      </c>
      <c r="EW95" s="215">
        <f t="shared" si="175"/>
        <v>0</v>
      </c>
      <c r="EX95">
        <f t="shared" si="176"/>
        <v>7.8000000000000007</v>
      </c>
      <c r="EY95">
        <f t="shared" si="176"/>
        <v>7.8000000000000007</v>
      </c>
      <c r="FB95">
        <f t="shared" si="177"/>
        <v>31.200000000000003</v>
      </c>
      <c r="FC95">
        <f t="shared" si="177"/>
        <v>19.5</v>
      </c>
      <c r="FD95">
        <f t="shared" si="177"/>
        <v>23.4</v>
      </c>
      <c r="FG95" s="215">
        <f t="shared" si="178"/>
        <v>0</v>
      </c>
      <c r="FH95">
        <f t="shared" si="179"/>
        <v>3.9000000000000004</v>
      </c>
      <c r="FI95">
        <f t="shared" si="179"/>
        <v>7.02</v>
      </c>
      <c r="FK95">
        <f t="shared" si="180"/>
        <v>12.48</v>
      </c>
      <c r="FL95" s="215">
        <f t="shared" si="181"/>
        <v>0</v>
      </c>
      <c r="FP95" s="215">
        <f t="shared" si="182"/>
        <v>0</v>
      </c>
      <c r="FQ95">
        <f t="shared" si="183"/>
        <v>29.64</v>
      </c>
      <c r="FR95" s="215">
        <f t="shared" si="184"/>
        <v>0</v>
      </c>
      <c r="FS95" s="209">
        <f t="shared" si="185"/>
        <v>315</v>
      </c>
      <c r="FU95">
        <f t="shared" si="186"/>
        <v>0</v>
      </c>
    </row>
    <row r="96" spans="5:178">
      <c r="F96" s="2">
        <v>1500</v>
      </c>
      <c r="G96">
        <f t="shared" si="187"/>
        <v>1525</v>
      </c>
      <c r="H96" s="75">
        <f t="shared" si="129"/>
        <v>0</v>
      </c>
      <c r="I96" s="57">
        <v>0</v>
      </c>
      <c r="J96" s="57">
        <v>0</v>
      </c>
      <c r="K96" s="2">
        <f>ROUND(INDEX(CCareExpDecimal[],MATCH(F96,CCareExpDecimal[Income At Least],1),2)*J96,0)</f>
        <v>0</v>
      </c>
      <c r="L96" s="57">
        <v>0</v>
      </c>
      <c r="M96" s="2">
        <f t="shared" si="130"/>
        <v>0</v>
      </c>
      <c r="N96" s="57">
        <v>0</v>
      </c>
      <c r="O96" s="57">
        <f t="shared" si="131"/>
        <v>0</v>
      </c>
      <c r="P96" s="2">
        <f t="shared" si="132"/>
        <v>0</v>
      </c>
      <c r="Q96" s="96">
        <v>0</v>
      </c>
      <c r="R96" s="96">
        <f t="shared" si="188"/>
        <v>0</v>
      </c>
      <c r="S96" s="2">
        <f t="shared" si="189"/>
        <v>117</v>
      </c>
      <c r="T96" s="2">
        <f t="shared" si="133"/>
        <v>117</v>
      </c>
      <c r="U96" s="2">
        <f t="shared" si="134"/>
        <v>0</v>
      </c>
      <c r="V96" s="75"/>
      <c r="W96" s="75">
        <f t="shared" si="135"/>
        <v>-2</v>
      </c>
      <c r="X96" s="75">
        <f t="shared" si="136"/>
        <v>26</v>
      </c>
      <c r="Y96" s="75">
        <f t="shared" si="137"/>
        <v>0</v>
      </c>
      <c r="Z96" s="75"/>
      <c r="AA96" s="2">
        <f t="shared" si="138"/>
        <v>3000</v>
      </c>
      <c r="AB96" s="2">
        <f>IF($F96&lt;=AD$64,AD$65,AD$66)*Calc!$B$12+AD$63</f>
        <v>1500</v>
      </c>
      <c r="AC96" s="2">
        <f t="shared" si="139"/>
        <v>4500</v>
      </c>
      <c r="AD96" s="126">
        <f t="shared" si="140"/>
        <v>0</v>
      </c>
      <c r="AE96" s="112">
        <v>0</v>
      </c>
      <c r="AF96" s="75">
        <f t="shared" si="141"/>
        <v>0</v>
      </c>
      <c r="AG96" s="75"/>
      <c r="AH96" s="75">
        <f t="shared" si="142"/>
        <v>0</v>
      </c>
      <c r="AI96" s="75">
        <f t="shared" si="143"/>
        <v>0</v>
      </c>
      <c r="AJ96" s="75">
        <f t="shared" si="144"/>
        <v>0</v>
      </c>
      <c r="AK96" s="75">
        <f t="shared" si="145"/>
        <v>0</v>
      </c>
      <c r="AL96" s="75">
        <f t="shared" si="190"/>
        <v>0</v>
      </c>
      <c r="AM96" s="114">
        <v>0</v>
      </c>
      <c r="AN96" s="120"/>
      <c r="AO96" s="75">
        <f t="shared" si="146"/>
        <v>0</v>
      </c>
      <c r="AP96" s="75">
        <f t="shared" si="146"/>
        <v>0</v>
      </c>
      <c r="AQ96" s="75"/>
      <c r="AR96" s="126">
        <f t="shared" si="120"/>
        <v>0</v>
      </c>
      <c r="AS96" s="75">
        <f t="shared" si="147"/>
        <v>0</v>
      </c>
      <c r="AT96" s="75">
        <f t="shared" si="147"/>
        <v>0</v>
      </c>
      <c r="AU96" s="75">
        <f t="shared" si="147"/>
        <v>0</v>
      </c>
      <c r="AV96" s="75">
        <f t="shared" si="147"/>
        <v>0</v>
      </c>
      <c r="AW96" s="112">
        <v>0</v>
      </c>
      <c r="AX96" s="75">
        <f t="shared" si="148"/>
        <v>0</v>
      </c>
      <c r="AY96" s="75">
        <f t="shared" si="148"/>
        <v>0</v>
      </c>
      <c r="AZ96" s="75"/>
      <c r="BA96" s="75">
        <f t="shared" si="149"/>
        <v>0</v>
      </c>
      <c r="BB96" s="75">
        <f t="shared" si="149"/>
        <v>-16</v>
      </c>
      <c r="BC96" s="75">
        <f t="shared" si="149"/>
        <v>-26</v>
      </c>
      <c r="BD96" s="75">
        <f t="shared" si="149"/>
        <v>0</v>
      </c>
      <c r="BE96" s="75">
        <f t="shared" si="149"/>
        <v>0</v>
      </c>
      <c r="BF96" s="75">
        <f t="shared" si="149"/>
        <v>0</v>
      </c>
      <c r="BG96" s="112">
        <v>0</v>
      </c>
      <c r="BH96" s="75">
        <f t="shared" si="150"/>
        <v>0</v>
      </c>
      <c r="BI96" s="75">
        <f t="shared" si="151"/>
        <v>3450</v>
      </c>
      <c r="BJ96" s="75">
        <f t="shared" si="152"/>
        <v>0</v>
      </c>
      <c r="BK96" s="75">
        <f t="shared" si="153"/>
        <v>0</v>
      </c>
      <c r="BL96" s="75">
        <f t="shared" si="153"/>
        <v>0</v>
      </c>
      <c r="BM96" s="75"/>
      <c r="BN96" s="75">
        <f t="shared" si="154"/>
        <v>0</v>
      </c>
      <c r="BO96" s="75">
        <f t="shared" si="154"/>
        <v>0</v>
      </c>
      <c r="BP96" s="112">
        <v>0</v>
      </c>
      <c r="BQ96" s="75">
        <f t="shared" si="155"/>
        <v>0</v>
      </c>
      <c r="BR96" s="112">
        <v>0</v>
      </c>
      <c r="BS96" s="75">
        <f t="shared" si="156"/>
        <v>2460</v>
      </c>
      <c r="BT96" s="75">
        <f t="shared" si="157"/>
        <v>0</v>
      </c>
      <c r="BU96" s="75">
        <f t="shared" si="157"/>
        <v>0</v>
      </c>
      <c r="BV96" s="75">
        <f t="shared" si="157"/>
        <v>0</v>
      </c>
      <c r="BW96" s="75">
        <f t="shared" si="157"/>
        <v>0</v>
      </c>
      <c r="BX96" s="75">
        <f t="shared" si="157"/>
        <v>-7</v>
      </c>
      <c r="BY96" s="75">
        <f t="shared" si="157"/>
        <v>0</v>
      </c>
      <c r="BZ96" s="75">
        <f t="shared" si="157"/>
        <v>0</v>
      </c>
      <c r="CA96" s="75">
        <f t="shared" si="157"/>
        <v>0</v>
      </c>
      <c r="CB96" s="112">
        <v>0</v>
      </c>
      <c r="CC96" s="75">
        <f t="shared" si="158"/>
        <v>0</v>
      </c>
      <c r="CD96" s="75">
        <f t="shared" si="159"/>
        <v>0</v>
      </c>
      <c r="CE96" s="126">
        <f t="shared" si="160"/>
        <v>0</v>
      </c>
      <c r="CF96" s="75">
        <f t="shared" si="161"/>
        <v>0</v>
      </c>
      <c r="CG96" s="75"/>
      <c r="CH96" s="75">
        <f t="shared" si="162"/>
        <v>0</v>
      </c>
      <c r="CI96" s="75">
        <f t="shared" si="162"/>
        <v>-46</v>
      </c>
      <c r="CJ96" s="75"/>
      <c r="CK96" s="75">
        <f t="shared" si="163"/>
        <v>0</v>
      </c>
      <c r="CL96" s="75">
        <f t="shared" si="163"/>
        <v>0</v>
      </c>
      <c r="CM96" s="112">
        <v>0</v>
      </c>
      <c r="CN96" s="75">
        <f t="shared" si="164"/>
        <v>0</v>
      </c>
      <c r="CO96" s="75">
        <f t="shared" si="164"/>
        <v>0</v>
      </c>
      <c r="CP96" s="75">
        <f t="shared" si="164"/>
        <v>0</v>
      </c>
      <c r="CQ96" s="75"/>
      <c r="CR96" s="126">
        <f t="shared" si="165"/>
        <v>0</v>
      </c>
      <c r="CS96" s="112">
        <v>0</v>
      </c>
      <c r="CT96" s="57"/>
      <c r="CU96" s="75">
        <f t="shared" si="166"/>
        <v>0</v>
      </c>
      <c r="CV96" s="75">
        <f t="shared" si="166"/>
        <v>0</v>
      </c>
      <c r="CW96" s="75">
        <f t="shared" si="166"/>
        <v>0</v>
      </c>
      <c r="CX96" s="126" cm="1">
        <f t="array" ref="CX96">IF($F96&lt;=10000,0,-ROUND(MAX(INDEX(CX$26:CX$38,MATCH(MAX($F96-CX$86-IF(CX$8="Yes",IF(CX$9=0,$U96,MIN($U96,CX$9)),0),0),CX$12:CX$25,1))*(MAX($F96-CX$86-IF(CX$8="Yes",IF(CX$9=0,$U96,MIN($U96,CX$9)),0),0)-INDEX(CX$12:CX$25,MATCH(MAX($F96-CX$86-IF(CX$8="Yes",IF(CX$9=0,$U96,MIN($U96,CX$9)),0),0),CX$12:CX$25,1)))+INDEX(CX$39:CX$51,MATCH(MAX($F96-CX$86-IF(CX$8="Yes",IF(CX$9=0,$U96,MIN($U96,CX$9)),0),0),CX$12:CX$25,1))-CX$87,0),0))*(1-_xlfn.IFNA(INDEX(WVFamilyCredit[Percent],MATCH(1,(WVFamilyCredit[Year]=Calc!$B$4)*(WVFamilyCredit[HH Size]=SUM(Calc!$B$11:$B$12))*(WVFamilyCredit[Status]=Calc!$B$8)*(WVFamilyCredit[greater than]&lt;=$F96)*(WVFamilyCredit[equal to or less than]&gt;=$F96),0)),0))</f>
        <v>0</v>
      </c>
      <c r="CY96" s="75"/>
      <c r="CZ96" s="112">
        <v>0</v>
      </c>
      <c r="DA96" s="57"/>
      <c r="DB96" s="75">
        <f t="shared" si="167"/>
        <v>0</v>
      </c>
      <c r="DC96" s="75">
        <f t="shared" si="167"/>
        <v>0</v>
      </c>
      <c r="DE96" s="57"/>
      <c r="DF96" s="57">
        <f t="shared" si="191"/>
        <v>0</v>
      </c>
      <c r="DG96" s="57">
        <f t="shared" si="192"/>
        <v>0</v>
      </c>
      <c r="DH96">
        <v>0</v>
      </c>
      <c r="DI96" s="57">
        <f t="shared" si="193"/>
        <v>0</v>
      </c>
      <c r="DJ96" s="75">
        <f t="shared" si="194"/>
        <v>0</v>
      </c>
      <c r="DK96" s="75">
        <f t="shared" si="195"/>
        <v>0</v>
      </c>
      <c r="DL96" s="75">
        <f t="shared" si="196"/>
        <v>0</v>
      </c>
      <c r="DM96" s="57">
        <f t="shared" si="197"/>
        <v>0</v>
      </c>
      <c r="DN96" s="57">
        <f t="shared" si="198"/>
        <v>0</v>
      </c>
      <c r="DO96">
        <f>0</f>
        <v>0</v>
      </c>
      <c r="DP96">
        <v>0</v>
      </c>
      <c r="DQ96" s="57">
        <f t="shared" si="199"/>
        <v>0</v>
      </c>
      <c r="DR96" s="75">
        <f t="shared" si="200"/>
        <v>0</v>
      </c>
      <c r="EB96" s="209" cm="1">
        <f t="array" ref="EB96">_xlfn.IFNA(INDEX(CAeitcTable[],MATCH(1,(CAeitcTable[At Least]&lt;=$F96)*(CAeitcTable[But Not Over]&gt;=$F96),0),MATCH(MIN($B$12,3),VALUE(CAeitcTable[#Headers]),0)),0)</f>
        <v>96</v>
      </c>
      <c r="EC96">
        <f t="shared" si="168"/>
        <v>58.5</v>
      </c>
      <c r="ED96">
        <f t="shared" si="168"/>
        <v>46.800000000000004</v>
      </c>
      <c r="EE96">
        <f t="shared" si="168"/>
        <v>5.2649999999999997</v>
      </c>
      <c r="EF96">
        <f t="shared" si="168"/>
        <v>64.350000000000009</v>
      </c>
      <c r="EI96">
        <f t="shared" si="169"/>
        <v>46.800000000000004</v>
      </c>
      <c r="EK96">
        <f t="shared" si="170"/>
        <v>23.400000000000002</v>
      </c>
      <c r="EL96">
        <f t="shared" si="170"/>
        <v>11.700000000000001</v>
      </c>
      <c r="EM96">
        <f t="shared" si="170"/>
        <v>17.55</v>
      </c>
      <c r="EN96">
        <f t="shared" si="170"/>
        <v>19.89</v>
      </c>
      <c r="EP96">
        <f t="shared" si="171"/>
        <v>5.8500000000000005</v>
      </c>
      <c r="EQ96">
        <f t="shared" si="171"/>
        <v>58.5</v>
      </c>
      <c r="ER96" s="209">
        <f t="shared" si="172"/>
        <v>117</v>
      </c>
      <c r="ES96">
        <f t="shared" si="173"/>
        <v>35.1</v>
      </c>
      <c r="ET96">
        <f t="shared" si="173"/>
        <v>35.1</v>
      </c>
      <c r="EU96" s="213">
        <f t="shared" si="174"/>
        <v>60</v>
      </c>
      <c r="EW96" s="215">
        <f t="shared" si="175"/>
        <v>0</v>
      </c>
      <c r="EX96">
        <f t="shared" si="176"/>
        <v>11.700000000000001</v>
      </c>
      <c r="EY96">
        <f t="shared" si="176"/>
        <v>11.700000000000001</v>
      </c>
      <c r="FB96">
        <f t="shared" si="177"/>
        <v>46.800000000000004</v>
      </c>
      <c r="FC96">
        <f t="shared" si="177"/>
        <v>29.25</v>
      </c>
      <c r="FD96">
        <f t="shared" si="177"/>
        <v>35.1</v>
      </c>
      <c r="FG96" s="215">
        <f t="shared" si="178"/>
        <v>0</v>
      </c>
      <c r="FH96">
        <f t="shared" si="179"/>
        <v>5.8500000000000005</v>
      </c>
      <c r="FI96">
        <f t="shared" si="179"/>
        <v>10.53</v>
      </c>
      <c r="FK96">
        <f t="shared" si="180"/>
        <v>18.72</v>
      </c>
      <c r="FL96" s="215">
        <f t="shared" si="181"/>
        <v>0</v>
      </c>
      <c r="FP96" s="215">
        <f t="shared" si="182"/>
        <v>0</v>
      </c>
      <c r="FQ96">
        <f t="shared" si="183"/>
        <v>44.46</v>
      </c>
      <c r="FR96" s="215">
        <f t="shared" si="184"/>
        <v>0</v>
      </c>
      <c r="FS96" s="209">
        <f t="shared" si="185"/>
        <v>315</v>
      </c>
      <c r="FU96">
        <f t="shared" si="186"/>
        <v>0</v>
      </c>
    </row>
    <row r="97" spans="6:177">
      <c r="F97" s="2">
        <v>2000</v>
      </c>
      <c r="G97">
        <f t="shared" si="187"/>
        <v>2025</v>
      </c>
      <c r="H97" s="75">
        <f t="shared" si="129"/>
        <v>0</v>
      </c>
      <c r="I97" s="57">
        <v>0</v>
      </c>
      <c r="J97" s="57">
        <v>0</v>
      </c>
      <c r="K97" s="2">
        <f>ROUND(INDEX(CCareExpDecimal[],MATCH(F97,CCareExpDecimal[Income At Least],1),2)*J97,0)</f>
        <v>0</v>
      </c>
      <c r="L97" s="57">
        <v>0</v>
      </c>
      <c r="M97" s="2">
        <f t="shared" si="130"/>
        <v>0</v>
      </c>
      <c r="N97" s="57">
        <v>0</v>
      </c>
      <c r="O97" s="57">
        <f t="shared" si="131"/>
        <v>0</v>
      </c>
      <c r="P97" s="2">
        <f t="shared" si="132"/>
        <v>0</v>
      </c>
      <c r="Q97" s="96">
        <v>0</v>
      </c>
      <c r="R97" s="96">
        <f t="shared" si="188"/>
        <v>0</v>
      </c>
      <c r="S97" s="2">
        <f t="shared" si="189"/>
        <v>155</v>
      </c>
      <c r="T97" s="2">
        <f t="shared" si="133"/>
        <v>155</v>
      </c>
      <c r="U97" s="2">
        <f t="shared" si="134"/>
        <v>0</v>
      </c>
      <c r="V97" s="75"/>
      <c r="W97" s="75">
        <f t="shared" si="135"/>
        <v>-3</v>
      </c>
      <c r="X97" s="75">
        <f t="shared" si="136"/>
        <v>33</v>
      </c>
      <c r="Y97" s="75">
        <f t="shared" si="137"/>
        <v>0</v>
      </c>
      <c r="Z97" s="75"/>
      <c r="AA97" s="2">
        <f t="shared" si="138"/>
        <v>3000</v>
      </c>
      <c r="AB97" s="2">
        <f>IF($F97&lt;=AD$64,AD$65,AD$66)*Calc!$B$12+AD$63</f>
        <v>1500</v>
      </c>
      <c r="AC97" s="2">
        <f t="shared" si="139"/>
        <v>4500</v>
      </c>
      <c r="AD97" s="126">
        <f t="shared" si="140"/>
        <v>0</v>
      </c>
      <c r="AE97" s="112">
        <v>0</v>
      </c>
      <c r="AF97" s="75">
        <f t="shared" si="141"/>
        <v>0</v>
      </c>
      <c r="AG97" s="75"/>
      <c r="AH97" s="75">
        <f t="shared" si="142"/>
        <v>0</v>
      </c>
      <c r="AI97" s="75">
        <f t="shared" si="143"/>
        <v>0</v>
      </c>
      <c r="AJ97" s="75">
        <f t="shared" si="144"/>
        <v>0</v>
      </c>
      <c r="AK97" s="75">
        <f t="shared" si="145"/>
        <v>0</v>
      </c>
      <c r="AL97" s="75">
        <f t="shared" si="190"/>
        <v>0</v>
      </c>
      <c r="AM97" s="114">
        <v>0</v>
      </c>
      <c r="AN97" s="120"/>
      <c r="AO97" s="75">
        <f t="shared" si="146"/>
        <v>0</v>
      </c>
      <c r="AP97" s="75">
        <f t="shared" si="146"/>
        <v>0</v>
      </c>
      <c r="AQ97" s="75"/>
      <c r="AR97" s="126">
        <f t="shared" si="120"/>
        <v>0</v>
      </c>
      <c r="AS97" s="75">
        <f t="shared" si="147"/>
        <v>0</v>
      </c>
      <c r="AT97" s="75">
        <f t="shared" si="147"/>
        <v>0</v>
      </c>
      <c r="AU97" s="75">
        <f t="shared" si="147"/>
        <v>0</v>
      </c>
      <c r="AV97" s="75">
        <f t="shared" si="147"/>
        <v>0</v>
      </c>
      <c r="AW97" s="112">
        <v>0</v>
      </c>
      <c r="AX97" s="75">
        <f t="shared" si="148"/>
        <v>0</v>
      </c>
      <c r="AY97" s="75">
        <f t="shared" si="148"/>
        <v>0</v>
      </c>
      <c r="AZ97" s="75"/>
      <c r="BA97" s="75">
        <f t="shared" si="149"/>
        <v>0</v>
      </c>
      <c r="BB97" s="75">
        <f t="shared" si="149"/>
        <v>-32</v>
      </c>
      <c r="BC97" s="75">
        <f t="shared" si="149"/>
        <v>-48</v>
      </c>
      <c r="BD97" s="75">
        <f t="shared" si="149"/>
        <v>0</v>
      </c>
      <c r="BE97" s="75">
        <f t="shared" si="149"/>
        <v>0</v>
      </c>
      <c r="BF97" s="75">
        <f t="shared" si="149"/>
        <v>0</v>
      </c>
      <c r="BG97" s="112">
        <v>0</v>
      </c>
      <c r="BH97" s="75">
        <f t="shared" si="150"/>
        <v>0</v>
      </c>
      <c r="BI97" s="75">
        <f t="shared" si="151"/>
        <v>3450</v>
      </c>
      <c r="BJ97" s="75">
        <f t="shared" si="152"/>
        <v>0</v>
      </c>
      <c r="BK97" s="75">
        <f t="shared" si="153"/>
        <v>0</v>
      </c>
      <c r="BL97" s="75">
        <f t="shared" si="153"/>
        <v>0</v>
      </c>
      <c r="BM97" s="75"/>
      <c r="BN97" s="75">
        <f t="shared" si="154"/>
        <v>0</v>
      </c>
      <c r="BO97" s="75">
        <f t="shared" si="154"/>
        <v>0</v>
      </c>
      <c r="BP97" s="112">
        <v>0</v>
      </c>
      <c r="BQ97" s="75">
        <f t="shared" si="155"/>
        <v>0</v>
      </c>
      <c r="BR97" s="112">
        <v>0</v>
      </c>
      <c r="BS97" s="75">
        <f t="shared" si="156"/>
        <v>2460</v>
      </c>
      <c r="BT97" s="75">
        <f t="shared" si="157"/>
        <v>0</v>
      </c>
      <c r="BU97" s="75">
        <f t="shared" si="157"/>
        <v>0</v>
      </c>
      <c r="BV97" s="75">
        <f t="shared" si="157"/>
        <v>0</v>
      </c>
      <c r="BW97" s="75">
        <f t="shared" si="157"/>
        <v>0</v>
      </c>
      <c r="BX97" s="75">
        <f t="shared" si="157"/>
        <v>-14</v>
      </c>
      <c r="BY97" s="75">
        <f t="shared" si="157"/>
        <v>0</v>
      </c>
      <c r="BZ97" s="75">
        <f t="shared" si="157"/>
        <v>0</v>
      </c>
      <c r="CA97" s="75">
        <f t="shared" si="157"/>
        <v>0</v>
      </c>
      <c r="CB97" s="112">
        <v>0</v>
      </c>
      <c r="CC97" s="75">
        <f t="shared" si="158"/>
        <v>0</v>
      </c>
      <c r="CD97" s="75">
        <f t="shared" si="159"/>
        <v>0</v>
      </c>
      <c r="CE97" s="126">
        <f t="shared" si="160"/>
        <v>0</v>
      </c>
      <c r="CF97" s="75">
        <f t="shared" si="161"/>
        <v>0</v>
      </c>
      <c r="CG97" s="75"/>
      <c r="CH97" s="75">
        <f t="shared" si="162"/>
        <v>0</v>
      </c>
      <c r="CI97" s="75">
        <f t="shared" si="162"/>
        <v>-61</v>
      </c>
      <c r="CJ97" s="75"/>
      <c r="CK97" s="75">
        <f t="shared" si="163"/>
        <v>0</v>
      </c>
      <c r="CL97" s="75">
        <f t="shared" si="163"/>
        <v>0</v>
      </c>
      <c r="CM97" s="112">
        <v>0</v>
      </c>
      <c r="CN97" s="75">
        <f t="shared" si="164"/>
        <v>0</v>
      </c>
      <c r="CO97" s="75">
        <f t="shared" si="164"/>
        <v>0</v>
      </c>
      <c r="CP97" s="75">
        <f t="shared" si="164"/>
        <v>0</v>
      </c>
      <c r="CQ97" s="75"/>
      <c r="CR97" s="126">
        <f t="shared" si="165"/>
        <v>0</v>
      </c>
      <c r="CS97" s="112">
        <v>0</v>
      </c>
      <c r="CT97" s="57"/>
      <c r="CU97" s="75">
        <f t="shared" si="166"/>
        <v>0</v>
      </c>
      <c r="CV97" s="75">
        <f t="shared" si="166"/>
        <v>0</v>
      </c>
      <c r="CW97" s="75">
        <f t="shared" si="166"/>
        <v>0</v>
      </c>
      <c r="CX97" s="126" cm="1">
        <f t="array" ref="CX97">IF($F97&lt;=10000,0,-ROUND(MAX(INDEX(CX$26:CX$38,MATCH(MAX($F97-CX$86-IF(CX$8="Yes",IF(CX$9=0,$U97,MIN($U97,CX$9)),0),0),CX$12:CX$25,1))*(MAX($F97-CX$86-IF(CX$8="Yes",IF(CX$9=0,$U97,MIN($U97,CX$9)),0),0)-INDEX(CX$12:CX$25,MATCH(MAX($F97-CX$86-IF(CX$8="Yes",IF(CX$9=0,$U97,MIN($U97,CX$9)),0),0),CX$12:CX$25,1)))+INDEX(CX$39:CX$51,MATCH(MAX($F97-CX$86-IF(CX$8="Yes",IF(CX$9=0,$U97,MIN($U97,CX$9)),0),0),CX$12:CX$25,1))-CX$87,0),0))*(1-_xlfn.IFNA(INDEX(WVFamilyCredit[Percent],MATCH(1,(WVFamilyCredit[Year]=Calc!$B$4)*(WVFamilyCredit[HH Size]=SUM(Calc!$B$11:$B$12))*(WVFamilyCredit[Status]=Calc!$B$8)*(WVFamilyCredit[greater than]&lt;=$F97)*(WVFamilyCredit[equal to or less than]&gt;=$F97),0)),0))</f>
        <v>0</v>
      </c>
      <c r="CY97" s="75"/>
      <c r="CZ97" s="112">
        <v>0</v>
      </c>
      <c r="DA97" s="57"/>
      <c r="DB97" s="75">
        <f t="shared" si="167"/>
        <v>0</v>
      </c>
      <c r="DC97" s="75">
        <f t="shared" si="167"/>
        <v>0</v>
      </c>
      <c r="DE97" s="57"/>
      <c r="DF97" s="57">
        <f t="shared" si="191"/>
        <v>0</v>
      </c>
      <c r="DG97" s="57">
        <f t="shared" si="192"/>
        <v>0</v>
      </c>
      <c r="DH97">
        <v>0</v>
      </c>
      <c r="DI97" s="57">
        <f t="shared" si="193"/>
        <v>0</v>
      </c>
      <c r="DJ97" s="75">
        <f t="shared" si="194"/>
        <v>0</v>
      </c>
      <c r="DK97" s="75">
        <f t="shared" si="195"/>
        <v>0</v>
      </c>
      <c r="DL97" s="75">
        <f t="shared" si="196"/>
        <v>0</v>
      </c>
      <c r="DM97" s="57">
        <f t="shared" si="197"/>
        <v>0</v>
      </c>
      <c r="DN97" s="57">
        <f t="shared" si="198"/>
        <v>0</v>
      </c>
      <c r="DO97">
        <f>0</f>
        <v>0</v>
      </c>
      <c r="DP97">
        <v>0</v>
      </c>
      <c r="DQ97" s="57">
        <f t="shared" si="199"/>
        <v>0</v>
      </c>
      <c r="DR97" s="75">
        <f t="shared" si="200"/>
        <v>0</v>
      </c>
      <c r="EB97" s="209" cm="1">
        <f t="array" ref="EB97">_xlfn.IFNA(INDEX(CAeitcTable[],MATCH(1,(CAeitcTable[At Least]&lt;=$F97)*(CAeitcTable[But Not Over]&gt;=$F97),0),MATCH(MIN($B$12,3),VALUE(CAeitcTable[#Headers]),0)),0)</f>
        <v>128</v>
      </c>
      <c r="EC97">
        <f t="shared" si="168"/>
        <v>77.5</v>
      </c>
      <c r="ED97">
        <f t="shared" si="168"/>
        <v>62</v>
      </c>
      <c r="EE97">
        <f t="shared" si="168"/>
        <v>6.9749999999999996</v>
      </c>
      <c r="EF97">
        <f t="shared" si="168"/>
        <v>85.25</v>
      </c>
      <c r="EI97">
        <f t="shared" si="169"/>
        <v>62</v>
      </c>
      <c r="EK97">
        <f t="shared" si="170"/>
        <v>31</v>
      </c>
      <c r="EL97">
        <f t="shared" si="170"/>
        <v>15.5</v>
      </c>
      <c r="EM97">
        <f t="shared" si="170"/>
        <v>23.25</v>
      </c>
      <c r="EN97">
        <f t="shared" si="170"/>
        <v>26.35</v>
      </c>
      <c r="EP97">
        <f t="shared" si="171"/>
        <v>7.75</v>
      </c>
      <c r="EQ97">
        <f t="shared" si="171"/>
        <v>77.5</v>
      </c>
      <c r="ER97" s="209">
        <f t="shared" si="172"/>
        <v>155</v>
      </c>
      <c r="ES97">
        <f t="shared" si="173"/>
        <v>46.5</v>
      </c>
      <c r="ET97">
        <f t="shared" si="173"/>
        <v>46.5</v>
      </c>
      <c r="EU97" s="213">
        <f t="shared" si="174"/>
        <v>80</v>
      </c>
      <c r="EW97" s="215">
        <f t="shared" si="175"/>
        <v>0</v>
      </c>
      <c r="EX97">
        <f t="shared" si="176"/>
        <v>15.5</v>
      </c>
      <c r="EY97">
        <f t="shared" si="176"/>
        <v>15.5</v>
      </c>
      <c r="FB97">
        <f t="shared" si="177"/>
        <v>62</v>
      </c>
      <c r="FC97">
        <f t="shared" si="177"/>
        <v>38.75</v>
      </c>
      <c r="FD97">
        <f t="shared" si="177"/>
        <v>46.5</v>
      </c>
      <c r="FG97" s="215">
        <f t="shared" si="178"/>
        <v>0</v>
      </c>
      <c r="FH97">
        <f t="shared" si="179"/>
        <v>7.75</v>
      </c>
      <c r="FI97">
        <f t="shared" si="179"/>
        <v>13.95</v>
      </c>
      <c r="FK97">
        <f t="shared" si="180"/>
        <v>24.8</v>
      </c>
      <c r="FL97" s="215">
        <f t="shared" si="181"/>
        <v>0</v>
      </c>
      <c r="FP97" s="215">
        <f t="shared" si="182"/>
        <v>0</v>
      </c>
      <c r="FQ97">
        <f t="shared" si="183"/>
        <v>58.9</v>
      </c>
      <c r="FR97" s="215">
        <f t="shared" si="184"/>
        <v>0</v>
      </c>
      <c r="FS97" s="209">
        <f t="shared" si="185"/>
        <v>315</v>
      </c>
      <c r="FU97">
        <f t="shared" si="186"/>
        <v>0</v>
      </c>
    </row>
    <row r="98" spans="6:177">
      <c r="F98" s="2">
        <v>2500</v>
      </c>
      <c r="G98">
        <f t="shared" si="187"/>
        <v>2525</v>
      </c>
      <c r="H98" s="75">
        <f t="shared" si="129"/>
        <v>0</v>
      </c>
      <c r="I98" s="57">
        <v>0</v>
      </c>
      <c r="J98" s="57">
        <v>0</v>
      </c>
      <c r="K98" s="2">
        <f>ROUND(INDEX(CCareExpDecimal[],MATCH(F98,CCareExpDecimal[Income At Least],1),2)*J98,0)</f>
        <v>0</v>
      </c>
      <c r="L98" s="57">
        <v>0</v>
      </c>
      <c r="M98" s="2">
        <f t="shared" si="130"/>
        <v>0</v>
      </c>
      <c r="N98" s="57">
        <v>0</v>
      </c>
      <c r="O98" s="57">
        <f t="shared" si="131"/>
        <v>0</v>
      </c>
      <c r="P98" s="2">
        <f t="shared" si="132"/>
        <v>0</v>
      </c>
      <c r="Q98" s="96">
        <v>0</v>
      </c>
      <c r="R98" s="96">
        <f t="shared" si="188"/>
        <v>0</v>
      </c>
      <c r="S98" s="2">
        <f t="shared" si="189"/>
        <v>193</v>
      </c>
      <c r="T98" s="2">
        <f t="shared" si="133"/>
        <v>193</v>
      </c>
      <c r="U98" s="2">
        <f t="shared" si="134"/>
        <v>0</v>
      </c>
      <c r="V98" s="75"/>
      <c r="W98" s="75">
        <f t="shared" si="135"/>
        <v>-4</v>
      </c>
      <c r="X98" s="75">
        <f t="shared" si="136"/>
        <v>40</v>
      </c>
      <c r="Y98" s="75">
        <f t="shared" si="137"/>
        <v>0</v>
      </c>
      <c r="Z98" s="75"/>
      <c r="AA98" s="2">
        <f t="shared" si="138"/>
        <v>3000</v>
      </c>
      <c r="AB98" s="2">
        <f>IF($F98&lt;=AD$64,AD$65,AD$66)*Calc!$B$12+AD$63</f>
        <v>1500</v>
      </c>
      <c r="AC98" s="2">
        <f t="shared" si="139"/>
        <v>4500</v>
      </c>
      <c r="AD98" s="126">
        <f t="shared" si="140"/>
        <v>0</v>
      </c>
      <c r="AE98" s="112">
        <v>0</v>
      </c>
      <c r="AF98" s="75">
        <f t="shared" si="141"/>
        <v>0</v>
      </c>
      <c r="AG98" s="75"/>
      <c r="AH98" s="75">
        <f t="shared" si="142"/>
        <v>0</v>
      </c>
      <c r="AI98" s="75">
        <f t="shared" si="143"/>
        <v>0</v>
      </c>
      <c r="AJ98" s="75">
        <f t="shared" si="144"/>
        <v>0</v>
      </c>
      <c r="AK98" s="75">
        <f t="shared" si="145"/>
        <v>0</v>
      </c>
      <c r="AL98" s="75">
        <f t="shared" si="190"/>
        <v>0</v>
      </c>
      <c r="AM98" s="114">
        <v>0</v>
      </c>
      <c r="AN98" s="120"/>
      <c r="AO98" s="75">
        <f t="shared" si="146"/>
        <v>0</v>
      </c>
      <c r="AP98" s="75">
        <f t="shared" si="146"/>
        <v>0</v>
      </c>
      <c r="AQ98" s="75"/>
      <c r="AR98" s="126">
        <f t="shared" si="120"/>
        <v>0</v>
      </c>
      <c r="AS98" s="75">
        <f t="shared" si="147"/>
        <v>0</v>
      </c>
      <c r="AT98" s="75">
        <f t="shared" si="147"/>
        <v>0</v>
      </c>
      <c r="AU98" s="75">
        <f t="shared" si="147"/>
        <v>0</v>
      </c>
      <c r="AV98" s="75">
        <f t="shared" si="147"/>
        <v>0</v>
      </c>
      <c r="AW98" s="112">
        <v>0</v>
      </c>
      <c r="AX98" s="75">
        <f t="shared" si="148"/>
        <v>0</v>
      </c>
      <c r="AY98" s="75">
        <f t="shared" si="148"/>
        <v>0</v>
      </c>
      <c r="AZ98" s="75"/>
      <c r="BA98" s="75">
        <f t="shared" si="149"/>
        <v>-4</v>
      </c>
      <c r="BB98" s="75">
        <f t="shared" si="149"/>
        <v>-47</v>
      </c>
      <c r="BC98" s="75">
        <f t="shared" si="149"/>
        <v>-70</v>
      </c>
      <c r="BD98" s="75">
        <f t="shared" si="149"/>
        <v>0</v>
      </c>
      <c r="BE98" s="75">
        <f t="shared" si="149"/>
        <v>0</v>
      </c>
      <c r="BF98" s="75">
        <f t="shared" si="149"/>
        <v>0</v>
      </c>
      <c r="BG98" s="112">
        <v>0</v>
      </c>
      <c r="BH98" s="75">
        <f t="shared" si="150"/>
        <v>0</v>
      </c>
      <c r="BI98" s="75">
        <f t="shared" si="151"/>
        <v>3450</v>
      </c>
      <c r="BJ98" s="75">
        <f t="shared" si="152"/>
        <v>0</v>
      </c>
      <c r="BK98" s="75">
        <f t="shared" si="153"/>
        <v>0</v>
      </c>
      <c r="BL98" s="75">
        <f t="shared" si="153"/>
        <v>0</v>
      </c>
      <c r="BM98" s="75"/>
      <c r="BN98" s="75">
        <f t="shared" si="154"/>
        <v>0</v>
      </c>
      <c r="BO98" s="75">
        <f t="shared" si="154"/>
        <v>0</v>
      </c>
      <c r="BP98" s="112">
        <v>0</v>
      </c>
      <c r="BQ98" s="75">
        <f t="shared" si="155"/>
        <v>0</v>
      </c>
      <c r="BR98" s="112">
        <v>0</v>
      </c>
      <c r="BS98" s="75">
        <f t="shared" si="156"/>
        <v>2460</v>
      </c>
      <c r="BT98" s="75">
        <f t="shared" si="157"/>
        <v>0</v>
      </c>
      <c r="BU98" s="75">
        <f t="shared" si="157"/>
        <v>0</v>
      </c>
      <c r="BV98" s="75">
        <f t="shared" si="157"/>
        <v>0</v>
      </c>
      <c r="BW98" s="75">
        <f t="shared" si="157"/>
        <v>0</v>
      </c>
      <c r="BX98" s="75">
        <f t="shared" si="157"/>
        <v>-21</v>
      </c>
      <c r="BY98" s="75">
        <f t="shared" si="157"/>
        <v>0</v>
      </c>
      <c r="BZ98" s="75">
        <f t="shared" si="157"/>
        <v>0</v>
      </c>
      <c r="CA98" s="75">
        <f t="shared" si="157"/>
        <v>0</v>
      </c>
      <c r="CB98" s="112">
        <v>0</v>
      </c>
      <c r="CC98" s="75">
        <f t="shared" si="158"/>
        <v>0</v>
      </c>
      <c r="CD98" s="75">
        <f t="shared" si="159"/>
        <v>0</v>
      </c>
      <c r="CE98" s="126">
        <f t="shared" si="160"/>
        <v>0</v>
      </c>
      <c r="CF98" s="75">
        <f t="shared" si="161"/>
        <v>0</v>
      </c>
      <c r="CG98" s="75"/>
      <c r="CH98" s="75">
        <f t="shared" si="162"/>
        <v>0</v>
      </c>
      <c r="CI98" s="75">
        <f t="shared" si="162"/>
        <v>-77</v>
      </c>
      <c r="CJ98" s="75"/>
      <c r="CK98" s="75">
        <f t="shared" si="163"/>
        <v>0</v>
      </c>
      <c r="CL98" s="75">
        <f t="shared" si="163"/>
        <v>0</v>
      </c>
      <c r="CM98" s="112">
        <v>0</v>
      </c>
      <c r="CN98" s="75">
        <f t="shared" si="164"/>
        <v>0</v>
      </c>
      <c r="CO98" s="75">
        <f t="shared" si="164"/>
        <v>0</v>
      </c>
      <c r="CP98" s="75">
        <f t="shared" si="164"/>
        <v>0</v>
      </c>
      <c r="CQ98" s="75"/>
      <c r="CR98" s="126">
        <f t="shared" si="165"/>
        <v>0</v>
      </c>
      <c r="CS98" s="112">
        <v>0</v>
      </c>
      <c r="CT98" s="57"/>
      <c r="CU98" s="75">
        <f t="shared" si="166"/>
        <v>0</v>
      </c>
      <c r="CV98" s="75">
        <f t="shared" si="166"/>
        <v>0</v>
      </c>
      <c r="CW98" s="75">
        <f t="shared" si="166"/>
        <v>0</v>
      </c>
      <c r="CX98" s="126" cm="1">
        <f t="array" ref="CX98">IF($F98&lt;=10000,0,-ROUND(MAX(INDEX(CX$26:CX$38,MATCH(MAX($F98-CX$86-IF(CX$8="Yes",IF(CX$9=0,$U98,MIN($U98,CX$9)),0),0),CX$12:CX$25,1))*(MAX($F98-CX$86-IF(CX$8="Yes",IF(CX$9=0,$U98,MIN($U98,CX$9)),0),0)-INDEX(CX$12:CX$25,MATCH(MAX($F98-CX$86-IF(CX$8="Yes",IF(CX$9=0,$U98,MIN($U98,CX$9)),0),0),CX$12:CX$25,1)))+INDEX(CX$39:CX$51,MATCH(MAX($F98-CX$86-IF(CX$8="Yes",IF(CX$9=0,$U98,MIN($U98,CX$9)),0),0),CX$12:CX$25,1))-CX$87,0),0))*(1-_xlfn.IFNA(INDEX(WVFamilyCredit[Percent],MATCH(1,(WVFamilyCredit[Year]=Calc!$B$4)*(WVFamilyCredit[HH Size]=SUM(Calc!$B$11:$B$12))*(WVFamilyCredit[Status]=Calc!$B$8)*(WVFamilyCredit[greater than]&lt;=$F98)*(WVFamilyCredit[equal to or less than]&gt;=$F98),0)),0))</f>
        <v>0</v>
      </c>
      <c r="CY98" s="75"/>
      <c r="CZ98" s="112">
        <v>0</v>
      </c>
      <c r="DA98" s="57"/>
      <c r="DB98" s="75">
        <f t="shared" si="167"/>
        <v>0</v>
      </c>
      <c r="DC98" s="75">
        <f t="shared" si="167"/>
        <v>0</v>
      </c>
      <c r="DE98" s="57"/>
      <c r="DF98" s="57">
        <f t="shared" si="191"/>
        <v>0</v>
      </c>
      <c r="DG98" s="57">
        <f t="shared" si="192"/>
        <v>0</v>
      </c>
      <c r="DH98">
        <v>0</v>
      </c>
      <c r="DI98" s="57">
        <f t="shared" si="193"/>
        <v>0</v>
      </c>
      <c r="DJ98" s="75">
        <f t="shared" si="194"/>
        <v>0</v>
      </c>
      <c r="DK98" s="75">
        <f t="shared" si="195"/>
        <v>0</v>
      </c>
      <c r="DL98" s="75">
        <f t="shared" si="196"/>
        <v>0</v>
      </c>
      <c r="DM98" s="57">
        <f t="shared" si="197"/>
        <v>0</v>
      </c>
      <c r="DN98" s="57">
        <f t="shared" si="198"/>
        <v>0</v>
      </c>
      <c r="DO98">
        <f>0</f>
        <v>0</v>
      </c>
      <c r="DP98">
        <v>0</v>
      </c>
      <c r="DQ98" s="57">
        <f t="shared" si="199"/>
        <v>0</v>
      </c>
      <c r="DR98" s="75">
        <f t="shared" si="200"/>
        <v>0</v>
      </c>
      <c r="EB98" s="209" cm="1">
        <f t="array" ref="EB98">_xlfn.IFNA(INDEX(CAeitcTable[],MATCH(1,(CAeitcTable[At Least]&lt;=$F98)*(CAeitcTable[But Not Over]&gt;=$F98),0),MATCH(MIN($B$12,3),VALUE(CAeitcTable[#Headers]),0)),0)</f>
        <v>161</v>
      </c>
      <c r="EC98">
        <f t="shared" si="168"/>
        <v>96.5</v>
      </c>
      <c r="ED98">
        <f t="shared" si="168"/>
        <v>77.2</v>
      </c>
      <c r="EE98">
        <f t="shared" si="168"/>
        <v>8.6850000000000005</v>
      </c>
      <c r="EF98">
        <f t="shared" si="168"/>
        <v>106.15</v>
      </c>
      <c r="EI98">
        <f t="shared" si="169"/>
        <v>77.2</v>
      </c>
      <c r="EK98">
        <f t="shared" si="170"/>
        <v>38.6</v>
      </c>
      <c r="EL98">
        <f t="shared" si="170"/>
        <v>19.3</v>
      </c>
      <c r="EM98">
        <f t="shared" si="170"/>
        <v>28.95</v>
      </c>
      <c r="EN98">
        <f t="shared" si="170"/>
        <v>32.81</v>
      </c>
      <c r="EP98">
        <f t="shared" si="171"/>
        <v>9.65</v>
      </c>
      <c r="EQ98">
        <f t="shared" si="171"/>
        <v>96.5</v>
      </c>
      <c r="ER98" s="209">
        <f t="shared" si="172"/>
        <v>193</v>
      </c>
      <c r="ES98">
        <f t="shared" si="173"/>
        <v>57.9</v>
      </c>
      <c r="ET98">
        <f t="shared" si="173"/>
        <v>57.9</v>
      </c>
      <c r="EU98" s="213">
        <f t="shared" si="174"/>
        <v>100</v>
      </c>
      <c r="EW98" s="215">
        <f t="shared" si="175"/>
        <v>0</v>
      </c>
      <c r="EX98">
        <f t="shared" si="176"/>
        <v>19.3</v>
      </c>
      <c r="EY98">
        <f t="shared" si="176"/>
        <v>19.3</v>
      </c>
      <c r="FB98">
        <f t="shared" si="177"/>
        <v>77.2</v>
      </c>
      <c r="FC98">
        <f t="shared" si="177"/>
        <v>48.25</v>
      </c>
      <c r="FD98">
        <f t="shared" si="177"/>
        <v>57.9</v>
      </c>
      <c r="FG98" s="215">
        <f t="shared" si="178"/>
        <v>0</v>
      </c>
      <c r="FH98">
        <f t="shared" si="179"/>
        <v>9.65</v>
      </c>
      <c r="FI98">
        <f t="shared" si="179"/>
        <v>17.37</v>
      </c>
      <c r="FK98">
        <f t="shared" si="180"/>
        <v>30.88</v>
      </c>
      <c r="FL98" s="215">
        <f t="shared" si="181"/>
        <v>0</v>
      </c>
      <c r="FP98" s="215">
        <f t="shared" si="182"/>
        <v>0</v>
      </c>
      <c r="FQ98">
        <f t="shared" si="183"/>
        <v>73.34</v>
      </c>
      <c r="FR98" s="215">
        <f t="shared" si="184"/>
        <v>0</v>
      </c>
      <c r="FS98" s="209">
        <f t="shared" si="185"/>
        <v>315</v>
      </c>
      <c r="FU98">
        <f t="shared" si="186"/>
        <v>0</v>
      </c>
    </row>
    <row r="99" spans="6:177">
      <c r="F99" s="2">
        <v>3000</v>
      </c>
      <c r="G99">
        <f t="shared" si="187"/>
        <v>3025</v>
      </c>
      <c r="H99" s="75">
        <f t="shared" si="129"/>
        <v>0</v>
      </c>
      <c r="I99" s="57">
        <v>0</v>
      </c>
      <c r="J99" s="57">
        <v>0</v>
      </c>
      <c r="K99" s="2">
        <f>ROUND(INDEX(CCareExpDecimal[],MATCH(F99,CCareExpDecimal[Income At Least],1),2)*J99,0)</f>
        <v>0</v>
      </c>
      <c r="L99" s="57">
        <v>0</v>
      </c>
      <c r="M99" s="2">
        <f t="shared" si="130"/>
        <v>0</v>
      </c>
      <c r="N99" s="57">
        <v>0</v>
      </c>
      <c r="O99" s="57">
        <f t="shared" si="131"/>
        <v>0</v>
      </c>
      <c r="P99" s="2">
        <f t="shared" si="132"/>
        <v>0</v>
      </c>
      <c r="Q99" s="96">
        <v>75</v>
      </c>
      <c r="R99" s="96">
        <f t="shared" si="188"/>
        <v>75</v>
      </c>
      <c r="S99" s="2">
        <f t="shared" si="189"/>
        <v>231</v>
      </c>
      <c r="T99" s="2">
        <f t="shared" si="133"/>
        <v>231</v>
      </c>
      <c r="U99" s="2">
        <f t="shared" si="134"/>
        <v>0</v>
      </c>
      <c r="V99" s="75"/>
      <c r="W99" s="75">
        <f t="shared" si="135"/>
        <v>-6</v>
      </c>
      <c r="X99" s="75">
        <f t="shared" si="136"/>
        <v>47</v>
      </c>
      <c r="Y99" s="75">
        <f t="shared" si="137"/>
        <v>0</v>
      </c>
      <c r="Z99" s="75"/>
      <c r="AA99" s="2">
        <f t="shared" si="138"/>
        <v>3000</v>
      </c>
      <c r="AB99" s="2">
        <f>IF($F99&lt;=AD$64,AD$65,AD$66)*Calc!$B$12+AD$63</f>
        <v>1500</v>
      </c>
      <c r="AC99" s="2">
        <f t="shared" si="139"/>
        <v>4500</v>
      </c>
      <c r="AD99" s="126">
        <f t="shared" si="140"/>
        <v>0</v>
      </c>
      <c r="AE99" s="112">
        <v>0</v>
      </c>
      <c r="AF99" s="75">
        <f t="shared" si="141"/>
        <v>0</v>
      </c>
      <c r="AG99" s="75"/>
      <c r="AH99" s="75">
        <f t="shared" si="142"/>
        <v>0</v>
      </c>
      <c r="AI99" s="75">
        <f t="shared" si="143"/>
        <v>0</v>
      </c>
      <c r="AJ99" s="75">
        <f t="shared" si="144"/>
        <v>0</v>
      </c>
      <c r="AK99" s="75">
        <f t="shared" si="145"/>
        <v>0</v>
      </c>
      <c r="AL99" s="75">
        <f t="shared" si="190"/>
        <v>0</v>
      </c>
      <c r="AM99" s="114">
        <v>0</v>
      </c>
      <c r="AN99" s="120"/>
      <c r="AO99" s="75">
        <f t="shared" si="146"/>
        <v>0</v>
      </c>
      <c r="AP99" s="75">
        <f t="shared" si="146"/>
        <v>0</v>
      </c>
      <c r="AQ99" s="75"/>
      <c r="AR99" s="126">
        <f t="shared" si="120"/>
        <v>0</v>
      </c>
      <c r="AS99" s="75">
        <f t="shared" si="147"/>
        <v>0</v>
      </c>
      <c r="AT99" s="75">
        <f t="shared" si="147"/>
        <v>0</v>
      </c>
      <c r="AU99" s="75">
        <f t="shared" si="147"/>
        <v>0</v>
      </c>
      <c r="AV99" s="75">
        <f t="shared" si="147"/>
        <v>0</v>
      </c>
      <c r="AW99" s="112">
        <v>0</v>
      </c>
      <c r="AX99" s="75">
        <f t="shared" si="148"/>
        <v>0</v>
      </c>
      <c r="AY99" s="75">
        <f t="shared" si="148"/>
        <v>0</v>
      </c>
      <c r="AZ99" s="75"/>
      <c r="BA99" s="75">
        <f t="shared" si="149"/>
        <v>-28</v>
      </c>
      <c r="BB99" s="75">
        <f t="shared" si="149"/>
        <v>-63</v>
      </c>
      <c r="BC99" s="75">
        <f t="shared" si="149"/>
        <v>-92</v>
      </c>
      <c r="BD99" s="75">
        <f t="shared" si="149"/>
        <v>0</v>
      </c>
      <c r="BE99" s="75">
        <f t="shared" si="149"/>
        <v>-1</v>
      </c>
      <c r="BF99" s="75">
        <f t="shared" si="149"/>
        <v>0</v>
      </c>
      <c r="BG99" s="112">
        <v>0</v>
      </c>
      <c r="BH99" s="75">
        <f t="shared" si="150"/>
        <v>0</v>
      </c>
      <c r="BI99" s="75">
        <f t="shared" si="151"/>
        <v>3450</v>
      </c>
      <c r="BJ99" s="75">
        <f t="shared" si="152"/>
        <v>0</v>
      </c>
      <c r="BK99" s="75">
        <f t="shared" si="153"/>
        <v>0</v>
      </c>
      <c r="BL99" s="75">
        <f t="shared" si="153"/>
        <v>0</v>
      </c>
      <c r="BM99" s="75"/>
      <c r="BN99" s="75">
        <f t="shared" si="154"/>
        <v>0</v>
      </c>
      <c r="BO99" s="75">
        <f t="shared" si="154"/>
        <v>0</v>
      </c>
      <c r="BP99" s="112">
        <v>0</v>
      </c>
      <c r="BQ99" s="75">
        <f t="shared" si="155"/>
        <v>0</v>
      </c>
      <c r="BR99" s="112">
        <v>0</v>
      </c>
      <c r="BS99" s="75">
        <f t="shared" si="156"/>
        <v>2460</v>
      </c>
      <c r="BT99" s="75">
        <f t="shared" si="157"/>
        <v>0</v>
      </c>
      <c r="BU99" s="75">
        <f t="shared" si="157"/>
        <v>0</v>
      </c>
      <c r="BV99" s="75">
        <f t="shared" si="157"/>
        <v>0</v>
      </c>
      <c r="BW99" s="75">
        <f t="shared" si="157"/>
        <v>0</v>
      </c>
      <c r="BX99" s="75">
        <f t="shared" si="157"/>
        <v>-28</v>
      </c>
      <c r="BY99" s="75">
        <f t="shared" si="157"/>
        <v>0</v>
      </c>
      <c r="BZ99" s="75">
        <f t="shared" si="157"/>
        <v>0</v>
      </c>
      <c r="CA99" s="75">
        <f t="shared" si="157"/>
        <v>0</v>
      </c>
      <c r="CB99" s="112">
        <v>0</v>
      </c>
      <c r="CC99" s="75">
        <f t="shared" si="158"/>
        <v>0</v>
      </c>
      <c r="CD99" s="75">
        <f t="shared" si="159"/>
        <v>0</v>
      </c>
      <c r="CE99" s="126">
        <f t="shared" si="160"/>
        <v>0</v>
      </c>
      <c r="CF99" s="75">
        <f t="shared" si="161"/>
        <v>0</v>
      </c>
      <c r="CG99" s="75"/>
      <c r="CH99" s="75">
        <f t="shared" si="162"/>
        <v>0</v>
      </c>
      <c r="CI99" s="75">
        <f t="shared" si="162"/>
        <v>-92</v>
      </c>
      <c r="CJ99" s="75"/>
      <c r="CK99" s="75">
        <f t="shared" si="163"/>
        <v>0</v>
      </c>
      <c r="CL99" s="75">
        <f t="shared" si="163"/>
        <v>0</v>
      </c>
      <c r="CM99" s="112">
        <v>0</v>
      </c>
      <c r="CN99" s="75">
        <f t="shared" si="164"/>
        <v>0</v>
      </c>
      <c r="CO99" s="75">
        <f t="shared" si="164"/>
        <v>0</v>
      </c>
      <c r="CP99" s="75">
        <f t="shared" si="164"/>
        <v>0</v>
      </c>
      <c r="CQ99" s="75"/>
      <c r="CR99" s="126">
        <f t="shared" si="165"/>
        <v>0</v>
      </c>
      <c r="CS99" s="112">
        <v>0</v>
      </c>
      <c r="CT99" s="57"/>
      <c r="CU99" s="75">
        <f t="shared" si="166"/>
        <v>0</v>
      </c>
      <c r="CV99" s="75">
        <f t="shared" si="166"/>
        <v>0</v>
      </c>
      <c r="CW99" s="75">
        <f t="shared" si="166"/>
        <v>0</v>
      </c>
      <c r="CX99" s="126" cm="1">
        <f t="array" ref="CX99">IF($F99&lt;=10000,0,-ROUND(MAX(INDEX(CX$26:CX$38,MATCH(MAX($F99-CX$86-IF(CX$8="Yes",IF(CX$9=0,$U99,MIN($U99,CX$9)),0),0),CX$12:CX$25,1))*(MAX($F99-CX$86-IF(CX$8="Yes",IF(CX$9=0,$U99,MIN($U99,CX$9)),0),0)-INDEX(CX$12:CX$25,MATCH(MAX($F99-CX$86-IF(CX$8="Yes",IF(CX$9=0,$U99,MIN($U99,CX$9)),0),0),CX$12:CX$25,1)))+INDEX(CX$39:CX$51,MATCH(MAX($F99-CX$86-IF(CX$8="Yes",IF(CX$9=0,$U99,MIN($U99,CX$9)),0),0),CX$12:CX$25,1))-CX$87,0),0))*(1-_xlfn.IFNA(INDEX(WVFamilyCredit[Percent],MATCH(1,(WVFamilyCredit[Year]=Calc!$B$4)*(WVFamilyCredit[HH Size]=SUM(Calc!$B$11:$B$12))*(WVFamilyCredit[Status]=Calc!$B$8)*(WVFamilyCredit[greater than]&lt;=$F99)*(WVFamilyCredit[equal to or less than]&gt;=$F99),0)),0))</f>
        <v>0</v>
      </c>
      <c r="CY99" s="75"/>
      <c r="CZ99" s="112">
        <v>0</v>
      </c>
      <c r="DA99" s="57"/>
      <c r="DB99" s="75">
        <f t="shared" si="167"/>
        <v>0</v>
      </c>
      <c r="DC99" s="75">
        <f t="shared" si="167"/>
        <v>0</v>
      </c>
      <c r="DE99" s="57"/>
      <c r="DF99" s="57">
        <f t="shared" si="191"/>
        <v>0</v>
      </c>
      <c r="DG99" s="57">
        <f t="shared" si="192"/>
        <v>0</v>
      </c>
      <c r="DH99">
        <v>0</v>
      </c>
      <c r="DI99" s="57">
        <f t="shared" si="193"/>
        <v>0</v>
      </c>
      <c r="DJ99" s="75">
        <f t="shared" si="194"/>
        <v>0</v>
      </c>
      <c r="DK99" s="75">
        <f t="shared" si="195"/>
        <v>0</v>
      </c>
      <c r="DL99" s="75">
        <f t="shared" si="196"/>
        <v>0</v>
      </c>
      <c r="DM99" s="57">
        <f t="shared" si="197"/>
        <v>0</v>
      </c>
      <c r="DN99" s="57">
        <f t="shared" si="198"/>
        <v>0</v>
      </c>
      <c r="DO99">
        <f>0</f>
        <v>0</v>
      </c>
      <c r="DP99">
        <v>0</v>
      </c>
      <c r="DQ99" s="57">
        <f t="shared" si="199"/>
        <v>0</v>
      </c>
      <c r="DR99" s="75">
        <f t="shared" si="200"/>
        <v>0</v>
      </c>
      <c r="EB99" s="209" cm="1">
        <f t="array" ref="EB99">_xlfn.IFNA(INDEX(CAeitcTable[],MATCH(1,(CAeitcTable[At Least]&lt;=$F99)*(CAeitcTable[But Not Over]&gt;=$F99),0),MATCH(MIN($B$12,3),VALUE(CAeitcTable[#Headers]),0)),0)</f>
        <v>193</v>
      </c>
      <c r="EC99">
        <f t="shared" si="168"/>
        <v>115.5</v>
      </c>
      <c r="ED99">
        <f t="shared" si="168"/>
        <v>92.4</v>
      </c>
      <c r="EE99">
        <f t="shared" si="168"/>
        <v>10.395</v>
      </c>
      <c r="EF99">
        <f t="shared" si="168"/>
        <v>127.05000000000001</v>
      </c>
      <c r="EI99">
        <f t="shared" si="169"/>
        <v>92.4</v>
      </c>
      <c r="EK99">
        <f t="shared" si="170"/>
        <v>46.2</v>
      </c>
      <c r="EL99">
        <f t="shared" si="170"/>
        <v>23.1</v>
      </c>
      <c r="EM99">
        <f t="shared" si="170"/>
        <v>34.65</v>
      </c>
      <c r="EN99">
        <f t="shared" si="170"/>
        <v>39.270000000000003</v>
      </c>
      <c r="EP99">
        <f t="shared" si="171"/>
        <v>11.55</v>
      </c>
      <c r="EQ99">
        <f t="shared" si="171"/>
        <v>115.5</v>
      </c>
      <c r="ER99" s="209">
        <f t="shared" si="172"/>
        <v>231</v>
      </c>
      <c r="ES99">
        <f t="shared" si="173"/>
        <v>69.3</v>
      </c>
      <c r="ET99">
        <f t="shared" si="173"/>
        <v>69.3</v>
      </c>
      <c r="EU99" s="213">
        <f t="shared" si="174"/>
        <v>120</v>
      </c>
      <c r="EW99" s="215">
        <f t="shared" si="175"/>
        <v>0</v>
      </c>
      <c r="EX99">
        <f t="shared" si="176"/>
        <v>23.1</v>
      </c>
      <c r="EY99">
        <f t="shared" si="176"/>
        <v>23.1</v>
      </c>
      <c r="FB99">
        <f t="shared" si="177"/>
        <v>92.4</v>
      </c>
      <c r="FC99">
        <f t="shared" si="177"/>
        <v>57.75</v>
      </c>
      <c r="FD99">
        <f t="shared" si="177"/>
        <v>69.3</v>
      </c>
      <c r="FG99" s="215">
        <f t="shared" si="178"/>
        <v>0</v>
      </c>
      <c r="FH99">
        <f t="shared" si="179"/>
        <v>11.55</v>
      </c>
      <c r="FI99">
        <f t="shared" si="179"/>
        <v>20.79</v>
      </c>
      <c r="FK99">
        <f t="shared" si="180"/>
        <v>36.96</v>
      </c>
      <c r="FL99" s="215">
        <f t="shared" si="181"/>
        <v>0</v>
      </c>
      <c r="FP99" s="215">
        <f t="shared" si="182"/>
        <v>0</v>
      </c>
      <c r="FQ99">
        <f t="shared" si="183"/>
        <v>87.78</v>
      </c>
      <c r="FR99" s="215">
        <f t="shared" si="184"/>
        <v>0</v>
      </c>
      <c r="FS99" s="209">
        <f t="shared" si="185"/>
        <v>315</v>
      </c>
      <c r="FU99">
        <f t="shared" si="186"/>
        <v>0</v>
      </c>
    </row>
    <row r="100" spans="6:177">
      <c r="F100" s="2">
        <v>3500</v>
      </c>
      <c r="G100">
        <f t="shared" si="187"/>
        <v>3525</v>
      </c>
      <c r="H100" s="75">
        <f t="shared" si="129"/>
        <v>0</v>
      </c>
      <c r="I100" s="57">
        <v>0</v>
      </c>
      <c r="J100" s="57">
        <v>0</v>
      </c>
      <c r="K100" s="2">
        <f>ROUND(INDEX(CCareExpDecimal[],MATCH(F100,CCareExpDecimal[Income At Least],1),2)*J100,0)</f>
        <v>0</v>
      </c>
      <c r="L100" s="57">
        <v>0</v>
      </c>
      <c r="M100" s="2">
        <f t="shared" si="130"/>
        <v>0</v>
      </c>
      <c r="N100" s="57">
        <v>0</v>
      </c>
      <c r="O100" s="57">
        <f t="shared" si="131"/>
        <v>0</v>
      </c>
      <c r="P100" s="2">
        <f t="shared" si="132"/>
        <v>0</v>
      </c>
      <c r="Q100" s="96">
        <v>150</v>
      </c>
      <c r="R100" s="96">
        <f t="shared" si="188"/>
        <v>150</v>
      </c>
      <c r="S100" s="2">
        <f t="shared" si="189"/>
        <v>270</v>
      </c>
      <c r="T100" s="2">
        <f t="shared" si="133"/>
        <v>270</v>
      </c>
      <c r="U100" s="2">
        <f t="shared" si="134"/>
        <v>0</v>
      </c>
      <c r="V100" s="75"/>
      <c r="W100" s="75">
        <f t="shared" si="135"/>
        <v>-8</v>
      </c>
      <c r="X100" s="75">
        <f t="shared" si="136"/>
        <v>54</v>
      </c>
      <c r="Y100" s="75">
        <f t="shared" si="137"/>
        <v>0</v>
      </c>
      <c r="Z100" s="75"/>
      <c r="AA100" s="2">
        <f t="shared" si="138"/>
        <v>3000</v>
      </c>
      <c r="AB100" s="2">
        <f>IF($F100&lt;=AD$64,AD$65,AD$66)*Calc!$B$12+AD$63</f>
        <v>1500</v>
      </c>
      <c r="AC100" s="2">
        <f t="shared" si="139"/>
        <v>4500</v>
      </c>
      <c r="AD100" s="126">
        <f t="shared" si="140"/>
        <v>0</v>
      </c>
      <c r="AE100" s="112">
        <v>0</v>
      </c>
      <c r="AF100" s="75">
        <f t="shared" si="141"/>
        <v>0</v>
      </c>
      <c r="AG100" s="75"/>
      <c r="AH100" s="75">
        <f t="shared" si="142"/>
        <v>0</v>
      </c>
      <c r="AI100" s="75">
        <f t="shared" si="143"/>
        <v>0</v>
      </c>
      <c r="AJ100" s="75">
        <f t="shared" si="144"/>
        <v>0</v>
      </c>
      <c r="AK100" s="75">
        <f t="shared" si="145"/>
        <v>0</v>
      </c>
      <c r="AL100" s="75">
        <f t="shared" si="190"/>
        <v>0</v>
      </c>
      <c r="AM100" s="114">
        <v>0</v>
      </c>
      <c r="AN100" s="120"/>
      <c r="AO100" s="75">
        <f t="shared" si="146"/>
        <v>0</v>
      </c>
      <c r="AP100" s="75">
        <f t="shared" si="146"/>
        <v>0</v>
      </c>
      <c r="AQ100" s="75"/>
      <c r="AR100" s="126">
        <f t="shared" si="120"/>
        <v>0</v>
      </c>
      <c r="AS100" s="75">
        <f t="shared" si="147"/>
        <v>0</v>
      </c>
      <c r="AT100" s="75">
        <f t="shared" si="147"/>
        <v>0</v>
      </c>
      <c r="AU100" s="75">
        <f t="shared" si="147"/>
        <v>0</v>
      </c>
      <c r="AV100" s="75">
        <f t="shared" si="147"/>
        <v>0</v>
      </c>
      <c r="AW100" s="112">
        <v>0</v>
      </c>
      <c r="AX100" s="75">
        <f t="shared" si="148"/>
        <v>-2</v>
      </c>
      <c r="AY100" s="75">
        <f t="shared" si="148"/>
        <v>0</v>
      </c>
      <c r="AZ100" s="75"/>
      <c r="BA100" s="75">
        <f t="shared" si="149"/>
        <v>-53</v>
      </c>
      <c r="BB100" s="75">
        <f t="shared" si="149"/>
        <v>-79</v>
      </c>
      <c r="BC100" s="75">
        <f t="shared" si="149"/>
        <v>-114</v>
      </c>
      <c r="BD100" s="75">
        <f t="shared" si="149"/>
        <v>0</v>
      </c>
      <c r="BE100" s="75">
        <f t="shared" si="149"/>
        <v>-23</v>
      </c>
      <c r="BF100" s="75">
        <f t="shared" si="149"/>
        <v>0</v>
      </c>
      <c r="BG100" s="112">
        <v>0</v>
      </c>
      <c r="BH100" s="75">
        <f t="shared" si="150"/>
        <v>0</v>
      </c>
      <c r="BI100" s="75">
        <f t="shared" si="151"/>
        <v>3450</v>
      </c>
      <c r="BJ100" s="75">
        <f t="shared" si="152"/>
        <v>0</v>
      </c>
      <c r="BK100" s="75">
        <f t="shared" si="153"/>
        <v>0</v>
      </c>
      <c r="BL100" s="75">
        <f t="shared" si="153"/>
        <v>0</v>
      </c>
      <c r="BM100" s="75"/>
      <c r="BN100" s="75">
        <f t="shared" si="154"/>
        <v>0</v>
      </c>
      <c r="BO100" s="75">
        <f t="shared" si="154"/>
        <v>0</v>
      </c>
      <c r="BP100" s="112">
        <v>0</v>
      </c>
      <c r="BQ100" s="75">
        <f t="shared" si="155"/>
        <v>0</v>
      </c>
      <c r="BR100" s="112">
        <v>0</v>
      </c>
      <c r="BS100" s="75">
        <f t="shared" si="156"/>
        <v>2460</v>
      </c>
      <c r="BT100" s="75">
        <f t="shared" si="157"/>
        <v>-5</v>
      </c>
      <c r="BU100" s="75">
        <f t="shared" si="157"/>
        <v>0</v>
      </c>
      <c r="BV100" s="75">
        <f t="shared" si="157"/>
        <v>0</v>
      </c>
      <c r="BW100" s="75">
        <f t="shared" si="157"/>
        <v>0</v>
      </c>
      <c r="BX100" s="75">
        <f t="shared" si="157"/>
        <v>-35</v>
      </c>
      <c r="BY100" s="75">
        <f t="shared" si="157"/>
        <v>0</v>
      </c>
      <c r="BZ100" s="75">
        <f t="shared" si="157"/>
        <v>0</v>
      </c>
      <c r="CA100" s="75">
        <f t="shared" si="157"/>
        <v>0</v>
      </c>
      <c r="CB100" s="112">
        <v>0</v>
      </c>
      <c r="CC100" s="75">
        <f t="shared" si="158"/>
        <v>0</v>
      </c>
      <c r="CD100" s="75">
        <f t="shared" si="159"/>
        <v>0</v>
      </c>
      <c r="CE100" s="126">
        <f t="shared" si="160"/>
        <v>0</v>
      </c>
      <c r="CF100" s="75">
        <f t="shared" si="161"/>
        <v>0</v>
      </c>
      <c r="CG100" s="75"/>
      <c r="CH100" s="75">
        <f t="shared" si="162"/>
        <v>0</v>
      </c>
      <c r="CI100" s="75">
        <f t="shared" si="162"/>
        <v>-107</v>
      </c>
      <c r="CJ100" s="75"/>
      <c r="CK100" s="75">
        <f t="shared" si="163"/>
        <v>0</v>
      </c>
      <c r="CL100" s="75">
        <f t="shared" si="163"/>
        <v>0</v>
      </c>
      <c r="CM100" s="112">
        <v>0</v>
      </c>
      <c r="CN100" s="75">
        <f t="shared" si="164"/>
        <v>0</v>
      </c>
      <c r="CO100" s="75">
        <f t="shared" si="164"/>
        <v>0</v>
      </c>
      <c r="CP100" s="75">
        <f t="shared" si="164"/>
        <v>0</v>
      </c>
      <c r="CQ100" s="75"/>
      <c r="CR100" s="126">
        <f t="shared" si="165"/>
        <v>0</v>
      </c>
      <c r="CS100" s="112">
        <v>0</v>
      </c>
      <c r="CT100" s="57"/>
      <c r="CU100" s="75">
        <f t="shared" si="166"/>
        <v>0</v>
      </c>
      <c r="CV100" s="75">
        <f t="shared" si="166"/>
        <v>0</v>
      </c>
      <c r="CW100" s="75">
        <f t="shared" si="166"/>
        <v>0</v>
      </c>
      <c r="CX100" s="126" cm="1">
        <f t="array" ref="CX100">IF($F100&lt;=10000,0,-ROUND(MAX(INDEX(CX$26:CX$38,MATCH(MAX($F100-CX$86-IF(CX$8="Yes",IF(CX$9=0,$U100,MIN($U100,CX$9)),0),0),CX$12:CX$25,1))*(MAX($F100-CX$86-IF(CX$8="Yes",IF(CX$9=0,$U100,MIN($U100,CX$9)),0),0)-INDEX(CX$12:CX$25,MATCH(MAX($F100-CX$86-IF(CX$8="Yes",IF(CX$9=0,$U100,MIN($U100,CX$9)),0),0),CX$12:CX$25,1)))+INDEX(CX$39:CX$51,MATCH(MAX($F100-CX$86-IF(CX$8="Yes",IF(CX$9=0,$U100,MIN($U100,CX$9)),0),0),CX$12:CX$25,1))-CX$87,0),0))*(1-_xlfn.IFNA(INDEX(WVFamilyCredit[Percent],MATCH(1,(WVFamilyCredit[Year]=Calc!$B$4)*(WVFamilyCredit[HH Size]=SUM(Calc!$B$11:$B$12))*(WVFamilyCredit[Status]=Calc!$B$8)*(WVFamilyCredit[greater than]&lt;=$F100)*(WVFamilyCredit[equal to or less than]&gt;=$F100),0)),0))</f>
        <v>0</v>
      </c>
      <c r="CY100" s="75"/>
      <c r="CZ100" s="112">
        <v>0</v>
      </c>
      <c r="DA100" s="57"/>
      <c r="DB100" s="75">
        <f t="shared" si="167"/>
        <v>0</v>
      </c>
      <c r="DC100" s="75">
        <f t="shared" si="167"/>
        <v>0</v>
      </c>
      <c r="DE100" s="57"/>
      <c r="DF100" s="57">
        <f t="shared" si="191"/>
        <v>0</v>
      </c>
      <c r="DG100" s="57">
        <f t="shared" si="192"/>
        <v>0</v>
      </c>
      <c r="DH100">
        <v>0</v>
      </c>
      <c r="DI100" s="57">
        <f t="shared" si="193"/>
        <v>0</v>
      </c>
      <c r="DJ100" s="75">
        <f t="shared" si="194"/>
        <v>0</v>
      </c>
      <c r="DK100" s="75">
        <f t="shared" si="195"/>
        <v>0</v>
      </c>
      <c r="DL100" s="75">
        <f t="shared" si="196"/>
        <v>0</v>
      </c>
      <c r="DM100" s="57">
        <f t="shared" si="197"/>
        <v>0</v>
      </c>
      <c r="DN100" s="57">
        <f t="shared" si="198"/>
        <v>0</v>
      </c>
      <c r="DO100">
        <f>0</f>
        <v>0</v>
      </c>
      <c r="DP100">
        <v>0</v>
      </c>
      <c r="DQ100" s="57">
        <f t="shared" si="199"/>
        <v>0</v>
      </c>
      <c r="DR100" s="75">
        <f t="shared" si="200"/>
        <v>0</v>
      </c>
      <c r="EB100" s="209" cm="1">
        <f t="array" ref="EB100">_xlfn.IFNA(INDEX(CAeitcTable[],MATCH(1,(CAeitcTable[At Least]&lt;=$F100)*(CAeitcTable[But Not Over]&gt;=$F100),0),MATCH(MIN($B$12,3),VALUE(CAeitcTable[#Headers]),0)),0)</f>
        <v>226</v>
      </c>
      <c r="EC100">
        <f t="shared" si="168"/>
        <v>135</v>
      </c>
      <c r="ED100">
        <f t="shared" si="168"/>
        <v>108</v>
      </c>
      <c r="EE100">
        <f t="shared" si="168"/>
        <v>12.15</v>
      </c>
      <c r="EF100">
        <f t="shared" si="168"/>
        <v>148.5</v>
      </c>
      <c r="EI100">
        <f t="shared" si="169"/>
        <v>108</v>
      </c>
      <c r="EK100">
        <f t="shared" si="170"/>
        <v>54</v>
      </c>
      <c r="EL100">
        <f t="shared" si="170"/>
        <v>27</v>
      </c>
      <c r="EM100">
        <f t="shared" si="170"/>
        <v>40.5</v>
      </c>
      <c r="EN100">
        <f t="shared" si="170"/>
        <v>45.900000000000006</v>
      </c>
      <c r="EP100">
        <f t="shared" si="171"/>
        <v>13.5</v>
      </c>
      <c r="EQ100">
        <f t="shared" si="171"/>
        <v>135</v>
      </c>
      <c r="ER100" s="209">
        <f t="shared" si="172"/>
        <v>270</v>
      </c>
      <c r="ES100">
        <f t="shared" si="173"/>
        <v>81</v>
      </c>
      <c r="ET100">
        <f t="shared" si="173"/>
        <v>81</v>
      </c>
      <c r="EU100" s="213">
        <f t="shared" si="174"/>
        <v>140</v>
      </c>
      <c r="EW100" s="215">
        <f t="shared" si="175"/>
        <v>0</v>
      </c>
      <c r="EX100">
        <f t="shared" si="176"/>
        <v>27</v>
      </c>
      <c r="EY100">
        <f t="shared" si="176"/>
        <v>27</v>
      </c>
      <c r="FB100">
        <f t="shared" si="177"/>
        <v>108</v>
      </c>
      <c r="FC100">
        <f t="shared" si="177"/>
        <v>67.5</v>
      </c>
      <c r="FD100">
        <f t="shared" si="177"/>
        <v>81</v>
      </c>
      <c r="FG100" s="215">
        <f t="shared" si="178"/>
        <v>0</v>
      </c>
      <c r="FH100">
        <f t="shared" si="179"/>
        <v>13.5</v>
      </c>
      <c r="FI100">
        <f t="shared" si="179"/>
        <v>24.3</v>
      </c>
      <c r="FK100">
        <f t="shared" si="180"/>
        <v>43.2</v>
      </c>
      <c r="FL100" s="215">
        <f t="shared" si="181"/>
        <v>0</v>
      </c>
      <c r="FP100" s="215">
        <f t="shared" si="182"/>
        <v>0</v>
      </c>
      <c r="FQ100">
        <f t="shared" si="183"/>
        <v>102.6</v>
      </c>
      <c r="FR100" s="215">
        <f t="shared" si="184"/>
        <v>0</v>
      </c>
      <c r="FS100" s="209">
        <f t="shared" si="185"/>
        <v>315</v>
      </c>
      <c r="FU100">
        <f t="shared" si="186"/>
        <v>0</v>
      </c>
    </row>
    <row r="101" spans="6:177">
      <c r="F101" s="2">
        <v>4000</v>
      </c>
      <c r="G101">
        <f t="shared" si="187"/>
        <v>4025</v>
      </c>
      <c r="H101" s="75">
        <f t="shared" si="129"/>
        <v>0</v>
      </c>
      <c r="I101" s="57">
        <v>0</v>
      </c>
      <c r="J101" s="57">
        <v>0</v>
      </c>
      <c r="K101" s="2">
        <f>ROUND(INDEX(CCareExpDecimal[],MATCH(F101,CCareExpDecimal[Income At Least],1),2)*J101,0)</f>
        <v>0</v>
      </c>
      <c r="L101" s="57">
        <v>0</v>
      </c>
      <c r="M101" s="2">
        <f t="shared" si="130"/>
        <v>0</v>
      </c>
      <c r="N101" s="57">
        <v>0</v>
      </c>
      <c r="O101" s="57">
        <f t="shared" si="131"/>
        <v>0</v>
      </c>
      <c r="P101" s="2">
        <f t="shared" si="132"/>
        <v>0</v>
      </c>
      <c r="Q101" s="96">
        <v>225</v>
      </c>
      <c r="R101" s="96">
        <f t="shared" si="188"/>
        <v>225</v>
      </c>
      <c r="S101" s="2">
        <f t="shared" si="189"/>
        <v>308</v>
      </c>
      <c r="T101" s="2">
        <f t="shared" si="133"/>
        <v>308</v>
      </c>
      <c r="U101" s="2">
        <f t="shared" si="134"/>
        <v>0</v>
      </c>
      <c r="V101" s="75"/>
      <c r="W101" s="75">
        <f t="shared" si="135"/>
        <v>-11</v>
      </c>
      <c r="X101" s="75">
        <f t="shared" si="136"/>
        <v>62</v>
      </c>
      <c r="Y101" s="75">
        <f t="shared" si="137"/>
        <v>0</v>
      </c>
      <c r="Z101" s="75"/>
      <c r="AA101" s="2">
        <f t="shared" si="138"/>
        <v>3000</v>
      </c>
      <c r="AB101" s="2">
        <f>IF($F101&lt;=AD$64,AD$65,AD$66)*Calc!$B$12+AD$63</f>
        <v>1500</v>
      </c>
      <c r="AC101" s="2">
        <f t="shared" si="139"/>
        <v>4500</v>
      </c>
      <c r="AD101" s="126">
        <f t="shared" si="140"/>
        <v>0</v>
      </c>
      <c r="AE101" s="112">
        <v>0</v>
      </c>
      <c r="AF101" s="75">
        <f t="shared" si="141"/>
        <v>0</v>
      </c>
      <c r="AG101" s="75"/>
      <c r="AH101" s="75">
        <f t="shared" si="142"/>
        <v>0</v>
      </c>
      <c r="AI101" s="75">
        <f t="shared" si="143"/>
        <v>0</v>
      </c>
      <c r="AJ101" s="75">
        <f t="shared" si="144"/>
        <v>0</v>
      </c>
      <c r="AK101" s="75">
        <f t="shared" si="145"/>
        <v>0</v>
      </c>
      <c r="AL101" s="75">
        <f t="shared" si="190"/>
        <v>0</v>
      </c>
      <c r="AM101" s="114">
        <v>0</v>
      </c>
      <c r="AN101" s="120"/>
      <c r="AO101" s="75">
        <f t="shared" si="146"/>
        <v>0</v>
      </c>
      <c r="AP101" s="75">
        <f t="shared" si="146"/>
        <v>0</v>
      </c>
      <c r="AQ101" s="75"/>
      <c r="AR101" s="126">
        <f t="shared" si="120"/>
        <v>0</v>
      </c>
      <c r="AS101" s="75">
        <f t="shared" si="147"/>
        <v>0</v>
      </c>
      <c r="AT101" s="75">
        <f t="shared" si="147"/>
        <v>0</v>
      </c>
      <c r="AU101" s="75">
        <f t="shared" si="147"/>
        <v>0</v>
      </c>
      <c r="AV101" s="75">
        <f t="shared" si="147"/>
        <v>0</v>
      </c>
      <c r="AW101" s="112">
        <v>0</v>
      </c>
      <c r="AX101" s="75">
        <f t="shared" si="148"/>
        <v>-9</v>
      </c>
      <c r="AY101" s="75">
        <f t="shared" si="148"/>
        <v>0</v>
      </c>
      <c r="AZ101" s="75"/>
      <c r="BA101" s="75">
        <f t="shared" si="149"/>
        <v>-78</v>
      </c>
      <c r="BB101" s="75">
        <f t="shared" si="149"/>
        <v>-95</v>
      </c>
      <c r="BC101" s="75">
        <f t="shared" si="149"/>
        <v>-136</v>
      </c>
      <c r="BD101" s="75">
        <f t="shared" si="149"/>
        <v>0</v>
      </c>
      <c r="BE101" s="75">
        <f t="shared" si="149"/>
        <v>-46</v>
      </c>
      <c r="BF101" s="75">
        <f t="shared" si="149"/>
        <v>0</v>
      </c>
      <c r="BG101" s="112">
        <v>0</v>
      </c>
      <c r="BH101" s="75">
        <f t="shared" si="150"/>
        <v>0</v>
      </c>
      <c r="BI101" s="75">
        <f t="shared" si="151"/>
        <v>3450</v>
      </c>
      <c r="BJ101" s="75">
        <f t="shared" si="152"/>
        <v>0</v>
      </c>
      <c r="BK101" s="75">
        <f t="shared" si="153"/>
        <v>0</v>
      </c>
      <c r="BL101" s="75">
        <f t="shared" si="153"/>
        <v>0</v>
      </c>
      <c r="BM101" s="75"/>
      <c r="BN101" s="75">
        <f t="shared" si="154"/>
        <v>0</v>
      </c>
      <c r="BO101" s="75">
        <f t="shared" si="154"/>
        <v>0</v>
      </c>
      <c r="BP101" s="112">
        <v>0</v>
      </c>
      <c r="BQ101" s="75">
        <f t="shared" si="155"/>
        <v>0</v>
      </c>
      <c r="BR101" s="112">
        <v>0</v>
      </c>
      <c r="BS101" s="75">
        <f t="shared" si="156"/>
        <v>2460</v>
      </c>
      <c r="BT101" s="75">
        <f t="shared" si="157"/>
        <v>-10</v>
      </c>
      <c r="BU101" s="75">
        <f t="shared" si="157"/>
        <v>0</v>
      </c>
      <c r="BV101" s="75">
        <f t="shared" si="157"/>
        <v>0</v>
      </c>
      <c r="BW101" s="75">
        <f t="shared" si="157"/>
        <v>0</v>
      </c>
      <c r="BX101" s="75">
        <f t="shared" si="157"/>
        <v>-42</v>
      </c>
      <c r="BY101" s="75">
        <f t="shared" si="157"/>
        <v>0</v>
      </c>
      <c r="BZ101" s="75">
        <f t="shared" si="157"/>
        <v>0</v>
      </c>
      <c r="CA101" s="75">
        <f t="shared" si="157"/>
        <v>0</v>
      </c>
      <c r="CB101" s="112">
        <v>0</v>
      </c>
      <c r="CC101" s="75">
        <f t="shared" si="158"/>
        <v>0</v>
      </c>
      <c r="CD101" s="75">
        <f t="shared" si="159"/>
        <v>0</v>
      </c>
      <c r="CE101" s="126">
        <f t="shared" si="160"/>
        <v>0</v>
      </c>
      <c r="CF101" s="75">
        <f t="shared" si="161"/>
        <v>0</v>
      </c>
      <c r="CG101" s="75"/>
      <c r="CH101" s="75">
        <f t="shared" si="162"/>
        <v>0</v>
      </c>
      <c r="CI101" s="75">
        <f t="shared" si="162"/>
        <v>-123</v>
      </c>
      <c r="CJ101" s="75"/>
      <c r="CK101" s="75">
        <f t="shared" si="163"/>
        <v>0</v>
      </c>
      <c r="CL101" s="75">
        <f t="shared" si="163"/>
        <v>0</v>
      </c>
      <c r="CM101" s="112">
        <v>0</v>
      </c>
      <c r="CN101" s="75">
        <f t="shared" si="164"/>
        <v>0</v>
      </c>
      <c r="CO101" s="75">
        <f t="shared" si="164"/>
        <v>0</v>
      </c>
      <c r="CP101" s="75">
        <f t="shared" si="164"/>
        <v>0</v>
      </c>
      <c r="CQ101" s="75"/>
      <c r="CR101" s="126">
        <f t="shared" si="165"/>
        <v>0</v>
      </c>
      <c r="CS101" s="112">
        <v>0</v>
      </c>
      <c r="CT101" s="57"/>
      <c r="CU101" s="75">
        <f t="shared" si="166"/>
        <v>0</v>
      </c>
      <c r="CV101" s="75">
        <f t="shared" si="166"/>
        <v>0</v>
      </c>
      <c r="CW101" s="75">
        <f t="shared" si="166"/>
        <v>0</v>
      </c>
      <c r="CX101" s="126" cm="1">
        <f t="array" ref="CX101">IF($F101&lt;=10000,0,-ROUND(MAX(INDEX(CX$26:CX$38,MATCH(MAX($F101-CX$86-IF(CX$8="Yes",IF(CX$9=0,$U101,MIN($U101,CX$9)),0),0),CX$12:CX$25,1))*(MAX($F101-CX$86-IF(CX$8="Yes",IF(CX$9=0,$U101,MIN($U101,CX$9)),0),0)-INDEX(CX$12:CX$25,MATCH(MAX($F101-CX$86-IF(CX$8="Yes",IF(CX$9=0,$U101,MIN($U101,CX$9)),0),0),CX$12:CX$25,1)))+INDEX(CX$39:CX$51,MATCH(MAX($F101-CX$86-IF(CX$8="Yes",IF(CX$9=0,$U101,MIN($U101,CX$9)),0),0),CX$12:CX$25,1))-CX$87,0),0))*(1-_xlfn.IFNA(INDEX(WVFamilyCredit[Percent],MATCH(1,(WVFamilyCredit[Year]=Calc!$B$4)*(WVFamilyCredit[HH Size]=SUM(Calc!$B$11:$B$12))*(WVFamilyCredit[Status]=Calc!$B$8)*(WVFamilyCredit[greater than]&lt;=$F101)*(WVFamilyCredit[equal to or less than]&gt;=$F101),0)),0))</f>
        <v>0</v>
      </c>
      <c r="CY101" s="75"/>
      <c r="CZ101" s="112">
        <v>0</v>
      </c>
      <c r="DA101" s="57"/>
      <c r="DB101" s="75">
        <f t="shared" si="167"/>
        <v>0</v>
      </c>
      <c r="DC101" s="75">
        <f t="shared" si="167"/>
        <v>0</v>
      </c>
      <c r="DE101" s="57"/>
      <c r="DF101" s="57">
        <f t="shared" si="191"/>
        <v>0</v>
      </c>
      <c r="DG101" s="57">
        <f t="shared" si="192"/>
        <v>0</v>
      </c>
      <c r="DH101">
        <v>0</v>
      </c>
      <c r="DI101" s="57">
        <f t="shared" si="193"/>
        <v>0</v>
      </c>
      <c r="DJ101" s="75">
        <f t="shared" si="194"/>
        <v>0</v>
      </c>
      <c r="DK101" s="75">
        <f t="shared" si="195"/>
        <v>0</v>
      </c>
      <c r="DL101" s="75">
        <f t="shared" si="196"/>
        <v>0</v>
      </c>
      <c r="DM101" s="57">
        <f t="shared" si="197"/>
        <v>0</v>
      </c>
      <c r="DN101" s="57">
        <f t="shared" si="198"/>
        <v>0</v>
      </c>
      <c r="DO101">
        <f>0</f>
        <v>0</v>
      </c>
      <c r="DP101">
        <v>0</v>
      </c>
      <c r="DQ101" s="57">
        <f t="shared" si="199"/>
        <v>0</v>
      </c>
      <c r="DR101" s="75">
        <f t="shared" si="200"/>
        <v>0</v>
      </c>
      <c r="EB101" s="209" cm="1">
        <f t="array" ref="EB101">_xlfn.IFNA(INDEX(CAeitcTable[],MATCH(1,(CAeitcTable[At Least]&lt;=$F101)*(CAeitcTable[But Not Over]&gt;=$F101),0),MATCH(MIN($B$12,3),VALUE(CAeitcTable[#Headers]),0)),0)</f>
        <v>259</v>
      </c>
      <c r="EC101">
        <f t="shared" si="168"/>
        <v>154</v>
      </c>
      <c r="ED101">
        <f t="shared" si="168"/>
        <v>123.2</v>
      </c>
      <c r="EE101">
        <f t="shared" si="168"/>
        <v>13.86</v>
      </c>
      <c r="EF101">
        <f t="shared" si="168"/>
        <v>169.4</v>
      </c>
      <c r="EI101">
        <f t="shared" si="169"/>
        <v>123.2</v>
      </c>
      <c r="EK101">
        <f t="shared" si="170"/>
        <v>61.6</v>
      </c>
      <c r="EL101">
        <f t="shared" si="170"/>
        <v>30.8</v>
      </c>
      <c r="EM101">
        <f t="shared" si="170"/>
        <v>46.199999999999996</v>
      </c>
      <c r="EN101">
        <f t="shared" si="170"/>
        <v>52.360000000000007</v>
      </c>
      <c r="EP101">
        <f t="shared" si="171"/>
        <v>15.4</v>
      </c>
      <c r="EQ101">
        <f t="shared" si="171"/>
        <v>154</v>
      </c>
      <c r="ER101" s="209">
        <f t="shared" si="172"/>
        <v>308</v>
      </c>
      <c r="ES101">
        <f t="shared" si="173"/>
        <v>92.399999999999991</v>
      </c>
      <c r="ET101">
        <f t="shared" si="173"/>
        <v>92.399999999999991</v>
      </c>
      <c r="EU101" s="213">
        <f t="shared" si="174"/>
        <v>160</v>
      </c>
      <c r="EW101" s="215">
        <f t="shared" si="175"/>
        <v>0</v>
      </c>
      <c r="EX101">
        <f t="shared" si="176"/>
        <v>30.8</v>
      </c>
      <c r="EY101">
        <f t="shared" si="176"/>
        <v>30.8</v>
      </c>
      <c r="FB101">
        <f t="shared" si="177"/>
        <v>123.2</v>
      </c>
      <c r="FC101">
        <f t="shared" si="177"/>
        <v>77</v>
      </c>
      <c r="FD101">
        <f t="shared" si="177"/>
        <v>92.399999999999991</v>
      </c>
      <c r="FG101" s="215">
        <f t="shared" si="178"/>
        <v>0</v>
      </c>
      <c r="FH101">
        <f t="shared" si="179"/>
        <v>15.4</v>
      </c>
      <c r="FI101">
        <f t="shared" si="179"/>
        <v>27.72</v>
      </c>
      <c r="FK101">
        <f t="shared" si="180"/>
        <v>49.28</v>
      </c>
      <c r="FL101" s="215">
        <f t="shared" si="181"/>
        <v>0</v>
      </c>
      <c r="FP101" s="215">
        <f t="shared" si="182"/>
        <v>0</v>
      </c>
      <c r="FQ101">
        <f t="shared" si="183"/>
        <v>117.04</v>
      </c>
      <c r="FR101" s="215">
        <f t="shared" si="184"/>
        <v>0</v>
      </c>
      <c r="FS101" s="209">
        <f t="shared" si="185"/>
        <v>315</v>
      </c>
      <c r="FU101">
        <f t="shared" si="186"/>
        <v>0</v>
      </c>
    </row>
    <row r="102" spans="6:177">
      <c r="F102" s="2">
        <v>4500</v>
      </c>
      <c r="G102">
        <f t="shared" si="187"/>
        <v>4525</v>
      </c>
      <c r="H102" s="75">
        <f t="shared" si="129"/>
        <v>0</v>
      </c>
      <c r="I102" s="57">
        <v>0</v>
      </c>
      <c r="J102" s="57">
        <v>0</v>
      </c>
      <c r="K102" s="2">
        <f>ROUND(INDEX(CCareExpDecimal[],MATCH(F102,CCareExpDecimal[Income At Least],1),2)*J102,0)</f>
        <v>0</v>
      </c>
      <c r="L102" s="57">
        <v>0</v>
      </c>
      <c r="M102" s="2">
        <f t="shared" si="130"/>
        <v>0</v>
      </c>
      <c r="N102" s="57">
        <v>0</v>
      </c>
      <c r="O102" s="57">
        <f t="shared" si="131"/>
        <v>0</v>
      </c>
      <c r="P102" s="2">
        <f t="shared" si="132"/>
        <v>0</v>
      </c>
      <c r="Q102" s="96">
        <v>300</v>
      </c>
      <c r="R102" s="96">
        <f t="shared" si="188"/>
        <v>300</v>
      </c>
      <c r="S102" s="2">
        <f t="shared" si="189"/>
        <v>346</v>
      </c>
      <c r="T102" s="2">
        <f t="shared" si="133"/>
        <v>346</v>
      </c>
      <c r="U102" s="2">
        <f t="shared" si="134"/>
        <v>0</v>
      </c>
      <c r="V102" s="75"/>
      <c r="W102" s="75">
        <f t="shared" si="135"/>
        <v>-13</v>
      </c>
      <c r="X102" s="75">
        <f t="shared" si="136"/>
        <v>67</v>
      </c>
      <c r="Y102" s="75">
        <f t="shared" si="137"/>
        <v>0</v>
      </c>
      <c r="Z102" s="75"/>
      <c r="AA102" s="2">
        <f t="shared" si="138"/>
        <v>3000</v>
      </c>
      <c r="AB102" s="2">
        <f>IF($F102&lt;=AD$64,AD$65,AD$66)*Calc!$B$12+AD$63</f>
        <v>1500</v>
      </c>
      <c r="AC102" s="2">
        <f t="shared" si="139"/>
        <v>4500</v>
      </c>
      <c r="AD102" s="126">
        <f t="shared" si="140"/>
        <v>0</v>
      </c>
      <c r="AE102" s="112">
        <v>0</v>
      </c>
      <c r="AF102" s="75">
        <f t="shared" si="141"/>
        <v>0</v>
      </c>
      <c r="AG102" s="75"/>
      <c r="AH102" s="75">
        <f t="shared" si="142"/>
        <v>0</v>
      </c>
      <c r="AI102" s="75">
        <f t="shared" si="143"/>
        <v>0</v>
      </c>
      <c r="AJ102" s="75">
        <f t="shared" si="144"/>
        <v>0</v>
      </c>
      <c r="AK102" s="75">
        <f t="shared" si="145"/>
        <v>0</v>
      </c>
      <c r="AL102" s="75">
        <f t="shared" si="190"/>
        <v>0</v>
      </c>
      <c r="AM102" s="114">
        <v>0</v>
      </c>
      <c r="AN102" s="120"/>
      <c r="AO102" s="75">
        <f t="shared" si="146"/>
        <v>0</v>
      </c>
      <c r="AP102" s="75">
        <f t="shared" si="146"/>
        <v>0</v>
      </c>
      <c r="AQ102" s="75"/>
      <c r="AR102" s="126">
        <f t="shared" si="120"/>
        <v>0</v>
      </c>
      <c r="AS102" s="75">
        <f t="shared" si="147"/>
        <v>0</v>
      </c>
      <c r="AT102" s="75">
        <f t="shared" si="147"/>
        <v>0</v>
      </c>
      <c r="AU102" s="75">
        <f t="shared" si="147"/>
        <v>0</v>
      </c>
      <c r="AV102" s="75">
        <f t="shared" si="147"/>
        <v>0</v>
      </c>
      <c r="AW102" s="112">
        <v>0</v>
      </c>
      <c r="AX102" s="75">
        <f t="shared" si="148"/>
        <v>-16</v>
      </c>
      <c r="AY102" s="75">
        <f t="shared" si="148"/>
        <v>0</v>
      </c>
      <c r="AZ102" s="75"/>
      <c r="BA102" s="75">
        <f t="shared" si="149"/>
        <v>-103</v>
      </c>
      <c r="BB102" s="75">
        <f t="shared" si="149"/>
        <v>-110</v>
      </c>
      <c r="BC102" s="75">
        <f t="shared" si="149"/>
        <v>-158</v>
      </c>
      <c r="BD102" s="75">
        <f t="shared" si="149"/>
        <v>0</v>
      </c>
      <c r="BE102" s="75">
        <f t="shared" si="149"/>
        <v>-68</v>
      </c>
      <c r="BF102" s="75">
        <f t="shared" si="149"/>
        <v>0</v>
      </c>
      <c r="BG102" s="112">
        <v>0</v>
      </c>
      <c r="BH102" s="75">
        <f t="shared" si="150"/>
        <v>0</v>
      </c>
      <c r="BI102" s="75">
        <f t="shared" si="151"/>
        <v>3450</v>
      </c>
      <c r="BJ102" s="75">
        <f t="shared" si="152"/>
        <v>0</v>
      </c>
      <c r="BK102" s="75">
        <f t="shared" si="153"/>
        <v>-5</v>
      </c>
      <c r="BL102" s="75">
        <f t="shared" si="153"/>
        <v>0</v>
      </c>
      <c r="BM102" s="75"/>
      <c r="BN102" s="75">
        <f t="shared" si="154"/>
        <v>0</v>
      </c>
      <c r="BO102" s="75">
        <f t="shared" si="154"/>
        <v>0</v>
      </c>
      <c r="BP102" s="112">
        <v>0</v>
      </c>
      <c r="BQ102" s="75">
        <f t="shared" si="155"/>
        <v>0</v>
      </c>
      <c r="BR102" s="112">
        <v>0</v>
      </c>
      <c r="BS102" s="75">
        <f t="shared" si="156"/>
        <v>2460</v>
      </c>
      <c r="BT102" s="75">
        <f t="shared" si="157"/>
        <v>-15</v>
      </c>
      <c r="BU102" s="75">
        <f t="shared" si="157"/>
        <v>0</v>
      </c>
      <c r="BV102" s="75">
        <f t="shared" si="157"/>
        <v>0</v>
      </c>
      <c r="BW102" s="75">
        <f t="shared" si="157"/>
        <v>0</v>
      </c>
      <c r="BX102" s="75">
        <f t="shared" si="157"/>
        <v>-49</v>
      </c>
      <c r="BY102" s="75">
        <f t="shared" si="157"/>
        <v>0</v>
      </c>
      <c r="BZ102" s="75">
        <f t="shared" si="157"/>
        <v>0</v>
      </c>
      <c r="CA102" s="75">
        <f t="shared" si="157"/>
        <v>0</v>
      </c>
      <c r="CB102" s="112">
        <v>0</v>
      </c>
      <c r="CC102" s="75">
        <f t="shared" si="158"/>
        <v>0</v>
      </c>
      <c r="CD102" s="75">
        <f t="shared" si="159"/>
        <v>0</v>
      </c>
      <c r="CE102" s="126">
        <f t="shared" si="160"/>
        <v>0</v>
      </c>
      <c r="CF102" s="75">
        <f t="shared" si="161"/>
        <v>0</v>
      </c>
      <c r="CG102" s="75"/>
      <c r="CH102" s="75">
        <f t="shared" si="162"/>
        <v>0</v>
      </c>
      <c r="CI102" s="75">
        <f t="shared" si="162"/>
        <v>-138</v>
      </c>
      <c r="CJ102" s="75"/>
      <c r="CK102" s="75">
        <f t="shared" si="163"/>
        <v>0</v>
      </c>
      <c r="CL102" s="75">
        <f t="shared" si="163"/>
        <v>0</v>
      </c>
      <c r="CM102" s="112">
        <v>0</v>
      </c>
      <c r="CN102" s="75">
        <f t="shared" si="164"/>
        <v>0</v>
      </c>
      <c r="CO102" s="75">
        <f t="shared" si="164"/>
        <v>0</v>
      </c>
      <c r="CP102" s="75">
        <f t="shared" si="164"/>
        <v>0</v>
      </c>
      <c r="CQ102" s="75"/>
      <c r="CR102" s="126">
        <f t="shared" si="165"/>
        <v>0</v>
      </c>
      <c r="CS102" s="112">
        <v>0</v>
      </c>
      <c r="CT102" s="57"/>
      <c r="CU102" s="75">
        <f t="shared" si="166"/>
        <v>0</v>
      </c>
      <c r="CV102" s="75">
        <f t="shared" si="166"/>
        <v>0</v>
      </c>
      <c r="CW102" s="75">
        <f t="shared" si="166"/>
        <v>0</v>
      </c>
      <c r="CX102" s="126" cm="1">
        <f t="array" ref="CX102">IF($F102&lt;=10000,0,-ROUND(MAX(INDEX(CX$26:CX$38,MATCH(MAX($F102-CX$86-IF(CX$8="Yes",IF(CX$9=0,$U102,MIN($U102,CX$9)),0),0),CX$12:CX$25,1))*(MAX($F102-CX$86-IF(CX$8="Yes",IF(CX$9=0,$U102,MIN($U102,CX$9)),0),0)-INDEX(CX$12:CX$25,MATCH(MAX($F102-CX$86-IF(CX$8="Yes",IF(CX$9=0,$U102,MIN($U102,CX$9)),0),0),CX$12:CX$25,1)))+INDEX(CX$39:CX$51,MATCH(MAX($F102-CX$86-IF(CX$8="Yes",IF(CX$9=0,$U102,MIN($U102,CX$9)),0),0),CX$12:CX$25,1))-CX$87,0),0))*(1-_xlfn.IFNA(INDEX(WVFamilyCredit[Percent],MATCH(1,(WVFamilyCredit[Year]=Calc!$B$4)*(WVFamilyCredit[HH Size]=SUM(Calc!$B$11:$B$12))*(WVFamilyCredit[Status]=Calc!$B$8)*(WVFamilyCredit[greater than]&lt;=$F102)*(WVFamilyCredit[equal to or less than]&gt;=$F102),0)),0))</f>
        <v>0</v>
      </c>
      <c r="CY102" s="75"/>
      <c r="CZ102" s="112">
        <v>0</v>
      </c>
      <c r="DA102" s="57"/>
      <c r="DB102" s="75">
        <f t="shared" si="167"/>
        <v>0</v>
      </c>
      <c r="DC102" s="75">
        <f t="shared" si="167"/>
        <v>0</v>
      </c>
      <c r="DE102" s="57"/>
      <c r="DF102" s="57">
        <f t="shared" si="191"/>
        <v>0</v>
      </c>
      <c r="DG102" s="57">
        <f t="shared" si="192"/>
        <v>0</v>
      </c>
      <c r="DH102">
        <v>0</v>
      </c>
      <c r="DI102" s="57">
        <f t="shared" si="193"/>
        <v>0</v>
      </c>
      <c r="DJ102" s="75">
        <f t="shared" si="194"/>
        <v>0</v>
      </c>
      <c r="DK102" s="75">
        <f t="shared" si="195"/>
        <v>0</v>
      </c>
      <c r="DL102" s="75">
        <f t="shared" si="196"/>
        <v>0</v>
      </c>
      <c r="DM102" s="57">
        <f t="shared" si="197"/>
        <v>0</v>
      </c>
      <c r="DN102" s="57">
        <f t="shared" si="198"/>
        <v>0</v>
      </c>
      <c r="DO102">
        <f>0</f>
        <v>0</v>
      </c>
      <c r="DP102">
        <v>0</v>
      </c>
      <c r="DQ102" s="57">
        <f t="shared" si="199"/>
        <v>0</v>
      </c>
      <c r="DR102" s="75">
        <f t="shared" si="200"/>
        <v>0</v>
      </c>
      <c r="EB102" s="209" cm="1">
        <f t="array" ref="EB102">_xlfn.IFNA(INDEX(CAeitcTable[],MATCH(1,(CAeitcTable[At Least]&lt;=$F102)*(CAeitcTable[But Not Over]&gt;=$F102),0),MATCH(MIN($B$12,3),VALUE(CAeitcTable[#Headers]),0)),0)</f>
        <v>279</v>
      </c>
      <c r="EC102">
        <f t="shared" si="168"/>
        <v>173</v>
      </c>
      <c r="ED102">
        <f t="shared" si="168"/>
        <v>138.4</v>
      </c>
      <c r="EE102">
        <f t="shared" si="168"/>
        <v>15.57</v>
      </c>
      <c r="EF102">
        <f t="shared" si="168"/>
        <v>190.3</v>
      </c>
      <c r="EI102">
        <f t="shared" si="169"/>
        <v>138.4</v>
      </c>
      <c r="EK102">
        <f t="shared" si="170"/>
        <v>69.2</v>
      </c>
      <c r="EL102">
        <f t="shared" si="170"/>
        <v>34.6</v>
      </c>
      <c r="EM102">
        <f t="shared" si="170"/>
        <v>51.9</v>
      </c>
      <c r="EN102">
        <f t="shared" si="170"/>
        <v>58.820000000000007</v>
      </c>
      <c r="EP102">
        <f t="shared" si="171"/>
        <v>17.3</v>
      </c>
      <c r="EQ102">
        <f t="shared" si="171"/>
        <v>173</v>
      </c>
      <c r="ER102" s="209">
        <f t="shared" si="172"/>
        <v>346</v>
      </c>
      <c r="ES102">
        <f t="shared" si="173"/>
        <v>103.8</v>
      </c>
      <c r="ET102">
        <f t="shared" si="173"/>
        <v>103.8</v>
      </c>
      <c r="EU102" s="213">
        <f t="shared" si="174"/>
        <v>180</v>
      </c>
      <c r="EW102" s="215">
        <f t="shared" si="175"/>
        <v>0</v>
      </c>
      <c r="EX102">
        <f t="shared" si="176"/>
        <v>34.6</v>
      </c>
      <c r="EY102">
        <f t="shared" si="176"/>
        <v>34.6</v>
      </c>
      <c r="FB102">
        <f t="shared" si="177"/>
        <v>138.4</v>
      </c>
      <c r="FC102">
        <f t="shared" si="177"/>
        <v>86.5</v>
      </c>
      <c r="FD102">
        <f t="shared" si="177"/>
        <v>103.8</v>
      </c>
      <c r="FG102" s="215">
        <f t="shared" si="178"/>
        <v>0</v>
      </c>
      <c r="FH102">
        <f t="shared" si="179"/>
        <v>17.3</v>
      </c>
      <c r="FI102">
        <f t="shared" si="179"/>
        <v>31.14</v>
      </c>
      <c r="FK102">
        <f t="shared" si="180"/>
        <v>55.36</v>
      </c>
      <c r="FL102" s="215">
        <f t="shared" si="181"/>
        <v>0</v>
      </c>
      <c r="FP102" s="215">
        <f t="shared" si="182"/>
        <v>0</v>
      </c>
      <c r="FQ102">
        <f t="shared" si="183"/>
        <v>131.47999999999999</v>
      </c>
      <c r="FR102" s="215">
        <f t="shared" si="184"/>
        <v>0</v>
      </c>
      <c r="FS102" s="209">
        <f t="shared" si="185"/>
        <v>315</v>
      </c>
      <c r="FU102">
        <f t="shared" si="186"/>
        <v>0</v>
      </c>
    </row>
    <row r="103" spans="6:177">
      <c r="F103" s="2">
        <v>5000</v>
      </c>
      <c r="G103">
        <f t="shared" si="187"/>
        <v>5025</v>
      </c>
      <c r="H103" s="75">
        <f t="shared" si="129"/>
        <v>0</v>
      </c>
      <c r="I103" s="57">
        <v>0</v>
      </c>
      <c r="J103" s="57">
        <v>0</v>
      </c>
      <c r="K103" s="2">
        <f>ROUND(INDEX(CCareExpDecimal[],MATCH(F103,CCareExpDecimal[Income At Least],1),2)*J103,0)</f>
        <v>0</v>
      </c>
      <c r="L103" s="57">
        <v>0</v>
      </c>
      <c r="M103" s="2">
        <f t="shared" si="130"/>
        <v>0</v>
      </c>
      <c r="N103" s="57">
        <v>0</v>
      </c>
      <c r="O103" s="57">
        <f t="shared" si="131"/>
        <v>0</v>
      </c>
      <c r="P103" s="2">
        <f t="shared" si="132"/>
        <v>0</v>
      </c>
      <c r="Q103" s="96">
        <v>375</v>
      </c>
      <c r="R103" s="96">
        <f t="shared" si="188"/>
        <v>375</v>
      </c>
      <c r="S103" s="2">
        <f t="shared" si="189"/>
        <v>384</v>
      </c>
      <c r="T103" s="2">
        <f t="shared" si="133"/>
        <v>384</v>
      </c>
      <c r="U103" s="2">
        <f t="shared" si="134"/>
        <v>0</v>
      </c>
      <c r="V103" s="75"/>
      <c r="W103" s="75">
        <f t="shared" si="135"/>
        <v>-16</v>
      </c>
      <c r="X103" s="75">
        <f t="shared" si="136"/>
        <v>67</v>
      </c>
      <c r="Y103" s="75">
        <f t="shared" si="137"/>
        <v>0</v>
      </c>
      <c r="Z103" s="75"/>
      <c r="AA103" s="2">
        <f t="shared" si="138"/>
        <v>3000</v>
      </c>
      <c r="AB103" s="2">
        <f>IF($F103&lt;=AD$64,AD$65,AD$66)*Calc!$B$12+AD$63</f>
        <v>1500</v>
      </c>
      <c r="AC103" s="2">
        <f t="shared" si="139"/>
        <v>4500</v>
      </c>
      <c r="AD103" s="126">
        <f t="shared" si="140"/>
        <v>-30</v>
      </c>
      <c r="AE103" s="112">
        <v>0</v>
      </c>
      <c r="AF103" s="75">
        <f t="shared" si="141"/>
        <v>0</v>
      </c>
      <c r="AG103" s="75"/>
      <c r="AH103" s="75">
        <f t="shared" si="142"/>
        <v>0</v>
      </c>
      <c r="AI103" s="75">
        <f t="shared" si="143"/>
        <v>0</v>
      </c>
      <c r="AJ103" s="75">
        <f t="shared" si="144"/>
        <v>0</v>
      </c>
      <c r="AK103" s="75">
        <f t="shared" si="145"/>
        <v>0</v>
      </c>
      <c r="AL103" s="75">
        <f t="shared" si="190"/>
        <v>0</v>
      </c>
      <c r="AM103" s="114">
        <v>0</v>
      </c>
      <c r="AN103" s="120"/>
      <c r="AO103" s="75">
        <f t="shared" si="146"/>
        <v>0</v>
      </c>
      <c r="AP103" s="75">
        <f t="shared" si="146"/>
        <v>0</v>
      </c>
      <c r="AQ103" s="75"/>
      <c r="AR103" s="126">
        <f t="shared" si="120"/>
        <v>0</v>
      </c>
      <c r="AS103" s="75">
        <f t="shared" si="147"/>
        <v>0</v>
      </c>
      <c r="AT103" s="75">
        <f t="shared" si="147"/>
        <v>0</v>
      </c>
      <c r="AU103" s="75">
        <f t="shared" si="147"/>
        <v>0</v>
      </c>
      <c r="AV103" s="75">
        <f t="shared" si="147"/>
        <v>0</v>
      </c>
      <c r="AW103" s="112">
        <v>0</v>
      </c>
      <c r="AX103" s="75">
        <f t="shared" si="148"/>
        <v>-23</v>
      </c>
      <c r="AY103" s="75">
        <f t="shared" si="148"/>
        <v>0</v>
      </c>
      <c r="AZ103" s="75"/>
      <c r="BA103" s="75">
        <f t="shared" ref="BA103:BF112" si="201">-ROUND(MAX(INDEX(BA$26:BA$38,MATCH(MAX($F103-BA$86-IF(BA$8="Yes",IF(BA$9=0,$U103,MIN($U103,BA$9)),0),0),BA$12:BA$25,1))*(MAX($F103-BA$86-IF(BA$8="Yes",IF(BA$9=0,$U103,MIN($U103,BA$9)),0),0)-INDEX(BA$12:BA$25,MATCH(MAX($F103-BA$86-IF(BA$8="Yes",IF(BA$9=0,$U103,MIN($U103,BA$9)),0),0),BA$12:BA$25,1)))+INDEX(BA$39:BA$51,MATCH(MAX($F103-BA$86-IF(BA$8="Yes",IF(BA$9=0,$U103,MIN($U103,BA$9)),0),0),BA$12:BA$25,1))-BA$87,0),0)</f>
        <v>-127</v>
      </c>
      <c r="BB103" s="75">
        <f t="shared" si="201"/>
        <v>-126</v>
      </c>
      <c r="BC103" s="75">
        <f t="shared" si="201"/>
        <v>-180</v>
      </c>
      <c r="BD103" s="75">
        <f t="shared" si="201"/>
        <v>0</v>
      </c>
      <c r="BE103" s="75">
        <f t="shared" si="201"/>
        <v>-91</v>
      </c>
      <c r="BF103" s="75">
        <f t="shared" si="201"/>
        <v>-9</v>
      </c>
      <c r="BG103" s="112">
        <v>0</v>
      </c>
      <c r="BH103" s="75">
        <f t="shared" si="150"/>
        <v>0</v>
      </c>
      <c r="BI103" s="75">
        <f t="shared" si="151"/>
        <v>3450</v>
      </c>
      <c r="BJ103" s="75">
        <f t="shared" si="152"/>
        <v>0</v>
      </c>
      <c r="BK103" s="75">
        <f t="shared" si="153"/>
        <v>-30</v>
      </c>
      <c r="BL103" s="75">
        <f t="shared" si="153"/>
        <v>0</v>
      </c>
      <c r="BM103" s="75"/>
      <c r="BN103" s="75">
        <f t="shared" si="154"/>
        <v>0</v>
      </c>
      <c r="BO103" s="75">
        <f t="shared" si="154"/>
        <v>0</v>
      </c>
      <c r="BP103" s="112">
        <v>0</v>
      </c>
      <c r="BQ103" s="75">
        <f t="shared" si="155"/>
        <v>0</v>
      </c>
      <c r="BR103" s="112">
        <v>0</v>
      </c>
      <c r="BS103" s="75">
        <f t="shared" si="156"/>
        <v>2460</v>
      </c>
      <c r="BT103" s="75">
        <f t="shared" ref="BT103:CA112" si="202">-ROUND(MAX(INDEX(BT$26:BT$38,MATCH(MAX($F103-BT$86-IF(BT$8="Yes",IF(BT$9=0,$U103,MIN($U103,BT$9)),0),0),BT$12:BT$25,1))*(MAX($F103-BT$86-IF(BT$8="Yes",IF(BT$9=0,$U103,MIN($U103,BT$9)),0),0)-INDEX(BT$12:BT$25,MATCH(MAX($F103-BT$86-IF(BT$8="Yes",IF(BT$9=0,$U103,MIN($U103,BT$9)),0),0),BT$12:BT$25,1)))+INDEX(BT$39:BT$51,MATCH(MAX($F103-BT$86-IF(BT$8="Yes",IF(BT$9=0,$U103,MIN($U103,BT$9)),0),0),BT$12:BT$25,1))-BT$87,0),0)</f>
        <v>-20</v>
      </c>
      <c r="BU103" s="75">
        <f t="shared" si="202"/>
        <v>0</v>
      </c>
      <c r="BV103" s="75">
        <f t="shared" si="202"/>
        <v>0</v>
      </c>
      <c r="BW103" s="75">
        <f t="shared" si="202"/>
        <v>0</v>
      </c>
      <c r="BX103" s="75">
        <f t="shared" si="202"/>
        <v>-56</v>
      </c>
      <c r="BY103" s="75">
        <f t="shared" si="202"/>
        <v>0</v>
      </c>
      <c r="BZ103" s="75">
        <f t="shared" si="202"/>
        <v>0</v>
      </c>
      <c r="CA103" s="75">
        <f t="shared" si="202"/>
        <v>0</v>
      </c>
      <c r="CB103" s="112">
        <v>0</v>
      </c>
      <c r="CC103" s="75">
        <f t="shared" si="158"/>
        <v>0</v>
      </c>
      <c r="CD103" s="75">
        <f t="shared" si="159"/>
        <v>0</v>
      </c>
      <c r="CE103" s="126">
        <f t="shared" si="160"/>
        <v>0</v>
      </c>
      <c r="CF103" s="75">
        <f t="shared" si="161"/>
        <v>0</v>
      </c>
      <c r="CG103" s="75"/>
      <c r="CH103" s="75">
        <f t="shared" si="162"/>
        <v>0</v>
      </c>
      <c r="CI103" s="75">
        <f t="shared" si="162"/>
        <v>-154</v>
      </c>
      <c r="CJ103" s="75"/>
      <c r="CK103" s="75">
        <f t="shared" si="163"/>
        <v>0</v>
      </c>
      <c r="CL103" s="75">
        <f t="shared" si="163"/>
        <v>0</v>
      </c>
      <c r="CM103" s="112">
        <v>0</v>
      </c>
      <c r="CN103" s="75">
        <f t="shared" si="164"/>
        <v>0</v>
      </c>
      <c r="CO103" s="75">
        <f t="shared" si="164"/>
        <v>0</v>
      </c>
      <c r="CP103" s="75">
        <f t="shared" si="164"/>
        <v>0</v>
      </c>
      <c r="CQ103" s="75"/>
      <c r="CR103" s="126">
        <f t="shared" si="165"/>
        <v>0</v>
      </c>
      <c r="CS103" s="112">
        <v>0</v>
      </c>
      <c r="CT103" s="57"/>
      <c r="CU103" s="75">
        <f t="shared" si="166"/>
        <v>0</v>
      </c>
      <c r="CV103" s="75">
        <f t="shared" si="166"/>
        <v>0</v>
      </c>
      <c r="CW103" s="75">
        <f t="shared" si="166"/>
        <v>0</v>
      </c>
      <c r="CX103" s="126" cm="1">
        <f t="array" ref="CX103">IF($F103&lt;=10000,0,-ROUND(MAX(INDEX(CX$26:CX$38,MATCH(MAX($F103-CX$86-IF(CX$8="Yes",IF(CX$9=0,$U103,MIN($U103,CX$9)),0),0),CX$12:CX$25,1))*(MAX($F103-CX$86-IF(CX$8="Yes",IF(CX$9=0,$U103,MIN($U103,CX$9)),0),0)-INDEX(CX$12:CX$25,MATCH(MAX($F103-CX$86-IF(CX$8="Yes",IF(CX$9=0,$U103,MIN($U103,CX$9)),0),0),CX$12:CX$25,1)))+INDEX(CX$39:CX$51,MATCH(MAX($F103-CX$86-IF(CX$8="Yes",IF(CX$9=0,$U103,MIN($U103,CX$9)),0),0),CX$12:CX$25,1))-CX$87,0),0))*(1-_xlfn.IFNA(INDEX(WVFamilyCredit[Percent],MATCH(1,(WVFamilyCredit[Year]=Calc!$B$4)*(WVFamilyCredit[HH Size]=SUM(Calc!$B$11:$B$12))*(WVFamilyCredit[Status]=Calc!$B$8)*(WVFamilyCredit[greater than]&lt;=$F103)*(WVFamilyCredit[equal to or less than]&gt;=$F103),0)),0))</f>
        <v>0</v>
      </c>
      <c r="CY103" s="75"/>
      <c r="CZ103" s="112">
        <v>0</v>
      </c>
      <c r="DA103" s="57"/>
      <c r="DB103" s="75">
        <f t="shared" si="167"/>
        <v>0</v>
      </c>
      <c r="DC103" s="75">
        <f t="shared" si="167"/>
        <v>0</v>
      </c>
      <c r="DE103" s="57"/>
      <c r="DF103" s="57">
        <f t="shared" si="191"/>
        <v>0</v>
      </c>
      <c r="DG103" s="57">
        <f t="shared" si="192"/>
        <v>0</v>
      </c>
      <c r="DH103">
        <v>0</v>
      </c>
      <c r="DI103" s="57">
        <f t="shared" si="193"/>
        <v>0</v>
      </c>
      <c r="DJ103" s="75">
        <f t="shared" si="194"/>
        <v>0</v>
      </c>
      <c r="DK103" s="75">
        <f t="shared" si="195"/>
        <v>0</v>
      </c>
      <c r="DL103" s="75">
        <f t="shared" si="196"/>
        <v>0</v>
      </c>
      <c r="DM103" s="57">
        <f t="shared" si="197"/>
        <v>0</v>
      </c>
      <c r="DN103" s="57">
        <f t="shared" si="198"/>
        <v>0</v>
      </c>
      <c r="DO103">
        <f>0</f>
        <v>0</v>
      </c>
      <c r="DP103">
        <v>0</v>
      </c>
      <c r="DQ103" s="57">
        <f t="shared" si="199"/>
        <v>0</v>
      </c>
      <c r="DR103" s="75">
        <f t="shared" si="200"/>
        <v>0</v>
      </c>
      <c r="EB103" s="209" cm="1">
        <f t="array" ref="EB103">_xlfn.IFNA(INDEX(CAeitcTable[],MATCH(1,(CAeitcTable[At Least]&lt;=$F103)*(CAeitcTable[But Not Over]&gt;=$F103),0),MATCH(MIN($B$12,3),VALUE(CAeitcTable[#Headers]),0)),0)</f>
        <v>246</v>
      </c>
      <c r="EC103">
        <f t="shared" si="168"/>
        <v>192</v>
      </c>
      <c r="ED103">
        <f t="shared" si="168"/>
        <v>153.60000000000002</v>
      </c>
      <c r="EE103">
        <f t="shared" si="168"/>
        <v>17.28</v>
      </c>
      <c r="EF103">
        <f t="shared" si="168"/>
        <v>211.20000000000002</v>
      </c>
      <c r="EI103">
        <f t="shared" si="169"/>
        <v>153.60000000000002</v>
      </c>
      <c r="EK103">
        <f t="shared" si="170"/>
        <v>76.800000000000011</v>
      </c>
      <c r="EL103">
        <f t="shared" si="170"/>
        <v>38.400000000000006</v>
      </c>
      <c r="EM103">
        <f t="shared" si="170"/>
        <v>57.599999999999994</v>
      </c>
      <c r="EN103">
        <f t="shared" si="170"/>
        <v>65.28</v>
      </c>
      <c r="EP103">
        <f t="shared" si="171"/>
        <v>19.200000000000003</v>
      </c>
      <c r="EQ103">
        <f t="shared" si="171"/>
        <v>192</v>
      </c>
      <c r="ER103" s="209">
        <f t="shared" si="172"/>
        <v>384</v>
      </c>
      <c r="ES103">
        <f t="shared" si="173"/>
        <v>115.19999999999999</v>
      </c>
      <c r="ET103">
        <f t="shared" si="173"/>
        <v>115.19999999999999</v>
      </c>
      <c r="EU103" s="213">
        <f t="shared" si="174"/>
        <v>200</v>
      </c>
      <c r="EW103" s="215">
        <f t="shared" si="175"/>
        <v>0</v>
      </c>
      <c r="EX103">
        <f t="shared" si="176"/>
        <v>38.400000000000006</v>
      </c>
      <c r="EY103">
        <f t="shared" si="176"/>
        <v>38.400000000000006</v>
      </c>
      <c r="FB103">
        <f t="shared" si="177"/>
        <v>153.60000000000002</v>
      </c>
      <c r="FC103">
        <f t="shared" si="177"/>
        <v>96</v>
      </c>
      <c r="FD103">
        <f t="shared" si="177"/>
        <v>115.19999999999999</v>
      </c>
      <c r="FG103" s="215">
        <f t="shared" si="178"/>
        <v>0</v>
      </c>
      <c r="FH103">
        <f t="shared" si="179"/>
        <v>19.200000000000003</v>
      </c>
      <c r="FI103">
        <f t="shared" si="179"/>
        <v>34.56</v>
      </c>
      <c r="FK103">
        <f t="shared" si="180"/>
        <v>61.44</v>
      </c>
      <c r="FL103" s="215">
        <f t="shared" si="181"/>
        <v>0</v>
      </c>
      <c r="FP103" s="215">
        <f t="shared" si="182"/>
        <v>0</v>
      </c>
      <c r="FQ103">
        <f t="shared" si="183"/>
        <v>145.92000000000002</v>
      </c>
      <c r="FR103" s="215">
        <f t="shared" si="184"/>
        <v>0</v>
      </c>
      <c r="FS103" s="209">
        <f t="shared" si="185"/>
        <v>315</v>
      </c>
      <c r="FU103">
        <f t="shared" si="186"/>
        <v>0</v>
      </c>
    </row>
    <row r="104" spans="6:177">
      <c r="F104" s="2">
        <v>5500</v>
      </c>
      <c r="G104">
        <f t="shared" si="187"/>
        <v>5525</v>
      </c>
      <c r="H104" s="75">
        <f t="shared" si="129"/>
        <v>0</v>
      </c>
      <c r="I104" s="57">
        <v>0</v>
      </c>
      <c r="J104" s="57">
        <v>0</v>
      </c>
      <c r="K104" s="2">
        <f>ROUND(INDEX(CCareExpDecimal[],MATCH(F104,CCareExpDecimal[Income At Least],1),2)*J104,0)</f>
        <v>0</v>
      </c>
      <c r="L104" s="57">
        <v>0</v>
      </c>
      <c r="M104" s="2">
        <f t="shared" si="130"/>
        <v>0</v>
      </c>
      <c r="N104" s="57">
        <v>0</v>
      </c>
      <c r="O104" s="57">
        <f t="shared" si="131"/>
        <v>0</v>
      </c>
      <c r="P104" s="2">
        <f t="shared" si="132"/>
        <v>0</v>
      </c>
      <c r="Q104" s="96">
        <v>450</v>
      </c>
      <c r="R104" s="96">
        <f t="shared" si="188"/>
        <v>450</v>
      </c>
      <c r="S104" s="2">
        <f t="shared" si="189"/>
        <v>423</v>
      </c>
      <c r="T104" s="2">
        <f t="shared" si="133"/>
        <v>423</v>
      </c>
      <c r="U104" s="2">
        <f t="shared" si="134"/>
        <v>0</v>
      </c>
      <c r="V104" s="75"/>
      <c r="W104" s="75">
        <f t="shared" si="135"/>
        <v>-19</v>
      </c>
      <c r="X104" s="75">
        <f t="shared" si="136"/>
        <v>70</v>
      </c>
      <c r="Y104" s="75">
        <f t="shared" si="137"/>
        <v>0</v>
      </c>
      <c r="Z104" s="75"/>
      <c r="AA104" s="2">
        <f t="shared" si="138"/>
        <v>3000</v>
      </c>
      <c r="AB104" s="2">
        <f>IF($F104&lt;=AD$64,AD$65,AD$66)*Calc!$B$12+AD$63</f>
        <v>1500</v>
      </c>
      <c r="AC104" s="2">
        <f t="shared" si="139"/>
        <v>4500</v>
      </c>
      <c r="AD104" s="126">
        <f t="shared" si="140"/>
        <v>-50</v>
      </c>
      <c r="AE104" s="112">
        <v>0</v>
      </c>
      <c r="AF104" s="75">
        <f t="shared" si="141"/>
        <v>0</v>
      </c>
      <c r="AG104" s="75"/>
      <c r="AH104" s="75">
        <f t="shared" si="142"/>
        <v>0</v>
      </c>
      <c r="AI104" s="75">
        <f t="shared" si="143"/>
        <v>0</v>
      </c>
      <c r="AJ104" s="75">
        <f t="shared" si="144"/>
        <v>0</v>
      </c>
      <c r="AK104" s="75">
        <f t="shared" si="145"/>
        <v>0</v>
      </c>
      <c r="AL104" s="75">
        <f t="shared" si="190"/>
        <v>0</v>
      </c>
      <c r="AM104" s="114">
        <v>0</v>
      </c>
      <c r="AN104" s="120"/>
      <c r="AO104" s="75">
        <f t="shared" si="146"/>
        <v>0</v>
      </c>
      <c r="AP104" s="75">
        <f t="shared" si="146"/>
        <v>0</v>
      </c>
      <c r="AQ104" s="75"/>
      <c r="AR104" s="126">
        <f t="shared" si="120"/>
        <v>0</v>
      </c>
      <c r="AS104" s="75">
        <f t="shared" si="147"/>
        <v>0</v>
      </c>
      <c r="AT104" s="75">
        <f t="shared" si="147"/>
        <v>0</v>
      </c>
      <c r="AU104" s="75">
        <f t="shared" si="147"/>
        <v>0</v>
      </c>
      <c r="AV104" s="75">
        <f t="shared" si="147"/>
        <v>0</v>
      </c>
      <c r="AW104" s="112">
        <v>0</v>
      </c>
      <c r="AX104" s="75">
        <f t="shared" si="148"/>
        <v>-30</v>
      </c>
      <c r="AY104" s="75">
        <f t="shared" si="148"/>
        <v>0</v>
      </c>
      <c r="AZ104" s="75"/>
      <c r="BA104" s="75">
        <f t="shared" si="201"/>
        <v>-152</v>
      </c>
      <c r="BB104" s="75">
        <f t="shared" si="201"/>
        <v>-142</v>
      </c>
      <c r="BC104" s="75">
        <f t="shared" si="201"/>
        <v>-202</v>
      </c>
      <c r="BD104" s="75">
        <f t="shared" si="201"/>
        <v>0</v>
      </c>
      <c r="BE104" s="75">
        <f t="shared" si="201"/>
        <v>-113</v>
      </c>
      <c r="BF104" s="75">
        <f t="shared" si="201"/>
        <v>-19</v>
      </c>
      <c r="BG104" s="112">
        <v>0</v>
      </c>
      <c r="BH104" s="75">
        <f t="shared" si="150"/>
        <v>0</v>
      </c>
      <c r="BI104" s="75">
        <f t="shared" si="151"/>
        <v>3450</v>
      </c>
      <c r="BJ104" s="75">
        <f t="shared" si="152"/>
        <v>0</v>
      </c>
      <c r="BK104" s="75">
        <f t="shared" si="153"/>
        <v>-55</v>
      </c>
      <c r="BL104" s="75">
        <f t="shared" si="153"/>
        <v>-4</v>
      </c>
      <c r="BM104" s="75"/>
      <c r="BN104" s="75">
        <f t="shared" si="154"/>
        <v>0</v>
      </c>
      <c r="BO104" s="75">
        <f t="shared" si="154"/>
        <v>0</v>
      </c>
      <c r="BP104" s="112">
        <v>0</v>
      </c>
      <c r="BQ104" s="75">
        <f t="shared" si="155"/>
        <v>0</v>
      </c>
      <c r="BR104" s="112">
        <v>0</v>
      </c>
      <c r="BS104" s="75">
        <f t="shared" si="156"/>
        <v>2460</v>
      </c>
      <c r="BT104" s="75">
        <f t="shared" si="202"/>
        <v>-25</v>
      </c>
      <c r="BU104" s="75">
        <f t="shared" si="202"/>
        <v>0</v>
      </c>
      <c r="BV104" s="75">
        <f t="shared" si="202"/>
        <v>0</v>
      </c>
      <c r="BW104" s="75">
        <f t="shared" si="202"/>
        <v>0</v>
      </c>
      <c r="BX104" s="75">
        <f t="shared" si="202"/>
        <v>-63</v>
      </c>
      <c r="BY104" s="75">
        <f t="shared" si="202"/>
        <v>0</v>
      </c>
      <c r="BZ104" s="75">
        <f t="shared" si="202"/>
        <v>0</v>
      </c>
      <c r="CA104" s="75">
        <f t="shared" si="202"/>
        <v>0</v>
      </c>
      <c r="CB104" s="112">
        <v>0</v>
      </c>
      <c r="CC104" s="75">
        <f t="shared" si="158"/>
        <v>0</v>
      </c>
      <c r="CD104" s="75">
        <f t="shared" si="159"/>
        <v>0</v>
      </c>
      <c r="CE104" s="126">
        <f t="shared" si="160"/>
        <v>0</v>
      </c>
      <c r="CF104" s="75">
        <f t="shared" si="161"/>
        <v>0</v>
      </c>
      <c r="CG104" s="75"/>
      <c r="CH104" s="75">
        <f t="shared" si="162"/>
        <v>0</v>
      </c>
      <c r="CI104" s="75">
        <f t="shared" si="162"/>
        <v>-169</v>
      </c>
      <c r="CJ104" s="75"/>
      <c r="CK104" s="75">
        <f t="shared" si="163"/>
        <v>0</v>
      </c>
      <c r="CL104" s="75">
        <f t="shared" si="163"/>
        <v>0</v>
      </c>
      <c r="CM104" s="112">
        <v>0</v>
      </c>
      <c r="CN104" s="75">
        <f t="shared" si="164"/>
        <v>0</v>
      </c>
      <c r="CO104" s="75">
        <f t="shared" si="164"/>
        <v>0</v>
      </c>
      <c r="CP104" s="75">
        <f t="shared" si="164"/>
        <v>0</v>
      </c>
      <c r="CQ104" s="75"/>
      <c r="CR104" s="126">
        <f t="shared" si="165"/>
        <v>0</v>
      </c>
      <c r="CS104" s="112">
        <v>0</v>
      </c>
      <c r="CT104" s="57"/>
      <c r="CU104" s="75">
        <f t="shared" si="166"/>
        <v>0</v>
      </c>
      <c r="CV104" s="75">
        <f t="shared" si="166"/>
        <v>0</v>
      </c>
      <c r="CW104" s="75">
        <f t="shared" si="166"/>
        <v>0</v>
      </c>
      <c r="CX104" s="126" cm="1">
        <f t="array" ref="CX104">IF($F104&lt;=10000,0,-ROUND(MAX(INDEX(CX$26:CX$38,MATCH(MAX($F104-CX$86-IF(CX$8="Yes",IF(CX$9=0,$U104,MIN($U104,CX$9)),0),0),CX$12:CX$25,1))*(MAX($F104-CX$86-IF(CX$8="Yes",IF(CX$9=0,$U104,MIN($U104,CX$9)),0),0)-INDEX(CX$12:CX$25,MATCH(MAX($F104-CX$86-IF(CX$8="Yes",IF(CX$9=0,$U104,MIN($U104,CX$9)),0),0),CX$12:CX$25,1)))+INDEX(CX$39:CX$51,MATCH(MAX($F104-CX$86-IF(CX$8="Yes",IF(CX$9=0,$U104,MIN($U104,CX$9)),0),0),CX$12:CX$25,1))-CX$87,0),0))*(1-_xlfn.IFNA(INDEX(WVFamilyCredit[Percent],MATCH(1,(WVFamilyCredit[Year]=Calc!$B$4)*(WVFamilyCredit[HH Size]=SUM(Calc!$B$11:$B$12))*(WVFamilyCredit[Status]=Calc!$B$8)*(WVFamilyCredit[greater than]&lt;=$F104)*(WVFamilyCredit[equal to or less than]&gt;=$F104),0)),0))</f>
        <v>0</v>
      </c>
      <c r="CY104" s="75"/>
      <c r="CZ104" s="112">
        <v>0</v>
      </c>
      <c r="DA104" s="57"/>
      <c r="DB104" s="75">
        <f t="shared" si="167"/>
        <v>0</v>
      </c>
      <c r="DC104" s="75">
        <f t="shared" si="167"/>
        <v>0</v>
      </c>
      <c r="DE104" s="57"/>
      <c r="DF104" s="57">
        <f t="shared" si="191"/>
        <v>0</v>
      </c>
      <c r="DG104" s="57">
        <f t="shared" si="192"/>
        <v>0</v>
      </c>
      <c r="DH104">
        <v>0</v>
      </c>
      <c r="DI104" s="57">
        <f t="shared" si="193"/>
        <v>0</v>
      </c>
      <c r="DJ104" s="75">
        <f t="shared" si="194"/>
        <v>0</v>
      </c>
      <c r="DK104" s="75">
        <f t="shared" si="195"/>
        <v>0</v>
      </c>
      <c r="DL104" s="75">
        <f t="shared" si="196"/>
        <v>0</v>
      </c>
      <c r="DM104" s="57">
        <f t="shared" si="197"/>
        <v>0</v>
      </c>
      <c r="DN104" s="57">
        <f t="shared" si="198"/>
        <v>0</v>
      </c>
      <c r="DO104">
        <f>0</f>
        <v>0</v>
      </c>
      <c r="DP104">
        <v>0</v>
      </c>
      <c r="DQ104" s="57">
        <f t="shared" si="199"/>
        <v>0</v>
      </c>
      <c r="DR104" s="75">
        <f t="shared" si="200"/>
        <v>0</v>
      </c>
      <c r="EB104" s="209" cm="1">
        <f t="array" ref="EB104">_xlfn.IFNA(INDEX(CAeitcTable[],MATCH(1,(CAeitcTable[At Least]&lt;=$F104)*(CAeitcTable[But Not Over]&gt;=$F104),0),MATCH(MIN($B$12,3),VALUE(CAeitcTable[#Headers]),0)),0)</f>
        <v>234</v>
      </c>
      <c r="EC104">
        <f t="shared" si="168"/>
        <v>211.5</v>
      </c>
      <c r="ED104">
        <f t="shared" si="168"/>
        <v>169.20000000000002</v>
      </c>
      <c r="EE104">
        <f t="shared" si="168"/>
        <v>19.035</v>
      </c>
      <c r="EF104">
        <f t="shared" si="168"/>
        <v>232.65</v>
      </c>
      <c r="EI104">
        <f t="shared" si="169"/>
        <v>169.20000000000002</v>
      </c>
      <c r="EK104">
        <f t="shared" si="170"/>
        <v>84.600000000000009</v>
      </c>
      <c r="EL104">
        <f t="shared" si="170"/>
        <v>42.300000000000004</v>
      </c>
      <c r="EM104">
        <f t="shared" si="170"/>
        <v>63.449999999999996</v>
      </c>
      <c r="EN104">
        <f t="shared" si="170"/>
        <v>71.910000000000011</v>
      </c>
      <c r="EP104">
        <f t="shared" si="171"/>
        <v>21.150000000000002</v>
      </c>
      <c r="EQ104">
        <f t="shared" si="171"/>
        <v>211.5</v>
      </c>
      <c r="ER104" s="209">
        <f t="shared" si="172"/>
        <v>423</v>
      </c>
      <c r="ES104">
        <f t="shared" si="173"/>
        <v>126.89999999999999</v>
      </c>
      <c r="ET104">
        <f t="shared" si="173"/>
        <v>126.89999999999999</v>
      </c>
      <c r="EU104" s="213">
        <f t="shared" si="174"/>
        <v>220</v>
      </c>
      <c r="EW104" s="215">
        <f t="shared" si="175"/>
        <v>0</v>
      </c>
      <c r="EX104">
        <f t="shared" si="176"/>
        <v>42.300000000000004</v>
      </c>
      <c r="EY104">
        <f t="shared" si="176"/>
        <v>42.300000000000004</v>
      </c>
      <c r="FB104">
        <f t="shared" si="177"/>
        <v>169.20000000000002</v>
      </c>
      <c r="FC104">
        <f t="shared" si="177"/>
        <v>105.75</v>
      </c>
      <c r="FD104">
        <f t="shared" si="177"/>
        <v>126.89999999999999</v>
      </c>
      <c r="FG104" s="215">
        <f t="shared" si="178"/>
        <v>0</v>
      </c>
      <c r="FH104">
        <f t="shared" si="179"/>
        <v>21.150000000000002</v>
      </c>
      <c r="FI104">
        <f t="shared" si="179"/>
        <v>38.07</v>
      </c>
      <c r="FK104">
        <f t="shared" si="180"/>
        <v>67.680000000000007</v>
      </c>
      <c r="FL104" s="215">
        <f t="shared" si="181"/>
        <v>0</v>
      </c>
      <c r="FP104" s="215">
        <f t="shared" si="182"/>
        <v>0</v>
      </c>
      <c r="FQ104">
        <f t="shared" si="183"/>
        <v>160.74</v>
      </c>
      <c r="FR104" s="215">
        <f t="shared" si="184"/>
        <v>0</v>
      </c>
      <c r="FS104" s="209">
        <f t="shared" si="185"/>
        <v>315</v>
      </c>
      <c r="FU104">
        <f t="shared" si="186"/>
        <v>0</v>
      </c>
    </row>
    <row r="105" spans="6:177">
      <c r="F105" s="2">
        <v>6000</v>
      </c>
      <c r="G105">
        <f t="shared" si="187"/>
        <v>6025</v>
      </c>
      <c r="H105" s="75">
        <f t="shared" si="129"/>
        <v>0</v>
      </c>
      <c r="I105" s="57">
        <v>0</v>
      </c>
      <c r="J105" s="57">
        <v>0</v>
      </c>
      <c r="K105" s="2">
        <f>ROUND(INDEX(CCareExpDecimal[],MATCH(F105,CCareExpDecimal[Income At Least],1),2)*J105,0)</f>
        <v>0</v>
      </c>
      <c r="L105" s="57">
        <v>0</v>
      </c>
      <c r="M105" s="2">
        <f t="shared" si="130"/>
        <v>0</v>
      </c>
      <c r="N105" s="57">
        <v>0</v>
      </c>
      <c r="O105" s="57">
        <f t="shared" si="131"/>
        <v>0</v>
      </c>
      <c r="P105" s="2">
        <f t="shared" si="132"/>
        <v>0</v>
      </c>
      <c r="Q105" s="96">
        <v>525</v>
      </c>
      <c r="R105" s="96">
        <f t="shared" si="188"/>
        <v>525</v>
      </c>
      <c r="S105" s="2">
        <f t="shared" si="189"/>
        <v>461</v>
      </c>
      <c r="T105" s="2">
        <f t="shared" si="133"/>
        <v>461</v>
      </c>
      <c r="U105" s="2">
        <f t="shared" si="134"/>
        <v>0</v>
      </c>
      <c r="V105" s="75"/>
      <c r="W105" s="75">
        <f t="shared" si="135"/>
        <v>-23</v>
      </c>
      <c r="X105" s="75">
        <f t="shared" si="136"/>
        <v>73</v>
      </c>
      <c r="Y105" s="75">
        <f t="shared" si="137"/>
        <v>0</v>
      </c>
      <c r="Z105" s="75"/>
      <c r="AA105" s="2">
        <f t="shared" si="138"/>
        <v>3000</v>
      </c>
      <c r="AB105" s="2">
        <f>IF($F105&lt;=AD$64,AD$65,AD$66)*Calc!$B$12+AD$63</f>
        <v>1500</v>
      </c>
      <c r="AC105" s="2">
        <f t="shared" si="139"/>
        <v>4500</v>
      </c>
      <c r="AD105" s="126">
        <f t="shared" si="140"/>
        <v>-70</v>
      </c>
      <c r="AE105" s="112">
        <v>0</v>
      </c>
      <c r="AF105" s="75">
        <f t="shared" si="141"/>
        <v>0</v>
      </c>
      <c r="AG105" s="75"/>
      <c r="AH105" s="75">
        <f t="shared" si="142"/>
        <v>0</v>
      </c>
      <c r="AI105" s="75">
        <f t="shared" si="143"/>
        <v>0</v>
      </c>
      <c r="AJ105" s="75">
        <f t="shared" si="144"/>
        <v>0</v>
      </c>
      <c r="AK105" s="75">
        <f t="shared" si="145"/>
        <v>0</v>
      </c>
      <c r="AL105" s="75">
        <f t="shared" si="190"/>
        <v>0</v>
      </c>
      <c r="AM105" s="114">
        <v>0</v>
      </c>
      <c r="AN105" s="120"/>
      <c r="AO105" s="75">
        <f t="shared" si="146"/>
        <v>0</v>
      </c>
      <c r="AP105" s="75">
        <f t="shared" si="146"/>
        <v>0</v>
      </c>
      <c r="AQ105" s="75"/>
      <c r="AR105" s="126">
        <f t="shared" si="120"/>
        <v>0</v>
      </c>
      <c r="AS105" s="75">
        <f t="shared" si="147"/>
        <v>0</v>
      </c>
      <c r="AT105" s="75">
        <f t="shared" si="147"/>
        <v>0</v>
      </c>
      <c r="AU105" s="75">
        <f t="shared" si="147"/>
        <v>0</v>
      </c>
      <c r="AV105" s="75">
        <f t="shared" si="147"/>
        <v>0</v>
      </c>
      <c r="AW105" s="112">
        <v>0</v>
      </c>
      <c r="AX105" s="75">
        <f t="shared" si="148"/>
        <v>-42</v>
      </c>
      <c r="AY105" s="75">
        <f t="shared" si="148"/>
        <v>0</v>
      </c>
      <c r="AZ105" s="75"/>
      <c r="BA105" s="75">
        <f t="shared" si="201"/>
        <v>-177</v>
      </c>
      <c r="BB105" s="75">
        <f t="shared" si="201"/>
        <v>-158</v>
      </c>
      <c r="BC105" s="75">
        <f t="shared" si="201"/>
        <v>-224</v>
      </c>
      <c r="BD105" s="75">
        <f t="shared" si="201"/>
        <v>-8</v>
      </c>
      <c r="BE105" s="75">
        <f t="shared" si="201"/>
        <v>-136</v>
      </c>
      <c r="BF105" s="75">
        <f t="shared" si="201"/>
        <v>-28</v>
      </c>
      <c r="BG105" s="112">
        <v>0</v>
      </c>
      <c r="BH105" s="75">
        <f t="shared" si="150"/>
        <v>0</v>
      </c>
      <c r="BI105" s="75">
        <f t="shared" si="151"/>
        <v>3450</v>
      </c>
      <c r="BJ105" s="75">
        <f t="shared" si="152"/>
        <v>0</v>
      </c>
      <c r="BK105" s="75">
        <f t="shared" si="153"/>
        <v>-80</v>
      </c>
      <c r="BL105" s="75">
        <f t="shared" si="153"/>
        <v>-26</v>
      </c>
      <c r="BM105" s="75"/>
      <c r="BN105" s="75">
        <f t="shared" si="154"/>
        <v>0</v>
      </c>
      <c r="BO105" s="75">
        <f t="shared" si="154"/>
        <v>0</v>
      </c>
      <c r="BP105" s="112">
        <v>0</v>
      </c>
      <c r="BQ105" s="75">
        <f t="shared" si="155"/>
        <v>0</v>
      </c>
      <c r="BR105" s="112">
        <v>0</v>
      </c>
      <c r="BS105" s="75">
        <f t="shared" si="156"/>
        <v>2460</v>
      </c>
      <c r="BT105" s="75">
        <f t="shared" si="202"/>
        <v>-30</v>
      </c>
      <c r="BU105" s="75">
        <f t="shared" si="202"/>
        <v>0</v>
      </c>
      <c r="BV105" s="75">
        <f t="shared" si="202"/>
        <v>0</v>
      </c>
      <c r="BW105" s="75">
        <f t="shared" si="202"/>
        <v>0</v>
      </c>
      <c r="BX105" s="75">
        <f t="shared" si="202"/>
        <v>-70</v>
      </c>
      <c r="BY105" s="75">
        <f t="shared" si="202"/>
        <v>0</v>
      </c>
      <c r="BZ105" s="75">
        <f t="shared" si="202"/>
        <v>0</v>
      </c>
      <c r="CA105" s="75">
        <f t="shared" si="202"/>
        <v>0</v>
      </c>
      <c r="CB105" s="112">
        <v>0</v>
      </c>
      <c r="CC105" s="75">
        <f t="shared" si="158"/>
        <v>0</v>
      </c>
      <c r="CD105" s="75">
        <f t="shared" si="159"/>
        <v>0</v>
      </c>
      <c r="CE105" s="126">
        <f t="shared" si="160"/>
        <v>0</v>
      </c>
      <c r="CF105" s="75">
        <f t="shared" si="161"/>
        <v>0</v>
      </c>
      <c r="CG105" s="75"/>
      <c r="CH105" s="75">
        <f t="shared" si="162"/>
        <v>0</v>
      </c>
      <c r="CI105" s="75">
        <f t="shared" si="162"/>
        <v>-184</v>
      </c>
      <c r="CJ105" s="75"/>
      <c r="CK105" s="75">
        <f t="shared" si="163"/>
        <v>0</v>
      </c>
      <c r="CL105" s="75">
        <f t="shared" si="163"/>
        <v>0</v>
      </c>
      <c r="CM105" s="112">
        <v>0</v>
      </c>
      <c r="CN105" s="75">
        <f t="shared" si="164"/>
        <v>0</v>
      </c>
      <c r="CO105" s="75">
        <f t="shared" si="164"/>
        <v>0</v>
      </c>
      <c r="CP105" s="75">
        <f t="shared" si="164"/>
        <v>0</v>
      </c>
      <c r="CQ105" s="75"/>
      <c r="CR105" s="126">
        <f t="shared" si="165"/>
        <v>0</v>
      </c>
      <c r="CS105" s="112">
        <v>0</v>
      </c>
      <c r="CT105" s="57"/>
      <c r="CU105" s="75">
        <f t="shared" si="166"/>
        <v>0</v>
      </c>
      <c r="CV105" s="75">
        <f t="shared" si="166"/>
        <v>0</v>
      </c>
      <c r="CW105" s="75">
        <f t="shared" si="166"/>
        <v>0</v>
      </c>
      <c r="CX105" s="126" cm="1">
        <f t="array" ref="CX105">IF($F105&lt;=10000,0,-ROUND(MAX(INDEX(CX$26:CX$38,MATCH(MAX($F105-CX$86-IF(CX$8="Yes",IF(CX$9=0,$U105,MIN($U105,CX$9)),0),0),CX$12:CX$25,1))*(MAX($F105-CX$86-IF(CX$8="Yes",IF(CX$9=0,$U105,MIN($U105,CX$9)),0),0)-INDEX(CX$12:CX$25,MATCH(MAX($F105-CX$86-IF(CX$8="Yes",IF(CX$9=0,$U105,MIN($U105,CX$9)),0),0),CX$12:CX$25,1)))+INDEX(CX$39:CX$51,MATCH(MAX($F105-CX$86-IF(CX$8="Yes",IF(CX$9=0,$U105,MIN($U105,CX$9)),0),0),CX$12:CX$25,1))-CX$87,0),0))*(1-_xlfn.IFNA(INDEX(WVFamilyCredit[Percent],MATCH(1,(WVFamilyCredit[Year]=Calc!$B$4)*(WVFamilyCredit[HH Size]=SUM(Calc!$B$11:$B$12))*(WVFamilyCredit[Status]=Calc!$B$8)*(WVFamilyCredit[greater than]&lt;=$F105)*(WVFamilyCredit[equal to or less than]&gt;=$F105),0)),0))</f>
        <v>0</v>
      </c>
      <c r="CY105" s="75"/>
      <c r="CZ105" s="112">
        <v>0</v>
      </c>
      <c r="DA105" s="57"/>
      <c r="DB105" s="75">
        <f t="shared" si="167"/>
        <v>0</v>
      </c>
      <c r="DC105" s="75">
        <f t="shared" si="167"/>
        <v>0</v>
      </c>
      <c r="DE105" s="57"/>
      <c r="DF105" s="57">
        <f t="shared" si="191"/>
        <v>0</v>
      </c>
      <c r="DG105" s="57">
        <f t="shared" si="192"/>
        <v>0</v>
      </c>
      <c r="DH105">
        <v>0</v>
      </c>
      <c r="DI105" s="57">
        <f t="shared" si="193"/>
        <v>0</v>
      </c>
      <c r="DJ105" s="75">
        <f t="shared" si="194"/>
        <v>0</v>
      </c>
      <c r="DK105" s="75">
        <f t="shared" si="195"/>
        <v>0</v>
      </c>
      <c r="DL105" s="75">
        <f t="shared" si="196"/>
        <v>0</v>
      </c>
      <c r="DM105" s="57">
        <f t="shared" si="197"/>
        <v>0</v>
      </c>
      <c r="DN105" s="57">
        <f t="shared" si="198"/>
        <v>0</v>
      </c>
      <c r="DO105">
        <f>0</f>
        <v>0</v>
      </c>
      <c r="DP105">
        <v>0</v>
      </c>
      <c r="DQ105" s="57">
        <f t="shared" si="199"/>
        <v>0</v>
      </c>
      <c r="DR105" s="75">
        <f t="shared" si="200"/>
        <v>0</v>
      </c>
      <c r="EB105" s="209" cm="1">
        <f t="array" ref="EB105">_xlfn.IFNA(INDEX(CAeitcTable[],MATCH(1,(CAeitcTable[At Least]&lt;=$F105)*(CAeitcTable[But Not Over]&gt;=$F105),0),MATCH(MIN($B$12,3),VALUE(CAeitcTable[#Headers]),0)),0)</f>
        <v>229</v>
      </c>
      <c r="EC105">
        <f t="shared" si="168"/>
        <v>230.5</v>
      </c>
      <c r="ED105">
        <f t="shared" si="168"/>
        <v>184.4</v>
      </c>
      <c r="EE105">
        <f t="shared" si="168"/>
        <v>20.745000000000001</v>
      </c>
      <c r="EF105">
        <f t="shared" si="168"/>
        <v>253.55</v>
      </c>
      <c r="EI105">
        <f t="shared" si="169"/>
        <v>184.4</v>
      </c>
      <c r="EK105">
        <f t="shared" si="170"/>
        <v>92.2</v>
      </c>
      <c r="EL105">
        <f t="shared" si="170"/>
        <v>46.1</v>
      </c>
      <c r="EM105">
        <f t="shared" si="170"/>
        <v>69.149999999999991</v>
      </c>
      <c r="EN105">
        <f t="shared" si="170"/>
        <v>78.37</v>
      </c>
      <c r="EP105">
        <f t="shared" si="171"/>
        <v>23.05</v>
      </c>
      <c r="EQ105">
        <f t="shared" si="171"/>
        <v>230.5</v>
      </c>
      <c r="ER105" s="209">
        <f t="shared" si="172"/>
        <v>461</v>
      </c>
      <c r="ES105">
        <f t="shared" si="173"/>
        <v>138.29999999999998</v>
      </c>
      <c r="ET105">
        <f t="shared" si="173"/>
        <v>138.29999999999998</v>
      </c>
      <c r="EU105" s="213">
        <f t="shared" si="174"/>
        <v>240</v>
      </c>
      <c r="EW105" s="215">
        <f t="shared" si="175"/>
        <v>0</v>
      </c>
      <c r="EX105">
        <f t="shared" si="176"/>
        <v>46.1</v>
      </c>
      <c r="EY105">
        <f t="shared" si="176"/>
        <v>46.1</v>
      </c>
      <c r="FB105">
        <f t="shared" si="177"/>
        <v>184.4</v>
      </c>
      <c r="FC105">
        <f t="shared" si="177"/>
        <v>115.25</v>
      </c>
      <c r="FD105">
        <f t="shared" si="177"/>
        <v>138.29999999999998</v>
      </c>
      <c r="FG105" s="215">
        <f t="shared" si="178"/>
        <v>0</v>
      </c>
      <c r="FH105">
        <f t="shared" si="179"/>
        <v>23.05</v>
      </c>
      <c r="FI105">
        <f t="shared" si="179"/>
        <v>41.49</v>
      </c>
      <c r="FK105">
        <f t="shared" si="180"/>
        <v>73.760000000000005</v>
      </c>
      <c r="FL105" s="215">
        <f t="shared" si="181"/>
        <v>0</v>
      </c>
      <c r="FP105" s="215">
        <f t="shared" si="182"/>
        <v>0</v>
      </c>
      <c r="FQ105">
        <f t="shared" si="183"/>
        <v>175.18</v>
      </c>
      <c r="FR105" s="215">
        <f t="shared" si="184"/>
        <v>0</v>
      </c>
      <c r="FS105" s="209">
        <f t="shared" si="185"/>
        <v>315</v>
      </c>
      <c r="FU105">
        <f t="shared" si="186"/>
        <v>0</v>
      </c>
    </row>
    <row r="106" spans="6:177">
      <c r="F106" s="2">
        <v>6500</v>
      </c>
      <c r="G106">
        <f t="shared" si="187"/>
        <v>6525</v>
      </c>
      <c r="H106" s="75">
        <f t="shared" si="129"/>
        <v>0</v>
      </c>
      <c r="I106" s="57">
        <v>0</v>
      </c>
      <c r="J106" s="57">
        <v>0</v>
      </c>
      <c r="K106" s="2">
        <f>ROUND(INDEX(CCareExpDecimal[],MATCH(F106,CCareExpDecimal[Income At Least],1),2)*J106,0)</f>
        <v>0</v>
      </c>
      <c r="L106" s="57">
        <v>0</v>
      </c>
      <c r="M106" s="2">
        <f t="shared" si="130"/>
        <v>0</v>
      </c>
      <c r="N106" s="57">
        <v>0</v>
      </c>
      <c r="O106" s="57">
        <f t="shared" si="131"/>
        <v>0</v>
      </c>
      <c r="P106" s="2">
        <f t="shared" si="132"/>
        <v>0</v>
      </c>
      <c r="Q106" s="96">
        <v>600</v>
      </c>
      <c r="R106" s="96">
        <f t="shared" si="188"/>
        <v>600</v>
      </c>
      <c r="S106" s="2">
        <f t="shared" si="189"/>
        <v>499</v>
      </c>
      <c r="T106" s="2">
        <f t="shared" si="133"/>
        <v>499</v>
      </c>
      <c r="U106" s="2">
        <f t="shared" si="134"/>
        <v>0</v>
      </c>
      <c r="V106" s="75"/>
      <c r="W106" s="75">
        <f t="shared" si="135"/>
        <v>-27</v>
      </c>
      <c r="X106" s="75">
        <f t="shared" si="136"/>
        <v>76</v>
      </c>
      <c r="Y106" s="75">
        <f t="shared" si="137"/>
        <v>0</v>
      </c>
      <c r="Z106" s="75"/>
      <c r="AA106" s="2">
        <f t="shared" si="138"/>
        <v>3000</v>
      </c>
      <c r="AB106" s="2">
        <f>IF($F106&lt;=AD$64,AD$65,AD$66)*Calc!$B$12+AD$63</f>
        <v>1500</v>
      </c>
      <c r="AC106" s="2">
        <f t="shared" si="139"/>
        <v>4500</v>
      </c>
      <c r="AD106" s="126">
        <f t="shared" si="140"/>
        <v>-90</v>
      </c>
      <c r="AE106" s="112">
        <v>0</v>
      </c>
      <c r="AF106" s="75">
        <f t="shared" si="141"/>
        <v>0</v>
      </c>
      <c r="AG106" s="75"/>
      <c r="AH106" s="75">
        <f t="shared" si="142"/>
        <v>0</v>
      </c>
      <c r="AI106" s="75">
        <f t="shared" si="143"/>
        <v>0</v>
      </c>
      <c r="AJ106" s="75">
        <f t="shared" si="144"/>
        <v>0</v>
      </c>
      <c r="AK106" s="75">
        <f t="shared" si="145"/>
        <v>0</v>
      </c>
      <c r="AL106" s="75">
        <f t="shared" si="190"/>
        <v>0</v>
      </c>
      <c r="AM106" s="114">
        <v>0</v>
      </c>
      <c r="AN106" s="120"/>
      <c r="AO106" s="75">
        <f t="shared" si="146"/>
        <v>0</v>
      </c>
      <c r="AP106" s="75">
        <f t="shared" si="146"/>
        <v>0</v>
      </c>
      <c r="AQ106" s="75"/>
      <c r="AR106" s="126">
        <f t="shared" si="120"/>
        <v>0</v>
      </c>
      <c r="AS106" s="75">
        <f t="shared" si="147"/>
        <v>0</v>
      </c>
      <c r="AT106" s="75">
        <f t="shared" si="147"/>
        <v>0</v>
      </c>
      <c r="AU106" s="75">
        <f t="shared" si="147"/>
        <v>0</v>
      </c>
      <c r="AV106" s="75">
        <f t="shared" si="147"/>
        <v>0</v>
      </c>
      <c r="AW106" s="112">
        <v>0</v>
      </c>
      <c r="AX106" s="75">
        <f t="shared" si="148"/>
        <v>-58</v>
      </c>
      <c r="AY106" s="75">
        <f t="shared" si="148"/>
        <v>0</v>
      </c>
      <c r="AZ106" s="75"/>
      <c r="BA106" s="75">
        <f t="shared" si="201"/>
        <v>-202</v>
      </c>
      <c r="BB106" s="75">
        <f t="shared" si="201"/>
        <v>-173</v>
      </c>
      <c r="BC106" s="75">
        <f t="shared" si="201"/>
        <v>-248</v>
      </c>
      <c r="BD106" s="75">
        <f t="shared" si="201"/>
        <v>-23</v>
      </c>
      <c r="BE106" s="75">
        <f t="shared" si="201"/>
        <v>-158</v>
      </c>
      <c r="BF106" s="75">
        <f t="shared" si="201"/>
        <v>-37</v>
      </c>
      <c r="BG106" s="112">
        <v>0</v>
      </c>
      <c r="BH106" s="75">
        <f t="shared" si="150"/>
        <v>0</v>
      </c>
      <c r="BI106" s="75">
        <f t="shared" si="151"/>
        <v>3450</v>
      </c>
      <c r="BJ106" s="75">
        <f t="shared" si="152"/>
        <v>0</v>
      </c>
      <c r="BK106" s="75">
        <f t="shared" si="153"/>
        <v>-105</v>
      </c>
      <c r="BL106" s="75">
        <f t="shared" si="153"/>
        <v>-47</v>
      </c>
      <c r="BM106" s="75"/>
      <c r="BN106" s="75">
        <f t="shared" si="154"/>
        <v>0</v>
      </c>
      <c r="BO106" s="75">
        <f t="shared" si="154"/>
        <v>0</v>
      </c>
      <c r="BP106" s="112">
        <v>0</v>
      </c>
      <c r="BQ106" s="75">
        <f t="shared" si="155"/>
        <v>0</v>
      </c>
      <c r="BR106" s="112">
        <v>0</v>
      </c>
      <c r="BS106" s="75">
        <f t="shared" si="156"/>
        <v>2460</v>
      </c>
      <c r="BT106" s="75">
        <f t="shared" si="202"/>
        <v>-35</v>
      </c>
      <c r="BU106" s="75">
        <f t="shared" si="202"/>
        <v>0</v>
      </c>
      <c r="BV106" s="75">
        <f t="shared" si="202"/>
        <v>0</v>
      </c>
      <c r="BW106" s="75">
        <f t="shared" si="202"/>
        <v>0</v>
      </c>
      <c r="BX106" s="75">
        <f t="shared" si="202"/>
        <v>-77</v>
      </c>
      <c r="BY106" s="75">
        <f t="shared" si="202"/>
        <v>0</v>
      </c>
      <c r="BZ106" s="75">
        <f t="shared" si="202"/>
        <v>0</v>
      </c>
      <c r="CA106" s="75">
        <f t="shared" si="202"/>
        <v>0</v>
      </c>
      <c r="CB106" s="112">
        <v>0</v>
      </c>
      <c r="CC106" s="75">
        <f t="shared" si="158"/>
        <v>0</v>
      </c>
      <c r="CD106" s="75">
        <f t="shared" si="159"/>
        <v>0</v>
      </c>
      <c r="CE106" s="126">
        <f t="shared" si="160"/>
        <v>0</v>
      </c>
      <c r="CF106" s="75">
        <f t="shared" si="161"/>
        <v>0</v>
      </c>
      <c r="CG106" s="75"/>
      <c r="CH106" s="75">
        <f t="shared" si="162"/>
        <v>0</v>
      </c>
      <c r="CI106" s="75">
        <f t="shared" si="162"/>
        <v>-200</v>
      </c>
      <c r="CJ106" s="75"/>
      <c r="CK106" s="75">
        <f t="shared" si="163"/>
        <v>0</v>
      </c>
      <c r="CL106" s="75">
        <f t="shared" si="163"/>
        <v>0</v>
      </c>
      <c r="CM106" s="112">
        <v>0</v>
      </c>
      <c r="CN106" s="75">
        <f t="shared" si="164"/>
        <v>0</v>
      </c>
      <c r="CO106" s="75">
        <f t="shared" si="164"/>
        <v>0</v>
      </c>
      <c r="CP106" s="75">
        <f t="shared" si="164"/>
        <v>0</v>
      </c>
      <c r="CQ106" s="75"/>
      <c r="CR106" s="126">
        <f t="shared" si="165"/>
        <v>0</v>
      </c>
      <c r="CS106" s="112">
        <v>0</v>
      </c>
      <c r="CT106" s="57"/>
      <c r="CU106" s="75">
        <f t="shared" si="166"/>
        <v>0</v>
      </c>
      <c r="CV106" s="75">
        <f t="shared" si="166"/>
        <v>0</v>
      </c>
      <c r="CW106" s="75">
        <f t="shared" si="166"/>
        <v>0</v>
      </c>
      <c r="CX106" s="126" cm="1">
        <f t="array" ref="CX106">IF($F106&lt;=10000,0,-ROUND(MAX(INDEX(CX$26:CX$38,MATCH(MAX($F106-CX$86-IF(CX$8="Yes",IF(CX$9=0,$U106,MIN($U106,CX$9)),0),0),CX$12:CX$25,1))*(MAX($F106-CX$86-IF(CX$8="Yes",IF(CX$9=0,$U106,MIN($U106,CX$9)),0),0)-INDEX(CX$12:CX$25,MATCH(MAX($F106-CX$86-IF(CX$8="Yes",IF(CX$9=0,$U106,MIN($U106,CX$9)),0),0),CX$12:CX$25,1)))+INDEX(CX$39:CX$51,MATCH(MAX($F106-CX$86-IF(CX$8="Yes",IF(CX$9=0,$U106,MIN($U106,CX$9)),0),0),CX$12:CX$25,1))-CX$87,0),0))*(1-_xlfn.IFNA(INDEX(WVFamilyCredit[Percent],MATCH(1,(WVFamilyCredit[Year]=Calc!$B$4)*(WVFamilyCredit[HH Size]=SUM(Calc!$B$11:$B$12))*(WVFamilyCredit[Status]=Calc!$B$8)*(WVFamilyCredit[greater than]&lt;=$F106)*(WVFamilyCredit[equal to or less than]&gt;=$F106),0)),0))</f>
        <v>0</v>
      </c>
      <c r="CY106" s="75"/>
      <c r="CZ106" s="112">
        <v>0</v>
      </c>
      <c r="DA106" s="57"/>
      <c r="DB106" s="75">
        <f t="shared" si="167"/>
        <v>0</v>
      </c>
      <c r="DC106" s="75">
        <f t="shared" si="167"/>
        <v>0</v>
      </c>
      <c r="DE106" s="57"/>
      <c r="DF106" s="57">
        <f t="shared" si="191"/>
        <v>0</v>
      </c>
      <c r="DG106" s="57">
        <f t="shared" si="192"/>
        <v>0</v>
      </c>
      <c r="DH106">
        <v>0</v>
      </c>
      <c r="DI106" s="57">
        <f t="shared" si="193"/>
        <v>0</v>
      </c>
      <c r="DJ106" s="75">
        <f t="shared" si="194"/>
        <v>0</v>
      </c>
      <c r="DK106" s="75">
        <f t="shared" si="195"/>
        <v>0</v>
      </c>
      <c r="DL106" s="75">
        <f t="shared" si="196"/>
        <v>0</v>
      </c>
      <c r="DM106" s="57">
        <f t="shared" si="197"/>
        <v>0</v>
      </c>
      <c r="DN106" s="57">
        <f t="shared" si="198"/>
        <v>0</v>
      </c>
      <c r="DO106">
        <f>0</f>
        <v>0</v>
      </c>
      <c r="DP106">
        <v>0</v>
      </c>
      <c r="DQ106" s="57">
        <f t="shared" si="199"/>
        <v>0</v>
      </c>
      <c r="DR106" s="75">
        <f t="shared" si="200"/>
        <v>0</v>
      </c>
      <c r="EB106" s="209" cm="1">
        <f t="array" ref="EB106">_xlfn.IFNA(INDEX(CAeitcTable[],MATCH(1,(CAeitcTable[At Least]&lt;=$F106)*(CAeitcTable[But Not Over]&gt;=$F106),0),MATCH(MIN($B$12,3),VALUE(CAeitcTable[#Headers]),0)),0)</f>
        <v>225</v>
      </c>
      <c r="EC106">
        <f t="shared" si="168"/>
        <v>249.5</v>
      </c>
      <c r="ED106">
        <f t="shared" si="168"/>
        <v>199.60000000000002</v>
      </c>
      <c r="EE106">
        <f t="shared" si="168"/>
        <v>22.454999999999998</v>
      </c>
      <c r="EF106">
        <f t="shared" si="168"/>
        <v>274.45000000000005</v>
      </c>
      <c r="EI106">
        <f t="shared" si="169"/>
        <v>199.60000000000002</v>
      </c>
      <c r="EK106">
        <f t="shared" si="170"/>
        <v>99.800000000000011</v>
      </c>
      <c r="EL106">
        <f t="shared" si="170"/>
        <v>49.900000000000006</v>
      </c>
      <c r="EM106">
        <f t="shared" si="170"/>
        <v>74.849999999999994</v>
      </c>
      <c r="EN106">
        <f t="shared" si="170"/>
        <v>84.830000000000013</v>
      </c>
      <c r="EP106">
        <f t="shared" si="171"/>
        <v>24.950000000000003</v>
      </c>
      <c r="EQ106">
        <f t="shared" si="171"/>
        <v>249.5</v>
      </c>
      <c r="ER106" s="209">
        <f t="shared" si="172"/>
        <v>499</v>
      </c>
      <c r="ES106">
        <f t="shared" si="173"/>
        <v>149.69999999999999</v>
      </c>
      <c r="ET106">
        <f t="shared" si="173"/>
        <v>149.69999999999999</v>
      </c>
      <c r="EU106" s="213">
        <f t="shared" si="174"/>
        <v>260</v>
      </c>
      <c r="EW106" s="215">
        <f t="shared" si="175"/>
        <v>0</v>
      </c>
      <c r="EX106">
        <f t="shared" si="176"/>
        <v>49.900000000000006</v>
      </c>
      <c r="EY106">
        <f t="shared" si="176"/>
        <v>49.900000000000006</v>
      </c>
      <c r="FB106">
        <f t="shared" si="177"/>
        <v>199.60000000000002</v>
      </c>
      <c r="FC106">
        <f t="shared" si="177"/>
        <v>124.75</v>
      </c>
      <c r="FD106">
        <f t="shared" si="177"/>
        <v>149.69999999999999</v>
      </c>
      <c r="FG106" s="215">
        <f t="shared" si="178"/>
        <v>0</v>
      </c>
      <c r="FH106">
        <f t="shared" si="179"/>
        <v>24.950000000000003</v>
      </c>
      <c r="FI106">
        <f t="shared" si="179"/>
        <v>44.91</v>
      </c>
      <c r="FK106">
        <f t="shared" si="180"/>
        <v>79.84</v>
      </c>
      <c r="FL106" s="215">
        <f t="shared" si="181"/>
        <v>0</v>
      </c>
      <c r="FP106" s="215">
        <f t="shared" si="182"/>
        <v>0</v>
      </c>
      <c r="FQ106">
        <f t="shared" si="183"/>
        <v>189.62</v>
      </c>
      <c r="FR106" s="215">
        <f t="shared" si="184"/>
        <v>0</v>
      </c>
      <c r="FS106" s="209">
        <f t="shared" si="185"/>
        <v>315</v>
      </c>
      <c r="FU106">
        <f t="shared" si="186"/>
        <v>0</v>
      </c>
    </row>
    <row r="107" spans="6:177">
      <c r="F107" s="2">
        <v>7000</v>
      </c>
      <c r="G107">
        <f t="shared" si="187"/>
        <v>7025</v>
      </c>
      <c r="H107" s="75">
        <f t="shared" si="129"/>
        <v>0</v>
      </c>
      <c r="I107" s="57">
        <v>0</v>
      </c>
      <c r="J107" s="57">
        <v>0</v>
      </c>
      <c r="K107" s="2">
        <f>ROUND(INDEX(CCareExpDecimal[],MATCH(F107,CCareExpDecimal[Income At Least],1),2)*J107,0)</f>
        <v>0</v>
      </c>
      <c r="L107" s="57">
        <v>0</v>
      </c>
      <c r="M107" s="2">
        <f t="shared" si="130"/>
        <v>0</v>
      </c>
      <c r="N107" s="57">
        <v>0</v>
      </c>
      <c r="O107" s="57">
        <f t="shared" si="131"/>
        <v>0</v>
      </c>
      <c r="P107" s="2">
        <f t="shared" si="132"/>
        <v>0</v>
      </c>
      <c r="Q107" s="96">
        <v>675</v>
      </c>
      <c r="R107" s="96">
        <f t="shared" si="188"/>
        <v>675</v>
      </c>
      <c r="S107" s="2">
        <f t="shared" si="189"/>
        <v>537</v>
      </c>
      <c r="T107" s="2">
        <f t="shared" si="133"/>
        <v>537</v>
      </c>
      <c r="U107" s="2">
        <f t="shared" si="134"/>
        <v>0</v>
      </c>
      <c r="V107" s="75"/>
      <c r="W107" s="75">
        <f t="shared" si="135"/>
        <v>-31</v>
      </c>
      <c r="X107" s="75">
        <f t="shared" si="136"/>
        <v>79</v>
      </c>
      <c r="Y107" s="75">
        <f t="shared" si="137"/>
        <v>0</v>
      </c>
      <c r="Z107" s="75"/>
      <c r="AA107" s="2">
        <f t="shared" si="138"/>
        <v>3000</v>
      </c>
      <c r="AB107" s="2">
        <f>IF($F107&lt;=AD$64,AD$65,AD$66)*Calc!$B$12+AD$63</f>
        <v>1500</v>
      </c>
      <c r="AC107" s="2">
        <f t="shared" si="139"/>
        <v>4500</v>
      </c>
      <c r="AD107" s="126">
        <f t="shared" si="140"/>
        <v>-110</v>
      </c>
      <c r="AE107" s="112">
        <v>0</v>
      </c>
      <c r="AF107" s="75">
        <f t="shared" si="141"/>
        <v>0</v>
      </c>
      <c r="AG107" s="75"/>
      <c r="AH107" s="75">
        <f t="shared" si="142"/>
        <v>0</v>
      </c>
      <c r="AI107" s="75">
        <f t="shared" si="143"/>
        <v>0</v>
      </c>
      <c r="AJ107" s="75">
        <f t="shared" si="144"/>
        <v>0</v>
      </c>
      <c r="AK107" s="75">
        <f t="shared" si="145"/>
        <v>0</v>
      </c>
      <c r="AL107" s="75">
        <f t="shared" si="190"/>
        <v>0</v>
      </c>
      <c r="AM107" s="114">
        <v>0</v>
      </c>
      <c r="AN107" s="120"/>
      <c r="AO107" s="75">
        <f t="shared" si="146"/>
        <v>0</v>
      </c>
      <c r="AP107" s="75">
        <f t="shared" si="146"/>
        <v>0</v>
      </c>
      <c r="AQ107" s="75"/>
      <c r="AR107" s="126">
        <f t="shared" si="120"/>
        <v>0</v>
      </c>
      <c r="AS107" s="75">
        <f t="shared" si="147"/>
        <v>0</v>
      </c>
      <c r="AT107" s="75">
        <f t="shared" si="147"/>
        <v>0</v>
      </c>
      <c r="AU107" s="75">
        <f t="shared" si="147"/>
        <v>0</v>
      </c>
      <c r="AV107" s="75">
        <f t="shared" si="147"/>
        <v>0</v>
      </c>
      <c r="AW107" s="112">
        <v>0</v>
      </c>
      <c r="AX107" s="75">
        <f t="shared" si="148"/>
        <v>-74</v>
      </c>
      <c r="AY107" s="75">
        <f t="shared" si="148"/>
        <v>0</v>
      </c>
      <c r="AZ107" s="75"/>
      <c r="BA107" s="75">
        <f t="shared" si="201"/>
        <v>-226</v>
      </c>
      <c r="BB107" s="75">
        <f t="shared" si="201"/>
        <v>-189</v>
      </c>
      <c r="BC107" s="75">
        <f t="shared" si="201"/>
        <v>-272</v>
      </c>
      <c r="BD107" s="75">
        <f t="shared" si="201"/>
        <v>-39</v>
      </c>
      <c r="BE107" s="75">
        <f t="shared" si="201"/>
        <v>-181</v>
      </c>
      <c r="BF107" s="75">
        <f t="shared" si="201"/>
        <v>-46</v>
      </c>
      <c r="BG107" s="112">
        <v>0</v>
      </c>
      <c r="BH107" s="75">
        <f t="shared" si="150"/>
        <v>0</v>
      </c>
      <c r="BI107" s="75">
        <f t="shared" si="151"/>
        <v>3450</v>
      </c>
      <c r="BJ107" s="75">
        <f t="shared" si="152"/>
        <v>-7</v>
      </c>
      <c r="BK107" s="75">
        <f t="shared" si="153"/>
        <v>-130</v>
      </c>
      <c r="BL107" s="75">
        <f t="shared" si="153"/>
        <v>-68</v>
      </c>
      <c r="BM107" s="75"/>
      <c r="BN107" s="75">
        <f t="shared" si="154"/>
        <v>0</v>
      </c>
      <c r="BO107" s="75">
        <f t="shared" si="154"/>
        <v>0</v>
      </c>
      <c r="BP107" s="112">
        <v>0</v>
      </c>
      <c r="BQ107" s="75">
        <f t="shared" si="155"/>
        <v>0</v>
      </c>
      <c r="BR107" s="112">
        <v>0</v>
      </c>
      <c r="BS107" s="75">
        <f t="shared" si="156"/>
        <v>2460</v>
      </c>
      <c r="BT107" s="75">
        <f t="shared" si="202"/>
        <v>-45</v>
      </c>
      <c r="BU107" s="75">
        <f t="shared" si="202"/>
        <v>0</v>
      </c>
      <c r="BV107" s="75">
        <f t="shared" si="202"/>
        <v>0</v>
      </c>
      <c r="BW107" s="75">
        <f t="shared" si="202"/>
        <v>0</v>
      </c>
      <c r="BX107" s="75">
        <f t="shared" si="202"/>
        <v>-84</v>
      </c>
      <c r="BY107" s="75">
        <f t="shared" si="202"/>
        <v>0</v>
      </c>
      <c r="BZ107" s="75">
        <f t="shared" si="202"/>
        <v>0</v>
      </c>
      <c r="CA107" s="75">
        <f t="shared" si="202"/>
        <v>0</v>
      </c>
      <c r="CB107" s="112">
        <v>0</v>
      </c>
      <c r="CC107" s="75">
        <f t="shared" si="158"/>
        <v>0</v>
      </c>
      <c r="CD107" s="75">
        <f t="shared" si="159"/>
        <v>0</v>
      </c>
      <c r="CE107" s="126">
        <f t="shared" si="160"/>
        <v>0</v>
      </c>
      <c r="CF107" s="75">
        <f t="shared" si="161"/>
        <v>0</v>
      </c>
      <c r="CG107" s="75"/>
      <c r="CH107" s="75">
        <f t="shared" si="162"/>
        <v>0</v>
      </c>
      <c r="CI107" s="75">
        <f t="shared" si="162"/>
        <v>-215</v>
      </c>
      <c r="CJ107" s="75"/>
      <c r="CK107" s="75">
        <f t="shared" si="163"/>
        <v>0</v>
      </c>
      <c r="CL107" s="75">
        <f t="shared" si="163"/>
        <v>0</v>
      </c>
      <c r="CM107" s="112">
        <v>0</v>
      </c>
      <c r="CN107" s="75">
        <f t="shared" si="164"/>
        <v>0</v>
      </c>
      <c r="CO107" s="75">
        <f t="shared" si="164"/>
        <v>0</v>
      </c>
      <c r="CP107" s="75">
        <f t="shared" si="164"/>
        <v>0</v>
      </c>
      <c r="CQ107" s="75"/>
      <c r="CR107" s="126">
        <f t="shared" si="165"/>
        <v>0</v>
      </c>
      <c r="CS107" s="112">
        <v>0</v>
      </c>
      <c r="CT107" s="57"/>
      <c r="CU107" s="75">
        <f t="shared" si="166"/>
        <v>0</v>
      </c>
      <c r="CV107" s="75">
        <f t="shared" si="166"/>
        <v>0</v>
      </c>
      <c r="CW107" s="75">
        <f t="shared" si="166"/>
        <v>0</v>
      </c>
      <c r="CX107" s="126" cm="1">
        <f t="array" ref="CX107">IF($F107&lt;=10000,0,-ROUND(MAX(INDEX(CX$26:CX$38,MATCH(MAX($F107-CX$86-IF(CX$8="Yes",IF(CX$9=0,$U107,MIN($U107,CX$9)),0),0),CX$12:CX$25,1))*(MAX($F107-CX$86-IF(CX$8="Yes",IF(CX$9=0,$U107,MIN($U107,CX$9)),0),0)-INDEX(CX$12:CX$25,MATCH(MAX($F107-CX$86-IF(CX$8="Yes",IF(CX$9=0,$U107,MIN($U107,CX$9)),0),0),CX$12:CX$25,1)))+INDEX(CX$39:CX$51,MATCH(MAX($F107-CX$86-IF(CX$8="Yes",IF(CX$9=0,$U107,MIN($U107,CX$9)),0),0),CX$12:CX$25,1))-CX$87,0),0))*(1-_xlfn.IFNA(INDEX(WVFamilyCredit[Percent],MATCH(1,(WVFamilyCredit[Year]=Calc!$B$4)*(WVFamilyCredit[HH Size]=SUM(Calc!$B$11:$B$12))*(WVFamilyCredit[Status]=Calc!$B$8)*(WVFamilyCredit[greater than]&lt;=$F107)*(WVFamilyCredit[equal to or less than]&gt;=$F107),0)),0))</f>
        <v>0</v>
      </c>
      <c r="CY107" s="75"/>
      <c r="CZ107" s="112">
        <v>0</v>
      </c>
      <c r="DA107" s="57"/>
      <c r="DB107" s="75">
        <f t="shared" si="167"/>
        <v>0</v>
      </c>
      <c r="DC107" s="75">
        <f t="shared" si="167"/>
        <v>0</v>
      </c>
      <c r="DE107" s="57"/>
      <c r="DF107" s="57">
        <f t="shared" si="191"/>
        <v>0</v>
      </c>
      <c r="DG107" s="57">
        <f t="shared" si="192"/>
        <v>0</v>
      </c>
      <c r="DH107">
        <v>0</v>
      </c>
      <c r="DI107" s="57">
        <f t="shared" si="193"/>
        <v>0</v>
      </c>
      <c r="DJ107" s="75">
        <f t="shared" si="194"/>
        <v>0</v>
      </c>
      <c r="DK107" s="75">
        <f t="shared" si="195"/>
        <v>0</v>
      </c>
      <c r="DL107" s="75">
        <f t="shared" si="196"/>
        <v>0</v>
      </c>
      <c r="DM107" s="57">
        <f t="shared" si="197"/>
        <v>0</v>
      </c>
      <c r="DN107" s="57">
        <f t="shared" si="198"/>
        <v>0</v>
      </c>
      <c r="DO107">
        <f>0</f>
        <v>0</v>
      </c>
      <c r="DP107">
        <v>0</v>
      </c>
      <c r="DQ107" s="57">
        <f t="shared" si="199"/>
        <v>0</v>
      </c>
      <c r="DR107" s="75">
        <f t="shared" si="200"/>
        <v>0</v>
      </c>
      <c r="EB107" s="209" cm="1">
        <f t="array" ref="EB107">_xlfn.IFNA(INDEX(CAeitcTable[],MATCH(1,(CAeitcTable[At Least]&lt;=$F107)*(CAeitcTable[But Not Over]&gt;=$F107),0),MATCH(MIN($B$12,3),VALUE(CAeitcTable[#Headers]),0)),0)</f>
        <v>220</v>
      </c>
      <c r="EC107">
        <f t="shared" si="168"/>
        <v>268.5</v>
      </c>
      <c r="ED107">
        <f t="shared" si="168"/>
        <v>214.8</v>
      </c>
      <c r="EE107">
        <f t="shared" si="168"/>
        <v>24.164999999999999</v>
      </c>
      <c r="EF107">
        <f t="shared" si="168"/>
        <v>295.35000000000002</v>
      </c>
      <c r="EI107">
        <f t="shared" si="169"/>
        <v>214.8</v>
      </c>
      <c r="EK107">
        <f t="shared" si="170"/>
        <v>107.4</v>
      </c>
      <c r="EL107">
        <f t="shared" si="170"/>
        <v>53.7</v>
      </c>
      <c r="EM107">
        <f t="shared" si="170"/>
        <v>80.55</v>
      </c>
      <c r="EN107">
        <f t="shared" si="170"/>
        <v>91.29</v>
      </c>
      <c r="EP107">
        <f t="shared" si="171"/>
        <v>26.85</v>
      </c>
      <c r="EQ107">
        <f t="shared" si="171"/>
        <v>268.5</v>
      </c>
      <c r="ER107" s="209">
        <f t="shared" si="172"/>
        <v>537</v>
      </c>
      <c r="ES107">
        <f t="shared" si="173"/>
        <v>161.1</v>
      </c>
      <c r="ET107">
        <f t="shared" si="173"/>
        <v>161.1</v>
      </c>
      <c r="EU107" s="213">
        <f t="shared" si="174"/>
        <v>280</v>
      </c>
      <c r="EW107" s="215">
        <f t="shared" si="175"/>
        <v>0</v>
      </c>
      <c r="EX107">
        <f t="shared" si="176"/>
        <v>53.7</v>
      </c>
      <c r="EY107">
        <f t="shared" si="176"/>
        <v>53.7</v>
      </c>
      <c r="FB107">
        <f t="shared" si="177"/>
        <v>214.8</v>
      </c>
      <c r="FC107">
        <f t="shared" si="177"/>
        <v>134.25</v>
      </c>
      <c r="FD107">
        <f t="shared" si="177"/>
        <v>161.1</v>
      </c>
      <c r="FG107" s="215">
        <f t="shared" si="178"/>
        <v>0</v>
      </c>
      <c r="FH107">
        <f t="shared" si="179"/>
        <v>26.85</v>
      </c>
      <c r="FI107">
        <f t="shared" si="179"/>
        <v>48.33</v>
      </c>
      <c r="FK107">
        <f t="shared" si="180"/>
        <v>85.92</v>
      </c>
      <c r="FL107" s="215">
        <f t="shared" si="181"/>
        <v>0</v>
      </c>
      <c r="FP107" s="215">
        <f t="shared" si="182"/>
        <v>0</v>
      </c>
      <c r="FQ107">
        <f t="shared" si="183"/>
        <v>204.06</v>
      </c>
      <c r="FR107" s="215">
        <f t="shared" si="184"/>
        <v>0</v>
      </c>
      <c r="FS107" s="209">
        <f t="shared" si="185"/>
        <v>315</v>
      </c>
      <c r="FU107">
        <f t="shared" si="186"/>
        <v>0</v>
      </c>
    </row>
    <row r="108" spans="6:177">
      <c r="F108" s="2">
        <v>7500</v>
      </c>
      <c r="G108">
        <f t="shared" si="187"/>
        <v>7525</v>
      </c>
      <c r="H108" s="75">
        <f t="shared" si="129"/>
        <v>0</v>
      </c>
      <c r="I108" s="57">
        <v>0</v>
      </c>
      <c r="J108" s="57">
        <v>0</v>
      </c>
      <c r="K108" s="2">
        <f>ROUND(INDEX(CCareExpDecimal[],MATCH(F108,CCareExpDecimal[Income At Least],1),2)*J108,0)</f>
        <v>0</v>
      </c>
      <c r="L108" s="57">
        <v>0</v>
      </c>
      <c r="M108" s="2">
        <f t="shared" si="130"/>
        <v>0</v>
      </c>
      <c r="N108" s="57">
        <v>0</v>
      </c>
      <c r="O108" s="57">
        <f t="shared" si="131"/>
        <v>0</v>
      </c>
      <c r="P108" s="2">
        <f t="shared" si="132"/>
        <v>0</v>
      </c>
      <c r="Q108" s="96">
        <v>750</v>
      </c>
      <c r="R108" s="96">
        <f t="shared" si="188"/>
        <v>750</v>
      </c>
      <c r="S108" s="2">
        <f t="shared" si="189"/>
        <v>576</v>
      </c>
      <c r="T108" s="2">
        <f t="shared" si="133"/>
        <v>576</v>
      </c>
      <c r="U108" s="2">
        <f t="shared" si="134"/>
        <v>0</v>
      </c>
      <c r="V108" s="75"/>
      <c r="W108" s="75">
        <f t="shared" si="135"/>
        <v>-37</v>
      </c>
      <c r="X108" s="75">
        <f t="shared" si="136"/>
        <v>82</v>
      </c>
      <c r="Y108" s="75">
        <f t="shared" si="137"/>
        <v>0</v>
      </c>
      <c r="Z108" s="75"/>
      <c r="AA108" s="2">
        <f t="shared" si="138"/>
        <v>3000</v>
      </c>
      <c r="AB108" s="2">
        <f>IF($F108&lt;=AD$64,AD$65,AD$66)*Calc!$B$12+AD$63</f>
        <v>1500</v>
      </c>
      <c r="AC108" s="2">
        <f t="shared" si="139"/>
        <v>4500</v>
      </c>
      <c r="AD108" s="126">
        <f t="shared" si="140"/>
        <v>-260</v>
      </c>
      <c r="AE108" s="112">
        <v>0</v>
      </c>
      <c r="AF108" s="75">
        <f t="shared" si="141"/>
        <v>0</v>
      </c>
      <c r="AG108" s="75"/>
      <c r="AH108" s="75">
        <f t="shared" si="142"/>
        <v>0</v>
      </c>
      <c r="AI108" s="75">
        <f t="shared" si="143"/>
        <v>0</v>
      </c>
      <c r="AJ108" s="75">
        <f t="shared" si="144"/>
        <v>0</v>
      </c>
      <c r="AK108" s="75">
        <f t="shared" si="145"/>
        <v>0</v>
      </c>
      <c r="AL108" s="75">
        <f t="shared" si="190"/>
        <v>0</v>
      </c>
      <c r="AM108" s="114">
        <v>0</v>
      </c>
      <c r="AN108" s="120"/>
      <c r="AO108" s="75">
        <f t="shared" si="146"/>
        <v>0</v>
      </c>
      <c r="AP108" s="75">
        <f t="shared" si="146"/>
        <v>0</v>
      </c>
      <c r="AQ108" s="75"/>
      <c r="AR108" s="126">
        <f t="shared" si="120"/>
        <v>0</v>
      </c>
      <c r="AS108" s="75">
        <f t="shared" si="147"/>
        <v>0</v>
      </c>
      <c r="AT108" s="75">
        <f t="shared" si="147"/>
        <v>0</v>
      </c>
      <c r="AU108" s="75">
        <f t="shared" si="147"/>
        <v>0</v>
      </c>
      <c r="AV108" s="75">
        <f t="shared" si="147"/>
        <v>0</v>
      </c>
      <c r="AW108" s="112">
        <v>0</v>
      </c>
      <c r="AX108" s="75">
        <f t="shared" si="148"/>
        <v>-90</v>
      </c>
      <c r="AY108" s="75">
        <f t="shared" si="148"/>
        <v>0</v>
      </c>
      <c r="AZ108" s="75"/>
      <c r="BA108" s="75">
        <f t="shared" si="201"/>
        <v>-251</v>
      </c>
      <c r="BB108" s="75">
        <f t="shared" si="201"/>
        <v>-205</v>
      </c>
      <c r="BC108" s="75">
        <f t="shared" si="201"/>
        <v>-296</v>
      </c>
      <c r="BD108" s="75">
        <f t="shared" si="201"/>
        <v>-54</v>
      </c>
      <c r="BE108" s="75">
        <f t="shared" si="201"/>
        <v>-203</v>
      </c>
      <c r="BF108" s="75">
        <f t="shared" si="201"/>
        <v>-56</v>
      </c>
      <c r="BG108" s="112">
        <v>0</v>
      </c>
      <c r="BH108" s="75">
        <f t="shared" si="150"/>
        <v>0</v>
      </c>
      <c r="BI108" s="75">
        <f t="shared" si="151"/>
        <v>3450</v>
      </c>
      <c r="BJ108" s="75">
        <f t="shared" si="152"/>
        <v>-17</v>
      </c>
      <c r="BK108" s="75">
        <f t="shared" si="153"/>
        <v>-155</v>
      </c>
      <c r="BL108" s="75">
        <f t="shared" si="153"/>
        <v>-89</v>
      </c>
      <c r="BM108" s="75"/>
      <c r="BN108" s="75">
        <f t="shared" si="154"/>
        <v>0</v>
      </c>
      <c r="BO108" s="75">
        <f t="shared" si="154"/>
        <v>0</v>
      </c>
      <c r="BP108" s="112">
        <v>0</v>
      </c>
      <c r="BQ108" s="75">
        <f t="shared" si="155"/>
        <v>0</v>
      </c>
      <c r="BR108" s="112">
        <v>0</v>
      </c>
      <c r="BS108" s="75">
        <f t="shared" si="156"/>
        <v>2460</v>
      </c>
      <c r="BT108" s="75">
        <f t="shared" si="202"/>
        <v>-55</v>
      </c>
      <c r="BU108" s="75">
        <f t="shared" si="202"/>
        <v>0</v>
      </c>
      <c r="BV108" s="75">
        <f t="shared" si="202"/>
        <v>0</v>
      </c>
      <c r="BW108" s="75">
        <f t="shared" si="202"/>
        <v>0</v>
      </c>
      <c r="BX108" s="75">
        <f t="shared" si="202"/>
        <v>-91</v>
      </c>
      <c r="BY108" s="75">
        <f t="shared" si="202"/>
        <v>0</v>
      </c>
      <c r="BZ108" s="75">
        <f t="shared" si="202"/>
        <v>0</v>
      </c>
      <c r="CA108" s="75">
        <f t="shared" si="202"/>
        <v>0</v>
      </c>
      <c r="CB108" s="112">
        <v>0</v>
      </c>
      <c r="CC108" s="75">
        <f t="shared" si="158"/>
        <v>0</v>
      </c>
      <c r="CD108" s="75">
        <f t="shared" si="159"/>
        <v>0</v>
      </c>
      <c r="CE108" s="126">
        <f t="shared" si="160"/>
        <v>0</v>
      </c>
      <c r="CF108" s="75">
        <f t="shared" si="161"/>
        <v>0</v>
      </c>
      <c r="CG108" s="75"/>
      <c r="CH108" s="75">
        <f t="shared" si="162"/>
        <v>-13</v>
      </c>
      <c r="CI108" s="75">
        <f t="shared" si="162"/>
        <v>-230</v>
      </c>
      <c r="CJ108" s="75"/>
      <c r="CK108" s="75">
        <f t="shared" si="163"/>
        <v>0</v>
      </c>
      <c r="CL108" s="75">
        <f t="shared" si="163"/>
        <v>0</v>
      </c>
      <c r="CM108" s="112">
        <v>0</v>
      </c>
      <c r="CN108" s="75">
        <f t="shared" si="164"/>
        <v>0</v>
      </c>
      <c r="CO108" s="75">
        <f t="shared" si="164"/>
        <v>0</v>
      </c>
      <c r="CP108" s="75">
        <f t="shared" si="164"/>
        <v>0</v>
      </c>
      <c r="CQ108" s="75"/>
      <c r="CR108" s="126">
        <f t="shared" si="165"/>
        <v>0</v>
      </c>
      <c r="CS108" s="112">
        <v>0</v>
      </c>
      <c r="CT108" s="57"/>
      <c r="CU108" s="75">
        <f t="shared" si="166"/>
        <v>0</v>
      </c>
      <c r="CV108" s="75">
        <f t="shared" si="166"/>
        <v>0</v>
      </c>
      <c r="CW108" s="75">
        <f t="shared" si="166"/>
        <v>0</v>
      </c>
      <c r="CX108" s="126" cm="1">
        <f t="array" ref="CX108">IF($F108&lt;=10000,0,-ROUND(MAX(INDEX(CX$26:CX$38,MATCH(MAX($F108-CX$86-IF(CX$8="Yes",IF(CX$9=0,$U108,MIN($U108,CX$9)),0),0),CX$12:CX$25,1))*(MAX($F108-CX$86-IF(CX$8="Yes",IF(CX$9=0,$U108,MIN($U108,CX$9)),0),0)-INDEX(CX$12:CX$25,MATCH(MAX($F108-CX$86-IF(CX$8="Yes",IF(CX$9=0,$U108,MIN($U108,CX$9)),0),0),CX$12:CX$25,1)))+INDEX(CX$39:CX$51,MATCH(MAX($F108-CX$86-IF(CX$8="Yes",IF(CX$9=0,$U108,MIN($U108,CX$9)),0),0),CX$12:CX$25,1))-CX$87,0),0))*(1-_xlfn.IFNA(INDEX(WVFamilyCredit[Percent],MATCH(1,(WVFamilyCredit[Year]=Calc!$B$4)*(WVFamilyCredit[HH Size]=SUM(Calc!$B$11:$B$12))*(WVFamilyCredit[Status]=Calc!$B$8)*(WVFamilyCredit[greater than]&lt;=$F108)*(WVFamilyCredit[equal to or less than]&gt;=$F108),0)),0))</f>
        <v>0</v>
      </c>
      <c r="CY108" s="75"/>
      <c r="CZ108" s="112">
        <v>0</v>
      </c>
      <c r="DA108" s="57"/>
      <c r="DB108" s="75">
        <f t="shared" si="167"/>
        <v>0</v>
      </c>
      <c r="DC108" s="75">
        <f t="shared" si="167"/>
        <v>0</v>
      </c>
      <c r="DE108" s="57"/>
      <c r="DF108" s="57">
        <f t="shared" si="191"/>
        <v>0</v>
      </c>
      <c r="DG108" s="57">
        <f t="shared" si="192"/>
        <v>0</v>
      </c>
      <c r="DH108">
        <v>0</v>
      </c>
      <c r="DI108" s="57">
        <f t="shared" si="193"/>
        <v>0</v>
      </c>
      <c r="DJ108" s="75">
        <f t="shared" si="194"/>
        <v>0</v>
      </c>
      <c r="DK108" s="75">
        <f t="shared" si="195"/>
        <v>0</v>
      </c>
      <c r="DL108" s="75">
        <f t="shared" si="196"/>
        <v>0</v>
      </c>
      <c r="DM108" s="57">
        <f t="shared" si="197"/>
        <v>0</v>
      </c>
      <c r="DN108" s="57">
        <f t="shared" si="198"/>
        <v>0</v>
      </c>
      <c r="DO108">
        <f>0</f>
        <v>0</v>
      </c>
      <c r="DP108">
        <v>0</v>
      </c>
      <c r="DQ108" s="57">
        <f t="shared" si="199"/>
        <v>0</v>
      </c>
      <c r="DR108" s="75">
        <f t="shared" si="200"/>
        <v>0</v>
      </c>
      <c r="EB108" s="209" cm="1">
        <f t="array" ref="EB108">_xlfn.IFNA(INDEX(CAeitcTable[],MATCH(1,(CAeitcTable[At Least]&lt;=$F108)*(CAeitcTable[But Not Over]&gt;=$F108),0),MATCH(MIN($B$12,3),VALUE(CAeitcTable[#Headers]),0)),0)</f>
        <v>216</v>
      </c>
      <c r="EC108">
        <f t="shared" si="168"/>
        <v>288</v>
      </c>
      <c r="ED108">
        <f t="shared" si="168"/>
        <v>230.4</v>
      </c>
      <c r="EE108">
        <f t="shared" si="168"/>
        <v>25.919999999999998</v>
      </c>
      <c r="EF108">
        <f t="shared" si="168"/>
        <v>316.8</v>
      </c>
      <c r="EI108">
        <f t="shared" si="169"/>
        <v>230.4</v>
      </c>
      <c r="EK108">
        <f t="shared" si="170"/>
        <v>115.2</v>
      </c>
      <c r="EL108">
        <f t="shared" si="170"/>
        <v>57.6</v>
      </c>
      <c r="EM108">
        <f t="shared" si="170"/>
        <v>86.399999999999991</v>
      </c>
      <c r="EN108">
        <f t="shared" si="170"/>
        <v>97.92</v>
      </c>
      <c r="EP108">
        <f t="shared" si="171"/>
        <v>28.8</v>
      </c>
      <c r="EQ108">
        <f t="shared" si="171"/>
        <v>288</v>
      </c>
      <c r="ER108" s="209">
        <f t="shared" si="172"/>
        <v>576</v>
      </c>
      <c r="ES108">
        <f t="shared" si="173"/>
        <v>172.79999999999998</v>
      </c>
      <c r="ET108">
        <f t="shared" si="173"/>
        <v>172.79999999999998</v>
      </c>
      <c r="EU108" s="213">
        <f t="shared" si="174"/>
        <v>300</v>
      </c>
      <c r="EW108" s="215">
        <f t="shared" si="175"/>
        <v>0</v>
      </c>
      <c r="EX108">
        <f t="shared" si="176"/>
        <v>57.6</v>
      </c>
      <c r="EY108">
        <f t="shared" si="176"/>
        <v>57.6</v>
      </c>
      <c r="FB108">
        <f t="shared" si="177"/>
        <v>230.4</v>
      </c>
      <c r="FC108">
        <f t="shared" si="177"/>
        <v>144</v>
      </c>
      <c r="FD108">
        <f t="shared" si="177"/>
        <v>172.79999999999998</v>
      </c>
      <c r="FG108" s="215">
        <f t="shared" si="178"/>
        <v>0</v>
      </c>
      <c r="FH108">
        <f t="shared" si="179"/>
        <v>28.8</v>
      </c>
      <c r="FI108">
        <f t="shared" si="179"/>
        <v>51.839999999999996</v>
      </c>
      <c r="FK108">
        <f t="shared" si="180"/>
        <v>92.16</v>
      </c>
      <c r="FL108" s="215">
        <f t="shared" si="181"/>
        <v>0</v>
      </c>
      <c r="FP108" s="215">
        <f t="shared" si="182"/>
        <v>0</v>
      </c>
      <c r="FQ108">
        <f t="shared" si="183"/>
        <v>218.88</v>
      </c>
      <c r="FR108" s="215">
        <f t="shared" si="184"/>
        <v>0</v>
      </c>
      <c r="FS108" s="209">
        <f t="shared" si="185"/>
        <v>315</v>
      </c>
      <c r="FU108">
        <f t="shared" si="186"/>
        <v>0</v>
      </c>
    </row>
    <row r="109" spans="6:177">
      <c r="F109" s="2">
        <v>8000</v>
      </c>
      <c r="G109">
        <f t="shared" si="187"/>
        <v>8025</v>
      </c>
      <c r="H109" s="75">
        <f t="shared" si="129"/>
        <v>0</v>
      </c>
      <c r="I109" s="57">
        <v>0</v>
      </c>
      <c r="J109" s="57">
        <v>0</v>
      </c>
      <c r="K109" s="2">
        <f>ROUND(INDEX(CCareExpDecimal[],MATCH(F109,CCareExpDecimal[Income At Least],1),2)*J109,0)</f>
        <v>0</v>
      </c>
      <c r="L109" s="57">
        <v>0</v>
      </c>
      <c r="M109" s="2">
        <f t="shared" si="130"/>
        <v>0</v>
      </c>
      <c r="N109" s="57">
        <v>0</v>
      </c>
      <c r="O109" s="57">
        <f t="shared" si="131"/>
        <v>0</v>
      </c>
      <c r="P109" s="2">
        <f t="shared" si="132"/>
        <v>0</v>
      </c>
      <c r="Q109" s="96">
        <v>825</v>
      </c>
      <c r="R109" s="96">
        <f t="shared" si="188"/>
        <v>825</v>
      </c>
      <c r="S109" s="2">
        <f t="shared" si="189"/>
        <v>600</v>
      </c>
      <c r="T109" s="2">
        <f t="shared" si="133"/>
        <v>600</v>
      </c>
      <c r="U109" s="2">
        <f t="shared" si="134"/>
        <v>0</v>
      </c>
      <c r="V109" s="75"/>
      <c r="W109" s="75">
        <f t="shared" si="135"/>
        <v>-41</v>
      </c>
      <c r="X109" s="75">
        <f t="shared" si="136"/>
        <v>84</v>
      </c>
      <c r="Y109" s="75">
        <f t="shared" si="137"/>
        <v>0</v>
      </c>
      <c r="Z109" s="75"/>
      <c r="AA109" s="2">
        <f t="shared" si="138"/>
        <v>3000</v>
      </c>
      <c r="AB109" s="2">
        <f>IF($F109&lt;=AD$64,AD$65,AD$66)*Calc!$B$12+AD$63</f>
        <v>1500</v>
      </c>
      <c r="AC109" s="2">
        <f t="shared" si="139"/>
        <v>4500</v>
      </c>
      <c r="AD109" s="126">
        <f t="shared" si="140"/>
        <v>-285</v>
      </c>
      <c r="AE109" s="112">
        <v>0</v>
      </c>
      <c r="AF109" s="75">
        <f t="shared" si="141"/>
        <v>0</v>
      </c>
      <c r="AG109" s="75"/>
      <c r="AH109" s="75">
        <f t="shared" si="142"/>
        <v>0</v>
      </c>
      <c r="AI109" s="75">
        <f t="shared" si="143"/>
        <v>0</v>
      </c>
      <c r="AJ109" s="75">
        <f t="shared" si="144"/>
        <v>0</v>
      </c>
      <c r="AK109" s="75">
        <f t="shared" si="145"/>
        <v>0</v>
      </c>
      <c r="AL109" s="75">
        <f t="shared" si="190"/>
        <v>0</v>
      </c>
      <c r="AM109" s="114">
        <v>9</v>
      </c>
      <c r="AN109" s="120"/>
      <c r="AO109" s="75">
        <f t="shared" si="146"/>
        <v>0</v>
      </c>
      <c r="AP109" s="75">
        <f t="shared" si="146"/>
        <v>0</v>
      </c>
      <c r="AQ109" s="75"/>
      <c r="AR109" s="126">
        <f t="shared" si="120"/>
        <v>0</v>
      </c>
      <c r="AS109" s="75">
        <f t="shared" si="147"/>
        <v>0</v>
      </c>
      <c r="AT109" s="75">
        <f t="shared" si="147"/>
        <v>0</v>
      </c>
      <c r="AU109" s="75">
        <f t="shared" si="147"/>
        <v>0</v>
      </c>
      <c r="AV109" s="75">
        <f t="shared" si="147"/>
        <v>0</v>
      </c>
      <c r="AW109" s="112">
        <v>0</v>
      </c>
      <c r="AX109" s="75">
        <f t="shared" si="148"/>
        <v>-106</v>
      </c>
      <c r="AY109" s="75">
        <f t="shared" si="148"/>
        <v>0</v>
      </c>
      <c r="AZ109" s="75"/>
      <c r="BA109" s="75">
        <f t="shared" si="201"/>
        <v>-276</v>
      </c>
      <c r="BB109" s="75">
        <f t="shared" si="201"/>
        <v>-221</v>
      </c>
      <c r="BC109" s="75">
        <f t="shared" si="201"/>
        <v>-320</v>
      </c>
      <c r="BD109" s="75">
        <f t="shared" si="201"/>
        <v>-70</v>
      </c>
      <c r="BE109" s="75">
        <f t="shared" si="201"/>
        <v>-226</v>
      </c>
      <c r="BF109" s="75">
        <f t="shared" si="201"/>
        <v>-65</v>
      </c>
      <c r="BG109" s="112">
        <v>0</v>
      </c>
      <c r="BH109" s="75">
        <f t="shared" si="150"/>
        <v>0</v>
      </c>
      <c r="BI109" s="75">
        <f t="shared" si="151"/>
        <v>3450</v>
      </c>
      <c r="BJ109" s="75">
        <f t="shared" si="152"/>
        <v>-31</v>
      </c>
      <c r="BK109" s="75">
        <f t="shared" si="153"/>
        <v>-180</v>
      </c>
      <c r="BL109" s="75">
        <f t="shared" si="153"/>
        <v>-111</v>
      </c>
      <c r="BM109" s="75"/>
      <c r="BN109" s="75">
        <f t="shared" si="154"/>
        <v>0</v>
      </c>
      <c r="BO109" s="75">
        <f t="shared" si="154"/>
        <v>0</v>
      </c>
      <c r="BP109" s="112">
        <v>0</v>
      </c>
      <c r="BQ109" s="75">
        <f t="shared" si="155"/>
        <v>0</v>
      </c>
      <c r="BR109" s="112">
        <v>0</v>
      </c>
      <c r="BS109" s="75">
        <f t="shared" si="156"/>
        <v>2460</v>
      </c>
      <c r="BT109" s="75">
        <f t="shared" si="202"/>
        <v>-65</v>
      </c>
      <c r="BU109" s="75">
        <f t="shared" si="202"/>
        <v>0</v>
      </c>
      <c r="BV109" s="75">
        <f t="shared" si="202"/>
        <v>0</v>
      </c>
      <c r="BW109" s="75">
        <f t="shared" si="202"/>
        <v>0</v>
      </c>
      <c r="BX109" s="75">
        <f t="shared" si="202"/>
        <v>-98</v>
      </c>
      <c r="BY109" s="75">
        <f t="shared" si="202"/>
        <v>0</v>
      </c>
      <c r="BZ109" s="75">
        <f t="shared" si="202"/>
        <v>0</v>
      </c>
      <c r="CA109" s="75">
        <f t="shared" si="202"/>
        <v>0</v>
      </c>
      <c r="CB109" s="112">
        <v>0</v>
      </c>
      <c r="CC109" s="75">
        <f t="shared" si="158"/>
        <v>0</v>
      </c>
      <c r="CD109" s="75">
        <f t="shared" si="159"/>
        <v>0</v>
      </c>
      <c r="CE109" s="126">
        <f t="shared" si="160"/>
        <v>0</v>
      </c>
      <c r="CF109" s="75">
        <f t="shared" si="161"/>
        <v>-2</v>
      </c>
      <c r="CG109" s="75"/>
      <c r="CH109" s="75">
        <f t="shared" si="162"/>
        <v>-47</v>
      </c>
      <c r="CI109" s="75">
        <f t="shared" si="162"/>
        <v>-246</v>
      </c>
      <c r="CJ109" s="75"/>
      <c r="CK109" s="75">
        <f t="shared" si="163"/>
        <v>0</v>
      </c>
      <c r="CL109" s="75">
        <f t="shared" si="163"/>
        <v>0</v>
      </c>
      <c r="CM109" s="112">
        <v>0</v>
      </c>
      <c r="CN109" s="75">
        <f t="shared" si="164"/>
        <v>0</v>
      </c>
      <c r="CO109" s="75">
        <f t="shared" si="164"/>
        <v>0</v>
      </c>
      <c r="CP109" s="75">
        <f t="shared" si="164"/>
        <v>0</v>
      </c>
      <c r="CQ109" s="75"/>
      <c r="CR109" s="126">
        <f t="shared" si="165"/>
        <v>0</v>
      </c>
      <c r="CS109" s="112">
        <v>0</v>
      </c>
      <c r="CT109" s="57"/>
      <c r="CU109" s="75">
        <f t="shared" si="166"/>
        <v>0</v>
      </c>
      <c r="CV109" s="75">
        <f t="shared" si="166"/>
        <v>0</v>
      </c>
      <c r="CW109" s="75">
        <f t="shared" si="166"/>
        <v>0</v>
      </c>
      <c r="CX109" s="126" cm="1">
        <f t="array" ref="CX109">IF($F109&lt;=10000,0,-ROUND(MAX(INDEX(CX$26:CX$38,MATCH(MAX($F109-CX$86-IF(CX$8="Yes",IF(CX$9=0,$U109,MIN($U109,CX$9)),0),0),CX$12:CX$25,1))*(MAX($F109-CX$86-IF(CX$8="Yes",IF(CX$9=0,$U109,MIN($U109,CX$9)),0),0)-INDEX(CX$12:CX$25,MATCH(MAX($F109-CX$86-IF(CX$8="Yes",IF(CX$9=0,$U109,MIN($U109,CX$9)),0),0),CX$12:CX$25,1)))+INDEX(CX$39:CX$51,MATCH(MAX($F109-CX$86-IF(CX$8="Yes",IF(CX$9=0,$U109,MIN($U109,CX$9)),0),0),CX$12:CX$25,1))-CX$87,0),0))*(1-_xlfn.IFNA(INDEX(WVFamilyCredit[Percent],MATCH(1,(WVFamilyCredit[Year]=Calc!$B$4)*(WVFamilyCredit[HH Size]=SUM(Calc!$B$11:$B$12))*(WVFamilyCredit[Status]=Calc!$B$8)*(WVFamilyCredit[greater than]&lt;=$F109)*(WVFamilyCredit[equal to or less than]&gt;=$F109),0)),0))</f>
        <v>0</v>
      </c>
      <c r="CY109" s="75"/>
      <c r="CZ109" s="112">
        <v>0</v>
      </c>
      <c r="DA109" s="57"/>
      <c r="DB109" s="75">
        <f t="shared" si="167"/>
        <v>0</v>
      </c>
      <c r="DC109" s="75">
        <f t="shared" si="167"/>
        <v>0</v>
      </c>
      <c r="DE109" s="57"/>
      <c r="DF109" s="57">
        <f t="shared" si="191"/>
        <v>0</v>
      </c>
      <c r="DG109" s="57">
        <f t="shared" si="192"/>
        <v>9</v>
      </c>
      <c r="DH109">
        <v>0</v>
      </c>
      <c r="DI109" s="57">
        <f t="shared" si="193"/>
        <v>0</v>
      </c>
      <c r="DJ109" s="75">
        <f t="shared" si="194"/>
        <v>0</v>
      </c>
      <c r="DK109" s="75">
        <f t="shared" si="195"/>
        <v>0</v>
      </c>
      <c r="DL109" s="75">
        <f t="shared" si="196"/>
        <v>0</v>
      </c>
      <c r="DM109" s="57">
        <f t="shared" si="197"/>
        <v>0</v>
      </c>
      <c r="DN109" s="57">
        <f t="shared" si="198"/>
        <v>0</v>
      </c>
      <c r="DO109">
        <f>0</f>
        <v>0</v>
      </c>
      <c r="DP109">
        <v>0</v>
      </c>
      <c r="DQ109" s="57">
        <f t="shared" si="199"/>
        <v>0</v>
      </c>
      <c r="DR109" s="75">
        <f t="shared" si="200"/>
        <v>0</v>
      </c>
      <c r="EB109" s="209" cm="1">
        <f t="array" ref="EB109">_xlfn.IFNA(INDEX(CAeitcTable[],MATCH(1,(CAeitcTable[At Least]&lt;=$F109)*(CAeitcTable[But Not Over]&gt;=$F109),0),MATCH(MIN($B$12,3),VALUE(CAeitcTable[#Headers]),0)),0)</f>
        <v>211</v>
      </c>
      <c r="EC109">
        <f t="shared" si="168"/>
        <v>300</v>
      </c>
      <c r="ED109">
        <f t="shared" si="168"/>
        <v>240</v>
      </c>
      <c r="EE109">
        <f t="shared" si="168"/>
        <v>27</v>
      </c>
      <c r="EF109">
        <f t="shared" si="168"/>
        <v>330</v>
      </c>
      <c r="EI109">
        <f t="shared" si="169"/>
        <v>240</v>
      </c>
      <c r="EK109">
        <f t="shared" si="170"/>
        <v>120</v>
      </c>
      <c r="EL109">
        <f t="shared" si="170"/>
        <v>60</v>
      </c>
      <c r="EM109">
        <f t="shared" si="170"/>
        <v>90</v>
      </c>
      <c r="EN109">
        <f t="shared" si="170"/>
        <v>102.00000000000001</v>
      </c>
      <c r="EP109">
        <f t="shared" si="171"/>
        <v>30</v>
      </c>
      <c r="EQ109">
        <f t="shared" si="171"/>
        <v>300</v>
      </c>
      <c r="ER109" s="209">
        <f t="shared" si="172"/>
        <v>600</v>
      </c>
      <c r="ES109">
        <f t="shared" si="173"/>
        <v>180</v>
      </c>
      <c r="ET109">
        <f t="shared" si="173"/>
        <v>180</v>
      </c>
      <c r="EU109" s="213">
        <f t="shared" si="174"/>
        <v>320</v>
      </c>
      <c r="EW109" s="215">
        <f t="shared" si="175"/>
        <v>0</v>
      </c>
      <c r="EX109">
        <f t="shared" si="176"/>
        <v>60</v>
      </c>
      <c r="EY109">
        <f t="shared" si="176"/>
        <v>60</v>
      </c>
      <c r="FB109">
        <f t="shared" si="177"/>
        <v>240</v>
      </c>
      <c r="FC109">
        <f t="shared" si="177"/>
        <v>150</v>
      </c>
      <c r="FD109">
        <f t="shared" si="177"/>
        <v>180</v>
      </c>
      <c r="FG109" s="215">
        <f t="shared" si="178"/>
        <v>0</v>
      </c>
      <c r="FH109">
        <f t="shared" si="179"/>
        <v>30</v>
      </c>
      <c r="FI109">
        <f t="shared" si="179"/>
        <v>54</v>
      </c>
      <c r="FK109">
        <f t="shared" si="180"/>
        <v>96</v>
      </c>
      <c r="FL109" s="215">
        <f t="shared" si="181"/>
        <v>0</v>
      </c>
      <c r="FP109" s="215">
        <f t="shared" si="182"/>
        <v>0</v>
      </c>
      <c r="FQ109">
        <f t="shared" si="183"/>
        <v>228</v>
      </c>
      <c r="FR109" s="215">
        <f t="shared" si="184"/>
        <v>0</v>
      </c>
      <c r="FS109" s="209">
        <f t="shared" si="185"/>
        <v>315</v>
      </c>
      <c r="FU109">
        <f t="shared" si="186"/>
        <v>0</v>
      </c>
    </row>
    <row r="110" spans="6:177">
      <c r="F110" s="2">
        <v>8500</v>
      </c>
      <c r="G110">
        <f t="shared" si="187"/>
        <v>8525</v>
      </c>
      <c r="H110" s="75">
        <f t="shared" si="129"/>
        <v>0</v>
      </c>
      <c r="I110" s="57">
        <v>0</v>
      </c>
      <c r="J110" s="57">
        <v>0</v>
      </c>
      <c r="K110" s="2">
        <f>ROUND(INDEX(CCareExpDecimal[],MATCH(F110,CCareExpDecimal[Income At Least],1),2)*J110,0)</f>
        <v>0</v>
      </c>
      <c r="L110" s="57">
        <v>0</v>
      </c>
      <c r="M110" s="2">
        <f t="shared" si="130"/>
        <v>0</v>
      </c>
      <c r="N110" s="57">
        <v>0</v>
      </c>
      <c r="O110" s="57">
        <f t="shared" si="131"/>
        <v>0</v>
      </c>
      <c r="P110" s="2">
        <f t="shared" si="132"/>
        <v>0</v>
      </c>
      <c r="Q110" s="96">
        <v>900</v>
      </c>
      <c r="R110" s="96">
        <f t="shared" si="188"/>
        <v>900</v>
      </c>
      <c r="S110" s="2">
        <f t="shared" si="189"/>
        <v>600</v>
      </c>
      <c r="T110" s="2">
        <f t="shared" si="133"/>
        <v>600</v>
      </c>
      <c r="U110" s="2">
        <f t="shared" si="134"/>
        <v>0</v>
      </c>
      <c r="V110" s="75"/>
      <c r="W110" s="75">
        <f t="shared" si="135"/>
        <v>-47</v>
      </c>
      <c r="X110" s="75">
        <f t="shared" si="136"/>
        <v>84</v>
      </c>
      <c r="Y110" s="75">
        <f t="shared" si="137"/>
        <v>0</v>
      </c>
      <c r="Z110" s="75"/>
      <c r="AA110" s="2">
        <f t="shared" si="138"/>
        <v>3000</v>
      </c>
      <c r="AB110" s="2">
        <f>IF($F110&lt;=AD$64,AD$65,AD$66)*Calc!$B$12+AD$63</f>
        <v>1500</v>
      </c>
      <c r="AC110" s="2">
        <f t="shared" si="139"/>
        <v>4500</v>
      </c>
      <c r="AD110" s="126">
        <f t="shared" si="140"/>
        <v>-310</v>
      </c>
      <c r="AE110" s="112">
        <v>0</v>
      </c>
      <c r="AF110" s="75">
        <f t="shared" si="141"/>
        <v>0</v>
      </c>
      <c r="AG110" s="75"/>
      <c r="AH110" s="75">
        <f t="shared" si="142"/>
        <v>0</v>
      </c>
      <c r="AI110" s="75">
        <f t="shared" si="143"/>
        <v>0</v>
      </c>
      <c r="AJ110" s="75">
        <f t="shared" si="144"/>
        <v>0</v>
      </c>
      <c r="AK110" s="75">
        <f t="shared" si="145"/>
        <v>0</v>
      </c>
      <c r="AL110" s="75">
        <f t="shared" si="190"/>
        <v>0</v>
      </c>
      <c r="AM110" s="114">
        <v>19</v>
      </c>
      <c r="AN110" s="120"/>
      <c r="AO110" s="75">
        <f t="shared" si="146"/>
        <v>0</v>
      </c>
      <c r="AP110" s="75">
        <f t="shared" si="146"/>
        <v>0</v>
      </c>
      <c r="AQ110" s="75"/>
      <c r="AR110" s="126">
        <f t="shared" si="120"/>
        <v>0</v>
      </c>
      <c r="AS110" s="75">
        <f t="shared" si="147"/>
        <v>0</v>
      </c>
      <c r="AT110" s="75">
        <f t="shared" si="147"/>
        <v>0</v>
      </c>
      <c r="AU110" s="75">
        <f t="shared" si="147"/>
        <v>0</v>
      </c>
      <c r="AV110" s="75">
        <f t="shared" si="147"/>
        <v>-4</v>
      </c>
      <c r="AW110" s="112">
        <v>0</v>
      </c>
      <c r="AX110" s="75">
        <f t="shared" si="148"/>
        <v>-130</v>
      </c>
      <c r="AY110" s="75">
        <f t="shared" si="148"/>
        <v>0</v>
      </c>
      <c r="AZ110" s="75"/>
      <c r="BA110" s="75">
        <f t="shared" si="201"/>
        <v>-301</v>
      </c>
      <c r="BB110" s="75">
        <f t="shared" si="201"/>
        <v>-236</v>
      </c>
      <c r="BC110" s="75">
        <f t="shared" si="201"/>
        <v>-345</v>
      </c>
      <c r="BD110" s="75">
        <f t="shared" si="201"/>
        <v>-85</v>
      </c>
      <c r="BE110" s="75">
        <f t="shared" si="201"/>
        <v>-248</v>
      </c>
      <c r="BF110" s="75">
        <f t="shared" si="201"/>
        <v>-74</v>
      </c>
      <c r="BG110" s="112">
        <v>0</v>
      </c>
      <c r="BH110" s="75">
        <f t="shared" si="150"/>
        <v>0</v>
      </c>
      <c r="BI110" s="75">
        <f t="shared" si="151"/>
        <v>3450</v>
      </c>
      <c r="BJ110" s="75">
        <f t="shared" si="152"/>
        <v>-46</v>
      </c>
      <c r="BK110" s="75">
        <f t="shared" si="153"/>
        <v>-205</v>
      </c>
      <c r="BL110" s="75">
        <f t="shared" si="153"/>
        <v>-132</v>
      </c>
      <c r="BM110" s="75"/>
      <c r="BN110" s="75">
        <f t="shared" si="154"/>
        <v>0</v>
      </c>
      <c r="BO110" s="75">
        <f t="shared" si="154"/>
        <v>0</v>
      </c>
      <c r="BP110" s="112">
        <v>0</v>
      </c>
      <c r="BQ110" s="75">
        <f t="shared" si="155"/>
        <v>0</v>
      </c>
      <c r="BR110" s="112">
        <v>0</v>
      </c>
      <c r="BS110" s="75">
        <f t="shared" si="156"/>
        <v>2460</v>
      </c>
      <c r="BT110" s="75">
        <f t="shared" si="202"/>
        <v>-75</v>
      </c>
      <c r="BU110" s="75">
        <f t="shared" si="202"/>
        <v>0</v>
      </c>
      <c r="BV110" s="75">
        <f t="shared" si="202"/>
        <v>0</v>
      </c>
      <c r="BW110" s="75">
        <f t="shared" si="202"/>
        <v>0</v>
      </c>
      <c r="BX110" s="75">
        <f t="shared" si="202"/>
        <v>-105</v>
      </c>
      <c r="BY110" s="75">
        <f t="shared" si="202"/>
        <v>0</v>
      </c>
      <c r="BZ110" s="75">
        <f t="shared" si="202"/>
        <v>-20</v>
      </c>
      <c r="CA110" s="75">
        <f t="shared" si="202"/>
        <v>0</v>
      </c>
      <c r="CB110" s="112">
        <v>0</v>
      </c>
      <c r="CC110" s="75">
        <f t="shared" si="158"/>
        <v>0</v>
      </c>
      <c r="CD110" s="75">
        <f t="shared" si="159"/>
        <v>0</v>
      </c>
      <c r="CE110" s="126">
        <f t="shared" si="160"/>
        <v>0</v>
      </c>
      <c r="CF110" s="75">
        <f t="shared" si="161"/>
        <v>-4</v>
      </c>
      <c r="CG110" s="75"/>
      <c r="CH110" s="75">
        <f t="shared" si="162"/>
        <v>-81</v>
      </c>
      <c r="CI110" s="75">
        <f t="shared" si="162"/>
        <v>-261</v>
      </c>
      <c r="CJ110" s="75"/>
      <c r="CK110" s="75">
        <f t="shared" si="163"/>
        <v>0</v>
      </c>
      <c r="CL110" s="75">
        <f t="shared" si="163"/>
        <v>0</v>
      </c>
      <c r="CM110" s="112">
        <v>0</v>
      </c>
      <c r="CN110" s="75">
        <f t="shared" si="164"/>
        <v>0</v>
      </c>
      <c r="CO110" s="75">
        <f t="shared" si="164"/>
        <v>0</v>
      </c>
      <c r="CP110" s="75">
        <f t="shared" si="164"/>
        <v>0</v>
      </c>
      <c r="CQ110" s="75"/>
      <c r="CR110" s="126">
        <f t="shared" si="165"/>
        <v>0</v>
      </c>
      <c r="CS110" s="112">
        <v>0</v>
      </c>
      <c r="CT110" s="57"/>
      <c r="CU110" s="75">
        <f t="shared" si="166"/>
        <v>0</v>
      </c>
      <c r="CV110" s="75">
        <f t="shared" si="166"/>
        <v>0</v>
      </c>
      <c r="CW110" s="75">
        <f t="shared" si="166"/>
        <v>0</v>
      </c>
      <c r="CX110" s="126" cm="1">
        <f t="array" ref="CX110">IF($F110&lt;=10000,0,-ROUND(MAX(INDEX(CX$26:CX$38,MATCH(MAX($F110-CX$86-IF(CX$8="Yes",IF(CX$9=0,$U110,MIN($U110,CX$9)),0),0),CX$12:CX$25,1))*(MAX($F110-CX$86-IF(CX$8="Yes",IF(CX$9=0,$U110,MIN($U110,CX$9)),0),0)-INDEX(CX$12:CX$25,MATCH(MAX($F110-CX$86-IF(CX$8="Yes",IF(CX$9=0,$U110,MIN($U110,CX$9)),0),0),CX$12:CX$25,1)))+INDEX(CX$39:CX$51,MATCH(MAX($F110-CX$86-IF(CX$8="Yes",IF(CX$9=0,$U110,MIN($U110,CX$9)),0),0),CX$12:CX$25,1))-CX$87,0),0))*(1-_xlfn.IFNA(INDEX(WVFamilyCredit[Percent],MATCH(1,(WVFamilyCredit[Year]=Calc!$B$4)*(WVFamilyCredit[HH Size]=SUM(Calc!$B$11:$B$12))*(WVFamilyCredit[Status]=Calc!$B$8)*(WVFamilyCredit[greater than]&lt;=$F110)*(WVFamilyCredit[equal to or less than]&gt;=$F110),0)),0))</f>
        <v>0</v>
      </c>
      <c r="CY110" s="75"/>
      <c r="CZ110" s="112">
        <v>0</v>
      </c>
      <c r="DA110" s="57"/>
      <c r="DB110" s="75">
        <f t="shared" si="167"/>
        <v>0</v>
      </c>
      <c r="DC110" s="75">
        <f t="shared" si="167"/>
        <v>0</v>
      </c>
      <c r="DE110" s="57"/>
      <c r="DF110" s="57">
        <f t="shared" si="191"/>
        <v>0</v>
      </c>
      <c r="DG110" s="57">
        <f t="shared" si="192"/>
        <v>19</v>
      </c>
      <c r="DH110">
        <v>0</v>
      </c>
      <c r="DI110" s="57">
        <f t="shared" si="193"/>
        <v>0</v>
      </c>
      <c r="DJ110" s="75">
        <f t="shared" si="194"/>
        <v>0</v>
      </c>
      <c r="DK110" s="75">
        <f t="shared" si="195"/>
        <v>0</v>
      </c>
      <c r="DL110" s="75">
        <f t="shared" si="196"/>
        <v>0</v>
      </c>
      <c r="DM110" s="57">
        <f t="shared" si="197"/>
        <v>0</v>
      </c>
      <c r="DN110" s="57">
        <f t="shared" si="198"/>
        <v>0</v>
      </c>
      <c r="DO110">
        <f>0</f>
        <v>0</v>
      </c>
      <c r="DP110">
        <v>0</v>
      </c>
      <c r="DQ110" s="57">
        <f t="shared" si="199"/>
        <v>0</v>
      </c>
      <c r="DR110" s="75">
        <f t="shared" si="200"/>
        <v>0</v>
      </c>
      <c r="EB110" s="209" cm="1">
        <f t="array" ref="EB110">_xlfn.IFNA(INDEX(CAeitcTable[],MATCH(1,(CAeitcTable[At Least]&lt;=$F110)*(CAeitcTable[But Not Over]&gt;=$F110),0),MATCH(MIN($B$12,3),VALUE(CAeitcTable[#Headers]),0)),0)</f>
        <v>207</v>
      </c>
      <c r="EC110">
        <f t="shared" si="168"/>
        <v>300</v>
      </c>
      <c r="ED110">
        <f t="shared" si="168"/>
        <v>240</v>
      </c>
      <c r="EE110">
        <f t="shared" si="168"/>
        <v>27</v>
      </c>
      <c r="EF110">
        <f t="shared" si="168"/>
        <v>330</v>
      </c>
      <c r="EI110">
        <f t="shared" si="169"/>
        <v>240</v>
      </c>
      <c r="EK110">
        <f t="shared" si="170"/>
        <v>120</v>
      </c>
      <c r="EL110">
        <f t="shared" si="170"/>
        <v>60</v>
      </c>
      <c r="EM110">
        <f t="shared" si="170"/>
        <v>90</v>
      </c>
      <c r="EN110">
        <f t="shared" si="170"/>
        <v>102.00000000000001</v>
      </c>
      <c r="EP110">
        <f t="shared" si="171"/>
        <v>30</v>
      </c>
      <c r="EQ110">
        <f t="shared" si="171"/>
        <v>300</v>
      </c>
      <c r="ER110" s="209">
        <f t="shared" si="172"/>
        <v>600</v>
      </c>
      <c r="ES110">
        <f t="shared" si="173"/>
        <v>180</v>
      </c>
      <c r="ET110">
        <f t="shared" si="173"/>
        <v>180</v>
      </c>
      <c r="EU110" s="213">
        <f t="shared" si="174"/>
        <v>340</v>
      </c>
      <c r="EW110" s="215">
        <f t="shared" si="175"/>
        <v>0</v>
      </c>
      <c r="EX110">
        <f t="shared" si="176"/>
        <v>60</v>
      </c>
      <c r="EY110">
        <f t="shared" si="176"/>
        <v>60</v>
      </c>
      <c r="FB110">
        <f t="shared" si="177"/>
        <v>240</v>
      </c>
      <c r="FC110">
        <f t="shared" si="177"/>
        <v>150</v>
      </c>
      <c r="FD110">
        <f t="shared" si="177"/>
        <v>180</v>
      </c>
      <c r="FG110" s="215">
        <f t="shared" si="178"/>
        <v>0</v>
      </c>
      <c r="FH110">
        <f t="shared" si="179"/>
        <v>30</v>
      </c>
      <c r="FI110">
        <f t="shared" si="179"/>
        <v>54</v>
      </c>
      <c r="FK110">
        <f t="shared" si="180"/>
        <v>96</v>
      </c>
      <c r="FL110" s="215">
        <f t="shared" si="181"/>
        <v>0</v>
      </c>
      <c r="FP110" s="215">
        <f t="shared" si="182"/>
        <v>0</v>
      </c>
      <c r="FQ110">
        <f t="shared" si="183"/>
        <v>228</v>
      </c>
      <c r="FR110" s="215">
        <f t="shared" si="184"/>
        <v>0</v>
      </c>
      <c r="FS110" s="209">
        <f t="shared" si="185"/>
        <v>315</v>
      </c>
      <c r="FU110">
        <f t="shared" si="186"/>
        <v>0</v>
      </c>
    </row>
    <row r="111" spans="6:177">
      <c r="F111" s="2">
        <v>9000</v>
      </c>
      <c r="G111">
        <f t="shared" si="187"/>
        <v>9025</v>
      </c>
      <c r="H111" s="75">
        <f t="shared" si="129"/>
        <v>0</v>
      </c>
      <c r="I111" s="57">
        <v>0</v>
      </c>
      <c r="J111" s="57">
        <v>0</v>
      </c>
      <c r="K111" s="2">
        <f>ROUND(INDEX(CCareExpDecimal[],MATCH(F111,CCareExpDecimal[Income At Least],1),2)*J111,0)</f>
        <v>0</v>
      </c>
      <c r="L111" s="57">
        <v>0</v>
      </c>
      <c r="M111" s="2">
        <f t="shared" si="130"/>
        <v>0</v>
      </c>
      <c r="N111" s="57">
        <v>0</v>
      </c>
      <c r="O111" s="57">
        <f t="shared" si="131"/>
        <v>0</v>
      </c>
      <c r="P111" s="2">
        <f t="shared" si="132"/>
        <v>0</v>
      </c>
      <c r="Q111" s="96">
        <v>975</v>
      </c>
      <c r="R111" s="96">
        <f t="shared" si="188"/>
        <v>975</v>
      </c>
      <c r="S111" s="2">
        <f t="shared" si="189"/>
        <v>600</v>
      </c>
      <c r="T111" s="2">
        <f t="shared" si="133"/>
        <v>600</v>
      </c>
      <c r="U111" s="2">
        <f t="shared" si="134"/>
        <v>0</v>
      </c>
      <c r="V111" s="75"/>
      <c r="W111" s="75">
        <f t="shared" si="135"/>
        <v>-53</v>
      </c>
      <c r="X111" s="75">
        <f t="shared" si="136"/>
        <v>84</v>
      </c>
      <c r="Y111" s="75">
        <f t="shared" si="137"/>
        <v>0</v>
      </c>
      <c r="Z111" s="75"/>
      <c r="AA111" s="2">
        <f t="shared" si="138"/>
        <v>3000</v>
      </c>
      <c r="AB111" s="2">
        <f>IF($F111&lt;=AD$64,AD$65,AD$66)*Calc!$B$12+AD$63</f>
        <v>1500</v>
      </c>
      <c r="AC111" s="2">
        <f t="shared" si="139"/>
        <v>4500</v>
      </c>
      <c r="AD111" s="126">
        <f t="shared" si="140"/>
        <v>-335</v>
      </c>
      <c r="AE111" s="112">
        <v>0</v>
      </c>
      <c r="AF111" s="75">
        <f t="shared" si="141"/>
        <v>0</v>
      </c>
      <c r="AG111" s="75"/>
      <c r="AH111" s="75">
        <f t="shared" si="142"/>
        <v>0</v>
      </c>
      <c r="AI111" s="75">
        <f t="shared" si="143"/>
        <v>0</v>
      </c>
      <c r="AJ111" s="75">
        <f t="shared" si="144"/>
        <v>-4</v>
      </c>
      <c r="AK111" s="75">
        <f t="shared" si="145"/>
        <v>0</v>
      </c>
      <c r="AL111" s="75">
        <f t="shared" si="190"/>
        <v>-4</v>
      </c>
      <c r="AM111" s="114">
        <v>29</v>
      </c>
      <c r="AN111" s="120"/>
      <c r="AO111" s="75">
        <f t="shared" si="146"/>
        <v>0</v>
      </c>
      <c r="AP111" s="75">
        <f t="shared" si="146"/>
        <v>0</v>
      </c>
      <c r="AQ111" s="75"/>
      <c r="AR111" s="126">
        <f t="shared" si="120"/>
        <v>0</v>
      </c>
      <c r="AS111" s="75">
        <f t="shared" si="147"/>
        <v>0</v>
      </c>
      <c r="AT111" s="75">
        <f t="shared" si="147"/>
        <v>0</v>
      </c>
      <c r="AU111" s="75">
        <f t="shared" si="147"/>
        <v>0</v>
      </c>
      <c r="AV111" s="75">
        <f t="shared" si="147"/>
        <v>-11</v>
      </c>
      <c r="AW111" s="112">
        <v>0</v>
      </c>
      <c r="AX111" s="75">
        <f t="shared" si="148"/>
        <v>-157</v>
      </c>
      <c r="AY111" s="75">
        <f t="shared" si="148"/>
        <v>0</v>
      </c>
      <c r="AZ111" s="75"/>
      <c r="BA111" s="75">
        <f t="shared" si="201"/>
        <v>-325</v>
      </c>
      <c r="BB111" s="75">
        <f t="shared" si="201"/>
        <v>-252</v>
      </c>
      <c r="BC111" s="75">
        <f t="shared" si="201"/>
        <v>-369</v>
      </c>
      <c r="BD111" s="75">
        <f t="shared" si="201"/>
        <v>-101</v>
      </c>
      <c r="BE111" s="75">
        <f t="shared" si="201"/>
        <v>-271</v>
      </c>
      <c r="BF111" s="75">
        <f t="shared" si="201"/>
        <v>-83</v>
      </c>
      <c r="BG111" s="112">
        <v>0</v>
      </c>
      <c r="BH111" s="75">
        <f t="shared" si="150"/>
        <v>0</v>
      </c>
      <c r="BI111" s="75">
        <f t="shared" si="151"/>
        <v>3450</v>
      </c>
      <c r="BJ111" s="75">
        <f t="shared" si="152"/>
        <v>-64</v>
      </c>
      <c r="BK111" s="75">
        <f t="shared" si="153"/>
        <v>-230</v>
      </c>
      <c r="BL111" s="75">
        <f t="shared" si="153"/>
        <v>-153</v>
      </c>
      <c r="BM111" s="75"/>
      <c r="BN111" s="75">
        <f t="shared" si="154"/>
        <v>0</v>
      </c>
      <c r="BO111" s="75">
        <f t="shared" si="154"/>
        <v>0</v>
      </c>
      <c r="BP111" s="112">
        <v>0</v>
      </c>
      <c r="BQ111" s="75">
        <f t="shared" si="155"/>
        <v>0</v>
      </c>
      <c r="BR111" s="112">
        <v>0</v>
      </c>
      <c r="BS111" s="75">
        <f t="shared" si="156"/>
        <v>2460</v>
      </c>
      <c r="BT111" s="75">
        <f t="shared" si="202"/>
        <v>-85</v>
      </c>
      <c r="BU111" s="75">
        <f t="shared" si="202"/>
        <v>0</v>
      </c>
      <c r="BV111" s="75">
        <f t="shared" si="202"/>
        <v>0</v>
      </c>
      <c r="BW111" s="75">
        <f t="shared" si="202"/>
        <v>0</v>
      </c>
      <c r="BX111" s="75">
        <f t="shared" si="202"/>
        <v>-112</v>
      </c>
      <c r="BY111" s="75">
        <f t="shared" si="202"/>
        <v>0</v>
      </c>
      <c r="BZ111" s="75">
        <f t="shared" si="202"/>
        <v>-40</v>
      </c>
      <c r="CA111" s="75">
        <f t="shared" si="202"/>
        <v>0</v>
      </c>
      <c r="CB111" s="112">
        <v>0</v>
      </c>
      <c r="CC111" s="75">
        <f t="shared" si="158"/>
        <v>0</v>
      </c>
      <c r="CD111" s="75">
        <f t="shared" si="159"/>
        <v>0</v>
      </c>
      <c r="CE111" s="126">
        <f t="shared" si="160"/>
        <v>0</v>
      </c>
      <c r="CF111" s="75">
        <f t="shared" si="161"/>
        <v>-7</v>
      </c>
      <c r="CG111" s="75"/>
      <c r="CH111" s="75">
        <f t="shared" si="162"/>
        <v>-115</v>
      </c>
      <c r="CI111" s="75">
        <f t="shared" si="162"/>
        <v>-276</v>
      </c>
      <c r="CJ111" s="75"/>
      <c r="CK111" s="75">
        <f t="shared" si="163"/>
        <v>0</v>
      </c>
      <c r="CL111" s="75">
        <f t="shared" si="163"/>
        <v>0</v>
      </c>
      <c r="CM111" s="112">
        <v>0</v>
      </c>
      <c r="CN111" s="75">
        <f t="shared" si="164"/>
        <v>0</v>
      </c>
      <c r="CO111" s="75">
        <f t="shared" si="164"/>
        <v>0</v>
      </c>
      <c r="CP111" s="75">
        <f t="shared" si="164"/>
        <v>0</v>
      </c>
      <c r="CQ111" s="75"/>
      <c r="CR111" s="126">
        <f t="shared" si="165"/>
        <v>0</v>
      </c>
      <c r="CS111" s="112">
        <v>0</v>
      </c>
      <c r="CT111" s="57"/>
      <c r="CU111" s="75">
        <f t="shared" si="166"/>
        <v>0</v>
      </c>
      <c r="CV111" s="75">
        <f t="shared" si="166"/>
        <v>-1</v>
      </c>
      <c r="CW111" s="75">
        <f t="shared" si="166"/>
        <v>0</v>
      </c>
      <c r="CX111" s="126" cm="1">
        <f t="array" ref="CX111">IF($F111&lt;=10000,0,-ROUND(MAX(INDEX(CX$26:CX$38,MATCH(MAX($F111-CX$86-IF(CX$8="Yes",IF(CX$9=0,$U111,MIN($U111,CX$9)),0),0),CX$12:CX$25,1))*(MAX($F111-CX$86-IF(CX$8="Yes",IF(CX$9=0,$U111,MIN($U111,CX$9)),0),0)-INDEX(CX$12:CX$25,MATCH(MAX($F111-CX$86-IF(CX$8="Yes",IF(CX$9=0,$U111,MIN($U111,CX$9)),0),0),CX$12:CX$25,1)))+INDEX(CX$39:CX$51,MATCH(MAX($F111-CX$86-IF(CX$8="Yes",IF(CX$9=0,$U111,MIN($U111,CX$9)),0),0),CX$12:CX$25,1))-CX$87,0),0))*(1-_xlfn.IFNA(INDEX(WVFamilyCredit[Percent],MATCH(1,(WVFamilyCredit[Year]=Calc!$B$4)*(WVFamilyCredit[HH Size]=SUM(Calc!$B$11:$B$12))*(WVFamilyCredit[Status]=Calc!$B$8)*(WVFamilyCredit[greater than]&lt;=$F111)*(WVFamilyCredit[equal to or less than]&gt;=$F111),0)),0))</f>
        <v>0</v>
      </c>
      <c r="CY111" s="75"/>
      <c r="CZ111" s="112">
        <v>0</v>
      </c>
      <c r="DA111" s="57"/>
      <c r="DB111" s="75">
        <f t="shared" si="167"/>
        <v>0</v>
      </c>
      <c r="DC111" s="75">
        <f t="shared" si="167"/>
        <v>0</v>
      </c>
      <c r="DE111" s="57"/>
      <c r="DF111" s="57">
        <f t="shared" si="191"/>
        <v>0</v>
      </c>
      <c r="DG111" s="57">
        <f t="shared" si="192"/>
        <v>29</v>
      </c>
      <c r="DH111">
        <v>0</v>
      </c>
      <c r="DI111" s="57">
        <f t="shared" si="193"/>
        <v>0</v>
      </c>
      <c r="DJ111" s="75">
        <f t="shared" si="194"/>
        <v>0</v>
      </c>
      <c r="DK111" s="75">
        <f t="shared" si="195"/>
        <v>0</v>
      </c>
      <c r="DL111" s="75">
        <f t="shared" si="196"/>
        <v>0</v>
      </c>
      <c r="DM111" s="57">
        <f t="shared" si="197"/>
        <v>0</v>
      </c>
      <c r="DN111" s="57">
        <f t="shared" si="198"/>
        <v>0</v>
      </c>
      <c r="DO111">
        <f>0</f>
        <v>0</v>
      </c>
      <c r="DP111">
        <v>0</v>
      </c>
      <c r="DQ111" s="57">
        <f t="shared" si="199"/>
        <v>0</v>
      </c>
      <c r="DR111" s="75">
        <f t="shared" si="200"/>
        <v>0</v>
      </c>
      <c r="EB111" s="209" cm="1">
        <f t="array" ref="EB111">_xlfn.IFNA(INDEX(CAeitcTable[],MATCH(1,(CAeitcTable[At Least]&lt;=$F111)*(CAeitcTable[But Not Over]&gt;=$F111),0),MATCH(MIN($B$12,3),VALUE(CAeitcTable[#Headers]),0)),0)</f>
        <v>202</v>
      </c>
      <c r="EC111">
        <f t="shared" si="168"/>
        <v>300</v>
      </c>
      <c r="ED111">
        <f t="shared" si="168"/>
        <v>240</v>
      </c>
      <c r="EE111">
        <f t="shared" si="168"/>
        <v>27</v>
      </c>
      <c r="EF111">
        <f t="shared" si="168"/>
        <v>330</v>
      </c>
      <c r="EI111">
        <f t="shared" si="169"/>
        <v>240</v>
      </c>
      <c r="EK111">
        <f t="shared" si="170"/>
        <v>120</v>
      </c>
      <c r="EL111">
        <f t="shared" si="170"/>
        <v>60</v>
      </c>
      <c r="EM111">
        <f t="shared" si="170"/>
        <v>90</v>
      </c>
      <c r="EN111">
        <f t="shared" si="170"/>
        <v>102.00000000000001</v>
      </c>
      <c r="EP111">
        <f t="shared" si="171"/>
        <v>30</v>
      </c>
      <c r="EQ111">
        <f t="shared" si="171"/>
        <v>300</v>
      </c>
      <c r="ER111" s="209">
        <f t="shared" si="172"/>
        <v>600</v>
      </c>
      <c r="ES111">
        <f t="shared" si="173"/>
        <v>180</v>
      </c>
      <c r="ET111">
        <f t="shared" si="173"/>
        <v>180</v>
      </c>
      <c r="EU111" s="213">
        <f t="shared" si="174"/>
        <v>350</v>
      </c>
      <c r="EW111" s="215">
        <f t="shared" si="175"/>
        <v>0</v>
      </c>
      <c r="EX111">
        <f t="shared" si="176"/>
        <v>60</v>
      </c>
      <c r="EY111">
        <f t="shared" si="176"/>
        <v>60</v>
      </c>
      <c r="FB111">
        <f t="shared" si="177"/>
        <v>240</v>
      </c>
      <c r="FC111">
        <f t="shared" si="177"/>
        <v>150</v>
      </c>
      <c r="FD111">
        <f t="shared" si="177"/>
        <v>180</v>
      </c>
      <c r="FG111" s="215">
        <f t="shared" si="178"/>
        <v>0</v>
      </c>
      <c r="FH111">
        <f t="shared" si="179"/>
        <v>30</v>
      </c>
      <c r="FI111">
        <f t="shared" si="179"/>
        <v>54</v>
      </c>
      <c r="FK111">
        <f t="shared" si="180"/>
        <v>96</v>
      </c>
      <c r="FL111" s="215">
        <f t="shared" si="181"/>
        <v>0</v>
      </c>
      <c r="FP111" s="215">
        <f t="shared" si="182"/>
        <v>0</v>
      </c>
      <c r="FQ111">
        <f t="shared" si="183"/>
        <v>228</v>
      </c>
      <c r="FR111" s="215">
        <f t="shared" si="184"/>
        <v>1</v>
      </c>
      <c r="FS111" s="209">
        <f t="shared" si="185"/>
        <v>315</v>
      </c>
      <c r="FU111">
        <f t="shared" si="186"/>
        <v>0</v>
      </c>
    </row>
    <row r="112" spans="6:177">
      <c r="F112" s="2">
        <v>9500</v>
      </c>
      <c r="G112">
        <f t="shared" si="187"/>
        <v>9525</v>
      </c>
      <c r="H112" s="75">
        <f t="shared" si="129"/>
        <v>0</v>
      </c>
      <c r="I112" s="57">
        <v>0</v>
      </c>
      <c r="J112" s="57">
        <v>0</v>
      </c>
      <c r="K112" s="2">
        <f>ROUND(INDEX(CCareExpDecimal[],MATCH(F112,CCareExpDecimal[Income At Least],1),2)*J112,0)</f>
        <v>0</v>
      </c>
      <c r="L112" s="57">
        <v>0</v>
      </c>
      <c r="M112" s="2">
        <f t="shared" si="130"/>
        <v>0</v>
      </c>
      <c r="N112" s="57">
        <v>0</v>
      </c>
      <c r="O112" s="57">
        <f t="shared" si="131"/>
        <v>0</v>
      </c>
      <c r="P112" s="2">
        <f t="shared" si="132"/>
        <v>0</v>
      </c>
      <c r="Q112" s="96">
        <v>1050</v>
      </c>
      <c r="R112" s="96">
        <f t="shared" si="188"/>
        <v>1050</v>
      </c>
      <c r="S112" s="2">
        <f t="shared" si="189"/>
        <v>600</v>
      </c>
      <c r="T112" s="2">
        <f t="shared" si="133"/>
        <v>600</v>
      </c>
      <c r="U112" s="2">
        <f t="shared" si="134"/>
        <v>0</v>
      </c>
      <c r="V112" s="75"/>
      <c r="W112" s="75">
        <f t="shared" si="135"/>
        <v>-59</v>
      </c>
      <c r="X112" s="75">
        <f t="shared" si="136"/>
        <v>83</v>
      </c>
      <c r="Y112" s="75">
        <f t="shared" si="137"/>
        <v>0</v>
      </c>
      <c r="Z112" s="75"/>
      <c r="AA112" s="2">
        <f t="shared" si="138"/>
        <v>3000</v>
      </c>
      <c r="AB112" s="2">
        <f>IF($F112&lt;=AD$64,AD$65,AD$66)*Calc!$B$12+AD$63</f>
        <v>1500</v>
      </c>
      <c r="AC112" s="2">
        <f t="shared" si="139"/>
        <v>4500</v>
      </c>
      <c r="AD112" s="126">
        <f t="shared" si="140"/>
        <v>-360</v>
      </c>
      <c r="AE112" s="112">
        <v>0</v>
      </c>
      <c r="AF112" s="75">
        <f t="shared" si="141"/>
        <v>0</v>
      </c>
      <c r="AG112" s="75"/>
      <c r="AH112" s="75">
        <f t="shared" si="142"/>
        <v>0</v>
      </c>
      <c r="AI112" s="75">
        <f t="shared" si="143"/>
        <v>0</v>
      </c>
      <c r="AJ112" s="75">
        <f t="shared" si="144"/>
        <v>-14</v>
      </c>
      <c r="AK112" s="75">
        <f t="shared" si="145"/>
        <v>0</v>
      </c>
      <c r="AL112" s="75">
        <f t="shared" si="190"/>
        <v>-14</v>
      </c>
      <c r="AM112" s="114">
        <v>39</v>
      </c>
      <c r="AN112" s="120"/>
      <c r="AO112" s="75">
        <f t="shared" si="146"/>
        <v>0</v>
      </c>
      <c r="AP112" s="75">
        <f t="shared" si="146"/>
        <v>0</v>
      </c>
      <c r="AQ112" s="75"/>
      <c r="AR112" s="126">
        <f t="shared" si="120"/>
        <v>0</v>
      </c>
      <c r="AS112" s="75">
        <f t="shared" si="147"/>
        <v>-5</v>
      </c>
      <c r="AT112" s="75">
        <f t="shared" si="147"/>
        <v>0</v>
      </c>
      <c r="AU112" s="75">
        <f t="shared" si="147"/>
        <v>0</v>
      </c>
      <c r="AV112" s="75">
        <f t="shared" si="147"/>
        <v>-21</v>
      </c>
      <c r="AW112" s="112">
        <v>0</v>
      </c>
      <c r="AX112" s="75">
        <f t="shared" si="148"/>
        <v>-185</v>
      </c>
      <c r="AY112" s="75">
        <f t="shared" si="148"/>
        <v>0</v>
      </c>
      <c r="AZ112" s="75"/>
      <c r="BA112" s="75">
        <f t="shared" si="201"/>
        <v>-350</v>
      </c>
      <c r="BB112" s="75">
        <f t="shared" si="201"/>
        <v>-268</v>
      </c>
      <c r="BC112" s="75">
        <f t="shared" si="201"/>
        <v>-393</v>
      </c>
      <c r="BD112" s="75">
        <f t="shared" si="201"/>
        <v>-116</v>
      </c>
      <c r="BE112" s="75">
        <f t="shared" si="201"/>
        <v>-293</v>
      </c>
      <c r="BF112" s="75">
        <f t="shared" si="201"/>
        <v>-93</v>
      </c>
      <c r="BG112" s="112">
        <v>0</v>
      </c>
      <c r="BH112" s="75">
        <f t="shared" si="150"/>
        <v>0</v>
      </c>
      <c r="BI112" s="75">
        <f t="shared" si="151"/>
        <v>3450</v>
      </c>
      <c r="BJ112" s="75">
        <f t="shared" si="152"/>
        <v>-84</v>
      </c>
      <c r="BK112" s="75">
        <f t="shared" si="153"/>
        <v>-255</v>
      </c>
      <c r="BL112" s="75">
        <f t="shared" si="153"/>
        <v>-174</v>
      </c>
      <c r="BM112" s="75"/>
      <c r="BN112" s="75">
        <f t="shared" si="154"/>
        <v>0</v>
      </c>
      <c r="BO112" s="75">
        <f t="shared" si="154"/>
        <v>0</v>
      </c>
      <c r="BP112" s="112">
        <v>0</v>
      </c>
      <c r="BQ112" s="75">
        <f t="shared" si="155"/>
        <v>0</v>
      </c>
      <c r="BR112" s="112">
        <v>0</v>
      </c>
      <c r="BS112" s="75">
        <f t="shared" si="156"/>
        <v>2460</v>
      </c>
      <c r="BT112" s="75">
        <f t="shared" si="202"/>
        <v>-97</v>
      </c>
      <c r="BU112" s="75">
        <f t="shared" si="202"/>
        <v>0</v>
      </c>
      <c r="BV112" s="75">
        <f t="shared" si="202"/>
        <v>0</v>
      </c>
      <c r="BW112" s="75">
        <f t="shared" si="202"/>
        <v>0</v>
      </c>
      <c r="BX112" s="75">
        <f t="shared" si="202"/>
        <v>-119</v>
      </c>
      <c r="BY112" s="75">
        <f t="shared" si="202"/>
        <v>0</v>
      </c>
      <c r="BZ112" s="75">
        <f t="shared" si="202"/>
        <v>-60</v>
      </c>
      <c r="CA112" s="75">
        <f t="shared" si="202"/>
        <v>0</v>
      </c>
      <c r="CB112" s="112">
        <v>0</v>
      </c>
      <c r="CC112" s="75">
        <f t="shared" si="158"/>
        <v>0</v>
      </c>
      <c r="CD112" s="75">
        <f t="shared" si="159"/>
        <v>0</v>
      </c>
      <c r="CE112" s="126">
        <f t="shared" si="160"/>
        <v>0</v>
      </c>
      <c r="CF112" s="75">
        <f t="shared" si="161"/>
        <v>-11</v>
      </c>
      <c r="CG112" s="75"/>
      <c r="CH112" s="75">
        <f t="shared" si="162"/>
        <v>-148</v>
      </c>
      <c r="CI112" s="75">
        <f t="shared" si="162"/>
        <v>-292</v>
      </c>
      <c r="CJ112" s="75"/>
      <c r="CK112" s="75">
        <f t="shared" si="163"/>
        <v>0</v>
      </c>
      <c r="CL112" s="75">
        <f t="shared" si="163"/>
        <v>0</v>
      </c>
      <c r="CM112" s="112">
        <v>0</v>
      </c>
      <c r="CN112" s="75">
        <f t="shared" si="164"/>
        <v>0</v>
      </c>
      <c r="CO112" s="75">
        <f t="shared" si="164"/>
        <v>0</v>
      </c>
      <c r="CP112" s="75">
        <f t="shared" si="164"/>
        <v>0</v>
      </c>
      <c r="CQ112" s="75"/>
      <c r="CR112" s="126">
        <f t="shared" si="165"/>
        <v>0</v>
      </c>
      <c r="CS112" s="112">
        <v>0</v>
      </c>
      <c r="CT112" s="57"/>
      <c r="CU112" s="75">
        <f t="shared" si="166"/>
        <v>0</v>
      </c>
      <c r="CV112" s="75">
        <f t="shared" si="166"/>
        <v>-11</v>
      </c>
      <c r="CW112" s="75">
        <f t="shared" si="166"/>
        <v>0</v>
      </c>
      <c r="CX112" s="126" cm="1">
        <f t="array" ref="CX112">IF($F112&lt;=10000,0,-ROUND(MAX(INDEX(CX$26:CX$38,MATCH(MAX($F112-CX$86-IF(CX$8="Yes",IF(CX$9=0,$U112,MIN($U112,CX$9)),0),0),CX$12:CX$25,1))*(MAX($F112-CX$86-IF(CX$8="Yes",IF(CX$9=0,$U112,MIN($U112,CX$9)),0),0)-INDEX(CX$12:CX$25,MATCH(MAX($F112-CX$86-IF(CX$8="Yes",IF(CX$9=0,$U112,MIN($U112,CX$9)),0),0),CX$12:CX$25,1)))+INDEX(CX$39:CX$51,MATCH(MAX($F112-CX$86-IF(CX$8="Yes",IF(CX$9=0,$U112,MIN($U112,CX$9)),0),0),CX$12:CX$25,1))-CX$87,0),0))*(1-_xlfn.IFNA(INDEX(WVFamilyCredit[Percent],MATCH(1,(WVFamilyCredit[Year]=Calc!$B$4)*(WVFamilyCredit[HH Size]=SUM(Calc!$B$11:$B$12))*(WVFamilyCredit[Status]=Calc!$B$8)*(WVFamilyCredit[greater than]&lt;=$F112)*(WVFamilyCredit[equal to or less than]&gt;=$F112),0)),0))</f>
        <v>0</v>
      </c>
      <c r="CY112" s="75"/>
      <c r="CZ112" s="112">
        <v>0</v>
      </c>
      <c r="DA112" s="57"/>
      <c r="DB112" s="75">
        <f t="shared" si="167"/>
        <v>0</v>
      </c>
      <c r="DC112" s="75">
        <f t="shared" si="167"/>
        <v>0</v>
      </c>
      <c r="DE112" s="57"/>
      <c r="DF112" s="57">
        <f t="shared" si="191"/>
        <v>0</v>
      </c>
      <c r="DG112" s="57">
        <f t="shared" si="192"/>
        <v>39</v>
      </c>
      <c r="DH112">
        <v>0</v>
      </c>
      <c r="DI112" s="57">
        <f t="shared" si="193"/>
        <v>0</v>
      </c>
      <c r="DJ112" s="75">
        <f t="shared" si="194"/>
        <v>0</v>
      </c>
      <c r="DK112" s="75">
        <f t="shared" si="195"/>
        <v>0</v>
      </c>
      <c r="DL112" s="75">
        <f t="shared" si="196"/>
        <v>0</v>
      </c>
      <c r="DM112" s="57">
        <f t="shared" si="197"/>
        <v>0</v>
      </c>
      <c r="DN112" s="57">
        <f t="shared" si="198"/>
        <v>0</v>
      </c>
      <c r="DO112">
        <f>0</f>
        <v>0</v>
      </c>
      <c r="DP112">
        <v>0</v>
      </c>
      <c r="DQ112" s="57">
        <f t="shared" si="199"/>
        <v>0</v>
      </c>
      <c r="DR112" s="75">
        <f t="shared" si="200"/>
        <v>0</v>
      </c>
      <c r="EB112" s="209" cm="1">
        <f t="array" ref="EB112">_xlfn.IFNA(INDEX(CAeitcTable[],MATCH(1,(CAeitcTable[At Least]&lt;=$F112)*(CAeitcTable[But Not Over]&gt;=$F112),0),MATCH(MIN($B$12,3),VALUE(CAeitcTable[#Headers]),0)),0)</f>
        <v>197</v>
      </c>
      <c r="EC112">
        <f t="shared" si="168"/>
        <v>300</v>
      </c>
      <c r="ED112">
        <f t="shared" si="168"/>
        <v>240</v>
      </c>
      <c r="EE112">
        <f t="shared" si="168"/>
        <v>27</v>
      </c>
      <c r="EF112">
        <f t="shared" si="168"/>
        <v>330</v>
      </c>
      <c r="EI112">
        <f t="shared" si="169"/>
        <v>240</v>
      </c>
      <c r="EK112">
        <f t="shared" si="170"/>
        <v>120</v>
      </c>
      <c r="EL112">
        <f t="shared" si="170"/>
        <v>60</v>
      </c>
      <c r="EM112">
        <f t="shared" si="170"/>
        <v>90</v>
      </c>
      <c r="EN112">
        <f t="shared" si="170"/>
        <v>102.00000000000001</v>
      </c>
      <c r="EP112">
        <f t="shared" si="171"/>
        <v>30</v>
      </c>
      <c r="EQ112">
        <f t="shared" si="171"/>
        <v>300</v>
      </c>
      <c r="ER112" s="209">
        <f t="shared" si="172"/>
        <v>600</v>
      </c>
      <c r="ES112">
        <f t="shared" si="173"/>
        <v>180</v>
      </c>
      <c r="ET112">
        <f t="shared" si="173"/>
        <v>180</v>
      </c>
      <c r="EU112" s="213">
        <f t="shared" si="174"/>
        <v>350</v>
      </c>
      <c r="EW112" s="215">
        <f t="shared" si="175"/>
        <v>0</v>
      </c>
      <c r="EX112">
        <f t="shared" si="176"/>
        <v>60</v>
      </c>
      <c r="EY112">
        <f t="shared" si="176"/>
        <v>60</v>
      </c>
      <c r="FB112">
        <f t="shared" si="177"/>
        <v>240</v>
      </c>
      <c r="FC112">
        <f t="shared" si="177"/>
        <v>150</v>
      </c>
      <c r="FD112">
        <f t="shared" si="177"/>
        <v>180</v>
      </c>
      <c r="FG112" s="215">
        <f t="shared" si="178"/>
        <v>0</v>
      </c>
      <c r="FH112">
        <f t="shared" si="179"/>
        <v>30</v>
      </c>
      <c r="FI112">
        <f t="shared" si="179"/>
        <v>54</v>
      </c>
      <c r="FK112">
        <f t="shared" si="180"/>
        <v>96</v>
      </c>
      <c r="FL112" s="215">
        <f t="shared" si="181"/>
        <v>0</v>
      </c>
      <c r="FP112" s="215">
        <f t="shared" si="182"/>
        <v>0</v>
      </c>
      <c r="FQ112">
        <f t="shared" si="183"/>
        <v>228</v>
      </c>
      <c r="FR112" s="215">
        <f t="shared" si="184"/>
        <v>11</v>
      </c>
      <c r="FS112" s="209">
        <f t="shared" si="185"/>
        <v>315</v>
      </c>
      <c r="FU112">
        <f t="shared" si="186"/>
        <v>0</v>
      </c>
    </row>
    <row r="113" spans="6:177">
      <c r="F113" s="2">
        <v>10000</v>
      </c>
      <c r="G113">
        <f t="shared" si="187"/>
        <v>10025</v>
      </c>
      <c r="H113" s="75">
        <f t="shared" si="129"/>
        <v>0</v>
      </c>
      <c r="I113" s="57">
        <v>0</v>
      </c>
      <c r="J113" s="57">
        <v>0</v>
      </c>
      <c r="K113" s="2">
        <f>ROUND(INDEX(CCareExpDecimal[],MATCH(F113,CCareExpDecimal[Income At Least],1),2)*J113,0)</f>
        <v>0</v>
      </c>
      <c r="L113" s="57">
        <v>0</v>
      </c>
      <c r="M113" s="2">
        <f t="shared" si="130"/>
        <v>0</v>
      </c>
      <c r="N113" s="57">
        <v>0</v>
      </c>
      <c r="O113" s="57">
        <f t="shared" si="131"/>
        <v>0</v>
      </c>
      <c r="P113" s="2">
        <f t="shared" si="132"/>
        <v>0</v>
      </c>
      <c r="Q113" s="96">
        <v>1125</v>
      </c>
      <c r="R113" s="96">
        <f t="shared" si="188"/>
        <v>1125</v>
      </c>
      <c r="S113" s="2">
        <f t="shared" si="189"/>
        <v>583</v>
      </c>
      <c r="T113" s="2">
        <f t="shared" si="133"/>
        <v>583</v>
      </c>
      <c r="U113" s="2">
        <f t="shared" si="134"/>
        <v>0</v>
      </c>
      <c r="V113" s="75"/>
      <c r="W113" s="75">
        <f t="shared" si="135"/>
        <v>-66</v>
      </c>
      <c r="X113" s="75">
        <f t="shared" si="136"/>
        <v>82</v>
      </c>
      <c r="Y113" s="75">
        <f t="shared" si="137"/>
        <v>0</v>
      </c>
      <c r="Z113" s="75"/>
      <c r="AA113" s="2">
        <f t="shared" si="138"/>
        <v>3000</v>
      </c>
      <c r="AB113" s="2">
        <f>IF($F113&lt;=AD$64,AD$65,AD$66)*Calc!$B$12+AD$63</f>
        <v>1500</v>
      </c>
      <c r="AC113" s="2">
        <f t="shared" si="139"/>
        <v>4500</v>
      </c>
      <c r="AD113" s="126">
        <f t="shared" si="140"/>
        <v>-385</v>
      </c>
      <c r="AE113" s="112">
        <v>0</v>
      </c>
      <c r="AF113" s="75">
        <f t="shared" si="141"/>
        <v>0</v>
      </c>
      <c r="AG113" s="75"/>
      <c r="AH113" s="75">
        <f t="shared" si="142"/>
        <v>0</v>
      </c>
      <c r="AI113" s="75">
        <f t="shared" si="143"/>
        <v>0</v>
      </c>
      <c r="AJ113" s="75">
        <f t="shared" si="144"/>
        <v>-24</v>
      </c>
      <c r="AK113" s="75">
        <f t="shared" si="145"/>
        <v>0</v>
      </c>
      <c r="AL113" s="75">
        <f t="shared" si="190"/>
        <v>-24</v>
      </c>
      <c r="AM113" s="114">
        <v>49</v>
      </c>
      <c r="AN113" s="120"/>
      <c r="AO113" s="75">
        <f t="shared" ref="AO113:AP132" si="203">-ROUND(MAX(INDEX(AO$26:AO$38,MATCH(MAX($F113-AO$86-IF(AO$8="Yes",IF(AO$9=0,$U113,MIN($U113,AO$9)),0),0),AO$12:AO$25,1))*(MAX($F113-AO$86-IF(AO$8="Yes",IF(AO$9=0,$U113,MIN($U113,AO$9)),0),0)-INDEX(AO$12:AO$25,MATCH(MAX($F113-AO$86-IF(AO$8="Yes",IF(AO$9=0,$U113,MIN($U113,AO$9)),0),0),AO$12:AO$25,1)))+INDEX(AO$39:AO$51,MATCH(MAX($F113-AO$86-IF(AO$8="Yes",IF(AO$9=0,$U113,MIN($U113,AO$9)),0),0),AO$12:AO$25,1))-AO$87,0),0)</f>
        <v>0</v>
      </c>
      <c r="AP113" s="75">
        <f t="shared" si="203"/>
        <v>0</v>
      </c>
      <c r="AQ113" s="75"/>
      <c r="AR113" s="126">
        <f t="shared" si="120"/>
        <v>0</v>
      </c>
      <c r="AS113" s="75">
        <f t="shared" ref="AS113:AV132" si="204">-ROUND(MAX(INDEX(AS$26:AS$38,MATCH(MAX($F113-AS$86-IF(AS$8="Yes",IF(AS$9=0,$U113,MIN($U113,AS$9)),0),0),AS$12:AS$25,1))*(MAX($F113-AS$86-IF(AS$8="Yes",IF(AS$9=0,$U113,MIN($U113,AS$9)),0),0)-INDEX(AS$12:AS$25,MATCH(MAX($F113-AS$86-IF(AS$8="Yes",IF(AS$9=0,$U113,MIN($U113,AS$9)),0),0),AS$12:AS$25,1)))+INDEX(AS$39:AS$51,MATCH(MAX($F113-AS$86-IF(AS$8="Yes",IF(AS$9=0,$U113,MIN($U113,AS$9)),0),0),AS$12:AS$25,1))-AS$87,0),0)</f>
        <v>-24</v>
      </c>
      <c r="AT113" s="75">
        <f t="shared" si="204"/>
        <v>0</v>
      </c>
      <c r="AU113" s="75">
        <f t="shared" si="204"/>
        <v>0</v>
      </c>
      <c r="AV113" s="75">
        <f t="shared" si="204"/>
        <v>-31</v>
      </c>
      <c r="AW113" s="112">
        <v>0</v>
      </c>
      <c r="AX113" s="75">
        <f t="shared" ref="AX113:AY132" si="205">-ROUND(MAX(INDEX(AX$26:AX$38,MATCH(MAX($F113-AX$86-IF(AX$8="Yes",IF(AX$9=0,$U113,MIN($U113,AX$9)),0),0),AX$12:AX$25,1))*(MAX($F113-AX$86-IF(AX$8="Yes",IF(AX$9=0,$U113,MIN($U113,AX$9)),0),0)-INDEX(AX$12:AX$25,MATCH(MAX($F113-AX$86-IF(AX$8="Yes",IF(AX$9=0,$U113,MIN($U113,AX$9)),0),0),AX$12:AX$25,1)))+INDEX(AX$39:AX$51,MATCH(MAX($F113-AX$86-IF(AX$8="Yes",IF(AX$9=0,$U113,MIN($U113,AX$9)),0),0),AX$12:AX$25,1))-AX$87,0),0)</f>
        <v>-212</v>
      </c>
      <c r="AY113" s="75">
        <f t="shared" si="205"/>
        <v>0</v>
      </c>
      <c r="AZ113" s="75"/>
      <c r="BA113" s="75">
        <f t="shared" ref="BA113:BF122" si="206">-ROUND(MAX(INDEX(BA$26:BA$38,MATCH(MAX($F113-BA$86-IF(BA$8="Yes",IF(BA$9=0,$U113,MIN($U113,BA$9)),0),0),BA$12:BA$25,1))*(MAX($F113-BA$86-IF(BA$8="Yes",IF(BA$9=0,$U113,MIN($U113,BA$9)),0),0)-INDEX(BA$12:BA$25,MATCH(MAX($F113-BA$86-IF(BA$8="Yes",IF(BA$9=0,$U113,MIN($U113,BA$9)),0),0),BA$12:BA$25,1)))+INDEX(BA$39:BA$51,MATCH(MAX($F113-BA$86-IF(BA$8="Yes",IF(BA$9=0,$U113,MIN($U113,BA$9)),0),0),BA$12:BA$25,1))-BA$87,0),0)</f>
        <v>-375</v>
      </c>
      <c r="BB113" s="75">
        <f t="shared" si="206"/>
        <v>-284</v>
      </c>
      <c r="BC113" s="75">
        <f t="shared" si="206"/>
        <v>-417</v>
      </c>
      <c r="BD113" s="75">
        <f t="shared" si="206"/>
        <v>-132</v>
      </c>
      <c r="BE113" s="75">
        <f t="shared" si="206"/>
        <v>-316</v>
      </c>
      <c r="BF113" s="75">
        <f t="shared" si="206"/>
        <v>-102</v>
      </c>
      <c r="BG113" s="112">
        <v>0</v>
      </c>
      <c r="BH113" s="75">
        <f t="shared" si="150"/>
        <v>0</v>
      </c>
      <c r="BI113" s="75">
        <f t="shared" si="151"/>
        <v>3450</v>
      </c>
      <c r="BJ113" s="75">
        <f t="shared" si="152"/>
        <v>-107</v>
      </c>
      <c r="BK113" s="75">
        <f t="shared" ref="BK113:BL132" si="207">-ROUND(MAX(INDEX(BK$26:BK$38,MATCH(MAX($F113-BK$86-IF(BK$8="Yes",IF(BK$9=0,$U113,MIN($U113,BK$9)),0),0),BK$12:BK$25,1))*(MAX($F113-BK$86-IF(BK$8="Yes",IF(BK$9=0,$U113,MIN($U113,BK$9)),0),0)-INDEX(BK$12:BK$25,MATCH(MAX($F113-BK$86-IF(BK$8="Yes",IF(BK$9=0,$U113,MIN($U113,BK$9)),0),0),BK$12:BK$25,1)))+INDEX(BK$39:BK$51,MATCH(MAX($F113-BK$86-IF(BK$8="Yes",IF(BK$9=0,$U113,MIN($U113,BK$9)),0),0),BK$12:BK$25,1))-BK$87,0),0)</f>
        <v>-280</v>
      </c>
      <c r="BL113" s="75">
        <f t="shared" si="207"/>
        <v>-196</v>
      </c>
      <c r="BM113" s="75"/>
      <c r="BN113" s="75">
        <f t="shared" ref="BN113:BO132" si="208">-ROUND(MAX(INDEX(BN$26:BN$38,MATCH(MAX($F113-BN$86-IF(BN$8="Yes",IF(BN$9=0,$U113,MIN($U113,BN$9)),0),0),BN$12:BN$25,1))*(MAX($F113-BN$86-IF(BN$8="Yes",IF(BN$9=0,$U113,MIN($U113,BN$9)),0),0)-INDEX(BN$12:BN$25,MATCH(MAX($F113-BN$86-IF(BN$8="Yes",IF(BN$9=0,$U113,MIN($U113,BN$9)),0),0),BN$12:BN$25,1)))+INDEX(BN$39:BN$51,MATCH(MAX($F113-BN$86-IF(BN$8="Yes",IF(BN$9=0,$U113,MIN($U113,BN$9)),0),0),BN$12:BN$25,1))-BN$87,0),0)</f>
        <v>0</v>
      </c>
      <c r="BO113" s="75">
        <f t="shared" si="208"/>
        <v>0</v>
      </c>
      <c r="BP113" s="112">
        <v>0</v>
      </c>
      <c r="BQ113" s="75">
        <f t="shared" si="155"/>
        <v>0</v>
      </c>
      <c r="BR113" s="112">
        <v>0</v>
      </c>
      <c r="BS113" s="75">
        <f t="shared" si="156"/>
        <v>2460</v>
      </c>
      <c r="BT113" s="75">
        <f t="shared" ref="BT113:CA122" si="209">-ROUND(MAX(INDEX(BT$26:BT$38,MATCH(MAX($F113-BT$86-IF(BT$8="Yes",IF(BT$9=0,$U113,MIN($U113,BT$9)),0),0),BT$12:BT$25,1))*(MAX($F113-BT$86-IF(BT$8="Yes",IF(BT$9=0,$U113,MIN($U113,BT$9)),0),0)-INDEX(BT$12:BT$25,MATCH(MAX($F113-BT$86-IF(BT$8="Yes",IF(BT$9=0,$U113,MIN($U113,BT$9)),0),0),BT$12:BT$25,1)))+INDEX(BT$39:BT$51,MATCH(MAX($F113-BT$86-IF(BT$8="Yes",IF(BT$9=0,$U113,MIN($U113,BT$9)),0),0),BT$12:BT$25,1))-BT$87,0),0)</f>
        <v>-112</v>
      </c>
      <c r="BU113" s="75">
        <f t="shared" si="209"/>
        <v>0</v>
      </c>
      <c r="BV113" s="75">
        <f t="shared" si="209"/>
        <v>0</v>
      </c>
      <c r="BW113" s="75">
        <f t="shared" si="209"/>
        <v>0</v>
      </c>
      <c r="BX113" s="75">
        <f t="shared" si="209"/>
        <v>-126</v>
      </c>
      <c r="BY113" s="75">
        <f t="shared" si="209"/>
        <v>0</v>
      </c>
      <c r="BZ113" s="75">
        <f t="shared" si="209"/>
        <v>-80</v>
      </c>
      <c r="CA113" s="75">
        <f t="shared" si="209"/>
        <v>0</v>
      </c>
      <c r="CB113" s="112">
        <v>0</v>
      </c>
      <c r="CC113" s="75">
        <f t="shared" si="158"/>
        <v>0</v>
      </c>
      <c r="CD113" s="75">
        <f t="shared" si="159"/>
        <v>0</v>
      </c>
      <c r="CE113" s="126">
        <f t="shared" si="160"/>
        <v>0</v>
      </c>
      <c r="CF113" s="75">
        <f t="shared" si="161"/>
        <v>-16</v>
      </c>
      <c r="CG113" s="75"/>
      <c r="CH113" s="75">
        <f t="shared" ref="CH113:CI132" si="210">-ROUND(MAX(INDEX(CH$26:CH$38,MATCH(MAX($F113-CH$86-IF(CH$8="Yes",IF(CH$9=0,$U113,MIN($U113,CH$9)),0),0),CH$12:CH$25,1))*(MAX($F113-CH$86-IF(CH$8="Yes",IF(CH$9=0,$U113,MIN($U113,CH$9)),0),0)-INDEX(CH$12:CH$25,MATCH(MAX($F113-CH$86-IF(CH$8="Yes",IF(CH$9=0,$U113,MIN($U113,CH$9)),0),0),CH$12:CH$25,1)))+INDEX(CH$39:CH$51,MATCH(MAX($F113-CH$86-IF(CH$8="Yes",IF(CH$9=0,$U113,MIN($U113,CH$9)),0),0),CH$12:CH$25,1))-CH$87,0),0)</f>
        <v>-182</v>
      </c>
      <c r="CI113" s="75">
        <f t="shared" si="210"/>
        <v>-307</v>
      </c>
      <c r="CJ113" s="75"/>
      <c r="CK113" s="75">
        <f t="shared" ref="CK113:CL132" si="211">-ROUND(MAX(INDEX(CK$26:CK$38,MATCH(MAX($F113-CK$86-IF(CK$8="Yes",IF(CK$9=0,$U113,MIN($U113,CK$9)),0),0),CK$12:CK$25,1))*(MAX($F113-CK$86-IF(CK$8="Yes",IF(CK$9=0,$U113,MIN($U113,CK$9)),0),0)-INDEX(CK$12:CK$25,MATCH(MAX($F113-CK$86-IF(CK$8="Yes",IF(CK$9=0,$U113,MIN($U113,CK$9)),0),0),CK$12:CK$25,1)))+INDEX(CK$39:CK$51,MATCH(MAX($F113-CK$86-IF(CK$8="Yes",IF(CK$9=0,$U113,MIN($U113,CK$9)),0),0),CK$12:CK$25,1))-CK$87,0),0)</f>
        <v>0</v>
      </c>
      <c r="CL113" s="75">
        <f t="shared" si="211"/>
        <v>0</v>
      </c>
      <c r="CM113" s="112">
        <v>0</v>
      </c>
      <c r="CN113" s="75">
        <f t="shared" ref="CN113:CP132" si="212">-ROUND(MAX(INDEX(CN$26:CN$38,MATCH(MAX($F113-CN$86-IF(CN$8="Yes",IF(CN$9=0,$U113,MIN($U113,CN$9)),0),0),CN$12:CN$25,1))*(MAX($F113-CN$86-IF(CN$8="Yes",IF(CN$9=0,$U113,MIN($U113,CN$9)),0),0)-INDEX(CN$12:CN$25,MATCH(MAX($F113-CN$86-IF(CN$8="Yes",IF(CN$9=0,$U113,MIN($U113,CN$9)),0),0),CN$12:CN$25,1)))+INDEX(CN$39:CN$51,MATCH(MAX($F113-CN$86-IF(CN$8="Yes",IF(CN$9=0,$U113,MIN($U113,CN$9)),0),0),CN$12:CN$25,1))-CN$87,0),0)</f>
        <v>0</v>
      </c>
      <c r="CO113" s="75">
        <f t="shared" si="212"/>
        <v>0</v>
      </c>
      <c r="CP113" s="75">
        <f t="shared" si="212"/>
        <v>0</v>
      </c>
      <c r="CQ113" s="75"/>
      <c r="CR113" s="126">
        <f t="shared" si="165"/>
        <v>0</v>
      </c>
      <c r="CS113" s="112">
        <v>0</v>
      </c>
      <c r="CT113" s="57"/>
      <c r="CU113" s="75">
        <f t="shared" ref="CU113:CW132" si="213">-ROUND(MAX(INDEX(CU$26:CU$38,MATCH(MAX($F113-CU$86-IF(CU$8="Yes",IF(CU$9=0,$U113,MIN($U113,CU$9)),0),0),CU$12:CU$25,1))*(MAX($F113-CU$86-IF(CU$8="Yes",IF(CU$9=0,$U113,MIN($U113,CU$9)),0),0)-INDEX(CU$12:CU$25,MATCH(MAX($F113-CU$86-IF(CU$8="Yes",IF(CU$9=0,$U113,MIN($U113,CU$9)),0),0),CU$12:CU$25,1)))+INDEX(CU$39:CU$51,MATCH(MAX($F113-CU$86-IF(CU$8="Yes",IF(CU$9=0,$U113,MIN($U113,CU$9)),0),0),CU$12:CU$25,1))-CU$87,0),0)</f>
        <v>0</v>
      </c>
      <c r="CV113" s="75">
        <f t="shared" si="213"/>
        <v>-21</v>
      </c>
      <c r="CW113" s="75">
        <f t="shared" si="213"/>
        <v>0</v>
      </c>
      <c r="CX113" s="126" cm="1">
        <f t="array" ref="CX113">IF($F113&lt;=10000,0,-ROUND(MAX(INDEX(CX$26:CX$38,MATCH(MAX($F113-CX$86-IF(CX$8="Yes",IF(CX$9=0,$U113,MIN($U113,CX$9)),0),0),CX$12:CX$25,1))*(MAX($F113-CX$86-IF(CX$8="Yes",IF(CX$9=0,$U113,MIN($U113,CX$9)),0),0)-INDEX(CX$12:CX$25,MATCH(MAX($F113-CX$86-IF(CX$8="Yes",IF(CX$9=0,$U113,MIN($U113,CX$9)),0),0),CX$12:CX$25,1)))+INDEX(CX$39:CX$51,MATCH(MAX($F113-CX$86-IF(CX$8="Yes",IF(CX$9=0,$U113,MIN($U113,CX$9)),0),0),CX$12:CX$25,1))-CX$87,0),0))*(1-_xlfn.IFNA(INDEX(WVFamilyCredit[Percent],MATCH(1,(WVFamilyCredit[Year]=Calc!$B$4)*(WVFamilyCredit[HH Size]=SUM(Calc!$B$11:$B$12))*(WVFamilyCredit[Status]=Calc!$B$8)*(WVFamilyCredit[greater than]&lt;=$F113)*(WVFamilyCredit[equal to or less than]&gt;=$F113),0)),0))</f>
        <v>0</v>
      </c>
      <c r="CY113" s="75"/>
      <c r="CZ113" s="112">
        <v>0</v>
      </c>
      <c r="DA113" s="57"/>
      <c r="DB113" s="75">
        <f t="shared" ref="DB113:DC132" si="214">-ROUND(MAX(INDEX(DB$26:DB$38,MATCH(MAX($F113-DB$86-IF(DB$8="Yes",IF(DB$9=0,$U113,MIN($U113,DB$9)),0),0),DB$12:DB$25,1))*(MAX($F113-DB$86-IF(DB$8="Yes",IF(DB$9=0,$U113,MIN($U113,DB$9)),0),0)-INDEX(DB$12:DB$25,MATCH(MAX($F113-DB$86-IF(DB$8="Yes",IF(DB$9=0,$U113,MIN($U113,DB$9)),0),0),DB$12:DB$25,1)))+INDEX(DB$39:DB$51,MATCH(MAX($F113-DB$86-IF(DB$8="Yes",IF(DB$9=0,$U113,MIN($U113,DB$9)),0),0),DB$12:DB$25,1))-DB$87,0),0)</f>
        <v>0</v>
      </c>
      <c r="DC113" s="75">
        <f t="shared" si="214"/>
        <v>0</v>
      </c>
      <c r="DE113" s="57"/>
      <c r="DF113" s="57">
        <f t="shared" si="191"/>
        <v>0</v>
      </c>
      <c r="DG113" s="57">
        <f t="shared" si="192"/>
        <v>49</v>
      </c>
      <c r="DH113">
        <v>0</v>
      </c>
      <c r="DI113" s="57">
        <f t="shared" si="193"/>
        <v>0</v>
      </c>
      <c r="DJ113" s="75">
        <f t="shared" si="194"/>
        <v>0</v>
      </c>
      <c r="DK113" s="75">
        <f t="shared" si="195"/>
        <v>0</v>
      </c>
      <c r="DL113" s="75">
        <f t="shared" si="196"/>
        <v>0</v>
      </c>
      <c r="DM113" s="57">
        <f t="shared" si="197"/>
        <v>0</v>
      </c>
      <c r="DN113" s="57">
        <f t="shared" si="198"/>
        <v>0</v>
      </c>
      <c r="DO113">
        <f>0</f>
        <v>0</v>
      </c>
      <c r="DP113">
        <v>0</v>
      </c>
      <c r="DQ113" s="57">
        <f t="shared" si="199"/>
        <v>0</v>
      </c>
      <c r="DR113" s="75">
        <f t="shared" si="200"/>
        <v>0</v>
      </c>
      <c r="EB113" s="209" cm="1">
        <f t="array" ref="EB113">_xlfn.IFNA(INDEX(CAeitcTable[],MATCH(1,(CAeitcTable[At Least]&lt;=$F113)*(CAeitcTable[But Not Over]&gt;=$F113),0),MATCH(MIN($B$12,3),VALUE(CAeitcTable[#Headers]),0)),0)</f>
        <v>193</v>
      </c>
      <c r="EC113">
        <f t="shared" ref="EC113:EF132" si="215">IF(EC$10,IF($B$12=0,EC$5,IF($B$12=1,EC$6,IF($B$12=2,EC$7,EC$8)))*$S113,0)</f>
        <v>291.5</v>
      </c>
      <c r="ED113">
        <f t="shared" si="215"/>
        <v>233.20000000000002</v>
      </c>
      <c r="EE113">
        <f t="shared" si="215"/>
        <v>26.234999999999999</v>
      </c>
      <c r="EF113">
        <f t="shared" si="215"/>
        <v>320.65000000000003</v>
      </c>
      <c r="EI113">
        <f t="shared" si="169"/>
        <v>233.20000000000002</v>
      </c>
      <c r="EK113">
        <f t="shared" ref="EK113:EN132" si="216">IF(EK$10,IF($B$12=0,EK$5,IF($B$12=1,EK$6,IF($B$12=2,EK$7,EK$8)))*$S113,0)</f>
        <v>116.60000000000001</v>
      </c>
      <c r="EL113">
        <f t="shared" si="216"/>
        <v>58.300000000000004</v>
      </c>
      <c r="EM113">
        <f t="shared" si="216"/>
        <v>87.45</v>
      </c>
      <c r="EN113">
        <f t="shared" si="216"/>
        <v>99.110000000000014</v>
      </c>
      <c r="EP113">
        <f t="shared" ref="EP113:EQ132" si="217">IF(EP$10,IF($B$12=0,EP$5,IF($B$12=1,EP$6,IF($B$12=2,EP$7,EP$8)))*$S113,0)</f>
        <v>29.150000000000002</v>
      </c>
      <c r="EQ113">
        <f t="shared" si="217"/>
        <v>291.5</v>
      </c>
      <c r="ER113" s="209">
        <f t="shared" si="172"/>
        <v>583</v>
      </c>
      <c r="ES113">
        <f t="shared" ref="ES113:ET132" si="218">IF(ES$10,IF($B$12=0,ES$5,IF($B$12=1,ES$6,IF($B$12=2,ES$7,ES$8)))*$S113,0)</f>
        <v>174.9</v>
      </c>
      <c r="ET113">
        <f t="shared" si="218"/>
        <v>174.9</v>
      </c>
      <c r="EU113" s="213">
        <f t="shared" si="174"/>
        <v>350</v>
      </c>
      <c r="EW113" s="215">
        <f t="shared" si="175"/>
        <v>0</v>
      </c>
      <c r="EX113">
        <f t="shared" ref="EX113:EY132" si="219">IF(EX$10,IF($B$12=0,EX$5,IF($B$12=1,EX$6,IF($B$12=2,EX$7,EX$8)))*$S113,0)</f>
        <v>58.300000000000004</v>
      </c>
      <c r="EY113">
        <f t="shared" si="219"/>
        <v>58.300000000000004</v>
      </c>
      <c r="FB113">
        <f t="shared" ref="FB113:FD132" si="220">IF(FB$10,IF($B$12=0,FB$5,IF($B$12=1,FB$6,IF($B$12=2,FB$7,FB$8)))*$S113,0)</f>
        <v>233.20000000000002</v>
      </c>
      <c r="FC113">
        <f t="shared" si="220"/>
        <v>145.75</v>
      </c>
      <c r="FD113">
        <f t="shared" si="220"/>
        <v>174.9</v>
      </c>
      <c r="FG113" s="215">
        <f t="shared" si="178"/>
        <v>0</v>
      </c>
      <c r="FH113">
        <f t="shared" ref="FH113:FI132" si="221">IF(FH$10,IF($B$12=0,FH$5,IF($B$12=1,FH$6,IF($B$12=2,FH$7,FH$8)))*$S113,0)</f>
        <v>29.150000000000002</v>
      </c>
      <c r="FI113">
        <f t="shared" si="221"/>
        <v>52.47</v>
      </c>
      <c r="FK113">
        <f t="shared" si="180"/>
        <v>93.28</v>
      </c>
      <c r="FL113" s="215">
        <f t="shared" si="181"/>
        <v>0</v>
      </c>
      <c r="FP113" s="215">
        <f t="shared" si="182"/>
        <v>0</v>
      </c>
      <c r="FQ113">
        <f t="shared" si="183"/>
        <v>221.54</v>
      </c>
      <c r="FR113" s="215">
        <f t="shared" si="184"/>
        <v>21</v>
      </c>
      <c r="FS113" s="209">
        <f t="shared" si="185"/>
        <v>315</v>
      </c>
      <c r="FU113">
        <f t="shared" si="186"/>
        <v>0</v>
      </c>
    </row>
    <row r="114" spans="6:177">
      <c r="F114" s="2">
        <v>10500</v>
      </c>
      <c r="G114">
        <f t="shared" si="187"/>
        <v>10525</v>
      </c>
      <c r="H114" s="75">
        <f t="shared" si="129"/>
        <v>0</v>
      </c>
      <c r="I114" s="57">
        <v>0</v>
      </c>
      <c r="J114" s="57">
        <v>0</v>
      </c>
      <c r="K114" s="2">
        <f>ROUND(INDEX(CCareExpDecimal[],MATCH(F114,CCareExpDecimal[Income At Least],1),2)*J114,0)</f>
        <v>0</v>
      </c>
      <c r="L114" s="57">
        <v>0</v>
      </c>
      <c r="M114" s="2">
        <f t="shared" si="130"/>
        <v>0</v>
      </c>
      <c r="N114" s="57">
        <v>0</v>
      </c>
      <c r="O114" s="57">
        <f t="shared" si="131"/>
        <v>0</v>
      </c>
      <c r="P114" s="2">
        <f t="shared" si="132"/>
        <v>0</v>
      </c>
      <c r="Q114" s="96">
        <v>1200</v>
      </c>
      <c r="R114" s="96">
        <f t="shared" si="188"/>
        <v>1200</v>
      </c>
      <c r="S114" s="2">
        <f t="shared" si="189"/>
        <v>545</v>
      </c>
      <c r="T114" s="2">
        <f t="shared" si="133"/>
        <v>545</v>
      </c>
      <c r="U114" s="2">
        <f t="shared" si="134"/>
        <v>0</v>
      </c>
      <c r="V114" s="75"/>
      <c r="W114" s="75">
        <f t="shared" si="135"/>
        <v>-74</v>
      </c>
      <c r="X114" s="75">
        <f t="shared" si="136"/>
        <v>78</v>
      </c>
      <c r="Y114" s="75">
        <f t="shared" si="137"/>
        <v>0</v>
      </c>
      <c r="Z114" s="75"/>
      <c r="AA114" s="2">
        <f t="shared" si="138"/>
        <v>3000</v>
      </c>
      <c r="AB114" s="2">
        <f>IF($F114&lt;=AD$64,AD$65,AD$66)*Calc!$B$12+AD$63</f>
        <v>1500</v>
      </c>
      <c r="AC114" s="2">
        <f t="shared" si="139"/>
        <v>4500</v>
      </c>
      <c r="AD114" s="126">
        <f t="shared" si="140"/>
        <v>-410</v>
      </c>
      <c r="AE114" s="112">
        <v>7</v>
      </c>
      <c r="AF114" s="75">
        <f t="shared" si="141"/>
        <v>0</v>
      </c>
      <c r="AG114" s="75"/>
      <c r="AH114" s="75">
        <f t="shared" si="142"/>
        <v>0</v>
      </c>
      <c r="AI114" s="75">
        <f t="shared" si="143"/>
        <v>0</v>
      </c>
      <c r="AJ114" s="75">
        <f t="shared" si="144"/>
        <v>-34</v>
      </c>
      <c r="AK114" s="75">
        <f t="shared" si="145"/>
        <v>0</v>
      </c>
      <c r="AL114" s="75">
        <f t="shared" si="190"/>
        <v>-34</v>
      </c>
      <c r="AM114" s="114">
        <v>59</v>
      </c>
      <c r="AN114" s="120"/>
      <c r="AO114" s="75">
        <f t="shared" si="203"/>
        <v>0</v>
      </c>
      <c r="AP114" s="75">
        <f t="shared" si="203"/>
        <v>0</v>
      </c>
      <c r="AQ114" s="75"/>
      <c r="AR114" s="126">
        <f t="shared" si="120"/>
        <v>0</v>
      </c>
      <c r="AS114" s="75">
        <f t="shared" si="204"/>
        <v>-44</v>
      </c>
      <c r="AT114" s="75">
        <f t="shared" si="204"/>
        <v>0</v>
      </c>
      <c r="AU114" s="75">
        <f t="shared" si="204"/>
        <v>0</v>
      </c>
      <c r="AV114" s="75">
        <f t="shared" si="204"/>
        <v>-42</v>
      </c>
      <c r="AW114" s="112">
        <v>0</v>
      </c>
      <c r="AX114" s="75">
        <f t="shared" si="205"/>
        <v>-240</v>
      </c>
      <c r="AY114" s="75">
        <f t="shared" si="205"/>
        <v>0</v>
      </c>
      <c r="AZ114" s="75"/>
      <c r="BA114" s="75">
        <f t="shared" si="206"/>
        <v>-400</v>
      </c>
      <c r="BB114" s="75">
        <f t="shared" si="206"/>
        <v>-299</v>
      </c>
      <c r="BC114" s="75">
        <f t="shared" si="206"/>
        <v>-441</v>
      </c>
      <c r="BD114" s="75">
        <f t="shared" si="206"/>
        <v>-147</v>
      </c>
      <c r="BE114" s="75">
        <f t="shared" si="206"/>
        <v>-338</v>
      </c>
      <c r="BF114" s="75">
        <f t="shared" si="206"/>
        <v>-111</v>
      </c>
      <c r="BG114" s="112">
        <v>0</v>
      </c>
      <c r="BH114" s="75">
        <f t="shared" si="150"/>
        <v>0</v>
      </c>
      <c r="BI114" s="75">
        <f t="shared" si="151"/>
        <v>3450</v>
      </c>
      <c r="BJ114" s="75">
        <f t="shared" si="152"/>
        <v>-130</v>
      </c>
      <c r="BK114" s="75">
        <f t="shared" si="207"/>
        <v>-305</v>
      </c>
      <c r="BL114" s="75">
        <f t="shared" si="207"/>
        <v>-217</v>
      </c>
      <c r="BM114" s="75"/>
      <c r="BN114" s="75">
        <f t="shared" si="208"/>
        <v>0</v>
      </c>
      <c r="BO114" s="75">
        <f t="shared" si="208"/>
        <v>0</v>
      </c>
      <c r="BP114" s="112">
        <v>0</v>
      </c>
      <c r="BQ114" s="75">
        <f t="shared" si="155"/>
        <v>0</v>
      </c>
      <c r="BR114" s="112">
        <v>0</v>
      </c>
      <c r="BS114" s="75">
        <f t="shared" si="156"/>
        <v>2460</v>
      </c>
      <c r="BT114" s="75">
        <f t="shared" si="209"/>
        <v>-127</v>
      </c>
      <c r="BU114" s="75">
        <f t="shared" si="209"/>
        <v>0</v>
      </c>
      <c r="BV114" s="75">
        <f t="shared" si="209"/>
        <v>0</v>
      </c>
      <c r="BW114" s="75">
        <f t="shared" si="209"/>
        <v>0</v>
      </c>
      <c r="BX114" s="75">
        <f t="shared" si="209"/>
        <v>-133</v>
      </c>
      <c r="BY114" s="75">
        <f t="shared" si="209"/>
        <v>0</v>
      </c>
      <c r="BZ114" s="75">
        <f t="shared" si="209"/>
        <v>-100</v>
      </c>
      <c r="CA114" s="75">
        <f t="shared" si="209"/>
        <v>0</v>
      </c>
      <c r="CB114" s="112">
        <v>0</v>
      </c>
      <c r="CC114" s="75">
        <f t="shared" si="158"/>
        <v>0</v>
      </c>
      <c r="CD114" s="75">
        <f t="shared" si="159"/>
        <v>0</v>
      </c>
      <c r="CE114" s="126">
        <f t="shared" si="160"/>
        <v>0</v>
      </c>
      <c r="CF114" s="75">
        <f t="shared" si="161"/>
        <v>-25</v>
      </c>
      <c r="CG114" s="75"/>
      <c r="CH114" s="75">
        <f t="shared" si="210"/>
        <v>-216</v>
      </c>
      <c r="CI114" s="75">
        <f t="shared" si="210"/>
        <v>-322</v>
      </c>
      <c r="CJ114" s="75"/>
      <c r="CK114" s="75">
        <f t="shared" si="211"/>
        <v>0</v>
      </c>
      <c r="CL114" s="75">
        <f t="shared" si="211"/>
        <v>0</v>
      </c>
      <c r="CM114" s="112">
        <v>0</v>
      </c>
      <c r="CN114" s="75">
        <f t="shared" si="212"/>
        <v>0</v>
      </c>
      <c r="CO114" s="75">
        <f t="shared" si="212"/>
        <v>0</v>
      </c>
      <c r="CP114" s="75">
        <f t="shared" si="212"/>
        <v>0</v>
      </c>
      <c r="CQ114" s="75"/>
      <c r="CR114" s="126">
        <f t="shared" si="165"/>
        <v>0</v>
      </c>
      <c r="CS114" s="112">
        <v>0</v>
      </c>
      <c r="CT114" s="57"/>
      <c r="CU114" s="75">
        <f t="shared" si="213"/>
        <v>0</v>
      </c>
      <c r="CV114" s="75">
        <f t="shared" si="213"/>
        <v>-31</v>
      </c>
      <c r="CW114" s="75">
        <f t="shared" si="213"/>
        <v>0</v>
      </c>
      <c r="CX114" s="126" cm="1">
        <f t="array" ref="CX114">IF($F114&lt;=10000,0,-ROUND(MAX(INDEX(CX$26:CX$38,MATCH(MAX($F114-CX$86-IF(CX$8="Yes",IF(CX$9=0,$U114,MIN($U114,CX$9)),0),0),CX$12:CX$25,1))*(MAX($F114-CX$86-IF(CX$8="Yes",IF(CX$9=0,$U114,MIN($U114,CX$9)),0),0)-INDEX(CX$12:CX$25,MATCH(MAX($F114-CX$86-IF(CX$8="Yes",IF(CX$9=0,$U114,MIN($U114,CX$9)),0),0),CX$12:CX$25,1)))+INDEX(CX$39:CX$51,MATCH(MAX($F114-CX$86-IF(CX$8="Yes",IF(CX$9=0,$U114,MIN($U114,CX$9)),0),0),CX$12:CX$25,1))-CX$87,0),0))*(1-_xlfn.IFNA(INDEX(WVFamilyCredit[Percent],MATCH(1,(WVFamilyCredit[Year]=Calc!$B$4)*(WVFamilyCredit[HH Size]=SUM(Calc!$B$11:$B$12))*(WVFamilyCredit[Status]=Calc!$B$8)*(WVFamilyCredit[greater than]&lt;=$F114)*(WVFamilyCredit[equal to or less than]&gt;=$F114),0)),0))</f>
        <v>-201</v>
      </c>
      <c r="CY114" s="115" cm="1">
        <f t="array" ref="CY114">(1-_xlfn.IFNA(INDEX(WVFamilyCredit[Percent],MATCH(1,(WVFamilyCredit[Year]=Calc!$B$4)*(WVFamilyCredit[HH Size]=SUM(Calc!$B$11:$B$12))*(WVFamilyCredit[Status]=Calc!$B$8)*(WVFamilyCredit[greater than]&lt;=$F114)*(WVFamilyCredit[equal to or less than]&gt;=$F114),0)),0))</f>
        <v>1</v>
      </c>
      <c r="CZ114" s="112">
        <v>0</v>
      </c>
      <c r="DA114" s="57"/>
      <c r="DB114" s="75">
        <f t="shared" si="214"/>
        <v>0</v>
      </c>
      <c r="DC114" s="75">
        <f t="shared" si="214"/>
        <v>0</v>
      </c>
      <c r="DE114" s="57"/>
      <c r="DF114" s="57">
        <f t="shared" si="191"/>
        <v>7</v>
      </c>
      <c r="DG114" s="57">
        <f t="shared" si="192"/>
        <v>59</v>
      </c>
      <c r="DH114">
        <v>0</v>
      </c>
      <c r="DI114" s="57">
        <f t="shared" si="193"/>
        <v>0</v>
      </c>
      <c r="DJ114" s="75">
        <f t="shared" si="194"/>
        <v>0</v>
      </c>
      <c r="DK114" s="75">
        <f t="shared" si="195"/>
        <v>0</v>
      </c>
      <c r="DL114" s="75">
        <f t="shared" si="196"/>
        <v>0</v>
      </c>
      <c r="DM114" s="57">
        <f t="shared" si="197"/>
        <v>0</v>
      </c>
      <c r="DN114" s="57">
        <f t="shared" si="198"/>
        <v>0</v>
      </c>
      <c r="DO114">
        <f>0</f>
        <v>0</v>
      </c>
      <c r="DP114">
        <v>0</v>
      </c>
      <c r="DQ114" s="57">
        <f t="shared" si="199"/>
        <v>0</v>
      </c>
      <c r="DR114" s="75">
        <f t="shared" si="200"/>
        <v>-201</v>
      </c>
      <c r="EB114" s="209" cm="1">
        <f t="array" ref="EB114">_xlfn.IFNA(INDEX(CAeitcTable[],MATCH(1,(CAeitcTable[At Least]&lt;=$F114)*(CAeitcTable[But Not Over]&gt;=$F114),0),MATCH(MIN($B$12,3),VALUE(CAeitcTable[#Headers]),0)),0)</f>
        <v>188</v>
      </c>
      <c r="EC114">
        <f t="shared" si="215"/>
        <v>272.5</v>
      </c>
      <c r="ED114">
        <f t="shared" si="215"/>
        <v>218</v>
      </c>
      <c r="EE114">
        <f t="shared" si="215"/>
        <v>24.524999999999999</v>
      </c>
      <c r="EF114">
        <f t="shared" si="215"/>
        <v>299.75</v>
      </c>
      <c r="EI114">
        <f t="shared" si="169"/>
        <v>218</v>
      </c>
      <c r="EK114">
        <f t="shared" si="216"/>
        <v>109</v>
      </c>
      <c r="EL114">
        <f t="shared" si="216"/>
        <v>54.5</v>
      </c>
      <c r="EM114">
        <f t="shared" si="216"/>
        <v>81.75</v>
      </c>
      <c r="EN114">
        <f t="shared" si="216"/>
        <v>92.65</v>
      </c>
      <c r="EP114">
        <f t="shared" si="217"/>
        <v>27.25</v>
      </c>
      <c r="EQ114">
        <f t="shared" si="217"/>
        <v>272.5</v>
      </c>
      <c r="ER114" s="209">
        <f t="shared" si="172"/>
        <v>545</v>
      </c>
      <c r="ES114">
        <f t="shared" si="218"/>
        <v>163.5</v>
      </c>
      <c r="ET114">
        <f t="shared" si="218"/>
        <v>163.5</v>
      </c>
      <c r="EU114" s="213">
        <f t="shared" si="174"/>
        <v>350</v>
      </c>
      <c r="EW114" s="215">
        <f t="shared" si="175"/>
        <v>0</v>
      </c>
      <c r="EX114">
        <f t="shared" si="219"/>
        <v>54.5</v>
      </c>
      <c r="EY114">
        <f t="shared" si="219"/>
        <v>54.5</v>
      </c>
      <c r="FB114">
        <f t="shared" si="220"/>
        <v>218</v>
      </c>
      <c r="FC114">
        <f t="shared" si="220"/>
        <v>136.25</v>
      </c>
      <c r="FD114">
        <f t="shared" si="220"/>
        <v>163.5</v>
      </c>
      <c r="FG114" s="215">
        <f t="shared" si="178"/>
        <v>0</v>
      </c>
      <c r="FH114">
        <f t="shared" si="221"/>
        <v>27.25</v>
      </c>
      <c r="FI114">
        <f t="shared" si="221"/>
        <v>49.05</v>
      </c>
      <c r="FK114">
        <f t="shared" si="180"/>
        <v>87.2</v>
      </c>
      <c r="FL114" s="215">
        <f t="shared" si="181"/>
        <v>0</v>
      </c>
      <c r="FP114" s="215">
        <f t="shared" si="182"/>
        <v>0</v>
      </c>
      <c r="FQ114">
        <f t="shared" si="183"/>
        <v>207.1</v>
      </c>
      <c r="FR114" s="215">
        <f t="shared" si="184"/>
        <v>31</v>
      </c>
      <c r="FS114" s="209">
        <f t="shared" si="185"/>
        <v>315</v>
      </c>
      <c r="FU114">
        <f t="shared" si="186"/>
        <v>0</v>
      </c>
    </row>
    <row r="115" spans="6:177">
      <c r="F115" s="2">
        <v>11000</v>
      </c>
      <c r="G115">
        <f t="shared" si="187"/>
        <v>11025</v>
      </c>
      <c r="H115" s="75">
        <f t="shared" si="129"/>
        <v>0</v>
      </c>
      <c r="I115" s="57">
        <v>0</v>
      </c>
      <c r="J115" s="57">
        <v>0</v>
      </c>
      <c r="K115" s="2">
        <f>ROUND(INDEX(CCareExpDecimal[],MATCH(F115,CCareExpDecimal[Income At Least],1),2)*J115,0)</f>
        <v>0</v>
      </c>
      <c r="L115" s="57">
        <v>0</v>
      </c>
      <c r="M115" s="2">
        <f t="shared" si="130"/>
        <v>0</v>
      </c>
      <c r="N115" s="57">
        <v>0</v>
      </c>
      <c r="O115" s="57">
        <f t="shared" si="131"/>
        <v>0</v>
      </c>
      <c r="P115" s="2">
        <f t="shared" si="132"/>
        <v>0</v>
      </c>
      <c r="Q115" s="96">
        <v>1275</v>
      </c>
      <c r="R115" s="96">
        <f t="shared" si="188"/>
        <v>1275</v>
      </c>
      <c r="S115" s="2">
        <f t="shared" si="189"/>
        <v>506</v>
      </c>
      <c r="T115" s="2">
        <f t="shared" si="133"/>
        <v>506</v>
      </c>
      <c r="U115" s="2">
        <f t="shared" si="134"/>
        <v>0</v>
      </c>
      <c r="V115" s="75"/>
      <c r="W115" s="75">
        <f t="shared" si="135"/>
        <v>-80</v>
      </c>
      <c r="X115" s="75">
        <f t="shared" si="136"/>
        <v>74</v>
      </c>
      <c r="Y115" s="75">
        <f t="shared" si="137"/>
        <v>0</v>
      </c>
      <c r="Z115" s="75"/>
      <c r="AA115" s="2">
        <f t="shared" si="138"/>
        <v>3000</v>
      </c>
      <c r="AB115" s="2">
        <f>IF($F115&lt;=AD$64,AD$65,AD$66)*Calc!$B$12+AD$63</f>
        <v>1500</v>
      </c>
      <c r="AC115" s="2">
        <f t="shared" si="139"/>
        <v>4500</v>
      </c>
      <c r="AD115" s="126">
        <f t="shared" si="140"/>
        <v>-435</v>
      </c>
      <c r="AE115" s="112">
        <v>24</v>
      </c>
      <c r="AF115" s="75">
        <f t="shared" si="141"/>
        <v>0</v>
      </c>
      <c r="AG115" s="75"/>
      <c r="AH115" s="75">
        <f t="shared" si="142"/>
        <v>0</v>
      </c>
      <c r="AI115" s="75">
        <f t="shared" si="143"/>
        <v>0</v>
      </c>
      <c r="AJ115" s="75">
        <f t="shared" si="144"/>
        <v>-44</v>
      </c>
      <c r="AK115" s="75">
        <f t="shared" si="145"/>
        <v>0</v>
      </c>
      <c r="AL115" s="75">
        <f t="shared" si="190"/>
        <v>-44</v>
      </c>
      <c r="AM115" s="114">
        <v>69</v>
      </c>
      <c r="AN115" s="120"/>
      <c r="AO115" s="75">
        <f t="shared" si="203"/>
        <v>0</v>
      </c>
      <c r="AP115" s="75">
        <f t="shared" si="203"/>
        <v>0</v>
      </c>
      <c r="AQ115" s="75"/>
      <c r="AR115" s="126">
        <f t="shared" si="120"/>
        <v>0</v>
      </c>
      <c r="AS115" s="75">
        <f t="shared" si="204"/>
        <v>-63</v>
      </c>
      <c r="AT115" s="75">
        <f t="shared" si="204"/>
        <v>0</v>
      </c>
      <c r="AU115" s="75">
        <f t="shared" si="204"/>
        <v>0</v>
      </c>
      <c r="AV115" s="75">
        <f t="shared" si="204"/>
        <v>-57</v>
      </c>
      <c r="AW115" s="112">
        <v>0</v>
      </c>
      <c r="AX115" s="75">
        <f t="shared" si="205"/>
        <v>-267</v>
      </c>
      <c r="AY115" s="75">
        <f t="shared" si="205"/>
        <v>0</v>
      </c>
      <c r="AZ115" s="75"/>
      <c r="BA115" s="75">
        <f t="shared" si="206"/>
        <v>-424</v>
      </c>
      <c r="BB115" s="75">
        <f t="shared" si="206"/>
        <v>-315</v>
      </c>
      <c r="BC115" s="75">
        <f t="shared" si="206"/>
        <v>-465</v>
      </c>
      <c r="BD115" s="75">
        <f t="shared" si="206"/>
        <v>-163</v>
      </c>
      <c r="BE115" s="75">
        <f t="shared" si="206"/>
        <v>-361</v>
      </c>
      <c r="BF115" s="75">
        <f t="shared" si="206"/>
        <v>-120</v>
      </c>
      <c r="BG115" s="112">
        <v>0</v>
      </c>
      <c r="BH115" s="75">
        <f t="shared" si="150"/>
        <v>0</v>
      </c>
      <c r="BI115" s="75">
        <f t="shared" si="151"/>
        <v>3450</v>
      </c>
      <c r="BJ115" s="75">
        <f t="shared" si="152"/>
        <v>-154</v>
      </c>
      <c r="BK115" s="75">
        <f t="shared" si="207"/>
        <v>-330</v>
      </c>
      <c r="BL115" s="75">
        <f t="shared" si="207"/>
        <v>-238</v>
      </c>
      <c r="BM115" s="75"/>
      <c r="BN115" s="75">
        <f t="shared" si="208"/>
        <v>0</v>
      </c>
      <c r="BO115" s="75">
        <f t="shared" si="208"/>
        <v>0</v>
      </c>
      <c r="BP115" s="112">
        <v>0</v>
      </c>
      <c r="BQ115" s="75">
        <f t="shared" si="155"/>
        <v>0</v>
      </c>
      <c r="BR115" s="112">
        <v>0</v>
      </c>
      <c r="BS115" s="75">
        <f t="shared" si="156"/>
        <v>2460</v>
      </c>
      <c r="BT115" s="75">
        <f t="shared" si="209"/>
        <v>-142</v>
      </c>
      <c r="BU115" s="75">
        <f t="shared" si="209"/>
        <v>0</v>
      </c>
      <c r="BV115" s="75">
        <f t="shared" si="209"/>
        <v>0</v>
      </c>
      <c r="BW115" s="75">
        <f t="shared" si="209"/>
        <v>0</v>
      </c>
      <c r="BX115" s="75">
        <f t="shared" si="209"/>
        <v>-140</v>
      </c>
      <c r="BY115" s="75">
        <f t="shared" si="209"/>
        <v>0</v>
      </c>
      <c r="BZ115" s="75">
        <f t="shared" si="209"/>
        <v>-120</v>
      </c>
      <c r="CA115" s="75">
        <f t="shared" si="209"/>
        <v>0</v>
      </c>
      <c r="CB115" s="112">
        <v>0</v>
      </c>
      <c r="CC115" s="75">
        <f t="shared" si="158"/>
        <v>0</v>
      </c>
      <c r="CD115" s="75">
        <f t="shared" si="159"/>
        <v>0</v>
      </c>
      <c r="CE115" s="126">
        <f t="shared" si="160"/>
        <v>0</v>
      </c>
      <c r="CF115" s="75">
        <f t="shared" si="161"/>
        <v>-34</v>
      </c>
      <c r="CG115" s="75"/>
      <c r="CH115" s="75">
        <f t="shared" si="210"/>
        <v>-250</v>
      </c>
      <c r="CI115" s="75">
        <f t="shared" si="210"/>
        <v>-338</v>
      </c>
      <c r="CJ115" s="75"/>
      <c r="CK115" s="75">
        <f t="shared" si="211"/>
        <v>0</v>
      </c>
      <c r="CL115" s="75">
        <f t="shared" si="211"/>
        <v>0</v>
      </c>
      <c r="CM115" s="112">
        <v>0</v>
      </c>
      <c r="CN115" s="75">
        <f t="shared" si="212"/>
        <v>0</v>
      </c>
      <c r="CO115" s="75">
        <f t="shared" si="212"/>
        <v>0</v>
      </c>
      <c r="CP115" s="75">
        <f t="shared" si="212"/>
        <v>0</v>
      </c>
      <c r="CQ115" s="75"/>
      <c r="CR115" s="126">
        <f t="shared" si="165"/>
        <v>0</v>
      </c>
      <c r="CS115" s="112">
        <v>0</v>
      </c>
      <c r="CT115" s="57"/>
      <c r="CU115" s="75">
        <f t="shared" si="213"/>
        <v>0</v>
      </c>
      <c r="CV115" s="75">
        <f t="shared" si="213"/>
        <v>-41</v>
      </c>
      <c r="CW115" s="75">
        <f t="shared" si="213"/>
        <v>0</v>
      </c>
      <c r="CX115" s="126" cm="1">
        <f t="array" ref="CX115">IF($F115&lt;=10000,0,-ROUND(MAX(INDEX(CX$26:CX$38,MATCH(MAX($F115-CX$86-IF(CX$8="Yes",IF(CX$9=0,$U115,MIN($U115,CX$9)),0),0),CX$12:CX$25,1))*(MAX($F115-CX$86-IF(CX$8="Yes",IF(CX$9=0,$U115,MIN($U115,CX$9)),0),0)-INDEX(CX$12:CX$25,MATCH(MAX($F115-CX$86-IF(CX$8="Yes",IF(CX$9=0,$U115,MIN($U115,CX$9)),0),0),CX$12:CX$25,1)))+INDEX(CX$39:CX$51,MATCH(MAX($F115-CX$86-IF(CX$8="Yes",IF(CX$9=0,$U115,MIN($U115,CX$9)),0),0),CX$12:CX$25,1))-CX$87,0),0))*(1-_xlfn.IFNA(INDEX(WVFamilyCredit[Percent],MATCH(1,(WVFamilyCredit[Year]=Calc!$B$4)*(WVFamilyCredit[HH Size]=SUM(Calc!$B$11:$B$12))*(WVFamilyCredit[Status]=Calc!$B$8)*(WVFamilyCredit[greater than]&lt;=$F115)*(WVFamilyCredit[equal to or less than]&gt;=$F115),0)),0))</f>
        <v>-212</v>
      </c>
      <c r="CY115" s="115" cm="1">
        <f t="array" ref="CY115">(1-_xlfn.IFNA(INDEX(WVFamilyCredit[Percent],MATCH(1,(WVFamilyCredit[Year]=Calc!$B$4)*(WVFamilyCredit[HH Size]=SUM(Calc!$B$11:$B$12))*(WVFamilyCredit[Status]=Calc!$B$8)*(WVFamilyCredit[greater than]&lt;=$F115)*(WVFamilyCredit[equal to or less than]&gt;=$F115),0)),0))</f>
        <v>1</v>
      </c>
      <c r="CZ115" s="112">
        <v>0</v>
      </c>
      <c r="DA115" s="57"/>
      <c r="DB115" s="75">
        <f t="shared" si="214"/>
        <v>0</v>
      </c>
      <c r="DC115" s="75">
        <f t="shared" si="214"/>
        <v>0</v>
      </c>
      <c r="DE115" s="57"/>
      <c r="DF115" s="57">
        <f t="shared" si="191"/>
        <v>24</v>
      </c>
      <c r="DG115" s="57">
        <f t="shared" si="192"/>
        <v>69</v>
      </c>
      <c r="DH115">
        <v>0</v>
      </c>
      <c r="DI115" s="57">
        <f t="shared" si="193"/>
        <v>0</v>
      </c>
      <c r="DJ115" s="75">
        <f t="shared" si="194"/>
        <v>0</v>
      </c>
      <c r="DK115" s="75">
        <f t="shared" si="195"/>
        <v>0</v>
      </c>
      <c r="DL115" s="75">
        <f t="shared" si="196"/>
        <v>0</v>
      </c>
      <c r="DM115" s="57">
        <f t="shared" si="197"/>
        <v>0</v>
      </c>
      <c r="DN115" s="57">
        <f t="shared" si="198"/>
        <v>0</v>
      </c>
      <c r="DO115">
        <f>0</f>
        <v>0</v>
      </c>
      <c r="DP115">
        <v>0</v>
      </c>
      <c r="DQ115" s="57">
        <f t="shared" si="199"/>
        <v>0</v>
      </c>
      <c r="DR115" s="75">
        <f t="shared" si="200"/>
        <v>-212</v>
      </c>
      <c r="EB115" s="209" cm="1">
        <f t="array" ref="EB115">_xlfn.IFNA(INDEX(CAeitcTable[],MATCH(1,(CAeitcTable[At Least]&lt;=$F115)*(CAeitcTable[But Not Over]&gt;=$F115),0),MATCH(MIN($B$12,3),VALUE(CAeitcTable[#Headers]),0)),0)</f>
        <v>184</v>
      </c>
      <c r="EC115">
        <f t="shared" si="215"/>
        <v>253</v>
      </c>
      <c r="ED115">
        <f t="shared" si="215"/>
        <v>202.4</v>
      </c>
      <c r="EE115">
        <f t="shared" si="215"/>
        <v>22.77</v>
      </c>
      <c r="EF115">
        <f t="shared" si="215"/>
        <v>278.3</v>
      </c>
      <c r="EI115">
        <f t="shared" si="169"/>
        <v>202.4</v>
      </c>
      <c r="EK115">
        <f t="shared" si="216"/>
        <v>101.2</v>
      </c>
      <c r="EL115">
        <f t="shared" si="216"/>
        <v>50.6</v>
      </c>
      <c r="EM115">
        <f t="shared" si="216"/>
        <v>75.899999999999991</v>
      </c>
      <c r="EN115">
        <f t="shared" si="216"/>
        <v>86.02000000000001</v>
      </c>
      <c r="EP115">
        <f t="shared" si="217"/>
        <v>25.3</v>
      </c>
      <c r="EQ115">
        <f t="shared" si="217"/>
        <v>253</v>
      </c>
      <c r="ER115" s="209">
        <f t="shared" si="172"/>
        <v>506</v>
      </c>
      <c r="ES115">
        <f t="shared" si="218"/>
        <v>151.79999999999998</v>
      </c>
      <c r="ET115">
        <f t="shared" si="218"/>
        <v>151.79999999999998</v>
      </c>
      <c r="EU115" s="213">
        <f t="shared" si="174"/>
        <v>350</v>
      </c>
      <c r="EW115" s="215">
        <f t="shared" si="175"/>
        <v>0</v>
      </c>
      <c r="EX115">
        <f t="shared" si="219"/>
        <v>50.6</v>
      </c>
      <c r="EY115">
        <f t="shared" si="219"/>
        <v>50.6</v>
      </c>
      <c r="FB115">
        <f t="shared" si="220"/>
        <v>202.4</v>
      </c>
      <c r="FC115">
        <f t="shared" si="220"/>
        <v>126.5</v>
      </c>
      <c r="FD115">
        <f t="shared" si="220"/>
        <v>151.79999999999998</v>
      </c>
      <c r="FG115" s="215">
        <f t="shared" si="178"/>
        <v>0</v>
      </c>
      <c r="FH115">
        <f t="shared" si="221"/>
        <v>25.3</v>
      </c>
      <c r="FI115">
        <f t="shared" si="221"/>
        <v>45.54</v>
      </c>
      <c r="FK115">
        <f t="shared" si="180"/>
        <v>80.960000000000008</v>
      </c>
      <c r="FL115" s="215">
        <f t="shared" si="181"/>
        <v>0</v>
      </c>
      <c r="FP115" s="215">
        <f t="shared" si="182"/>
        <v>0</v>
      </c>
      <c r="FQ115">
        <f t="shared" si="183"/>
        <v>192.28</v>
      </c>
      <c r="FR115" s="215">
        <f t="shared" si="184"/>
        <v>41</v>
      </c>
      <c r="FS115" s="209">
        <f t="shared" si="185"/>
        <v>315</v>
      </c>
      <c r="FU115">
        <f t="shared" si="186"/>
        <v>0</v>
      </c>
    </row>
    <row r="116" spans="6:177">
      <c r="F116" s="2">
        <v>11500</v>
      </c>
      <c r="G116">
        <f t="shared" si="187"/>
        <v>11525</v>
      </c>
      <c r="H116" s="75">
        <f t="shared" si="129"/>
        <v>0</v>
      </c>
      <c r="I116" s="57">
        <v>0</v>
      </c>
      <c r="J116" s="57">
        <v>0</v>
      </c>
      <c r="K116" s="2">
        <f>ROUND(INDEX(CCareExpDecimal[],MATCH(F116,CCareExpDecimal[Income At Least],1),2)*J116,0)</f>
        <v>0</v>
      </c>
      <c r="L116" s="57">
        <v>0</v>
      </c>
      <c r="M116" s="2">
        <f t="shared" si="130"/>
        <v>0</v>
      </c>
      <c r="N116" s="57">
        <v>0</v>
      </c>
      <c r="O116" s="57">
        <f t="shared" si="131"/>
        <v>0</v>
      </c>
      <c r="P116" s="2">
        <f t="shared" si="132"/>
        <v>0</v>
      </c>
      <c r="Q116" s="96">
        <v>1350</v>
      </c>
      <c r="R116" s="96">
        <f t="shared" si="188"/>
        <v>1350</v>
      </c>
      <c r="S116" s="2">
        <f t="shared" si="189"/>
        <v>468</v>
      </c>
      <c r="T116" s="2">
        <f t="shared" si="133"/>
        <v>468</v>
      </c>
      <c r="U116" s="2">
        <f t="shared" si="134"/>
        <v>0</v>
      </c>
      <c r="V116" s="75"/>
      <c r="W116" s="75">
        <f t="shared" si="135"/>
        <v>-87</v>
      </c>
      <c r="X116" s="75">
        <f t="shared" si="136"/>
        <v>71</v>
      </c>
      <c r="Y116" s="75">
        <f t="shared" si="137"/>
        <v>0</v>
      </c>
      <c r="Z116" s="75"/>
      <c r="AA116" s="2">
        <f t="shared" si="138"/>
        <v>3000</v>
      </c>
      <c r="AB116" s="2">
        <f>IF($F116&lt;=AD$64,AD$65,AD$66)*Calc!$B$12+AD$63</f>
        <v>1500</v>
      </c>
      <c r="AC116" s="2">
        <f t="shared" si="139"/>
        <v>4500</v>
      </c>
      <c r="AD116" s="126">
        <f t="shared" si="140"/>
        <v>-460</v>
      </c>
      <c r="AE116" s="112">
        <v>44</v>
      </c>
      <c r="AF116" s="75">
        <f t="shared" si="141"/>
        <v>0</v>
      </c>
      <c r="AG116" s="75"/>
      <c r="AH116" s="75">
        <f t="shared" si="142"/>
        <v>0</v>
      </c>
      <c r="AI116" s="75">
        <f t="shared" si="143"/>
        <v>0</v>
      </c>
      <c r="AJ116" s="75">
        <f t="shared" si="144"/>
        <v>-54</v>
      </c>
      <c r="AK116" s="75">
        <f t="shared" si="145"/>
        <v>0</v>
      </c>
      <c r="AL116" s="75">
        <f t="shared" si="190"/>
        <v>-54</v>
      </c>
      <c r="AM116" s="114">
        <v>79</v>
      </c>
      <c r="AN116" s="120"/>
      <c r="AO116" s="75">
        <f t="shared" si="203"/>
        <v>0</v>
      </c>
      <c r="AP116" s="75">
        <f t="shared" si="203"/>
        <v>0</v>
      </c>
      <c r="AQ116" s="75"/>
      <c r="AR116" s="126">
        <f t="shared" si="120"/>
        <v>0</v>
      </c>
      <c r="AS116" s="75">
        <f t="shared" si="204"/>
        <v>-83</v>
      </c>
      <c r="AT116" s="75">
        <f t="shared" si="204"/>
        <v>0</v>
      </c>
      <c r="AU116" s="75">
        <f t="shared" si="204"/>
        <v>0</v>
      </c>
      <c r="AV116" s="75">
        <f t="shared" si="204"/>
        <v>-72</v>
      </c>
      <c r="AW116" s="112">
        <v>0</v>
      </c>
      <c r="AX116" s="75">
        <f t="shared" si="205"/>
        <v>-295</v>
      </c>
      <c r="AY116" s="75">
        <f t="shared" si="205"/>
        <v>0</v>
      </c>
      <c r="AZ116" s="75"/>
      <c r="BA116" s="75">
        <f t="shared" si="206"/>
        <v>-449</v>
      </c>
      <c r="BB116" s="75">
        <f t="shared" si="206"/>
        <v>-331</v>
      </c>
      <c r="BC116" s="75">
        <f t="shared" si="206"/>
        <v>-489</v>
      </c>
      <c r="BD116" s="75">
        <f t="shared" si="206"/>
        <v>-178</v>
      </c>
      <c r="BE116" s="75">
        <f t="shared" si="206"/>
        <v>-383</v>
      </c>
      <c r="BF116" s="75">
        <f t="shared" si="206"/>
        <v>-130</v>
      </c>
      <c r="BG116" s="112">
        <v>12</v>
      </c>
      <c r="BH116" s="75">
        <f t="shared" si="150"/>
        <v>0</v>
      </c>
      <c r="BI116" s="75">
        <f t="shared" si="151"/>
        <v>3450</v>
      </c>
      <c r="BJ116" s="75">
        <f t="shared" si="152"/>
        <v>-178</v>
      </c>
      <c r="BK116" s="75">
        <f t="shared" si="207"/>
        <v>-355</v>
      </c>
      <c r="BL116" s="75">
        <f t="shared" si="207"/>
        <v>-259</v>
      </c>
      <c r="BM116" s="75"/>
      <c r="BN116" s="75">
        <f t="shared" si="208"/>
        <v>0</v>
      </c>
      <c r="BO116" s="75">
        <f t="shared" si="208"/>
        <v>0</v>
      </c>
      <c r="BP116" s="112">
        <v>0</v>
      </c>
      <c r="BQ116" s="75">
        <f t="shared" si="155"/>
        <v>0</v>
      </c>
      <c r="BR116" s="112">
        <v>0</v>
      </c>
      <c r="BS116" s="75">
        <f t="shared" si="156"/>
        <v>2460</v>
      </c>
      <c r="BT116" s="75">
        <f t="shared" si="209"/>
        <v>-157</v>
      </c>
      <c r="BU116" s="75">
        <f t="shared" si="209"/>
        <v>0</v>
      </c>
      <c r="BV116" s="75">
        <f t="shared" si="209"/>
        <v>0</v>
      </c>
      <c r="BW116" s="75">
        <f t="shared" si="209"/>
        <v>0</v>
      </c>
      <c r="BX116" s="75">
        <f t="shared" si="209"/>
        <v>-147</v>
      </c>
      <c r="BY116" s="75">
        <f t="shared" si="209"/>
        <v>0</v>
      </c>
      <c r="BZ116" s="75">
        <f t="shared" si="209"/>
        <v>-140</v>
      </c>
      <c r="CA116" s="75">
        <f t="shared" si="209"/>
        <v>0</v>
      </c>
      <c r="CB116" s="112">
        <v>0</v>
      </c>
      <c r="CC116" s="75">
        <f t="shared" si="158"/>
        <v>0</v>
      </c>
      <c r="CD116" s="75">
        <f t="shared" si="159"/>
        <v>0</v>
      </c>
      <c r="CE116" s="126">
        <f t="shared" si="160"/>
        <v>0</v>
      </c>
      <c r="CF116" s="75">
        <f t="shared" si="161"/>
        <v>-47</v>
      </c>
      <c r="CG116" s="75"/>
      <c r="CH116" s="75">
        <f t="shared" si="210"/>
        <v>-283</v>
      </c>
      <c r="CI116" s="75">
        <f t="shared" si="210"/>
        <v>-353</v>
      </c>
      <c r="CJ116" s="75"/>
      <c r="CK116" s="75">
        <f t="shared" si="211"/>
        <v>0</v>
      </c>
      <c r="CL116" s="75">
        <f t="shared" si="211"/>
        <v>0</v>
      </c>
      <c r="CM116" s="112">
        <v>0</v>
      </c>
      <c r="CN116" s="75">
        <f t="shared" si="212"/>
        <v>0</v>
      </c>
      <c r="CO116" s="75">
        <f t="shared" si="212"/>
        <v>0</v>
      </c>
      <c r="CP116" s="75">
        <f t="shared" si="212"/>
        <v>0</v>
      </c>
      <c r="CQ116" s="75"/>
      <c r="CR116" s="126">
        <f t="shared" si="165"/>
        <v>0</v>
      </c>
      <c r="CS116" s="112">
        <v>0</v>
      </c>
      <c r="CT116" s="57"/>
      <c r="CU116" s="75">
        <f t="shared" si="213"/>
        <v>-17</v>
      </c>
      <c r="CV116" s="75">
        <f t="shared" si="213"/>
        <v>-51</v>
      </c>
      <c r="CW116" s="75">
        <f t="shared" si="213"/>
        <v>0</v>
      </c>
      <c r="CX116" s="126" cm="1">
        <f t="array" ref="CX116">IF($F116&lt;=10000,0,-ROUND(MAX(INDEX(CX$26:CX$38,MATCH(MAX($F116-CX$86-IF(CX$8="Yes",IF(CX$9=0,$U116,MIN($U116,CX$9)),0),0),CX$12:CX$25,1))*(MAX($F116-CX$86-IF(CX$8="Yes",IF(CX$9=0,$U116,MIN($U116,CX$9)),0),0)-INDEX(CX$12:CX$25,MATCH(MAX($F116-CX$86-IF(CX$8="Yes",IF(CX$9=0,$U116,MIN($U116,CX$9)),0),0),CX$12:CX$25,1)))+INDEX(CX$39:CX$51,MATCH(MAX($F116-CX$86-IF(CX$8="Yes",IF(CX$9=0,$U116,MIN($U116,CX$9)),0),0),CX$12:CX$25,1))-CX$87,0),0))*(1-_xlfn.IFNA(INDEX(WVFamilyCredit[Percent],MATCH(1,(WVFamilyCredit[Year]=Calc!$B$4)*(WVFamilyCredit[HH Size]=SUM(Calc!$B$11:$B$12))*(WVFamilyCredit[Status]=Calc!$B$8)*(WVFamilyCredit[greater than]&lt;=$F116)*(WVFamilyCredit[equal to or less than]&gt;=$F116),0)),0))</f>
        <v>-224</v>
      </c>
      <c r="CY116" s="115" cm="1">
        <f t="array" ref="CY116">(1-_xlfn.IFNA(INDEX(WVFamilyCredit[Percent],MATCH(1,(WVFamilyCredit[Year]=Calc!$B$4)*(WVFamilyCredit[HH Size]=SUM(Calc!$B$11:$B$12))*(WVFamilyCredit[Status]=Calc!$B$8)*(WVFamilyCredit[greater than]&lt;=$F116)*(WVFamilyCredit[equal to or less than]&gt;=$F116),0)),0))</f>
        <v>1</v>
      </c>
      <c r="CZ116" s="112">
        <v>0</v>
      </c>
      <c r="DA116" s="57"/>
      <c r="DB116" s="75">
        <f t="shared" si="214"/>
        <v>0</v>
      </c>
      <c r="DC116" s="75">
        <f t="shared" si="214"/>
        <v>0</v>
      </c>
      <c r="DE116" s="57"/>
      <c r="DF116" s="57">
        <f t="shared" si="191"/>
        <v>44</v>
      </c>
      <c r="DG116" s="57">
        <f t="shared" si="192"/>
        <v>79</v>
      </c>
      <c r="DH116">
        <v>0</v>
      </c>
      <c r="DI116" s="57">
        <f t="shared" si="193"/>
        <v>0</v>
      </c>
      <c r="DJ116" s="75">
        <f t="shared" si="194"/>
        <v>12</v>
      </c>
      <c r="DK116" s="75">
        <f t="shared" si="195"/>
        <v>0</v>
      </c>
      <c r="DL116" s="75">
        <f t="shared" si="196"/>
        <v>0</v>
      </c>
      <c r="DM116" s="57">
        <f t="shared" si="197"/>
        <v>0</v>
      </c>
      <c r="DN116" s="57">
        <f t="shared" si="198"/>
        <v>0</v>
      </c>
      <c r="DO116">
        <f>0</f>
        <v>0</v>
      </c>
      <c r="DP116">
        <v>0</v>
      </c>
      <c r="DQ116" s="57">
        <f t="shared" si="199"/>
        <v>0</v>
      </c>
      <c r="DR116" s="75">
        <f t="shared" si="200"/>
        <v>-224</v>
      </c>
      <c r="EB116" s="209" cm="1">
        <f t="array" ref="EB116">_xlfn.IFNA(INDEX(CAeitcTable[],MATCH(1,(CAeitcTable[At Least]&lt;=$F116)*(CAeitcTable[But Not Over]&gt;=$F116),0),MATCH(MIN($B$12,3),VALUE(CAeitcTable[#Headers]),0)),0)</f>
        <v>179</v>
      </c>
      <c r="EC116">
        <f t="shared" si="215"/>
        <v>234</v>
      </c>
      <c r="ED116">
        <f t="shared" si="215"/>
        <v>187.20000000000002</v>
      </c>
      <c r="EE116">
        <f t="shared" si="215"/>
        <v>21.06</v>
      </c>
      <c r="EF116">
        <f t="shared" si="215"/>
        <v>257.40000000000003</v>
      </c>
      <c r="EI116">
        <f t="shared" si="169"/>
        <v>187.20000000000002</v>
      </c>
      <c r="EK116">
        <f t="shared" si="216"/>
        <v>93.600000000000009</v>
      </c>
      <c r="EL116">
        <f t="shared" si="216"/>
        <v>46.800000000000004</v>
      </c>
      <c r="EM116">
        <f t="shared" si="216"/>
        <v>70.2</v>
      </c>
      <c r="EN116">
        <f t="shared" si="216"/>
        <v>79.56</v>
      </c>
      <c r="EP116">
        <f t="shared" si="217"/>
        <v>23.400000000000002</v>
      </c>
      <c r="EQ116">
        <f t="shared" si="217"/>
        <v>234</v>
      </c>
      <c r="ER116" s="209">
        <f t="shared" si="172"/>
        <v>468</v>
      </c>
      <c r="ES116">
        <f t="shared" si="218"/>
        <v>140.4</v>
      </c>
      <c r="ET116">
        <f t="shared" si="218"/>
        <v>140.4</v>
      </c>
      <c r="EU116" s="213">
        <f t="shared" si="174"/>
        <v>350</v>
      </c>
      <c r="EW116" s="215">
        <f t="shared" si="175"/>
        <v>0</v>
      </c>
      <c r="EX116">
        <f t="shared" si="219"/>
        <v>46.800000000000004</v>
      </c>
      <c r="EY116">
        <f t="shared" si="219"/>
        <v>46.800000000000004</v>
      </c>
      <c r="FB116">
        <f t="shared" si="220"/>
        <v>187.20000000000002</v>
      </c>
      <c r="FC116">
        <f t="shared" si="220"/>
        <v>117</v>
      </c>
      <c r="FD116">
        <f t="shared" si="220"/>
        <v>140.4</v>
      </c>
      <c r="FG116" s="215">
        <f t="shared" si="178"/>
        <v>0</v>
      </c>
      <c r="FH116">
        <f t="shared" si="221"/>
        <v>23.400000000000002</v>
      </c>
      <c r="FI116">
        <f t="shared" si="221"/>
        <v>42.12</v>
      </c>
      <c r="FK116">
        <f t="shared" si="180"/>
        <v>74.88</v>
      </c>
      <c r="FL116" s="215">
        <f t="shared" si="181"/>
        <v>0</v>
      </c>
      <c r="FP116" s="215">
        <f t="shared" si="182"/>
        <v>0</v>
      </c>
      <c r="FQ116">
        <f t="shared" si="183"/>
        <v>177.84</v>
      </c>
      <c r="FR116" s="215">
        <f t="shared" si="184"/>
        <v>51</v>
      </c>
      <c r="FS116" s="209">
        <f t="shared" si="185"/>
        <v>315</v>
      </c>
      <c r="FU116">
        <f t="shared" si="186"/>
        <v>0</v>
      </c>
    </row>
    <row r="117" spans="6:177">
      <c r="F117" s="2">
        <v>12000</v>
      </c>
      <c r="G117">
        <f t="shared" si="187"/>
        <v>12025</v>
      </c>
      <c r="H117" s="75">
        <f t="shared" si="129"/>
        <v>0</v>
      </c>
      <c r="I117" s="57">
        <v>0</v>
      </c>
      <c r="J117" s="57">
        <v>0</v>
      </c>
      <c r="K117" s="2">
        <f>ROUND(INDEX(CCareExpDecimal[],MATCH(F117,CCareExpDecimal[Income At Least],1),2)*J117,0)</f>
        <v>0</v>
      </c>
      <c r="L117" s="57">
        <v>0</v>
      </c>
      <c r="M117" s="2">
        <f t="shared" si="130"/>
        <v>0</v>
      </c>
      <c r="N117" s="57">
        <v>0</v>
      </c>
      <c r="O117" s="57">
        <f t="shared" si="131"/>
        <v>0</v>
      </c>
      <c r="P117" s="2">
        <f t="shared" si="132"/>
        <v>0</v>
      </c>
      <c r="Q117" s="96">
        <v>1425</v>
      </c>
      <c r="R117" s="96">
        <f t="shared" si="188"/>
        <v>1425</v>
      </c>
      <c r="S117" s="2">
        <f t="shared" si="189"/>
        <v>430</v>
      </c>
      <c r="T117" s="2">
        <f t="shared" si="133"/>
        <v>430</v>
      </c>
      <c r="U117" s="2">
        <f t="shared" si="134"/>
        <v>0</v>
      </c>
      <c r="V117" s="75"/>
      <c r="W117" s="75">
        <f t="shared" si="135"/>
        <v>-94</v>
      </c>
      <c r="X117" s="75">
        <f t="shared" si="136"/>
        <v>67</v>
      </c>
      <c r="Y117" s="75">
        <f t="shared" si="137"/>
        <v>0</v>
      </c>
      <c r="Z117" s="75"/>
      <c r="AA117" s="2">
        <f t="shared" si="138"/>
        <v>3000</v>
      </c>
      <c r="AB117" s="2">
        <f>IF($F117&lt;=AD$64,AD$65,AD$66)*Calc!$B$12+AD$63</f>
        <v>1500</v>
      </c>
      <c r="AC117" s="2">
        <f t="shared" si="139"/>
        <v>4500</v>
      </c>
      <c r="AD117" s="126">
        <f t="shared" si="140"/>
        <v>-485</v>
      </c>
      <c r="AE117" s="112">
        <v>64</v>
      </c>
      <c r="AF117" s="75">
        <f t="shared" si="141"/>
        <v>0</v>
      </c>
      <c r="AG117" s="75"/>
      <c r="AH117" s="75">
        <f t="shared" si="142"/>
        <v>0</v>
      </c>
      <c r="AI117" s="75">
        <f t="shared" si="143"/>
        <v>0</v>
      </c>
      <c r="AJ117" s="75">
        <f t="shared" si="144"/>
        <v>-64</v>
      </c>
      <c r="AK117" s="75">
        <f t="shared" si="145"/>
        <v>0</v>
      </c>
      <c r="AL117" s="75">
        <f t="shared" si="190"/>
        <v>-64</v>
      </c>
      <c r="AM117" s="114">
        <v>89</v>
      </c>
      <c r="AN117" s="120"/>
      <c r="AO117" s="75">
        <f t="shared" si="203"/>
        <v>0</v>
      </c>
      <c r="AP117" s="75">
        <f t="shared" si="203"/>
        <v>0</v>
      </c>
      <c r="AQ117" s="75"/>
      <c r="AR117" s="126">
        <f t="shared" si="120"/>
        <v>0</v>
      </c>
      <c r="AS117" s="75">
        <f t="shared" si="204"/>
        <v>-102</v>
      </c>
      <c r="AT117" s="75">
        <f t="shared" si="204"/>
        <v>0</v>
      </c>
      <c r="AU117" s="75">
        <f t="shared" si="204"/>
        <v>0</v>
      </c>
      <c r="AV117" s="75">
        <f t="shared" si="204"/>
        <v>-89</v>
      </c>
      <c r="AW117" s="112">
        <v>0</v>
      </c>
      <c r="AX117" s="75">
        <f t="shared" si="205"/>
        <v>-322</v>
      </c>
      <c r="AY117" s="75">
        <f t="shared" si="205"/>
        <v>0</v>
      </c>
      <c r="AZ117" s="75"/>
      <c r="BA117" s="75">
        <f t="shared" si="206"/>
        <v>-474</v>
      </c>
      <c r="BB117" s="75">
        <f t="shared" si="206"/>
        <v>-347</v>
      </c>
      <c r="BC117" s="75">
        <f t="shared" si="206"/>
        <v>-513</v>
      </c>
      <c r="BD117" s="75">
        <f t="shared" si="206"/>
        <v>-194</v>
      </c>
      <c r="BE117" s="75">
        <f t="shared" si="206"/>
        <v>-406</v>
      </c>
      <c r="BF117" s="75">
        <f t="shared" si="206"/>
        <v>-139</v>
      </c>
      <c r="BG117" s="112">
        <v>21</v>
      </c>
      <c r="BH117" s="75">
        <f t="shared" si="150"/>
        <v>0</v>
      </c>
      <c r="BI117" s="75">
        <f t="shared" si="151"/>
        <v>3450</v>
      </c>
      <c r="BJ117" s="75">
        <f t="shared" si="152"/>
        <v>-202</v>
      </c>
      <c r="BK117" s="75">
        <f t="shared" si="207"/>
        <v>-380</v>
      </c>
      <c r="BL117" s="75">
        <f t="shared" si="207"/>
        <v>-281</v>
      </c>
      <c r="BM117" s="75"/>
      <c r="BN117" s="75">
        <f t="shared" si="208"/>
        <v>0</v>
      </c>
      <c r="BO117" s="75">
        <f t="shared" si="208"/>
        <v>0</v>
      </c>
      <c r="BP117" s="112">
        <v>0</v>
      </c>
      <c r="BQ117" s="75">
        <f t="shared" si="155"/>
        <v>0</v>
      </c>
      <c r="BR117" s="112">
        <v>0</v>
      </c>
      <c r="BS117" s="75">
        <f t="shared" si="156"/>
        <v>2460</v>
      </c>
      <c r="BT117" s="75">
        <f t="shared" si="209"/>
        <v>-172</v>
      </c>
      <c r="BU117" s="75">
        <f t="shared" si="209"/>
        <v>0</v>
      </c>
      <c r="BV117" s="75">
        <f t="shared" si="209"/>
        <v>0</v>
      </c>
      <c r="BW117" s="75">
        <f t="shared" si="209"/>
        <v>0</v>
      </c>
      <c r="BX117" s="75">
        <f t="shared" si="209"/>
        <v>-154</v>
      </c>
      <c r="BY117" s="75">
        <f t="shared" si="209"/>
        <v>0</v>
      </c>
      <c r="BZ117" s="75">
        <f t="shared" si="209"/>
        <v>-160</v>
      </c>
      <c r="CA117" s="75">
        <f t="shared" si="209"/>
        <v>0</v>
      </c>
      <c r="CB117" s="112">
        <v>0</v>
      </c>
      <c r="CC117" s="75">
        <f t="shared" si="158"/>
        <v>0</v>
      </c>
      <c r="CD117" s="75">
        <f t="shared" si="159"/>
        <v>0</v>
      </c>
      <c r="CE117" s="126">
        <f t="shared" si="160"/>
        <v>0</v>
      </c>
      <c r="CF117" s="75">
        <f t="shared" si="161"/>
        <v>-60</v>
      </c>
      <c r="CG117" s="75"/>
      <c r="CH117" s="75">
        <f t="shared" si="210"/>
        <v>-317</v>
      </c>
      <c r="CI117" s="75">
        <f t="shared" si="210"/>
        <v>-368</v>
      </c>
      <c r="CJ117" s="75"/>
      <c r="CK117" s="75">
        <f t="shared" si="211"/>
        <v>0</v>
      </c>
      <c r="CL117" s="75">
        <f t="shared" si="211"/>
        <v>0</v>
      </c>
      <c r="CM117" s="112">
        <v>0</v>
      </c>
      <c r="CN117" s="75">
        <f t="shared" si="212"/>
        <v>0</v>
      </c>
      <c r="CO117" s="75">
        <f t="shared" si="212"/>
        <v>0</v>
      </c>
      <c r="CP117" s="75">
        <f t="shared" si="212"/>
        <v>0</v>
      </c>
      <c r="CQ117" s="75"/>
      <c r="CR117" s="126">
        <f t="shared" si="165"/>
        <v>0</v>
      </c>
      <c r="CS117" s="112">
        <v>0</v>
      </c>
      <c r="CT117" s="57"/>
      <c r="CU117" s="75">
        <f t="shared" si="213"/>
        <v>-34</v>
      </c>
      <c r="CV117" s="75">
        <f t="shared" si="213"/>
        <v>-62</v>
      </c>
      <c r="CW117" s="75">
        <f t="shared" si="213"/>
        <v>0</v>
      </c>
      <c r="CX117" s="126" cm="1">
        <f t="array" ref="CX117">IF($F117&lt;=10000,0,-ROUND(MAX(INDEX(CX$26:CX$38,MATCH(MAX($F117-CX$86-IF(CX$8="Yes",IF(CX$9=0,$U117,MIN($U117,CX$9)),0),0),CX$12:CX$25,1))*(MAX($F117-CX$86-IF(CX$8="Yes",IF(CX$9=0,$U117,MIN($U117,CX$9)),0),0)-INDEX(CX$12:CX$25,MATCH(MAX($F117-CX$86-IF(CX$8="Yes",IF(CX$9=0,$U117,MIN($U117,CX$9)),0),0),CX$12:CX$25,1)))+INDEX(CX$39:CX$51,MATCH(MAX($F117-CX$86-IF(CX$8="Yes",IF(CX$9=0,$U117,MIN($U117,CX$9)),0),0),CX$12:CX$25,1))-CX$87,0),0))*(1-_xlfn.IFNA(INDEX(WVFamilyCredit[Percent],MATCH(1,(WVFamilyCredit[Year]=Calc!$B$4)*(WVFamilyCredit[HH Size]=SUM(Calc!$B$11:$B$12))*(WVFamilyCredit[Status]=Calc!$B$8)*(WVFamilyCredit[greater than]&lt;=$F117)*(WVFamilyCredit[equal to or less than]&gt;=$F117),0)),0))</f>
        <v>-236</v>
      </c>
      <c r="CY117" s="115" cm="1">
        <f t="array" ref="CY117">(1-_xlfn.IFNA(INDEX(WVFamilyCredit[Percent],MATCH(1,(WVFamilyCredit[Year]=Calc!$B$4)*(WVFamilyCredit[HH Size]=SUM(Calc!$B$11:$B$12))*(WVFamilyCredit[Status]=Calc!$B$8)*(WVFamilyCredit[greater than]&lt;=$F117)*(WVFamilyCredit[equal to or less than]&gt;=$F117),0)),0))</f>
        <v>1</v>
      </c>
      <c r="CZ117" s="112">
        <v>0</v>
      </c>
      <c r="DA117" s="57"/>
      <c r="DB117" s="75">
        <f t="shared" si="214"/>
        <v>0</v>
      </c>
      <c r="DC117" s="75">
        <f t="shared" si="214"/>
        <v>0</v>
      </c>
      <c r="DE117" s="57"/>
      <c r="DF117" s="57">
        <f t="shared" si="191"/>
        <v>64</v>
      </c>
      <c r="DG117" s="57">
        <f t="shared" si="192"/>
        <v>89</v>
      </c>
      <c r="DH117">
        <v>0</v>
      </c>
      <c r="DI117" s="57">
        <f t="shared" si="193"/>
        <v>0</v>
      </c>
      <c r="DJ117" s="75">
        <f t="shared" si="194"/>
        <v>21</v>
      </c>
      <c r="DK117" s="75">
        <f t="shared" si="195"/>
        <v>0</v>
      </c>
      <c r="DL117" s="75">
        <f t="shared" si="196"/>
        <v>0</v>
      </c>
      <c r="DM117" s="57">
        <f t="shared" si="197"/>
        <v>0</v>
      </c>
      <c r="DN117" s="57">
        <f t="shared" si="198"/>
        <v>0</v>
      </c>
      <c r="DO117">
        <f>0</f>
        <v>0</v>
      </c>
      <c r="DP117">
        <v>0</v>
      </c>
      <c r="DQ117" s="57">
        <f t="shared" si="199"/>
        <v>0</v>
      </c>
      <c r="DR117" s="75">
        <f t="shared" si="200"/>
        <v>-236</v>
      </c>
      <c r="EB117" s="209" cm="1">
        <f t="array" ref="EB117">_xlfn.IFNA(INDEX(CAeitcTable[],MATCH(1,(CAeitcTable[At Least]&lt;=$F117)*(CAeitcTable[But Not Over]&gt;=$F117),0),MATCH(MIN($B$12,3),VALUE(CAeitcTable[#Headers]),0)),0)</f>
        <v>174</v>
      </c>
      <c r="EC117">
        <f t="shared" si="215"/>
        <v>215</v>
      </c>
      <c r="ED117">
        <f t="shared" si="215"/>
        <v>172</v>
      </c>
      <c r="EE117">
        <f t="shared" si="215"/>
        <v>19.349999999999998</v>
      </c>
      <c r="EF117">
        <f t="shared" si="215"/>
        <v>236.50000000000003</v>
      </c>
      <c r="EI117">
        <f t="shared" si="169"/>
        <v>172</v>
      </c>
      <c r="EK117">
        <f t="shared" si="216"/>
        <v>86</v>
      </c>
      <c r="EL117">
        <f t="shared" si="216"/>
        <v>43</v>
      </c>
      <c r="EM117">
        <f t="shared" si="216"/>
        <v>64.5</v>
      </c>
      <c r="EN117">
        <f t="shared" si="216"/>
        <v>73.100000000000009</v>
      </c>
      <c r="EP117">
        <f t="shared" si="217"/>
        <v>21.5</v>
      </c>
      <c r="EQ117">
        <f t="shared" si="217"/>
        <v>215</v>
      </c>
      <c r="ER117" s="209">
        <f t="shared" si="172"/>
        <v>430</v>
      </c>
      <c r="ES117">
        <f t="shared" si="218"/>
        <v>129</v>
      </c>
      <c r="ET117">
        <f t="shared" si="218"/>
        <v>129</v>
      </c>
      <c r="EU117" s="213">
        <f t="shared" si="174"/>
        <v>350</v>
      </c>
      <c r="EW117" s="215">
        <f t="shared" si="175"/>
        <v>0</v>
      </c>
      <c r="EX117">
        <f t="shared" si="219"/>
        <v>43</v>
      </c>
      <c r="EY117">
        <f t="shared" si="219"/>
        <v>43</v>
      </c>
      <c r="FB117">
        <f t="shared" si="220"/>
        <v>172</v>
      </c>
      <c r="FC117">
        <f t="shared" si="220"/>
        <v>107.5</v>
      </c>
      <c r="FD117">
        <f t="shared" si="220"/>
        <v>129</v>
      </c>
      <c r="FG117" s="215">
        <f t="shared" si="178"/>
        <v>0</v>
      </c>
      <c r="FH117">
        <f t="shared" si="221"/>
        <v>21.5</v>
      </c>
      <c r="FI117">
        <f t="shared" si="221"/>
        <v>38.699999999999996</v>
      </c>
      <c r="FK117">
        <f t="shared" si="180"/>
        <v>68.8</v>
      </c>
      <c r="FL117" s="215">
        <f t="shared" si="181"/>
        <v>0</v>
      </c>
      <c r="FP117" s="215">
        <f t="shared" si="182"/>
        <v>0</v>
      </c>
      <c r="FQ117">
        <f t="shared" si="183"/>
        <v>163.4</v>
      </c>
      <c r="FR117" s="215">
        <f t="shared" si="184"/>
        <v>62</v>
      </c>
      <c r="FS117" s="209">
        <f t="shared" si="185"/>
        <v>315</v>
      </c>
      <c r="FU117">
        <f t="shared" si="186"/>
        <v>0</v>
      </c>
    </row>
    <row r="118" spans="6:177">
      <c r="F118" s="2">
        <v>12500</v>
      </c>
      <c r="G118">
        <f t="shared" si="187"/>
        <v>12525</v>
      </c>
      <c r="H118" s="75">
        <f t="shared" si="129"/>
        <v>0</v>
      </c>
      <c r="I118" s="57">
        <v>0</v>
      </c>
      <c r="J118" s="57">
        <v>0</v>
      </c>
      <c r="K118" s="2">
        <f>ROUND(INDEX(CCareExpDecimal[],MATCH(F118,CCareExpDecimal[Income At Least],1),2)*J118,0)</f>
        <v>0</v>
      </c>
      <c r="L118" s="57">
        <v>0</v>
      </c>
      <c r="M118" s="2">
        <f t="shared" si="130"/>
        <v>0</v>
      </c>
      <c r="N118" s="57">
        <v>0</v>
      </c>
      <c r="O118" s="57">
        <f t="shared" si="131"/>
        <v>0</v>
      </c>
      <c r="P118" s="2">
        <f t="shared" si="132"/>
        <v>0</v>
      </c>
      <c r="Q118" s="96">
        <v>1500</v>
      </c>
      <c r="R118" s="96">
        <f t="shared" si="188"/>
        <v>1500</v>
      </c>
      <c r="S118" s="2">
        <f t="shared" si="189"/>
        <v>392</v>
      </c>
      <c r="T118" s="2">
        <f t="shared" si="133"/>
        <v>392</v>
      </c>
      <c r="U118" s="2">
        <f t="shared" si="134"/>
        <v>0</v>
      </c>
      <c r="V118" s="75"/>
      <c r="W118" s="75">
        <f t="shared" si="135"/>
        <v>-102</v>
      </c>
      <c r="X118" s="75">
        <f t="shared" si="136"/>
        <v>64</v>
      </c>
      <c r="Y118" s="75">
        <f t="shared" si="137"/>
        <v>0</v>
      </c>
      <c r="Z118" s="75"/>
      <c r="AA118" s="2">
        <f t="shared" si="138"/>
        <v>3000</v>
      </c>
      <c r="AB118" s="2">
        <f>IF($F118&lt;=AD$64,AD$65,AD$66)*Calc!$B$12+AD$63</f>
        <v>1500</v>
      </c>
      <c r="AC118" s="2">
        <f t="shared" si="139"/>
        <v>4500</v>
      </c>
      <c r="AD118" s="126">
        <f t="shared" si="140"/>
        <v>-510</v>
      </c>
      <c r="AE118" s="112">
        <v>84</v>
      </c>
      <c r="AF118" s="75">
        <f t="shared" si="141"/>
        <v>0</v>
      </c>
      <c r="AG118" s="75"/>
      <c r="AH118" s="75">
        <f t="shared" si="142"/>
        <v>0</v>
      </c>
      <c r="AI118" s="75">
        <f t="shared" si="143"/>
        <v>0</v>
      </c>
      <c r="AJ118" s="75">
        <f t="shared" si="144"/>
        <v>-76</v>
      </c>
      <c r="AK118" s="75">
        <f t="shared" si="145"/>
        <v>0</v>
      </c>
      <c r="AL118" s="75">
        <f t="shared" si="190"/>
        <v>-76</v>
      </c>
      <c r="AM118" s="114">
        <v>99</v>
      </c>
      <c r="AN118" s="120"/>
      <c r="AO118" s="75">
        <f t="shared" si="203"/>
        <v>0</v>
      </c>
      <c r="AP118" s="75">
        <f t="shared" si="203"/>
        <v>0</v>
      </c>
      <c r="AQ118" s="75"/>
      <c r="AR118" s="126">
        <f t="shared" si="120"/>
        <v>0</v>
      </c>
      <c r="AS118" s="75">
        <f t="shared" si="204"/>
        <v>-122</v>
      </c>
      <c r="AT118" s="75">
        <f t="shared" si="204"/>
        <v>0</v>
      </c>
      <c r="AU118" s="75">
        <f t="shared" si="204"/>
        <v>0</v>
      </c>
      <c r="AV118" s="75">
        <f t="shared" si="204"/>
        <v>-109</v>
      </c>
      <c r="AW118" s="112">
        <v>0</v>
      </c>
      <c r="AX118" s="75">
        <f t="shared" si="205"/>
        <v>-350</v>
      </c>
      <c r="AY118" s="75">
        <f t="shared" si="205"/>
        <v>0</v>
      </c>
      <c r="AZ118" s="75"/>
      <c r="BA118" s="75">
        <f t="shared" si="206"/>
        <v>-499</v>
      </c>
      <c r="BB118" s="75">
        <f t="shared" si="206"/>
        <v>-362</v>
      </c>
      <c r="BC118" s="75">
        <f t="shared" si="206"/>
        <v>-537</v>
      </c>
      <c r="BD118" s="75">
        <f t="shared" si="206"/>
        <v>-209</v>
      </c>
      <c r="BE118" s="75">
        <f t="shared" si="206"/>
        <v>-428</v>
      </c>
      <c r="BF118" s="75">
        <f t="shared" si="206"/>
        <v>-148</v>
      </c>
      <c r="BG118" s="112">
        <v>30</v>
      </c>
      <c r="BH118" s="75">
        <f t="shared" si="150"/>
        <v>0</v>
      </c>
      <c r="BI118" s="75">
        <f t="shared" si="151"/>
        <v>3450</v>
      </c>
      <c r="BJ118" s="75">
        <f t="shared" si="152"/>
        <v>-225</v>
      </c>
      <c r="BK118" s="75">
        <f t="shared" si="207"/>
        <v>-405</v>
      </c>
      <c r="BL118" s="75">
        <f t="shared" si="207"/>
        <v>-302</v>
      </c>
      <c r="BM118" s="75"/>
      <c r="BN118" s="75">
        <f t="shared" si="208"/>
        <v>0</v>
      </c>
      <c r="BO118" s="75">
        <f t="shared" si="208"/>
        <v>0</v>
      </c>
      <c r="BP118" s="112">
        <v>0</v>
      </c>
      <c r="BQ118" s="75">
        <f t="shared" si="155"/>
        <v>0</v>
      </c>
      <c r="BR118" s="112">
        <v>0</v>
      </c>
      <c r="BS118" s="75">
        <f t="shared" si="156"/>
        <v>2500</v>
      </c>
      <c r="BT118" s="75">
        <f t="shared" si="209"/>
        <v>-187</v>
      </c>
      <c r="BU118" s="75">
        <f t="shared" si="209"/>
        <v>0</v>
      </c>
      <c r="BV118" s="75">
        <f t="shared" si="209"/>
        <v>0</v>
      </c>
      <c r="BW118" s="75">
        <f t="shared" si="209"/>
        <v>0</v>
      </c>
      <c r="BX118" s="75">
        <f t="shared" si="209"/>
        <v>-161</v>
      </c>
      <c r="BY118" s="75">
        <f t="shared" si="209"/>
        <v>0</v>
      </c>
      <c r="BZ118" s="75">
        <f t="shared" si="209"/>
        <v>-180</v>
      </c>
      <c r="CA118" s="75">
        <f t="shared" si="209"/>
        <v>0</v>
      </c>
      <c r="CB118" s="112">
        <v>0</v>
      </c>
      <c r="CC118" s="75">
        <f t="shared" si="158"/>
        <v>0</v>
      </c>
      <c r="CD118" s="75">
        <f t="shared" si="159"/>
        <v>0</v>
      </c>
      <c r="CE118" s="126">
        <f t="shared" si="160"/>
        <v>0</v>
      </c>
      <c r="CF118" s="75">
        <f t="shared" si="161"/>
        <v>-77</v>
      </c>
      <c r="CG118" s="75"/>
      <c r="CH118" s="75">
        <f t="shared" si="210"/>
        <v>-351</v>
      </c>
      <c r="CI118" s="75">
        <f t="shared" si="210"/>
        <v>-384</v>
      </c>
      <c r="CJ118" s="75"/>
      <c r="CK118" s="75">
        <f t="shared" si="211"/>
        <v>0</v>
      </c>
      <c r="CL118" s="75">
        <f t="shared" si="211"/>
        <v>0</v>
      </c>
      <c r="CM118" s="112">
        <v>0</v>
      </c>
      <c r="CN118" s="75">
        <f t="shared" si="212"/>
        <v>0</v>
      </c>
      <c r="CO118" s="75">
        <f t="shared" si="212"/>
        <v>0</v>
      </c>
      <c r="CP118" s="75">
        <f t="shared" si="212"/>
        <v>0</v>
      </c>
      <c r="CQ118" s="75"/>
      <c r="CR118" s="126">
        <f t="shared" si="165"/>
        <v>0</v>
      </c>
      <c r="CS118" s="112">
        <v>0</v>
      </c>
      <c r="CT118" s="57"/>
      <c r="CU118" s="75">
        <f t="shared" si="213"/>
        <v>-50</v>
      </c>
      <c r="CV118" s="75">
        <f t="shared" si="213"/>
        <v>-77</v>
      </c>
      <c r="CW118" s="75">
        <f t="shared" si="213"/>
        <v>0</v>
      </c>
      <c r="CX118" s="126" cm="1">
        <f t="array" ref="CX118">IF($F118&lt;=10000,0,-ROUND(MAX(INDEX(CX$26:CX$38,MATCH(MAX($F118-CX$86-IF(CX$8="Yes",IF(CX$9=0,$U118,MIN($U118,CX$9)),0),0),CX$12:CX$25,1))*(MAX($F118-CX$86-IF(CX$8="Yes",IF(CX$9=0,$U118,MIN($U118,CX$9)),0),0)-INDEX(CX$12:CX$25,MATCH(MAX($F118-CX$86-IF(CX$8="Yes",IF(CX$9=0,$U118,MIN($U118,CX$9)),0),0),CX$12:CX$25,1)))+INDEX(CX$39:CX$51,MATCH(MAX($F118-CX$86-IF(CX$8="Yes",IF(CX$9=0,$U118,MIN($U118,CX$9)),0),0),CX$12:CX$25,1))-CX$87,0),0))*(1-_xlfn.IFNA(INDEX(WVFamilyCredit[Percent],MATCH(1,(WVFamilyCredit[Year]=Calc!$B$4)*(WVFamilyCredit[HH Size]=SUM(Calc!$B$11:$B$12))*(WVFamilyCredit[Status]=Calc!$B$8)*(WVFamilyCredit[greater than]&lt;=$F118)*(WVFamilyCredit[equal to or less than]&gt;=$F118),0)),0))</f>
        <v>-252</v>
      </c>
      <c r="CY118" s="115" cm="1">
        <f t="array" ref="CY118">(1-_xlfn.IFNA(INDEX(WVFamilyCredit[Percent],MATCH(1,(WVFamilyCredit[Year]=Calc!$B$4)*(WVFamilyCredit[HH Size]=SUM(Calc!$B$11:$B$12))*(WVFamilyCredit[Status]=Calc!$B$8)*(WVFamilyCredit[greater than]&lt;=$F118)*(WVFamilyCredit[equal to or less than]&gt;=$F118),0)),0))</f>
        <v>1</v>
      </c>
      <c r="CZ118" s="112">
        <v>0</v>
      </c>
      <c r="DA118" s="57"/>
      <c r="DB118" s="75">
        <f t="shared" si="214"/>
        <v>0</v>
      </c>
      <c r="DC118" s="75">
        <f t="shared" si="214"/>
        <v>0</v>
      </c>
      <c r="DE118" s="57"/>
      <c r="DF118" s="57">
        <f t="shared" si="191"/>
        <v>84</v>
      </c>
      <c r="DG118" s="57">
        <f t="shared" si="192"/>
        <v>99</v>
      </c>
      <c r="DH118">
        <v>0</v>
      </c>
      <c r="DI118" s="57">
        <f t="shared" si="193"/>
        <v>0</v>
      </c>
      <c r="DJ118" s="75">
        <f t="shared" si="194"/>
        <v>30</v>
      </c>
      <c r="DK118" s="75">
        <f t="shared" si="195"/>
        <v>0</v>
      </c>
      <c r="DL118" s="75">
        <f t="shared" si="196"/>
        <v>0</v>
      </c>
      <c r="DM118" s="57">
        <f t="shared" si="197"/>
        <v>0</v>
      </c>
      <c r="DN118" s="57">
        <f t="shared" si="198"/>
        <v>0</v>
      </c>
      <c r="DO118">
        <f>0</f>
        <v>0</v>
      </c>
      <c r="DP118">
        <v>0</v>
      </c>
      <c r="DQ118" s="57">
        <f t="shared" si="199"/>
        <v>0</v>
      </c>
      <c r="DR118" s="75">
        <f t="shared" si="200"/>
        <v>-252</v>
      </c>
      <c r="EB118" s="209" cm="1">
        <f t="array" ref="EB118">_xlfn.IFNA(INDEX(CAeitcTable[],MATCH(1,(CAeitcTable[At Least]&lt;=$F118)*(CAeitcTable[But Not Over]&gt;=$F118),0),MATCH(MIN($B$12,3),VALUE(CAeitcTable[#Headers]),0)),0)</f>
        <v>170</v>
      </c>
      <c r="EC118">
        <f t="shared" si="215"/>
        <v>196</v>
      </c>
      <c r="ED118">
        <f t="shared" si="215"/>
        <v>156.80000000000001</v>
      </c>
      <c r="EE118">
        <f t="shared" si="215"/>
        <v>17.64</v>
      </c>
      <c r="EF118">
        <f t="shared" si="215"/>
        <v>215.60000000000002</v>
      </c>
      <c r="EI118">
        <f t="shared" si="169"/>
        <v>156.80000000000001</v>
      </c>
      <c r="EK118">
        <f t="shared" si="216"/>
        <v>78.400000000000006</v>
      </c>
      <c r="EL118">
        <f t="shared" si="216"/>
        <v>39.200000000000003</v>
      </c>
      <c r="EM118">
        <f t="shared" si="216"/>
        <v>58.8</v>
      </c>
      <c r="EN118">
        <f t="shared" si="216"/>
        <v>66.64</v>
      </c>
      <c r="EP118">
        <f t="shared" si="217"/>
        <v>19.600000000000001</v>
      </c>
      <c r="EQ118">
        <f t="shared" si="217"/>
        <v>196</v>
      </c>
      <c r="ER118" s="209">
        <f t="shared" si="172"/>
        <v>392</v>
      </c>
      <c r="ES118">
        <f t="shared" si="218"/>
        <v>117.6</v>
      </c>
      <c r="ET118">
        <f t="shared" si="218"/>
        <v>117.6</v>
      </c>
      <c r="EU118" s="213">
        <f t="shared" si="174"/>
        <v>350</v>
      </c>
      <c r="EW118" s="215">
        <f t="shared" si="175"/>
        <v>0</v>
      </c>
      <c r="EX118">
        <f t="shared" si="219"/>
        <v>39.200000000000003</v>
      </c>
      <c r="EY118">
        <f t="shared" si="219"/>
        <v>39.200000000000003</v>
      </c>
      <c r="FB118">
        <f t="shared" si="220"/>
        <v>156.80000000000001</v>
      </c>
      <c r="FC118">
        <f t="shared" si="220"/>
        <v>98</v>
      </c>
      <c r="FD118">
        <f t="shared" si="220"/>
        <v>117.6</v>
      </c>
      <c r="FG118" s="215">
        <f t="shared" si="178"/>
        <v>0</v>
      </c>
      <c r="FH118">
        <f t="shared" si="221"/>
        <v>19.600000000000001</v>
      </c>
      <c r="FI118">
        <f t="shared" si="221"/>
        <v>35.28</v>
      </c>
      <c r="FK118">
        <f t="shared" si="180"/>
        <v>62.72</v>
      </c>
      <c r="FL118" s="215">
        <f t="shared" si="181"/>
        <v>0</v>
      </c>
      <c r="FP118" s="215">
        <f t="shared" si="182"/>
        <v>0</v>
      </c>
      <c r="FQ118">
        <f t="shared" si="183"/>
        <v>148.96</v>
      </c>
      <c r="FR118" s="215">
        <f t="shared" si="184"/>
        <v>77</v>
      </c>
      <c r="FS118" s="209">
        <f t="shared" si="185"/>
        <v>315</v>
      </c>
      <c r="FU118">
        <f t="shared" si="186"/>
        <v>0</v>
      </c>
    </row>
    <row r="119" spans="6:177">
      <c r="F119" s="2">
        <v>13000</v>
      </c>
      <c r="G119">
        <f t="shared" si="187"/>
        <v>13025</v>
      </c>
      <c r="H119" s="75">
        <f t="shared" si="129"/>
        <v>0</v>
      </c>
      <c r="I119" s="57">
        <v>0</v>
      </c>
      <c r="J119" s="57">
        <v>0</v>
      </c>
      <c r="K119" s="2">
        <f>ROUND(INDEX(CCareExpDecimal[],MATCH(F119,CCareExpDecimal[Income At Least],1),2)*J119,0)</f>
        <v>0</v>
      </c>
      <c r="L119" s="57">
        <v>0</v>
      </c>
      <c r="M119" s="2">
        <f t="shared" si="130"/>
        <v>0</v>
      </c>
      <c r="N119" s="57">
        <v>0</v>
      </c>
      <c r="O119" s="57">
        <f t="shared" si="131"/>
        <v>0</v>
      </c>
      <c r="P119" s="2">
        <f t="shared" si="132"/>
        <v>0</v>
      </c>
      <c r="Q119" s="96">
        <v>1575</v>
      </c>
      <c r="R119" s="96">
        <f t="shared" si="188"/>
        <v>1575</v>
      </c>
      <c r="S119" s="2">
        <f t="shared" si="189"/>
        <v>353</v>
      </c>
      <c r="T119" s="2">
        <f t="shared" si="133"/>
        <v>353</v>
      </c>
      <c r="U119" s="2">
        <f t="shared" si="134"/>
        <v>0</v>
      </c>
      <c r="V119" s="75"/>
      <c r="W119" s="75">
        <f t="shared" si="135"/>
        <v>-109</v>
      </c>
      <c r="X119" s="75">
        <f t="shared" si="136"/>
        <v>59</v>
      </c>
      <c r="Y119" s="75">
        <f t="shared" si="137"/>
        <v>0</v>
      </c>
      <c r="Z119" s="75"/>
      <c r="AA119" s="2">
        <f t="shared" si="138"/>
        <v>3000</v>
      </c>
      <c r="AB119" s="2">
        <f>IF($F119&lt;=AD$64,AD$65,AD$66)*Calc!$B$12+AD$63</f>
        <v>1500</v>
      </c>
      <c r="AC119" s="2">
        <f t="shared" si="139"/>
        <v>4500</v>
      </c>
      <c r="AD119" s="126">
        <f t="shared" si="140"/>
        <v>-535</v>
      </c>
      <c r="AE119" s="112">
        <v>104</v>
      </c>
      <c r="AF119" s="75">
        <f t="shared" si="141"/>
        <v>0</v>
      </c>
      <c r="AG119" s="75"/>
      <c r="AH119" s="75">
        <f t="shared" si="142"/>
        <v>0</v>
      </c>
      <c r="AI119" s="75">
        <f t="shared" si="143"/>
        <v>0</v>
      </c>
      <c r="AJ119" s="75">
        <f t="shared" si="144"/>
        <v>-91</v>
      </c>
      <c r="AK119" s="75">
        <f t="shared" si="145"/>
        <v>0</v>
      </c>
      <c r="AL119" s="75">
        <f t="shared" si="190"/>
        <v>-91</v>
      </c>
      <c r="AM119" s="114">
        <v>110</v>
      </c>
      <c r="AN119" s="120"/>
      <c r="AO119" s="75">
        <f t="shared" si="203"/>
        <v>0</v>
      </c>
      <c r="AP119" s="75">
        <f t="shared" si="203"/>
        <v>0</v>
      </c>
      <c r="AQ119" s="75"/>
      <c r="AR119" s="126">
        <f t="shared" si="120"/>
        <v>0</v>
      </c>
      <c r="AS119" s="75">
        <f t="shared" si="204"/>
        <v>-141</v>
      </c>
      <c r="AT119" s="75">
        <f t="shared" si="204"/>
        <v>0</v>
      </c>
      <c r="AU119" s="75">
        <f t="shared" si="204"/>
        <v>0</v>
      </c>
      <c r="AV119" s="75">
        <f t="shared" si="204"/>
        <v>-129</v>
      </c>
      <c r="AW119" s="112">
        <v>0</v>
      </c>
      <c r="AX119" s="75">
        <f t="shared" si="205"/>
        <v>-378</v>
      </c>
      <c r="AY119" s="75">
        <f t="shared" si="205"/>
        <v>0</v>
      </c>
      <c r="AZ119" s="75"/>
      <c r="BA119" s="75">
        <f t="shared" si="206"/>
        <v>-523</v>
      </c>
      <c r="BB119" s="75">
        <f t="shared" si="206"/>
        <v>-378</v>
      </c>
      <c r="BC119" s="75">
        <f t="shared" si="206"/>
        <v>-561</v>
      </c>
      <c r="BD119" s="75">
        <f t="shared" si="206"/>
        <v>-225</v>
      </c>
      <c r="BE119" s="75">
        <f t="shared" si="206"/>
        <v>-451</v>
      </c>
      <c r="BF119" s="75">
        <f t="shared" si="206"/>
        <v>-157</v>
      </c>
      <c r="BG119" s="112">
        <v>39</v>
      </c>
      <c r="BH119" s="75">
        <f t="shared" si="150"/>
        <v>0</v>
      </c>
      <c r="BI119" s="75">
        <f t="shared" si="151"/>
        <v>3450</v>
      </c>
      <c r="BJ119" s="75">
        <f t="shared" si="152"/>
        <v>-249</v>
      </c>
      <c r="BK119" s="75">
        <f t="shared" si="207"/>
        <v>-430</v>
      </c>
      <c r="BL119" s="75">
        <f t="shared" si="207"/>
        <v>-323</v>
      </c>
      <c r="BM119" s="75"/>
      <c r="BN119" s="75">
        <f t="shared" si="208"/>
        <v>0</v>
      </c>
      <c r="BO119" s="75">
        <f t="shared" si="208"/>
        <v>0</v>
      </c>
      <c r="BP119" s="112">
        <v>0</v>
      </c>
      <c r="BQ119" s="75">
        <f t="shared" si="155"/>
        <v>0</v>
      </c>
      <c r="BR119" s="112">
        <v>0</v>
      </c>
      <c r="BS119" s="75">
        <f t="shared" si="156"/>
        <v>2600</v>
      </c>
      <c r="BT119" s="75">
        <f t="shared" si="209"/>
        <v>-206</v>
      </c>
      <c r="BU119" s="75">
        <f t="shared" si="209"/>
        <v>0</v>
      </c>
      <c r="BV119" s="75">
        <f t="shared" si="209"/>
        <v>0</v>
      </c>
      <c r="BW119" s="75">
        <f t="shared" si="209"/>
        <v>0</v>
      </c>
      <c r="BX119" s="75">
        <f t="shared" si="209"/>
        <v>-168</v>
      </c>
      <c r="BY119" s="75">
        <f t="shared" si="209"/>
        <v>0</v>
      </c>
      <c r="BZ119" s="75">
        <f t="shared" si="209"/>
        <v>-200</v>
      </c>
      <c r="CA119" s="75">
        <f t="shared" si="209"/>
        <v>-12</v>
      </c>
      <c r="CB119" s="112">
        <v>0</v>
      </c>
      <c r="CC119" s="75">
        <f t="shared" si="158"/>
        <v>0</v>
      </c>
      <c r="CD119" s="75">
        <f t="shared" si="159"/>
        <v>0</v>
      </c>
      <c r="CE119" s="126">
        <f t="shared" si="160"/>
        <v>0</v>
      </c>
      <c r="CF119" s="75">
        <f t="shared" si="161"/>
        <v>-95</v>
      </c>
      <c r="CG119" s="75"/>
      <c r="CH119" s="75">
        <f t="shared" si="210"/>
        <v>-389</v>
      </c>
      <c r="CI119" s="75">
        <f t="shared" si="210"/>
        <v>-399</v>
      </c>
      <c r="CJ119" s="75"/>
      <c r="CK119" s="75">
        <f t="shared" si="211"/>
        <v>0</v>
      </c>
      <c r="CL119" s="75">
        <f t="shared" si="211"/>
        <v>0</v>
      </c>
      <c r="CM119" s="112">
        <v>0</v>
      </c>
      <c r="CN119" s="75">
        <f t="shared" si="212"/>
        <v>0</v>
      </c>
      <c r="CO119" s="75">
        <f t="shared" si="212"/>
        <v>0</v>
      </c>
      <c r="CP119" s="75">
        <f t="shared" si="212"/>
        <v>0</v>
      </c>
      <c r="CQ119" s="75"/>
      <c r="CR119" s="126">
        <f t="shared" si="165"/>
        <v>0</v>
      </c>
      <c r="CS119" s="112">
        <v>0</v>
      </c>
      <c r="CT119" s="57"/>
      <c r="CU119" s="75">
        <f t="shared" si="213"/>
        <v>-67</v>
      </c>
      <c r="CV119" s="75">
        <f t="shared" si="213"/>
        <v>-92</v>
      </c>
      <c r="CW119" s="75">
        <f t="shared" si="213"/>
        <v>0</v>
      </c>
      <c r="CX119" s="126" cm="1">
        <f t="array" ref="CX119">IF($F119&lt;=10000,0,-ROUND(MAX(INDEX(CX$26:CX$38,MATCH(MAX($F119-CX$86-IF(CX$8="Yes",IF(CX$9=0,$U119,MIN($U119,CX$9)),0),0),CX$12:CX$25,1))*(MAX($F119-CX$86-IF(CX$8="Yes",IF(CX$9=0,$U119,MIN($U119,CX$9)),0),0)-INDEX(CX$12:CX$25,MATCH(MAX($F119-CX$86-IF(CX$8="Yes",IF(CX$9=0,$U119,MIN($U119,CX$9)),0),0),CX$12:CX$25,1)))+INDEX(CX$39:CX$51,MATCH(MAX($F119-CX$86-IF(CX$8="Yes",IF(CX$9=0,$U119,MIN($U119,CX$9)),0),0),CX$12:CX$25,1))-CX$87,0),0))*(1-_xlfn.IFNA(INDEX(WVFamilyCredit[Percent],MATCH(1,(WVFamilyCredit[Year]=Calc!$B$4)*(WVFamilyCredit[HH Size]=SUM(Calc!$B$11:$B$12))*(WVFamilyCredit[Status]=Calc!$B$8)*(WVFamilyCredit[greater than]&lt;=$F119)*(WVFamilyCredit[equal to or less than]&gt;=$F119),0)),0))</f>
        <v>-268</v>
      </c>
      <c r="CY119" s="115" cm="1">
        <f t="array" ref="CY119">(1-_xlfn.IFNA(INDEX(WVFamilyCredit[Percent],MATCH(1,(WVFamilyCredit[Year]=Calc!$B$4)*(WVFamilyCredit[HH Size]=SUM(Calc!$B$11:$B$12))*(WVFamilyCredit[Status]=Calc!$B$8)*(WVFamilyCredit[greater than]&lt;=$F119)*(WVFamilyCredit[equal to or less than]&gt;=$F119),0)),0))</f>
        <v>1</v>
      </c>
      <c r="CZ119" s="112">
        <v>0</v>
      </c>
      <c r="DA119" s="57"/>
      <c r="DB119" s="75">
        <f t="shared" si="214"/>
        <v>0</v>
      </c>
      <c r="DC119" s="75">
        <f t="shared" si="214"/>
        <v>0</v>
      </c>
      <c r="DE119" s="57"/>
      <c r="DF119" s="57">
        <f t="shared" si="191"/>
        <v>104</v>
      </c>
      <c r="DG119" s="57">
        <f t="shared" si="192"/>
        <v>110</v>
      </c>
      <c r="DH119">
        <v>0</v>
      </c>
      <c r="DI119" s="57">
        <f t="shared" si="193"/>
        <v>0</v>
      </c>
      <c r="DJ119" s="75">
        <f t="shared" si="194"/>
        <v>39</v>
      </c>
      <c r="DK119" s="75">
        <f t="shared" si="195"/>
        <v>0</v>
      </c>
      <c r="DL119" s="75">
        <f t="shared" si="196"/>
        <v>0</v>
      </c>
      <c r="DM119" s="57">
        <f t="shared" si="197"/>
        <v>0</v>
      </c>
      <c r="DN119" s="57">
        <f t="shared" si="198"/>
        <v>0</v>
      </c>
      <c r="DO119">
        <f>0</f>
        <v>0</v>
      </c>
      <c r="DP119">
        <v>0</v>
      </c>
      <c r="DQ119" s="57">
        <f t="shared" si="199"/>
        <v>0</v>
      </c>
      <c r="DR119" s="75">
        <f t="shared" si="200"/>
        <v>-268</v>
      </c>
      <c r="EB119" s="209" cm="1">
        <f t="array" ref="EB119">_xlfn.IFNA(INDEX(CAeitcTable[],MATCH(1,(CAeitcTable[At Least]&lt;=$F119)*(CAeitcTable[But Not Over]&gt;=$F119),0),MATCH(MIN($B$12,3),VALUE(CAeitcTable[#Headers]),0)),0)</f>
        <v>165</v>
      </c>
      <c r="EC119">
        <f t="shared" si="215"/>
        <v>176.5</v>
      </c>
      <c r="ED119">
        <f t="shared" si="215"/>
        <v>141.20000000000002</v>
      </c>
      <c r="EE119">
        <f t="shared" si="215"/>
        <v>15.885</v>
      </c>
      <c r="EF119">
        <f t="shared" si="215"/>
        <v>194.15</v>
      </c>
      <c r="EI119">
        <f t="shared" si="169"/>
        <v>141.20000000000002</v>
      </c>
      <c r="EK119">
        <f t="shared" si="216"/>
        <v>70.600000000000009</v>
      </c>
      <c r="EL119">
        <f t="shared" si="216"/>
        <v>35.300000000000004</v>
      </c>
      <c r="EM119">
        <f t="shared" si="216"/>
        <v>52.949999999999996</v>
      </c>
      <c r="EN119">
        <f t="shared" si="216"/>
        <v>60.010000000000005</v>
      </c>
      <c r="EP119">
        <f t="shared" si="217"/>
        <v>17.650000000000002</v>
      </c>
      <c r="EQ119">
        <f t="shared" si="217"/>
        <v>176.5</v>
      </c>
      <c r="ER119" s="209">
        <f t="shared" si="172"/>
        <v>353</v>
      </c>
      <c r="ES119">
        <f t="shared" si="218"/>
        <v>105.89999999999999</v>
      </c>
      <c r="ET119">
        <f t="shared" si="218"/>
        <v>105.89999999999999</v>
      </c>
      <c r="EU119" s="213">
        <f t="shared" si="174"/>
        <v>350</v>
      </c>
      <c r="EW119" s="215">
        <f t="shared" si="175"/>
        <v>0</v>
      </c>
      <c r="EX119">
        <f t="shared" si="219"/>
        <v>35.300000000000004</v>
      </c>
      <c r="EY119">
        <f t="shared" si="219"/>
        <v>35.300000000000004</v>
      </c>
      <c r="FB119">
        <f t="shared" si="220"/>
        <v>141.20000000000002</v>
      </c>
      <c r="FC119">
        <f t="shared" si="220"/>
        <v>88.25</v>
      </c>
      <c r="FD119">
        <f t="shared" si="220"/>
        <v>105.89999999999999</v>
      </c>
      <c r="FG119" s="215">
        <f t="shared" si="178"/>
        <v>0</v>
      </c>
      <c r="FH119">
        <f t="shared" si="221"/>
        <v>17.650000000000002</v>
      </c>
      <c r="FI119">
        <f t="shared" si="221"/>
        <v>31.77</v>
      </c>
      <c r="FK119">
        <f t="shared" si="180"/>
        <v>56.480000000000004</v>
      </c>
      <c r="FL119" s="215">
        <f t="shared" si="181"/>
        <v>0</v>
      </c>
      <c r="FP119" s="215">
        <f t="shared" si="182"/>
        <v>0</v>
      </c>
      <c r="FQ119">
        <f t="shared" si="183"/>
        <v>134.14000000000001</v>
      </c>
      <c r="FR119" s="215">
        <f t="shared" si="184"/>
        <v>70.600000000000009</v>
      </c>
      <c r="FS119" s="209">
        <f t="shared" si="185"/>
        <v>315</v>
      </c>
      <c r="FU119">
        <f t="shared" si="186"/>
        <v>0</v>
      </c>
    </row>
    <row r="120" spans="6:177">
      <c r="F120" s="2">
        <v>13500</v>
      </c>
      <c r="G120">
        <f t="shared" si="187"/>
        <v>13525</v>
      </c>
      <c r="H120" s="75">
        <f t="shared" si="129"/>
        <v>0</v>
      </c>
      <c r="I120" s="57">
        <v>0</v>
      </c>
      <c r="J120" s="57">
        <v>0</v>
      </c>
      <c r="K120" s="2">
        <f>ROUND(INDEX(CCareExpDecimal[],MATCH(F120,CCareExpDecimal[Income At Least],1),2)*J120,0)</f>
        <v>0</v>
      </c>
      <c r="L120" s="57">
        <v>0</v>
      </c>
      <c r="M120" s="2">
        <f t="shared" si="130"/>
        <v>0</v>
      </c>
      <c r="N120" s="57">
        <v>0</v>
      </c>
      <c r="O120" s="57">
        <f t="shared" si="131"/>
        <v>0</v>
      </c>
      <c r="P120" s="2">
        <f t="shared" si="132"/>
        <v>0</v>
      </c>
      <c r="Q120" s="96">
        <v>1650</v>
      </c>
      <c r="R120" s="96">
        <f t="shared" si="188"/>
        <v>1650</v>
      </c>
      <c r="S120" s="2">
        <f t="shared" si="189"/>
        <v>315</v>
      </c>
      <c r="T120" s="2">
        <f t="shared" si="133"/>
        <v>315</v>
      </c>
      <c r="U120" s="2">
        <f t="shared" si="134"/>
        <v>0</v>
      </c>
      <c r="V120" s="75"/>
      <c r="W120" s="75">
        <f t="shared" si="135"/>
        <v>-118</v>
      </c>
      <c r="X120" s="75">
        <f t="shared" si="136"/>
        <v>56</v>
      </c>
      <c r="Y120" s="75">
        <f t="shared" si="137"/>
        <v>0</v>
      </c>
      <c r="Z120" s="75"/>
      <c r="AA120" s="2">
        <f t="shared" si="138"/>
        <v>3000</v>
      </c>
      <c r="AB120" s="2">
        <f>IF($F120&lt;=AD$64,AD$65,AD$66)*Calc!$B$12+AD$63</f>
        <v>1500</v>
      </c>
      <c r="AC120" s="2">
        <f t="shared" si="139"/>
        <v>4500</v>
      </c>
      <c r="AD120" s="126">
        <f t="shared" si="140"/>
        <v>-560</v>
      </c>
      <c r="AE120" s="112">
        <v>128</v>
      </c>
      <c r="AF120" s="75">
        <f t="shared" si="141"/>
        <v>0</v>
      </c>
      <c r="AG120" s="75"/>
      <c r="AH120" s="75">
        <f t="shared" si="142"/>
        <v>0</v>
      </c>
      <c r="AI120" s="75">
        <f t="shared" si="143"/>
        <v>0</v>
      </c>
      <c r="AJ120" s="75">
        <f t="shared" si="144"/>
        <v>-106</v>
      </c>
      <c r="AK120" s="75">
        <f t="shared" si="145"/>
        <v>0</v>
      </c>
      <c r="AL120" s="75">
        <f t="shared" si="190"/>
        <v>-106</v>
      </c>
      <c r="AM120" s="114">
        <v>125</v>
      </c>
      <c r="AN120" s="120"/>
      <c r="AO120" s="75">
        <f t="shared" si="203"/>
        <v>0</v>
      </c>
      <c r="AP120" s="75">
        <f t="shared" si="203"/>
        <v>0</v>
      </c>
      <c r="AQ120" s="75"/>
      <c r="AR120" s="126">
        <f t="shared" si="120"/>
        <v>0</v>
      </c>
      <c r="AS120" s="75">
        <f t="shared" si="204"/>
        <v>-163</v>
      </c>
      <c r="AT120" s="75">
        <f t="shared" si="204"/>
        <v>0</v>
      </c>
      <c r="AU120" s="75">
        <f t="shared" si="204"/>
        <v>0</v>
      </c>
      <c r="AV120" s="75">
        <f t="shared" si="204"/>
        <v>-150</v>
      </c>
      <c r="AW120" s="112">
        <v>0</v>
      </c>
      <c r="AX120" s="75">
        <f t="shared" si="205"/>
        <v>-410</v>
      </c>
      <c r="AY120" s="75">
        <f t="shared" si="205"/>
        <v>0</v>
      </c>
      <c r="AZ120" s="75"/>
      <c r="BA120" s="75">
        <f t="shared" si="206"/>
        <v>-548</v>
      </c>
      <c r="BB120" s="75">
        <f t="shared" si="206"/>
        <v>-394</v>
      </c>
      <c r="BC120" s="75">
        <f t="shared" si="206"/>
        <v>-586</v>
      </c>
      <c r="BD120" s="75">
        <f t="shared" si="206"/>
        <v>-240</v>
      </c>
      <c r="BE120" s="75">
        <f t="shared" si="206"/>
        <v>-473</v>
      </c>
      <c r="BF120" s="75">
        <f t="shared" si="206"/>
        <v>-167</v>
      </c>
      <c r="BG120" s="112">
        <v>49</v>
      </c>
      <c r="BH120" s="75">
        <f t="shared" si="150"/>
        <v>0</v>
      </c>
      <c r="BI120" s="75">
        <f t="shared" si="151"/>
        <v>3450</v>
      </c>
      <c r="BJ120" s="75">
        <f t="shared" si="152"/>
        <v>-273</v>
      </c>
      <c r="BK120" s="75">
        <f t="shared" si="207"/>
        <v>-455</v>
      </c>
      <c r="BL120" s="75">
        <f t="shared" si="207"/>
        <v>-344</v>
      </c>
      <c r="BM120" s="75"/>
      <c r="BN120" s="75">
        <f t="shared" si="208"/>
        <v>0</v>
      </c>
      <c r="BO120" s="75">
        <f t="shared" si="208"/>
        <v>0</v>
      </c>
      <c r="BP120" s="112">
        <v>0</v>
      </c>
      <c r="BQ120" s="75">
        <f t="shared" si="155"/>
        <v>0</v>
      </c>
      <c r="BR120" s="112">
        <v>0</v>
      </c>
      <c r="BS120" s="75">
        <f t="shared" si="156"/>
        <v>2700</v>
      </c>
      <c r="BT120" s="75">
        <f t="shared" si="209"/>
        <v>-226</v>
      </c>
      <c r="BU120" s="75">
        <f t="shared" si="209"/>
        <v>-1</v>
      </c>
      <c r="BV120" s="75">
        <f t="shared" si="209"/>
        <v>0</v>
      </c>
      <c r="BW120" s="75">
        <f t="shared" si="209"/>
        <v>0</v>
      </c>
      <c r="BX120" s="75">
        <f t="shared" si="209"/>
        <v>-175</v>
      </c>
      <c r="BY120" s="75">
        <f t="shared" si="209"/>
        <v>0</v>
      </c>
      <c r="BZ120" s="75">
        <f t="shared" si="209"/>
        <v>-220</v>
      </c>
      <c r="CA120" s="75">
        <f t="shared" si="209"/>
        <v>-36</v>
      </c>
      <c r="CB120" s="112">
        <v>0</v>
      </c>
      <c r="CC120" s="75">
        <f t="shared" si="158"/>
        <v>0</v>
      </c>
      <c r="CD120" s="75">
        <f t="shared" si="159"/>
        <v>0</v>
      </c>
      <c r="CE120" s="126">
        <f t="shared" si="160"/>
        <v>0</v>
      </c>
      <c r="CF120" s="75">
        <f t="shared" si="161"/>
        <v>-114</v>
      </c>
      <c r="CG120" s="75"/>
      <c r="CH120" s="75">
        <f t="shared" si="210"/>
        <v>-432</v>
      </c>
      <c r="CI120" s="75">
        <f t="shared" si="210"/>
        <v>-414</v>
      </c>
      <c r="CJ120" s="75"/>
      <c r="CK120" s="75">
        <f t="shared" si="211"/>
        <v>0</v>
      </c>
      <c r="CL120" s="75">
        <f t="shared" si="211"/>
        <v>0</v>
      </c>
      <c r="CM120" s="112">
        <v>0</v>
      </c>
      <c r="CN120" s="75">
        <f t="shared" si="212"/>
        <v>0</v>
      </c>
      <c r="CO120" s="75">
        <f t="shared" si="212"/>
        <v>0</v>
      </c>
      <c r="CP120" s="75">
        <f t="shared" si="212"/>
        <v>0</v>
      </c>
      <c r="CQ120" s="75"/>
      <c r="CR120" s="126">
        <f t="shared" si="165"/>
        <v>0</v>
      </c>
      <c r="CS120" s="112">
        <v>0</v>
      </c>
      <c r="CT120" s="57"/>
      <c r="CU120" s="75">
        <f t="shared" si="213"/>
        <v>-84</v>
      </c>
      <c r="CV120" s="75">
        <f t="shared" si="213"/>
        <v>-107</v>
      </c>
      <c r="CW120" s="75">
        <f t="shared" si="213"/>
        <v>0</v>
      </c>
      <c r="CX120" s="126" cm="1">
        <f t="array" ref="CX120">IF($F120&lt;=10000,0,-ROUND(MAX(INDEX(CX$26:CX$38,MATCH(MAX($F120-CX$86-IF(CX$8="Yes",IF(CX$9=0,$U120,MIN($U120,CX$9)),0),0),CX$12:CX$25,1))*(MAX($F120-CX$86-IF(CX$8="Yes",IF(CX$9=0,$U120,MIN($U120,CX$9)),0),0)-INDEX(CX$12:CX$25,MATCH(MAX($F120-CX$86-IF(CX$8="Yes",IF(CX$9=0,$U120,MIN($U120,CX$9)),0),0),CX$12:CX$25,1)))+INDEX(CX$39:CX$51,MATCH(MAX($F120-CX$86-IF(CX$8="Yes",IF(CX$9=0,$U120,MIN($U120,CX$9)),0),0),CX$12:CX$25,1))-CX$87,0),0))*(1-_xlfn.IFNA(INDEX(WVFamilyCredit[Percent],MATCH(1,(WVFamilyCredit[Year]=Calc!$B$4)*(WVFamilyCredit[HH Size]=SUM(Calc!$B$11:$B$12))*(WVFamilyCredit[Status]=Calc!$B$8)*(WVFamilyCredit[greater than]&lt;=$F120)*(WVFamilyCredit[equal to or less than]&gt;=$F120),0)),0))</f>
        <v>-283</v>
      </c>
      <c r="CY120" s="115" cm="1">
        <f t="array" ref="CY120">(1-_xlfn.IFNA(INDEX(WVFamilyCredit[Percent],MATCH(1,(WVFamilyCredit[Year]=Calc!$B$4)*(WVFamilyCredit[HH Size]=SUM(Calc!$B$11:$B$12))*(WVFamilyCredit[Status]=Calc!$B$8)*(WVFamilyCredit[greater than]&lt;=$F120)*(WVFamilyCredit[equal to or less than]&gt;=$F120),0)),0))</f>
        <v>1</v>
      </c>
      <c r="CZ120" s="112">
        <v>0</v>
      </c>
      <c r="DA120" s="57"/>
      <c r="DB120" s="75">
        <f t="shared" si="214"/>
        <v>-1</v>
      </c>
      <c r="DC120" s="75">
        <f t="shared" si="214"/>
        <v>0</v>
      </c>
      <c r="DE120" s="57"/>
      <c r="DF120" s="57">
        <f t="shared" si="191"/>
        <v>128</v>
      </c>
      <c r="DG120" s="57">
        <f t="shared" si="192"/>
        <v>125</v>
      </c>
      <c r="DH120">
        <v>0</v>
      </c>
      <c r="DI120" s="57">
        <f t="shared" si="193"/>
        <v>0</v>
      </c>
      <c r="DJ120" s="75">
        <f t="shared" si="194"/>
        <v>49</v>
      </c>
      <c r="DK120" s="75">
        <f t="shared" si="195"/>
        <v>0</v>
      </c>
      <c r="DL120" s="75">
        <f t="shared" si="196"/>
        <v>0</v>
      </c>
      <c r="DM120" s="57">
        <f t="shared" si="197"/>
        <v>0</v>
      </c>
      <c r="DN120" s="57">
        <f t="shared" si="198"/>
        <v>0</v>
      </c>
      <c r="DO120">
        <f>0</f>
        <v>0</v>
      </c>
      <c r="DP120">
        <v>0</v>
      </c>
      <c r="DQ120" s="57">
        <f t="shared" si="199"/>
        <v>0</v>
      </c>
      <c r="DR120" s="75">
        <f t="shared" si="200"/>
        <v>-283</v>
      </c>
      <c r="EB120" s="209" cm="1">
        <f t="array" ref="EB120">_xlfn.IFNA(INDEX(CAeitcTable[],MATCH(1,(CAeitcTable[At Least]&lt;=$F120)*(CAeitcTable[But Not Over]&gt;=$F120),0),MATCH(MIN($B$12,3),VALUE(CAeitcTable[#Headers]),0)),0)</f>
        <v>161</v>
      </c>
      <c r="EC120">
        <f t="shared" si="215"/>
        <v>157.5</v>
      </c>
      <c r="ED120">
        <f t="shared" si="215"/>
        <v>126</v>
      </c>
      <c r="EE120">
        <f t="shared" si="215"/>
        <v>14.174999999999999</v>
      </c>
      <c r="EF120">
        <f t="shared" si="215"/>
        <v>173.25</v>
      </c>
      <c r="EI120">
        <f t="shared" si="169"/>
        <v>126</v>
      </c>
      <c r="EK120">
        <f t="shared" si="216"/>
        <v>63</v>
      </c>
      <c r="EL120">
        <f t="shared" si="216"/>
        <v>31.5</v>
      </c>
      <c r="EM120">
        <f t="shared" si="216"/>
        <v>47.25</v>
      </c>
      <c r="EN120">
        <f t="shared" si="216"/>
        <v>53.550000000000004</v>
      </c>
      <c r="EP120">
        <f t="shared" si="217"/>
        <v>15.75</v>
      </c>
      <c r="EQ120">
        <f t="shared" si="217"/>
        <v>157.5</v>
      </c>
      <c r="ER120" s="209">
        <f t="shared" si="172"/>
        <v>315</v>
      </c>
      <c r="ES120">
        <f t="shared" si="218"/>
        <v>94.5</v>
      </c>
      <c r="ET120">
        <f t="shared" si="218"/>
        <v>94.5</v>
      </c>
      <c r="EU120" s="213">
        <f t="shared" si="174"/>
        <v>350</v>
      </c>
      <c r="EW120" s="215">
        <f t="shared" si="175"/>
        <v>0</v>
      </c>
      <c r="EX120">
        <f t="shared" si="219"/>
        <v>31.5</v>
      </c>
      <c r="EY120">
        <f t="shared" si="219"/>
        <v>31.5</v>
      </c>
      <c r="FB120">
        <f t="shared" si="220"/>
        <v>126</v>
      </c>
      <c r="FC120">
        <f t="shared" si="220"/>
        <v>78.75</v>
      </c>
      <c r="FD120">
        <f t="shared" si="220"/>
        <v>94.5</v>
      </c>
      <c r="FG120" s="215">
        <f t="shared" si="178"/>
        <v>0</v>
      </c>
      <c r="FH120">
        <f t="shared" si="221"/>
        <v>15.75</v>
      </c>
      <c r="FI120">
        <f t="shared" si="221"/>
        <v>28.349999999999998</v>
      </c>
      <c r="FK120">
        <f t="shared" si="180"/>
        <v>50.4</v>
      </c>
      <c r="FL120" s="215">
        <f t="shared" si="181"/>
        <v>0</v>
      </c>
      <c r="FP120" s="215">
        <f t="shared" si="182"/>
        <v>0</v>
      </c>
      <c r="FQ120">
        <f t="shared" si="183"/>
        <v>119.7</v>
      </c>
      <c r="FR120" s="215">
        <f t="shared" si="184"/>
        <v>63</v>
      </c>
      <c r="FS120" s="209">
        <f t="shared" si="185"/>
        <v>315</v>
      </c>
      <c r="FU120">
        <f t="shared" si="186"/>
        <v>0</v>
      </c>
    </row>
    <row r="121" spans="6:177">
      <c r="F121" s="2">
        <v>14000</v>
      </c>
      <c r="G121">
        <f t="shared" si="187"/>
        <v>14025</v>
      </c>
      <c r="H121" s="75">
        <f t="shared" si="129"/>
        <v>-15</v>
      </c>
      <c r="I121" s="57">
        <v>0</v>
      </c>
      <c r="J121" s="57">
        <v>0</v>
      </c>
      <c r="K121" s="2">
        <f>ROUND(INDEX(CCareExpDecimal[],MATCH(F121,CCareExpDecimal[Income At Least],1),2)*J121,0)</f>
        <v>0</v>
      </c>
      <c r="L121" s="57">
        <v>0</v>
      </c>
      <c r="M121" s="2">
        <f t="shared" si="130"/>
        <v>0</v>
      </c>
      <c r="N121" s="57">
        <v>0</v>
      </c>
      <c r="O121" s="57">
        <f t="shared" si="131"/>
        <v>0</v>
      </c>
      <c r="P121" s="2">
        <f t="shared" si="132"/>
        <v>0</v>
      </c>
      <c r="Q121" s="96">
        <v>1725</v>
      </c>
      <c r="R121" s="96">
        <f t="shared" si="188"/>
        <v>1725</v>
      </c>
      <c r="S121" s="2">
        <f t="shared" si="189"/>
        <v>277</v>
      </c>
      <c r="T121" s="2">
        <f t="shared" si="133"/>
        <v>262</v>
      </c>
      <c r="U121" s="2">
        <f t="shared" si="134"/>
        <v>0</v>
      </c>
      <c r="V121" s="75"/>
      <c r="W121" s="75">
        <f t="shared" si="135"/>
        <v>-127</v>
      </c>
      <c r="X121" s="75">
        <f t="shared" si="136"/>
        <v>51</v>
      </c>
      <c r="Y121" s="75">
        <f t="shared" si="137"/>
        <v>0</v>
      </c>
      <c r="Z121" s="75"/>
      <c r="AA121" s="2">
        <f t="shared" si="138"/>
        <v>3000</v>
      </c>
      <c r="AB121" s="2">
        <f>IF($F121&lt;=AD$64,AD$65,AD$66)*Calc!$B$12+AD$63</f>
        <v>1500</v>
      </c>
      <c r="AC121" s="2">
        <f t="shared" si="139"/>
        <v>4500</v>
      </c>
      <c r="AD121" s="126">
        <f t="shared" si="140"/>
        <v>-585</v>
      </c>
      <c r="AE121" s="112">
        <v>153</v>
      </c>
      <c r="AF121" s="75">
        <f t="shared" si="141"/>
        <v>0</v>
      </c>
      <c r="AG121" s="75"/>
      <c r="AH121" s="75">
        <f t="shared" si="142"/>
        <v>-4</v>
      </c>
      <c r="AI121" s="75">
        <f t="shared" si="143"/>
        <v>0</v>
      </c>
      <c r="AJ121" s="75">
        <f t="shared" si="144"/>
        <v>-121</v>
      </c>
      <c r="AK121" s="75">
        <f t="shared" si="145"/>
        <v>0</v>
      </c>
      <c r="AL121" s="75">
        <f t="shared" si="190"/>
        <v>-121</v>
      </c>
      <c r="AM121" s="114">
        <v>140</v>
      </c>
      <c r="AN121" s="120"/>
      <c r="AO121" s="75">
        <f t="shared" si="203"/>
        <v>0</v>
      </c>
      <c r="AP121" s="75">
        <f t="shared" si="203"/>
        <v>-7</v>
      </c>
      <c r="AQ121" s="75"/>
      <c r="AR121" s="126">
        <f t="shared" si="120"/>
        <v>0</v>
      </c>
      <c r="AS121" s="75">
        <f t="shared" si="204"/>
        <v>-187</v>
      </c>
      <c r="AT121" s="75">
        <f t="shared" si="204"/>
        <v>-6</v>
      </c>
      <c r="AU121" s="75">
        <f t="shared" si="204"/>
        <v>0</v>
      </c>
      <c r="AV121" s="75">
        <f t="shared" si="204"/>
        <v>-175</v>
      </c>
      <c r="AW121" s="112">
        <v>0</v>
      </c>
      <c r="AX121" s="75">
        <f t="shared" si="205"/>
        <v>-442</v>
      </c>
      <c r="AY121" s="75">
        <f t="shared" si="205"/>
        <v>0</v>
      </c>
      <c r="AZ121" s="75"/>
      <c r="BA121" s="75">
        <f t="shared" si="206"/>
        <v>-573</v>
      </c>
      <c r="BB121" s="75">
        <f t="shared" si="206"/>
        <v>-410</v>
      </c>
      <c r="BC121" s="75">
        <f t="shared" si="206"/>
        <v>-610</v>
      </c>
      <c r="BD121" s="75">
        <f t="shared" si="206"/>
        <v>-256</v>
      </c>
      <c r="BE121" s="75">
        <f t="shared" si="206"/>
        <v>-496</v>
      </c>
      <c r="BF121" s="75">
        <f t="shared" si="206"/>
        <v>-176</v>
      </c>
      <c r="BG121" s="112">
        <v>58</v>
      </c>
      <c r="BH121" s="75">
        <f t="shared" si="150"/>
        <v>0</v>
      </c>
      <c r="BI121" s="75">
        <f t="shared" si="151"/>
        <v>3450</v>
      </c>
      <c r="BJ121" s="75">
        <f t="shared" si="152"/>
        <v>-297</v>
      </c>
      <c r="BK121" s="75">
        <f t="shared" si="207"/>
        <v>-480</v>
      </c>
      <c r="BL121" s="75">
        <f t="shared" si="207"/>
        <v>-366</v>
      </c>
      <c r="BM121" s="75"/>
      <c r="BN121" s="75">
        <f t="shared" si="208"/>
        <v>-9</v>
      </c>
      <c r="BO121" s="75">
        <f t="shared" si="208"/>
        <v>0</v>
      </c>
      <c r="BP121" s="112">
        <v>0</v>
      </c>
      <c r="BQ121" s="75">
        <f t="shared" si="155"/>
        <v>0</v>
      </c>
      <c r="BR121" s="112">
        <v>0</v>
      </c>
      <c r="BS121" s="75">
        <f t="shared" si="156"/>
        <v>2800</v>
      </c>
      <c r="BT121" s="75">
        <f t="shared" si="209"/>
        <v>-246</v>
      </c>
      <c r="BU121" s="75">
        <f t="shared" si="209"/>
        <v>-18</v>
      </c>
      <c r="BV121" s="75">
        <f t="shared" si="209"/>
        <v>0</v>
      </c>
      <c r="BW121" s="75">
        <f t="shared" si="209"/>
        <v>0</v>
      </c>
      <c r="BX121" s="75">
        <f t="shared" si="209"/>
        <v>-182</v>
      </c>
      <c r="BY121" s="75">
        <f t="shared" si="209"/>
        <v>-3</v>
      </c>
      <c r="BZ121" s="75">
        <f t="shared" si="209"/>
        <v>-240</v>
      </c>
      <c r="CA121" s="75">
        <f t="shared" si="209"/>
        <v>-59</v>
      </c>
      <c r="CB121" s="112">
        <v>0</v>
      </c>
      <c r="CC121" s="75">
        <f t="shared" si="158"/>
        <v>0</v>
      </c>
      <c r="CD121" s="75">
        <f t="shared" si="159"/>
        <v>0</v>
      </c>
      <c r="CE121" s="126">
        <f t="shared" si="160"/>
        <v>0</v>
      </c>
      <c r="CF121" s="75">
        <f t="shared" si="161"/>
        <v>-133</v>
      </c>
      <c r="CG121" s="75"/>
      <c r="CH121" s="75">
        <f t="shared" si="210"/>
        <v>-476</v>
      </c>
      <c r="CI121" s="75">
        <f t="shared" si="210"/>
        <v>-430</v>
      </c>
      <c r="CJ121" s="75"/>
      <c r="CK121" s="75">
        <f t="shared" si="211"/>
        <v>0</v>
      </c>
      <c r="CL121" s="75">
        <f t="shared" si="211"/>
        <v>0</v>
      </c>
      <c r="CM121" s="112">
        <v>0</v>
      </c>
      <c r="CN121" s="75">
        <f t="shared" si="212"/>
        <v>0</v>
      </c>
      <c r="CO121" s="75">
        <f t="shared" si="212"/>
        <v>0</v>
      </c>
      <c r="CP121" s="75">
        <f t="shared" si="212"/>
        <v>0</v>
      </c>
      <c r="CQ121" s="75"/>
      <c r="CR121" s="126">
        <f t="shared" si="165"/>
        <v>0</v>
      </c>
      <c r="CS121" s="112">
        <v>0</v>
      </c>
      <c r="CT121" s="57"/>
      <c r="CU121" s="75">
        <f t="shared" si="213"/>
        <v>-101</v>
      </c>
      <c r="CV121" s="75">
        <f t="shared" si="213"/>
        <v>-124</v>
      </c>
      <c r="CW121" s="75">
        <f t="shared" si="213"/>
        <v>0</v>
      </c>
      <c r="CX121" s="126" cm="1">
        <f t="array" ref="CX121">IF($F121&lt;=10000,0,-ROUND(MAX(INDEX(CX$26:CX$38,MATCH(MAX($F121-CX$86-IF(CX$8="Yes",IF(CX$9=0,$U121,MIN($U121,CX$9)),0),0),CX$12:CX$25,1))*(MAX($F121-CX$86-IF(CX$8="Yes",IF(CX$9=0,$U121,MIN($U121,CX$9)),0),0)-INDEX(CX$12:CX$25,MATCH(MAX($F121-CX$86-IF(CX$8="Yes",IF(CX$9=0,$U121,MIN($U121,CX$9)),0),0),CX$12:CX$25,1)))+INDEX(CX$39:CX$51,MATCH(MAX($F121-CX$86-IF(CX$8="Yes",IF(CX$9=0,$U121,MIN($U121,CX$9)),0),0),CX$12:CX$25,1))-CX$87,0),0))*(1-_xlfn.IFNA(INDEX(WVFamilyCredit[Percent],MATCH(1,(WVFamilyCredit[Year]=Calc!$B$4)*(WVFamilyCredit[HH Size]=SUM(Calc!$B$11:$B$12))*(WVFamilyCredit[Status]=Calc!$B$8)*(WVFamilyCredit[greater than]&lt;=$F121)*(WVFamilyCredit[equal to or less than]&gt;=$F121),0)),0))</f>
        <v>-299</v>
      </c>
      <c r="CY121" s="115" cm="1">
        <f t="array" ref="CY121">(1-_xlfn.IFNA(INDEX(WVFamilyCredit[Percent],MATCH(1,(WVFamilyCredit[Year]=Calc!$B$4)*(WVFamilyCredit[HH Size]=SUM(Calc!$B$11:$B$12))*(WVFamilyCredit[Status]=Calc!$B$8)*(WVFamilyCredit[greater than]&lt;=$F121)*(WVFamilyCredit[equal to or less than]&gt;=$F121),0)),0))</f>
        <v>1</v>
      </c>
      <c r="CZ121" s="112">
        <v>0</v>
      </c>
      <c r="DA121" s="57"/>
      <c r="DB121" s="75">
        <f t="shared" si="214"/>
        <v>-19</v>
      </c>
      <c r="DC121" s="75">
        <f t="shared" si="214"/>
        <v>0</v>
      </c>
      <c r="DE121" s="57"/>
      <c r="DF121" s="57">
        <f t="shared" si="191"/>
        <v>153</v>
      </c>
      <c r="DG121" s="57">
        <f t="shared" si="192"/>
        <v>140</v>
      </c>
      <c r="DH121">
        <v>0</v>
      </c>
      <c r="DI121" s="57">
        <f t="shared" si="193"/>
        <v>0</v>
      </c>
      <c r="DJ121" s="75">
        <f t="shared" si="194"/>
        <v>58</v>
      </c>
      <c r="DK121" s="75">
        <f t="shared" si="195"/>
        <v>0</v>
      </c>
      <c r="DL121" s="75">
        <f t="shared" si="196"/>
        <v>0</v>
      </c>
      <c r="DM121" s="57">
        <f t="shared" si="197"/>
        <v>0</v>
      </c>
      <c r="DN121" s="57">
        <f t="shared" si="198"/>
        <v>0</v>
      </c>
      <c r="DO121">
        <f>0</f>
        <v>0</v>
      </c>
      <c r="DP121">
        <v>0</v>
      </c>
      <c r="DQ121" s="57">
        <f t="shared" si="199"/>
        <v>0</v>
      </c>
      <c r="DR121" s="75">
        <f t="shared" si="200"/>
        <v>-299</v>
      </c>
      <c r="EB121" s="209" cm="1">
        <f t="array" ref="EB121">_xlfn.IFNA(INDEX(CAeitcTable[],MATCH(1,(CAeitcTable[At Least]&lt;=$F121)*(CAeitcTable[But Not Over]&gt;=$F121),0),MATCH(MIN($B$12,3),VALUE(CAeitcTable[#Headers]),0)),0)</f>
        <v>156</v>
      </c>
      <c r="EC121">
        <f t="shared" si="215"/>
        <v>138.5</v>
      </c>
      <c r="ED121">
        <f t="shared" si="215"/>
        <v>110.80000000000001</v>
      </c>
      <c r="EE121">
        <f t="shared" si="215"/>
        <v>12.465</v>
      </c>
      <c r="EF121">
        <f t="shared" si="215"/>
        <v>152.35000000000002</v>
      </c>
      <c r="EI121">
        <f t="shared" si="169"/>
        <v>110.80000000000001</v>
      </c>
      <c r="EK121">
        <f t="shared" si="216"/>
        <v>55.400000000000006</v>
      </c>
      <c r="EL121">
        <f t="shared" si="216"/>
        <v>27.700000000000003</v>
      </c>
      <c r="EM121">
        <f t="shared" si="216"/>
        <v>41.55</v>
      </c>
      <c r="EN121">
        <f t="shared" si="216"/>
        <v>47.09</v>
      </c>
      <c r="EP121">
        <f t="shared" si="217"/>
        <v>13.850000000000001</v>
      </c>
      <c r="EQ121">
        <f t="shared" si="217"/>
        <v>138.5</v>
      </c>
      <c r="ER121" s="209">
        <f t="shared" si="172"/>
        <v>277</v>
      </c>
      <c r="ES121">
        <f t="shared" si="218"/>
        <v>83.1</v>
      </c>
      <c r="ET121">
        <f t="shared" si="218"/>
        <v>83.1</v>
      </c>
      <c r="EU121" s="213">
        <f t="shared" si="174"/>
        <v>350</v>
      </c>
      <c r="EW121" s="215">
        <f t="shared" si="175"/>
        <v>0</v>
      </c>
      <c r="EX121">
        <f t="shared" si="219"/>
        <v>27.700000000000003</v>
      </c>
      <c r="EY121">
        <f t="shared" si="219"/>
        <v>27.700000000000003</v>
      </c>
      <c r="FB121">
        <f t="shared" si="220"/>
        <v>110.80000000000001</v>
      </c>
      <c r="FC121">
        <f t="shared" si="220"/>
        <v>69.25</v>
      </c>
      <c r="FD121">
        <f t="shared" si="220"/>
        <v>83.1</v>
      </c>
      <c r="FG121" s="215">
        <f t="shared" si="178"/>
        <v>0</v>
      </c>
      <c r="FH121">
        <f t="shared" si="221"/>
        <v>13.850000000000001</v>
      </c>
      <c r="FI121">
        <f t="shared" si="221"/>
        <v>24.93</v>
      </c>
      <c r="FK121">
        <f t="shared" si="180"/>
        <v>44.32</v>
      </c>
      <c r="FL121" s="215">
        <f t="shared" si="181"/>
        <v>0</v>
      </c>
      <c r="FP121" s="215">
        <f t="shared" si="182"/>
        <v>0</v>
      </c>
      <c r="FQ121">
        <f t="shared" si="183"/>
        <v>105.26</v>
      </c>
      <c r="FR121" s="215">
        <f t="shared" si="184"/>
        <v>55.400000000000006</v>
      </c>
      <c r="FS121" s="209">
        <f t="shared" si="185"/>
        <v>315</v>
      </c>
      <c r="FU121">
        <f t="shared" si="186"/>
        <v>0</v>
      </c>
    </row>
    <row r="122" spans="6:177">
      <c r="F122" s="2">
        <v>14500</v>
      </c>
      <c r="G122">
        <f t="shared" si="187"/>
        <v>14525</v>
      </c>
      <c r="H122" s="75">
        <f t="shared" si="129"/>
        <v>-65</v>
      </c>
      <c r="I122" s="57">
        <v>0</v>
      </c>
      <c r="J122" s="57">
        <v>0</v>
      </c>
      <c r="K122" s="2">
        <f>ROUND(INDEX(CCareExpDecimal[],MATCH(F122,CCareExpDecimal[Income At Least],1),2)*J122,0)</f>
        <v>0</v>
      </c>
      <c r="L122" s="57">
        <v>0</v>
      </c>
      <c r="M122" s="2">
        <f t="shared" si="130"/>
        <v>0</v>
      </c>
      <c r="N122" s="57">
        <v>0</v>
      </c>
      <c r="O122" s="57">
        <f t="shared" si="131"/>
        <v>0</v>
      </c>
      <c r="P122" s="2">
        <f t="shared" si="132"/>
        <v>0</v>
      </c>
      <c r="Q122" s="96">
        <v>1800</v>
      </c>
      <c r="R122" s="96">
        <f t="shared" si="188"/>
        <v>1800</v>
      </c>
      <c r="S122" s="2">
        <f t="shared" si="189"/>
        <v>239</v>
      </c>
      <c r="T122" s="2">
        <f t="shared" si="133"/>
        <v>174</v>
      </c>
      <c r="U122" s="2">
        <f t="shared" si="134"/>
        <v>0</v>
      </c>
      <c r="V122" s="75"/>
      <c r="W122" s="75">
        <f t="shared" si="135"/>
        <v>-137</v>
      </c>
      <c r="X122" s="75">
        <f t="shared" si="136"/>
        <v>47</v>
      </c>
      <c r="Y122" s="75">
        <f t="shared" si="137"/>
        <v>0</v>
      </c>
      <c r="Z122" s="75"/>
      <c r="AA122" s="2">
        <f t="shared" si="138"/>
        <v>3000</v>
      </c>
      <c r="AB122" s="2">
        <f>IF($F122&lt;=AD$64,AD$65,AD$66)*Calc!$B$12+AD$63</f>
        <v>1500</v>
      </c>
      <c r="AC122" s="2">
        <f t="shared" si="139"/>
        <v>4500</v>
      </c>
      <c r="AD122" s="126">
        <f t="shared" si="140"/>
        <v>-610</v>
      </c>
      <c r="AE122" s="112">
        <v>178</v>
      </c>
      <c r="AF122" s="75">
        <f t="shared" si="141"/>
        <v>0</v>
      </c>
      <c r="AG122" s="75"/>
      <c r="AH122" s="75">
        <f t="shared" si="142"/>
        <v>-16</v>
      </c>
      <c r="AI122" s="75">
        <f t="shared" si="143"/>
        <v>0</v>
      </c>
      <c r="AJ122" s="75">
        <f t="shared" si="144"/>
        <v>-136</v>
      </c>
      <c r="AK122" s="75">
        <f t="shared" si="145"/>
        <v>0</v>
      </c>
      <c r="AL122" s="75">
        <f t="shared" si="190"/>
        <v>-136</v>
      </c>
      <c r="AM122" s="114">
        <v>155</v>
      </c>
      <c r="AN122" s="120"/>
      <c r="AO122" s="75">
        <f t="shared" si="203"/>
        <v>0</v>
      </c>
      <c r="AP122" s="75">
        <f t="shared" si="203"/>
        <v>-29</v>
      </c>
      <c r="AQ122" s="75"/>
      <c r="AR122" s="126">
        <f t="shared" si="120"/>
        <v>0</v>
      </c>
      <c r="AS122" s="75">
        <f t="shared" si="204"/>
        <v>-211</v>
      </c>
      <c r="AT122" s="75">
        <f t="shared" si="204"/>
        <v>-26</v>
      </c>
      <c r="AU122" s="75">
        <f t="shared" si="204"/>
        <v>0</v>
      </c>
      <c r="AV122" s="75">
        <f t="shared" si="204"/>
        <v>-200</v>
      </c>
      <c r="AW122" s="112">
        <v>5</v>
      </c>
      <c r="AX122" s="75">
        <f t="shared" si="205"/>
        <v>-474</v>
      </c>
      <c r="AY122" s="75">
        <f t="shared" si="205"/>
        <v>0</v>
      </c>
      <c r="AZ122" s="75"/>
      <c r="BA122" s="75">
        <f t="shared" si="206"/>
        <v>-598</v>
      </c>
      <c r="BB122" s="75">
        <f t="shared" si="206"/>
        <v>-425</v>
      </c>
      <c r="BC122" s="75">
        <f t="shared" si="206"/>
        <v>-634</v>
      </c>
      <c r="BD122" s="75">
        <f t="shared" si="206"/>
        <v>-271</v>
      </c>
      <c r="BE122" s="75">
        <f t="shared" si="206"/>
        <v>-518</v>
      </c>
      <c r="BF122" s="75">
        <f t="shared" si="206"/>
        <v>-185</v>
      </c>
      <c r="BG122" s="112">
        <v>67</v>
      </c>
      <c r="BH122" s="75">
        <f t="shared" si="150"/>
        <v>0</v>
      </c>
      <c r="BI122" s="75">
        <f t="shared" si="151"/>
        <v>3450</v>
      </c>
      <c r="BJ122" s="75">
        <f t="shared" si="152"/>
        <v>-320</v>
      </c>
      <c r="BK122" s="75">
        <f t="shared" si="207"/>
        <v>-505</v>
      </c>
      <c r="BL122" s="75">
        <f t="shared" si="207"/>
        <v>-387</v>
      </c>
      <c r="BM122" s="75"/>
      <c r="BN122" s="75">
        <f t="shared" si="208"/>
        <v>-36</v>
      </c>
      <c r="BO122" s="75">
        <f t="shared" si="208"/>
        <v>0</v>
      </c>
      <c r="BP122" s="112">
        <v>0</v>
      </c>
      <c r="BQ122" s="75">
        <f t="shared" si="155"/>
        <v>0</v>
      </c>
      <c r="BR122" s="112">
        <v>0</v>
      </c>
      <c r="BS122" s="75">
        <f t="shared" si="156"/>
        <v>2900</v>
      </c>
      <c r="BT122" s="75">
        <f t="shared" si="209"/>
        <v>-266</v>
      </c>
      <c r="BU122" s="75">
        <f t="shared" si="209"/>
        <v>-36</v>
      </c>
      <c r="BV122" s="75">
        <f t="shared" si="209"/>
        <v>0</v>
      </c>
      <c r="BW122" s="75">
        <f t="shared" si="209"/>
        <v>0</v>
      </c>
      <c r="BX122" s="75">
        <f t="shared" si="209"/>
        <v>-189</v>
      </c>
      <c r="BY122" s="75">
        <f t="shared" si="209"/>
        <v>-11</v>
      </c>
      <c r="BZ122" s="75">
        <f t="shared" si="209"/>
        <v>-260</v>
      </c>
      <c r="CA122" s="75">
        <f t="shared" si="209"/>
        <v>-83</v>
      </c>
      <c r="CB122" s="112">
        <v>0</v>
      </c>
      <c r="CC122" s="75">
        <f t="shared" si="158"/>
        <v>0</v>
      </c>
      <c r="CD122" s="75">
        <f t="shared" si="159"/>
        <v>0</v>
      </c>
      <c r="CE122" s="126">
        <f t="shared" si="160"/>
        <v>0</v>
      </c>
      <c r="CF122" s="75">
        <f t="shared" si="161"/>
        <v>-152</v>
      </c>
      <c r="CG122" s="75"/>
      <c r="CH122" s="75">
        <f t="shared" si="210"/>
        <v>-520</v>
      </c>
      <c r="CI122" s="75">
        <f t="shared" si="210"/>
        <v>-445</v>
      </c>
      <c r="CJ122" s="75"/>
      <c r="CK122" s="75">
        <f t="shared" si="211"/>
        <v>0</v>
      </c>
      <c r="CL122" s="75">
        <f t="shared" si="211"/>
        <v>0</v>
      </c>
      <c r="CM122" s="112">
        <v>0</v>
      </c>
      <c r="CN122" s="75">
        <f t="shared" si="212"/>
        <v>0</v>
      </c>
      <c r="CO122" s="75">
        <f t="shared" si="212"/>
        <v>0</v>
      </c>
      <c r="CP122" s="75">
        <f t="shared" si="212"/>
        <v>0</v>
      </c>
      <c r="CQ122" s="75"/>
      <c r="CR122" s="126">
        <f t="shared" si="165"/>
        <v>0</v>
      </c>
      <c r="CS122" s="112">
        <v>0</v>
      </c>
      <c r="CT122" s="57"/>
      <c r="CU122" s="75">
        <f t="shared" si="213"/>
        <v>-117</v>
      </c>
      <c r="CV122" s="75">
        <f t="shared" si="213"/>
        <v>-149</v>
      </c>
      <c r="CW122" s="75">
        <f t="shared" si="213"/>
        <v>0</v>
      </c>
      <c r="CX122" s="126" cm="1">
        <f t="array" ref="CX122">IF($F122&lt;=10000,0,-ROUND(MAX(INDEX(CX$26:CX$38,MATCH(MAX($F122-CX$86-IF(CX$8="Yes",IF(CX$9=0,$U122,MIN($U122,CX$9)),0),0),CX$12:CX$25,1))*(MAX($F122-CX$86-IF(CX$8="Yes",IF(CX$9=0,$U122,MIN($U122,CX$9)),0),0)-INDEX(CX$12:CX$25,MATCH(MAX($F122-CX$86-IF(CX$8="Yes",IF(CX$9=0,$U122,MIN($U122,CX$9)),0),0),CX$12:CX$25,1)))+INDEX(CX$39:CX$51,MATCH(MAX($F122-CX$86-IF(CX$8="Yes",IF(CX$9=0,$U122,MIN($U122,CX$9)),0),0),CX$12:CX$25,1))-CX$87,0),0))*(1-_xlfn.IFNA(INDEX(WVFamilyCredit[Percent],MATCH(1,(WVFamilyCredit[Year]=Calc!$B$4)*(WVFamilyCredit[HH Size]=SUM(Calc!$B$11:$B$12))*(WVFamilyCredit[Status]=Calc!$B$8)*(WVFamilyCredit[greater than]&lt;=$F122)*(WVFamilyCredit[equal to or less than]&gt;=$F122),0)),0))</f>
        <v>-315</v>
      </c>
      <c r="CY122" s="115" cm="1">
        <f t="array" ref="CY122">(1-_xlfn.IFNA(INDEX(WVFamilyCredit[Percent],MATCH(1,(WVFamilyCredit[Year]=Calc!$B$4)*(WVFamilyCredit[HH Size]=SUM(Calc!$B$11:$B$12))*(WVFamilyCredit[Status]=Calc!$B$8)*(WVFamilyCredit[greater than]&lt;=$F122)*(WVFamilyCredit[equal to or less than]&gt;=$F122),0)),0))</f>
        <v>1</v>
      </c>
      <c r="CZ122" s="112">
        <v>0</v>
      </c>
      <c r="DA122" s="57"/>
      <c r="DB122" s="75">
        <f t="shared" si="214"/>
        <v>-36</v>
      </c>
      <c r="DC122" s="75">
        <f t="shared" si="214"/>
        <v>0</v>
      </c>
      <c r="DE122" s="57"/>
      <c r="DF122" s="57">
        <f t="shared" si="191"/>
        <v>178</v>
      </c>
      <c r="DG122" s="57">
        <f t="shared" si="192"/>
        <v>155</v>
      </c>
      <c r="DH122">
        <v>0</v>
      </c>
      <c r="DI122" s="57">
        <f t="shared" si="193"/>
        <v>5</v>
      </c>
      <c r="DJ122" s="75">
        <f t="shared" si="194"/>
        <v>67</v>
      </c>
      <c r="DK122" s="75">
        <f t="shared" si="195"/>
        <v>0</v>
      </c>
      <c r="DL122" s="75">
        <f t="shared" si="196"/>
        <v>0</v>
      </c>
      <c r="DM122" s="57">
        <f t="shared" si="197"/>
        <v>0</v>
      </c>
      <c r="DN122" s="57">
        <f t="shared" si="198"/>
        <v>0</v>
      </c>
      <c r="DO122">
        <f>0</f>
        <v>0</v>
      </c>
      <c r="DP122">
        <v>0</v>
      </c>
      <c r="DQ122" s="57">
        <f t="shared" si="199"/>
        <v>0</v>
      </c>
      <c r="DR122" s="75">
        <f t="shared" si="200"/>
        <v>-315</v>
      </c>
      <c r="EB122" s="209" cm="1">
        <f t="array" ref="EB122">_xlfn.IFNA(INDEX(CAeitcTable[],MATCH(1,(CAeitcTable[At Least]&lt;=$F122)*(CAeitcTable[But Not Over]&gt;=$F122),0),MATCH(MIN($B$12,3),VALUE(CAeitcTable[#Headers]),0)),0)</f>
        <v>151</v>
      </c>
      <c r="EC122">
        <f t="shared" si="215"/>
        <v>119.5</v>
      </c>
      <c r="ED122">
        <f t="shared" si="215"/>
        <v>95.600000000000009</v>
      </c>
      <c r="EE122">
        <f t="shared" si="215"/>
        <v>10.754999999999999</v>
      </c>
      <c r="EF122">
        <f t="shared" si="215"/>
        <v>131.45000000000002</v>
      </c>
      <c r="EI122">
        <f t="shared" si="169"/>
        <v>95.600000000000009</v>
      </c>
      <c r="EK122">
        <f t="shared" si="216"/>
        <v>47.800000000000004</v>
      </c>
      <c r="EL122">
        <f t="shared" si="216"/>
        <v>23.900000000000002</v>
      </c>
      <c r="EM122">
        <f t="shared" si="216"/>
        <v>35.85</v>
      </c>
      <c r="EN122">
        <f t="shared" si="216"/>
        <v>40.630000000000003</v>
      </c>
      <c r="EP122">
        <f t="shared" si="217"/>
        <v>11.950000000000001</v>
      </c>
      <c r="EQ122">
        <f t="shared" si="217"/>
        <v>119.5</v>
      </c>
      <c r="ER122" s="209">
        <f t="shared" si="172"/>
        <v>239</v>
      </c>
      <c r="ES122">
        <f t="shared" si="218"/>
        <v>71.7</v>
      </c>
      <c r="ET122">
        <f t="shared" si="218"/>
        <v>71.7</v>
      </c>
      <c r="EU122" s="213">
        <f t="shared" si="174"/>
        <v>350</v>
      </c>
      <c r="EW122" s="215">
        <f t="shared" si="175"/>
        <v>0</v>
      </c>
      <c r="EX122">
        <f t="shared" si="219"/>
        <v>23.900000000000002</v>
      </c>
      <c r="EY122">
        <f t="shared" si="219"/>
        <v>23.900000000000002</v>
      </c>
      <c r="FB122">
        <f t="shared" si="220"/>
        <v>95.600000000000009</v>
      </c>
      <c r="FC122">
        <f t="shared" si="220"/>
        <v>59.75</v>
      </c>
      <c r="FD122">
        <f t="shared" si="220"/>
        <v>71.7</v>
      </c>
      <c r="FG122" s="215">
        <f t="shared" si="178"/>
        <v>0</v>
      </c>
      <c r="FH122">
        <f t="shared" si="221"/>
        <v>11.950000000000001</v>
      </c>
      <c r="FI122">
        <f t="shared" si="221"/>
        <v>21.509999999999998</v>
      </c>
      <c r="FK122">
        <f t="shared" si="180"/>
        <v>38.24</v>
      </c>
      <c r="FL122" s="215">
        <f t="shared" si="181"/>
        <v>0</v>
      </c>
      <c r="FP122" s="215">
        <f t="shared" si="182"/>
        <v>0</v>
      </c>
      <c r="FQ122">
        <f t="shared" si="183"/>
        <v>90.820000000000007</v>
      </c>
      <c r="FR122" s="215">
        <f t="shared" si="184"/>
        <v>47.800000000000004</v>
      </c>
      <c r="FS122" s="209">
        <f t="shared" si="185"/>
        <v>315</v>
      </c>
      <c r="FU122">
        <f t="shared" si="186"/>
        <v>0</v>
      </c>
    </row>
    <row r="123" spans="6:177">
      <c r="F123" s="2">
        <v>15000</v>
      </c>
      <c r="G123">
        <f t="shared" si="187"/>
        <v>15025</v>
      </c>
      <c r="H123" s="75">
        <f t="shared" si="129"/>
        <v>-115</v>
      </c>
      <c r="I123" s="57">
        <v>0</v>
      </c>
      <c r="J123" s="57">
        <v>0</v>
      </c>
      <c r="K123" s="2">
        <f>ROUND(INDEX(CCareExpDecimal[],MATCH(F123,CCareExpDecimal[Income At Least],1),2)*J123,0)</f>
        <v>0</v>
      </c>
      <c r="L123" s="57">
        <v>0</v>
      </c>
      <c r="M123" s="2">
        <f t="shared" si="130"/>
        <v>0</v>
      </c>
      <c r="N123" s="57">
        <v>0</v>
      </c>
      <c r="O123" s="57">
        <f t="shared" si="131"/>
        <v>0</v>
      </c>
      <c r="P123" s="2">
        <f t="shared" si="132"/>
        <v>0</v>
      </c>
      <c r="Q123" s="96">
        <v>1875</v>
      </c>
      <c r="R123" s="96">
        <f t="shared" si="188"/>
        <v>1875</v>
      </c>
      <c r="S123" s="2">
        <f t="shared" si="189"/>
        <v>200</v>
      </c>
      <c r="T123" s="2">
        <f t="shared" si="133"/>
        <v>85</v>
      </c>
      <c r="U123" s="2">
        <f t="shared" si="134"/>
        <v>0</v>
      </c>
      <c r="V123" s="75"/>
      <c r="W123" s="75">
        <f t="shared" si="135"/>
        <v>-146</v>
      </c>
      <c r="X123" s="75">
        <f t="shared" si="136"/>
        <v>43</v>
      </c>
      <c r="Y123" s="75">
        <f t="shared" si="137"/>
        <v>0</v>
      </c>
      <c r="Z123" s="75"/>
      <c r="AA123" s="2">
        <f t="shared" si="138"/>
        <v>3000</v>
      </c>
      <c r="AB123" s="2">
        <f>IF($F123&lt;=AD$64,AD$65,AD$66)*Calc!$B$12+AD$63</f>
        <v>1500</v>
      </c>
      <c r="AC123" s="2">
        <f t="shared" si="139"/>
        <v>4500</v>
      </c>
      <c r="AD123" s="126">
        <f t="shared" si="140"/>
        <v>-635</v>
      </c>
      <c r="AE123" s="112">
        <v>203</v>
      </c>
      <c r="AF123" s="75">
        <f t="shared" si="141"/>
        <v>0</v>
      </c>
      <c r="AG123" s="75"/>
      <c r="AH123" s="75">
        <f t="shared" si="142"/>
        <v>-29</v>
      </c>
      <c r="AI123" s="75">
        <f t="shared" si="143"/>
        <v>0</v>
      </c>
      <c r="AJ123" s="75">
        <f t="shared" si="144"/>
        <v>-151</v>
      </c>
      <c r="AK123" s="75">
        <f t="shared" si="145"/>
        <v>0</v>
      </c>
      <c r="AL123" s="75">
        <f t="shared" si="190"/>
        <v>-151</v>
      </c>
      <c r="AM123" s="114">
        <v>170</v>
      </c>
      <c r="AN123" s="120"/>
      <c r="AO123" s="75">
        <f t="shared" si="203"/>
        <v>0</v>
      </c>
      <c r="AP123" s="75">
        <f t="shared" si="203"/>
        <v>-51</v>
      </c>
      <c r="AQ123" s="75"/>
      <c r="AR123" s="126">
        <f t="shared" si="120"/>
        <v>0</v>
      </c>
      <c r="AS123" s="75">
        <f t="shared" si="204"/>
        <v>-235</v>
      </c>
      <c r="AT123" s="75">
        <f t="shared" si="204"/>
        <v>-46</v>
      </c>
      <c r="AU123" s="75">
        <f t="shared" si="204"/>
        <v>0</v>
      </c>
      <c r="AV123" s="75">
        <f t="shared" si="204"/>
        <v>-225</v>
      </c>
      <c r="AW123" s="112">
        <v>10</v>
      </c>
      <c r="AX123" s="75">
        <f t="shared" si="205"/>
        <v>-506</v>
      </c>
      <c r="AY123" s="75">
        <f t="shared" si="205"/>
        <v>0</v>
      </c>
      <c r="AZ123" s="75"/>
      <c r="BA123" s="75">
        <f t="shared" ref="BA123:BF132" si="222">-ROUND(MAX(INDEX(BA$26:BA$38,MATCH(MAX($F123-BA$86-IF(BA$8="Yes",IF(BA$9=0,$U123,MIN($U123,BA$9)),0),0),BA$12:BA$25,1))*(MAX($F123-BA$86-IF(BA$8="Yes",IF(BA$9=0,$U123,MIN($U123,BA$9)),0),0)-INDEX(BA$12:BA$25,MATCH(MAX($F123-BA$86-IF(BA$8="Yes",IF(BA$9=0,$U123,MIN($U123,BA$9)),0),0),BA$12:BA$25,1)))+INDEX(BA$39:BA$51,MATCH(MAX($F123-BA$86-IF(BA$8="Yes",IF(BA$9=0,$U123,MIN($U123,BA$9)),0),0),BA$12:BA$25,1))-BA$87,0),0)</f>
        <v>-622</v>
      </c>
      <c r="BB123" s="75">
        <f t="shared" si="222"/>
        <v>-441</v>
      </c>
      <c r="BC123" s="75">
        <f t="shared" si="222"/>
        <v>-658</v>
      </c>
      <c r="BD123" s="75">
        <f t="shared" si="222"/>
        <v>-287</v>
      </c>
      <c r="BE123" s="75">
        <f t="shared" si="222"/>
        <v>-541</v>
      </c>
      <c r="BF123" s="75">
        <f t="shared" si="222"/>
        <v>-194</v>
      </c>
      <c r="BG123" s="112">
        <v>76</v>
      </c>
      <c r="BH123" s="75">
        <f t="shared" si="150"/>
        <v>0</v>
      </c>
      <c r="BI123" s="75">
        <f t="shared" si="151"/>
        <v>3450</v>
      </c>
      <c r="BJ123" s="75">
        <f t="shared" si="152"/>
        <v>-344</v>
      </c>
      <c r="BK123" s="75">
        <f t="shared" si="207"/>
        <v>-530</v>
      </c>
      <c r="BL123" s="75">
        <f t="shared" si="207"/>
        <v>-408</v>
      </c>
      <c r="BM123" s="75"/>
      <c r="BN123" s="75">
        <f t="shared" si="208"/>
        <v>-63</v>
      </c>
      <c r="BO123" s="75">
        <f t="shared" si="208"/>
        <v>0</v>
      </c>
      <c r="BP123" s="112">
        <v>0</v>
      </c>
      <c r="BQ123" s="75">
        <f t="shared" si="155"/>
        <v>0</v>
      </c>
      <c r="BR123" s="112">
        <v>0</v>
      </c>
      <c r="BS123" s="75">
        <f t="shared" si="156"/>
        <v>3000</v>
      </c>
      <c r="BT123" s="75">
        <f t="shared" ref="BT123:CA132" si="223">-ROUND(MAX(INDEX(BT$26:BT$38,MATCH(MAX($F123-BT$86-IF(BT$8="Yes",IF(BT$9=0,$U123,MIN($U123,BT$9)),0),0),BT$12:BT$25,1))*(MAX($F123-BT$86-IF(BT$8="Yes",IF(BT$9=0,$U123,MIN($U123,BT$9)),0),0)-INDEX(BT$12:BT$25,MATCH(MAX($F123-BT$86-IF(BT$8="Yes",IF(BT$9=0,$U123,MIN($U123,BT$9)),0),0),BT$12:BT$25,1)))+INDEX(BT$39:BT$51,MATCH(MAX($F123-BT$86-IF(BT$8="Yes",IF(BT$9=0,$U123,MIN($U123,BT$9)),0),0),BT$12:BT$25,1))-BT$87,0),0)</f>
        <v>-286</v>
      </c>
      <c r="BU123" s="75">
        <f t="shared" si="223"/>
        <v>-53</v>
      </c>
      <c r="BV123" s="75">
        <f t="shared" si="223"/>
        <v>0</v>
      </c>
      <c r="BW123" s="75">
        <f t="shared" si="223"/>
        <v>0</v>
      </c>
      <c r="BX123" s="75">
        <f t="shared" si="223"/>
        <v>-196</v>
      </c>
      <c r="BY123" s="75">
        <f t="shared" si="223"/>
        <v>-20</v>
      </c>
      <c r="BZ123" s="75">
        <f t="shared" si="223"/>
        <v>-280</v>
      </c>
      <c r="CA123" s="75">
        <f t="shared" si="223"/>
        <v>-107</v>
      </c>
      <c r="CB123" s="112">
        <v>0</v>
      </c>
      <c r="CC123" s="75">
        <f t="shared" si="158"/>
        <v>0</v>
      </c>
      <c r="CD123" s="75">
        <f t="shared" si="159"/>
        <v>0</v>
      </c>
      <c r="CE123" s="126">
        <f t="shared" si="160"/>
        <v>0</v>
      </c>
      <c r="CF123" s="75">
        <f t="shared" si="161"/>
        <v>-175</v>
      </c>
      <c r="CG123" s="75"/>
      <c r="CH123" s="75">
        <f t="shared" si="210"/>
        <v>-564</v>
      </c>
      <c r="CI123" s="75">
        <f t="shared" si="210"/>
        <v>-461</v>
      </c>
      <c r="CJ123" s="75"/>
      <c r="CK123" s="75">
        <f t="shared" si="211"/>
        <v>-11</v>
      </c>
      <c r="CL123" s="75">
        <f t="shared" si="211"/>
        <v>0</v>
      </c>
      <c r="CM123" s="112">
        <v>0</v>
      </c>
      <c r="CN123" s="75">
        <f t="shared" si="212"/>
        <v>0</v>
      </c>
      <c r="CO123" s="75">
        <f t="shared" si="212"/>
        <v>0</v>
      </c>
      <c r="CP123" s="75">
        <f t="shared" si="212"/>
        <v>0</v>
      </c>
      <c r="CQ123" s="75"/>
      <c r="CR123" s="126">
        <f t="shared" si="165"/>
        <v>0</v>
      </c>
      <c r="CS123" s="112">
        <v>0</v>
      </c>
      <c r="CT123" s="57"/>
      <c r="CU123" s="75">
        <f t="shared" si="213"/>
        <v>-134</v>
      </c>
      <c r="CV123" s="75">
        <f t="shared" si="213"/>
        <v>-174</v>
      </c>
      <c r="CW123" s="75">
        <f t="shared" si="213"/>
        <v>0</v>
      </c>
      <c r="CX123" s="126" cm="1">
        <f t="array" ref="CX123">IF($F123&lt;=10000,0,-ROUND(MAX(INDEX(CX$26:CX$38,MATCH(MAX($F123-CX$86-IF(CX$8="Yes",IF(CX$9=0,$U123,MIN($U123,CX$9)),0),0),CX$12:CX$25,1))*(MAX($F123-CX$86-IF(CX$8="Yes",IF(CX$9=0,$U123,MIN($U123,CX$9)),0),0)-INDEX(CX$12:CX$25,MATCH(MAX($F123-CX$86-IF(CX$8="Yes",IF(CX$9=0,$U123,MIN($U123,CX$9)),0),0),CX$12:CX$25,1)))+INDEX(CX$39:CX$51,MATCH(MAX($F123-CX$86-IF(CX$8="Yes",IF(CX$9=0,$U123,MIN($U123,CX$9)),0),0),CX$12:CX$25,1))-CX$87,0),0))*(1-_xlfn.IFNA(INDEX(WVFamilyCredit[Percent],MATCH(1,(WVFamilyCredit[Year]=Calc!$B$4)*(WVFamilyCredit[HH Size]=SUM(Calc!$B$11:$B$12))*(WVFamilyCredit[Status]=Calc!$B$8)*(WVFamilyCredit[greater than]&lt;=$F123)*(WVFamilyCredit[equal to or less than]&gt;=$F123),0)),0))</f>
        <v>-331</v>
      </c>
      <c r="CY123" s="115" cm="1">
        <f t="array" ref="CY123">(1-_xlfn.IFNA(INDEX(WVFamilyCredit[Percent],MATCH(1,(WVFamilyCredit[Year]=Calc!$B$4)*(WVFamilyCredit[HH Size]=SUM(Calc!$B$11:$B$12))*(WVFamilyCredit[Status]=Calc!$B$8)*(WVFamilyCredit[greater than]&lt;=$F123)*(WVFamilyCredit[equal to or less than]&gt;=$F123),0)),0))</f>
        <v>1</v>
      </c>
      <c r="CZ123" s="112">
        <v>0</v>
      </c>
      <c r="DA123" s="57"/>
      <c r="DB123" s="75">
        <f t="shared" si="214"/>
        <v>-54</v>
      </c>
      <c r="DC123" s="75">
        <f t="shared" si="214"/>
        <v>0</v>
      </c>
      <c r="DE123" s="57"/>
      <c r="DF123" s="57">
        <f t="shared" si="191"/>
        <v>203</v>
      </c>
      <c r="DG123" s="57">
        <f t="shared" si="192"/>
        <v>170</v>
      </c>
      <c r="DH123">
        <v>0</v>
      </c>
      <c r="DI123" s="57">
        <f t="shared" si="193"/>
        <v>10</v>
      </c>
      <c r="DJ123" s="75">
        <f t="shared" si="194"/>
        <v>76</v>
      </c>
      <c r="DK123" s="75">
        <f t="shared" si="195"/>
        <v>0</v>
      </c>
      <c r="DL123" s="75">
        <f t="shared" si="196"/>
        <v>0</v>
      </c>
      <c r="DM123" s="57">
        <f t="shared" si="197"/>
        <v>0</v>
      </c>
      <c r="DN123" s="57">
        <f t="shared" si="198"/>
        <v>0</v>
      </c>
      <c r="DO123">
        <f>0</f>
        <v>0</v>
      </c>
      <c r="DP123">
        <v>0</v>
      </c>
      <c r="DQ123" s="57">
        <f t="shared" si="199"/>
        <v>0</v>
      </c>
      <c r="DR123" s="75">
        <f t="shared" si="200"/>
        <v>-331</v>
      </c>
      <c r="EB123" s="209" cm="1">
        <f t="array" ref="EB123">_xlfn.IFNA(INDEX(CAeitcTable[],MATCH(1,(CAeitcTable[At Least]&lt;=$F123)*(CAeitcTable[But Not Over]&gt;=$F123),0),MATCH(MIN($B$12,3),VALUE(CAeitcTable[#Headers]),0)),0)</f>
        <v>147</v>
      </c>
      <c r="EC123">
        <f t="shared" si="215"/>
        <v>100</v>
      </c>
      <c r="ED123">
        <f t="shared" si="215"/>
        <v>80</v>
      </c>
      <c r="EE123">
        <f t="shared" si="215"/>
        <v>9</v>
      </c>
      <c r="EF123">
        <f t="shared" si="215"/>
        <v>110.00000000000001</v>
      </c>
      <c r="EI123">
        <f t="shared" si="169"/>
        <v>80</v>
      </c>
      <c r="EK123">
        <f t="shared" si="216"/>
        <v>40</v>
      </c>
      <c r="EL123">
        <f t="shared" si="216"/>
        <v>20</v>
      </c>
      <c r="EM123">
        <f t="shared" si="216"/>
        <v>30</v>
      </c>
      <c r="EN123">
        <f t="shared" si="216"/>
        <v>34</v>
      </c>
      <c r="EP123">
        <f t="shared" si="217"/>
        <v>10</v>
      </c>
      <c r="EQ123">
        <f t="shared" si="217"/>
        <v>100</v>
      </c>
      <c r="ER123" s="209">
        <f t="shared" si="172"/>
        <v>200</v>
      </c>
      <c r="ES123">
        <f t="shared" si="218"/>
        <v>60</v>
      </c>
      <c r="ET123">
        <f t="shared" si="218"/>
        <v>60</v>
      </c>
      <c r="EU123" s="213">
        <f t="shared" si="174"/>
        <v>350</v>
      </c>
      <c r="EW123" s="215">
        <f t="shared" si="175"/>
        <v>0</v>
      </c>
      <c r="EX123">
        <f t="shared" si="219"/>
        <v>20</v>
      </c>
      <c r="EY123">
        <f t="shared" si="219"/>
        <v>20</v>
      </c>
      <c r="FB123">
        <f t="shared" si="220"/>
        <v>80</v>
      </c>
      <c r="FC123">
        <f t="shared" si="220"/>
        <v>50</v>
      </c>
      <c r="FD123">
        <f t="shared" si="220"/>
        <v>60</v>
      </c>
      <c r="FG123" s="215">
        <f t="shared" si="178"/>
        <v>0</v>
      </c>
      <c r="FH123">
        <f t="shared" si="221"/>
        <v>10</v>
      </c>
      <c r="FI123">
        <f t="shared" si="221"/>
        <v>18</v>
      </c>
      <c r="FK123">
        <f t="shared" si="180"/>
        <v>32</v>
      </c>
      <c r="FL123" s="215">
        <f t="shared" si="181"/>
        <v>0</v>
      </c>
      <c r="FP123" s="215">
        <f t="shared" si="182"/>
        <v>0</v>
      </c>
      <c r="FQ123">
        <f t="shared" si="183"/>
        <v>76</v>
      </c>
      <c r="FR123" s="215">
        <f t="shared" si="184"/>
        <v>40</v>
      </c>
      <c r="FS123" s="209">
        <f t="shared" si="185"/>
        <v>315</v>
      </c>
      <c r="FU123">
        <f t="shared" si="186"/>
        <v>0</v>
      </c>
    </row>
    <row r="124" spans="6:177">
      <c r="F124" s="2">
        <v>15500</v>
      </c>
      <c r="G124">
        <f t="shared" si="187"/>
        <v>15525</v>
      </c>
      <c r="H124" s="75">
        <f t="shared" si="129"/>
        <v>-165</v>
      </c>
      <c r="I124" s="57">
        <v>0</v>
      </c>
      <c r="J124" s="57">
        <v>0</v>
      </c>
      <c r="K124" s="2">
        <f>ROUND(INDEX(CCareExpDecimal[],MATCH(F124,CCareExpDecimal[Income At Least],1),2)*J124,0)</f>
        <v>0</v>
      </c>
      <c r="L124" s="57">
        <v>0</v>
      </c>
      <c r="M124" s="2">
        <f t="shared" si="130"/>
        <v>0</v>
      </c>
      <c r="N124" s="57">
        <v>0</v>
      </c>
      <c r="O124" s="57">
        <f t="shared" si="131"/>
        <v>0</v>
      </c>
      <c r="P124" s="2">
        <f t="shared" si="132"/>
        <v>0</v>
      </c>
      <c r="Q124" s="96">
        <v>1950</v>
      </c>
      <c r="R124" s="96">
        <f t="shared" si="188"/>
        <v>1950</v>
      </c>
      <c r="S124" s="2">
        <f t="shared" si="189"/>
        <v>162</v>
      </c>
      <c r="T124" s="2">
        <f t="shared" si="133"/>
        <v>-3</v>
      </c>
      <c r="U124" s="2">
        <f t="shared" si="134"/>
        <v>3</v>
      </c>
      <c r="V124" s="75"/>
      <c r="W124" s="75">
        <f t="shared" si="135"/>
        <v>-157</v>
      </c>
      <c r="X124" s="75">
        <f t="shared" si="136"/>
        <v>39</v>
      </c>
      <c r="Y124" s="75">
        <f t="shared" si="137"/>
        <v>0</v>
      </c>
      <c r="Z124" s="75"/>
      <c r="AA124" s="2">
        <f t="shared" si="138"/>
        <v>3000</v>
      </c>
      <c r="AB124" s="2">
        <f>IF($F124&lt;=AD$64,AD$65,AD$66)*Calc!$B$12+AD$63</f>
        <v>1500</v>
      </c>
      <c r="AC124" s="2">
        <f t="shared" si="139"/>
        <v>4500</v>
      </c>
      <c r="AD124" s="126">
        <f t="shared" si="140"/>
        <v>-660</v>
      </c>
      <c r="AE124" s="112">
        <v>228</v>
      </c>
      <c r="AF124" s="75">
        <f t="shared" si="141"/>
        <v>0</v>
      </c>
      <c r="AG124" s="75"/>
      <c r="AH124" s="75">
        <f t="shared" si="142"/>
        <v>-41</v>
      </c>
      <c r="AI124" s="75">
        <f t="shared" si="143"/>
        <v>0</v>
      </c>
      <c r="AJ124" s="75">
        <f t="shared" si="144"/>
        <v>-166</v>
      </c>
      <c r="AK124" s="75">
        <f t="shared" si="145"/>
        <v>0</v>
      </c>
      <c r="AL124" s="75">
        <f t="shared" si="190"/>
        <v>-166</v>
      </c>
      <c r="AM124" s="114">
        <v>185</v>
      </c>
      <c r="AN124" s="120"/>
      <c r="AO124" s="75">
        <f t="shared" si="203"/>
        <v>0</v>
      </c>
      <c r="AP124" s="75">
        <f t="shared" si="203"/>
        <v>-73</v>
      </c>
      <c r="AQ124" s="75"/>
      <c r="AR124" s="126">
        <f t="shared" si="120"/>
        <v>-15</v>
      </c>
      <c r="AS124" s="75">
        <f t="shared" si="204"/>
        <v>-259</v>
      </c>
      <c r="AT124" s="75">
        <f t="shared" si="204"/>
        <v>-66</v>
      </c>
      <c r="AU124" s="75">
        <f t="shared" si="204"/>
        <v>0</v>
      </c>
      <c r="AV124" s="75">
        <f t="shared" si="204"/>
        <v>-253</v>
      </c>
      <c r="AW124" s="112">
        <v>19</v>
      </c>
      <c r="AX124" s="75">
        <f t="shared" si="205"/>
        <v>-538</v>
      </c>
      <c r="AY124" s="75">
        <f t="shared" si="205"/>
        <v>0</v>
      </c>
      <c r="AZ124" s="75"/>
      <c r="BA124" s="75">
        <f t="shared" si="222"/>
        <v>-647</v>
      </c>
      <c r="BB124" s="75">
        <f t="shared" si="222"/>
        <v>-457</v>
      </c>
      <c r="BC124" s="75">
        <f t="shared" si="222"/>
        <v>-682</v>
      </c>
      <c r="BD124" s="75">
        <f t="shared" si="222"/>
        <v>-302</v>
      </c>
      <c r="BE124" s="75">
        <f t="shared" si="222"/>
        <v>-563</v>
      </c>
      <c r="BF124" s="75">
        <f t="shared" si="222"/>
        <v>-204</v>
      </c>
      <c r="BG124" s="112">
        <v>86</v>
      </c>
      <c r="BH124" s="75">
        <f t="shared" si="150"/>
        <v>0</v>
      </c>
      <c r="BI124" s="75">
        <f t="shared" si="151"/>
        <v>3450</v>
      </c>
      <c r="BJ124" s="75">
        <f t="shared" si="152"/>
        <v>-368</v>
      </c>
      <c r="BK124" s="75">
        <f t="shared" si="207"/>
        <v>-555</v>
      </c>
      <c r="BL124" s="75">
        <f t="shared" si="207"/>
        <v>-429</v>
      </c>
      <c r="BM124" s="75"/>
      <c r="BN124" s="75">
        <f t="shared" si="208"/>
        <v>-90</v>
      </c>
      <c r="BO124" s="75">
        <f t="shared" si="208"/>
        <v>0</v>
      </c>
      <c r="BP124" s="112">
        <v>0</v>
      </c>
      <c r="BQ124" s="75">
        <f t="shared" si="155"/>
        <v>-9</v>
      </c>
      <c r="BR124" s="112">
        <v>0</v>
      </c>
      <c r="BS124" s="75">
        <f t="shared" si="156"/>
        <v>3100</v>
      </c>
      <c r="BT124" s="75">
        <f t="shared" si="223"/>
        <v>-305</v>
      </c>
      <c r="BU124" s="75">
        <f t="shared" si="223"/>
        <v>-71</v>
      </c>
      <c r="BV124" s="75">
        <f t="shared" si="223"/>
        <v>0</v>
      </c>
      <c r="BW124" s="75">
        <f t="shared" si="223"/>
        <v>0</v>
      </c>
      <c r="BX124" s="75">
        <f t="shared" si="223"/>
        <v>-203</v>
      </c>
      <c r="BY124" s="75">
        <f t="shared" si="223"/>
        <v>-28</v>
      </c>
      <c r="BZ124" s="75">
        <f t="shared" si="223"/>
        <v>-300</v>
      </c>
      <c r="CA124" s="75">
        <f t="shared" si="223"/>
        <v>-131</v>
      </c>
      <c r="CB124" s="112">
        <v>0</v>
      </c>
      <c r="CC124" s="75">
        <f t="shared" si="158"/>
        <v>0</v>
      </c>
      <c r="CD124" s="75">
        <f t="shared" si="159"/>
        <v>0</v>
      </c>
      <c r="CE124" s="126">
        <f t="shared" si="160"/>
        <v>0</v>
      </c>
      <c r="CF124" s="75">
        <f t="shared" si="161"/>
        <v>-199</v>
      </c>
      <c r="CG124" s="75"/>
      <c r="CH124" s="75">
        <f t="shared" si="210"/>
        <v>-607</v>
      </c>
      <c r="CI124" s="75">
        <f t="shared" si="210"/>
        <v>-476</v>
      </c>
      <c r="CJ124" s="75"/>
      <c r="CK124" s="75">
        <f t="shared" si="211"/>
        <v>-30</v>
      </c>
      <c r="CL124" s="75">
        <f t="shared" si="211"/>
        <v>0</v>
      </c>
      <c r="CM124" s="112">
        <v>0</v>
      </c>
      <c r="CN124" s="75">
        <f t="shared" si="212"/>
        <v>0</v>
      </c>
      <c r="CO124" s="75">
        <f t="shared" si="212"/>
        <v>0</v>
      </c>
      <c r="CP124" s="75">
        <f t="shared" si="212"/>
        <v>0</v>
      </c>
      <c r="CQ124" s="75"/>
      <c r="CR124" s="126">
        <f t="shared" si="165"/>
        <v>0</v>
      </c>
      <c r="CS124" s="112">
        <v>0</v>
      </c>
      <c r="CT124" s="57"/>
      <c r="CU124" s="75">
        <f t="shared" si="213"/>
        <v>-151</v>
      </c>
      <c r="CV124" s="75">
        <f t="shared" si="213"/>
        <v>-199</v>
      </c>
      <c r="CW124" s="75">
        <f t="shared" si="213"/>
        <v>0</v>
      </c>
      <c r="CX124" s="126" cm="1">
        <f t="array" ref="CX124">IF($F124&lt;=10000,0,-ROUND(MAX(INDEX(CX$26:CX$38,MATCH(MAX($F124-CX$86-IF(CX$8="Yes",IF(CX$9=0,$U124,MIN($U124,CX$9)),0),0),CX$12:CX$25,1))*(MAX($F124-CX$86-IF(CX$8="Yes",IF(CX$9=0,$U124,MIN($U124,CX$9)),0),0)-INDEX(CX$12:CX$25,MATCH(MAX($F124-CX$86-IF(CX$8="Yes",IF(CX$9=0,$U124,MIN($U124,CX$9)),0),0),CX$12:CX$25,1)))+INDEX(CX$39:CX$51,MATCH(MAX($F124-CX$86-IF(CX$8="Yes",IF(CX$9=0,$U124,MIN($U124,CX$9)),0),0),CX$12:CX$25,1))-CX$87,0),0))*(1-_xlfn.IFNA(INDEX(WVFamilyCredit[Percent],MATCH(1,(WVFamilyCredit[Year]=Calc!$B$4)*(WVFamilyCredit[HH Size]=SUM(Calc!$B$11:$B$12))*(WVFamilyCredit[Status]=Calc!$B$8)*(WVFamilyCredit[greater than]&lt;=$F124)*(WVFamilyCredit[equal to or less than]&gt;=$F124),0)),0))</f>
        <v>-346</v>
      </c>
      <c r="CY124" s="115" cm="1">
        <f t="array" ref="CY124">(1-_xlfn.IFNA(INDEX(WVFamilyCredit[Percent],MATCH(1,(WVFamilyCredit[Year]=Calc!$B$4)*(WVFamilyCredit[HH Size]=SUM(Calc!$B$11:$B$12))*(WVFamilyCredit[Status]=Calc!$B$8)*(WVFamilyCredit[greater than]&lt;=$F124)*(WVFamilyCredit[equal to or less than]&gt;=$F124),0)),0))</f>
        <v>1</v>
      </c>
      <c r="CZ124" s="112">
        <v>0</v>
      </c>
      <c r="DA124" s="57"/>
      <c r="DB124" s="75">
        <f t="shared" si="214"/>
        <v>-71</v>
      </c>
      <c r="DC124" s="75">
        <f t="shared" si="214"/>
        <v>0</v>
      </c>
      <c r="DE124" s="57"/>
      <c r="DF124" s="57">
        <f t="shared" si="191"/>
        <v>228</v>
      </c>
      <c r="DG124" s="57">
        <f t="shared" si="192"/>
        <v>185</v>
      </c>
      <c r="DH124">
        <v>0</v>
      </c>
      <c r="DI124" s="57">
        <f t="shared" si="193"/>
        <v>19</v>
      </c>
      <c r="DJ124" s="75">
        <f t="shared" si="194"/>
        <v>86</v>
      </c>
      <c r="DK124" s="75">
        <f t="shared" si="195"/>
        <v>0</v>
      </c>
      <c r="DL124" s="75">
        <f t="shared" si="196"/>
        <v>0</v>
      </c>
      <c r="DM124" s="57">
        <f t="shared" si="197"/>
        <v>0</v>
      </c>
      <c r="DN124" s="57">
        <f t="shared" si="198"/>
        <v>0</v>
      </c>
      <c r="DO124">
        <f>0</f>
        <v>0</v>
      </c>
      <c r="DP124">
        <v>0</v>
      </c>
      <c r="DQ124" s="57">
        <f t="shared" si="199"/>
        <v>0</v>
      </c>
      <c r="DR124" s="75">
        <f t="shared" si="200"/>
        <v>-346</v>
      </c>
      <c r="EB124" s="209" cm="1">
        <f t="array" ref="EB124">_xlfn.IFNA(INDEX(CAeitcTable[],MATCH(1,(CAeitcTable[At Least]&lt;=$F124)*(CAeitcTable[But Not Over]&gt;=$F124),0),MATCH(MIN($B$12,3),VALUE(CAeitcTable[#Headers]),0)),0)</f>
        <v>142</v>
      </c>
      <c r="EC124">
        <f t="shared" si="215"/>
        <v>81</v>
      </c>
      <c r="ED124">
        <f t="shared" si="215"/>
        <v>64.8</v>
      </c>
      <c r="EE124">
        <f t="shared" si="215"/>
        <v>7.29</v>
      </c>
      <c r="EF124">
        <f t="shared" si="215"/>
        <v>89.100000000000009</v>
      </c>
      <c r="EI124">
        <f t="shared" si="169"/>
        <v>64.8</v>
      </c>
      <c r="EK124">
        <f t="shared" si="216"/>
        <v>32.4</v>
      </c>
      <c r="EL124">
        <f t="shared" si="216"/>
        <v>16.2</v>
      </c>
      <c r="EM124">
        <f t="shared" si="216"/>
        <v>24.3</v>
      </c>
      <c r="EN124">
        <f t="shared" si="216"/>
        <v>27.540000000000003</v>
      </c>
      <c r="EP124">
        <f t="shared" si="217"/>
        <v>8.1</v>
      </c>
      <c r="EQ124">
        <f t="shared" si="217"/>
        <v>81</v>
      </c>
      <c r="ER124" s="209">
        <f t="shared" si="172"/>
        <v>162</v>
      </c>
      <c r="ES124">
        <f t="shared" si="218"/>
        <v>48.6</v>
      </c>
      <c r="ET124">
        <f t="shared" si="218"/>
        <v>48.6</v>
      </c>
      <c r="EU124" s="213">
        <f t="shared" si="174"/>
        <v>350</v>
      </c>
      <c r="EW124" s="215">
        <f t="shared" si="175"/>
        <v>9</v>
      </c>
      <c r="EX124">
        <f t="shared" si="219"/>
        <v>16.2</v>
      </c>
      <c r="EY124">
        <f t="shared" si="219"/>
        <v>16.2</v>
      </c>
      <c r="FB124">
        <f t="shared" si="220"/>
        <v>64.8</v>
      </c>
      <c r="FC124">
        <f t="shared" si="220"/>
        <v>40.5</v>
      </c>
      <c r="FD124">
        <f t="shared" si="220"/>
        <v>48.6</v>
      </c>
      <c r="FG124" s="215">
        <f t="shared" si="178"/>
        <v>0</v>
      </c>
      <c r="FH124">
        <f t="shared" si="221"/>
        <v>8.1</v>
      </c>
      <c r="FI124">
        <f t="shared" si="221"/>
        <v>14.58</v>
      </c>
      <c r="FK124">
        <f t="shared" si="180"/>
        <v>25.92</v>
      </c>
      <c r="FL124" s="215">
        <f t="shared" si="181"/>
        <v>0</v>
      </c>
      <c r="FP124" s="215">
        <f t="shared" si="182"/>
        <v>0</v>
      </c>
      <c r="FQ124">
        <f t="shared" si="183"/>
        <v>61.56</v>
      </c>
      <c r="FR124" s="215">
        <f t="shared" si="184"/>
        <v>32.4</v>
      </c>
      <c r="FS124" s="209">
        <f t="shared" si="185"/>
        <v>315</v>
      </c>
      <c r="FU124">
        <f t="shared" si="186"/>
        <v>0</v>
      </c>
    </row>
    <row r="125" spans="6:177">
      <c r="F125" s="2">
        <v>16000</v>
      </c>
      <c r="G125">
        <f t="shared" si="187"/>
        <v>16025</v>
      </c>
      <c r="H125" s="75">
        <f t="shared" si="129"/>
        <v>-215</v>
      </c>
      <c r="I125" s="57">
        <v>0</v>
      </c>
      <c r="J125" s="57">
        <v>0</v>
      </c>
      <c r="K125" s="2">
        <f>ROUND(INDEX(CCareExpDecimal[],MATCH(F125,CCareExpDecimal[Income At Least],1),2)*J125,0)</f>
        <v>0</v>
      </c>
      <c r="L125" s="57">
        <v>0</v>
      </c>
      <c r="M125" s="2">
        <f t="shared" si="130"/>
        <v>0</v>
      </c>
      <c r="N125" s="57">
        <v>0</v>
      </c>
      <c r="O125" s="57">
        <f t="shared" si="131"/>
        <v>0</v>
      </c>
      <c r="P125" s="2">
        <f t="shared" si="132"/>
        <v>0</v>
      </c>
      <c r="Q125" s="96">
        <v>2025</v>
      </c>
      <c r="R125" s="96">
        <f t="shared" si="188"/>
        <v>2025</v>
      </c>
      <c r="S125" s="2">
        <f t="shared" si="189"/>
        <v>124</v>
      </c>
      <c r="T125" s="2">
        <f t="shared" si="133"/>
        <v>-91</v>
      </c>
      <c r="U125" s="2">
        <f t="shared" si="134"/>
        <v>91</v>
      </c>
      <c r="V125" s="75"/>
      <c r="W125" s="75">
        <f t="shared" si="135"/>
        <v>-167</v>
      </c>
      <c r="X125" s="75">
        <f t="shared" si="136"/>
        <v>36</v>
      </c>
      <c r="Y125" s="75">
        <f t="shared" si="137"/>
        <v>0</v>
      </c>
      <c r="Z125" s="75"/>
      <c r="AA125" s="2">
        <f t="shared" si="138"/>
        <v>3000</v>
      </c>
      <c r="AB125" s="2">
        <f>IF($F125&lt;=AD$64,AD$65,AD$66)*Calc!$B$12+AD$63</f>
        <v>1500</v>
      </c>
      <c r="AC125" s="2">
        <f t="shared" si="139"/>
        <v>4500</v>
      </c>
      <c r="AD125" s="126">
        <f t="shared" si="140"/>
        <v>-685</v>
      </c>
      <c r="AE125" s="112">
        <v>253</v>
      </c>
      <c r="AF125" s="75">
        <f t="shared" si="141"/>
        <v>0</v>
      </c>
      <c r="AG125" s="75"/>
      <c r="AH125" s="75">
        <f t="shared" si="142"/>
        <v>-54</v>
      </c>
      <c r="AI125" s="75">
        <f t="shared" si="143"/>
        <v>0</v>
      </c>
      <c r="AJ125" s="75">
        <f t="shared" si="144"/>
        <v>-181</v>
      </c>
      <c r="AK125" s="75">
        <f t="shared" si="145"/>
        <v>0</v>
      </c>
      <c r="AL125" s="75">
        <f t="shared" si="190"/>
        <v>-181</v>
      </c>
      <c r="AM125" s="114">
        <v>200</v>
      </c>
      <c r="AN125" s="120"/>
      <c r="AO125" s="75">
        <f t="shared" si="203"/>
        <v>0</v>
      </c>
      <c r="AP125" s="75">
        <f t="shared" si="203"/>
        <v>-95</v>
      </c>
      <c r="AQ125" s="75"/>
      <c r="AR125" s="126">
        <f t="shared" si="120"/>
        <v>-30</v>
      </c>
      <c r="AS125" s="75">
        <f t="shared" si="204"/>
        <v>-283</v>
      </c>
      <c r="AT125" s="75">
        <f t="shared" si="204"/>
        <v>-86</v>
      </c>
      <c r="AU125" s="75">
        <f t="shared" si="204"/>
        <v>0</v>
      </c>
      <c r="AV125" s="75">
        <f t="shared" si="204"/>
        <v>-282</v>
      </c>
      <c r="AW125" s="112">
        <v>29</v>
      </c>
      <c r="AX125" s="75">
        <f t="shared" si="205"/>
        <v>-570</v>
      </c>
      <c r="AY125" s="75">
        <f t="shared" si="205"/>
        <v>0</v>
      </c>
      <c r="AZ125" s="75"/>
      <c r="BA125" s="75">
        <f t="shared" si="222"/>
        <v>-672</v>
      </c>
      <c r="BB125" s="75">
        <f t="shared" si="222"/>
        <v>-473</v>
      </c>
      <c r="BC125" s="75">
        <f t="shared" si="222"/>
        <v>-702</v>
      </c>
      <c r="BD125" s="75">
        <f t="shared" si="222"/>
        <v>-318</v>
      </c>
      <c r="BE125" s="75">
        <f t="shared" si="222"/>
        <v>-586</v>
      </c>
      <c r="BF125" s="75">
        <f t="shared" si="222"/>
        <v>-213</v>
      </c>
      <c r="BG125" s="112">
        <v>95</v>
      </c>
      <c r="BH125" s="75">
        <f t="shared" si="150"/>
        <v>0</v>
      </c>
      <c r="BI125" s="75">
        <f t="shared" si="151"/>
        <v>3450</v>
      </c>
      <c r="BJ125" s="75">
        <f t="shared" si="152"/>
        <v>-392</v>
      </c>
      <c r="BK125" s="75">
        <f t="shared" si="207"/>
        <v>-580</v>
      </c>
      <c r="BL125" s="75">
        <f t="shared" si="207"/>
        <v>-451</v>
      </c>
      <c r="BM125" s="75"/>
      <c r="BN125" s="75">
        <f t="shared" si="208"/>
        <v>-116</v>
      </c>
      <c r="BO125" s="75">
        <f t="shared" si="208"/>
        <v>0</v>
      </c>
      <c r="BP125" s="112">
        <v>0</v>
      </c>
      <c r="BQ125" s="75">
        <f t="shared" si="155"/>
        <v>-17</v>
      </c>
      <c r="BR125" s="112">
        <v>0</v>
      </c>
      <c r="BS125" s="75">
        <f t="shared" si="156"/>
        <v>3200</v>
      </c>
      <c r="BT125" s="75">
        <f t="shared" si="223"/>
        <v>-322</v>
      </c>
      <c r="BU125" s="75">
        <f t="shared" si="223"/>
        <v>-88</v>
      </c>
      <c r="BV125" s="75">
        <f t="shared" si="223"/>
        <v>0</v>
      </c>
      <c r="BW125" s="75">
        <f t="shared" si="223"/>
        <v>0</v>
      </c>
      <c r="BX125" s="75">
        <f t="shared" si="223"/>
        <v>-210</v>
      </c>
      <c r="BY125" s="75">
        <f t="shared" si="223"/>
        <v>-37</v>
      </c>
      <c r="BZ125" s="75">
        <f t="shared" si="223"/>
        <v>-320</v>
      </c>
      <c r="CA125" s="75">
        <f t="shared" si="223"/>
        <v>-154</v>
      </c>
      <c r="CB125" s="112">
        <v>0</v>
      </c>
      <c r="CC125" s="75">
        <f t="shared" si="158"/>
        <v>0</v>
      </c>
      <c r="CD125" s="75">
        <f t="shared" si="159"/>
        <v>0</v>
      </c>
      <c r="CE125" s="126">
        <f t="shared" si="160"/>
        <v>0</v>
      </c>
      <c r="CF125" s="75">
        <f t="shared" si="161"/>
        <v>-222</v>
      </c>
      <c r="CG125" s="75"/>
      <c r="CH125" s="75">
        <f t="shared" si="210"/>
        <v>-643</v>
      </c>
      <c r="CI125" s="75">
        <f t="shared" si="210"/>
        <v>-491</v>
      </c>
      <c r="CJ125" s="75"/>
      <c r="CK125" s="75">
        <f t="shared" si="211"/>
        <v>-49</v>
      </c>
      <c r="CL125" s="75">
        <f t="shared" si="211"/>
        <v>0</v>
      </c>
      <c r="CM125" s="112">
        <v>0</v>
      </c>
      <c r="CN125" s="75">
        <f t="shared" si="212"/>
        <v>0</v>
      </c>
      <c r="CO125" s="75">
        <f t="shared" si="212"/>
        <v>0</v>
      </c>
      <c r="CP125" s="75">
        <f t="shared" si="212"/>
        <v>0</v>
      </c>
      <c r="CQ125" s="75"/>
      <c r="CR125" s="126">
        <f t="shared" si="165"/>
        <v>0</v>
      </c>
      <c r="CS125" s="112">
        <v>0</v>
      </c>
      <c r="CT125" s="57"/>
      <c r="CU125" s="75">
        <f t="shared" si="213"/>
        <v>-168</v>
      </c>
      <c r="CV125" s="75">
        <f t="shared" si="213"/>
        <v>-224</v>
      </c>
      <c r="CW125" s="75">
        <f t="shared" si="213"/>
        <v>0</v>
      </c>
      <c r="CX125" s="126" cm="1">
        <f t="array" ref="CX125">IF($F125&lt;=10000,0,-ROUND(MAX(INDEX(CX$26:CX$38,MATCH(MAX($F125-CX$86-IF(CX$8="Yes",IF(CX$9=0,$U125,MIN($U125,CX$9)),0),0),CX$12:CX$25,1))*(MAX($F125-CX$86-IF(CX$8="Yes",IF(CX$9=0,$U125,MIN($U125,CX$9)),0),0)-INDEX(CX$12:CX$25,MATCH(MAX($F125-CX$86-IF(CX$8="Yes",IF(CX$9=0,$U125,MIN($U125,CX$9)),0),0),CX$12:CX$25,1)))+INDEX(CX$39:CX$51,MATCH(MAX($F125-CX$86-IF(CX$8="Yes",IF(CX$9=0,$U125,MIN($U125,CX$9)),0),0),CX$12:CX$25,1))-CX$87,0),0))*(1-_xlfn.IFNA(INDEX(WVFamilyCredit[Percent],MATCH(1,(WVFamilyCredit[Year]=Calc!$B$4)*(WVFamilyCredit[HH Size]=SUM(Calc!$B$11:$B$12))*(WVFamilyCredit[Status]=Calc!$B$8)*(WVFamilyCredit[greater than]&lt;=$F125)*(WVFamilyCredit[equal to or less than]&gt;=$F125),0)),0))</f>
        <v>-362</v>
      </c>
      <c r="CY125" s="115" cm="1">
        <f t="array" ref="CY125">(1-_xlfn.IFNA(INDEX(WVFamilyCredit[Percent],MATCH(1,(WVFamilyCredit[Year]=Calc!$B$4)*(WVFamilyCredit[HH Size]=SUM(Calc!$B$11:$B$12))*(WVFamilyCredit[Status]=Calc!$B$8)*(WVFamilyCredit[greater than]&lt;=$F125)*(WVFamilyCredit[equal to or less than]&gt;=$F125),0)),0))</f>
        <v>1</v>
      </c>
      <c r="CZ125" s="112">
        <v>0</v>
      </c>
      <c r="DA125" s="57"/>
      <c r="DB125" s="75">
        <f t="shared" si="214"/>
        <v>-89</v>
      </c>
      <c r="DC125" s="75">
        <f t="shared" si="214"/>
        <v>0</v>
      </c>
      <c r="DE125" s="57"/>
      <c r="DF125" s="57">
        <f t="shared" si="191"/>
        <v>253</v>
      </c>
      <c r="DG125" s="57">
        <f t="shared" si="192"/>
        <v>200</v>
      </c>
      <c r="DH125">
        <v>0</v>
      </c>
      <c r="DI125" s="57">
        <f t="shared" si="193"/>
        <v>29</v>
      </c>
      <c r="DJ125" s="75">
        <f t="shared" si="194"/>
        <v>95</v>
      </c>
      <c r="DK125" s="75">
        <f t="shared" si="195"/>
        <v>0</v>
      </c>
      <c r="DL125" s="75">
        <f t="shared" si="196"/>
        <v>0</v>
      </c>
      <c r="DM125" s="57">
        <f t="shared" si="197"/>
        <v>0</v>
      </c>
      <c r="DN125" s="57">
        <f t="shared" si="198"/>
        <v>0</v>
      </c>
      <c r="DO125">
        <f>0</f>
        <v>0</v>
      </c>
      <c r="DP125">
        <v>0</v>
      </c>
      <c r="DQ125" s="57">
        <f t="shared" si="199"/>
        <v>0</v>
      </c>
      <c r="DR125" s="75">
        <f t="shared" si="200"/>
        <v>-362</v>
      </c>
      <c r="EB125" s="209" cm="1">
        <f t="array" ref="EB125">_xlfn.IFNA(INDEX(CAeitcTable[],MATCH(1,(CAeitcTable[At Least]&lt;=$F125)*(CAeitcTable[But Not Over]&gt;=$F125),0),MATCH(MIN($B$12,3),VALUE(CAeitcTable[#Headers]),0)),0)</f>
        <v>138</v>
      </c>
      <c r="EC125">
        <f t="shared" si="215"/>
        <v>62</v>
      </c>
      <c r="ED125">
        <f t="shared" si="215"/>
        <v>49.6</v>
      </c>
      <c r="EE125">
        <f t="shared" si="215"/>
        <v>5.58</v>
      </c>
      <c r="EF125">
        <f t="shared" si="215"/>
        <v>68.2</v>
      </c>
      <c r="EI125">
        <f t="shared" si="169"/>
        <v>49.6</v>
      </c>
      <c r="EK125">
        <f t="shared" si="216"/>
        <v>24.8</v>
      </c>
      <c r="EL125">
        <f t="shared" si="216"/>
        <v>12.4</v>
      </c>
      <c r="EM125">
        <f t="shared" si="216"/>
        <v>18.599999999999998</v>
      </c>
      <c r="EN125">
        <f t="shared" si="216"/>
        <v>21.080000000000002</v>
      </c>
      <c r="EP125">
        <f t="shared" si="217"/>
        <v>6.2</v>
      </c>
      <c r="EQ125">
        <f t="shared" si="217"/>
        <v>62</v>
      </c>
      <c r="ER125" s="209">
        <f t="shared" si="172"/>
        <v>124</v>
      </c>
      <c r="ES125">
        <f t="shared" si="218"/>
        <v>37.199999999999996</v>
      </c>
      <c r="ET125">
        <f t="shared" si="218"/>
        <v>37.199999999999996</v>
      </c>
      <c r="EU125" s="213">
        <f t="shared" si="174"/>
        <v>350</v>
      </c>
      <c r="EW125" s="215">
        <f t="shared" si="175"/>
        <v>12.4</v>
      </c>
      <c r="EX125">
        <f t="shared" si="219"/>
        <v>12.4</v>
      </c>
      <c r="EY125">
        <f t="shared" si="219"/>
        <v>12.4</v>
      </c>
      <c r="FB125">
        <f t="shared" si="220"/>
        <v>49.6</v>
      </c>
      <c r="FC125">
        <f t="shared" si="220"/>
        <v>31</v>
      </c>
      <c r="FD125">
        <f t="shared" si="220"/>
        <v>37.199999999999996</v>
      </c>
      <c r="FG125" s="215">
        <f t="shared" si="178"/>
        <v>0</v>
      </c>
      <c r="FH125">
        <f t="shared" si="221"/>
        <v>6.2</v>
      </c>
      <c r="FI125">
        <f t="shared" si="221"/>
        <v>11.16</v>
      </c>
      <c r="FK125">
        <f t="shared" si="180"/>
        <v>19.84</v>
      </c>
      <c r="FL125" s="215">
        <f t="shared" si="181"/>
        <v>0</v>
      </c>
      <c r="FP125" s="215">
        <f t="shared" si="182"/>
        <v>0</v>
      </c>
      <c r="FQ125">
        <f t="shared" si="183"/>
        <v>47.12</v>
      </c>
      <c r="FR125" s="215">
        <f t="shared" si="184"/>
        <v>24.8</v>
      </c>
      <c r="FS125" s="209">
        <f t="shared" si="185"/>
        <v>315</v>
      </c>
      <c r="FU125">
        <f t="shared" si="186"/>
        <v>0</v>
      </c>
    </row>
    <row r="126" spans="6:177">
      <c r="F126" s="2">
        <v>16500</v>
      </c>
      <c r="G126">
        <f t="shared" si="187"/>
        <v>16525</v>
      </c>
      <c r="H126" s="75">
        <f t="shared" si="129"/>
        <v>-265</v>
      </c>
      <c r="I126" s="57">
        <v>0</v>
      </c>
      <c r="J126" s="57">
        <v>0</v>
      </c>
      <c r="K126" s="2">
        <f>ROUND(INDEX(CCareExpDecimal[],MATCH(F126,CCareExpDecimal[Income At Least],1),2)*J126,0)</f>
        <v>0</v>
      </c>
      <c r="L126" s="57">
        <v>0</v>
      </c>
      <c r="M126" s="2">
        <f t="shared" si="130"/>
        <v>0</v>
      </c>
      <c r="N126" s="57">
        <v>0</v>
      </c>
      <c r="O126" s="57">
        <f t="shared" si="131"/>
        <v>0</v>
      </c>
      <c r="P126" s="2">
        <f t="shared" si="132"/>
        <v>0</v>
      </c>
      <c r="Q126" s="96">
        <v>2100</v>
      </c>
      <c r="R126" s="96">
        <f t="shared" si="188"/>
        <v>2100</v>
      </c>
      <c r="S126" s="2">
        <f t="shared" si="189"/>
        <v>86</v>
      </c>
      <c r="T126" s="2">
        <f t="shared" si="133"/>
        <v>-179</v>
      </c>
      <c r="U126" s="2">
        <f t="shared" si="134"/>
        <v>179</v>
      </c>
      <c r="V126" s="75"/>
      <c r="W126" s="75">
        <f t="shared" si="135"/>
        <v>-177</v>
      </c>
      <c r="X126" s="75">
        <f t="shared" si="136"/>
        <v>31</v>
      </c>
      <c r="Y126" s="75">
        <f t="shared" si="137"/>
        <v>0</v>
      </c>
      <c r="Z126" s="75"/>
      <c r="AA126" s="2">
        <f t="shared" si="138"/>
        <v>3000</v>
      </c>
      <c r="AB126" s="2">
        <f>IF($F126&lt;=AD$64,AD$65,AD$66)*Calc!$B$12+AD$63</f>
        <v>1500</v>
      </c>
      <c r="AC126" s="2">
        <f t="shared" si="139"/>
        <v>4500</v>
      </c>
      <c r="AD126" s="126">
        <f t="shared" si="140"/>
        <v>-710</v>
      </c>
      <c r="AE126" s="112">
        <v>278</v>
      </c>
      <c r="AF126" s="75">
        <f t="shared" si="141"/>
        <v>0</v>
      </c>
      <c r="AG126" s="75"/>
      <c r="AH126" s="75">
        <f t="shared" si="142"/>
        <v>-66</v>
      </c>
      <c r="AI126" s="75">
        <f t="shared" si="143"/>
        <v>0</v>
      </c>
      <c r="AJ126" s="75">
        <f t="shared" si="144"/>
        <v>-196</v>
      </c>
      <c r="AK126" s="75">
        <f t="shared" si="145"/>
        <v>0</v>
      </c>
      <c r="AL126" s="75">
        <f t="shared" si="190"/>
        <v>-196</v>
      </c>
      <c r="AM126" s="114">
        <v>215</v>
      </c>
      <c r="AN126" s="120"/>
      <c r="AO126" s="75">
        <f t="shared" si="203"/>
        <v>0</v>
      </c>
      <c r="AP126" s="75">
        <f t="shared" si="203"/>
        <v>-117</v>
      </c>
      <c r="AQ126" s="75"/>
      <c r="AR126" s="126">
        <f t="shared" si="120"/>
        <v>-45</v>
      </c>
      <c r="AS126" s="75">
        <f t="shared" si="204"/>
        <v>-307</v>
      </c>
      <c r="AT126" s="75">
        <f t="shared" si="204"/>
        <v>-106</v>
      </c>
      <c r="AU126" s="75">
        <f t="shared" si="204"/>
        <v>0</v>
      </c>
      <c r="AV126" s="75">
        <f t="shared" si="204"/>
        <v>-311</v>
      </c>
      <c r="AW126" s="112">
        <v>39</v>
      </c>
      <c r="AX126" s="75">
        <f t="shared" si="205"/>
        <v>-602</v>
      </c>
      <c r="AY126" s="75">
        <f t="shared" si="205"/>
        <v>0</v>
      </c>
      <c r="AZ126" s="75"/>
      <c r="BA126" s="75">
        <f t="shared" si="222"/>
        <v>-697</v>
      </c>
      <c r="BB126" s="75">
        <f t="shared" si="222"/>
        <v>-488</v>
      </c>
      <c r="BC126" s="75">
        <f t="shared" si="222"/>
        <v>-721</v>
      </c>
      <c r="BD126" s="75">
        <f t="shared" si="222"/>
        <v>-333</v>
      </c>
      <c r="BE126" s="75">
        <f t="shared" si="222"/>
        <v>-608</v>
      </c>
      <c r="BF126" s="75">
        <f t="shared" si="222"/>
        <v>-222</v>
      </c>
      <c r="BG126" s="112">
        <v>104</v>
      </c>
      <c r="BH126" s="75">
        <f t="shared" si="150"/>
        <v>0</v>
      </c>
      <c r="BI126" s="75">
        <f t="shared" si="151"/>
        <v>3450</v>
      </c>
      <c r="BJ126" s="75">
        <f t="shared" si="152"/>
        <v>-415</v>
      </c>
      <c r="BK126" s="75">
        <f t="shared" si="207"/>
        <v>-605</v>
      </c>
      <c r="BL126" s="75">
        <f t="shared" si="207"/>
        <v>-472</v>
      </c>
      <c r="BM126" s="75"/>
      <c r="BN126" s="75">
        <f t="shared" si="208"/>
        <v>-143</v>
      </c>
      <c r="BO126" s="75">
        <f t="shared" si="208"/>
        <v>0</v>
      </c>
      <c r="BP126" s="112">
        <v>0</v>
      </c>
      <c r="BQ126" s="75">
        <f t="shared" si="155"/>
        <v>-26</v>
      </c>
      <c r="BR126" s="112">
        <v>0</v>
      </c>
      <c r="BS126" s="75">
        <f t="shared" si="156"/>
        <v>3300</v>
      </c>
      <c r="BT126" s="75">
        <f t="shared" si="223"/>
        <v>-342</v>
      </c>
      <c r="BU126" s="75">
        <f t="shared" si="223"/>
        <v>-106</v>
      </c>
      <c r="BV126" s="75">
        <f t="shared" si="223"/>
        <v>0</v>
      </c>
      <c r="BW126" s="75">
        <f t="shared" si="223"/>
        <v>0</v>
      </c>
      <c r="BX126" s="75">
        <f t="shared" si="223"/>
        <v>-217</v>
      </c>
      <c r="BY126" s="75">
        <f t="shared" si="223"/>
        <v>-45</v>
      </c>
      <c r="BZ126" s="75">
        <f t="shared" si="223"/>
        <v>-340</v>
      </c>
      <c r="CA126" s="75">
        <f t="shared" si="223"/>
        <v>-178</v>
      </c>
      <c r="CB126" s="112">
        <v>0</v>
      </c>
      <c r="CC126" s="75">
        <f t="shared" si="158"/>
        <v>0</v>
      </c>
      <c r="CD126" s="75">
        <f t="shared" si="159"/>
        <v>0</v>
      </c>
      <c r="CE126" s="126">
        <f t="shared" si="160"/>
        <v>0</v>
      </c>
      <c r="CF126" s="75">
        <f t="shared" si="161"/>
        <v>-246</v>
      </c>
      <c r="CG126" s="75"/>
      <c r="CH126" s="75">
        <f t="shared" si="210"/>
        <v>-679</v>
      </c>
      <c r="CI126" s="75">
        <f t="shared" si="210"/>
        <v>-507</v>
      </c>
      <c r="CJ126" s="75"/>
      <c r="CK126" s="75">
        <f t="shared" si="211"/>
        <v>-68</v>
      </c>
      <c r="CL126" s="75">
        <f t="shared" si="211"/>
        <v>0</v>
      </c>
      <c r="CM126" s="112">
        <v>0</v>
      </c>
      <c r="CN126" s="75">
        <f t="shared" si="212"/>
        <v>0</v>
      </c>
      <c r="CO126" s="75">
        <f t="shared" si="212"/>
        <v>0</v>
      </c>
      <c r="CP126" s="75">
        <f t="shared" si="212"/>
        <v>0</v>
      </c>
      <c r="CQ126" s="75"/>
      <c r="CR126" s="126">
        <f t="shared" si="165"/>
        <v>0</v>
      </c>
      <c r="CS126" s="112">
        <v>0</v>
      </c>
      <c r="CT126" s="57"/>
      <c r="CU126" s="75">
        <f t="shared" si="213"/>
        <v>-184</v>
      </c>
      <c r="CV126" s="75">
        <f t="shared" si="213"/>
        <v>-249</v>
      </c>
      <c r="CW126" s="75">
        <f t="shared" si="213"/>
        <v>0</v>
      </c>
      <c r="CX126" s="126" cm="1">
        <f t="array" ref="CX126">IF($F126&lt;=10000,0,-ROUND(MAX(INDEX(CX$26:CX$38,MATCH(MAX($F126-CX$86-IF(CX$8="Yes",IF(CX$9=0,$U126,MIN($U126,CX$9)),0),0),CX$12:CX$25,1))*(MAX($F126-CX$86-IF(CX$8="Yes",IF(CX$9=0,$U126,MIN($U126,CX$9)),0),0)-INDEX(CX$12:CX$25,MATCH(MAX($F126-CX$86-IF(CX$8="Yes",IF(CX$9=0,$U126,MIN($U126,CX$9)),0),0),CX$12:CX$25,1)))+INDEX(CX$39:CX$51,MATCH(MAX($F126-CX$86-IF(CX$8="Yes",IF(CX$9=0,$U126,MIN($U126,CX$9)),0),0),CX$12:CX$25,1))-CX$87,0),0))*(1-_xlfn.IFNA(INDEX(WVFamilyCredit[Percent],MATCH(1,(WVFamilyCredit[Year]=Calc!$B$4)*(WVFamilyCredit[HH Size]=SUM(Calc!$B$11:$B$12))*(WVFamilyCredit[Status]=Calc!$B$8)*(WVFamilyCredit[greater than]&lt;=$F126)*(WVFamilyCredit[equal to or less than]&gt;=$F126),0)),0))</f>
        <v>-378</v>
      </c>
      <c r="CY126" s="115" cm="1">
        <f t="array" ref="CY126">(1-_xlfn.IFNA(INDEX(WVFamilyCredit[Percent],MATCH(1,(WVFamilyCredit[Year]=Calc!$B$4)*(WVFamilyCredit[HH Size]=SUM(Calc!$B$11:$B$12))*(WVFamilyCredit[Status]=Calc!$B$8)*(WVFamilyCredit[greater than]&lt;=$F126)*(WVFamilyCredit[equal to or less than]&gt;=$F126),0)),0))</f>
        <v>1</v>
      </c>
      <c r="CZ126" s="112">
        <v>0</v>
      </c>
      <c r="DA126" s="57"/>
      <c r="DB126" s="75">
        <f t="shared" si="214"/>
        <v>-106</v>
      </c>
      <c r="DC126" s="75">
        <f t="shared" si="214"/>
        <v>0</v>
      </c>
      <c r="DE126" s="57"/>
      <c r="DF126" s="57">
        <f t="shared" si="191"/>
        <v>278</v>
      </c>
      <c r="DG126" s="57">
        <f t="shared" si="192"/>
        <v>215</v>
      </c>
      <c r="DH126">
        <v>0</v>
      </c>
      <c r="DI126" s="57">
        <f t="shared" si="193"/>
        <v>39</v>
      </c>
      <c r="DJ126" s="75">
        <f t="shared" si="194"/>
        <v>104</v>
      </c>
      <c r="DK126" s="75">
        <f t="shared" si="195"/>
        <v>0</v>
      </c>
      <c r="DL126" s="75">
        <f t="shared" si="196"/>
        <v>0</v>
      </c>
      <c r="DM126" s="57">
        <f t="shared" si="197"/>
        <v>0</v>
      </c>
      <c r="DN126" s="57">
        <f t="shared" si="198"/>
        <v>0</v>
      </c>
      <c r="DO126">
        <f>0</f>
        <v>0</v>
      </c>
      <c r="DP126">
        <v>0</v>
      </c>
      <c r="DQ126" s="57">
        <f t="shared" si="199"/>
        <v>0</v>
      </c>
      <c r="DR126" s="75">
        <f t="shared" si="200"/>
        <v>-378</v>
      </c>
      <c r="EB126" s="209" cm="1">
        <f t="array" ref="EB126">_xlfn.IFNA(INDEX(CAeitcTable[],MATCH(1,(CAeitcTable[At Least]&lt;=$F126)*(CAeitcTable[But Not Over]&gt;=$F126),0),MATCH(MIN($B$12,3),VALUE(CAeitcTable[#Headers]),0)),0)</f>
        <v>133</v>
      </c>
      <c r="EC126">
        <f t="shared" si="215"/>
        <v>43</v>
      </c>
      <c r="ED126">
        <f t="shared" si="215"/>
        <v>34.4</v>
      </c>
      <c r="EE126">
        <f t="shared" si="215"/>
        <v>3.8699999999999997</v>
      </c>
      <c r="EF126">
        <f t="shared" si="215"/>
        <v>47.300000000000004</v>
      </c>
      <c r="EI126">
        <f t="shared" si="169"/>
        <v>34.4</v>
      </c>
      <c r="EK126">
        <f t="shared" si="216"/>
        <v>17.2</v>
      </c>
      <c r="EL126">
        <f t="shared" si="216"/>
        <v>8.6</v>
      </c>
      <c r="EM126">
        <f t="shared" si="216"/>
        <v>12.9</v>
      </c>
      <c r="EN126">
        <f t="shared" si="216"/>
        <v>14.620000000000001</v>
      </c>
      <c r="EP126">
        <f t="shared" si="217"/>
        <v>4.3</v>
      </c>
      <c r="EQ126">
        <f t="shared" si="217"/>
        <v>43</v>
      </c>
      <c r="ER126" s="209">
        <f t="shared" si="172"/>
        <v>86</v>
      </c>
      <c r="ES126">
        <f t="shared" si="218"/>
        <v>25.8</v>
      </c>
      <c r="ET126">
        <f t="shared" si="218"/>
        <v>25.8</v>
      </c>
      <c r="EU126" s="213">
        <f t="shared" si="174"/>
        <v>350</v>
      </c>
      <c r="EW126" s="215">
        <f t="shared" si="175"/>
        <v>8.6</v>
      </c>
      <c r="EX126">
        <f t="shared" si="219"/>
        <v>8.6</v>
      </c>
      <c r="EY126">
        <f t="shared" si="219"/>
        <v>8.6</v>
      </c>
      <c r="FB126">
        <f t="shared" si="220"/>
        <v>34.4</v>
      </c>
      <c r="FC126">
        <f t="shared" si="220"/>
        <v>21.5</v>
      </c>
      <c r="FD126">
        <f t="shared" si="220"/>
        <v>25.8</v>
      </c>
      <c r="FG126" s="215">
        <f t="shared" si="178"/>
        <v>0</v>
      </c>
      <c r="FH126">
        <f t="shared" si="221"/>
        <v>4.3</v>
      </c>
      <c r="FI126">
        <f t="shared" si="221"/>
        <v>7.7399999999999993</v>
      </c>
      <c r="FK126">
        <f t="shared" si="180"/>
        <v>13.76</v>
      </c>
      <c r="FL126" s="215">
        <f t="shared" si="181"/>
        <v>0</v>
      </c>
      <c r="FP126" s="215">
        <f t="shared" si="182"/>
        <v>0</v>
      </c>
      <c r="FQ126">
        <f t="shared" si="183"/>
        <v>32.68</v>
      </c>
      <c r="FR126" s="215">
        <f t="shared" si="184"/>
        <v>17.2</v>
      </c>
      <c r="FS126" s="209">
        <f t="shared" si="185"/>
        <v>315</v>
      </c>
      <c r="FU126">
        <f t="shared" si="186"/>
        <v>0</v>
      </c>
    </row>
    <row r="127" spans="6:177">
      <c r="F127" s="2">
        <v>17000</v>
      </c>
      <c r="G127">
        <f t="shared" si="187"/>
        <v>17025</v>
      </c>
      <c r="H127" s="75">
        <f t="shared" si="129"/>
        <v>-315</v>
      </c>
      <c r="I127" s="57">
        <v>0</v>
      </c>
      <c r="J127" s="57">
        <v>0</v>
      </c>
      <c r="K127" s="2">
        <f>ROUND(INDEX(CCareExpDecimal[],MATCH(F127,CCareExpDecimal[Income At Least],1),2)*J127,0)</f>
        <v>0</v>
      </c>
      <c r="L127" s="57">
        <v>0</v>
      </c>
      <c r="M127" s="2">
        <f t="shared" si="130"/>
        <v>0</v>
      </c>
      <c r="N127" s="57">
        <v>0</v>
      </c>
      <c r="O127" s="57">
        <f t="shared" si="131"/>
        <v>0</v>
      </c>
      <c r="P127" s="2">
        <f t="shared" si="132"/>
        <v>0</v>
      </c>
      <c r="Q127" s="96">
        <v>2175</v>
      </c>
      <c r="R127" s="96">
        <f t="shared" si="188"/>
        <v>2175</v>
      </c>
      <c r="S127" s="2">
        <f t="shared" si="189"/>
        <v>47</v>
      </c>
      <c r="T127" s="2">
        <f t="shared" si="133"/>
        <v>-268</v>
      </c>
      <c r="U127" s="2">
        <f t="shared" si="134"/>
        <v>268</v>
      </c>
      <c r="V127" s="75"/>
      <c r="W127" s="75">
        <f t="shared" si="135"/>
        <v>-188</v>
      </c>
      <c r="X127" s="75">
        <f t="shared" si="136"/>
        <v>27</v>
      </c>
      <c r="Y127" s="75">
        <f t="shared" si="137"/>
        <v>0</v>
      </c>
      <c r="Z127" s="75"/>
      <c r="AA127" s="2">
        <f t="shared" si="138"/>
        <v>3000</v>
      </c>
      <c r="AB127" s="2">
        <f>IF($F127&lt;=AD$64,AD$65,AD$66)*Calc!$B$12+AD$63</f>
        <v>1500</v>
      </c>
      <c r="AC127" s="2">
        <f t="shared" si="139"/>
        <v>4500</v>
      </c>
      <c r="AD127" s="126">
        <f t="shared" si="140"/>
        <v>-735</v>
      </c>
      <c r="AE127" s="112">
        <v>303</v>
      </c>
      <c r="AF127" s="75">
        <f t="shared" si="141"/>
        <v>0</v>
      </c>
      <c r="AG127" s="75"/>
      <c r="AH127" s="75">
        <f t="shared" si="142"/>
        <v>-79</v>
      </c>
      <c r="AI127" s="75">
        <f t="shared" si="143"/>
        <v>0</v>
      </c>
      <c r="AJ127" s="75">
        <f t="shared" si="144"/>
        <v>-212</v>
      </c>
      <c r="AK127" s="75">
        <f t="shared" si="145"/>
        <v>0</v>
      </c>
      <c r="AL127" s="75">
        <f t="shared" si="190"/>
        <v>-212</v>
      </c>
      <c r="AM127" s="114">
        <v>230</v>
      </c>
      <c r="AN127" s="120"/>
      <c r="AO127" s="75">
        <f t="shared" si="203"/>
        <v>0</v>
      </c>
      <c r="AP127" s="75">
        <f t="shared" si="203"/>
        <v>-139</v>
      </c>
      <c r="AQ127" s="75"/>
      <c r="AR127" s="126">
        <f t="shared" si="120"/>
        <v>-60</v>
      </c>
      <c r="AS127" s="75">
        <f t="shared" si="204"/>
        <v>-331</v>
      </c>
      <c r="AT127" s="75">
        <f t="shared" si="204"/>
        <v>-126</v>
      </c>
      <c r="AU127" s="75">
        <f t="shared" si="204"/>
        <v>0</v>
      </c>
      <c r="AV127" s="75">
        <f t="shared" si="204"/>
        <v>-339</v>
      </c>
      <c r="AW127" s="112">
        <v>49</v>
      </c>
      <c r="AX127" s="75">
        <f t="shared" si="205"/>
        <v>-634</v>
      </c>
      <c r="AY127" s="75">
        <f t="shared" si="205"/>
        <v>0</v>
      </c>
      <c r="AZ127" s="75"/>
      <c r="BA127" s="75">
        <f t="shared" si="222"/>
        <v>-721</v>
      </c>
      <c r="BB127" s="75">
        <f t="shared" si="222"/>
        <v>-504</v>
      </c>
      <c r="BC127" s="75">
        <f t="shared" si="222"/>
        <v>-741</v>
      </c>
      <c r="BD127" s="75">
        <f t="shared" si="222"/>
        <v>-349</v>
      </c>
      <c r="BE127" s="75">
        <f t="shared" si="222"/>
        <v>-631</v>
      </c>
      <c r="BF127" s="75">
        <f t="shared" si="222"/>
        <v>-231</v>
      </c>
      <c r="BG127" s="112">
        <v>113</v>
      </c>
      <c r="BH127" s="75">
        <f t="shared" si="150"/>
        <v>0</v>
      </c>
      <c r="BI127" s="75">
        <f t="shared" si="151"/>
        <v>3450</v>
      </c>
      <c r="BJ127" s="75">
        <f t="shared" si="152"/>
        <v>-439</v>
      </c>
      <c r="BK127" s="75">
        <f t="shared" si="207"/>
        <v>-630</v>
      </c>
      <c r="BL127" s="75">
        <f t="shared" si="207"/>
        <v>-493</v>
      </c>
      <c r="BM127" s="75"/>
      <c r="BN127" s="75">
        <f t="shared" si="208"/>
        <v>-170</v>
      </c>
      <c r="BO127" s="75">
        <f t="shared" si="208"/>
        <v>0</v>
      </c>
      <c r="BP127" s="112">
        <v>0</v>
      </c>
      <c r="BQ127" s="75">
        <f t="shared" si="155"/>
        <v>-36</v>
      </c>
      <c r="BR127" s="112">
        <v>0</v>
      </c>
      <c r="BS127" s="75">
        <f t="shared" si="156"/>
        <v>3400</v>
      </c>
      <c r="BT127" s="75">
        <f t="shared" si="223"/>
        <v>-363</v>
      </c>
      <c r="BU127" s="75">
        <f t="shared" si="223"/>
        <v>-124</v>
      </c>
      <c r="BV127" s="75">
        <f t="shared" si="223"/>
        <v>0</v>
      </c>
      <c r="BW127" s="75">
        <f t="shared" si="223"/>
        <v>0</v>
      </c>
      <c r="BX127" s="75">
        <f t="shared" si="223"/>
        <v>-224</v>
      </c>
      <c r="BY127" s="75">
        <f t="shared" si="223"/>
        <v>-54</v>
      </c>
      <c r="BZ127" s="75">
        <f t="shared" si="223"/>
        <v>-363</v>
      </c>
      <c r="CA127" s="75">
        <f t="shared" si="223"/>
        <v>-202</v>
      </c>
      <c r="CB127" s="112">
        <v>0</v>
      </c>
      <c r="CC127" s="75">
        <f t="shared" si="158"/>
        <v>0</v>
      </c>
      <c r="CD127" s="75">
        <f t="shared" si="159"/>
        <v>0</v>
      </c>
      <c r="CE127" s="126">
        <f t="shared" si="160"/>
        <v>0</v>
      </c>
      <c r="CF127" s="75">
        <f t="shared" si="161"/>
        <v>-270</v>
      </c>
      <c r="CG127" s="75"/>
      <c r="CH127" s="75">
        <f t="shared" si="210"/>
        <v>-715</v>
      </c>
      <c r="CI127" s="75">
        <f t="shared" si="210"/>
        <v>-522</v>
      </c>
      <c r="CJ127" s="75"/>
      <c r="CK127" s="75">
        <f t="shared" si="211"/>
        <v>-86</v>
      </c>
      <c r="CL127" s="75">
        <f t="shared" si="211"/>
        <v>0</v>
      </c>
      <c r="CM127" s="112">
        <v>0</v>
      </c>
      <c r="CN127" s="75">
        <f t="shared" si="212"/>
        <v>0</v>
      </c>
      <c r="CO127" s="75">
        <f t="shared" si="212"/>
        <v>0</v>
      </c>
      <c r="CP127" s="75">
        <f t="shared" si="212"/>
        <v>0</v>
      </c>
      <c r="CQ127" s="75"/>
      <c r="CR127" s="126">
        <f t="shared" si="165"/>
        <v>0</v>
      </c>
      <c r="CS127" s="112">
        <v>0</v>
      </c>
      <c r="CT127" s="57"/>
      <c r="CU127" s="75">
        <f t="shared" si="213"/>
        <v>-201</v>
      </c>
      <c r="CV127" s="75">
        <f t="shared" si="213"/>
        <v>-274</v>
      </c>
      <c r="CW127" s="75">
        <f t="shared" si="213"/>
        <v>0</v>
      </c>
      <c r="CX127" s="126" cm="1">
        <f t="array" ref="CX127">IF($F127&lt;=10000,0,-ROUND(MAX(INDEX(CX$26:CX$38,MATCH(MAX($F127-CX$86-IF(CX$8="Yes",IF(CX$9=0,$U127,MIN($U127,CX$9)),0),0),CX$12:CX$25,1))*(MAX($F127-CX$86-IF(CX$8="Yes",IF(CX$9=0,$U127,MIN($U127,CX$9)),0),0)-INDEX(CX$12:CX$25,MATCH(MAX($F127-CX$86-IF(CX$8="Yes",IF(CX$9=0,$U127,MIN($U127,CX$9)),0),0),CX$12:CX$25,1)))+INDEX(CX$39:CX$51,MATCH(MAX($F127-CX$86-IF(CX$8="Yes",IF(CX$9=0,$U127,MIN($U127,CX$9)),0),0),CX$12:CX$25,1))-CX$87,0),0))*(1-_xlfn.IFNA(INDEX(WVFamilyCredit[Percent],MATCH(1,(WVFamilyCredit[Year]=Calc!$B$4)*(WVFamilyCredit[HH Size]=SUM(Calc!$B$11:$B$12))*(WVFamilyCredit[Status]=Calc!$B$8)*(WVFamilyCredit[greater than]&lt;=$F127)*(WVFamilyCredit[equal to or less than]&gt;=$F127),0)),0))</f>
        <v>-394</v>
      </c>
      <c r="CY127" s="115" cm="1">
        <f t="array" ref="CY127">(1-_xlfn.IFNA(INDEX(WVFamilyCredit[Percent],MATCH(1,(WVFamilyCredit[Year]=Calc!$B$4)*(WVFamilyCredit[HH Size]=SUM(Calc!$B$11:$B$12))*(WVFamilyCredit[Status]=Calc!$B$8)*(WVFamilyCredit[greater than]&lt;=$F127)*(WVFamilyCredit[equal to or less than]&gt;=$F127),0)),0))</f>
        <v>1</v>
      </c>
      <c r="CZ127" s="112">
        <v>0</v>
      </c>
      <c r="DA127" s="57"/>
      <c r="DB127" s="75">
        <f t="shared" si="214"/>
        <v>-124</v>
      </c>
      <c r="DC127" s="75">
        <f t="shared" si="214"/>
        <v>0</v>
      </c>
      <c r="DE127" s="57"/>
      <c r="DF127" s="57">
        <f t="shared" si="191"/>
        <v>303</v>
      </c>
      <c r="DG127" s="57">
        <f t="shared" si="192"/>
        <v>230</v>
      </c>
      <c r="DH127">
        <v>0</v>
      </c>
      <c r="DI127" s="57">
        <f t="shared" si="193"/>
        <v>49</v>
      </c>
      <c r="DJ127" s="75">
        <f t="shared" si="194"/>
        <v>113</v>
      </c>
      <c r="DK127" s="75">
        <f t="shared" si="195"/>
        <v>0</v>
      </c>
      <c r="DL127" s="75">
        <f t="shared" si="196"/>
        <v>0</v>
      </c>
      <c r="DM127" s="57">
        <f t="shared" si="197"/>
        <v>0</v>
      </c>
      <c r="DN127" s="57">
        <f t="shared" si="198"/>
        <v>0</v>
      </c>
      <c r="DO127">
        <f>0</f>
        <v>0</v>
      </c>
      <c r="DP127">
        <v>0</v>
      </c>
      <c r="DQ127" s="57">
        <f t="shared" si="199"/>
        <v>0</v>
      </c>
      <c r="DR127" s="75">
        <f t="shared" si="200"/>
        <v>-394</v>
      </c>
      <c r="EB127" s="209" cm="1">
        <f t="array" ref="EB127">_xlfn.IFNA(INDEX(CAeitcTable[],MATCH(1,(CAeitcTable[At Least]&lt;=$F127)*(CAeitcTable[But Not Over]&gt;=$F127),0),MATCH(MIN($B$12,3),VALUE(CAeitcTable[#Headers]),0)),0)</f>
        <v>129</v>
      </c>
      <c r="EC127">
        <f t="shared" si="215"/>
        <v>23.5</v>
      </c>
      <c r="ED127">
        <f t="shared" si="215"/>
        <v>18.8</v>
      </c>
      <c r="EE127">
        <f t="shared" si="215"/>
        <v>2.1149999999999998</v>
      </c>
      <c r="EF127">
        <f t="shared" si="215"/>
        <v>25.85</v>
      </c>
      <c r="EI127">
        <f t="shared" si="169"/>
        <v>18.8</v>
      </c>
      <c r="EK127">
        <f t="shared" si="216"/>
        <v>9.4</v>
      </c>
      <c r="EL127">
        <f t="shared" si="216"/>
        <v>4.7</v>
      </c>
      <c r="EM127">
        <f t="shared" si="216"/>
        <v>7.05</v>
      </c>
      <c r="EN127">
        <f t="shared" si="216"/>
        <v>7.99</v>
      </c>
      <c r="EP127">
        <f t="shared" si="217"/>
        <v>2.35</v>
      </c>
      <c r="EQ127">
        <f t="shared" si="217"/>
        <v>23.5</v>
      </c>
      <c r="ER127" s="209">
        <f t="shared" si="172"/>
        <v>47</v>
      </c>
      <c r="ES127">
        <f t="shared" si="218"/>
        <v>14.1</v>
      </c>
      <c r="ET127">
        <f t="shared" si="218"/>
        <v>14.1</v>
      </c>
      <c r="EU127" s="213">
        <f t="shared" si="174"/>
        <v>350</v>
      </c>
      <c r="EW127" s="215">
        <f t="shared" si="175"/>
        <v>4.7</v>
      </c>
      <c r="EX127">
        <f t="shared" si="219"/>
        <v>4.7</v>
      </c>
      <c r="EY127">
        <f t="shared" si="219"/>
        <v>4.7</v>
      </c>
      <c r="FB127">
        <f t="shared" si="220"/>
        <v>18.8</v>
      </c>
      <c r="FC127">
        <f t="shared" si="220"/>
        <v>11.75</v>
      </c>
      <c r="FD127">
        <f t="shared" si="220"/>
        <v>14.1</v>
      </c>
      <c r="FG127" s="215">
        <f t="shared" si="178"/>
        <v>0</v>
      </c>
      <c r="FH127">
        <f t="shared" si="221"/>
        <v>2.35</v>
      </c>
      <c r="FI127">
        <f t="shared" si="221"/>
        <v>4.2299999999999995</v>
      </c>
      <c r="FK127">
        <f t="shared" si="180"/>
        <v>7.5200000000000005</v>
      </c>
      <c r="FL127" s="215">
        <f t="shared" si="181"/>
        <v>0</v>
      </c>
      <c r="FP127" s="215">
        <f t="shared" si="182"/>
        <v>0</v>
      </c>
      <c r="FQ127">
        <f t="shared" si="183"/>
        <v>17.86</v>
      </c>
      <c r="FR127" s="215">
        <f t="shared" si="184"/>
        <v>9.4</v>
      </c>
      <c r="FS127" s="209">
        <f t="shared" si="185"/>
        <v>315</v>
      </c>
      <c r="FU127">
        <f t="shared" si="186"/>
        <v>0</v>
      </c>
    </row>
    <row r="128" spans="6:177">
      <c r="F128" s="2">
        <v>17500</v>
      </c>
      <c r="G128">
        <f t="shared" si="187"/>
        <v>17525</v>
      </c>
      <c r="H128" s="75">
        <f t="shared" si="129"/>
        <v>-365</v>
      </c>
      <c r="I128" s="57">
        <v>0</v>
      </c>
      <c r="J128" s="57">
        <v>0</v>
      </c>
      <c r="K128" s="2">
        <f>ROUND(INDEX(CCareExpDecimal[],MATCH(F128,CCareExpDecimal[Income At Least],1),2)*J128,0)</f>
        <v>0</v>
      </c>
      <c r="L128" s="57">
        <v>0</v>
      </c>
      <c r="M128" s="2">
        <f t="shared" si="130"/>
        <v>0</v>
      </c>
      <c r="N128" s="57">
        <v>0</v>
      </c>
      <c r="O128" s="57">
        <f t="shared" si="131"/>
        <v>0</v>
      </c>
      <c r="P128" s="2">
        <f t="shared" si="132"/>
        <v>0</v>
      </c>
      <c r="Q128" s="96">
        <v>2250</v>
      </c>
      <c r="R128" s="96">
        <f t="shared" si="188"/>
        <v>2250</v>
      </c>
      <c r="S128" s="2">
        <f t="shared" si="189"/>
        <v>9</v>
      </c>
      <c r="T128" s="2">
        <f t="shared" si="133"/>
        <v>-356</v>
      </c>
      <c r="U128" s="2">
        <f t="shared" si="134"/>
        <v>356</v>
      </c>
      <c r="V128" s="75"/>
      <c r="W128" s="75">
        <f t="shared" si="135"/>
        <v>-199</v>
      </c>
      <c r="X128" s="75">
        <f t="shared" si="136"/>
        <v>23</v>
      </c>
      <c r="Y128" s="75">
        <f t="shared" si="137"/>
        <v>0</v>
      </c>
      <c r="Z128" s="75"/>
      <c r="AA128" s="2">
        <f t="shared" si="138"/>
        <v>3000</v>
      </c>
      <c r="AB128" s="2">
        <f>IF($F128&lt;=AD$64,AD$65,AD$66)*Calc!$B$12+AD$63</f>
        <v>1500</v>
      </c>
      <c r="AC128" s="2">
        <f t="shared" si="139"/>
        <v>4500</v>
      </c>
      <c r="AD128" s="126">
        <f t="shared" si="140"/>
        <v>-760</v>
      </c>
      <c r="AE128" s="112">
        <v>328</v>
      </c>
      <c r="AF128" s="75">
        <f t="shared" si="141"/>
        <v>0</v>
      </c>
      <c r="AG128" s="75"/>
      <c r="AH128" s="75">
        <f t="shared" si="142"/>
        <v>-91</v>
      </c>
      <c r="AI128" s="75">
        <f t="shared" si="143"/>
        <v>0</v>
      </c>
      <c r="AJ128" s="75">
        <f t="shared" si="144"/>
        <v>-229</v>
      </c>
      <c r="AK128" s="75">
        <f t="shared" si="145"/>
        <v>0</v>
      </c>
      <c r="AL128" s="75">
        <f t="shared" si="190"/>
        <v>-229</v>
      </c>
      <c r="AM128" s="114">
        <v>245</v>
      </c>
      <c r="AN128" s="120"/>
      <c r="AO128" s="75">
        <f t="shared" si="203"/>
        <v>-5</v>
      </c>
      <c r="AP128" s="75">
        <f t="shared" si="203"/>
        <v>-161</v>
      </c>
      <c r="AQ128" s="75"/>
      <c r="AR128" s="126">
        <f t="shared" si="120"/>
        <v>-75</v>
      </c>
      <c r="AS128" s="75">
        <f t="shared" si="204"/>
        <v>-355</v>
      </c>
      <c r="AT128" s="75">
        <f t="shared" si="204"/>
        <v>-146</v>
      </c>
      <c r="AU128" s="75">
        <f t="shared" si="204"/>
        <v>0</v>
      </c>
      <c r="AV128" s="75">
        <f t="shared" si="204"/>
        <v>-368</v>
      </c>
      <c r="AW128" s="112">
        <v>64</v>
      </c>
      <c r="AX128" s="75">
        <f t="shared" si="205"/>
        <v>-666</v>
      </c>
      <c r="AY128" s="75">
        <f t="shared" si="205"/>
        <v>0</v>
      </c>
      <c r="AZ128" s="75"/>
      <c r="BA128" s="75">
        <f t="shared" si="222"/>
        <v>-746</v>
      </c>
      <c r="BB128" s="75">
        <f t="shared" si="222"/>
        <v>-520</v>
      </c>
      <c r="BC128" s="75">
        <f t="shared" si="222"/>
        <v>-761</v>
      </c>
      <c r="BD128" s="75">
        <f t="shared" si="222"/>
        <v>-364</v>
      </c>
      <c r="BE128" s="75">
        <f t="shared" si="222"/>
        <v>-653</v>
      </c>
      <c r="BF128" s="75">
        <f t="shared" si="222"/>
        <v>-249</v>
      </c>
      <c r="BG128" s="112">
        <v>123</v>
      </c>
      <c r="BH128" s="75">
        <f t="shared" si="150"/>
        <v>0</v>
      </c>
      <c r="BI128" s="75">
        <f t="shared" si="151"/>
        <v>3450</v>
      </c>
      <c r="BJ128" s="75">
        <f t="shared" si="152"/>
        <v>-463</v>
      </c>
      <c r="BK128" s="75">
        <f t="shared" si="207"/>
        <v>-655</v>
      </c>
      <c r="BL128" s="75">
        <f t="shared" si="207"/>
        <v>-514</v>
      </c>
      <c r="BM128" s="75"/>
      <c r="BN128" s="75">
        <f t="shared" si="208"/>
        <v>-197</v>
      </c>
      <c r="BO128" s="75">
        <f t="shared" si="208"/>
        <v>0</v>
      </c>
      <c r="BP128" s="112">
        <v>0</v>
      </c>
      <c r="BQ128" s="75">
        <f t="shared" si="155"/>
        <v>-46</v>
      </c>
      <c r="BR128" s="112">
        <v>0</v>
      </c>
      <c r="BS128" s="75">
        <f t="shared" si="156"/>
        <v>3500</v>
      </c>
      <c r="BT128" s="75">
        <f t="shared" si="223"/>
        <v>-383</v>
      </c>
      <c r="BU128" s="75">
        <f t="shared" si="223"/>
        <v>-141</v>
      </c>
      <c r="BV128" s="75">
        <f t="shared" si="223"/>
        <v>0</v>
      </c>
      <c r="BW128" s="75">
        <f t="shared" si="223"/>
        <v>0</v>
      </c>
      <c r="BX128" s="75">
        <f t="shared" si="223"/>
        <v>-231</v>
      </c>
      <c r="BY128" s="75">
        <f t="shared" si="223"/>
        <v>-62</v>
      </c>
      <c r="BZ128" s="75">
        <f t="shared" si="223"/>
        <v>-385</v>
      </c>
      <c r="CA128" s="75">
        <f t="shared" si="223"/>
        <v>-226</v>
      </c>
      <c r="CB128" s="112">
        <v>0</v>
      </c>
      <c r="CC128" s="75">
        <f t="shared" si="158"/>
        <v>0</v>
      </c>
      <c r="CD128" s="75">
        <f t="shared" si="159"/>
        <v>0</v>
      </c>
      <c r="CE128" s="126">
        <f t="shared" si="160"/>
        <v>0</v>
      </c>
      <c r="CF128" s="75">
        <f t="shared" si="161"/>
        <v>-294</v>
      </c>
      <c r="CG128" s="75"/>
      <c r="CH128" s="75">
        <f t="shared" si="210"/>
        <v>-751</v>
      </c>
      <c r="CI128" s="75">
        <f t="shared" si="210"/>
        <v>-537</v>
      </c>
      <c r="CJ128" s="75"/>
      <c r="CK128" s="75">
        <f t="shared" si="211"/>
        <v>-105</v>
      </c>
      <c r="CL128" s="75">
        <f t="shared" si="211"/>
        <v>-10</v>
      </c>
      <c r="CM128" s="112">
        <v>0</v>
      </c>
      <c r="CN128" s="75">
        <f t="shared" si="212"/>
        <v>0</v>
      </c>
      <c r="CO128" s="75">
        <f t="shared" si="212"/>
        <v>0</v>
      </c>
      <c r="CP128" s="75">
        <f t="shared" si="212"/>
        <v>0</v>
      </c>
      <c r="CQ128" s="75"/>
      <c r="CR128" s="126">
        <f t="shared" si="165"/>
        <v>-18</v>
      </c>
      <c r="CS128" s="112">
        <v>0</v>
      </c>
      <c r="CT128" s="57"/>
      <c r="CU128" s="75">
        <f t="shared" si="213"/>
        <v>-218</v>
      </c>
      <c r="CV128" s="75">
        <f t="shared" si="213"/>
        <v>-299</v>
      </c>
      <c r="CW128" s="75">
        <f t="shared" si="213"/>
        <v>0</v>
      </c>
      <c r="CX128" s="126" cm="1">
        <f t="array" ref="CX128">IF($F128&lt;=10000,0,-ROUND(MAX(INDEX(CX$26:CX$38,MATCH(MAX($F128-CX$86-IF(CX$8="Yes",IF(CX$9=0,$U128,MIN($U128,CX$9)),0),0),CX$12:CX$25,1))*(MAX($F128-CX$86-IF(CX$8="Yes",IF(CX$9=0,$U128,MIN($U128,CX$9)),0),0)-INDEX(CX$12:CX$25,MATCH(MAX($F128-CX$86-IF(CX$8="Yes",IF(CX$9=0,$U128,MIN($U128,CX$9)),0),0),CX$12:CX$25,1)))+INDEX(CX$39:CX$51,MATCH(MAX($F128-CX$86-IF(CX$8="Yes",IF(CX$9=0,$U128,MIN($U128,CX$9)),0),0),CX$12:CX$25,1))-CX$87,0),0))*(1-_xlfn.IFNA(INDEX(WVFamilyCredit[Percent],MATCH(1,(WVFamilyCredit[Year]=Calc!$B$4)*(WVFamilyCredit[HH Size]=SUM(Calc!$B$11:$B$12))*(WVFamilyCredit[Status]=Calc!$B$8)*(WVFamilyCredit[greater than]&lt;=$F128)*(WVFamilyCredit[equal to or less than]&gt;=$F128),0)),0))</f>
        <v>-409</v>
      </c>
      <c r="CY128" s="115" cm="1">
        <f t="array" ref="CY128">(1-_xlfn.IFNA(INDEX(WVFamilyCredit[Percent],MATCH(1,(WVFamilyCredit[Year]=Calc!$B$4)*(WVFamilyCredit[HH Size]=SUM(Calc!$B$11:$B$12))*(WVFamilyCredit[Status]=Calc!$B$8)*(WVFamilyCredit[greater than]&lt;=$F128)*(WVFamilyCredit[equal to or less than]&gt;=$F128),0)),0))</f>
        <v>1</v>
      </c>
      <c r="CZ128" s="112">
        <v>0</v>
      </c>
      <c r="DA128" s="57"/>
      <c r="DB128" s="75">
        <f t="shared" si="214"/>
        <v>-141</v>
      </c>
      <c r="DC128" s="75">
        <f t="shared" si="214"/>
        <v>0</v>
      </c>
      <c r="DE128" s="57"/>
      <c r="DF128" s="57">
        <f t="shared" si="191"/>
        <v>328</v>
      </c>
      <c r="DG128" s="57">
        <f t="shared" si="192"/>
        <v>245</v>
      </c>
      <c r="DH128">
        <v>0</v>
      </c>
      <c r="DI128" s="57">
        <f t="shared" si="193"/>
        <v>64</v>
      </c>
      <c r="DJ128" s="75">
        <f t="shared" si="194"/>
        <v>123</v>
      </c>
      <c r="DK128" s="75">
        <f t="shared" si="195"/>
        <v>0</v>
      </c>
      <c r="DL128" s="75">
        <f t="shared" si="196"/>
        <v>0</v>
      </c>
      <c r="DM128" s="57">
        <f t="shared" si="197"/>
        <v>0</v>
      </c>
      <c r="DN128" s="57">
        <f t="shared" si="198"/>
        <v>0</v>
      </c>
      <c r="DO128">
        <f>0</f>
        <v>0</v>
      </c>
      <c r="DP128">
        <v>0</v>
      </c>
      <c r="DQ128" s="57">
        <f t="shared" si="199"/>
        <v>-18</v>
      </c>
      <c r="DR128" s="75">
        <f t="shared" si="200"/>
        <v>-409</v>
      </c>
      <c r="EB128" s="209" cm="1">
        <f t="array" ref="EB128">_xlfn.IFNA(INDEX(CAeitcTable[],MATCH(1,(CAeitcTable[At Least]&lt;=$F128)*(CAeitcTable[But Not Over]&gt;=$F128),0),MATCH(MIN($B$12,3),VALUE(CAeitcTable[#Headers]),0)),0)</f>
        <v>124</v>
      </c>
      <c r="EC128">
        <f t="shared" si="215"/>
        <v>4.5</v>
      </c>
      <c r="ED128">
        <f t="shared" si="215"/>
        <v>3.6</v>
      </c>
      <c r="EE128">
        <f t="shared" si="215"/>
        <v>0.40499999999999997</v>
      </c>
      <c r="EF128">
        <f t="shared" si="215"/>
        <v>4.95</v>
      </c>
      <c r="EI128">
        <f t="shared" si="169"/>
        <v>3.6</v>
      </c>
      <c r="EK128">
        <f t="shared" si="216"/>
        <v>1.8</v>
      </c>
      <c r="EL128">
        <f t="shared" si="216"/>
        <v>0.9</v>
      </c>
      <c r="EM128">
        <f t="shared" si="216"/>
        <v>1.3499999999999999</v>
      </c>
      <c r="EN128">
        <f t="shared" si="216"/>
        <v>1.53</v>
      </c>
      <c r="EP128">
        <f t="shared" si="217"/>
        <v>0.45</v>
      </c>
      <c r="EQ128">
        <f t="shared" si="217"/>
        <v>4.5</v>
      </c>
      <c r="ER128" s="209">
        <f t="shared" si="172"/>
        <v>9</v>
      </c>
      <c r="ES128">
        <f t="shared" si="218"/>
        <v>2.6999999999999997</v>
      </c>
      <c r="ET128">
        <f t="shared" si="218"/>
        <v>2.6999999999999997</v>
      </c>
      <c r="EU128" s="213">
        <f t="shared" si="174"/>
        <v>350</v>
      </c>
      <c r="EW128" s="215">
        <f t="shared" si="175"/>
        <v>0.9</v>
      </c>
      <c r="EX128">
        <f t="shared" si="219"/>
        <v>0.9</v>
      </c>
      <c r="EY128">
        <f t="shared" si="219"/>
        <v>0.9</v>
      </c>
      <c r="FB128">
        <f t="shared" si="220"/>
        <v>3.6</v>
      </c>
      <c r="FC128">
        <f t="shared" si="220"/>
        <v>2.25</v>
      </c>
      <c r="FD128">
        <f t="shared" si="220"/>
        <v>2.6999999999999997</v>
      </c>
      <c r="FG128" s="215">
        <f t="shared" si="178"/>
        <v>0</v>
      </c>
      <c r="FH128">
        <f t="shared" si="221"/>
        <v>0.45</v>
      </c>
      <c r="FI128">
        <f t="shared" si="221"/>
        <v>0.80999999999999994</v>
      </c>
      <c r="FK128">
        <f t="shared" si="180"/>
        <v>1.44</v>
      </c>
      <c r="FL128" s="215">
        <f t="shared" si="181"/>
        <v>10</v>
      </c>
      <c r="FP128" s="215">
        <f t="shared" si="182"/>
        <v>1.8</v>
      </c>
      <c r="FQ128">
        <f t="shared" si="183"/>
        <v>3.42</v>
      </c>
      <c r="FR128" s="215">
        <f t="shared" si="184"/>
        <v>1.8</v>
      </c>
      <c r="FS128" s="209">
        <f t="shared" si="185"/>
        <v>315</v>
      </c>
      <c r="FU128">
        <f t="shared" si="186"/>
        <v>0</v>
      </c>
    </row>
    <row r="129" spans="6:177">
      <c r="F129" s="2">
        <v>18000</v>
      </c>
      <c r="G129">
        <f t="shared" si="187"/>
        <v>18025</v>
      </c>
      <c r="H129" s="75">
        <f t="shared" si="129"/>
        <v>-415</v>
      </c>
      <c r="I129" s="57">
        <v>0</v>
      </c>
      <c r="J129" s="57">
        <v>0</v>
      </c>
      <c r="K129" s="2">
        <f>ROUND(INDEX(CCareExpDecimal[],MATCH(F129,CCareExpDecimal[Income At Least],1),2)*J129,0)</f>
        <v>0</v>
      </c>
      <c r="L129" s="57">
        <v>0</v>
      </c>
      <c r="M129" s="2">
        <f t="shared" si="130"/>
        <v>0</v>
      </c>
      <c r="N129" s="57">
        <v>0</v>
      </c>
      <c r="O129" s="57">
        <f t="shared" si="131"/>
        <v>0</v>
      </c>
      <c r="P129" s="2">
        <f t="shared" si="132"/>
        <v>0</v>
      </c>
      <c r="Q129" s="96">
        <v>2325</v>
      </c>
      <c r="R129" s="96">
        <f t="shared" si="188"/>
        <v>2325</v>
      </c>
      <c r="S129" s="2">
        <f t="shared" si="189"/>
        <v>0</v>
      </c>
      <c r="T129" s="2">
        <f t="shared" si="133"/>
        <v>-415</v>
      </c>
      <c r="U129" s="2">
        <f t="shared" si="134"/>
        <v>415</v>
      </c>
      <c r="V129" s="75"/>
      <c r="W129" s="75">
        <f t="shared" si="135"/>
        <v>-211</v>
      </c>
      <c r="X129" s="75">
        <f t="shared" si="136"/>
        <v>22</v>
      </c>
      <c r="Y129" s="75">
        <f t="shared" si="137"/>
        <v>0</v>
      </c>
      <c r="Z129" s="75"/>
      <c r="AA129" s="2">
        <f t="shared" si="138"/>
        <v>3000</v>
      </c>
      <c r="AB129" s="2">
        <f>IF($F129&lt;=AD$64,AD$65,AD$66)*Calc!$B$12+AD$63</f>
        <v>1500</v>
      </c>
      <c r="AC129" s="2">
        <f t="shared" si="139"/>
        <v>4500</v>
      </c>
      <c r="AD129" s="126">
        <f t="shared" si="140"/>
        <v>-785</v>
      </c>
      <c r="AE129" s="112">
        <v>353</v>
      </c>
      <c r="AF129" s="75">
        <f t="shared" si="141"/>
        <v>0</v>
      </c>
      <c r="AG129" s="75"/>
      <c r="AH129" s="75">
        <f t="shared" si="142"/>
        <v>-104</v>
      </c>
      <c r="AI129" s="75">
        <f t="shared" si="143"/>
        <v>0</v>
      </c>
      <c r="AJ129" s="75">
        <f t="shared" si="144"/>
        <v>-246</v>
      </c>
      <c r="AK129" s="75">
        <f t="shared" si="145"/>
        <v>0</v>
      </c>
      <c r="AL129" s="75">
        <f t="shared" si="190"/>
        <v>-246</v>
      </c>
      <c r="AM129" s="114">
        <v>262</v>
      </c>
      <c r="AN129" s="120"/>
      <c r="AO129" s="75">
        <f t="shared" si="203"/>
        <v>-15</v>
      </c>
      <c r="AP129" s="75">
        <f t="shared" si="203"/>
        <v>-183</v>
      </c>
      <c r="AQ129" s="75"/>
      <c r="AR129" s="126">
        <f t="shared" si="120"/>
        <v>-90</v>
      </c>
      <c r="AS129" s="75">
        <f t="shared" si="204"/>
        <v>-379</v>
      </c>
      <c r="AT129" s="75">
        <f t="shared" si="204"/>
        <v>-166</v>
      </c>
      <c r="AU129" s="75">
        <f t="shared" si="204"/>
        <v>0</v>
      </c>
      <c r="AV129" s="75">
        <f t="shared" si="204"/>
        <v>-397</v>
      </c>
      <c r="AW129" s="112">
        <v>79</v>
      </c>
      <c r="AX129" s="75">
        <f t="shared" si="205"/>
        <v>-699</v>
      </c>
      <c r="AY129" s="75">
        <f t="shared" si="205"/>
        <v>0</v>
      </c>
      <c r="AZ129" s="75"/>
      <c r="BA129" s="75">
        <f t="shared" si="222"/>
        <v>-771</v>
      </c>
      <c r="BB129" s="75">
        <f t="shared" si="222"/>
        <v>-536</v>
      </c>
      <c r="BC129" s="75">
        <f t="shared" si="222"/>
        <v>-782</v>
      </c>
      <c r="BD129" s="75">
        <f t="shared" si="222"/>
        <v>-380</v>
      </c>
      <c r="BE129" s="75">
        <f t="shared" si="222"/>
        <v>-676</v>
      </c>
      <c r="BF129" s="75">
        <f t="shared" si="222"/>
        <v>-266</v>
      </c>
      <c r="BG129" s="112">
        <v>132</v>
      </c>
      <c r="BH129" s="75">
        <f t="shared" si="150"/>
        <v>0</v>
      </c>
      <c r="BI129" s="75">
        <f t="shared" si="151"/>
        <v>3450</v>
      </c>
      <c r="BJ129" s="75">
        <f t="shared" si="152"/>
        <v>-487</v>
      </c>
      <c r="BK129" s="75">
        <f t="shared" si="207"/>
        <v>-680</v>
      </c>
      <c r="BL129" s="75">
        <f t="shared" si="207"/>
        <v>-536</v>
      </c>
      <c r="BM129" s="75"/>
      <c r="BN129" s="75">
        <f t="shared" si="208"/>
        <v>-223</v>
      </c>
      <c r="BO129" s="75">
        <f t="shared" si="208"/>
        <v>0</v>
      </c>
      <c r="BP129" s="112">
        <v>0</v>
      </c>
      <c r="BQ129" s="75">
        <f t="shared" si="155"/>
        <v>-58</v>
      </c>
      <c r="BR129" s="112">
        <v>0</v>
      </c>
      <c r="BS129" s="75">
        <f t="shared" si="156"/>
        <v>3600</v>
      </c>
      <c r="BT129" s="75">
        <f t="shared" si="223"/>
        <v>-405</v>
      </c>
      <c r="BU129" s="75">
        <f t="shared" si="223"/>
        <v>-159</v>
      </c>
      <c r="BV129" s="75">
        <f t="shared" si="223"/>
        <v>0</v>
      </c>
      <c r="BW129" s="75">
        <f t="shared" si="223"/>
        <v>0</v>
      </c>
      <c r="BX129" s="75">
        <f t="shared" si="223"/>
        <v>-238</v>
      </c>
      <c r="BY129" s="75">
        <f t="shared" si="223"/>
        <v>-71</v>
      </c>
      <c r="BZ129" s="75">
        <f t="shared" si="223"/>
        <v>-408</v>
      </c>
      <c r="CA129" s="75">
        <f t="shared" si="223"/>
        <v>-249</v>
      </c>
      <c r="CB129" s="112">
        <v>0</v>
      </c>
      <c r="CC129" s="75">
        <f t="shared" si="158"/>
        <v>0</v>
      </c>
      <c r="CD129" s="75">
        <f t="shared" si="159"/>
        <v>0</v>
      </c>
      <c r="CE129" s="126">
        <f t="shared" si="160"/>
        <v>0</v>
      </c>
      <c r="CF129" s="75">
        <f t="shared" si="161"/>
        <v>-317</v>
      </c>
      <c r="CG129" s="75"/>
      <c r="CH129" s="75">
        <f t="shared" si="210"/>
        <v>-790</v>
      </c>
      <c r="CI129" s="75">
        <f t="shared" si="210"/>
        <v>-553</v>
      </c>
      <c r="CJ129" s="75"/>
      <c r="CK129" s="75">
        <f t="shared" si="211"/>
        <v>-124</v>
      </c>
      <c r="CL129" s="75">
        <f t="shared" si="211"/>
        <v>-25</v>
      </c>
      <c r="CM129" s="112">
        <v>0</v>
      </c>
      <c r="CN129" s="75">
        <f t="shared" si="212"/>
        <v>0</v>
      </c>
      <c r="CO129" s="75">
        <f t="shared" si="212"/>
        <v>0</v>
      </c>
      <c r="CP129" s="75">
        <f t="shared" si="212"/>
        <v>0</v>
      </c>
      <c r="CQ129" s="75"/>
      <c r="CR129" s="126">
        <f t="shared" si="165"/>
        <v>-42</v>
      </c>
      <c r="CS129" s="112">
        <v>0</v>
      </c>
      <c r="CT129" s="57"/>
      <c r="CU129" s="75">
        <f t="shared" si="213"/>
        <v>-235</v>
      </c>
      <c r="CV129" s="75">
        <f t="shared" si="213"/>
        <v>-324</v>
      </c>
      <c r="CW129" s="75">
        <f t="shared" si="213"/>
        <v>0</v>
      </c>
      <c r="CX129" s="126" cm="1">
        <f t="array" ref="CX129">IF($F129&lt;=10000,0,-ROUND(MAX(INDEX(CX$26:CX$38,MATCH(MAX($F129-CX$86-IF(CX$8="Yes",IF(CX$9=0,$U129,MIN($U129,CX$9)),0),0),CX$12:CX$25,1))*(MAX($F129-CX$86-IF(CX$8="Yes",IF(CX$9=0,$U129,MIN($U129,CX$9)),0),0)-INDEX(CX$12:CX$25,MATCH(MAX($F129-CX$86-IF(CX$8="Yes",IF(CX$9=0,$U129,MIN($U129,CX$9)),0),0),CX$12:CX$25,1)))+INDEX(CX$39:CX$51,MATCH(MAX($F129-CX$86-IF(CX$8="Yes",IF(CX$9=0,$U129,MIN($U129,CX$9)),0),0),CX$12:CX$25,1))-CX$87,0),0))*(1-_xlfn.IFNA(INDEX(WVFamilyCredit[Percent],MATCH(1,(WVFamilyCredit[Year]=Calc!$B$4)*(WVFamilyCredit[HH Size]=SUM(Calc!$B$11:$B$12))*(WVFamilyCredit[Status]=Calc!$B$8)*(WVFamilyCredit[greater than]&lt;=$F129)*(WVFamilyCredit[equal to or less than]&gt;=$F129),0)),0))</f>
        <v>-425</v>
      </c>
      <c r="CY129" s="115" cm="1">
        <f t="array" ref="CY129">(1-_xlfn.IFNA(INDEX(WVFamilyCredit[Percent],MATCH(1,(WVFamilyCredit[Year]=Calc!$B$4)*(WVFamilyCredit[HH Size]=SUM(Calc!$B$11:$B$12))*(WVFamilyCredit[Status]=Calc!$B$8)*(WVFamilyCredit[greater than]&lt;=$F129)*(WVFamilyCredit[equal to or less than]&gt;=$F129),0)),0))</f>
        <v>1</v>
      </c>
      <c r="CZ129" s="112">
        <v>0</v>
      </c>
      <c r="DA129" s="57"/>
      <c r="DB129" s="75">
        <f t="shared" si="214"/>
        <v>-159</v>
      </c>
      <c r="DC129" s="75">
        <f t="shared" si="214"/>
        <v>0</v>
      </c>
      <c r="DE129" s="57"/>
      <c r="DF129" s="57">
        <f t="shared" si="191"/>
        <v>353</v>
      </c>
      <c r="DG129" s="57">
        <f t="shared" si="192"/>
        <v>262</v>
      </c>
      <c r="DH129">
        <v>0</v>
      </c>
      <c r="DI129" s="57">
        <f t="shared" si="193"/>
        <v>79</v>
      </c>
      <c r="DJ129" s="75">
        <f t="shared" si="194"/>
        <v>132</v>
      </c>
      <c r="DK129" s="75">
        <f t="shared" si="195"/>
        <v>0</v>
      </c>
      <c r="DL129" s="75">
        <f t="shared" si="196"/>
        <v>0</v>
      </c>
      <c r="DM129" s="57">
        <f t="shared" si="197"/>
        <v>0</v>
      </c>
      <c r="DN129" s="57">
        <f t="shared" si="198"/>
        <v>0</v>
      </c>
      <c r="DO129">
        <f>0</f>
        <v>0</v>
      </c>
      <c r="DP129">
        <v>0</v>
      </c>
      <c r="DQ129" s="57">
        <f t="shared" si="199"/>
        <v>-42</v>
      </c>
      <c r="DR129" s="75">
        <f t="shared" si="200"/>
        <v>-425</v>
      </c>
      <c r="EB129" s="209" cm="1">
        <f t="array" ref="EB129">_xlfn.IFNA(INDEX(CAeitcTable[],MATCH(1,(CAeitcTable[At Least]&lt;=$F129)*(CAeitcTable[But Not Over]&gt;=$F129),0),MATCH(MIN($B$12,3),VALUE(CAeitcTable[#Headers]),0)),0)</f>
        <v>119</v>
      </c>
      <c r="EC129">
        <f t="shared" si="215"/>
        <v>0</v>
      </c>
      <c r="ED129">
        <f t="shared" si="215"/>
        <v>0</v>
      </c>
      <c r="EE129">
        <f t="shared" si="215"/>
        <v>0</v>
      </c>
      <c r="EF129">
        <f t="shared" si="215"/>
        <v>0</v>
      </c>
      <c r="EI129">
        <f t="shared" si="169"/>
        <v>0</v>
      </c>
      <c r="EK129">
        <f t="shared" si="216"/>
        <v>0</v>
      </c>
      <c r="EL129">
        <f t="shared" si="216"/>
        <v>0</v>
      </c>
      <c r="EM129">
        <f t="shared" si="216"/>
        <v>0</v>
      </c>
      <c r="EN129">
        <f t="shared" si="216"/>
        <v>0</v>
      </c>
      <c r="EP129">
        <f t="shared" si="217"/>
        <v>0</v>
      </c>
      <c r="EQ129">
        <f t="shared" si="217"/>
        <v>0</v>
      </c>
      <c r="ER129" s="209">
        <f t="shared" si="172"/>
        <v>0</v>
      </c>
      <c r="ES129">
        <f t="shared" si="218"/>
        <v>0</v>
      </c>
      <c r="ET129">
        <f t="shared" si="218"/>
        <v>0</v>
      </c>
      <c r="EU129" s="213">
        <f t="shared" si="174"/>
        <v>350</v>
      </c>
      <c r="EW129" s="215">
        <f t="shared" si="175"/>
        <v>0</v>
      </c>
      <c r="EX129">
        <f t="shared" si="219"/>
        <v>0</v>
      </c>
      <c r="EY129">
        <f t="shared" si="219"/>
        <v>0</v>
      </c>
      <c r="FB129">
        <f t="shared" si="220"/>
        <v>0</v>
      </c>
      <c r="FC129">
        <f t="shared" si="220"/>
        <v>0</v>
      </c>
      <c r="FD129">
        <f t="shared" si="220"/>
        <v>0</v>
      </c>
      <c r="FG129" s="215">
        <f t="shared" si="178"/>
        <v>0</v>
      </c>
      <c r="FH129">
        <f t="shared" si="221"/>
        <v>0</v>
      </c>
      <c r="FI129">
        <f t="shared" si="221"/>
        <v>0</v>
      </c>
      <c r="FK129">
        <f t="shared" si="180"/>
        <v>0</v>
      </c>
      <c r="FL129" s="215">
        <f t="shared" si="181"/>
        <v>0</v>
      </c>
      <c r="FP129" s="215">
        <f t="shared" si="182"/>
        <v>0</v>
      </c>
      <c r="FQ129">
        <f t="shared" si="183"/>
        <v>0</v>
      </c>
      <c r="FR129" s="215">
        <f t="shared" si="184"/>
        <v>0</v>
      </c>
      <c r="FS129" s="209">
        <f t="shared" si="185"/>
        <v>315</v>
      </c>
      <c r="FU129">
        <f t="shared" si="186"/>
        <v>0</v>
      </c>
    </row>
    <row r="130" spans="6:177">
      <c r="F130" s="2">
        <v>18500</v>
      </c>
      <c r="G130">
        <f t="shared" si="187"/>
        <v>18525</v>
      </c>
      <c r="H130" s="75">
        <f t="shared" si="129"/>
        <v>-465</v>
      </c>
      <c r="I130" s="57">
        <v>0</v>
      </c>
      <c r="J130" s="57">
        <v>0</v>
      </c>
      <c r="K130" s="2">
        <f>ROUND(INDEX(CCareExpDecimal[],MATCH(F130,CCareExpDecimal[Income At Least],1),2)*J130,0)</f>
        <v>0</v>
      </c>
      <c r="L130" s="57">
        <v>0</v>
      </c>
      <c r="M130" s="2">
        <f t="shared" si="130"/>
        <v>0</v>
      </c>
      <c r="N130" s="57">
        <v>0</v>
      </c>
      <c r="O130" s="57">
        <f t="shared" si="131"/>
        <v>0</v>
      </c>
      <c r="P130" s="2">
        <f t="shared" si="132"/>
        <v>0</v>
      </c>
      <c r="Q130" s="96">
        <v>2400</v>
      </c>
      <c r="R130" s="96">
        <f t="shared" si="188"/>
        <v>2400</v>
      </c>
      <c r="S130" s="2">
        <f t="shared" si="189"/>
        <v>0</v>
      </c>
      <c r="T130" s="2">
        <f t="shared" si="133"/>
        <v>-465</v>
      </c>
      <c r="U130" s="2">
        <f t="shared" si="134"/>
        <v>465</v>
      </c>
      <c r="V130" s="75"/>
      <c r="W130" s="75">
        <f t="shared" si="135"/>
        <v>-223</v>
      </c>
      <c r="X130" s="75">
        <f t="shared" si="136"/>
        <v>21</v>
      </c>
      <c r="Y130" s="75">
        <f t="shared" si="137"/>
        <v>0</v>
      </c>
      <c r="Z130" s="75"/>
      <c r="AA130" s="2">
        <f t="shared" si="138"/>
        <v>3000</v>
      </c>
      <c r="AB130" s="2">
        <f>IF($F130&lt;=AD$64,AD$65,AD$66)*Calc!$B$12+AD$63</f>
        <v>1500</v>
      </c>
      <c r="AC130" s="2">
        <f t="shared" si="139"/>
        <v>4500</v>
      </c>
      <c r="AD130" s="126">
        <f t="shared" si="140"/>
        <v>-810</v>
      </c>
      <c r="AE130" s="112">
        <v>378</v>
      </c>
      <c r="AF130" s="75">
        <f t="shared" si="141"/>
        <v>0</v>
      </c>
      <c r="AG130" s="75"/>
      <c r="AH130" s="75">
        <f t="shared" si="142"/>
        <v>-116</v>
      </c>
      <c r="AI130" s="75">
        <f t="shared" si="143"/>
        <v>0</v>
      </c>
      <c r="AJ130" s="75">
        <f t="shared" si="144"/>
        <v>-263</v>
      </c>
      <c r="AK130" s="75">
        <f t="shared" si="145"/>
        <v>0</v>
      </c>
      <c r="AL130" s="75">
        <f t="shared" si="190"/>
        <v>-263</v>
      </c>
      <c r="AM130" s="114">
        <v>279</v>
      </c>
      <c r="AN130" s="120"/>
      <c r="AO130" s="75">
        <f t="shared" si="203"/>
        <v>-25</v>
      </c>
      <c r="AP130" s="75">
        <f t="shared" si="203"/>
        <v>-205</v>
      </c>
      <c r="AQ130" s="75"/>
      <c r="AR130" s="126">
        <f t="shared" si="120"/>
        <v>-105</v>
      </c>
      <c r="AS130" s="75">
        <f t="shared" si="204"/>
        <v>-403</v>
      </c>
      <c r="AT130" s="75">
        <f t="shared" si="204"/>
        <v>-186</v>
      </c>
      <c r="AU130" s="75">
        <f t="shared" si="204"/>
        <v>0</v>
      </c>
      <c r="AV130" s="75">
        <f t="shared" si="204"/>
        <v>-426</v>
      </c>
      <c r="AW130" s="112">
        <v>94</v>
      </c>
      <c r="AX130" s="75">
        <f t="shared" si="205"/>
        <v>-733</v>
      </c>
      <c r="AY130" s="75">
        <f t="shared" si="205"/>
        <v>-9</v>
      </c>
      <c r="AZ130" s="75"/>
      <c r="BA130" s="75">
        <f t="shared" si="222"/>
        <v>-796</v>
      </c>
      <c r="BB130" s="75">
        <f t="shared" si="222"/>
        <v>-551</v>
      </c>
      <c r="BC130" s="75">
        <f t="shared" si="222"/>
        <v>-804</v>
      </c>
      <c r="BD130" s="75">
        <f t="shared" si="222"/>
        <v>-395</v>
      </c>
      <c r="BE130" s="75">
        <f t="shared" si="222"/>
        <v>-698</v>
      </c>
      <c r="BF130" s="75">
        <f t="shared" si="222"/>
        <v>-284</v>
      </c>
      <c r="BG130" s="112">
        <v>141</v>
      </c>
      <c r="BH130" s="75">
        <f t="shared" si="150"/>
        <v>0</v>
      </c>
      <c r="BI130" s="75">
        <f t="shared" si="151"/>
        <v>3450</v>
      </c>
      <c r="BJ130" s="75">
        <f t="shared" si="152"/>
        <v>-510</v>
      </c>
      <c r="BK130" s="75">
        <f t="shared" si="207"/>
        <v>-705</v>
      </c>
      <c r="BL130" s="75">
        <f t="shared" si="207"/>
        <v>-557</v>
      </c>
      <c r="BM130" s="75"/>
      <c r="BN130" s="75">
        <f t="shared" si="208"/>
        <v>-250</v>
      </c>
      <c r="BO130" s="75">
        <f t="shared" si="208"/>
        <v>-10</v>
      </c>
      <c r="BP130" s="112">
        <v>0</v>
      </c>
      <c r="BQ130" s="75">
        <f t="shared" si="155"/>
        <v>-71</v>
      </c>
      <c r="BR130" s="112">
        <v>0</v>
      </c>
      <c r="BS130" s="75">
        <f t="shared" si="156"/>
        <v>3700</v>
      </c>
      <c r="BT130" s="75">
        <f t="shared" si="223"/>
        <v>-428</v>
      </c>
      <c r="BU130" s="75">
        <f t="shared" si="223"/>
        <v>-176</v>
      </c>
      <c r="BV130" s="75">
        <f t="shared" si="223"/>
        <v>0</v>
      </c>
      <c r="BW130" s="75">
        <f t="shared" si="223"/>
        <v>0</v>
      </c>
      <c r="BX130" s="75">
        <f t="shared" si="223"/>
        <v>-245</v>
      </c>
      <c r="BY130" s="75">
        <f t="shared" si="223"/>
        <v>-79</v>
      </c>
      <c r="BZ130" s="75">
        <f t="shared" si="223"/>
        <v>-430</v>
      </c>
      <c r="CA130" s="75">
        <f t="shared" si="223"/>
        <v>-273</v>
      </c>
      <c r="CB130" s="112">
        <v>0</v>
      </c>
      <c r="CC130" s="75">
        <f t="shared" si="158"/>
        <v>0</v>
      </c>
      <c r="CD130" s="75">
        <f t="shared" si="159"/>
        <v>0</v>
      </c>
      <c r="CE130" s="126">
        <f t="shared" si="160"/>
        <v>0</v>
      </c>
      <c r="CF130" s="75">
        <f t="shared" si="161"/>
        <v>-341</v>
      </c>
      <c r="CG130" s="75"/>
      <c r="CH130" s="75">
        <f t="shared" si="210"/>
        <v>-829</v>
      </c>
      <c r="CI130" s="75">
        <f t="shared" si="210"/>
        <v>-568</v>
      </c>
      <c r="CJ130" s="75"/>
      <c r="CK130" s="75">
        <f t="shared" si="211"/>
        <v>-143</v>
      </c>
      <c r="CL130" s="75">
        <f t="shared" si="211"/>
        <v>-40</v>
      </c>
      <c r="CM130" s="112">
        <v>0</v>
      </c>
      <c r="CN130" s="75">
        <f t="shared" si="212"/>
        <v>0</v>
      </c>
      <c r="CO130" s="75">
        <f t="shared" si="212"/>
        <v>0</v>
      </c>
      <c r="CP130" s="75">
        <f t="shared" si="212"/>
        <v>0</v>
      </c>
      <c r="CQ130" s="75"/>
      <c r="CR130" s="126">
        <f t="shared" si="165"/>
        <v>-66</v>
      </c>
      <c r="CS130" s="112">
        <v>0</v>
      </c>
      <c r="CT130" s="57"/>
      <c r="CU130" s="75">
        <f t="shared" si="213"/>
        <v>-251</v>
      </c>
      <c r="CV130" s="75">
        <f t="shared" si="213"/>
        <v>-349</v>
      </c>
      <c r="CW130" s="75">
        <f t="shared" si="213"/>
        <v>0</v>
      </c>
      <c r="CX130" s="126" cm="1">
        <f t="array" ref="CX130">IF($F130&lt;=10000,0,-ROUND(MAX(INDEX(CX$26:CX$38,MATCH(MAX($F130-CX$86-IF(CX$8="Yes",IF(CX$9=0,$U130,MIN($U130,CX$9)),0),0),CX$12:CX$25,1))*(MAX($F130-CX$86-IF(CX$8="Yes",IF(CX$9=0,$U130,MIN($U130,CX$9)),0),0)-INDEX(CX$12:CX$25,MATCH(MAX($F130-CX$86-IF(CX$8="Yes",IF(CX$9=0,$U130,MIN($U130,CX$9)),0),0),CX$12:CX$25,1)))+INDEX(CX$39:CX$51,MATCH(MAX($F130-CX$86-IF(CX$8="Yes",IF(CX$9=0,$U130,MIN($U130,CX$9)),0),0),CX$12:CX$25,1))-CX$87,0),0))*(1-_xlfn.IFNA(INDEX(WVFamilyCredit[Percent],MATCH(1,(WVFamilyCredit[Year]=Calc!$B$4)*(WVFamilyCredit[HH Size]=SUM(Calc!$B$11:$B$12))*(WVFamilyCredit[Status]=Calc!$B$8)*(WVFamilyCredit[greater than]&lt;=$F130)*(WVFamilyCredit[equal to or less than]&gt;=$F130),0)),0))</f>
        <v>-441</v>
      </c>
      <c r="CY130" s="115" cm="1">
        <f t="array" ref="CY130">(1-_xlfn.IFNA(INDEX(WVFamilyCredit[Percent],MATCH(1,(WVFamilyCredit[Year]=Calc!$B$4)*(WVFamilyCredit[HH Size]=SUM(Calc!$B$11:$B$12))*(WVFamilyCredit[Status]=Calc!$B$8)*(WVFamilyCredit[greater than]&lt;=$F130)*(WVFamilyCredit[equal to or less than]&gt;=$F130),0)),0))</f>
        <v>1</v>
      </c>
      <c r="CZ130" s="112">
        <v>0</v>
      </c>
      <c r="DA130" s="57"/>
      <c r="DB130" s="75">
        <f t="shared" si="214"/>
        <v>-176</v>
      </c>
      <c r="DC130" s="75">
        <f t="shared" si="214"/>
        <v>0</v>
      </c>
      <c r="DE130" s="57"/>
      <c r="DF130" s="57">
        <f t="shared" si="191"/>
        <v>378</v>
      </c>
      <c r="DG130" s="57">
        <f t="shared" si="192"/>
        <v>279</v>
      </c>
      <c r="DH130">
        <v>0</v>
      </c>
      <c r="DI130" s="57">
        <f t="shared" si="193"/>
        <v>94</v>
      </c>
      <c r="DJ130" s="75">
        <f t="shared" si="194"/>
        <v>141</v>
      </c>
      <c r="DK130" s="75">
        <f t="shared" si="195"/>
        <v>0</v>
      </c>
      <c r="DL130" s="75">
        <f t="shared" si="196"/>
        <v>0</v>
      </c>
      <c r="DM130" s="57">
        <f t="shared" si="197"/>
        <v>0</v>
      </c>
      <c r="DN130" s="57">
        <f t="shared" si="198"/>
        <v>0</v>
      </c>
      <c r="DO130">
        <f>0</f>
        <v>0</v>
      </c>
      <c r="DP130">
        <v>0</v>
      </c>
      <c r="DQ130" s="57">
        <f t="shared" si="199"/>
        <v>-66</v>
      </c>
      <c r="DR130" s="75">
        <f t="shared" si="200"/>
        <v>-441</v>
      </c>
      <c r="EB130" s="209" cm="1">
        <f t="array" ref="EB130">_xlfn.IFNA(INDEX(CAeitcTable[],MATCH(1,(CAeitcTable[At Least]&lt;=$F130)*(CAeitcTable[But Not Over]&gt;=$F130),0),MATCH(MIN($B$12,3),VALUE(CAeitcTable[#Headers]),0)),0)</f>
        <v>115</v>
      </c>
      <c r="EC130">
        <f t="shared" si="215"/>
        <v>0</v>
      </c>
      <c r="ED130">
        <f t="shared" si="215"/>
        <v>0</v>
      </c>
      <c r="EE130">
        <f t="shared" si="215"/>
        <v>0</v>
      </c>
      <c r="EF130">
        <f t="shared" si="215"/>
        <v>0</v>
      </c>
      <c r="EI130">
        <f t="shared" si="169"/>
        <v>0</v>
      </c>
      <c r="EK130">
        <f t="shared" si="216"/>
        <v>0</v>
      </c>
      <c r="EL130">
        <f t="shared" si="216"/>
        <v>0</v>
      </c>
      <c r="EM130">
        <f t="shared" si="216"/>
        <v>0</v>
      </c>
      <c r="EN130">
        <f t="shared" si="216"/>
        <v>0</v>
      </c>
      <c r="EP130">
        <f t="shared" si="217"/>
        <v>0</v>
      </c>
      <c r="EQ130">
        <f t="shared" si="217"/>
        <v>0</v>
      </c>
      <c r="ER130" s="209">
        <f t="shared" si="172"/>
        <v>0</v>
      </c>
      <c r="ES130">
        <f t="shared" si="218"/>
        <v>0</v>
      </c>
      <c r="ET130">
        <f t="shared" si="218"/>
        <v>0</v>
      </c>
      <c r="EU130" s="213">
        <f t="shared" si="174"/>
        <v>350</v>
      </c>
      <c r="EW130" s="215">
        <f t="shared" si="175"/>
        <v>0</v>
      </c>
      <c r="EX130">
        <f t="shared" si="219"/>
        <v>0</v>
      </c>
      <c r="EY130">
        <f t="shared" si="219"/>
        <v>0</v>
      </c>
      <c r="FB130">
        <f t="shared" si="220"/>
        <v>0</v>
      </c>
      <c r="FC130">
        <f t="shared" si="220"/>
        <v>0</v>
      </c>
      <c r="FD130">
        <f t="shared" si="220"/>
        <v>0</v>
      </c>
      <c r="FG130" s="215">
        <f t="shared" si="178"/>
        <v>0</v>
      </c>
      <c r="FH130">
        <f t="shared" si="221"/>
        <v>0</v>
      </c>
      <c r="FI130">
        <f t="shared" si="221"/>
        <v>0</v>
      </c>
      <c r="FK130">
        <f t="shared" si="180"/>
        <v>0</v>
      </c>
      <c r="FL130" s="215">
        <f t="shared" si="181"/>
        <v>0</v>
      </c>
      <c r="FP130" s="215">
        <f t="shared" si="182"/>
        <v>0</v>
      </c>
      <c r="FQ130">
        <f t="shared" si="183"/>
        <v>0</v>
      </c>
      <c r="FR130" s="215">
        <f t="shared" si="184"/>
        <v>0</v>
      </c>
      <c r="FS130" s="209">
        <f t="shared" si="185"/>
        <v>315</v>
      </c>
      <c r="FU130">
        <f t="shared" si="186"/>
        <v>0</v>
      </c>
    </row>
    <row r="131" spans="6:177">
      <c r="F131" s="2">
        <v>19000</v>
      </c>
      <c r="G131">
        <f t="shared" si="187"/>
        <v>19025</v>
      </c>
      <c r="H131" s="75">
        <f t="shared" si="129"/>
        <v>-515</v>
      </c>
      <c r="I131" s="57">
        <v>0</v>
      </c>
      <c r="J131" s="57">
        <v>0</v>
      </c>
      <c r="K131" s="2">
        <f>ROUND(INDEX(CCareExpDecimal[],MATCH(F131,CCareExpDecimal[Income At Least],1),2)*J131,0)</f>
        <v>0</v>
      </c>
      <c r="L131" s="57">
        <v>0</v>
      </c>
      <c r="M131" s="2">
        <f t="shared" si="130"/>
        <v>0</v>
      </c>
      <c r="N131" s="57">
        <v>0</v>
      </c>
      <c r="O131" s="57">
        <f t="shared" si="131"/>
        <v>0</v>
      </c>
      <c r="P131" s="2">
        <f t="shared" si="132"/>
        <v>0</v>
      </c>
      <c r="Q131" s="96">
        <v>2475</v>
      </c>
      <c r="R131" s="96">
        <f t="shared" si="188"/>
        <v>2475</v>
      </c>
      <c r="S131" s="2">
        <f t="shared" si="189"/>
        <v>0</v>
      </c>
      <c r="T131" s="2">
        <f t="shared" si="133"/>
        <v>-515</v>
      </c>
      <c r="U131" s="2">
        <f t="shared" si="134"/>
        <v>515</v>
      </c>
      <c r="V131" s="75"/>
      <c r="W131" s="75">
        <f t="shared" si="135"/>
        <v>-236</v>
      </c>
      <c r="X131" s="75">
        <f t="shared" si="136"/>
        <v>21</v>
      </c>
      <c r="Y131" s="75">
        <f t="shared" si="137"/>
        <v>0</v>
      </c>
      <c r="Z131" s="75"/>
      <c r="AA131" s="2">
        <f t="shared" si="138"/>
        <v>3000</v>
      </c>
      <c r="AB131" s="2">
        <f>IF($F131&lt;=AD$64,AD$65,AD$66)*Calc!$B$12+AD$63</f>
        <v>1500</v>
      </c>
      <c r="AC131" s="2">
        <f t="shared" si="139"/>
        <v>4500</v>
      </c>
      <c r="AD131" s="126">
        <f t="shared" si="140"/>
        <v>-835</v>
      </c>
      <c r="AE131" s="112">
        <v>403</v>
      </c>
      <c r="AF131" s="75">
        <f t="shared" si="141"/>
        <v>0</v>
      </c>
      <c r="AG131" s="75"/>
      <c r="AH131" s="75">
        <f t="shared" si="142"/>
        <v>-129</v>
      </c>
      <c r="AI131" s="75">
        <f t="shared" si="143"/>
        <v>0</v>
      </c>
      <c r="AJ131" s="75">
        <f t="shared" si="144"/>
        <v>-280</v>
      </c>
      <c r="AK131" s="75">
        <f t="shared" si="145"/>
        <v>0</v>
      </c>
      <c r="AL131" s="75">
        <f t="shared" si="190"/>
        <v>-280</v>
      </c>
      <c r="AM131" s="114">
        <v>296</v>
      </c>
      <c r="AN131" s="120"/>
      <c r="AO131" s="75">
        <f t="shared" si="203"/>
        <v>-35</v>
      </c>
      <c r="AP131" s="75">
        <f t="shared" si="203"/>
        <v>-227</v>
      </c>
      <c r="AQ131" s="75"/>
      <c r="AR131" s="126">
        <f t="shared" si="120"/>
        <v>-120</v>
      </c>
      <c r="AS131" s="75">
        <f t="shared" si="204"/>
        <v>-427</v>
      </c>
      <c r="AT131" s="75">
        <f t="shared" si="204"/>
        <v>-206</v>
      </c>
      <c r="AU131" s="75">
        <f t="shared" si="204"/>
        <v>0</v>
      </c>
      <c r="AV131" s="75">
        <f t="shared" si="204"/>
        <v>-454</v>
      </c>
      <c r="AW131" s="112">
        <v>109</v>
      </c>
      <c r="AX131" s="75">
        <f t="shared" si="205"/>
        <v>-767</v>
      </c>
      <c r="AY131" s="75">
        <f t="shared" si="205"/>
        <v>-38</v>
      </c>
      <c r="AZ131" s="75"/>
      <c r="BA131" s="75">
        <f t="shared" si="222"/>
        <v>-820</v>
      </c>
      <c r="BB131" s="75">
        <f t="shared" si="222"/>
        <v>-567</v>
      </c>
      <c r="BC131" s="75">
        <f t="shared" si="222"/>
        <v>-826</v>
      </c>
      <c r="BD131" s="75">
        <f t="shared" si="222"/>
        <v>-411</v>
      </c>
      <c r="BE131" s="75">
        <f t="shared" si="222"/>
        <v>-721</v>
      </c>
      <c r="BF131" s="75">
        <f t="shared" si="222"/>
        <v>-301</v>
      </c>
      <c r="BG131" s="112">
        <v>150</v>
      </c>
      <c r="BH131" s="75">
        <f t="shared" si="150"/>
        <v>-26</v>
      </c>
      <c r="BI131" s="75">
        <f t="shared" si="151"/>
        <v>3450</v>
      </c>
      <c r="BJ131" s="75">
        <f t="shared" si="152"/>
        <v>-534</v>
      </c>
      <c r="BK131" s="75">
        <f t="shared" si="207"/>
        <v>-730</v>
      </c>
      <c r="BL131" s="75">
        <f t="shared" si="207"/>
        <v>-578</v>
      </c>
      <c r="BM131" s="75"/>
      <c r="BN131" s="75">
        <f t="shared" si="208"/>
        <v>-277</v>
      </c>
      <c r="BO131" s="75">
        <f t="shared" si="208"/>
        <v>-35</v>
      </c>
      <c r="BP131" s="112">
        <v>0</v>
      </c>
      <c r="BQ131" s="75">
        <f t="shared" si="155"/>
        <v>-85</v>
      </c>
      <c r="BR131" s="112">
        <v>0</v>
      </c>
      <c r="BS131" s="75">
        <f t="shared" si="156"/>
        <v>3800</v>
      </c>
      <c r="BT131" s="75">
        <f t="shared" si="223"/>
        <v>-450</v>
      </c>
      <c r="BU131" s="75">
        <f t="shared" si="223"/>
        <v>-194</v>
      </c>
      <c r="BV131" s="75">
        <f t="shared" si="223"/>
        <v>0</v>
      </c>
      <c r="BW131" s="75">
        <f t="shared" si="223"/>
        <v>0</v>
      </c>
      <c r="BX131" s="75">
        <f t="shared" si="223"/>
        <v>-252</v>
      </c>
      <c r="BY131" s="75">
        <f t="shared" si="223"/>
        <v>-88</v>
      </c>
      <c r="BZ131" s="75">
        <f t="shared" si="223"/>
        <v>-453</v>
      </c>
      <c r="CA131" s="75">
        <f t="shared" si="223"/>
        <v>-297</v>
      </c>
      <c r="CB131" s="112">
        <v>0</v>
      </c>
      <c r="CC131" s="75">
        <f t="shared" si="158"/>
        <v>0</v>
      </c>
      <c r="CD131" s="75">
        <f t="shared" si="159"/>
        <v>0</v>
      </c>
      <c r="CE131" s="126">
        <f t="shared" si="160"/>
        <v>0</v>
      </c>
      <c r="CF131" s="75">
        <f t="shared" si="161"/>
        <v>-365</v>
      </c>
      <c r="CG131" s="75"/>
      <c r="CH131" s="75">
        <f t="shared" si="210"/>
        <v>-869</v>
      </c>
      <c r="CI131" s="75">
        <f t="shared" si="210"/>
        <v>-583</v>
      </c>
      <c r="CJ131" s="75"/>
      <c r="CK131" s="75">
        <f t="shared" si="211"/>
        <v>-161</v>
      </c>
      <c r="CL131" s="75">
        <f t="shared" si="211"/>
        <v>-55</v>
      </c>
      <c r="CM131" s="112">
        <v>0</v>
      </c>
      <c r="CN131" s="75">
        <f t="shared" si="212"/>
        <v>0</v>
      </c>
      <c r="CO131" s="75">
        <f t="shared" si="212"/>
        <v>0</v>
      </c>
      <c r="CP131" s="75">
        <f t="shared" si="212"/>
        <v>0</v>
      </c>
      <c r="CQ131" s="75"/>
      <c r="CR131" s="126">
        <f t="shared" si="165"/>
        <v>-91</v>
      </c>
      <c r="CS131" s="112">
        <v>0</v>
      </c>
      <c r="CT131" s="57"/>
      <c r="CU131" s="75">
        <f t="shared" si="213"/>
        <v>-268</v>
      </c>
      <c r="CV131" s="75">
        <f t="shared" si="213"/>
        <v>-374</v>
      </c>
      <c r="CW131" s="75">
        <f t="shared" si="213"/>
        <v>0</v>
      </c>
      <c r="CX131" s="126" cm="1">
        <f t="array" ref="CX131">IF($F131&lt;=10000,0,-ROUND(MAX(INDEX(CX$26:CX$38,MATCH(MAX($F131-CX$86-IF(CX$8="Yes",IF(CX$9=0,$U131,MIN($U131,CX$9)),0),0),CX$12:CX$25,1))*(MAX($F131-CX$86-IF(CX$8="Yes",IF(CX$9=0,$U131,MIN($U131,CX$9)),0),0)-INDEX(CX$12:CX$25,MATCH(MAX($F131-CX$86-IF(CX$8="Yes",IF(CX$9=0,$U131,MIN($U131,CX$9)),0),0),CX$12:CX$25,1)))+INDEX(CX$39:CX$51,MATCH(MAX($F131-CX$86-IF(CX$8="Yes",IF(CX$9=0,$U131,MIN($U131,CX$9)),0),0),CX$12:CX$25,1))-CX$87,0),0))*(1-_xlfn.IFNA(INDEX(WVFamilyCredit[Percent],MATCH(1,(WVFamilyCredit[Year]=Calc!$B$4)*(WVFamilyCredit[HH Size]=SUM(Calc!$B$11:$B$12))*(WVFamilyCredit[Status]=Calc!$B$8)*(WVFamilyCredit[greater than]&lt;=$F131)*(WVFamilyCredit[equal to or less than]&gt;=$F131),0)),0))</f>
        <v>-457</v>
      </c>
      <c r="CY131" s="115" cm="1">
        <f t="array" ref="CY131">(1-_xlfn.IFNA(INDEX(WVFamilyCredit[Percent],MATCH(1,(WVFamilyCredit[Year]=Calc!$B$4)*(WVFamilyCredit[HH Size]=SUM(Calc!$B$11:$B$12))*(WVFamilyCredit[Status]=Calc!$B$8)*(WVFamilyCredit[greater than]&lt;=$F131)*(WVFamilyCredit[equal to or less than]&gt;=$F131),0)),0))</f>
        <v>1</v>
      </c>
      <c r="CZ131" s="112">
        <v>0</v>
      </c>
      <c r="DA131" s="57"/>
      <c r="DB131" s="75">
        <f t="shared" si="214"/>
        <v>-194</v>
      </c>
      <c r="DC131" s="75">
        <f t="shared" si="214"/>
        <v>0</v>
      </c>
      <c r="DE131" s="57"/>
      <c r="DF131" s="57">
        <f t="shared" si="191"/>
        <v>403</v>
      </c>
      <c r="DG131" s="57">
        <f t="shared" si="192"/>
        <v>296</v>
      </c>
      <c r="DH131">
        <v>0</v>
      </c>
      <c r="DI131" s="57">
        <f t="shared" si="193"/>
        <v>109</v>
      </c>
      <c r="DJ131" s="75">
        <f t="shared" si="194"/>
        <v>150</v>
      </c>
      <c r="DK131" s="75">
        <f t="shared" si="195"/>
        <v>0</v>
      </c>
      <c r="DL131" s="75">
        <f t="shared" si="196"/>
        <v>0</v>
      </c>
      <c r="DM131" s="57">
        <f t="shared" si="197"/>
        <v>0</v>
      </c>
      <c r="DN131" s="57">
        <f t="shared" si="198"/>
        <v>0</v>
      </c>
      <c r="DO131">
        <f>0</f>
        <v>0</v>
      </c>
      <c r="DP131">
        <v>0</v>
      </c>
      <c r="DQ131" s="57">
        <f t="shared" si="199"/>
        <v>-91</v>
      </c>
      <c r="DR131" s="75">
        <f t="shared" si="200"/>
        <v>-457</v>
      </c>
      <c r="EB131" s="209" cm="1">
        <f t="array" ref="EB131">_xlfn.IFNA(INDEX(CAeitcTable[],MATCH(1,(CAeitcTable[At Least]&lt;=$F131)*(CAeitcTable[But Not Over]&gt;=$F131),0),MATCH(MIN($B$12,3),VALUE(CAeitcTable[#Headers]),0)),0)</f>
        <v>110</v>
      </c>
      <c r="EC131">
        <f t="shared" si="215"/>
        <v>0</v>
      </c>
      <c r="ED131">
        <f t="shared" si="215"/>
        <v>0</v>
      </c>
      <c r="EE131">
        <f t="shared" si="215"/>
        <v>0</v>
      </c>
      <c r="EF131">
        <f t="shared" si="215"/>
        <v>0</v>
      </c>
      <c r="EI131">
        <f t="shared" si="169"/>
        <v>0</v>
      </c>
      <c r="EK131">
        <f t="shared" si="216"/>
        <v>0</v>
      </c>
      <c r="EL131">
        <f t="shared" si="216"/>
        <v>0</v>
      </c>
      <c r="EM131">
        <f t="shared" si="216"/>
        <v>0</v>
      </c>
      <c r="EN131">
        <f t="shared" si="216"/>
        <v>0</v>
      </c>
      <c r="EP131">
        <f t="shared" si="217"/>
        <v>0</v>
      </c>
      <c r="EQ131">
        <f t="shared" si="217"/>
        <v>0</v>
      </c>
      <c r="ER131" s="209">
        <f t="shared" si="172"/>
        <v>0</v>
      </c>
      <c r="ES131">
        <f t="shared" si="218"/>
        <v>0</v>
      </c>
      <c r="ET131">
        <f t="shared" si="218"/>
        <v>0</v>
      </c>
      <c r="EU131" s="213">
        <f t="shared" si="174"/>
        <v>350</v>
      </c>
      <c r="EW131" s="215">
        <f t="shared" si="175"/>
        <v>0</v>
      </c>
      <c r="EX131">
        <f t="shared" si="219"/>
        <v>0</v>
      </c>
      <c r="EY131">
        <f t="shared" si="219"/>
        <v>0</v>
      </c>
      <c r="FB131">
        <f t="shared" si="220"/>
        <v>0</v>
      </c>
      <c r="FC131">
        <f t="shared" si="220"/>
        <v>0</v>
      </c>
      <c r="FD131">
        <f t="shared" si="220"/>
        <v>0</v>
      </c>
      <c r="FG131" s="215">
        <f t="shared" si="178"/>
        <v>0</v>
      </c>
      <c r="FH131">
        <f t="shared" si="221"/>
        <v>0</v>
      </c>
      <c r="FI131">
        <f t="shared" si="221"/>
        <v>0</v>
      </c>
      <c r="FK131">
        <f t="shared" si="180"/>
        <v>0</v>
      </c>
      <c r="FL131" s="215">
        <f t="shared" si="181"/>
        <v>0</v>
      </c>
      <c r="FP131" s="215">
        <f t="shared" si="182"/>
        <v>0</v>
      </c>
      <c r="FQ131">
        <f t="shared" si="183"/>
        <v>0</v>
      </c>
      <c r="FR131" s="215">
        <f t="shared" si="184"/>
        <v>0</v>
      </c>
      <c r="FS131" s="209">
        <f t="shared" si="185"/>
        <v>315</v>
      </c>
      <c r="FU131">
        <f t="shared" si="186"/>
        <v>0</v>
      </c>
    </row>
    <row r="132" spans="6:177">
      <c r="F132" s="2">
        <v>19500</v>
      </c>
      <c r="G132">
        <f t="shared" si="187"/>
        <v>19525</v>
      </c>
      <c r="H132" s="75">
        <f t="shared" si="129"/>
        <v>-565</v>
      </c>
      <c r="I132" s="57">
        <v>0</v>
      </c>
      <c r="J132" s="57">
        <v>0</v>
      </c>
      <c r="K132" s="2">
        <f>ROUND(INDEX(CCareExpDecimal[],MATCH(F132,CCareExpDecimal[Income At Least],1),2)*J132,0)</f>
        <v>0</v>
      </c>
      <c r="L132" s="57">
        <v>0</v>
      </c>
      <c r="M132" s="2">
        <f t="shared" si="130"/>
        <v>0</v>
      </c>
      <c r="N132" s="57">
        <v>0</v>
      </c>
      <c r="O132" s="57">
        <f t="shared" si="131"/>
        <v>0</v>
      </c>
      <c r="P132" s="2">
        <f t="shared" si="132"/>
        <v>0</v>
      </c>
      <c r="Q132" s="96">
        <v>2550</v>
      </c>
      <c r="R132" s="96">
        <f t="shared" si="188"/>
        <v>2550</v>
      </c>
      <c r="S132" s="2">
        <f t="shared" si="189"/>
        <v>0</v>
      </c>
      <c r="T132" s="2">
        <f t="shared" si="133"/>
        <v>-565</v>
      </c>
      <c r="U132" s="2">
        <f t="shared" si="134"/>
        <v>565</v>
      </c>
      <c r="V132" s="75"/>
      <c r="W132" s="75">
        <f t="shared" si="135"/>
        <v>-249</v>
      </c>
      <c r="X132" s="75">
        <f t="shared" si="136"/>
        <v>20</v>
      </c>
      <c r="Y132" s="75">
        <f t="shared" si="137"/>
        <v>0</v>
      </c>
      <c r="Z132" s="75"/>
      <c r="AA132" s="2">
        <f t="shared" si="138"/>
        <v>3000</v>
      </c>
      <c r="AB132" s="2">
        <f>IF($F132&lt;=AD$64,AD$65,AD$66)*Calc!$B$12+AD$63</f>
        <v>1500</v>
      </c>
      <c r="AC132" s="2">
        <f t="shared" si="139"/>
        <v>4500</v>
      </c>
      <c r="AD132" s="126">
        <f t="shared" si="140"/>
        <v>-860</v>
      </c>
      <c r="AE132" s="112">
        <v>428</v>
      </c>
      <c r="AF132" s="75">
        <f t="shared" si="141"/>
        <v>0</v>
      </c>
      <c r="AG132" s="75"/>
      <c r="AH132" s="75">
        <f t="shared" si="142"/>
        <v>-141</v>
      </c>
      <c r="AI132" s="75">
        <f t="shared" si="143"/>
        <v>0</v>
      </c>
      <c r="AJ132" s="75">
        <f t="shared" si="144"/>
        <v>-297</v>
      </c>
      <c r="AK132" s="75">
        <f t="shared" si="145"/>
        <v>0</v>
      </c>
      <c r="AL132" s="75">
        <f t="shared" si="190"/>
        <v>-297</v>
      </c>
      <c r="AM132" s="114">
        <v>313</v>
      </c>
      <c r="AN132" s="120"/>
      <c r="AO132" s="75">
        <f t="shared" si="203"/>
        <v>-45</v>
      </c>
      <c r="AP132" s="75">
        <f t="shared" si="203"/>
        <v>-249</v>
      </c>
      <c r="AQ132" s="75"/>
      <c r="AR132" s="126">
        <f t="shared" si="120"/>
        <v>-135</v>
      </c>
      <c r="AS132" s="75">
        <f t="shared" si="204"/>
        <v>-451</v>
      </c>
      <c r="AT132" s="75">
        <f t="shared" si="204"/>
        <v>-226</v>
      </c>
      <c r="AU132" s="75">
        <f t="shared" si="204"/>
        <v>0</v>
      </c>
      <c r="AV132" s="75">
        <f t="shared" si="204"/>
        <v>-483</v>
      </c>
      <c r="AW132" s="112">
        <v>128</v>
      </c>
      <c r="AX132" s="75">
        <f t="shared" si="205"/>
        <v>-801</v>
      </c>
      <c r="AY132" s="75">
        <f t="shared" si="205"/>
        <v>-67</v>
      </c>
      <c r="AZ132" s="75"/>
      <c r="BA132" s="75">
        <f t="shared" si="222"/>
        <v>-845</v>
      </c>
      <c r="BB132" s="75">
        <f t="shared" si="222"/>
        <v>-583</v>
      </c>
      <c r="BC132" s="75">
        <f t="shared" si="222"/>
        <v>-847</v>
      </c>
      <c r="BD132" s="75">
        <f t="shared" si="222"/>
        <v>-426</v>
      </c>
      <c r="BE132" s="75">
        <f t="shared" si="222"/>
        <v>-743</v>
      </c>
      <c r="BF132" s="75">
        <f t="shared" si="222"/>
        <v>-319</v>
      </c>
      <c r="BG132" s="112">
        <v>160</v>
      </c>
      <c r="BH132" s="75">
        <f t="shared" si="150"/>
        <v>-55</v>
      </c>
      <c r="BI132" s="75">
        <f t="shared" si="151"/>
        <v>3450</v>
      </c>
      <c r="BJ132" s="75">
        <f t="shared" si="152"/>
        <v>-558</v>
      </c>
      <c r="BK132" s="75">
        <f t="shared" si="207"/>
        <v>-755</v>
      </c>
      <c r="BL132" s="75">
        <f t="shared" si="207"/>
        <v>-599</v>
      </c>
      <c r="BM132" s="75"/>
      <c r="BN132" s="75">
        <f t="shared" si="208"/>
        <v>-304</v>
      </c>
      <c r="BO132" s="75">
        <f t="shared" si="208"/>
        <v>-60</v>
      </c>
      <c r="BP132" s="112">
        <v>4</v>
      </c>
      <c r="BQ132" s="75">
        <f t="shared" si="155"/>
        <v>-100</v>
      </c>
      <c r="BR132" s="112">
        <v>0</v>
      </c>
      <c r="BS132" s="75">
        <f t="shared" si="156"/>
        <v>3900</v>
      </c>
      <c r="BT132" s="75">
        <f t="shared" si="223"/>
        <v>-473</v>
      </c>
      <c r="BU132" s="75">
        <f t="shared" si="223"/>
        <v>-211</v>
      </c>
      <c r="BV132" s="75">
        <f t="shared" si="223"/>
        <v>0</v>
      </c>
      <c r="BW132" s="75">
        <f t="shared" si="223"/>
        <v>0</v>
      </c>
      <c r="BX132" s="75">
        <f t="shared" si="223"/>
        <v>-259</v>
      </c>
      <c r="BY132" s="75">
        <f t="shared" si="223"/>
        <v>-98</v>
      </c>
      <c r="BZ132" s="75">
        <f t="shared" si="223"/>
        <v>-475</v>
      </c>
      <c r="CA132" s="75">
        <f t="shared" si="223"/>
        <v>-321</v>
      </c>
      <c r="CB132" s="112">
        <v>0</v>
      </c>
      <c r="CC132" s="75">
        <f t="shared" si="158"/>
        <v>0</v>
      </c>
      <c r="CD132" s="75">
        <f t="shared" si="159"/>
        <v>0</v>
      </c>
      <c r="CE132" s="126">
        <f t="shared" si="160"/>
        <v>0</v>
      </c>
      <c r="CF132" s="75">
        <f t="shared" si="161"/>
        <v>-389</v>
      </c>
      <c r="CG132" s="75"/>
      <c r="CH132" s="75">
        <f t="shared" si="210"/>
        <v>-908</v>
      </c>
      <c r="CI132" s="75">
        <f t="shared" si="210"/>
        <v>-599</v>
      </c>
      <c r="CJ132" s="75"/>
      <c r="CK132" s="75">
        <f t="shared" si="211"/>
        <v>-180</v>
      </c>
      <c r="CL132" s="75">
        <f t="shared" si="211"/>
        <v>-70</v>
      </c>
      <c r="CM132" s="112">
        <v>0</v>
      </c>
      <c r="CN132" s="75">
        <f t="shared" si="212"/>
        <v>0</v>
      </c>
      <c r="CO132" s="75">
        <f t="shared" si="212"/>
        <v>0</v>
      </c>
      <c r="CP132" s="75">
        <f t="shared" si="212"/>
        <v>0</v>
      </c>
      <c r="CQ132" s="75"/>
      <c r="CR132" s="126">
        <f t="shared" si="165"/>
        <v>-115</v>
      </c>
      <c r="CS132" s="112">
        <v>0</v>
      </c>
      <c r="CT132" s="57"/>
      <c r="CU132" s="75">
        <f t="shared" si="213"/>
        <v>-285</v>
      </c>
      <c r="CV132" s="75">
        <f t="shared" si="213"/>
        <v>-399</v>
      </c>
      <c r="CW132" s="75">
        <f t="shared" si="213"/>
        <v>0</v>
      </c>
      <c r="CX132" s="126" cm="1">
        <f t="array" ref="CX132">IF($F132&lt;=10000,0,-ROUND(MAX(INDEX(CX$26:CX$38,MATCH(MAX($F132-CX$86-IF(CX$8="Yes",IF(CX$9=0,$U132,MIN($U132,CX$9)),0),0),CX$12:CX$25,1))*(MAX($F132-CX$86-IF(CX$8="Yes",IF(CX$9=0,$U132,MIN($U132,CX$9)),0),0)-INDEX(CX$12:CX$25,MATCH(MAX($F132-CX$86-IF(CX$8="Yes",IF(CX$9=0,$U132,MIN($U132,CX$9)),0),0),CX$12:CX$25,1)))+INDEX(CX$39:CX$51,MATCH(MAX($F132-CX$86-IF(CX$8="Yes",IF(CX$9=0,$U132,MIN($U132,CX$9)),0),0),CX$12:CX$25,1))-CX$87,0),0))*(1-_xlfn.IFNA(INDEX(WVFamilyCredit[Percent],MATCH(1,(WVFamilyCredit[Year]=Calc!$B$4)*(WVFamilyCredit[HH Size]=SUM(Calc!$B$11:$B$12))*(WVFamilyCredit[Status]=Calc!$B$8)*(WVFamilyCredit[greater than]&lt;=$F132)*(WVFamilyCredit[equal to or less than]&gt;=$F132),0)),0))</f>
        <v>-472</v>
      </c>
      <c r="CY132" s="115" cm="1">
        <f t="array" ref="CY132">(1-_xlfn.IFNA(INDEX(WVFamilyCredit[Percent],MATCH(1,(WVFamilyCredit[Year]=Calc!$B$4)*(WVFamilyCredit[HH Size]=SUM(Calc!$B$11:$B$12))*(WVFamilyCredit[Status]=Calc!$B$8)*(WVFamilyCredit[greater than]&lt;=$F132)*(WVFamilyCredit[equal to or less than]&gt;=$F132),0)),0))</f>
        <v>1</v>
      </c>
      <c r="CZ132" s="112">
        <v>0</v>
      </c>
      <c r="DA132" s="57"/>
      <c r="DB132" s="75">
        <f t="shared" si="214"/>
        <v>-211</v>
      </c>
      <c r="DC132" s="75">
        <f t="shared" si="214"/>
        <v>0</v>
      </c>
      <c r="DE132" s="57"/>
      <c r="DF132" s="57">
        <f t="shared" si="191"/>
        <v>428</v>
      </c>
      <c r="DG132" s="57">
        <f t="shared" si="192"/>
        <v>313</v>
      </c>
      <c r="DH132">
        <v>0</v>
      </c>
      <c r="DI132" s="57">
        <f t="shared" si="193"/>
        <v>128</v>
      </c>
      <c r="DJ132" s="75">
        <f t="shared" si="194"/>
        <v>160</v>
      </c>
      <c r="DK132" s="75">
        <f t="shared" si="195"/>
        <v>4</v>
      </c>
      <c r="DL132" s="75">
        <f t="shared" si="196"/>
        <v>0</v>
      </c>
      <c r="DM132" s="57">
        <f t="shared" si="197"/>
        <v>0</v>
      </c>
      <c r="DN132" s="57">
        <f t="shared" si="198"/>
        <v>0</v>
      </c>
      <c r="DO132">
        <f>0</f>
        <v>0</v>
      </c>
      <c r="DP132">
        <v>0</v>
      </c>
      <c r="DQ132" s="57">
        <f t="shared" si="199"/>
        <v>-115</v>
      </c>
      <c r="DR132" s="75">
        <f t="shared" si="200"/>
        <v>-472</v>
      </c>
      <c r="EB132" s="209" cm="1">
        <f t="array" ref="EB132">_xlfn.IFNA(INDEX(CAeitcTable[],MATCH(1,(CAeitcTable[At Least]&lt;=$F132)*(CAeitcTable[But Not Over]&gt;=$F132),0),MATCH(MIN($B$12,3),VALUE(CAeitcTable[#Headers]),0)),0)</f>
        <v>106</v>
      </c>
      <c r="EC132">
        <f t="shared" si="215"/>
        <v>0</v>
      </c>
      <c r="ED132">
        <f t="shared" si="215"/>
        <v>0</v>
      </c>
      <c r="EE132">
        <f t="shared" si="215"/>
        <v>0</v>
      </c>
      <c r="EF132">
        <f t="shared" si="215"/>
        <v>0</v>
      </c>
      <c r="EI132">
        <f t="shared" si="169"/>
        <v>0</v>
      </c>
      <c r="EK132">
        <f t="shared" si="216"/>
        <v>0</v>
      </c>
      <c r="EL132">
        <f t="shared" si="216"/>
        <v>0</v>
      </c>
      <c r="EM132">
        <f t="shared" si="216"/>
        <v>0</v>
      </c>
      <c r="EN132">
        <f t="shared" si="216"/>
        <v>0</v>
      </c>
      <c r="EP132">
        <f t="shared" si="217"/>
        <v>0</v>
      </c>
      <c r="EQ132">
        <f t="shared" si="217"/>
        <v>0</v>
      </c>
      <c r="ER132" s="209">
        <f t="shared" si="172"/>
        <v>0</v>
      </c>
      <c r="ES132">
        <f t="shared" si="218"/>
        <v>0</v>
      </c>
      <c r="ET132">
        <f t="shared" si="218"/>
        <v>0</v>
      </c>
      <c r="EU132" s="213">
        <f t="shared" si="174"/>
        <v>350</v>
      </c>
      <c r="EW132" s="215">
        <f t="shared" si="175"/>
        <v>0</v>
      </c>
      <c r="EX132">
        <f t="shared" si="219"/>
        <v>0</v>
      </c>
      <c r="EY132">
        <f t="shared" si="219"/>
        <v>0</v>
      </c>
      <c r="FB132">
        <f t="shared" si="220"/>
        <v>0</v>
      </c>
      <c r="FC132">
        <f t="shared" si="220"/>
        <v>0</v>
      </c>
      <c r="FD132">
        <f t="shared" si="220"/>
        <v>0</v>
      </c>
      <c r="FG132" s="215">
        <f t="shared" si="178"/>
        <v>0</v>
      </c>
      <c r="FH132">
        <f t="shared" si="221"/>
        <v>0</v>
      </c>
      <c r="FI132">
        <f t="shared" si="221"/>
        <v>0</v>
      </c>
      <c r="FK132">
        <f t="shared" si="180"/>
        <v>0</v>
      </c>
      <c r="FL132" s="215">
        <f t="shared" si="181"/>
        <v>0</v>
      </c>
      <c r="FP132" s="215">
        <f t="shared" si="182"/>
        <v>0</v>
      </c>
      <c r="FQ132">
        <f t="shared" si="183"/>
        <v>0</v>
      </c>
      <c r="FR132" s="215">
        <f t="shared" si="184"/>
        <v>0</v>
      </c>
      <c r="FS132" s="209">
        <f t="shared" si="185"/>
        <v>315</v>
      </c>
      <c r="FU132">
        <f t="shared" si="186"/>
        <v>0</v>
      </c>
    </row>
    <row r="133" spans="6:177">
      <c r="F133" s="2">
        <v>20000</v>
      </c>
      <c r="G133">
        <f t="shared" si="187"/>
        <v>20025</v>
      </c>
      <c r="H133" s="75">
        <f t="shared" si="129"/>
        <v>-615</v>
      </c>
      <c r="I133" s="57">
        <v>0</v>
      </c>
      <c r="J133" s="57">
        <v>0</v>
      </c>
      <c r="K133" s="2">
        <f>ROUND(INDEX(CCareExpDecimal[],MATCH(F133,CCareExpDecimal[Income At Least],1),2)*J133,0)</f>
        <v>0</v>
      </c>
      <c r="L133" s="57">
        <v>0</v>
      </c>
      <c r="M133" s="2">
        <f t="shared" si="130"/>
        <v>0</v>
      </c>
      <c r="N133" s="57">
        <v>0</v>
      </c>
      <c r="O133" s="57">
        <f t="shared" si="131"/>
        <v>0</v>
      </c>
      <c r="P133" s="2">
        <f t="shared" si="132"/>
        <v>0</v>
      </c>
      <c r="Q133" s="96">
        <v>2625</v>
      </c>
      <c r="R133" s="96">
        <f t="shared" si="188"/>
        <v>2625</v>
      </c>
      <c r="S133" s="2">
        <f t="shared" si="189"/>
        <v>0</v>
      </c>
      <c r="T133" s="2">
        <f t="shared" si="133"/>
        <v>-615</v>
      </c>
      <c r="U133" s="2">
        <f t="shared" si="134"/>
        <v>615</v>
      </c>
      <c r="V133" s="75"/>
      <c r="W133" s="75">
        <f t="shared" si="135"/>
        <v>-261</v>
      </c>
      <c r="X133" s="75">
        <f t="shared" si="136"/>
        <v>20</v>
      </c>
      <c r="Y133" s="75">
        <f t="shared" si="137"/>
        <v>0</v>
      </c>
      <c r="Z133" s="75"/>
      <c r="AA133" s="2">
        <f t="shared" si="138"/>
        <v>3000</v>
      </c>
      <c r="AB133" s="2">
        <f>IF($F133&lt;=AD$64,AD$65,AD$66)*Calc!$B$12+AD$63</f>
        <v>1500</v>
      </c>
      <c r="AC133" s="2">
        <f t="shared" si="139"/>
        <v>4500</v>
      </c>
      <c r="AD133" s="126">
        <f t="shared" si="140"/>
        <v>-885</v>
      </c>
      <c r="AE133" s="112">
        <v>453</v>
      </c>
      <c r="AF133" s="75">
        <f t="shared" si="141"/>
        <v>0</v>
      </c>
      <c r="AG133" s="75"/>
      <c r="AH133" s="75">
        <f t="shared" si="142"/>
        <v>-154</v>
      </c>
      <c r="AI133" s="75">
        <f t="shared" si="143"/>
        <v>0</v>
      </c>
      <c r="AJ133" s="75">
        <f t="shared" si="144"/>
        <v>-314</v>
      </c>
      <c r="AK133" s="75">
        <f t="shared" si="145"/>
        <v>0</v>
      </c>
      <c r="AL133" s="75">
        <f t="shared" si="190"/>
        <v>-314</v>
      </c>
      <c r="AM133" s="114">
        <v>330</v>
      </c>
      <c r="AN133" s="120"/>
      <c r="AO133" s="75">
        <f t="shared" ref="AO133:AP152" si="224">-ROUND(MAX(INDEX(AO$26:AO$38,MATCH(MAX($F133-AO$86-IF(AO$8="Yes",IF(AO$9=0,$U133,MIN($U133,AO$9)),0),0),AO$12:AO$25,1))*(MAX($F133-AO$86-IF(AO$8="Yes",IF(AO$9=0,$U133,MIN($U133,AO$9)),0),0)-INDEX(AO$12:AO$25,MATCH(MAX($F133-AO$86-IF(AO$8="Yes",IF(AO$9=0,$U133,MIN($U133,AO$9)),0),0),AO$12:AO$25,1)))+INDEX(AO$39:AO$51,MATCH(MAX($F133-AO$86-IF(AO$8="Yes",IF(AO$9=0,$U133,MIN($U133,AO$9)),0),0),AO$12:AO$25,1))-AO$87,0),0)</f>
        <v>-55</v>
      </c>
      <c r="AP133" s="75">
        <f t="shared" si="224"/>
        <v>-271</v>
      </c>
      <c r="AQ133" s="75"/>
      <c r="AR133" s="126">
        <f t="shared" si="120"/>
        <v>-150</v>
      </c>
      <c r="AS133" s="75">
        <f t="shared" ref="AS133:AV152" si="225">-ROUND(MAX(INDEX(AS$26:AS$38,MATCH(MAX($F133-AS$86-IF(AS$8="Yes",IF(AS$9=0,$U133,MIN($U133,AS$9)),0),0),AS$12:AS$25,1))*(MAX($F133-AS$86-IF(AS$8="Yes",IF(AS$9=0,$U133,MIN($U133,AS$9)),0),0)-INDEX(AS$12:AS$25,MATCH(MAX($F133-AS$86-IF(AS$8="Yes",IF(AS$9=0,$U133,MIN($U133,AS$9)),0),0),AS$12:AS$25,1)))+INDEX(AS$39:AS$51,MATCH(MAX($F133-AS$86-IF(AS$8="Yes",IF(AS$9=0,$U133,MIN($U133,AS$9)),0),0),AS$12:AS$25,1))-AS$87,0),0)</f>
        <v>-475</v>
      </c>
      <c r="AT133" s="75">
        <f t="shared" si="225"/>
        <v>-246</v>
      </c>
      <c r="AU133" s="75">
        <f t="shared" si="225"/>
        <v>0</v>
      </c>
      <c r="AV133" s="75">
        <f t="shared" si="225"/>
        <v>-512</v>
      </c>
      <c r="AW133" s="112">
        <v>148</v>
      </c>
      <c r="AX133" s="75">
        <f t="shared" ref="AX133:AY152" si="226">-ROUND(MAX(INDEX(AX$26:AX$38,MATCH(MAX($F133-AX$86-IF(AX$8="Yes",IF(AX$9=0,$U133,MIN($U133,AX$9)),0),0),AX$12:AX$25,1))*(MAX($F133-AX$86-IF(AX$8="Yes",IF(AX$9=0,$U133,MIN($U133,AX$9)),0),0)-INDEX(AX$12:AX$25,MATCH(MAX($F133-AX$86-IF(AX$8="Yes",IF(AX$9=0,$U133,MIN($U133,AX$9)),0),0),AX$12:AX$25,1)))+INDEX(AX$39:AX$51,MATCH(MAX($F133-AX$86-IF(AX$8="Yes",IF(AX$9=0,$U133,MIN($U133,AX$9)),0),0),AX$12:AX$25,1))-AX$87,0),0)</f>
        <v>-835</v>
      </c>
      <c r="AY133" s="75">
        <f t="shared" si="226"/>
        <v>-96</v>
      </c>
      <c r="AZ133" s="75"/>
      <c r="BA133" s="75">
        <f t="shared" ref="BA133:BF142" si="227">-ROUND(MAX(INDEX(BA$26:BA$38,MATCH(MAX($F133-BA$86-IF(BA$8="Yes",IF(BA$9=0,$U133,MIN($U133,BA$9)),0),0),BA$12:BA$25,1))*(MAX($F133-BA$86-IF(BA$8="Yes",IF(BA$9=0,$U133,MIN($U133,BA$9)),0),0)-INDEX(BA$12:BA$25,MATCH(MAX($F133-BA$86-IF(BA$8="Yes",IF(BA$9=0,$U133,MIN($U133,BA$9)),0),0),BA$12:BA$25,1)))+INDEX(BA$39:BA$51,MATCH(MAX($F133-BA$86-IF(BA$8="Yes",IF(BA$9=0,$U133,MIN($U133,BA$9)),0),0),BA$12:BA$25,1))-BA$87,0),0)</f>
        <v>-870</v>
      </c>
      <c r="BB133" s="75">
        <f t="shared" si="227"/>
        <v>-599</v>
      </c>
      <c r="BC133" s="75">
        <f t="shared" si="227"/>
        <v>-869</v>
      </c>
      <c r="BD133" s="75">
        <f t="shared" si="227"/>
        <v>-442</v>
      </c>
      <c r="BE133" s="75">
        <f t="shared" si="227"/>
        <v>-766</v>
      </c>
      <c r="BF133" s="75">
        <f t="shared" si="227"/>
        <v>-336</v>
      </c>
      <c r="BG133" s="112">
        <v>169</v>
      </c>
      <c r="BH133" s="75">
        <f t="shared" si="150"/>
        <v>-84</v>
      </c>
      <c r="BI133" s="75">
        <f t="shared" si="151"/>
        <v>3450</v>
      </c>
      <c r="BJ133" s="75">
        <f t="shared" si="152"/>
        <v>-582</v>
      </c>
      <c r="BK133" s="75">
        <f t="shared" ref="BK133:BL152" si="228">-ROUND(MAX(INDEX(BK$26:BK$38,MATCH(MAX($F133-BK$86-IF(BK$8="Yes",IF(BK$9=0,$U133,MIN($U133,BK$9)),0),0),BK$12:BK$25,1))*(MAX($F133-BK$86-IF(BK$8="Yes",IF(BK$9=0,$U133,MIN($U133,BK$9)),0),0)-INDEX(BK$12:BK$25,MATCH(MAX($F133-BK$86-IF(BK$8="Yes",IF(BK$9=0,$U133,MIN($U133,BK$9)),0),0),BK$12:BK$25,1)))+INDEX(BK$39:BK$51,MATCH(MAX($F133-BK$86-IF(BK$8="Yes",IF(BK$9=0,$U133,MIN($U133,BK$9)),0),0),BK$12:BK$25,1))-BK$87,0),0)</f>
        <v>-780</v>
      </c>
      <c r="BL133" s="75">
        <f t="shared" si="228"/>
        <v>-621</v>
      </c>
      <c r="BM133" s="75"/>
      <c r="BN133" s="75">
        <f t="shared" ref="BN133:BO152" si="229">-ROUND(MAX(INDEX(BN$26:BN$38,MATCH(MAX($F133-BN$86-IF(BN$8="Yes",IF(BN$9=0,$U133,MIN($U133,BN$9)),0),0),BN$12:BN$25,1))*(MAX($F133-BN$86-IF(BN$8="Yes",IF(BN$9=0,$U133,MIN($U133,BN$9)),0),0)-INDEX(BN$12:BN$25,MATCH(MAX($F133-BN$86-IF(BN$8="Yes",IF(BN$9=0,$U133,MIN($U133,BN$9)),0),0),BN$12:BN$25,1)))+INDEX(BN$39:BN$51,MATCH(MAX($F133-BN$86-IF(BN$8="Yes",IF(BN$9=0,$U133,MIN($U133,BN$9)),0),0),BN$12:BN$25,1))-BN$87,0),0)</f>
        <v>-330</v>
      </c>
      <c r="BO133" s="75">
        <f t="shared" si="229"/>
        <v>-85</v>
      </c>
      <c r="BP133" s="112">
        <v>24</v>
      </c>
      <c r="BQ133" s="75">
        <f t="shared" si="155"/>
        <v>-115</v>
      </c>
      <c r="BR133" s="112">
        <v>0</v>
      </c>
      <c r="BS133" s="75">
        <f t="shared" si="156"/>
        <v>4000</v>
      </c>
      <c r="BT133" s="75">
        <f t="shared" ref="BT133:CA142" si="230">-ROUND(MAX(INDEX(BT$26:BT$38,MATCH(MAX($F133-BT$86-IF(BT$8="Yes",IF(BT$9=0,$U133,MIN($U133,BT$9)),0),0),BT$12:BT$25,1))*(MAX($F133-BT$86-IF(BT$8="Yes",IF(BT$9=0,$U133,MIN($U133,BT$9)),0),0)-INDEX(BT$12:BT$25,MATCH(MAX($F133-BT$86-IF(BT$8="Yes",IF(BT$9=0,$U133,MIN($U133,BT$9)),0),0),BT$12:BT$25,1)))+INDEX(BT$39:BT$51,MATCH(MAX($F133-BT$86-IF(BT$8="Yes",IF(BT$9=0,$U133,MIN($U133,BT$9)),0),0),BT$12:BT$25,1))-BT$87,0),0)</f>
        <v>-495</v>
      </c>
      <c r="BU133" s="75">
        <f t="shared" si="230"/>
        <v>-229</v>
      </c>
      <c r="BV133" s="75">
        <f t="shared" si="230"/>
        <v>0</v>
      </c>
      <c r="BW133" s="75">
        <f t="shared" si="230"/>
        <v>0</v>
      </c>
      <c r="BX133" s="75">
        <f t="shared" si="230"/>
        <v>-266</v>
      </c>
      <c r="BY133" s="75">
        <f t="shared" si="230"/>
        <v>-114</v>
      </c>
      <c r="BZ133" s="75">
        <f t="shared" si="230"/>
        <v>-500</v>
      </c>
      <c r="CA133" s="75">
        <f t="shared" si="230"/>
        <v>-344</v>
      </c>
      <c r="CB133" s="112">
        <v>0</v>
      </c>
      <c r="CC133" s="75">
        <f t="shared" si="158"/>
        <v>0</v>
      </c>
      <c r="CD133" s="75">
        <f t="shared" si="159"/>
        <v>0</v>
      </c>
      <c r="CE133" s="126">
        <f t="shared" si="160"/>
        <v>0</v>
      </c>
      <c r="CF133" s="75">
        <f t="shared" si="161"/>
        <v>-412</v>
      </c>
      <c r="CG133" s="75"/>
      <c r="CH133" s="75">
        <f t="shared" ref="CH133:CI152" si="231">-ROUND(MAX(INDEX(CH$26:CH$38,MATCH(MAX($F133-CH$86-IF(CH$8="Yes",IF(CH$9=0,$U133,MIN($U133,CH$9)),0),0),CH$12:CH$25,1))*(MAX($F133-CH$86-IF(CH$8="Yes",IF(CH$9=0,$U133,MIN($U133,CH$9)),0),0)-INDEX(CH$12:CH$25,MATCH(MAX($F133-CH$86-IF(CH$8="Yes",IF(CH$9=0,$U133,MIN($U133,CH$9)),0),0),CH$12:CH$25,1)))+INDEX(CH$39:CH$51,MATCH(MAX($F133-CH$86-IF(CH$8="Yes",IF(CH$9=0,$U133,MIN($U133,CH$9)),0),0),CH$12:CH$25,1))-CH$87,0),0)</f>
        <v>-947</v>
      </c>
      <c r="CI133" s="75">
        <f t="shared" si="231"/>
        <v>-614</v>
      </c>
      <c r="CJ133" s="75"/>
      <c r="CK133" s="75">
        <f t="shared" ref="CK133:CL152" si="232">-ROUND(MAX(INDEX(CK$26:CK$38,MATCH(MAX($F133-CK$86-IF(CK$8="Yes",IF(CK$9=0,$U133,MIN($U133,CK$9)),0),0),CK$12:CK$25,1))*(MAX($F133-CK$86-IF(CK$8="Yes",IF(CK$9=0,$U133,MIN($U133,CK$9)),0),0)-INDEX(CK$12:CK$25,MATCH(MAX($F133-CK$86-IF(CK$8="Yes",IF(CK$9=0,$U133,MIN($U133,CK$9)),0),0),CK$12:CK$25,1)))+INDEX(CK$39:CK$51,MATCH(MAX($F133-CK$86-IF(CK$8="Yes",IF(CK$9=0,$U133,MIN($U133,CK$9)),0),0),CK$12:CK$25,1))-CK$87,0),0)</f>
        <v>-199</v>
      </c>
      <c r="CL133" s="75">
        <f t="shared" si="232"/>
        <v>-85</v>
      </c>
      <c r="CM133" s="112">
        <v>0</v>
      </c>
      <c r="CN133" s="75">
        <f t="shared" ref="CN133:CP152" si="233">-ROUND(MAX(INDEX(CN$26:CN$38,MATCH(MAX($F133-CN$86-IF(CN$8="Yes",IF(CN$9=0,$U133,MIN($U133,CN$9)),0),0),CN$12:CN$25,1))*(MAX($F133-CN$86-IF(CN$8="Yes",IF(CN$9=0,$U133,MIN($U133,CN$9)),0),0)-INDEX(CN$12:CN$25,MATCH(MAX($F133-CN$86-IF(CN$8="Yes",IF(CN$9=0,$U133,MIN($U133,CN$9)),0),0),CN$12:CN$25,1)))+INDEX(CN$39:CN$51,MATCH(MAX($F133-CN$86-IF(CN$8="Yes",IF(CN$9=0,$U133,MIN($U133,CN$9)),0),0),CN$12:CN$25,1))-CN$87,0),0)</f>
        <v>0</v>
      </c>
      <c r="CO133" s="75">
        <f t="shared" si="233"/>
        <v>0</v>
      </c>
      <c r="CP133" s="75">
        <f t="shared" si="233"/>
        <v>0</v>
      </c>
      <c r="CQ133" s="75"/>
      <c r="CR133" s="126">
        <f t="shared" si="165"/>
        <v>-139</v>
      </c>
      <c r="CS133" s="112">
        <v>0</v>
      </c>
      <c r="CT133" s="57"/>
      <c r="CU133" s="75">
        <f t="shared" ref="CU133:CW152" si="234">-ROUND(MAX(INDEX(CU$26:CU$38,MATCH(MAX($F133-CU$86-IF(CU$8="Yes",IF(CU$9=0,$U133,MIN($U133,CU$9)),0),0),CU$12:CU$25,1))*(MAX($F133-CU$86-IF(CU$8="Yes",IF(CU$9=0,$U133,MIN($U133,CU$9)),0),0)-INDEX(CU$12:CU$25,MATCH(MAX($F133-CU$86-IF(CU$8="Yes",IF(CU$9=0,$U133,MIN($U133,CU$9)),0),0),CU$12:CU$25,1)))+INDEX(CU$39:CU$51,MATCH(MAX($F133-CU$86-IF(CU$8="Yes",IF(CU$9=0,$U133,MIN($U133,CU$9)),0),0),CU$12:CU$25,1))-CU$87,0),0)</f>
        <v>-302</v>
      </c>
      <c r="CV133" s="75">
        <f t="shared" si="234"/>
        <v>-424</v>
      </c>
      <c r="CW133" s="75">
        <f t="shared" si="234"/>
        <v>0</v>
      </c>
      <c r="CX133" s="126" cm="1">
        <f t="array" ref="CX133">IF($F133&lt;=10000,0,-ROUND(MAX(INDEX(CX$26:CX$38,MATCH(MAX($F133-CX$86-IF(CX$8="Yes",IF(CX$9=0,$U133,MIN($U133,CX$9)),0),0),CX$12:CX$25,1))*(MAX($F133-CX$86-IF(CX$8="Yes",IF(CX$9=0,$U133,MIN($U133,CX$9)),0),0)-INDEX(CX$12:CX$25,MATCH(MAX($F133-CX$86-IF(CX$8="Yes",IF(CX$9=0,$U133,MIN($U133,CX$9)),0),0),CX$12:CX$25,1)))+INDEX(CX$39:CX$51,MATCH(MAX($F133-CX$86-IF(CX$8="Yes",IF(CX$9=0,$U133,MIN($U133,CX$9)),0),0),CX$12:CX$25,1))-CX$87,0),0))*(1-_xlfn.IFNA(INDEX(WVFamilyCredit[Percent],MATCH(1,(WVFamilyCredit[Year]=Calc!$B$4)*(WVFamilyCredit[HH Size]=SUM(Calc!$B$11:$B$12))*(WVFamilyCredit[Status]=Calc!$B$8)*(WVFamilyCredit[greater than]&lt;=$F133)*(WVFamilyCredit[equal to or less than]&gt;=$F133),0)),0))</f>
        <v>-488</v>
      </c>
      <c r="CY133" s="115" cm="1">
        <f t="array" ref="CY133">(1-_xlfn.IFNA(INDEX(WVFamilyCredit[Percent],MATCH(1,(WVFamilyCredit[Year]=Calc!$B$4)*(WVFamilyCredit[HH Size]=SUM(Calc!$B$11:$B$12))*(WVFamilyCredit[Status]=Calc!$B$8)*(WVFamilyCredit[greater than]&lt;=$F133)*(WVFamilyCredit[equal to or less than]&gt;=$F133),0)),0))</f>
        <v>1</v>
      </c>
      <c r="CZ133" s="112">
        <v>0</v>
      </c>
      <c r="DA133" s="57"/>
      <c r="DB133" s="75">
        <f t="shared" ref="DB133:DC152" si="235">-ROUND(MAX(INDEX(DB$26:DB$38,MATCH(MAX($F133-DB$86-IF(DB$8="Yes",IF(DB$9=0,$U133,MIN($U133,DB$9)),0),0),DB$12:DB$25,1))*(MAX($F133-DB$86-IF(DB$8="Yes",IF(DB$9=0,$U133,MIN($U133,DB$9)),0),0)-INDEX(DB$12:DB$25,MATCH(MAX($F133-DB$86-IF(DB$8="Yes",IF(DB$9=0,$U133,MIN($U133,DB$9)),0),0),DB$12:DB$25,1)))+INDEX(DB$39:DB$51,MATCH(MAX($F133-DB$86-IF(DB$8="Yes",IF(DB$9=0,$U133,MIN($U133,DB$9)),0),0),DB$12:DB$25,1))-DB$87,0),0)</f>
        <v>-229</v>
      </c>
      <c r="DC133" s="75">
        <f t="shared" si="235"/>
        <v>0</v>
      </c>
      <c r="DE133" s="57"/>
      <c r="DF133" s="57">
        <f t="shared" si="191"/>
        <v>453</v>
      </c>
      <c r="DG133" s="57">
        <f t="shared" si="192"/>
        <v>330</v>
      </c>
      <c r="DH133">
        <v>0</v>
      </c>
      <c r="DI133" s="57">
        <f t="shared" si="193"/>
        <v>148</v>
      </c>
      <c r="DJ133" s="75">
        <f t="shared" si="194"/>
        <v>169</v>
      </c>
      <c r="DK133" s="75">
        <f t="shared" si="195"/>
        <v>24</v>
      </c>
      <c r="DL133" s="75">
        <f t="shared" si="196"/>
        <v>0</v>
      </c>
      <c r="DM133" s="57">
        <f t="shared" si="197"/>
        <v>0</v>
      </c>
      <c r="DN133" s="57">
        <f t="shared" si="198"/>
        <v>0</v>
      </c>
      <c r="DO133">
        <f>0</f>
        <v>0</v>
      </c>
      <c r="DP133">
        <v>0</v>
      </c>
      <c r="DQ133" s="57">
        <f t="shared" si="199"/>
        <v>-139</v>
      </c>
      <c r="DR133" s="75">
        <f t="shared" si="200"/>
        <v>-488</v>
      </c>
      <c r="EB133" s="209" cm="1">
        <f t="array" ref="EB133">_xlfn.IFNA(INDEX(CAeitcTable[],MATCH(1,(CAeitcTable[At Least]&lt;=$F133)*(CAeitcTable[But Not Over]&gt;=$F133),0),MATCH(MIN($B$12,3),VALUE(CAeitcTable[#Headers]),0)),0)</f>
        <v>101</v>
      </c>
      <c r="EC133">
        <f t="shared" ref="EC133:EF152" si="236">IF(EC$10,IF($B$12=0,EC$5,IF($B$12=1,EC$6,IF($B$12=2,EC$7,EC$8)))*$S133,0)</f>
        <v>0</v>
      </c>
      <c r="ED133">
        <f t="shared" si="236"/>
        <v>0</v>
      </c>
      <c r="EE133">
        <f t="shared" si="236"/>
        <v>0</v>
      </c>
      <c r="EF133">
        <f t="shared" si="236"/>
        <v>0</v>
      </c>
      <c r="EI133">
        <f t="shared" si="169"/>
        <v>0</v>
      </c>
      <c r="EK133">
        <f t="shared" ref="EK133:EN152" si="237">IF(EK$10,IF($B$12=0,EK$5,IF($B$12=1,EK$6,IF($B$12=2,EK$7,EK$8)))*$S133,0)</f>
        <v>0</v>
      </c>
      <c r="EL133">
        <f t="shared" si="237"/>
        <v>0</v>
      </c>
      <c r="EM133">
        <f t="shared" si="237"/>
        <v>0</v>
      </c>
      <c r="EN133">
        <f t="shared" si="237"/>
        <v>0</v>
      </c>
      <c r="EP133">
        <f t="shared" ref="EP133:EQ152" si="238">IF(EP$10,IF($B$12=0,EP$5,IF($B$12=1,EP$6,IF($B$12=2,EP$7,EP$8)))*$S133,0)</f>
        <v>0</v>
      </c>
      <c r="EQ133">
        <f t="shared" si="238"/>
        <v>0</v>
      </c>
      <c r="ER133" s="209">
        <f t="shared" si="172"/>
        <v>0</v>
      </c>
      <c r="ES133">
        <f t="shared" ref="ES133:ET152" si="239">IF(ES$10,IF($B$12=0,ES$5,IF($B$12=1,ES$6,IF($B$12=2,ES$7,ES$8)))*$S133,0)</f>
        <v>0</v>
      </c>
      <c r="ET133">
        <f t="shared" si="239"/>
        <v>0</v>
      </c>
      <c r="EU133" s="213">
        <f t="shared" si="174"/>
        <v>350</v>
      </c>
      <c r="EW133" s="215">
        <f t="shared" si="175"/>
        <v>0</v>
      </c>
      <c r="EX133">
        <f t="shared" ref="EX133:EY152" si="240">IF(EX$10,IF($B$12=0,EX$5,IF($B$12=1,EX$6,IF($B$12=2,EX$7,EX$8)))*$S133,0)</f>
        <v>0</v>
      </c>
      <c r="EY133">
        <f t="shared" si="240"/>
        <v>0</v>
      </c>
      <c r="FB133">
        <f t="shared" ref="FB133:FD152" si="241">IF(FB$10,IF($B$12=0,FB$5,IF($B$12=1,FB$6,IF($B$12=2,FB$7,FB$8)))*$S133,0)</f>
        <v>0</v>
      </c>
      <c r="FC133">
        <f t="shared" si="241"/>
        <v>0</v>
      </c>
      <c r="FD133">
        <f t="shared" si="241"/>
        <v>0</v>
      </c>
      <c r="FG133" s="215">
        <f t="shared" si="178"/>
        <v>0</v>
      </c>
      <c r="FH133">
        <f t="shared" ref="FH133:FI152" si="242">IF(FH$10,IF($B$12=0,FH$5,IF($B$12=1,FH$6,IF($B$12=2,FH$7,FH$8)))*$S133,0)</f>
        <v>0</v>
      </c>
      <c r="FI133">
        <f t="shared" si="242"/>
        <v>0</v>
      </c>
      <c r="FK133">
        <f t="shared" si="180"/>
        <v>0</v>
      </c>
      <c r="FL133" s="215">
        <f t="shared" si="181"/>
        <v>0</v>
      </c>
      <c r="FP133" s="215">
        <f t="shared" si="182"/>
        <v>0</v>
      </c>
      <c r="FQ133">
        <f t="shared" si="183"/>
        <v>0</v>
      </c>
      <c r="FR133" s="215">
        <f t="shared" si="184"/>
        <v>0</v>
      </c>
      <c r="FS133" s="209">
        <f t="shared" si="185"/>
        <v>315</v>
      </c>
      <c r="FU133">
        <f t="shared" si="186"/>
        <v>0</v>
      </c>
    </row>
    <row r="134" spans="6:177">
      <c r="F134" s="2">
        <v>20500</v>
      </c>
      <c r="G134">
        <f t="shared" si="187"/>
        <v>20525</v>
      </c>
      <c r="H134" s="75">
        <f t="shared" si="129"/>
        <v>-665</v>
      </c>
      <c r="I134" s="57">
        <v>0</v>
      </c>
      <c r="J134" s="57">
        <v>0</v>
      </c>
      <c r="K134" s="2">
        <f>ROUND(INDEX(CCareExpDecimal[],MATCH(F134,CCareExpDecimal[Income At Least],1),2)*J134,0)</f>
        <v>0</v>
      </c>
      <c r="L134" s="57">
        <v>0</v>
      </c>
      <c r="M134" s="2">
        <f t="shared" si="130"/>
        <v>0</v>
      </c>
      <c r="N134" s="57">
        <v>0</v>
      </c>
      <c r="O134" s="57">
        <f t="shared" si="131"/>
        <v>0</v>
      </c>
      <c r="P134" s="2">
        <f t="shared" si="132"/>
        <v>0</v>
      </c>
      <c r="Q134" s="96">
        <v>2700</v>
      </c>
      <c r="R134" s="96">
        <f t="shared" si="188"/>
        <v>2700</v>
      </c>
      <c r="S134" s="2">
        <f t="shared" si="189"/>
        <v>0</v>
      </c>
      <c r="T134" s="2">
        <f t="shared" si="133"/>
        <v>-665</v>
      </c>
      <c r="U134" s="2">
        <f t="shared" si="134"/>
        <v>665</v>
      </c>
      <c r="V134" s="75"/>
      <c r="W134" s="75">
        <f t="shared" si="135"/>
        <v>-274</v>
      </c>
      <c r="X134" s="75">
        <f t="shared" si="136"/>
        <v>19</v>
      </c>
      <c r="Y134" s="75">
        <f t="shared" si="137"/>
        <v>0</v>
      </c>
      <c r="Z134" s="75"/>
      <c r="AA134" s="2">
        <f t="shared" si="138"/>
        <v>3000</v>
      </c>
      <c r="AB134" s="2">
        <f>IF($F134&lt;=AD$64,AD$65,AD$66)*Calc!$B$12+AD$63</f>
        <v>1500</v>
      </c>
      <c r="AC134" s="2">
        <f t="shared" si="139"/>
        <v>4500</v>
      </c>
      <c r="AD134" s="126">
        <f t="shared" si="140"/>
        <v>-910</v>
      </c>
      <c r="AE134" s="112">
        <v>478</v>
      </c>
      <c r="AF134" s="75">
        <f t="shared" si="141"/>
        <v>0</v>
      </c>
      <c r="AG134" s="75"/>
      <c r="AH134" s="75">
        <f t="shared" si="142"/>
        <v>-166</v>
      </c>
      <c r="AI134" s="75">
        <f t="shared" si="143"/>
        <v>0</v>
      </c>
      <c r="AJ134" s="75">
        <f t="shared" si="144"/>
        <v>-331</v>
      </c>
      <c r="AK134" s="75">
        <f t="shared" si="145"/>
        <v>0</v>
      </c>
      <c r="AL134" s="75">
        <f t="shared" si="190"/>
        <v>-331</v>
      </c>
      <c r="AM134" s="114">
        <v>347</v>
      </c>
      <c r="AN134" s="120"/>
      <c r="AO134" s="75">
        <f t="shared" si="224"/>
        <v>-65</v>
      </c>
      <c r="AP134" s="75">
        <f t="shared" si="224"/>
        <v>-293</v>
      </c>
      <c r="AQ134" s="75"/>
      <c r="AR134" s="126">
        <f t="shared" si="120"/>
        <v>-165</v>
      </c>
      <c r="AS134" s="75">
        <f t="shared" si="225"/>
        <v>-499</v>
      </c>
      <c r="AT134" s="75">
        <f t="shared" si="225"/>
        <v>-266</v>
      </c>
      <c r="AU134" s="75">
        <f t="shared" si="225"/>
        <v>0</v>
      </c>
      <c r="AV134" s="75">
        <f t="shared" si="225"/>
        <v>-541</v>
      </c>
      <c r="AW134" s="112">
        <v>168</v>
      </c>
      <c r="AX134" s="75">
        <f t="shared" si="226"/>
        <v>-869</v>
      </c>
      <c r="AY134" s="75">
        <f t="shared" si="226"/>
        <v>-125</v>
      </c>
      <c r="AZ134" s="75"/>
      <c r="BA134" s="75">
        <f t="shared" si="227"/>
        <v>-895</v>
      </c>
      <c r="BB134" s="75">
        <f t="shared" si="227"/>
        <v>-614</v>
      </c>
      <c r="BC134" s="75">
        <f t="shared" si="227"/>
        <v>-891</v>
      </c>
      <c r="BD134" s="75">
        <f t="shared" si="227"/>
        <v>-457</v>
      </c>
      <c r="BE134" s="75">
        <f t="shared" si="227"/>
        <v>-788</v>
      </c>
      <c r="BF134" s="75">
        <f t="shared" si="227"/>
        <v>-354</v>
      </c>
      <c r="BG134" s="112">
        <v>178</v>
      </c>
      <c r="BH134" s="75">
        <f t="shared" si="150"/>
        <v>-113</v>
      </c>
      <c r="BI134" s="75">
        <f t="shared" si="151"/>
        <v>3450</v>
      </c>
      <c r="BJ134" s="75">
        <f t="shared" si="152"/>
        <v>-605</v>
      </c>
      <c r="BK134" s="75">
        <f t="shared" si="228"/>
        <v>-805</v>
      </c>
      <c r="BL134" s="75">
        <f t="shared" si="228"/>
        <v>-642</v>
      </c>
      <c r="BM134" s="75"/>
      <c r="BN134" s="75">
        <f t="shared" si="229"/>
        <v>-357</v>
      </c>
      <c r="BO134" s="75">
        <f t="shared" si="229"/>
        <v>-110</v>
      </c>
      <c r="BP134" s="112">
        <v>44</v>
      </c>
      <c r="BQ134" s="75">
        <f t="shared" si="155"/>
        <v>-131</v>
      </c>
      <c r="BR134" s="112">
        <v>0</v>
      </c>
      <c r="BS134" s="75">
        <f t="shared" si="156"/>
        <v>4100</v>
      </c>
      <c r="BT134" s="75">
        <f t="shared" si="230"/>
        <v>-519</v>
      </c>
      <c r="BU134" s="75">
        <f t="shared" si="230"/>
        <v>-246</v>
      </c>
      <c r="BV134" s="75">
        <f t="shared" si="230"/>
        <v>0</v>
      </c>
      <c r="BW134" s="75">
        <f t="shared" si="230"/>
        <v>0</v>
      </c>
      <c r="BX134" s="75">
        <f t="shared" si="230"/>
        <v>-273</v>
      </c>
      <c r="BY134" s="75">
        <f t="shared" si="230"/>
        <v>-130</v>
      </c>
      <c r="BZ134" s="75">
        <f t="shared" si="230"/>
        <v>-526</v>
      </c>
      <c r="CA134" s="75">
        <f t="shared" si="230"/>
        <v>-368</v>
      </c>
      <c r="CB134" s="112">
        <v>0</v>
      </c>
      <c r="CC134" s="75">
        <f t="shared" si="158"/>
        <v>0</v>
      </c>
      <c r="CD134" s="75">
        <f t="shared" si="159"/>
        <v>0</v>
      </c>
      <c r="CE134" s="126">
        <f t="shared" si="160"/>
        <v>0</v>
      </c>
      <c r="CF134" s="75">
        <f t="shared" si="161"/>
        <v>-436</v>
      </c>
      <c r="CG134" s="75"/>
      <c r="CH134" s="75">
        <f t="shared" si="231"/>
        <v>-987</v>
      </c>
      <c r="CI134" s="75">
        <f t="shared" si="231"/>
        <v>-629</v>
      </c>
      <c r="CJ134" s="75"/>
      <c r="CK134" s="75">
        <f t="shared" si="232"/>
        <v>-218</v>
      </c>
      <c r="CL134" s="75">
        <f t="shared" si="232"/>
        <v>-100</v>
      </c>
      <c r="CM134" s="112">
        <v>0</v>
      </c>
      <c r="CN134" s="75">
        <f t="shared" si="233"/>
        <v>0</v>
      </c>
      <c r="CO134" s="75">
        <f t="shared" si="233"/>
        <v>0</v>
      </c>
      <c r="CP134" s="75">
        <f t="shared" si="233"/>
        <v>0</v>
      </c>
      <c r="CQ134" s="75"/>
      <c r="CR134" s="126">
        <f t="shared" si="165"/>
        <v>-163</v>
      </c>
      <c r="CS134" s="112">
        <v>0</v>
      </c>
      <c r="CT134" s="57"/>
      <c r="CU134" s="75">
        <f t="shared" si="234"/>
        <v>-318</v>
      </c>
      <c r="CV134" s="75">
        <f t="shared" si="234"/>
        <v>-449</v>
      </c>
      <c r="CW134" s="75">
        <f t="shared" si="234"/>
        <v>0</v>
      </c>
      <c r="CX134" s="126" cm="1">
        <f t="array" ref="CX134">IF($F134&lt;=10000,0,-ROUND(MAX(INDEX(CX$26:CX$38,MATCH(MAX($F134-CX$86-IF(CX$8="Yes",IF(CX$9=0,$U134,MIN($U134,CX$9)),0),0),CX$12:CX$25,1))*(MAX($F134-CX$86-IF(CX$8="Yes",IF(CX$9=0,$U134,MIN($U134,CX$9)),0),0)-INDEX(CX$12:CX$25,MATCH(MAX($F134-CX$86-IF(CX$8="Yes",IF(CX$9=0,$U134,MIN($U134,CX$9)),0),0),CX$12:CX$25,1)))+INDEX(CX$39:CX$51,MATCH(MAX($F134-CX$86-IF(CX$8="Yes",IF(CX$9=0,$U134,MIN($U134,CX$9)),0),0),CX$12:CX$25,1))-CX$87,0),0))*(1-_xlfn.IFNA(INDEX(WVFamilyCredit[Percent],MATCH(1,(WVFamilyCredit[Year]=Calc!$B$4)*(WVFamilyCredit[HH Size]=SUM(Calc!$B$11:$B$12))*(WVFamilyCredit[Status]=Calc!$B$8)*(WVFamilyCredit[greater than]&lt;=$F134)*(WVFamilyCredit[equal to or less than]&gt;=$F134),0)),0))</f>
        <v>-504</v>
      </c>
      <c r="CY134" s="115" cm="1">
        <f t="array" ref="CY134">(1-_xlfn.IFNA(INDEX(WVFamilyCredit[Percent],MATCH(1,(WVFamilyCredit[Year]=Calc!$B$4)*(WVFamilyCredit[HH Size]=SUM(Calc!$B$11:$B$12))*(WVFamilyCredit[Status]=Calc!$B$8)*(WVFamilyCredit[greater than]&lt;=$F134)*(WVFamilyCredit[equal to or less than]&gt;=$F134),0)),0))</f>
        <v>1</v>
      </c>
      <c r="CZ134" s="112">
        <v>0</v>
      </c>
      <c r="DA134" s="57"/>
      <c r="DB134" s="75">
        <f t="shared" si="235"/>
        <v>-246</v>
      </c>
      <c r="DC134" s="75">
        <f t="shared" si="235"/>
        <v>0</v>
      </c>
      <c r="DE134" s="57"/>
      <c r="DF134" s="57">
        <f t="shared" si="191"/>
        <v>478</v>
      </c>
      <c r="DG134" s="57">
        <f t="shared" si="192"/>
        <v>347</v>
      </c>
      <c r="DH134">
        <v>0</v>
      </c>
      <c r="DI134" s="57">
        <f t="shared" si="193"/>
        <v>168</v>
      </c>
      <c r="DJ134" s="75">
        <f t="shared" si="194"/>
        <v>178</v>
      </c>
      <c r="DK134" s="75">
        <f t="shared" si="195"/>
        <v>44</v>
      </c>
      <c r="DL134" s="75">
        <f t="shared" si="196"/>
        <v>0</v>
      </c>
      <c r="DM134" s="57">
        <f t="shared" si="197"/>
        <v>0</v>
      </c>
      <c r="DN134" s="57">
        <f t="shared" si="198"/>
        <v>0</v>
      </c>
      <c r="DO134">
        <f>0</f>
        <v>0</v>
      </c>
      <c r="DP134">
        <v>0</v>
      </c>
      <c r="DQ134" s="57">
        <f t="shared" si="199"/>
        <v>-163</v>
      </c>
      <c r="DR134" s="75">
        <f t="shared" si="200"/>
        <v>-504</v>
      </c>
      <c r="EB134" s="209" cm="1">
        <f t="array" ref="EB134">_xlfn.IFNA(INDEX(CAeitcTable[],MATCH(1,(CAeitcTable[At Least]&lt;=$F134)*(CAeitcTable[But Not Over]&gt;=$F134),0),MATCH(MIN($B$12,3),VALUE(CAeitcTable[#Headers]),0)),0)</f>
        <v>96</v>
      </c>
      <c r="EC134">
        <f t="shared" si="236"/>
        <v>0</v>
      </c>
      <c r="ED134">
        <f t="shared" si="236"/>
        <v>0</v>
      </c>
      <c r="EE134">
        <f t="shared" si="236"/>
        <v>0</v>
      </c>
      <c r="EF134">
        <f t="shared" si="236"/>
        <v>0</v>
      </c>
      <c r="EI134">
        <f t="shared" si="169"/>
        <v>0</v>
      </c>
      <c r="EK134">
        <f t="shared" si="237"/>
        <v>0</v>
      </c>
      <c r="EL134">
        <f t="shared" si="237"/>
        <v>0</v>
      </c>
      <c r="EM134">
        <f t="shared" si="237"/>
        <v>0</v>
      </c>
      <c r="EN134">
        <f t="shared" si="237"/>
        <v>0</v>
      </c>
      <c r="EP134">
        <f t="shared" si="238"/>
        <v>0</v>
      </c>
      <c r="EQ134">
        <f t="shared" si="238"/>
        <v>0</v>
      </c>
      <c r="ER134" s="209">
        <f t="shared" si="172"/>
        <v>0</v>
      </c>
      <c r="ES134">
        <f t="shared" si="239"/>
        <v>0</v>
      </c>
      <c r="ET134">
        <f t="shared" si="239"/>
        <v>0</v>
      </c>
      <c r="EU134" s="213">
        <f t="shared" si="174"/>
        <v>350</v>
      </c>
      <c r="EW134" s="215">
        <f t="shared" si="175"/>
        <v>0</v>
      </c>
      <c r="EX134">
        <f t="shared" si="240"/>
        <v>0</v>
      </c>
      <c r="EY134">
        <f t="shared" si="240"/>
        <v>0</v>
      </c>
      <c r="FB134">
        <f t="shared" si="241"/>
        <v>0</v>
      </c>
      <c r="FC134">
        <f t="shared" si="241"/>
        <v>0</v>
      </c>
      <c r="FD134">
        <f t="shared" si="241"/>
        <v>0</v>
      </c>
      <c r="FG134" s="215">
        <f t="shared" si="178"/>
        <v>0</v>
      </c>
      <c r="FH134">
        <f t="shared" si="242"/>
        <v>0</v>
      </c>
      <c r="FI134">
        <f t="shared" si="242"/>
        <v>0</v>
      </c>
      <c r="FK134">
        <f t="shared" si="180"/>
        <v>0</v>
      </c>
      <c r="FL134" s="215">
        <f t="shared" si="181"/>
        <v>0</v>
      </c>
      <c r="FP134" s="215">
        <f t="shared" si="182"/>
        <v>0</v>
      </c>
      <c r="FQ134">
        <f t="shared" si="183"/>
        <v>0</v>
      </c>
      <c r="FR134" s="215">
        <f t="shared" si="184"/>
        <v>0</v>
      </c>
      <c r="FS134" s="209">
        <f t="shared" si="185"/>
        <v>315</v>
      </c>
      <c r="FU134">
        <f t="shared" si="186"/>
        <v>0</v>
      </c>
    </row>
    <row r="135" spans="6:177">
      <c r="F135" s="2">
        <v>21000</v>
      </c>
      <c r="G135">
        <f t="shared" si="187"/>
        <v>21025</v>
      </c>
      <c r="H135" s="75">
        <f t="shared" si="129"/>
        <v>-715</v>
      </c>
      <c r="I135" s="57">
        <v>20</v>
      </c>
      <c r="J135" s="57">
        <v>0</v>
      </c>
      <c r="K135" s="2">
        <f>ROUND(INDEX(CCareExpDecimal[],MATCH(F135,CCareExpDecimal[Income At Least],1),2)*J135,0)</f>
        <v>0</v>
      </c>
      <c r="L135" s="57">
        <v>0</v>
      </c>
      <c r="M135" s="2">
        <f t="shared" si="130"/>
        <v>0</v>
      </c>
      <c r="N135" s="57">
        <v>20</v>
      </c>
      <c r="O135" s="57">
        <f t="shared" si="131"/>
        <v>20</v>
      </c>
      <c r="P135" s="2">
        <f t="shared" si="132"/>
        <v>0</v>
      </c>
      <c r="Q135" s="96">
        <v>2775</v>
      </c>
      <c r="R135" s="96">
        <f t="shared" si="188"/>
        <v>2775</v>
      </c>
      <c r="S135" s="2">
        <f t="shared" si="189"/>
        <v>0</v>
      </c>
      <c r="T135" s="2">
        <f t="shared" si="133"/>
        <v>-715</v>
      </c>
      <c r="U135" s="2">
        <f t="shared" si="134"/>
        <v>715</v>
      </c>
      <c r="V135" s="75"/>
      <c r="W135" s="75">
        <f t="shared" si="135"/>
        <v>-287</v>
      </c>
      <c r="X135" s="75">
        <f t="shared" si="136"/>
        <v>19</v>
      </c>
      <c r="Y135" s="75">
        <f t="shared" si="137"/>
        <v>0</v>
      </c>
      <c r="Z135" s="75"/>
      <c r="AA135" s="2">
        <f t="shared" si="138"/>
        <v>3000</v>
      </c>
      <c r="AB135" s="2">
        <f>IF($F135&lt;=AD$64,AD$65,AD$66)*Calc!$B$12+AD$63</f>
        <v>1500</v>
      </c>
      <c r="AC135" s="2">
        <f t="shared" si="139"/>
        <v>4500</v>
      </c>
      <c r="AD135" s="126">
        <f t="shared" si="140"/>
        <v>-935</v>
      </c>
      <c r="AE135" s="112">
        <v>503</v>
      </c>
      <c r="AF135" s="75">
        <f t="shared" si="141"/>
        <v>0</v>
      </c>
      <c r="AG135" s="75"/>
      <c r="AH135" s="75">
        <f t="shared" si="142"/>
        <v>-179</v>
      </c>
      <c r="AI135" s="75">
        <f t="shared" si="143"/>
        <v>0</v>
      </c>
      <c r="AJ135" s="75">
        <f t="shared" si="144"/>
        <v>-348</v>
      </c>
      <c r="AK135" s="75">
        <f t="shared" si="145"/>
        <v>0</v>
      </c>
      <c r="AL135" s="75">
        <f t="shared" si="190"/>
        <v>-348</v>
      </c>
      <c r="AM135" s="114">
        <v>364</v>
      </c>
      <c r="AN135" s="120"/>
      <c r="AO135" s="75">
        <f t="shared" si="224"/>
        <v>-75</v>
      </c>
      <c r="AP135" s="75">
        <f t="shared" si="224"/>
        <v>-315</v>
      </c>
      <c r="AQ135" s="75"/>
      <c r="AR135" s="126">
        <f t="shared" si="120"/>
        <v>-180</v>
      </c>
      <c r="AS135" s="75">
        <f t="shared" si="225"/>
        <v>-523</v>
      </c>
      <c r="AT135" s="75">
        <f t="shared" si="225"/>
        <v>-286</v>
      </c>
      <c r="AU135" s="75">
        <f t="shared" si="225"/>
        <v>0</v>
      </c>
      <c r="AV135" s="75">
        <f t="shared" si="225"/>
        <v>-569</v>
      </c>
      <c r="AW135" s="112">
        <v>186</v>
      </c>
      <c r="AX135" s="75">
        <f t="shared" si="226"/>
        <v>-903</v>
      </c>
      <c r="AY135" s="75">
        <f t="shared" si="226"/>
        <v>-154</v>
      </c>
      <c r="AZ135" s="75"/>
      <c r="BA135" s="75">
        <f t="shared" si="227"/>
        <v>-919</v>
      </c>
      <c r="BB135" s="75">
        <f t="shared" si="227"/>
        <v>-630</v>
      </c>
      <c r="BC135" s="75">
        <f t="shared" si="227"/>
        <v>-913</v>
      </c>
      <c r="BD135" s="75">
        <f t="shared" si="227"/>
        <v>-478</v>
      </c>
      <c r="BE135" s="75">
        <f t="shared" si="227"/>
        <v>-811</v>
      </c>
      <c r="BF135" s="75">
        <f t="shared" si="227"/>
        <v>-371</v>
      </c>
      <c r="BG135" s="112">
        <v>187</v>
      </c>
      <c r="BH135" s="75">
        <f t="shared" si="150"/>
        <v>-142</v>
      </c>
      <c r="BI135" s="75">
        <f t="shared" si="151"/>
        <v>3450</v>
      </c>
      <c r="BJ135" s="75">
        <f t="shared" si="152"/>
        <v>-629</v>
      </c>
      <c r="BK135" s="75">
        <f t="shared" si="228"/>
        <v>-830</v>
      </c>
      <c r="BL135" s="75">
        <f t="shared" si="228"/>
        <v>-663</v>
      </c>
      <c r="BM135" s="75"/>
      <c r="BN135" s="75">
        <f t="shared" si="229"/>
        <v>-384</v>
      </c>
      <c r="BO135" s="75">
        <f t="shared" si="229"/>
        <v>-135</v>
      </c>
      <c r="BP135" s="112">
        <v>64</v>
      </c>
      <c r="BQ135" s="75">
        <f t="shared" si="155"/>
        <v>-149</v>
      </c>
      <c r="BR135" s="112">
        <v>0</v>
      </c>
      <c r="BS135" s="75">
        <f t="shared" si="156"/>
        <v>4200</v>
      </c>
      <c r="BT135" s="75">
        <f t="shared" si="230"/>
        <v>-546</v>
      </c>
      <c r="BU135" s="75">
        <f t="shared" si="230"/>
        <v>-264</v>
      </c>
      <c r="BV135" s="75">
        <f t="shared" si="230"/>
        <v>0</v>
      </c>
      <c r="BW135" s="75">
        <f t="shared" si="230"/>
        <v>0</v>
      </c>
      <c r="BX135" s="75">
        <f t="shared" si="230"/>
        <v>-280</v>
      </c>
      <c r="BY135" s="75">
        <f t="shared" si="230"/>
        <v>-146</v>
      </c>
      <c r="BZ135" s="75">
        <f t="shared" si="230"/>
        <v>-552</v>
      </c>
      <c r="CA135" s="75">
        <f t="shared" si="230"/>
        <v>-392</v>
      </c>
      <c r="CB135" s="112">
        <v>0</v>
      </c>
      <c r="CC135" s="75">
        <f t="shared" si="158"/>
        <v>0</v>
      </c>
      <c r="CD135" s="75">
        <f t="shared" si="159"/>
        <v>0</v>
      </c>
      <c r="CE135" s="126">
        <f t="shared" si="160"/>
        <v>0</v>
      </c>
      <c r="CF135" s="75">
        <f t="shared" si="161"/>
        <v>-460</v>
      </c>
      <c r="CG135" s="75"/>
      <c r="CH135" s="75">
        <f t="shared" si="231"/>
        <v>-1026</v>
      </c>
      <c r="CI135" s="75">
        <f t="shared" si="231"/>
        <v>-645</v>
      </c>
      <c r="CJ135" s="75"/>
      <c r="CK135" s="75">
        <f t="shared" si="232"/>
        <v>-236</v>
      </c>
      <c r="CL135" s="75">
        <f t="shared" si="232"/>
        <v>-115</v>
      </c>
      <c r="CM135" s="112">
        <v>0</v>
      </c>
      <c r="CN135" s="75">
        <f t="shared" si="233"/>
        <v>0</v>
      </c>
      <c r="CO135" s="75">
        <f t="shared" si="233"/>
        <v>0</v>
      </c>
      <c r="CP135" s="75">
        <f t="shared" si="233"/>
        <v>0</v>
      </c>
      <c r="CQ135" s="75"/>
      <c r="CR135" s="126">
        <f t="shared" si="165"/>
        <v>-188</v>
      </c>
      <c r="CS135" s="112">
        <v>0</v>
      </c>
      <c r="CT135" s="57"/>
      <c r="CU135" s="75">
        <f t="shared" si="234"/>
        <v>-335</v>
      </c>
      <c r="CV135" s="75">
        <f t="shared" si="234"/>
        <v>-474</v>
      </c>
      <c r="CW135" s="75">
        <f t="shared" si="234"/>
        <v>0</v>
      </c>
      <c r="CX135" s="126" cm="1">
        <f t="array" ref="CX135">IF($F135&lt;=10000,0,-ROUND(MAX(INDEX(CX$26:CX$38,MATCH(MAX($F135-CX$86-IF(CX$8="Yes",IF(CX$9=0,$U135,MIN($U135,CX$9)),0),0),CX$12:CX$25,1))*(MAX($F135-CX$86-IF(CX$8="Yes",IF(CX$9=0,$U135,MIN($U135,CX$9)),0),0)-INDEX(CX$12:CX$25,MATCH(MAX($F135-CX$86-IF(CX$8="Yes",IF(CX$9=0,$U135,MIN($U135,CX$9)),0),0),CX$12:CX$25,1)))+INDEX(CX$39:CX$51,MATCH(MAX($F135-CX$86-IF(CX$8="Yes",IF(CX$9=0,$U135,MIN($U135,CX$9)),0),0),CX$12:CX$25,1))-CX$87,0),0))*(1-_xlfn.IFNA(INDEX(WVFamilyCredit[Percent],MATCH(1,(WVFamilyCredit[Year]=Calc!$B$4)*(WVFamilyCredit[HH Size]=SUM(Calc!$B$11:$B$12))*(WVFamilyCredit[Status]=Calc!$B$8)*(WVFamilyCredit[greater than]&lt;=$F135)*(WVFamilyCredit[equal to or less than]&gt;=$F135),0)),0))</f>
        <v>-520</v>
      </c>
      <c r="CY135" s="115" cm="1">
        <f t="array" ref="CY135">(1-_xlfn.IFNA(INDEX(WVFamilyCredit[Percent],MATCH(1,(WVFamilyCredit[Year]=Calc!$B$4)*(WVFamilyCredit[HH Size]=SUM(Calc!$B$11:$B$12))*(WVFamilyCredit[Status]=Calc!$B$8)*(WVFamilyCredit[greater than]&lt;=$F135)*(WVFamilyCredit[equal to or less than]&gt;=$F135),0)),0))</f>
        <v>1</v>
      </c>
      <c r="CZ135" s="112">
        <v>0</v>
      </c>
      <c r="DA135" s="57"/>
      <c r="DB135" s="75">
        <f t="shared" si="235"/>
        <v>-264</v>
      </c>
      <c r="DC135" s="75">
        <f t="shared" si="235"/>
        <v>0</v>
      </c>
      <c r="DE135" s="57"/>
      <c r="DF135" s="57">
        <f t="shared" si="191"/>
        <v>503</v>
      </c>
      <c r="DG135" s="57">
        <f t="shared" si="192"/>
        <v>364</v>
      </c>
      <c r="DH135">
        <v>0</v>
      </c>
      <c r="DI135" s="57">
        <f t="shared" si="193"/>
        <v>186</v>
      </c>
      <c r="DJ135" s="75">
        <f t="shared" si="194"/>
        <v>187</v>
      </c>
      <c r="DK135" s="75">
        <f t="shared" si="195"/>
        <v>64</v>
      </c>
      <c r="DL135" s="75">
        <f t="shared" si="196"/>
        <v>0</v>
      </c>
      <c r="DM135" s="57">
        <f t="shared" si="197"/>
        <v>0</v>
      </c>
      <c r="DN135" s="57">
        <f t="shared" si="198"/>
        <v>0</v>
      </c>
      <c r="DO135">
        <f>0</f>
        <v>0</v>
      </c>
      <c r="DP135">
        <v>0</v>
      </c>
      <c r="DQ135" s="57">
        <f t="shared" si="199"/>
        <v>-188</v>
      </c>
      <c r="DR135" s="75">
        <f t="shared" si="200"/>
        <v>-520</v>
      </c>
      <c r="EB135" s="209" cm="1">
        <f t="array" ref="EB135">_xlfn.IFNA(INDEX(CAeitcTable[],MATCH(1,(CAeitcTable[At Least]&lt;=$F135)*(CAeitcTable[But Not Over]&gt;=$F135),0),MATCH(MIN($B$12,3),VALUE(CAeitcTable[#Headers]),0)),0)</f>
        <v>92</v>
      </c>
      <c r="EC135">
        <f t="shared" si="236"/>
        <v>0</v>
      </c>
      <c r="ED135">
        <f t="shared" si="236"/>
        <v>0</v>
      </c>
      <c r="EE135">
        <f t="shared" si="236"/>
        <v>0</v>
      </c>
      <c r="EF135">
        <f t="shared" si="236"/>
        <v>0</v>
      </c>
      <c r="EI135">
        <f t="shared" si="169"/>
        <v>0</v>
      </c>
      <c r="EK135">
        <f t="shared" si="237"/>
        <v>0</v>
      </c>
      <c r="EL135">
        <f t="shared" si="237"/>
        <v>0</v>
      </c>
      <c r="EM135">
        <f t="shared" si="237"/>
        <v>0</v>
      </c>
      <c r="EN135">
        <f t="shared" si="237"/>
        <v>0</v>
      </c>
      <c r="EP135">
        <f t="shared" si="238"/>
        <v>0</v>
      </c>
      <c r="EQ135">
        <f t="shared" si="238"/>
        <v>0</v>
      </c>
      <c r="ER135" s="209">
        <f t="shared" si="172"/>
        <v>0</v>
      </c>
      <c r="ES135">
        <f t="shared" si="239"/>
        <v>0</v>
      </c>
      <c r="ET135">
        <f t="shared" si="239"/>
        <v>0</v>
      </c>
      <c r="EU135" s="213">
        <f t="shared" si="174"/>
        <v>350</v>
      </c>
      <c r="EW135" s="215">
        <f t="shared" si="175"/>
        <v>0</v>
      </c>
      <c r="EX135">
        <f t="shared" si="240"/>
        <v>0</v>
      </c>
      <c r="EY135">
        <f t="shared" si="240"/>
        <v>0</v>
      </c>
      <c r="FB135">
        <f t="shared" si="241"/>
        <v>0</v>
      </c>
      <c r="FC135">
        <f t="shared" si="241"/>
        <v>0</v>
      </c>
      <c r="FD135">
        <f t="shared" si="241"/>
        <v>0</v>
      </c>
      <c r="FG135" s="215">
        <f t="shared" si="178"/>
        <v>0</v>
      </c>
      <c r="FH135">
        <f t="shared" si="242"/>
        <v>0</v>
      </c>
      <c r="FI135">
        <f t="shared" si="242"/>
        <v>0</v>
      </c>
      <c r="FK135">
        <f t="shared" si="180"/>
        <v>0</v>
      </c>
      <c r="FL135" s="215">
        <f t="shared" si="181"/>
        <v>0</v>
      </c>
      <c r="FP135" s="215">
        <f t="shared" si="182"/>
        <v>0</v>
      </c>
      <c r="FQ135">
        <f t="shared" si="183"/>
        <v>0</v>
      </c>
      <c r="FR135" s="215">
        <f t="shared" si="184"/>
        <v>0</v>
      </c>
      <c r="FS135" s="209">
        <f t="shared" si="185"/>
        <v>315</v>
      </c>
      <c r="FU135">
        <f t="shared" si="186"/>
        <v>0</v>
      </c>
    </row>
    <row r="136" spans="6:177">
      <c r="F136" s="2">
        <v>21500</v>
      </c>
      <c r="G136">
        <f t="shared" si="187"/>
        <v>21525</v>
      </c>
      <c r="H136" s="75">
        <f t="shared" si="129"/>
        <v>-765</v>
      </c>
      <c r="I136" s="57">
        <v>70</v>
      </c>
      <c r="J136" s="57">
        <v>0</v>
      </c>
      <c r="K136" s="2">
        <f>ROUND(INDEX(CCareExpDecimal[],MATCH(F136,CCareExpDecimal[Income At Least],1),2)*J136,0)</f>
        <v>0</v>
      </c>
      <c r="L136" s="57">
        <v>0</v>
      </c>
      <c r="M136" s="2">
        <f t="shared" si="130"/>
        <v>0</v>
      </c>
      <c r="N136" s="57">
        <v>70</v>
      </c>
      <c r="O136" s="57">
        <f t="shared" si="131"/>
        <v>70</v>
      </c>
      <c r="P136" s="2">
        <f t="shared" si="132"/>
        <v>0</v>
      </c>
      <c r="Q136" s="96">
        <v>2850</v>
      </c>
      <c r="R136" s="96">
        <f t="shared" si="188"/>
        <v>2850</v>
      </c>
      <c r="S136" s="2">
        <f t="shared" si="189"/>
        <v>0</v>
      </c>
      <c r="T136" s="2">
        <f t="shared" si="133"/>
        <v>-765</v>
      </c>
      <c r="U136" s="2">
        <f t="shared" si="134"/>
        <v>765</v>
      </c>
      <c r="V136" s="75"/>
      <c r="W136" s="75">
        <f t="shared" si="135"/>
        <v>-300</v>
      </c>
      <c r="X136" s="75">
        <f t="shared" si="136"/>
        <v>18</v>
      </c>
      <c r="Y136" s="75">
        <f t="shared" si="137"/>
        <v>0</v>
      </c>
      <c r="Z136" s="75"/>
      <c r="AA136" s="2">
        <f t="shared" si="138"/>
        <v>3000</v>
      </c>
      <c r="AB136" s="2">
        <f>IF($F136&lt;=AD$64,AD$65,AD$66)*Calc!$B$12+AD$63</f>
        <v>1500</v>
      </c>
      <c r="AC136" s="2">
        <f t="shared" si="139"/>
        <v>4500</v>
      </c>
      <c r="AD136" s="126">
        <f t="shared" si="140"/>
        <v>-960</v>
      </c>
      <c r="AE136" s="112">
        <v>528</v>
      </c>
      <c r="AF136" s="75">
        <f t="shared" si="141"/>
        <v>0</v>
      </c>
      <c r="AG136" s="75"/>
      <c r="AH136" s="75">
        <f t="shared" si="142"/>
        <v>-191</v>
      </c>
      <c r="AI136" s="75">
        <f t="shared" si="143"/>
        <v>0</v>
      </c>
      <c r="AJ136" s="75">
        <f t="shared" si="144"/>
        <v>-365</v>
      </c>
      <c r="AK136" s="75">
        <f t="shared" si="145"/>
        <v>0</v>
      </c>
      <c r="AL136" s="75">
        <f t="shared" si="190"/>
        <v>-365</v>
      </c>
      <c r="AM136" s="114">
        <v>381</v>
      </c>
      <c r="AN136" s="120"/>
      <c r="AO136" s="75">
        <f t="shared" si="224"/>
        <v>-85</v>
      </c>
      <c r="AP136" s="75">
        <f t="shared" si="224"/>
        <v>-337</v>
      </c>
      <c r="AQ136" s="75"/>
      <c r="AR136" s="126">
        <f t="shared" si="120"/>
        <v>-195</v>
      </c>
      <c r="AS136" s="75">
        <f t="shared" si="225"/>
        <v>-547</v>
      </c>
      <c r="AT136" s="75">
        <f t="shared" si="225"/>
        <v>-306</v>
      </c>
      <c r="AU136" s="75">
        <f t="shared" si="225"/>
        <v>0</v>
      </c>
      <c r="AV136" s="75">
        <f t="shared" si="225"/>
        <v>-598</v>
      </c>
      <c r="AW136" s="112">
        <v>206</v>
      </c>
      <c r="AX136" s="75">
        <f t="shared" si="226"/>
        <v>-937</v>
      </c>
      <c r="AY136" s="75">
        <f t="shared" si="226"/>
        <v>-183</v>
      </c>
      <c r="AZ136" s="75"/>
      <c r="BA136" s="75">
        <f t="shared" si="227"/>
        <v>-944</v>
      </c>
      <c r="BB136" s="75">
        <f t="shared" si="227"/>
        <v>-646</v>
      </c>
      <c r="BC136" s="75">
        <f t="shared" si="227"/>
        <v>-934</v>
      </c>
      <c r="BD136" s="75">
        <f t="shared" si="227"/>
        <v>-504</v>
      </c>
      <c r="BE136" s="75">
        <f t="shared" si="227"/>
        <v>-833</v>
      </c>
      <c r="BF136" s="75">
        <f t="shared" si="227"/>
        <v>-389</v>
      </c>
      <c r="BG136" s="112">
        <v>197</v>
      </c>
      <c r="BH136" s="75">
        <f t="shared" si="150"/>
        <v>-171</v>
      </c>
      <c r="BI136" s="75">
        <f t="shared" si="151"/>
        <v>3450</v>
      </c>
      <c r="BJ136" s="75">
        <f t="shared" si="152"/>
        <v>-653</v>
      </c>
      <c r="BK136" s="75">
        <f t="shared" si="228"/>
        <v>-855</v>
      </c>
      <c r="BL136" s="75">
        <f t="shared" si="228"/>
        <v>-684</v>
      </c>
      <c r="BM136" s="75"/>
      <c r="BN136" s="75">
        <f t="shared" si="229"/>
        <v>-411</v>
      </c>
      <c r="BO136" s="75">
        <f t="shared" si="229"/>
        <v>-160</v>
      </c>
      <c r="BP136" s="112">
        <v>84</v>
      </c>
      <c r="BQ136" s="75">
        <f t="shared" si="155"/>
        <v>-167</v>
      </c>
      <c r="BR136" s="112">
        <v>0</v>
      </c>
      <c r="BS136" s="75">
        <f t="shared" si="156"/>
        <v>4300</v>
      </c>
      <c r="BT136" s="75">
        <f t="shared" si="230"/>
        <v>-573</v>
      </c>
      <c r="BU136" s="75">
        <f t="shared" si="230"/>
        <v>-282</v>
      </c>
      <c r="BV136" s="75">
        <f t="shared" si="230"/>
        <v>0</v>
      </c>
      <c r="BW136" s="75">
        <f t="shared" si="230"/>
        <v>0</v>
      </c>
      <c r="BX136" s="75">
        <f t="shared" si="230"/>
        <v>-289</v>
      </c>
      <c r="BY136" s="75">
        <f t="shared" si="230"/>
        <v>-162</v>
      </c>
      <c r="BZ136" s="75">
        <f t="shared" si="230"/>
        <v>-579</v>
      </c>
      <c r="CA136" s="75">
        <f t="shared" si="230"/>
        <v>-416</v>
      </c>
      <c r="CB136" s="112">
        <v>0</v>
      </c>
      <c r="CC136" s="75">
        <f t="shared" si="158"/>
        <v>0</v>
      </c>
      <c r="CD136" s="75">
        <f t="shared" si="159"/>
        <v>0</v>
      </c>
      <c r="CE136" s="126">
        <f t="shared" si="160"/>
        <v>0</v>
      </c>
      <c r="CF136" s="75">
        <f t="shared" si="161"/>
        <v>-484</v>
      </c>
      <c r="CG136" s="75"/>
      <c r="CH136" s="75">
        <f t="shared" si="231"/>
        <v>-1065</v>
      </c>
      <c r="CI136" s="75">
        <f t="shared" si="231"/>
        <v>-660</v>
      </c>
      <c r="CJ136" s="75"/>
      <c r="CK136" s="75">
        <f t="shared" si="232"/>
        <v>-255</v>
      </c>
      <c r="CL136" s="75">
        <f t="shared" si="232"/>
        <v>-130</v>
      </c>
      <c r="CM136" s="112">
        <v>0</v>
      </c>
      <c r="CN136" s="75">
        <f t="shared" si="233"/>
        <v>0</v>
      </c>
      <c r="CO136" s="75">
        <f t="shared" si="233"/>
        <v>0</v>
      </c>
      <c r="CP136" s="75">
        <f t="shared" si="233"/>
        <v>0</v>
      </c>
      <c r="CQ136" s="75"/>
      <c r="CR136" s="126">
        <f t="shared" si="165"/>
        <v>-212</v>
      </c>
      <c r="CS136" s="112">
        <v>0</v>
      </c>
      <c r="CT136" s="57"/>
      <c r="CU136" s="75">
        <f t="shared" si="234"/>
        <v>-352</v>
      </c>
      <c r="CV136" s="75">
        <f t="shared" si="234"/>
        <v>-499</v>
      </c>
      <c r="CW136" s="75">
        <f t="shared" si="234"/>
        <v>0</v>
      </c>
      <c r="CX136" s="126" cm="1">
        <f t="array" ref="CX136">IF($F136&lt;=10000,0,-ROUND(MAX(INDEX(CX$26:CX$38,MATCH(MAX($F136-CX$86-IF(CX$8="Yes",IF(CX$9=0,$U136,MIN($U136,CX$9)),0),0),CX$12:CX$25,1))*(MAX($F136-CX$86-IF(CX$8="Yes",IF(CX$9=0,$U136,MIN($U136,CX$9)),0),0)-INDEX(CX$12:CX$25,MATCH(MAX($F136-CX$86-IF(CX$8="Yes",IF(CX$9=0,$U136,MIN($U136,CX$9)),0),0),CX$12:CX$25,1)))+INDEX(CX$39:CX$51,MATCH(MAX($F136-CX$86-IF(CX$8="Yes",IF(CX$9=0,$U136,MIN($U136,CX$9)),0),0),CX$12:CX$25,1))-CX$87,0),0))*(1-_xlfn.IFNA(INDEX(WVFamilyCredit[Percent],MATCH(1,(WVFamilyCredit[Year]=Calc!$B$4)*(WVFamilyCredit[HH Size]=SUM(Calc!$B$11:$B$12))*(WVFamilyCredit[Status]=Calc!$B$8)*(WVFamilyCredit[greater than]&lt;=$F136)*(WVFamilyCredit[equal to or less than]&gt;=$F136),0)),0))</f>
        <v>-535</v>
      </c>
      <c r="CY136" s="115" cm="1">
        <f t="array" ref="CY136">(1-_xlfn.IFNA(INDEX(WVFamilyCredit[Percent],MATCH(1,(WVFamilyCredit[Year]=Calc!$B$4)*(WVFamilyCredit[HH Size]=SUM(Calc!$B$11:$B$12))*(WVFamilyCredit[Status]=Calc!$B$8)*(WVFamilyCredit[greater than]&lt;=$F136)*(WVFamilyCredit[equal to or less than]&gt;=$F136),0)),0))</f>
        <v>1</v>
      </c>
      <c r="CZ136" s="112">
        <v>0</v>
      </c>
      <c r="DA136" s="57"/>
      <c r="DB136" s="75">
        <f t="shared" si="235"/>
        <v>-281</v>
      </c>
      <c r="DC136" s="75">
        <f t="shared" si="235"/>
        <v>0</v>
      </c>
      <c r="DE136" s="57"/>
      <c r="DF136" s="57">
        <f t="shared" si="191"/>
        <v>528</v>
      </c>
      <c r="DG136" s="57">
        <f t="shared" si="192"/>
        <v>381</v>
      </c>
      <c r="DH136">
        <v>0</v>
      </c>
      <c r="DI136" s="57">
        <f t="shared" si="193"/>
        <v>206</v>
      </c>
      <c r="DJ136" s="75">
        <f t="shared" si="194"/>
        <v>197</v>
      </c>
      <c r="DK136" s="75">
        <f t="shared" si="195"/>
        <v>84</v>
      </c>
      <c r="DL136" s="75">
        <f t="shared" si="196"/>
        <v>0</v>
      </c>
      <c r="DM136" s="57">
        <f t="shared" si="197"/>
        <v>0</v>
      </c>
      <c r="DN136" s="57">
        <f t="shared" si="198"/>
        <v>0</v>
      </c>
      <c r="DO136">
        <f>0</f>
        <v>0</v>
      </c>
      <c r="DP136">
        <v>0</v>
      </c>
      <c r="DQ136" s="57">
        <f t="shared" si="199"/>
        <v>-212</v>
      </c>
      <c r="DR136" s="75">
        <f t="shared" si="200"/>
        <v>-535</v>
      </c>
      <c r="EB136" s="209" cm="1">
        <f t="array" ref="EB136">_xlfn.IFNA(INDEX(CAeitcTable[],MATCH(1,(CAeitcTable[At Least]&lt;=$F136)*(CAeitcTable[But Not Over]&gt;=$F136),0),MATCH(MIN($B$12,3),VALUE(CAeitcTable[#Headers]),0)),0)</f>
        <v>87</v>
      </c>
      <c r="EC136">
        <f t="shared" si="236"/>
        <v>0</v>
      </c>
      <c r="ED136">
        <f t="shared" si="236"/>
        <v>0</v>
      </c>
      <c r="EE136">
        <f t="shared" si="236"/>
        <v>0</v>
      </c>
      <c r="EF136">
        <f t="shared" si="236"/>
        <v>0</v>
      </c>
      <c r="EI136">
        <f t="shared" si="169"/>
        <v>0</v>
      </c>
      <c r="EK136">
        <f t="shared" si="237"/>
        <v>0</v>
      </c>
      <c r="EL136">
        <f t="shared" si="237"/>
        <v>0</v>
      </c>
      <c r="EM136">
        <f t="shared" si="237"/>
        <v>0</v>
      </c>
      <c r="EN136">
        <f t="shared" si="237"/>
        <v>0</v>
      </c>
      <c r="EP136">
        <f t="shared" si="238"/>
        <v>0</v>
      </c>
      <c r="EQ136">
        <f t="shared" si="238"/>
        <v>0</v>
      </c>
      <c r="ER136" s="209">
        <f t="shared" si="172"/>
        <v>0</v>
      </c>
      <c r="ES136">
        <f t="shared" si="239"/>
        <v>0</v>
      </c>
      <c r="ET136">
        <f t="shared" si="239"/>
        <v>0</v>
      </c>
      <c r="EU136" s="213">
        <f t="shared" si="174"/>
        <v>350</v>
      </c>
      <c r="EW136" s="215">
        <f t="shared" si="175"/>
        <v>0</v>
      </c>
      <c r="EX136">
        <f t="shared" si="240"/>
        <v>0</v>
      </c>
      <c r="EY136">
        <f t="shared" si="240"/>
        <v>0</v>
      </c>
      <c r="FB136">
        <f t="shared" si="241"/>
        <v>0</v>
      </c>
      <c r="FC136">
        <f t="shared" si="241"/>
        <v>0</v>
      </c>
      <c r="FD136">
        <f t="shared" si="241"/>
        <v>0</v>
      </c>
      <c r="FG136" s="215">
        <f t="shared" si="178"/>
        <v>0</v>
      </c>
      <c r="FH136">
        <f t="shared" si="242"/>
        <v>0</v>
      </c>
      <c r="FI136">
        <f t="shared" si="242"/>
        <v>0</v>
      </c>
      <c r="FK136">
        <f t="shared" si="180"/>
        <v>0</v>
      </c>
      <c r="FL136" s="215">
        <f t="shared" si="181"/>
        <v>0</v>
      </c>
      <c r="FP136" s="215">
        <f t="shared" si="182"/>
        <v>0</v>
      </c>
      <c r="FQ136">
        <f t="shared" si="183"/>
        <v>0</v>
      </c>
      <c r="FR136" s="215">
        <f t="shared" si="184"/>
        <v>0</v>
      </c>
      <c r="FS136" s="209">
        <f t="shared" si="185"/>
        <v>315</v>
      </c>
      <c r="FU136">
        <f t="shared" si="186"/>
        <v>0</v>
      </c>
    </row>
    <row r="137" spans="6:177">
      <c r="F137" s="2">
        <v>22000</v>
      </c>
      <c r="G137">
        <f t="shared" si="187"/>
        <v>22025</v>
      </c>
      <c r="H137" s="75">
        <f t="shared" si="129"/>
        <v>-815</v>
      </c>
      <c r="I137" s="57">
        <v>120</v>
      </c>
      <c r="J137" s="57">
        <v>0</v>
      </c>
      <c r="K137" s="2">
        <f>ROUND(INDEX(CCareExpDecimal[],MATCH(F137,CCareExpDecimal[Income At Least],1),2)*J137,0)</f>
        <v>0</v>
      </c>
      <c r="L137" s="57">
        <v>0</v>
      </c>
      <c r="M137" s="2">
        <f t="shared" si="130"/>
        <v>0</v>
      </c>
      <c r="N137" s="57">
        <v>120</v>
      </c>
      <c r="O137" s="57">
        <f t="shared" si="131"/>
        <v>120</v>
      </c>
      <c r="P137" s="2">
        <f t="shared" si="132"/>
        <v>0</v>
      </c>
      <c r="Q137" s="96">
        <v>2925</v>
      </c>
      <c r="R137" s="96">
        <f t="shared" si="188"/>
        <v>2925</v>
      </c>
      <c r="S137" s="2">
        <f t="shared" si="189"/>
        <v>0</v>
      </c>
      <c r="T137" s="2">
        <f t="shared" si="133"/>
        <v>-815</v>
      </c>
      <c r="U137" s="2">
        <f t="shared" si="134"/>
        <v>815</v>
      </c>
      <c r="V137" s="75"/>
      <c r="W137" s="75">
        <f t="shared" si="135"/>
        <v>-314</v>
      </c>
      <c r="X137" s="75">
        <f t="shared" si="136"/>
        <v>18</v>
      </c>
      <c r="Y137" s="75">
        <f t="shared" si="137"/>
        <v>0</v>
      </c>
      <c r="Z137" s="75"/>
      <c r="AA137" s="2">
        <f t="shared" si="138"/>
        <v>3000</v>
      </c>
      <c r="AB137" s="2">
        <f>IF($F137&lt;=AD$64,AD$65,AD$66)*Calc!$B$12+AD$63</f>
        <v>1500</v>
      </c>
      <c r="AC137" s="2">
        <f t="shared" si="139"/>
        <v>4500</v>
      </c>
      <c r="AD137" s="126">
        <f t="shared" si="140"/>
        <v>-985</v>
      </c>
      <c r="AE137" s="112">
        <v>553</v>
      </c>
      <c r="AF137" s="75">
        <f t="shared" si="141"/>
        <v>0</v>
      </c>
      <c r="AG137" s="75"/>
      <c r="AH137" s="75">
        <f t="shared" si="142"/>
        <v>-204</v>
      </c>
      <c r="AI137" s="75">
        <f t="shared" si="143"/>
        <v>0</v>
      </c>
      <c r="AJ137" s="75">
        <f t="shared" si="144"/>
        <v>-382</v>
      </c>
      <c r="AK137" s="75">
        <f t="shared" si="145"/>
        <v>0</v>
      </c>
      <c r="AL137" s="75">
        <f t="shared" si="190"/>
        <v>-382</v>
      </c>
      <c r="AM137" s="114">
        <v>398</v>
      </c>
      <c r="AN137" s="120"/>
      <c r="AO137" s="75">
        <f t="shared" si="224"/>
        <v>-95</v>
      </c>
      <c r="AP137" s="75">
        <f t="shared" si="224"/>
        <v>-359</v>
      </c>
      <c r="AQ137" s="75"/>
      <c r="AR137" s="126">
        <f t="shared" si="120"/>
        <v>-210</v>
      </c>
      <c r="AS137" s="75">
        <f t="shared" si="225"/>
        <v>-571</v>
      </c>
      <c r="AT137" s="75">
        <f t="shared" si="225"/>
        <v>-326</v>
      </c>
      <c r="AU137" s="75">
        <f t="shared" si="225"/>
        <v>0</v>
      </c>
      <c r="AV137" s="75">
        <f t="shared" si="225"/>
        <v>-627</v>
      </c>
      <c r="AW137" s="112">
        <v>227</v>
      </c>
      <c r="AX137" s="75">
        <f t="shared" si="226"/>
        <v>-971</v>
      </c>
      <c r="AY137" s="75">
        <f t="shared" si="226"/>
        <v>-212</v>
      </c>
      <c r="AZ137" s="75"/>
      <c r="BA137" s="75">
        <f t="shared" si="227"/>
        <v>-969</v>
      </c>
      <c r="BB137" s="75">
        <f t="shared" si="227"/>
        <v>-662</v>
      </c>
      <c r="BC137" s="75">
        <f t="shared" si="227"/>
        <v>-956</v>
      </c>
      <c r="BD137" s="75">
        <f t="shared" si="227"/>
        <v>-531</v>
      </c>
      <c r="BE137" s="75">
        <f t="shared" si="227"/>
        <v>-856</v>
      </c>
      <c r="BF137" s="75">
        <f t="shared" si="227"/>
        <v>-406</v>
      </c>
      <c r="BG137" s="112">
        <v>206</v>
      </c>
      <c r="BH137" s="75">
        <f t="shared" si="150"/>
        <v>-200</v>
      </c>
      <c r="BI137" s="75">
        <f t="shared" si="151"/>
        <v>3450</v>
      </c>
      <c r="BJ137" s="75">
        <f t="shared" si="152"/>
        <v>-677</v>
      </c>
      <c r="BK137" s="75">
        <f t="shared" si="228"/>
        <v>-880</v>
      </c>
      <c r="BL137" s="75">
        <f t="shared" si="228"/>
        <v>-706</v>
      </c>
      <c r="BM137" s="75"/>
      <c r="BN137" s="75">
        <f t="shared" si="229"/>
        <v>-437</v>
      </c>
      <c r="BO137" s="75">
        <f t="shared" si="229"/>
        <v>-185</v>
      </c>
      <c r="BP137" s="112">
        <v>104</v>
      </c>
      <c r="BQ137" s="75">
        <f t="shared" si="155"/>
        <v>-185</v>
      </c>
      <c r="BR137" s="112">
        <v>0</v>
      </c>
      <c r="BS137" s="75">
        <f t="shared" si="156"/>
        <v>4400</v>
      </c>
      <c r="BT137" s="75">
        <f t="shared" si="230"/>
        <v>-600</v>
      </c>
      <c r="BU137" s="75">
        <f t="shared" si="230"/>
        <v>-299</v>
      </c>
      <c r="BV137" s="75">
        <f t="shared" si="230"/>
        <v>0</v>
      </c>
      <c r="BW137" s="75">
        <f t="shared" si="230"/>
        <v>0</v>
      </c>
      <c r="BX137" s="75">
        <f t="shared" si="230"/>
        <v>-298</v>
      </c>
      <c r="BY137" s="75">
        <f t="shared" si="230"/>
        <v>-178</v>
      </c>
      <c r="BZ137" s="75">
        <f t="shared" si="230"/>
        <v>-605</v>
      </c>
      <c r="CA137" s="75">
        <f t="shared" si="230"/>
        <v>-439</v>
      </c>
      <c r="CB137" s="112">
        <v>0</v>
      </c>
      <c r="CC137" s="75">
        <f t="shared" si="158"/>
        <v>0</v>
      </c>
      <c r="CD137" s="75">
        <f t="shared" si="159"/>
        <v>0</v>
      </c>
      <c r="CE137" s="126">
        <f t="shared" si="160"/>
        <v>0</v>
      </c>
      <c r="CF137" s="75">
        <f t="shared" si="161"/>
        <v>-507</v>
      </c>
      <c r="CG137" s="75"/>
      <c r="CH137" s="75">
        <f t="shared" si="231"/>
        <v>-1105</v>
      </c>
      <c r="CI137" s="75">
        <f t="shared" si="231"/>
        <v>-675</v>
      </c>
      <c r="CJ137" s="75"/>
      <c r="CK137" s="75">
        <f t="shared" si="232"/>
        <v>-274</v>
      </c>
      <c r="CL137" s="75">
        <f t="shared" si="232"/>
        <v>-145</v>
      </c>
      <c r="CM137" s="112">
        <v>0</v>
      </c>
      <c r="CN137" s="75">
        <f t="shared" si="233"/>
        <v>0</v>
      </c>
      <c r="CO137" s="75">
        <f t="shared" si="233"/>
        <v>0</v>
      </c>
      <c r="CP137" s="75">
        <f t="shared" si="233"/>
        <v>0</v>
      </c>
      <c r="CQ137" s="75"/>
      <c r="CR137" s="126">
        <f t="shared" si="165"/>
        <v>-236</v>
      </c>
      <c r="CS137" s="112">
        <v>0</v>
      </c>
      <c r="CT137" s="57"/>
      <c r="CU137" s="75">
        <f t="shared" si="234"/>
        <v>-369</v>
      </c>
      <c r="CV137" s="75">
        <f t="shared" si="234"/>
        <v>-524</v>
      </c>
      <c r="CW137" s="75">
        <f t="shared" si="234"/>
        <v>0</v>
      </c>
      <c r="CX137" s="126" cm="1">
        <f t="array" ref="CX137">IF($F137&lt;=10000,0,-ROUND(MAX(INDEX(CX$26:CX$38,MATCH(MAX($F137-CX$86-IF(CX$8="Yes",IF(CX$9=0,$U137,MIN($U137,CX$9)),0),0),CX$12:CX$25,1))*(MAX($F137-CX$86-IF(CX$8="Yes",IF(CX$9=0,$U137,MIN($U137,CX$9)),0),0)-INDEX(CX$12:CX$25,MATCH(MAX($F137-CX$86-IF(CX$8="Yes",IF(CX$9=0,$U137,MIN($U137,CX$9)),0),0),CX$12:CX$25,1)))+INDEX(CX$39:CX$51,MATCH(MAX($F137-CX$86-IF(CX$8="Yes",IF(CX$9=0,$U137,MIN($U137,CX$9)),0),0),CX$12:CX$25,1))-CX$87,0),0))*(1-_xlfn.IFNA(INDEX(WVFamilyCredit[Percent],MATCH(1,(WVFamilyCredit[Year]=Calc!$B$4)*(WVFamilyCredit[HH Size]=SUM(Calc!$B$11:$B$12))*(WVFamilyCredit[Status]=Calc!$B$8)*(WVFamilyCredit[greater than]&lt;=$F137)*(WVFamilyCredit[equal to or less than]&gt;=$F137),0)),0))</f>
        <v>-551</v>
      </c>
      <c r="CY137" s="115" cm="1">
        <f t="array" ref="CY137">(1-_xlfn.IFNA(INDEX(WVFamilyCredit[Percent],MATCH(1,(WVFamilyCredit[Year]=Calc!$B$4)*(WVFamilyCredit[HH Size]=SUM(Calc!$B$11:$B$12))*(WVFamilyCredit[Status]=Calc!$B$8)*(WVFamilyCredit[greater than]&lt;=$F137)*(WVFamilyCredit[equal to or less than]&gt;=$F137),0)),0))</f>
        <v>1</v>
      </c>
      <c r="CZ137" s="112">
        <v>0</v>
      </c>
      <c r="DA137" s="57"/>
      <c r="DB137" s="75">
        <f t="shared" si="235"/>
        <v>-299</v>
      </c>
      <c r="DC137" s="75">
        <f t="shared" si="235"/>
        <v>0</v>
      </c>
      <c r="DE137" s="57"/>
      <c r="DF137" s="57">
        <f t="shared" si="191"/>
        <v>553</v>
      </c>
      <c r="DG137" s="57">
        <f t="shared" si="192"/>
        <v>398</v>
      </c>
      <c r="DH137">
        <v>0</v>
      </c>
      <c r="DI137" s="57">
        <f t="shared" si="193"/>
        <v>227</v>
      </c>
      <c r="DJ137" s="75">
        <f t="shared" si="194"/>
        <v>206</v>
      </c>
      <c r="DK137" s="75">
        <f t="shared" si="195"/>
        <v>104</v>
      </c>
      <c r="DL137" s="75">
        <f t="shared" si="196"/>
        <v>0</v>
      </c>
      <c r="DM137" s="57">
        <f t="shared" si="197"/>
        <v>0</v>
      </c>
      <c r="DN137" s="57">
        <f t="shared" si="198"/>
        <v>0</v>
      </c>
      <c r="DO137">
        <f>0</f>
        <v>0</v>
      </c>
      <c r="DP137">
        <v>0</v>
      </c>
      <c r="DQ137" s="57">
        <f t="shared" si="199"/>
        <v>-236</v>
      </c>
      <c r="DR137" s="75">
        <f t="shared" si="200"/>
        <v>-551</v>
      </c>
      <c r="EB137" s="209" cm="1">
        <f t="array" ref="EB137">_xlfn.IFNA(INDEX(CAeitcTable[],MATCH(1,(CAeitcTable[At Least]&lt;=$F137)*(CAeitcTable[But Not Over]&gt;=$F137),0),MATCH(MIN($B$12,3),VALUE(CAeitcTable[#Headers]),0)),0)</f>
        <v>83</v>
      </c>
      <c r="EC137">
        <f t="shared" si="236"/>
        <v>0</v>
      </c>
      <c r="ED137">
        <f t="shared" si="236"/>
        <v>0</v>
      </c>
      <c r="EE137">
        <f t="shared" si="236"/>
        <v>0</v>
      </c>
      <c r="EF137">
        <f t="shared" si="236"/>
        <v>0</v>
      </c>
      <c r="EI137">
        <f t="shared" si="169"/>
        <v>0</v>
      </c>
      <c r="EK137">
        <f t="shared" si="237"/>
        <v>0</v>
      </c>
      <c r="EL137">
        <f t="shared" si="237"/>
        <v>0</v>
      </c>
      <c r="EM137">
        <f t="shared" si="237"/>
        <v>0</v>
      </c>
      <c r="EN137">
        <f t="shared" si="237"/>
        <v>0</v>
      </c>
      <c r="EP137">
        <f t="shared" si="238"/>
        <v>0</v>
      </c>
      <c r="EQ137">
        <f t="shared" si="238"/>
        <v>0</v>
      </c>
      <c r="ER137" s="209">
        <f t="shared" si="172"/>
        <v>0</v>
      </c>
      <c r="ES137">
        <f t="shared" si="239"/>
        <v>0</v>
      </c>
      <c r="ET137">
        <f t="shared" si="239"/>
        <v>0</v>
      </c>
      <c r="EU137" s="213">
        <f t="shared" si="174"/>
        <v>350</v>
      </c>
      <c r="EW137" s="215">
        <f t="shared" si="175"/>
        <v>0</v>
      </c>
      <c r="EX137">
        <f t="shared" si="240"/>
        <v>0</v>
      </c>
      <c r="EY137">
        <f t="shared" si="240"/>
        <v>0</v>
      </c>
      <c r="FB137">
        <f t="shared" si="241"/>
        <v>0</v>
      </c>
      <c r="FC137">
        <f t="shared" si="241"/>
        <v>0</v>
      </c>
      <c r="FD137">
        <f t="shared" si="241"/>
        <v>0</v>
      </c>
      <c r="FG137" s="215">
        <f t="shared" si="178"/>
        <v>0</v>
      </c>
      <c r="FH137">
        <f t="shared" si="242"/>
        <v>0</v>
      </c>
      <c r="FI137">
        <f t="shared" si="242"/>
        <v>0</v>
      </c>
      <c r="FK137">
        <f t="shared" si="180"/>
        <v>0</v>
      </c>
      <c r="FL137" s="215">
        <f t="shared" si="181"/>
        <v>0</v>
      </c>
      <c r="FP137" s="215">
        <f t="shared" si="182"/>
        <v>0</v>
      </c>
      <c r="FQ137">
        <f t="shared" si="183"/>
        <v>0</v>
      </c>
      <c r="FR137" s="215">
        <f t="shared" si="184"/>
        <v>0</v>
      </c>
      <c r="FS137" s="209">
        <f t="shared" si="185"/>
        <v>315</v>
      </c>
      <c r="FU137">
        <f t="shared" si="186"/>
        <v>0</v>
      </c>
    </row>
    <row r="138" spans="6:177">
      <c r="F138" s="2">
        <v>22500</v>
      </c>
      <c r="G138">
        <f t="shared" si="187"/>
        <v>22525</v>
      </c>
      <c r="H138" s="75">
        <f t="shared" si="129"/>
        <v>-865</v>
      </c>
      <c r="I138" s="57">
        <v>170</v>
      </c>
      <c r="J138" s="57">
        <v>0</v>
      </c>
      <c r="K138" s="2">
        <f>ROUND(INDEX(CCareExpDecimal[],MATCH(F138,CCareExpDecimal[Income At Least],1),2)*J138,0)</f>
        <v>0</v>
      </c>
      <c r="L138" s="57">
        <v>0</v>
      </c>
      <c r="M138" s="2">
        <f t="shared" si="130"/>
        <v>0</v>
      </c>
      <c r="N138" s="57">
        <v>170</v>
      </c>
      <c r="O138" s="57">
        <f t="shared" si="131"/>
        <v>170</v>
      </c>
      <c r="P138" s="2">
        <f t="shared" si="132"/>
        <v>0</v>
      </c>
      <c r="Q138" s="96">
        <v>3000</v>
      </c>
      <c r="R138" s="96">
        <f t="shared" si="188"/>
        <v>3000</v>
      </c>
      <c r="S138" s="2">
        <f t="shared" si="189"/>
        <v>0</v>
      </c>
      <c r="T138" s="2">
        <f t="shared" si="133"/>
        <v>-865</v>
      </c>
      <c r="U138" s="2">
        <f t="shared" si="134"/>
        <v>865</v>
      </c>
      <c r="V138" s="75"/>
      <c r="W138" s="75">
        <f t="shared" si="135"/>
        <v>-327</v>
      </c>
      <c r="X138" s="75">
        <f t="shared" si="136"/>
        <v>17</v>
      </c>
      <c r="Y138" s="75">
        <f t="shared" si="137"/>
        <v>0</v>
      </c>
      <c r="Z138" s="75"/>
      <c r="AA138" s="2">
        <f t="shared" si="138"/>
        <v>3000</v>
      </c>
      <c r="AB138" s="2">
        <f>IF($F138&lt;=AD$64,AD$65,AD$66)*Calc!$B$12+AD$63</f>
        <v>1500</v>
      </c>
      <c r="AC138" s="2">
        <f t="shared" si="139"/>
        <v>4500</v>
      </c>
      <c r="AD138" s="126">
        <f t="shared" si="140"/>
        <v>-1010</v>
      </c>
      <c r="AE138" s="112">
        <v>578</v>
      </c>
      <c r="AF138" s="75">
        <f t="shared" si="141"/>
        <v>0</v>
      </c>
      <c r="AG138" s="75"/>
      <c r="AH138" s="75">
        <f t="shared" si="142"/>
        <v>-216</v>
      </c>
      <c r="AI138" s="75">
        <f t="shared" si="143"/>
        <v>0</v>
      </c>
      <c r="AJ138" s="75">
        <f t="shared" si="144"/>
        <v>-399</v>
      </c>
      <c r="AK138" s="75">
        <f t="shared" si="145"/>
        <v>0</v>
      </c>
      <c r="AL138" s="75">
        <f t="shared" si="190"/>
        <v>-399</v>
      </c>
      <c r="AM138" s="114">
        <v>415</v>
      </c>
      <c r="AN138" s="120"/>
      <c r="AO138" s="75">
        <f t="shared" si="224"/>
        <v>-105</v>
      </c>
      <c r="AP138" s="75">
        <f t="shared" si="224"/>
        <v>-381</v>
      </c>
      <c r="AQ138" s="75"/>
      <c r="AR138" s="126">
        <f t="shared" si="120"/>
        <v>-225</v>
      </c>
      <c r="AS138" s="75">
        <f t="shared" si="225"/>
        <v>-595</v>
      </c>
      <c r="AT138" s="75">
        <f t="shared" si="225"/>
        <v>-346</v>
      </c>
      <c r="AU138" s="75">
        <f t="shared" si="225"/>
        <v>0</v>
      </c>
      <c r="AV138" s="75">
        <f t="shared" si="225"/>
        <v>-656</v>
      </c>
      <c r="AW138" s="112">
        <v>247</v>
      </c>
      <c r="AX138" s="75">
        <f t="shared" si="226"/>
        <v>-1005</v>
      </c>
      <c r="AY138" s="75">
        <f t="shared" si="226"/>
        <v>-241</v>
      </c>
      <c r="AZ138" s="75"/>
      <c r="BA138" s="75">
        <f t="shared" si="227"/>
        <v>-994</v>
      </c>
      <c r="BB138" s="75">
        <f t="shared" si="227"/>
        <v>-677</v>
      </c>
      <c r="BC138" s="75">
        <f t="shared" si="227"/>
        <v>-978</v>
      </c>
      <c r="BD138" s="75">
        <f t="shared" si="227"/>
        <v>-557</v>
      </c>
      <c r="BE138" s="75">
        <f t="shared" si="227"/>
        <v>-878</v>
      </c>
      <c r="BF138" s="75">
        <f t="shared" si="227"/>
        <v>-424</v>
      </c>
      <c r="BG138" s="112">
        <v>215</v>
      </c>
      <c r="BH138" s="75">
        <f t="shared" si="150"/>
        <v>-229</v>
      </c>
      <c r="BI138" s="75">
        <f t="shared" si="151"/>
        <v>3450</v>
      </c>
      <c r="BJ138" s="75">
        <f t="shared" si="152"/>
        <v>-700</v>
      </c>
      <c r="BK138" s="75">
        <f t="shared" si="228"/>
        <v>-905</v>
      </c>
      <c r="BL138" s="75">
        <f t="shared" si="228"/>
        <v>-727</v>
      </c>
      <c r="BM138" s="75"/>
      <c r="BN138" s="75">
        <f t="shared" si="229"/>
        <v>-464</v>
      </c>
      <c r="BO138" s="75">
        <f t="shared" si="229"/>
        <v>-210</v>
      </c>
      <c r="BP138" s="112">
        <v>124</v>
      </c>
      <c r="BQ138" s="75">
        <f t="shared" si="155"/>
        <v>-205</v>
      </c>
      <c r="BR138" s="112">
        <v>10</v>
      </c>
      <c r="BS138" s="75">
        <f t="shared" si="156"/>
        <v>4500</v>
      </c>
      <c r="BT138" s="75">
        <f t="shared" si="230"/>
        <v>-627</v>
      </c>
      <c r="BU138" s="75">
        <f t="shared" si="230"/>
        <v>-317</v>
      </c>
      <c r="BV138" s="75">
        <f t="shared" si="230"/>
        <v>0</v>
      </c>
      <c r="BW138" s="75">
        <f t="shared" si="230"/>
        <v>0</v>
      </c>
      <c r="BX138" s="75">
        <f t="shared" si="230"/>
        <v>-306</v>
      </c>
      <c r="BY138" s="75">
        <f t="shared" si="230"/>
        <v>-194</v>
      </c>
      <c r="BZ138" s="75">
        <f t="shared" si="230"/>
        <v>-633</v>
      </c>
      <c r="CA138" s="75">
        <f t="shared" si="230"/>
        <v>-463</v>
      </c>
      <c r="CB138" s="112">
        <v>0</v>
      </c>
      <c r="CC138" s="75">
        <f t="shared" si="158"/>
        <v>0</v>
      </c>
      <c r="CD138" s="75">
        <f t="shared" si="159"/>
        <v>0</v>
      </c>
      <c r="CE138" s="126">
        <f t="shared" si="160"/>
        <v>0</v>
      </c>
      <c r="CF138" s="75">
        <f t="shared" si="161"/>
        <v>-531</v>
      </c>
      <c r="CG138" s="75"/>
      <c r="CH138" s="75">
        <f t="shared" si="231"/>
        <v>-1144</v>
      </c>
      <c r="CI138" s="75">
        <f t="shared" si="231"/>
        <v>-691</v>
      </c>
      <c r="CJ138" s="75"/>
      <c r="CK138" s="75">
        <f t="shared" si="232"/>
        <v>-293</v>
      </c>
      <c r="CL138" s="75">
        <f t="shared" si="232"/>
        <v>-160</v>
      </c>
      <c r="CM138" s="112">
        <v>0</v>
      </c>
      <c r="CN138" s="75">
        <f t="shared" si="233"/>
        <v>0</v>
      </c>
      <c r="CO138" s="75">
        <f t="shared" si="233"/>
        <v>0</v>
      </c>
      <c r="CP138" s="75">
        <f t="shared" si="233"/>
        <v>0</v>
      </c>
      <c r="CQ138" s="75"/>
      <c r="CR138" s="126">
        <f t="shared" si="165"/>
        <v>-260</v>
      </c>
      <c r="CS138" s="112">
        <v>0</v>
      </c>
      <c r="CT138" s="57"/>
      <c r="CU138" s="75">
        <f t="shared" si="234"/>
        <v>-385</v>
      </c>
      <c r="CV138" s="75">
        <f t="shared" si="234"/>
        <v>-549</v>
      </c>
      <c r="CW138" s="75">
        <f t="shared" si="234"/>
        <v>0</v>
      </c>
      <c r="CX138" s="126" cm="1">
        <f t="array" ref="CX138">IF($F138&lt;=10000,0,-ROUND(MAX(INDEX(CX$26:CX$38,MATCH(MAX($F138-CX$86-IF(CX$8="Yes",IF(CX$9=0,$U138,MIN($U138,CX$9)),0),0),CX$12:CX$25,1))*(MAX($F138-CX$86-IF(CX$8="Yes",IF(CX$9=0,$U138,MIN($U138,CX$9)),0),0)-INDEX(CX$12:CX$25,MATCH(MAX($F138-CX$86-IF(CX$8="Yes",IF(CX$9=0,$U138,MIN($U138,CX$9)),0),0),CX$12:CX$25,1)))+INDEX(CX$39:CX$51,MATCH(MAX($F138-CX$86-IF(CX$8="Yes",IF(CX$9=0,$U138,MIN($U138,CX$9)),0),0),CX$12:CX$25,1))-CX$87,0),0))*(1-_xlfn.IFNA(INDEX(WVFamilyCredit[Percent],MATCH(1,(WVFamilyCredit[Year]=Calc!$B$4)*(WVFamilyCredit[HH Size]=SUM(Calc!$B$11:$B$12))*(WVFamilyCredit[Status]=Calc!$B$8)*(WVFamilyCredit[greater than]&lt;=$F138)*(WVFamilyCredit[equal to or less than]&gt;=$F138),0)),0))</f>
        <v>-567</v>
      </c>
      <c r="CY138" s="115" cm="1">
        <f t="array" ref="CY138">(1-_xlfn.IFNA(INDEX(WVFamilyCredit[Percent],MATCH(1,(WVFamilyCredit[Year]=Calc!$B$4)*(WVFamilyCredit[HH Size]=SUM(Calc!$B$11:$B$12))*(WVFamilyCredit[Status]=Calc!$B$8)*(WVFamilyCredit[greater than]&lt;=$F138)*(WVFamilyCredit[equal to or less than]&gt;=$F138),0)),0))</f>
        <v>1</v>
      </c>
      <c r="CZ138" s="112">
        <v>0</v>
      </c>
      <c r="DA138" s="57"/>
      <c r="DB138" s="75">
        <f t="shared" si="235"/>
        <v>-316</v>
      </c>
      <c r="DC138" s="75">
        <f t="shared" si="235"/>
        <v>0</v>
      </c>
      <c r="DE138" s="57"/>
      <c r="DF138" s="57">
        <f t="shared" si="191"/>
        <v>578</v>
      </c>
      <c r="DG138" s="57">
        <f t="shared" si="192"/>
        <v>415</v>
      </c>
      <c r="DH138">
        <v>0</v>
      </c>
      <c r="DI138" s="57">
        <f t="shared" si="193"/>
        <v>247</v>
      </c>
      <c r="DJ138" s="75">
        <f t="shared" si="194"/>
        <v>215</v>
      </c>
      <c r="DK138" s="75">
        <f t="shared" si="195"/>
        <v>124</v>
      </c>
      <c r="DL138" s="75">
        <f t="shared" si="196"/>
        <v>10</v>
      </c>
      <c r="DM138" s="57">
        <f t="shared" si="197"/>
        <v>0</v>
      </c>
      <c r="DN138" s="57">
        <f t="shared" si="198"/>
        <v>0</v>
      </c>
      <c r="DO138">
        <f>0</f>
        <v>0</v>
      </c>
      <c r="DP138">
        <v>0</v>
      </c>
      <c r="DQ138" s="57">
        <f t="shared" si="199"/>
        <v>-260</v>
      </c>
      <c r="DR138" s="75">
        <f t="shared" si="200"/>
        <v>-567</v>
      </c>
      <c r="EB138" s="209" cm="1">
        <f t="array" ref="EB138">_xlfn.IFNA(INDEX(CAeitcTable[],MATCH(1,(CAeitcTable[At Least]&lt;=$F138)*(CAeitcTable[But Not Over]&gt;=$F138),0),MATCH(MIN($B$12,3),VALUE(CAeitcTable[#Headers]),0)),0)</f>
        <v>78</v>
      </c>
      <c r="EC138">
        <f t="shared" si="236"/>
        <v>0</v>
      </c>
      <c r="ED138">
        <f t="shared" si="236"/>
        <v>0</v>
      </c>
      <c r="EE138">
        <f t="shared" si="236"/>
        <v>0</v>
      </c>
      <c r="EF138">
        <f t="shared" si="236"/>
        <v>0</v>
      </c>
      <c r="EI138">
        <f t="shared" si="169"/>
        <v>0</v>
      </c>
      <c r="EK138">
        <f t="shared" si="237"/>
        <v>0</v>
      </c>
      <c r="EL138">
        <f t="shared" si="237"/>
        <v>0</v>
      </c>
      <c r="EM138">
        <f t="shared" si="237"/>
        <v>0</v>
      </c>
      <c r="EN138">
        <f t="shared" si="237"/>
        <v>0</v>
      </c>
      <c r="EP138">
        <f t="shared" si="238"/>
        <v>0</v>
      </c>
      <c r="EQ138">
        <f t="shared" si="238"/>
        <v>0</v>
      </c>
      <c r="ER138" s="209">
        <f t="shared" si="172"/>
        <v>0</v>
      </c>
      <c r="ES138">
        <f t="shared" si="239"/>
        <v>0</v>
      </c>
      <c r="ET138">
        <f t="shared" si="239"/>
        <v>0</v>
      </c>
      <c r="EU138" s="213">
        <f t="shared" si="174"/>
        <v>350</v>
      </c>
      <c r="EW138" s="215">
        <f t="shared" si="175"/>
        <v>0</v>
      </c>
      <c r="EX138">
        <f t="shared" si="240"/>
        <v>0</v>
      </c>
      <c r="EY138">
        <f t="shared" si="240"/>
        <v>0</v>
      </c>
      <c r="FB138">
        <f t="shared" si="241"/>
        <v>0</v>
      </c>
      <c r="FC138">
        <f t="shared" si="241"/>
        <v>0</v>
      </c>
      <c r="FD138">
        <f t="shared" si="241"/>
        <v>0</v>
      </c>
      <c r="FG138" s="215">
        <f t="shared" si="178"/>
        <v>0</v>
      </c>
      <c r="FH138">
        <f t="shared" si="242"/>
        <v>0</v>
      </c>
      <c r="FI138">
        <f t="shared" si="242"/>
        <v>0</v>
      </c>
      <c r="FK138">
        <f t="shared" si="180"/>
        <v>0</v>
      </c>
      <c r="FL138" s="215">
        <f t="shared" si="181"/>
        <v>0</v>
      </c>
      <c r="FP138" s="215">
        <f t="shared" si="182"/>
        <v>0</v>
      </c>
      <c r="FQ138">
        <f t="shared" si="183"/>
        <v>0</v>
      </c>
      <c r="FR138" s="215">
        <f t="shared" si="184"/>
        <v>0</v>
      </c>
      <c r="FS138" s="209">
        <f t="shared" si="185"/>
        <v>315</v>
      </c>
      <c r="FU138">
        <f t="shared" si="186"/>
        <v>0</v>
      </c>
    </row>
    <row r="139" spans="6:177">
      <c r="F139" s="2">
        <v>23000</v>
      </c>
      <c r="G139">
        <f t="shared" si="187"/>
        <v>23025</v>
      </c>
      <c r="H139" s="75">
        <f t="shared" si="129"/>
        <v>-915</v>
      </c>
      <c r="I139" s="57">
        <v>220</v>
      </c>
      <c r="J139" s="57">
        <v>0</v>
      </c>
      <c r="K139" s="2">
        <f>ROUND(INDEX(CCareExpDecimal[],MATCH(F139,CCareExpDecimal[Income At Least],1),2)*J139,0)</f>
        <v>0</v>
      </c>
      <c r="L139" s="57">
        <v>0</v>
      </c>
      <c r="M139" s="2">
        <f t="shared" si="130"/>
        <v>0</v>
      </c>
      <c r="N139" s="57">
        <v>220</v>
      </c>
      <c r="O139" s="57">
        <f t="shared" si="131"/>
        <v>220</v>
      </c>
      <c r="P139" s="2">
        <f t="shared" si="132"/>
        <v>0</v>
      </c>
      <c r="Q139" s="96">
        <v>2980</v>
      </c>
      <c r="R139" s="96">
        <f t="shared" si="188"/>
        <v>2980</v>
      </c>
      <c r="S139" s="2">
        <f t="shared" si="189"/>
        <v>0</v>
      </c>
      <c r="T139" s="2">
        <f t="shared" si="133"/>
        <v>-915</v>
      </c>
      <c r="U139" s="2">
        <f t="shared" si="134"/>
        <v>915</v>
      </c>
      <c r="V139" s="75"/>
      <c r="W139" s="75">
        <f t="shared" si="135"/>
        <v>-340</v>
      </c>
      <c r="X139" s="75">
        <f t="shared" si="136"/>
        <v>17</v>
      </c>
      <c r="Y139" s="75">
        <f t="shared" si="137"/>
        <v>0</v>
      </c>
      <c r="Z139" s="75"/>
      <c r="AA139" s="2">
        <f t="shared" si="138"/>
        <v>3000</v>
      </c>
      <c r="AB139" s="2">
        <f>IF($F139&lt;=AD$64,AD$65,AD$66)*Calc!$B$12+AD$63</f>
        <v>1500</v>
      </c>
      <c r="AC139" s="2">
        <f t="shared" si="139"/>
        <v>4500</v>
      </c>
      <c r="AD139" s="126">
        <f t="shared" si="140"/>
        <v>-1035</v>
      </c>
      <c r="AE139" s="112">
        <v>603</v>
      </c>
      <c r="AF139" s="75">
        <f t="shared" si="141"/>
        <v>0</v>
      </c>
      <c r="AG139" s="75"/>
      <c r="AH139" s="75">
        <f t="shared" si="142"/>
        <v>-229</v>
      </c>
      <c r="AI139" s="75">
        <f t="shared" si="143"/>
        <v>0</v>
      </c>
      <c r="AJ139" s="75">
        <f t="shared" si="144"/>
        <v>-416</v>
      </c>
      <c r="AK139" s="75">
        <f t="shared" si="145"/>
        <v>0</v>
      </c>
      <c r="AL139" s="75">
        <f t="shared" si="190"/>
        <v>-416</v>
      </c>
      <c r="AM139" s="114">
        <v>432</v>
      </c>
      <c r="AN139" s="120"/>
      <c r="AO139" s="75">
        <f t="shared" si="224"/>
        <v>-115</v>
      </c>
      <c r="AP139" s="75">
        <f t="shared" si="224"/>
        <v>-403</v>
      </c>
      <c r="AQ139" s="75"/>
      <c r="AR139" s="126">
        <f t="shared" si="120"/>
        <v>-240</v>
      </c>
      <c r="AS139" s="75">
        <f t="shared" si="225"/>
        <v>-619</v>
      </c>
      <c r="AT139" s="75">
        <f t="shared" si="225"/>
        <v>-366</v>
      </c>
      <c r="AU139" s="75">
        <f t="shared" si="225"/>
        <v>0</v>
      </c>
      <c r="AV139" s="75">
        <f t="shared" si="225"/>
        <v>-684</v>
      </c>
      <c r="AW139" s="112">
        <v>268</v>
      </c>
      <c r="AX139" s="75">
        <f t="shared" si="226"/>
        <v>-1041</v>
      </c>
      <c r="AY139" s="75">
        <f t="shared" si="226"/>
        <v>-270</v>
      </c>
      <c r="AZ139" s="75"/>
      <c r="BA139" s="75">
        <f t="shared" si="227"/>
        <v>-1018</v>
      </c>
      <c r="BB139" s="75">
        <f t="shared" si="227"/>
        <v>-693</v>
      </c>
      <c r="BC139" s="75">
        <f t="shared" si="227"/>
        <v>-999</v>
      </c>
      <c r="BD139" s="75">
        <f t="shared" si="227"/>
        <v>-583</v>
      </c>
      <c r="BE139" s="75">
        <f t="shared" si="227"/>
        <v>-901</v>
      </c>
      <c r="BF139" s="75">
        <f t="shared" si="227"/>
        <v>-441</v>
      </c>
      <c r="BG139" s="112">
        <v>224</v>
      </c>
      <c r="BH139" s="75">
        <f t="shared" si="150"/>
        <v>-258</v>
      </c>
      <c r="BI139" s="75">
        <f t="shared" si="151"/>
        <v>3450</v>
      </c>
      <c r="BJ139" s="75">
        <f t="shared" si="152"/>
        <v>-724</v>
      </c>
      <c r="BK139" s="75">
        <f t="shared" si="228"/>
        <v>-930</v>
      </c>
      <c r="BL139" s="75">
        <f t="shared" si="228"/>
        <v>-748</v>
      </c>
      <c r="BM139" s="75"/>
      <c r="BN139" s="75">
        <f t="shared" si="229"/>
        <v>-491</v>
      </c>
      <c r="BO139" s="75">
        <f t="shared" si="229"/>
        <v>-235</v>
      </c>
      <c r="BP139" s="112">
        <v>144</v>
      </c>
      <c r="BQ139" s="75">
        <f t="shared" si="155"/>
        <v>-226</v>
      </c>
      <c r="BR139" s="112">
        <v>20</v>
      </c>
      <c r="BS139" s="75">
        <f t="shared" si="156"/>
        <v>4600</v>
      </c>
      <c r="BT139" s="75">
        <f t="shared" si="230"/>
        <v>-654</v>
      </c>
      <c r="BU139" s="75">
        <f t="shared" si="230"/>
        <v>-334</v>
      </c>
      <c r="BV139" s="75">
        <f t="shared" si="230"/>
        <v>0</v>
      </c>
      <c r="BW139" s="75">
        <f t="shared" si="230"/>
        <v>0</v>
      </c>
      <c r="BX139" s="75">
        <f t="shared" si="230"/>
        <v>-315</v>
      </c>
      <c r="BY139" s="75">
        <f t="shared" si="230"/>
        <v>-210</v>
      </c>
      <c r="BZ139" s="75">
        <f t="shared" si="230"/>
        <v>-660</v>
      </c>
      <c r="CA139" s="75">
        <f t="shared" si="230"/>
        <v>-487</v>
      </c>
      <c r="CB139" s="112">
        <v>0</v>
      </c>
      <c r="CC139" s="75">
        <f t="shared" si="158"/>
        <v>0</v>
      </c>
      <c r="CD139" s="75">
        <f t="shared" si="159"/>
        <v>0</v>
      </c>
      <c r="CE139" s="126">
        <f t="shared" si="160"/>
        <v>0</v>
      </c>
      <c r="CF139" s="75">
        <f t="shared" si="161"/>
        <v>-555</v>
      </c>
      <c r="CG139" s="75"/>
      <c r="CH139" s="75">
        <f t="shared" si="231"/>
        <v>-1184</v>
      </c>
      <c r="CI139" s="75">
        <f t="shared" si="231"/>
        <v>-706</v>
      </c>
      <c r="CJ139" s="75"/>
      <c r="CK139" s="75">
        <f t="shared" si="232"/>
        <v>-311</v>
      </c>
      <c r="CL139" s="75">
        <f t="shared" si="232"/>
        <v>-175</v>
      </c>
      <c r="CM139" s="112">
        <v>0</v>
      </c>
      <c r="CN139" s="75">
        <f t="shared" si="233"/>
        <v>0</v>
      </c>
      <c r="CO139" s="75">
        <f t="shared" si="233"/>
        <v>0</v>
      </c>
      <c r="CP139" s="75">
        <f t="shared" si="233"/>
        <v>0</v>
      </c>
      <c r="CQ139" s="75"/>
      <c r="CR139" s="126">
        <f t="shared" si="165"/>
        <v>-285</v>
      </c>
      <c r="CS139" s="112">
        <v>0</v>
      </c>
      <c r="CT139" s="57"/>
      <c r="CU139" s="75">
        <f t="shared" si="234"/>
        <v>-402</v>
      </c>
      <c r="CV139" s="75">
        <f t="shared" si="234"/>
        <v>-574</v>
      </c>
      <c r="CW139" s="75">
        <f t="shared" si="234"/>
        <v>0</v>
      </c>
      <c r="CX139" s="126" cm="1">
        <f t="array" ref="CX139">IF($F139&lt;=10000,0,-ROUND(MAX(INDEX(CX$26:CX$38,MATCH(MAX($F139-CX$86-IF(CX$8="Yes",IF(CX$9=0,$U139,MIN($U139,CX$9)),0),0),CX$12:CX$25,1))*(MAX($F139-CX$86-IF(CX$8="Yes",IF(CX$9=0,$U139,MIN($U139,CX$9)),0),0)-INDEX(CX$12:CX$25,MATCH(MAX($F139-CX$86-IF(CX$8="Yes",IF(CX$9=0,$U139,MIN($U139,CX$9)),0),0),CX$12:CX$25,1)))+INDEX(CX$39:CX$51,MATCH(MAX($F139-CX$86-IF(CX$8="Yes",IF(CX$9=0,$U139,MIN($U139,CX$9)),0),0),CX$12:CX$25,1))-CX$87,0),0))*(1-_xlfn.IFNA(INDEX(WVFamilyCredit[Percent],MATCH(1,(WVFamilyCredit[Year]=Calc!$B$4)*(WVFamilyCredit[HH Size]=SUM(Calc!$B$11:$B$12))*(WVFamilyCredit[Status]=Calc!$B$8)*(WVFamilyCredit[greater than]&lt;=$F139)*(WVFamilyCredit[equal to or less than]&gt;=$F139),0)),0))</f>
        <v>-583</v>
      </c>
      <c r="CY139" s="115" cm="1">
        <f t="array" ref="CY139">(1-_xlfn.IFNA(INDEX(WVFamilyCredit[Percent],MATCH(1,(WVFamilyCredit[Year]=Calc!$B$4)*(WVFamilyCredit[HH Size]=SUM(Calc!$B$11:$B$12))*(WVFamilyCredit[Status]=Calc!$B$8)*(WVFamilyCredit[greater than]&lt;=$F139)*(WVFamilyCredit[equal to or less than]&gt;=$F139),0)),0))</f>
        <v>1</v>
      </c>
      <c r="CZ139" s="112">
        <v>0</v>
      </c>
      <c r="DA139" s="57"/>
      <c r="DB139" s="75">
        <f t="shared" si="235"/>
        <v>-334</v>
      </c>
      <c r="DC139" s="75">
        <f t="shared" si="235"/>
        <v>0</v>
      </c>
      <c r="DE139" s="57"/>
      <c r="DF139" s="57">
        <f t="shared" si="191"/>
        <v>603</v>
      </c>
      <c r="DG139" s="57">
        <f t="shared" si="192"/>
        <v>432</v>
      </c>
      <c r="DH139">
        <v>0</v>
      </c>
      <c r="DI139" s="57">
        <f t="shared" si="193"/>
        <v>268</v>
      </c>
      <c r="DJ139" s="75">
        <f t="shared" si="194"/>
        <v>224</v>
      </c>
      <c r="DK139" s="75">
        <f t="shared" si="195"/>
        <v>144</v>
      </c>
      <c r="DL139" s="75">
        <f t="shared" si="196"/>
        <v>20</v>
      </c>
      <c r="DM139" s="57">
        <f t="shared" si="197"/>
        <v>0</v>
      </c>
      <c r="DN139" s="57">
        <f t="shared" si="198"/>
        <v>0</v>
      </c>
      <c r="DO139">
        <f>0</f>
        <v>0</v>
      </c>
      <c r="DP139">
        <v>0</v>
      </c>
      <c r="DQ139" s="57">
        <f t="shared" si="199"/>
        <v>-285</v>
      </c>
      <c r="DR139" s="75">
        <f t="shared" si="200"/>
        <v>-583</v>
      </c>
      <c r="EB139" s="209" cm="1">
        <f t="array" ref="EB139">_xlfn.IFNA(INDEX(CAeitcTable[],MATCH(1,(CAeitcTable[At Least]&lt;=$F139)*(CAeitcTable[But Not Over]&gt;=$F139),0),MATCH(MIN($B$12,3),VALUE(CAeitcTable[#Headers]),0)),0)</f>
        <v>73</v>
      </c>
      <c r="EC139">
        <f t="shared" si="236"/>
        <v>0</v>
      </c>
      <c r="ED139">
        <f t="shared" si="236"/>
        <v>0</v>
      </c>
      <c r="EE139">
        <f t="shared" si="236"/>
        <v>0</v>
      </c>
      <c r="EF139">
        <f t="shared" si="236"/>
        <v>0</v>
      </c>
      <c r="EI139">
        <f t="shared" si="169"/>
        <v>0</v>
      </c>
      <c r="EK139">
        <f t="shared" si="237"/>
        <v>0</v>
      </c>
      <c r="EL139">
        <f t="shared" si="237"/>
        <v>0</v>
      </c>
      <c r="EM139">
        <f t="shared" si="237"/>
        <v>0</v>
      </c>
      <c r="EN139">
        <f t="shared" si="237"/>
        <v>0</v>
      </c>
      <c r="EP139">
        <f t="shared" si="238"/>
        <v>0</v>
      </c>
      <c r="EQ139">
        <f t="shared" si="238"/>
        <v>0</v>
      </c>
      <c r="ER139" s="209">
        <f t="shared" si="172"/>
        <v>0</v>
      </c>
      <c r="ES139">
        <f t="shared" si="239"/>
        <v>0</v>
      </c>
      <c r="ET139">
        <f t="shared" si="239"/>
        <v>0</v>
      </c>
      <c r="EU139" s="213">
        <f t="shared" si="174"/>
        <v>350</v>
      </c>
      <c r="EW139" s="215">
        <f t="shared" si="175"/>
        <v>0</v>
      </c>
      <c r="EX139">
        <f t="shared" si="240"/>
        <v>0</v>
      </c>
      <c r="EY139">
        <f t="shared" si="240"/>
        <v>0</v>
      </c>
      <c r="FB139">
        <f t="shared" si="241"/>
        <v>0</v>
      </c>
      <c r="FC139">
        <f t="shared" si="241"/>
        <v>0</v>
      </c>
      <c r="FD139">
        <f t="shared" si="241"/>
        <v>0</v>
      </c>
      <c r="FG139" s="215">
        <f t="shared" si="178"/>
        <v>0</v>
      </c>
      <c r="FH139">
        <f t="shared" si="242"/>
        <v>0</v>
      </c>
      <c r="FI139">
        <f t="shared" si="242"/>
        <v>0</v>
      </c>
      <c r="FK139">
        <f t="shared" si="180"/>
        <v>0</v>
      </c>
      <c r="FL139" s="215">
        <f t="shared" si="181"/>
        <v>0</v>
      </c>
      <c r="FP139" s="215">
        <f t="shared" si="182"/>
        <v>0</v>
      </c>
      <c r="FQ139">
        <f t="shared" si="183"/>
        <v>0</v>
      </c>
      <c r="FR139" s="215">
        <f t="shared" si="184"/>
        <v>0</v>
      </c>
      <c r="FS139" s="209">
        <f t="shared" si="185"/>
        <v>315</v>
      </c>
      <c r="FU139">
        <f t="shared" si="186"/>
        <v>0</v>
      </c>
    </row>
    <row r="140" spans="6:177">
      <c r="F140" s="2">
        <v>23500</v>
      </c>
      <c r="G140">
        <f t="shared" si="187"/>
        <v>23525</v>
      </c>
      <c r="H140" s="75">
        <f t="shared" si="129"/>
        <v>-965</v>
      </c>
      <c r="I140" s="57">
        <v>270</v>
      </c>
      <c r="J140" s="57">
        <v>0</v>
      </c>
      <c r="K140" s="2">
        <f>ROUND(INDEX(CCareExpDecimal[],MATCH(F140,CCareExpDecimal[Income At Least],1),2)*J140,0)</f>
        <v>0</v>
      </c>
      <c r="L140" s="57">
        <v>0</v>
      </c>
      <c r="M140" s="2">
        <f t="shared" si="130"/>
        <v>0</v>
      </c>
      <c r="N140" s="57">
        <v>270</v>
      </c>
      <c r="O140" s="57">
        <f t="shared" si="131"/>
        <v>270</v>
      </c>
      <c r="P140" s="2">
        <f t="shared" si="132"/>
        <v>0</v>
      </c>
      <c r="Q140" s="96">
        <v>2930</v>
      </c>
      <c r="R140" s="96">
        <f t="shared" si="188"/>
        <v>2930</v>
      </c>
      <c r="S140" s="2">
        <f t="shared" si="189"/>
        <v>0</v>
      </c>
      <c r="T140" s="2">
        <f t="shared" si="133"/>
        <v>-965</v>
      </c>
      <c r="U140" s="2">
        <f t="shared" si="134"/>
        <v>965</v>
      </c>
      <c r="V140" s="75"/>
      <c r="W140" s="75">
        <f t="shared" si="135"/>
        <v>-353</v>
      </c>
      <c r="X140" s="75">
        <f t="shared" si="136"/>
        <v>16</v>
      </c>
      <c r="Y140" s="75">
        <f t="shared" si="137"/>
        <v>0</v>
      </c>
      <c r="Z140" s="75"/>
      <c r="AA140" s="2">
        <f t="shared" si="138"/>
        <v>3000</v>
      </c>
      <c r="AB140" s="2">
        <f>IF($F140&lt;=AD$64,AD$65,AD$66)*Calc!$B$12+AD$63</f>
        <v>1500</v>
      </c>
      <c r="AC140" s="2">
        <f t="shared" si="139"/>
        <v>4500</v>
      </c>
      <c r="AD140" s="126">
        <f t="shared" si="140"/>
        <v>-1060</v>
      </c>
      <c r="AE140" s="112">
        <v>628</v>
      </c>
      <c r="AF140" s="75">
        <f t="shared" si="141"/>
        <v>0</v>
      </c>
      <c r="AG140" s="75"/>
      <c r="AH140" s="75">
        <f t="shared" si="142"/>
        <v>-241</v>
      </c>
      <c r="AI140" s="75">
        <f t="shared" si="143"/>
        <v>0</v>
      </c>
      <c r="AJ140" s="75">
        <f t="shared" si="144"/>
        <v>-433</v>
      </c>
      <c r="AK140" s="75">
        <f t="shared" si="145"/>
        <v>0</v>
      </c>
      <c r="AL140" s="75">
        <f t="shared" si="190"/>
        <v>-433</v>
      </c>
      <c r="AM140" s="114">
        <v>449</v>
      </c>
      <c r="AN140" s="120"/>
      <c r="AO140" s="75">
        <f t="shared" si="224"/>
        <v>-125</v>
      </c>
      <c r="AP140" s="75">
        <f t="shared" si="224"/>
        <v>-425</v>
      </c>
      <c r="AQ140" s="75"/>
      <c r="AR140" s="126">
        <f t="shared" si="120"/>
        <v>-255</v>
      </c>
      <c r="AS140" s="75">
        <f t="shared" si="225"/>
        <v>-644</v>
      </c>
      <c r="AT140" s="75">
        <f t="shared" si="225"/>
        <v>-386</v>
      </c>
      <c r="AU140" s="75">
        <f t="shared" si="225"/>
        <v>0</v>
      </c>
      <c r="AV140" s="75">
        <f t="shared" si="225"/>
        <v>-713</v>
      </c>
      <c r="AW140" s="112">
        <v>289</v>
      </c>
      <c r="AX140" s="75">
        <f t="shared" si="226"/>
        <v>-1077</v>
      </c>
      <c r="AY140" s="75">
        <f t="shared" si="226"/>
        <v>-299</v>
      </c>
      <c r="AZ140" s="75"/>
      <c r="BA140" s="75">
        <f t="shared" si="227"/>
        <v>-1043</v>
      </c>
      <c r="BB140" s="75">
        <f t="shared" si="227"/>
        <v>-709</v>
      </c>
      <c r="BC140" s="75">
        <f t="shared" si="227"/>
        <v>-1021</v>
      </c>
      <c r="BD140" s="75">
        <f t="shared" si="227"/>
        <v>-609</v>
      </c>
      <c r="BE140" s="75">
        <f t="shared" si="227"/>
        <v>-923</v>
      </c>
      <c r="BF140" s="75">
        <f t="shared" si="227"/>
        <v>-459</v>
      </c>
      <c r="BG140" s="112">
        <v>236</v>
      </c>
      <c r="BH140" s="75">
        <f t="shared" si="150"/>
        <v>-287</v>
      </c>
      <c r="BI140" s="75">
        <f t="shared" si="151"/>
        <v>3525</v>
      </c>
      <c r="BJ140" s="75">
        <f t="shared" si="152"/>
        <v>-744</v>
      </c>
      <c r="BK140" s="75">
        <f t="shared" si="228"/>
        <v>-955</v>
      </c>
      <c r="BL140" s="75">
        <f t="shared" si="228"/>
        <v>-769</v>
      </c>
      <c r="BM140" s="75"/>
      <c r="BN140" s="75">
        <f t="shared" si="229"/>
        <v>-518</v>
      </c>
      <c r="BO140" s="75">
        <f t="shared" si="229"/>
        <v>-260</v>
      </c>
      <c r="BP140" s="112">
        <v>164</v>
      </c>
      <c r="BQ140" s="75">
        <f t="shared" si="155"/>
        <v>-247</v>
      </c>
      <c r="BR140" s="112">
        <v>31</v>
      </c>
      <c r="BS140" s="75">
        <f t="shared" si="156"/>
        <v>4700</v>
      </c>
      <c r="BT140" s="75">
        <f t="shared" si="230"/>
        <v>-681</v>
      </c>
      <c r="BU140" s="75">
        <f t="shared" si="230"/>
        <v>-352</v>
      </c>
      <c r="BV140" s="75">
        <f t="shared" si="230"/>
        <v>0</v>
      </c>
      <c r="BW140" s="75">
        <f t="shared" si="230"/>
        <v>0</v>
      </c>
      <c r="BX140" s="75">
        <f t="shared" si="230"/>
        <v>-324</v>
      </c>
      <c r="BY140" s="75">
        <f t="shared" si="230"/>
        <v>-226</v>
      </c>
      <c r="BZ140" s="75">
        <f t="shared" si="230"/>
        <v>-688</v>
      </c>
      <c r="CA140" s="75">
        <f t="shared" si="230"/>
        <v>-511</v>
      </c>
      <c r="CB140" s="112">
        <v>0</v>
      </c>
      <c r="CC140" s="75">
        <f t="shared" si="158"/>
        <v>0</v>
      </c>
      <c r="CD140" s="75">
        <f t="shared" si="159"/>
        <v>0</v>
      </c>
      <c r="CE140" s="126">
        <f t="shared" si="160"/>
        <v>0</v>
      </c>
      <c r="CF140" s="75">
        <f t="shared" si="161"/>
        <v>-579</v>
      </c>
      <c r="CG140" s="75"/>
      <c r="CH140" s="75">
        <f t="shared" si="231"/>
        <v>-1223</v>
      </c>
      <c r="CI140" s="75">
        <f t="shared" si="231"/>
        <v>-721</v>
      </c>
      <c r="CJ140" s="75"/>
      <c r="CK140" s="75">
        <f t="shared" si="232"/>
        <v>-330</v>
      </c>
      <c r="CL140" s="75">
        <f t="shared" si="232"/>
        <v>-190</v>
      </c>
      <c r="CM140" s="112">
        <v>0</v>
      </c>
      <c r="CN140" s="75">
        <f t="shared" si="233"/>
        <v>0</v>
      </c>
      <c r="CO140" s="75">
        <f t="shared" si="233"/>
        <v>0</v>
      </c>
      <c r="CP140" s="75">
        <f t="shared" si="233"/>
        <v>0</v>
      </c>
      <c r="CQ140" s="75"/>
      <c r="CR140" s="126">
        <f t="shared" si="165"/>
        <v>-309</v>
      </c>
      <c r="CS140" s="112">
        <v>0</v>
      </c>
      <c r="CT140" s="57"/>
      <c r="CU140" s="75">
        <f t="shared" si="234"/>
        <v>-419</v>
      </c>
      <c r="CV140" s="75">
        <f t="shared" si="234"/>
        <v>-599</v>
      </c>
      <c r="CW140" s="75">
        <f t="shared" si="234"/>
        <v>0</v>
      </c>
      <c r="CX140" s="126" cm="1">
        <f t="array" ref="CX140">IF($F140&lt;=10000,0,-ROUND(MAX(INDEX(CX$26:CX$38,MATCH(MAX($F140-CX$86-IF(CX$8="Yes",IF(CX$9=0,$U140,MIN($U140,CX$9)),0),0),CX$12:CX$25,1))*(MAX($F140-CX$86-IF(CX$8="Yes",IF(CX$9=0,$U140,MIN($U140,CX$9)),0),0)-INDEX(CX$12:CX$25,MATCH(MAX($F140-CX$86-IF(CX$8="Yes",IF(CX$9=0,$U140,MIN($U140,CX$9)),0),0),CX$12:CX$25,1)))+INDEX(CX$39:CX$51,MATCH(MAX($F140-CX$86-IF(CX$8="Yes",IF(CX$9=0,$U140,MIN($U140,CX$9)),0),0),CX$12:CX$25,1))-CX$87,0),0))*(1-_xlfn.IFNA(INDEX(WVFamilyCredit[Percent],MATCH(1,(WVFamilyCredit[Year]=Calc!$B$4)*(WVFamilyCredit[HH Size]=SUM(Calc!$B$11:$B$12))*(WVFamilyCredit[Status]=Calc!$B$8)*(WVFamilyCredit[greater than]&lt;=$F140)*(WVFamilyCredit[equal to or less than]&gt;=$F140),0)),0))</f>
        <v>-598</v>
      </c>
      <c r="CY140" s="115" cm="1">
        <f t="array" ref="CY140">(1-_xlfn.IFNA(INDEX(WVFamilyCredit[Percent],MATCH(1,(WVFamilyCredit[Year]=Calc!$B$4)*(WVFamilyCredit[HH Size]=SUM(Calc!$B$11:$B$12))*(WVFamilyCredit[Status]=Calc!$B$8)*(WVFamilyCredit[greater than]&lt;=$F140)*(WVFamilyCredit[equal to or less than]&gt;=$F140),0)),0))</f>
        <v>1</v>
      </c>
      <c r="CZ140" s="112">
        <v>0</v>
      </c>
      <c r="DA140" s="57"/>
      <c r="DB140" s="75">
        <f t="shared" si="235"/>
        <v>-351</v>
      </c>
      <c r="DC140" s="75">
        <f t="shared" si="235"/>
        <v>0</v>
      </c>
      <c r="DE140" s="57"/>
      <c r="DF140" s="57">
        <f t="shared" si="191"/>
        <v>628</v>
      </c>
      <c r="DG140" s="57">
        <f t="shared" si="192"/>
        <v>449</v>
      </c>
      <c r="DH140">
        <v>0</v>
      </c>
      <c r="DI140" s="57">
        <f t="shared" si="193"/>
        <v>289</v>
      </c>
      <c r="DJ140" s="75">
        <f t="shared" si="194"/>
        <v>236</v>
      </c>
      <c r="DK140" s="75">
        <f t="shared" si="195"/>
        <v>164</v>
      </c>
      <c r="DL140" s="75">
        <f t="shared" si="196"/>
        <v>31</v>
      </c>
      <c r="DM140" s="57">
        <f t="shared" si="197"/>
        <v>0</v>
      </c>
      <c r="DN140" s="57">
        <f t="shared" si="198"/>
        <v>0</v>
      </c>
      <c r="DO140">
        <f>0</f>
        <v>0</v>
      </c>
      <c r="DP140">
        <v>0</v>
      </c>
      <c r="DQ140" s="57">
        <f t="shared" si="199"/>
        <v>-309</v>
      </c>
      <c r="DR140" s="75">
        <f t="shared" si="200"/>
        <v>-598</v>
      </c>
      <c r="EB140" s="209" cm="1">
        <f t="array" ref="EB140">_xlfn.IFNA(INDEX(CAeitcTable[],MATCH(1,(CAeitcTable[At Least]&lt;=$F140)*(CAeitcTable[But Not Over]&gt;=$F140),0),MATCH(MIN($B$12,3),VALUE(CAeitcTable[#Headers]),0)),0)</f>
        <v>69</v>
      </c>
      <c r="EC140">
        <f t="shared" si="236"/>
        <v>0</v>
      </c>
      <c r="ED140">
        <f t="shared" si="236"/>
        <v>0</v>
      </c>
      <c r="EE140">
        <f t="shared" si="236"/>
        <v>0</v>
      </c>
      <c r="EF140">
        <f t="shared" si="236"/>
        <v>0</v>
      </c>
      <c r="EI140">
        <f t="shared" si="169"/>
        <v>0</v>
      </c>
      <c r="EK140">
        <f t="shared" si="237"/>
        <v>0</v>
      </c>
      <c r="EL140">
        <f t="shared" si="237"/>
        <v>0</v>
      </c>
      <c r="EM140">
        <f t="shared" si="237"/>
        <v>0</v>
      </c>
      <c r="EN140">
        <f t="shared" si="237"/>
        <v>0</v>
      </c>
      <c r="EP140">
        <f t="shared" si="238"/>
        <v>0</v>
      </c>
      <c r="EQ140">
        <f t="shared" si="238"/>
        <v>0</v>
      </c>
      <c r="ER140" s="209">
        <f t="shared" si="172"/>
        <v>0</v>
      </c>
      <c r="ES140">
        <f t="shared" si="239"/>
        <v>0</v>
      </c>
      <c r="ET140">
        <f t="shared" si="239"/>
        <v>0</v>
      </c>
      <c r="EU140" s="213">
        <f t="shared" si="174"/>
        <v>350</v>
      </c>
      <c r="EW140" s="215">
        <f t="shared" si="175"/>
        <v>0</v>
      </c>
      <c r="EX140">
        <f t="shared" si="240"/>
        <v>0</v>
      </c>
      <c r="EY140">
        <f t="shared" si="240"/>
        <v>0</v>
      </c>
      <c r="FB140">
        <f t="shared" si="241"/>
        <v>0</v>
      </c>
      <c r="FC140">
        <f t="shared" si="241"/>
        <v>0</v>
      </c>
      <c r="FD140">
        <f t="shared" si="241"/>
        <v>0</v>
      </c>
      <c r="FG140" s="215">
        <f t="shared" si="178"/>
        <v>0</v>
      </c>
      <c r="FH140">
        <f t="shared" si="242"/>
        <v>0</v>
      </c>
      <c r="FI140">
        <f t="shared" si="242"/>
        <v>0</v>
      </c>
      <c r="FK140">
        <f t="shared" si="180"/>
        <v>0</v>
      </c>
      <c r="FL140" s="215">
        <f t="shared" si="181"/>
        <v>0</v>
      </c>
      <c r="FP140" s="215">
        <f t="shared" si="182"/>
        <v>0</v>
      </c>
      <c r="FQ140">
        <f t="shared" si="183"/>
        <v>0</v>
      </c>
      <c r="FR140" s="215">
        <f t="shared" si="184"/>
        <v>0</v>
      </c>
      <c r="FS140" s="209">
        <f t="shared" si="185"/>
        <v>315</v>
      </c>
      <c r="FU140">
        <f t="shared" si="186"/>
        <v>0</v>
      </c>
    </row>
    <row r="141" spans="6:177">
      <c r="F141" s="2">
        <v>24000</v>
      </c>
      <c r="G141">
        <f t="shared" si="187"/>
        <v>24025</v>
      </c>
      <c r="H141" s="75">
        <f t="shared" si="129"/>
        <v>-1015</v>
      </c>
      <c r="I141" s="57">
        <v>320</v>
      </c>
      <c r="J141" s="57">
        <v>0</v>
      </c>
      <c r="K141" s="2">
        <f>ROUND(INDEX(CCareExpDecimal[],MATCH(F141,CCareExpDecimal[Income At Least],1),2)*J141,0)</f>
        <v>0</v>
      </c>
      <c r="L141" s="57">
        <v>0</v>
      </c>
      <c r="M141" s="2">
        <f t="shared" si="130"/>
        <v>0</v>
      </c>
      <c r="N141" s="57">
        <v>320</v>
      </c>
      <c r="O141" s="57">
        <f t="shared" si="131"/>
        <v>320</v>
      </c>
      <c r="P141" s="2">
        <f t="shared" si="132"/>
        <v>0</v>
      </c>
      <c r="Q141" s="96">
        <v>2880</v>
      </c>
      <c r="R141" s="96">
        <f t="shared" si="188"/>
        <v>2880</v>
      </c>
      <c r="S141" s="2">
        <f t="shared" si="189"/>
        <v>0</v>
      </c>
      <c r="T141" s="2">
        <f t="shared" si="133"/>
        <v>-1015</v>
      </c>
      <c r="U141" s="2">
        <f t="shared" si="134"/>
        <v>1015</v>
      </c>
      <c r="V141" s="75"/>
      <c r="W141" s="75">
        <f t="shared" si="135"/>
        <v>-366</v>
      </c>
      <c r="X141" s="75">
        <f t="shared" si="136"/>
        <v>16</v>
      </c>
      <c r="Y141" s="75">
        <f t="shared" si="137"/>
        <v>0</v>
      </c>
      <c r="Z141" s="75"/>
      <c r="AA141" s="2">
        <f t="shared" si="138"/>
        <v>3000</v>
      </c>
      <c r="AB141" s="2">
        <f>IF($F141&lt;=AD$64,AD$65,AD$66)*Calc!$B$12+AD$63</f>
        <v>1500</v>
      </c>
      <c r="AC141" s="2">
        <f t="shared" si="139"/>
        <v>4500</v>
      </c>
      <c r="AD141" s="126">
        <f t="shared" si="140"/>
        <v>-1085</v>
      </c>
      <c r="AE141" s="112">
        <v>653</v>
      </c>
      <c r="AF141" s="75">
        <f t="shared" si="141"/>
        <v>0</v>
      </c>
      <c r="AG141" s="75"/>
      <c r="AH141" s="75">
        <f t="shared" si="142"/>
        <v>-254</v>
      </c>
      <c r="AI141" s="75">
        <f t="shared" si="143"/>
        <v>0</v>
      </c>
      <c r="AJ141" s="75">
        <f t="shared" si="144"/>
        <v>-450</v>
      </c>
      <c r="AK141" s="75">
        <f t="shared" si="145"/>
        <v>0</v>
      </c>
      <c r="AL141" s="75">
        <f t="shared" si="190"/>
        <v>-450</v>
      </c>
      <c r="AM141" s="114">
        <v>466</v>
      </c>
      <c r="AN141" s="120"/>
      <c r="AO141" s="75">
        <f t="shared" si="224"/>
        <v>-135</v>
      </c>
      <c r="AP141" s="75">
        <f t="shared" si="224"/>
        <v>-447</v>
      </c>
      <c r="AQ141" s="75"/>
      <c r="AR141" s="126">
        <f t="shared" si="120"/>
        <v>-270</v>
      </c>
      <c r="AS141" s="75">
        <f t="shared" si="225"/>
        <v>-670</v>
      </c>
      <c r="AT141" s="75">
        <f t="shared" si="225"/>
        <v>-409</v>
      </c>
      <c r="AU141" s="75">
        <f t="shared" si="225"/>
        <v>0</v>
      </c>
      <c r="AV141" s="75">
        <f t="shared" si="225"/>
        <v>-742</v>
      </c>
      <c r="AW141" s="112">
        <v>309</v>
      </c>
      <c r="AX141" s="75">
        <f t="shared" si="226"/>
        <v>-1113</v>
      </c>
      <c r="AY141" s="75">
        <f t="shared" si="226"/>
        <v>-328</v>
      </c>
      <c r="AZ141" s="75"/>
      <c r="BA141" s="75">
        <f t="shared" si="227"/>
        <v>-1068</v>
      </c>
      <c r="BB141" s="75">
        <f t="shared" si="227"/>
        <v>-725</v>
      </c>
      <c r="BC141" s="75">
        <f t="shared" si="227"/>
        <v>-1043</v>
      </c>
      <c r="BD141" s="75">
        <f t="shared" si="227"/>
        <v>-636</v>
      </c>
      <c r="BE141" s="75">
        <f t="shared" si="227"/>
        <v>-946</v>
      </c>
      <c r="BF141" s="75">
        <f t="shared" si="227"/>
        <v>-476</v>
      </c>
      <c r="BG141" s="112">
        <v>253</v>
      </c>
      <c r="BH141" s="75">
        <f t="shared" si="150"/>
        <v>-316</v>
      </c>
      <c r="BI141" s="75">
        <f t="shared" si="151"/>
        <v>3600</v>
      </c>
      <c r="BJ141" s="75">
        <f t="shared" si="152"/>
        <v>-765</v>
      </c>
      <c r="BK141" s="75">
        <f t="shared" si="228"/>
        <v>-980</v>
      </c>
      <c r="BL141" s="75">
        <f t="shared" si="228"/>
        <v>-791</v>
      </c>
      <c r="BM141" s="75"/>
      <c r="BN141" s="75">
        <f t="shared" si="229"/>
        <v>-544</v>
      </c>
      <c r="BO141" s="75">
        <f t="shared" si="229"/>
        <v>-285</v>
      </c>
      <c r="BP141" s="112">
        <v>184</v>
      </c>
      <c r="BQ141" s="75">
        <f t="shared" si="155"/>
        <v>-269</v>
      </c>
      <c r="BR141" s="112">
        <v>44</v>
      </c>
      <c r="BS141" s="75">
        <f t="shared" si="156"/>
        <v>4800</v>
      </c>
      <c r="BT141" s="75">
        <f t="shared" si="230"/>
        <v>-708</v>
      </c>
      <c r="BU141" s="75">
        <f t="shared" si="230"/>
        <v>-369</v>
      </c>
      <c r="BV141" s="75">
        <f t="shared" si="230"/>
        <v>0</v>
      </c>
      <c r="BW141" s="75">
        <f t="shared" si="230"/>
        <v>0</v>
      </c>
      <c r="BX141" s="75">
        <f t="shared" si="230"/>
        <v>-333</v>
      </c>
      <c r="BY141" s="75">
        <f t="shared" si="230"/>
        <v>-242</v>
      </c>
      <c r="BZ141" s="75">
        <f t="shared" si="230"/>
        <v>-715</v>
      </c>
      <c r="CA141" s="75">
        <f t="shared" si="230"/>
        <v>-534</v>
      </c>
      <c r="CB141" s="112">
        <v>0</v>
      </c>
      <c r="CC141" s="75">
        <f t="shared" si="158"/>
        <v>0</v>
      </c>
      <c r="CD141" s="75">
        <f t="shared" si="159"/>
        <v>0</v>
      </c>
      <c r="CE141" s="126">
        <f t="shared" si="160"/>
        <v>0</v>
      </c>
      <c r="CF141" s="75">
        <f t="shared" si="161"/>
        <v>-602</v>
      </c>
      <c r="CG141" s="75"/>
      <c r="CH141" s="75">
        <f t="shared" si="231"/>
        <v>-1262</v>
      </c>
      <c r="CI141" s="75">
        <f t="shared" si="231"/>
        <v>-737</v>
      </c>
      <c r="CJ141" s="75"/>
      <c r="CK141" s="75">
        <f t="shared" si="232"/>
        <v>-349</v>
      </c>
      <c r="CL141" s="75">
        <f t="shared" si="232"/>
        <v>-205</v>
      </c>
      <c r="CM141" s="112">
        <v>0</v>
      </c>
      <c r="CN141" s="75">
        <f t="shared" si="233"/>
        <v>0</v>
      </c>
      <c r="CO141" s="75">
        <f t="shared" si="233"/>
        <v>0</v>
      </c>
      <c r="CP141" s="75">
        <f t="shared" si="233"/>
        <v>0</v>
      </c>
      <c r="CQ141" s="75"/>
      <c r="CR141" s="126">
        <f t="shared" si="165"/>
        <v>-333</v>
      </c>
      <c r="CS141" s="112">
        <v>0</v>
      </c>
      <c r="CT141" s="57"/>
      <c r="CU141" s="75">
        <f t="shared" si="234"/>
        <v>-436</v>
      </c>
      <c r="CV141" s="75">
        <f t="shared" si="234"/>
        <v>-624</v>
      </c>
      <c r="CW141" s="75">
        <f t="shared" si="234"/>
        <v>0</v>
      </c>
      <c r="CX141" s="126" cm="1">
        <f t="array" ref="CX141">IF($F141&lt;=10000,0,-ROUND(MAX(INDEX(CX$26:CX$38,MATCH(MAX($F141-CX$86-IF(CX$8="Yes",IF(CX$9=0,$U141,MIN($U141,CX$9)),0),0),CX$12:CX$25,1))*(MAX($F141-CX$86-IF(CX$8="Yes",IF(CX$9=0,$U141,MIN($U141,CX$9)),0),0)-INDEX(CX$12:CX$25,MATCH(MAX($F141-CX$86-IF(CX$8="Yes",IF(CX$9=0,$U141,MIN($U141,CX$9)),0),0),CX$12:CX$25,1)))+INDEX(CX$39:CX$51,MATCH(MAX($F141-CX$86-IF(CX$8="Yes",IF(CX$9=0,$U141,MIN($U141,CX$9)),0),0),CX$12:CX$25,1))-CX$87,0),0))*(1-_xlfn.IFNA(INDEX(WVFamilyCredit[Percent],MATCH(1,(WVFamilyCredit[Year]=Calc!$B$4)*(WVFamilyCredit[HH Size]=SUM(Calc!$B$11:$B$12))*(WVFamilyCredit[Status]=Calc!$B$8)*(WVFamilyCredit[greater than]&lt;=$F141)*(WVFamilyCredit[equal to or less than]&gt;=$F141),0)),0))</f>
        <v>-614</v>
      </c>
      <c r="CY141" s="115" cm="1">
        <f t="array" ref="CY141">(1-_xlfn.IFNA(INDEX(WVFamilyCredit[Percent],MATCH(1,(WVFamilyCredit[Year]=Calc!$B$4)*(WVFamilyCredit[HH Size]=SUM(Calc!$B$11:$B$12))*(WVFamilyCredit[Status]=Calc!$B$8)*(WVFamilyCredit[greater than]&lt;=$F141)*(WVFamilyCredit[equal to or less than]&gt;=$F141),0)),0))</f>
        <v>1</v>
      </c>
      <c r="CZ141" s="112">
        <v>0</v>
      </c>
      <c r="DA141" s="57"/>
      <c r="DB141" s="75">
        <f t="shared" si="235"/>
        <v>-369</v>
      </c>
      <c r="DC141" s="75">
        <f t="shared" si="235"/>
        <v>0</v>
      </c>
      <c r="DE141" s="57"/>
      <c r="DF141" s="57">
        <f t="shared" si="191"/>
        <v>653</v>
      </c>
      <c r="DG141" s="57">
        <f t="shared" si="192"/>
        <v>466</v>
      </c>
      <c r="DH141">
        <v>0</v>
      </c>
      <c r="DI141" s="57">
        <f t="shared" si="193"/>
        <v>309</v>
      </c>
      <c r="DJ141" s="75">
        <f t="shared" si="194"/>
        <v>253</v>
      </c>
      <c r="DK141" s="75">
        <f t="shared" si="195"/>
        <v>184</v>
      </c>
      <c r="DL141" s="75">
        <f t="shared" si="196"/>
        <v>44</v>
      </c>
      <c r="DM141" s="57">
        <f t="shared" si="197"/>
        <v>0</v>
      </c>
      <c r="DN141" s="57">
        <f t="shared" si="198"/>
        <v>0</v>
      </c>
      <c r="DO141">
        <f>0</f>
        <v>0</v>
      </c>
      <c r="DP141">
        <v>0</v>
      </c>
      <c r="DQ141" s="57">
        <f t="shared" si="199"/>
        <v>-333</v>
      </c>
      <c r="DR141" s="75">
        <f t="shared" si="200"/>
        <v>-614</v>
      </c>
      <c r="EB141" s="209" cm="1">
        <f t="array" ref="EB141">_xlfn.IFNA(INDEX(CAeitcTable[],MATCH(1,(CAeitcTable[At Least]&lt;=$F141)*(CAeitcTable[But Not Over]&gt;=$F141),0),MATCH(MIN($B$12,3),VALUE(CAeitcTable[#Headers]),0)),0)</f>
        <v>64</v>
      </c>
      <c r="EC141">
        <f t="shared" si="236"/>
        <v>0</v>
      </c>
      <c r="ED141">
        <f t="shared" si="236"/>
        <v>0</v>
      </c>
      <c r="EE141">
        <f t="shared" si="236"/>
        <v>0</v>
      </c>
      <c r="EF141">
        <f t="shared" si="236"/>
        <v>0</v>
      </c>
      <c r="EI141">
        <f t="shared" si="169"/>
        <v>0</v>
      </c>
      <c r="EK141">
        <f t="shared" si="237"/>
        <v>0</v>
      </c>
      <c r="EL141">
        <f t="shared" si="237"/>
        <v>0</v>
      </c>
      <c r="EM141">
        <f t="shared" si="237"/>
        <v>0</v>
      </c>
      <c r="EN141">
        <f t="shared" si="237"/>
        <v>0</v>
      </c>
      <c r="EP141">
        <f t="shared" si="238"/>
        <v>0</v>
      </c>
      <c r="EQ141">
        <f t="shared" si="238"/>
        <v>0</v>
      </c>
      <c r="ER141" s="209">
        <f t="shared" si="172"/>
        <v>0</v>
      </c>
      <c r="ES141">
        <f t="shared" si="239"/>
        <v>0</v>
      </c>
      <c r="ET141">
        <f t="shared" si="239"/>
        <v>0</v>
      </c>
      <c r="EU141" s="213">
        <f t="shared" si="174"/>
        <v>350</v>
      </c>
      <c r="EW141" s="215">
        <f t="shared" si="175"/>
        <v>0</v>
      </c>
      <c r="EX141">
        <f t="shared" si="240"/>
        <v>0</v>
      </c>
      <c r="EY141">
        <f t="shared" si="240"/>
        <v>0</v>
      </c>
      <c r="FB141">
        <f t="shared" si="241"/>
        <v>0</v>
      </c>
      <c r="FC141">
        <f t="shared" si="241"/>
        <v>0</v>
      </c>
      <c r="FD141">
        <f t="shared" si="241"/>
        <v>0</v>
      </c>
      <c r="FG141" s="215">
        <f t="shared" si="178"/>
        <v>0</v>
      </c>
      <c r="FH141">
        <f t="shared" si="242"/>
        <v>0</v>
      </c>
      <c r="FI141">
        <f t="shared" si="242"/>
        <v>0</v>
      </c>
      <c r="FK141">
        <f t="shared" si="180"/>
        <v>0</v>
      </c>
      <c r="FL141" s="215">
        <f t="shared" si="181"/>
        <v>0</v>
      </c>
      <c r="FP141" s="215">
        <f t="shared" si="182"/>
        <v>0</v>
      </c>
      <c r="FQ141">
        <f t="shared" si="183"/>
        <v>0</v>
      </c>
      <c r="FR141" s="215">
        <f t="shared" si="184"/>
        <v>0</v>
      </c>
      <c r="FS141" s="209">
        <f t="shared" si="185"/>
        <v>315</v>
      </c>
      <c r="FU141">
        <f t="shared" si="186"/>
        <v>0</v>
      </c>
    </row>
    <row r="142" spans="6:177">
      <c r="F142" s="2">
        <v>24500</v>
      </c>
      <c r="G142">
        <f t="shared" si="187"/>
        <v>24525</v>
      </c>
      <c r="H142" s="75">
        <f t="shared" si="129"/>
        <v>-1065</v>
      </c>
      <c r="I142" s="57">
        <v>370</v>
      </c>
      <c r="J142" s="57">
        <v>0</v>
      </c>
      <c r="K142" s="2">
        <f>ROUND(INDEX(CCareExpDecimal[],MATCH(F142,CCareExpDecimal[Income At Least],1),2)*J142,0)</f>
        <v>0</v>
      </c>
      <c r="L142" s="57">
        <v>0</v>
      </c>
      <c r="M142" s="2">
        <f t="shared" si="130"/>
        <v>0</v>
      </c>
      <c r="N142" s="57">
        <v>370</v>
      </c>
      <c r="O142" s="57">
        <f>ROUND(MIN(N142+L142,4000),0)</f>
        <v>370</v>
      </c>
      <c r="P142" s="2">
        <f t="shared" si="132"/>
        <v>0</v>
      </c>
      <c r="Q142" s="96">
        <v>2830</v>
      </c>
      <c r="R142" s="96">
        <f t="shared" si="188"/>
        <v>2830</v>
      </c>
      <c r="S142" s="2">
        <f t="shared" si="189"/>
        <v>0</v>
      </c>
      <c r="T142" s="2">
        <f t="shared" si="133"/>
        <v>-1065</v>
      </c>
      <c r="U142" s="2">
        <f t="shared" si="134"/>
        <v>1065</v>
      </c>
      <c r="V142" s="75"/>
      <c r="W142" s="75">
        <f t="shared" si="135"/>
        <v>-379</v>
      </c>
      <c r="X142" s="75">
        <f t="shared" si="136"/>
        <v>16</v>
      </c>
      <c r="Y142" s="75">
        <f t="shared" si="137"/>
        <v>0</v>
      </c>
      <c r="Z142" s="75"/>
      <c r="AA142" s="2">
        <f t="shared" si="138"/>
        <v>3000</v>
      </c>
      <c r="AB142" s="2">
        <f>IF($F142&lt;=AD$64,AD$65,AD$66)*Calc!$B$12+AD$63</f>
        <v>1500</v>
      </c>
      <c r="AC142" s="2">
        <f t="shared" si="139"/>
        <v>4500</v>
      </c>
      <c r="AD142" s="126">
        <f t="shared" si="140"/>
        <v>-1110</v>
      </c>
      <c r="AE142" s="112">
        <v>678</v>
      </c>
      <c r="AF142" s="75">
        <f t="shared" si="141"/>
        <v>0</v>
      </c>
      <c r="AG142" s="75"/>
      <c r="AH142" s="75">
        <f t="shared" si="142"/>
        <v>-266</v>
      </c>
      <c r="AI142" s="75">
        <f t="shared" si="143"/>
        <v>0</v>
      </c>
      <c r="AJ142" s="75">
        <f t="shared" si="144"/>
        <v>-467</v>
      </c>
      <c r="AK142" s="75">
        <f t="shared" si="145"/>
        <v>0</v>
      </c>
      <c r="AL142" s="75">
        <f t="shared" si="190"/>
        <v>-467</v>
      </c>
      <c r="AM142" s="114">
        <v>483</v>
      </c>
      <c r="AN142" s="120"/>
      <c r="AO142" s="75">
        <f t="shared" si="224"/>
        <v>-145</v>
      </c>
      <c r="AP142" s="75">
        <f t="shared" si="224"/>
        <v>-469</v>
      </c>
      <c r="AQ142" s="75"/>
      <c r="AR142" s="126">
        <f t="shared" si="120"/>
        <v>-285</v>
      </c>
      <c r="AS142" s="75">
        <f t="shared" si="225"/>
        <v>-696</v>
      </c>
      <c r="AT142" s="75">
        <f t="shared" si="225"/>
        <v>-439</v>
      </c>
      <c r="AU142" s="75">
        <f t="shared" si="225"/>
        <v>0</v>
      </c>
      <c r="AV142" s="75">
        <f t="shared" si="225"/>
        <v>-771</v>
      </c>
      <c r="AW142" s="112">
        <v>333</v>
      </c>
      <c r="AX142" s="75">
        <f t="shared" si="226"/>
        <v>-1149</v>
      </c>
      <c r="AY142" s="75">
        <f t="shared" si="226"/>
        <v>-357</v>
      </c>
      <c r="AZ142" s="75"/>
      <c r="BA142" s="75">
        <f t="shared" si="227"/>
        <v>-1093</v>
      </c>
      <c r="BB142" s="75">
        <f t="shared" si="227"/>
        <v>-740</v>
      </c>
      <c r="BC142" s="75">
        <f t="shared" si="227"/>
        <v>-1064</v>
      </c>
      <c r="BD142" s="75">
        <f t="shared" si="227"/>
        <v>-662</v>
      </c>
      <c r="BE142" s="75">
        <f t="shared" si="227"/>
        <v>-968</v>
      </c>
      <c r="BF142" s="75">
        <f t="shared" si="227"/>
        <v>-494</v>
      </c>
      <c r="BG142" s="112">
        <v>271</v>
      </c>
      <c r="BH142" s="75">
        <f t="shared" si="150"/>
        <v>-345</v>
      </c>
      <c r="BI142" s="75">
        <f t="shared" si="151"/>
        <v>3675</v>
      </c>
      <c r="BJ142" s="75">
        <f t="shared" si="152"/>
        <v>-785</v>
      </c>
      <c r="BK142" s="75">
        <f t="shared" si="228"/>
        <v>-1005</v>
      </c>
      <c r="BL142" s="75">
        <f t="shared" si="228"/>
        <v>-812</v>
      </c>
      <c r="BM142" s="75"/>
      <c r="BN142" s="75">
        <f t="shared" si="229"/>
        <v>-571</v>
      </c>
      <c r="BO142" s="75">
        <f t="shared" si="229"/>
        <v>-310</v>
      </c>
      <c r="BP142" s="112">
        <v>205</v>
      </c>
      <c r="BQ142" s="75">
        <f t="shared" si="155"/>
        <v>-292</v>
      </c>
      <c r="BR142" s="112">
        <v>57</v>
      </c>
      <c r="BS142" s="75">
        <f t="shared" si="156"/>
        <v>4900</v>
      </c>
      <c r="BT142" s="75">
        <f t="shared" si="230"/>
        <v>-735</v>
      </c>
      <c r="BU142" s="75">
        <f t="shared" si="230"/>
        <v>-387</v>
      </c>
      <c r="BV142" s="75">
        <f t="shared" si="230"/>
        <v>0</v>
      </c>
      <c r="BW142" s="75">
        <f t="shared" si="230"/>
        <v>0</v>
      </c>
      <c r="BX142" s="75">
        <f t="shared" si="230"/>
        <v>-341</v>
      </c>
      <c r="BY142" s="75">
        <f t="shared" si="230"/>
        <v>-258</v>
      </c>
      <c r="BZ142" s="75">
        <f t="shared" si="230"/>
        <v>-743</v>
      </c>
      <c r="CA142" s="75">
        <f t="shared" si="230"/>
        <v>-558</v>
      </c>
      <c r="CB142" s="112">
        <v>0</v>
      </c>
      <c r="CC142" s="75">
        <f t="shared" si="158"/>
        <v>0</v>
      </c>
      <c r="CD142" s="75">
        <f t="shared" si="159"/>
        <v>0</v>
      </c>
      <c r="CE142" s="126">
        <f t="shared" si="160"/>
        <v>0</v>
      </c>
      <c r="CF142" s="75">
        <f t="shared" si="161"/>
        <v>-626</v>
      </c>
      <c r="CG142" s="75"/>
      <c r="CH142" s="75">
        <f t="shared" si="231"/>
        <v>-1302</v>
      </c>
      <c r="CI142" s="75">
        <f t="shared" si="231"/>
        <v>-752</v>
      </c>
      <c r="CJ142" s="75"/>
      <c r="CK142" s="75">
        <f t="shared" si="232"/>
        <v>-368</v>
      </c>
      <c r="CL142" s="75">
        <f t="shared" si="232"/>
        <v>-220</v>
      </c>
      <c r="CM142" s="112">
        <v>0</v>
      </c>
      <c r="CN142" s="75">
        <f t="shared" si="233"/>
        <v>0</v>
      </c>
      <c r="CO142" s="75">
        <f t="shared" si="233"/>
        <v>0</v>
      </c>
      <c r="CP142" s="75">
        <f t="shared" si="233"/>
        <v>0</v>
      </c>
      <c r="CQ142" s="75"/>
      <c r="CR142" s="126">
        <f t="shared" si="165"/>
        <v>-357</v>
      </c>
      <c r="CS142" s="112">
        <v>0</v>
      </c>
      <c r="CT142" s="57"/>
      <c r="CU142" s="75">
        <f t="shared" si="234"/>
        <v>-452</v>
      </c>
      <c r="CV142" s="75">
        <f t="shared" si="234"/>
        <v>-649</v>
      </c>
      <c r="CW142" s="75">
        <f t="shared" si="234"/>
        <v>0</v>
      </c>
      <c r="CX142" s="126" cm="1">
        <f t="array" ref="CX142">IF($F142&lt;=10000,0,-ROUND(MAX(INDEX(CX$26:CX$38,MATCH(MAX($F142-CX$86-IF(CX$8="Yes",IF(CX$9=0,$U142,MIN($U142,CX$9)),0),0),CX$12:CX$25,1))*(MAX($F142-CX$86-IF(CX$8="Yes",IF(CX$9=0,$U142,MIN($U142,CX$9)),0),0)-INDEX(CX$12:CX$25,MATCH(MAX($F142-CX$86-IF(CX$8="Yes",IF(CX$9=0,$U142,MIN($U142,CX$9)),0),0),CX$12:CX$25,1)))+INDEX(CX$39:CX$51,MATCH(MAX($F142-CX$86-IF(CX$8="Yes",IF(CX$9=0,$U142,MIN($U142,CX$9)),0),0),CX$12:CX$25,1))-CX$87,0),0))*(1-_xlfn.IFNA(INDEX(WVFamilyCredit[Percent],MATCH(1,(WVFamilyCredit[Year]=Calc!$B$4)*(WVFamilyCredit[HH Size]=SUM(Calc!$B$11:$B$12))*(WVFamilyCredit[Status]=Calc!$B$8)*(WVFamilyCredit[greater than]&lt;=$F142)*(WVFamilyCredit[equal to or less than]&gt;=$F142),0)),0))</f>
        <v>-630</v>
      </c>
      <c r="CY142" s="115" cm="1">
        <f t="array" ref="CY142">(1-_xlfn.IFNA(INDEX(WVFamilyCredit[Percent],MATCH(1,(WVFamilyCredit[Year]=Calc!$B$4)*(WVFamilyCredit[HH Size]=SUM(Calc!$B$11:$B$12))*(WVFamilyCredit[Status]=Calc!$B$8)*(WVFamilyCredit[greater than]&lt;=$F142)*(WVFamilyCredit[equal to or less than]&gt;=$F142),0)),0))</f>
        <v>1</v>
      </c>
      <c r="CZ142" s="112">
        <v>0</v>
      </c>
      <c r="DA142" s="57"/>
      <c r="DB142" s="75">
        <f t="shared" si="235"/>
        <v>-386</v>
      </c>
      <c r="DC142" s="75">
        <f t="shared" si="235"/>
        <v>0</v>
      </c>
      <c r="DE142" s="57"/>
      <c r="DF142" s="57">
        <f t="shared" si="191"/>
        <v>678</v>
      </c>
      <c r="DG142" s="57">
        <f t="shared" si="192"/>
        <v>483</v>
      </c>
      <c r="DH142">
        <v>0</v>
      </c>
      <c r="DI142" s="57">
        <f t="shared" si="193"/>
        <v>333</v>
      </c>
      <c r="DJ142" s="75">
        <f t="shared" si="194"/>
        <v>271</v>
      </c>
      <c r="DK142" s="75">
        <f t="shared" si="195"/>
        <v>205</v>
      </c>
      <c r="DL142" s="75">
        <f t="shared" si="196"/>
        <v>57</v>
      </c>
      <c r="DM142" s="57">
        <f t="shared" si="197"/>
        <v>0</v>
      </c>
      <c r="DN142" s="57">
        <f t="shared" si="198"/>
        <v>0</v>
      </c>
      <c r="DO142">
        <f>0</f>
        <v>0</v>
      </c>
      <c r="DP142">
        <v>0</v>
      </c>
      <c r="DQ142" s="57">
        <f t="shared" si="199"/>
        <v>-357</v>
      </c>
      <c r="DR142" s="75">
        <f t="shared" si="200"/>
        <v>-630</v>
      </c>
      <c r="EB142" s="209" cm="1">
        <f t="array" ref="EB142">_xlfn.IFNA(INDEX(CAeitcTable[],MATCH(1,(CAeitcTable[At Least]&lt;=$F142)*(CAeitcTable[But Not Over]&gt;=$F142),0),MATCH(MIN($B$12,3),VALUE(CAeitcTable[#Headers]),0)),0)</f>
        <v>60</v>
      </c>
      <c r="EC142">
        <f t="shared" si="236"/>
        <v>0</v>
      </c>
      <c r="ED142">
        <f t="shared" si="236"/>
        <v>0</v>
      </c>
      <c r="EE142">
        <f t="shared" si="236"/>
        <v>0</v>
      </c>
      <c r="EF142">
        <f t="shared" si="236"/>
        <v>0</v>
      </c>
      <c r="EI142">
        <f t="shared" si="169"/>
        <v>0</v>
      </c>
      <c r="EK142">
        <f t="shared" si="237"/>
        <v>0</v>
      </c>
      <c r="EL142">
        <f t="shared" si="237"/>
        <v>0</v>
      </c>
      <c r="EM142">
        <f t="shared" si="237"/>
        <v>0</v>
      </c>
      <c r="EN142">
        <f t="shared" si="237"/>
        <v>0</v>
      </c>
      <c r="EP142">
        <f t="shared" si="238"/>
        <v>0</v>
      </c>
      <c r="EQ142">
        <f t="shared" si="238"/>
        <v>0</v>
      </c>
      <c r="ER142" s="209">
        <f t="shared" si="172"/>
        <v>0</v>
      </c>
      <c r="ES142">
        <f t="shared" si="239"/>
        <v>0</v>
      </c>
      <c r="ET142">
        <f t="shared" si="239"/>
        <v>0</v>
      </c>
      <c r="EU142" s="213">
        <f t="shared" si="174"/>
        <v>350</v>
      </c>
      <c r="EW142" s="215">
        <f t="shared" si="175"/>
        <v>0</v>
      </c>
      <c r="EX142">
        <f t="shared" si="240"/>
        <v>0</v>
      </c>
      <c r="EY142">
        <f t="shared" si="240"/>
        <v>0</v>
      </c>
      <c r="FB142">
        <f t="shared" si="241"/>
        <v>0</v>
      </c>
      <c r="FC142">
        <f t="shared" si="241"/>
        <v>0</v>
      </c>
      <c r="FD142">
        <f t="shared" si="241"/>
        <v>0</v>
      </c>
      <c r="FG142" s="215">
        <f t="shared" si="178"/>
        <v>0</v>
      </c>
      <c r="FH142">
        <f t="shared" si="242"/>
        <v>0</v>
      </c>
      <c r="FI142">
        <f t="shared" si="242"/>
        <v>0</v>
      </c>
      <c r="FK142">
        <f t="shared" si="180"/>
        <v>0</v>
      </c>
      <c r="FL142" s="215">
        <f t="shared" si="181"/>
        <v>0</v>
      </c>
      <c r="FP142" s="215">
        <f t="shared" si="182"/>
        <v>0</v>
      </c>
      <c r="FQ142">
        <f t="shared" si="183"/>
        <v>0</v>
      </c>
      <c r="FR142" s="215">
        <f t="shared" si="184"/>
        <v>0</v>
      </c>
      <c r="FS142" s="209">
        <f t="shared" si="185"/>
        <v>315</v>
      </c>
      <c r="FU142">
        <f t="shared" si="186"/>
        <v>0</v>
      </c>
    </row>
    <row r="143" spans="6:177">
      <c r="F143" s="2">
        <v>25000</v>
      </c>
      <c r="G143">
        <f t="shared" si="187"/>
        <v>25025</v>
      </c>
      <c r="H143" s="75">
        <f t="shared" si="129"/>
        <v>-1118</v>
      </c>
      <c r="I143" s="57">
        <v>420</v>
      </c>
      <c r="J143" s="57">
        <v>0</v>
      </c>
      <c r="K143" s="2">
        <f>ROUND(INDEX(CCareExpDecimal[],MATCH(F143,CCareExpDecimal[Income At Least],1),2)*J143,0)</f>
        <v>0</v>
      </c>
      <c r="L143" s="57">
        <v>126</v>
      </c>
      <c r="M143" s="2">
        <f t="shared" si="130"/>
        <v>0</v>
      </c>
      <c r="N143" s="57">
        <v>294</v>
      </c>
      <c r="O143" s="57">
        <f t="shared" ref="O143:O206" si="243">ROUND(MIN(N143+L143,4000),0)</f>
        <v>420</v>
      </c>
      <c r="P143" s="2">
        <f t="shared" si="132"/>
        <v>0</v>
      </c>
      <c r="Q143" s="96">
        <v>2906</v>
      </c>
      <c r="R143" s="96">
        <f t="shared" si="188"/>
        <v>2780</v>
      </c>
      <c r="S143" s="2">
        <f t="shared" si="189"/>
        <v>0</v>
      </c>
      <c r="T143" s="2">
        <f t="shared" si="133"/>
        <v>-1118</v>
      </c>
      <c r="U143" s="2">
        <f t="shared" si="134"/>
        <v>1118</v>
      </c>
      <c r="V143" s="75"/>
      <c r="W143" s="75">
        <f t="shared" si="135"/>
        <v>-393</v>
      </c>
      <c r="X143" s="75">
        <f t="shared" si="136"/>
        <v>15</v>
      </c>
      <c r="Y143" s="75">
        <f t="shared" si="137"/>
        <v>0</v>
      </c>
      <c r="Z143" s="75"/>
      <c r="AA143" s="2">
        <f t="shared" si="138"/>
        <v>3000</v>
      </c>
      <c r="AB143" s="2">
        <f>IF($F143&lt;=AD$64,AD$65,AD$66)*Calc!$B$12+AD$63</f>
        <v>1500</v>
      </c>
      <c r="AC143" s="2">
        <f t="shared" si="139"/>
        <v>4500</v>
      </c>
      <c r="AD143" s="126">
        <f t="shared" si="140"/>
        <v>-1135</v>
      </c>
      <c r="AE143" s="112">
        <v>703</v>
      </c>
      <c r="AF143" s="75">
        <f t="shared" si="141"/>
        <v>0</v>
      </c>
      <c r="AG143" s="75"/>
      <c r="AH143" s="75">
        <f t="shared" si="142"/>
        <v>-279</v>
      </c>
      <c r="AI143" s="75">
        <f t="shared" si="143"/>
        <v>0</v>
      </c>
      <c r="AJ143" s="75">
        <f t="shared" si="144"/>
        <v>-484</v>
      </c>
      <c r="AK143" s="75">
        <f t="shared" si="145"/>
        <v>0</v>
      </c>
      <c r="AL143" s="75">
        <f t="shared" si="190"/>
        <v>-484</v>
      </c>
      <c r="AM143" s="114">
        <v>500</v>
      </c>
      <c r="AN143" s="120"/>
      <c r="AO143" s="75">
        <f t="shared" si="224"/>
        <v>-155</v>
      </c>
      <c r="AP143" s="75">
        <f t="shared" si="224"/>
        <v>-491</v>
      </c>
      <c r="AQ143" s="75"/>
      <c r="AR143" s="126">
        <f t="shared" si="120"/>
        <v>-300</v>
      </c>
      <c r="AS143" s="75">
        <f t="shared" si="225"/>
        <v>-722</v>
      </c>
      <c r="AT143" s="75">
        <f t="shared" si="225"/>
        <v>-469</v>
      </c>
      <c r="AU143" s="75">
        <f t="shared" si="225"/>
        <v>0</v>
      </c>
      <c r="AV143" s="75">
        <f t="shared" si="225"/>
        <v>-799</v>
      </c>
      <c r="AW143" s="112">
        <v>357</v>
      </c>
      <c r="AX143" s="75">
        <f t="shared" si="226"/>
        <v>-1185</v>
      </c>
      <c r="AY143" s="75">
        <f t="shared" si="226"/>
        <v>-386</v>
      </c>
      <c r="AZ143" s="75"/>
      <c r="BA143" s="75">
        <f t="shared" ref="BA143:BF152" si="244">-ROUND(MAX(INDEX(BA$26:BA$38,MATCH(MAX($F143-BA$86-IF(BA$8="Yes",IF(BA$9=0,$U143,MIN($U143,BA$9)),0),0),BA$12:BA$25,1))*(MAX($F143-BA$86-IF(BA$8="Yes",IF(BA$9=0,$U143,MIN($U143,BA$9)),0),0)-INDEX(BA$12:BA$25,MATCH(MAX($F143-BA$86-IF(BA$8="Yes",IF(BA$9=0,$U143,MIN($U143,BA$9)),0),0),BA$12:BA$25,1)))+INDEX(BA$39:BA$51,MATCH(MAX($F143-BA$86-IF(BA$8="Yes",IF(BA$9=0,$U143,MIN($U143,BA$9)),0),0),BA$12:BA$25,1))-BA$87,0),0)</f>
        <v>-1117</v>
      </c>
      <c r="BB143" s="75">
        <f t="shared" si="244"/>
        <v>-756</v>
      </c>
      <c r="BC143" s="75">
        <f t="shared" si="244"/>
        <v>-1086</v>
      </c>
      <c r="BD143" s="75">
        <f t="shared" si="244"/>
        <v>-688</v>
      </c>
      <c r="BE143" s="75">
        <f t="shared" si="244"/>
        <v>-991</v>
      </c>
      <c r="BF143" s="75">
        <f t="shared" si="244"/>
        <v>-511</v>
      </c>
      <c r="BG143" s="112">
        <v>288</v>
      </c>
      <c r="BH143" s="75">
        <f t="shared" si="150"/>
        <v>-374</v>
      </c>
      <c r="BI143" s="75">
        <f t="shared" si="151"/>
        <v>3750</v>
      </c>
      <c r="BJ143" s="75">
        <f t="shared" si="152"/>
        <v>-805</v>
      </c>
      <c r="BK143" s="75">
        <f t="shared" si="228"/>
        <v>-1030</v>
      </c>
      <c r="BL143" s="75">
        <f t="shared" si="228"/>
        <v>-833</v>
      </c>
      <c r="BM143" s="75"/>
      <c r="BN143" s="75">
        <f t="shared" si="229"/>
        <v>-598</v>
      </c>
      <c r="BO143" s="75">
        <f t="shared" si="229"/>
        <v>-335</v>
      </c>
      <c r="BP143" s="112">
        <v>230</v>
      </c>
      <c r="BQ143" s="75">
        <f t="shared" si="155"/>
        <v>-314</v>
      </c>
      <c r="BR143" s="112">
        <v>72</v>
      </c>
      <c r="BS143" s="75">
        <f t="shared" si="156"/>
        <v>5000</v>
      </c>
      <c r="BT143" s="75">
        <f t="shared" ref="BT143:CA152" si="245">-ROUND(MAX(INDEX(BT$26:BT$38,MATCH(MAX($F143-BT$86-IF(BT$8="Yes",IF(BT$9=0,$U143,MIN($U143,BT$9)),0),0),BT$12:BT$25,1))*(MAX($F143-BT$86-IF(BT$8="Yes",IF(BT$9=0,$U143,MIN($U143,BT$9)),0),0)-INDEX(BT$12:BT$25,MATCH(MAX($F143-BT$86-IF(BT$8="Yes",IF(BT$9=0,$U143,MIN($U143,BT$9)),0),0),BT$12:BT$25,1)))+INDEX(BT$39:BT$51,MATCH(MAX($F143-BT$86-IF(BT$8="Yes",IF(BT$9=0,$U143,MIN($U143,BT$9)),0),0),BT$12:BT$25,1))-BT$87,0),0)</f>
        <v>-761</v>
      </c>
      <c r="BU143" s="75">
        <f t="shared" si="245"/>
        <v>-404</v>
      </c>
      <c r="BV143" s="75">
        <f t="shared" si="245"/>
        <v>0</v>
      </c>
      <c r="BW143" s="75">
        <f t="shared" si="245"/>
        <v>0</v>
      </c>
      <c r="BX143" s="75">
        <f t="shared" si="245"/>
        <v>-350</v>
      </c>
      <c r="BY143" s="75">
        <f t="shared" si="245"/>
        <v>-277</v>
      </c>
      <c r="BZ143" s="75">
        <f t="shared" si="245"/>
        <v>-770</v>
      </c>
      <c r="CA143" s="75">
        <f t="shared" si="245"/>
        <v>-582</v>
      </c>
      <c r="CB143" s="112">
        <v>0</v>
      </c>
      <c r="CC143" s="75">
        <f t="shared" si="158"/>
        <v>0</v>
      </c>
      <c r="CD143" s="75">
        <f t="shared" si="159"/>
        <v>0</v>
      </c>
      <c r="CE143" s="126">
        <f t="shared" si="160"/>
        <v>0</v>
      </c>
      <c r="CF143" s="75">
        <f t="shared" si="161"/>
        <v>-650</v>
      </c>
      <c r="CG143" s="75"/>
      <c r="CH143" s="75">
        <f t="shared" si="231"/>
        <v>-1341</v>
      </c>
      <c r="CI143" s="75">
        <f t="shared" si="231"/>
        <v>-768</v>
      </c>
      <c r="CJ143" s="75"/>
      <c r="CK143" s="75">
        <f t="shared" si="232"/>
        <v>-386</v>
      </c>
      <c r="CL143" s="75">
        <f t="shared" si="232"/>
        <v>-235</v>
      </c>
      <c r="CM143" s="112">
        <v>0</v>
      </c>
      <c r="CN143" s="75">
        <f t="shared" si="233"/>
        <v>0</v>
      </c>
      <c r="CO143" s="75">
        <f t="shared" si="233"/>
        <v>0</v>
      </c>
      <c r="CP143" s="75">
        <f t="shared" si="233"/>
        <v>0</v>
      </c>
      <c r="CQ143" s="75"/>
      <c r="CR143" s="126">
        <f t="shared" si="165"/>
        <v>-382</v>
      </c>
      <c r="CS143" s="112">
        <v>0</v>
      </c>
      <c r="CT143" s="57"/>
      <c r="CU143" s="75">
        <f t="shared" si="234"/>
        <v>-469</v>
      </c>
      <c r="CV143" s="75">
        <f t="shared" si="234"/>
        <v>-674</v>
      </c>
      <c r="CW143" s="75">
        <f t="shared" si="234"/>
        <v>0</v>
      </c>
      <c r="CX143" s="126" cm="1">
        <f t="array" ref="CX143">IF($F143&lt;=10000,0,-ROUND(MAX(INDEX(CX$26:CX$38,MATCH(MAX($F143-CX$86-IF(CX$8="Yes",IF(CX$9=0,$U143,MIN($U143,CX$9)),0),0),CX$12:CX$25,1))*(MAX($F143-CX$86-IF(CX$8="Yes",IF(CX$9=0,$U143,MIN($U143,CX$9)),0),0)-INDEX(CX$12:CX$25,MATCH(MAX($F143-CX$86-IF(CX$8="Yes",IF(CX$9=0,$U143,MIN($U143,CX$9)),0),0),CX$12:CX$25,1)))+INDEX(CX$39:CX$51,MATCH(MAX($F143-CX$86-IF(CX$8="Yes",IF(CX$9=0,$U143,MIN($U143,CX$9)),0),0),CX$12:CX$25,1))-CX$87,0),0))*(1-_xlfn.IFNA(INDEX(WVFamilyCredit[Percent],MATCH(1,(WVFamilyCredit[Year]=Calc!$B$4)*(WVFamilyCredit[HH Size]=SUM(Calc!$B$11:$B$12))*(WVFamilyCredit[Status]=Calc!$B$8)*(WVFamilyCredit[greater than]&lt;=$F143)*(WVFamilyCredit[equal to or less than]&gt;=$F143),0)),0))</f>
        <v>-646</v>
      </c>
      <c r="CY143" s="115" cm="1">
        <f t="array" ref="CY143">(1-_xlfn.IFNA(INDEX(WVFamilyCredit[Percent],MATCH(1,(WVFamilyCredit[Year]=Calc!$B$4)*(WVFamilyCredit[HH Size]=SUM(Calc!$B$11:$B$12))*(WVFamilyCredit[Status]=Calc!$B$8)*(WVFamilyCredit[greater than]&lt;=$F143)*(WVFamilyCredit[equal to or less than]&gt;=$F143),0)),0))</f>
        <v>1</v>
      </c>
      <c r="CZ143" s="112">
        <v>66</v>
      </c>
      <c r="DA143" s="57"/>
      <c r="DB143" s="75">
        <f t="shared" si="235"/>
        <v>-404</v>
      </c>
      <c r="DC143" s="75">
        <f t="shared" si="235"/>
        <v>0</v>
      </c>
      <c r="DE143" s="57"/>
      <c r="DF143" s="57">
        <f t="shared" si="191"/>
        <v>703</v>
      </c>
      <c r="DG143" s="57">
        <f t="shared" si="192"/>
        <v>500</v>
      </c>
      <c r="DH143">
        <v>0</v>
      </c>
      <c r="DI143" s="57">
        <f t="shared" si="193"/>
        <v>357</v>
      </c>
      <c r="DJ143" s="75">
        <f t="shared" si="194"/>
        <v>288</v>
      </c>
      <c r="DK143" s="75">
        <f t="shared" si="195"/>
        <v>230</v>
      </c>
      <c r="DL143" s="75">
        <f t="shared" si="196"/>
        <v>72</v>
      </c>
      <c r="DM143" s="57">
        <f t="shared" si="197"/>
        <v>0</v>
      </c>
      <c r="DN143" s="57">
        <f t="shared" si="198"/>
        <v>0</v>
      </c>
      <c r="DO143">
        <f>0</f>
        <v>0</v>
      </c>
      <c r="DP143">
        <v>0</v>
      </c>
      <c r="DQ143" s="57">
        <f t="shared" si="199"/>
        <v>-382</v>
      </c>
      <c r="DR143" s="75">
        <f t="shared" si="200"/>
        <v>-646</v>
      </c>
      <c r="EB143" s="209" cm="1">
        <f t="array" ref="EB143">_xlfn.IFNA(INDEX(CAeitcTable[],MATCH(1,(CAeitcTable[At Least]&lt;=$F143)*(CAeitcTable[But Not Over]&gt;=$F143),0),MATCH(MIN($B$12,3),VALUE(CAeitcTable[#Headers]),0)),0)</f>
        <v>55</v>
      </c>
      <c r="EC143">
        <f t="shared" si="236"/>
        <v>0</v>
      </c>
      <c r="ED143">
        <f t="shared" si="236"/>
        <v>0</v>
      </c>
      <c r="EE143">
        <f t="shared" si="236"/>
        <v>0</v>
      </c>
      <c r="EF143">
        <f t="shared" si="236"/>
        <v>0</v>
      </c>
      <c r="EI143">
        <f t="shared" si="169"/>
        <v>0</v>
      </c>
      <c r="EK143">
        <f t="shared" si="237"/>
        <v>0</v>
      </c>
      <c r="EL143">
        <f t="shared" si="237"/>
        <v>0</v>
      </c>
      <c r="EM143">
        <f t="shared" si="237"/>
        <v>0</v>
      </c>
      <c r="EN143">
        <f t="shared" si="237"/>
        <v>0</v>
      </c>
      <c r="EP143">
        <f t="shared" si="238"/>
        <v>0</v>
      </c>
      <c r="EQ143">
        <f t="shared" si="238"/>
        <v>0</v>
      </c>
      <c r="ER143" s="209">
        <f t="shared" si="172"/>
        <v>0</v>
      </c>
      <c r="ES143">
        <f t="shared" si="239"/>
        <v>0</v>
      </c>
      <c r="ET143">
        <f t="shared" si="239"/>
        <v>0</v>
      </c>
      <c r="EU143" s="213">
        <f t="shared" si="174"/>
        <v>350</v>
      </c>
      <c r="EW143" s="215">
        <f t="shared" si="175"/>
        <v>0</v>
      </c>
      <c r="EX143">
        <f t="shared" si="240"/>
        <v>0</v>
      </c>
      <c r="EY143">
        <f t="shared" si="240"/>
        <v>0</v>
      </c>
      <c r="FB143">
        <f t="shared" si="241"/>
        <v>0</v>
      </c>
      <c r="FC143">
        <f t="shared" si="241"/>
        <v>0</v>
      </c>
      <c r="FD143">
        <f t="shared" si="241"/>
        <v>0</v>
      </c>
      <c r="FG143" s="215">
        <f t="shared" si="178"/>
        <v>0</v>
      </c>
      <c r="FH143">
        <f t="shared" si="242"/>
        <v>0</v>
      </c>
      <c r="FI143">
        <f t="shared" si="242"/>
        <v>0</v>
      </c>
      <c r="FK143">
        <f t="shared" si="180"/>
        <v>0</v>
      </c>
      <c r="FL143" s="215">
        <f t="shared" si="181"/>
        <v>0</v>
      </c>
      <c r="FP143" s="215">
        <f t="shared" si="182"/>
        <v>0</v>
      </c>
      <c r="FQ143">
        <f t="shared" si="183"/>
        <v>0</v>
      </c>
      <c r="FR143" s="215">
        <f t="shared" si="184"/>
        <v>0</v>
      </c>
      <c r="FS143" s="209">
        <f t="shared" si="185"/>
        <v>315</v>
      </c>
      <c r="FU143">
        <f t="shared" si="186"/>
        <v>0</v>
      </c>
    </row>
    <row r="144" spans="6:177">
      <c r="F144" s="2">
        <v>25500</v>
      </c>
      <c r="G144">
        <f t="shared" si="187"/>
        <v>25525</v>
      </c>
      <c r="H144" s="75">
        <f t="shared" si="129"/>
        <v>-1178</v>
      </c>
      <c r="I144" s="57">
        <v>470</v>
      </c>
      <c r="J144" s="57">
        <v>0</v>
      </c>
      <c r="K144" s="2">
        <f>ROUND(INDEX(CCareExpDecimal[],MATCH(F144,CCareExpDecimal[Income At Least],1),2)*J144,0)</f>
        <v>0</v>
      </c>
      <c r="L144" s="57">
        <v>136.29999999999998</v>
      </c>
      <c r="M144" s="2">
        <f t="shared" si="130"/>
        <v>0</v>
      </c>
      <c r="N144" s="57">
        <v>334</v>
      </c>
      <c r="O144" s="57">
        <f t="shared" si="243"/>
        <v>470</v>
      </c>
      <c r="P144" s="2">
        <f t="shared" si="132"/>
        <v>0</v>
      </c>
      <c r="Q144" s="96">
        <v>2866</v>
      </c>
      <c r="R144" s="96">
        <f t="shared" si="188"/>
        <v>2730</v>
      </c>
      <c r="S144" s="2">
        <f t="shared" si="189"/>
        <v>0</v>
      </c>
      <c r="T144" s="2">
        <f t="shared" si="133"/>
        <v>-1178</v>
      </c>
      <c r="U144" s="2">
        <f t="shared" si="134"/>
        <v>1178</v>
      </c>
      <c r="V144" s="75"/>
      <c r="W144" s="75">
        <f t="shared" si="135"/>
        <v>-406</v>
      </c>
      <c r="X144" s="75">
        <f t="shared" si="136"/>
        <v>14</v>
      </c>
      <c r="Y144" s="75">
        <f t="shared" si="137"/>
        <v>0</v>
      </c>
      <c r="Z144" s="75"/>
      <c r="AA144" s="2">
        <f t="shared" si="138"/>
        <v>3000</v>
      </c>
      <c r="AB144" s="2">
        <f>IF($F144&lt;=AD$64,AD$65,AD$66)*Calc!$B$12+AD$63</f>
        <v>1500</v>
      </c>
      <c r="AC144" s="2">
        <f t="shared" si="139"/>
        <v>4500</v>
      </c>
      <c r="AD144" s="126">
        <f t="shared" si="140"/>
        <v>-1160</v>
      </c>
      <c r="AE144" s="112">
        <v>728</v>
      </c>
      <c r="AF144" s="75">
        <f t="shared" si="141"/>
        <v>0</v>
      </c>
      <c r="AG144" s="75"/>
      <c r="AH144" s="75">
        <f t="shared" si="142"/>
        <v>-291</v>
      </c>
      <c r="AI144" s="75">
        <f t="shared" si="143"/>
        <v>0</v>
      </c>
      <c r="AJ144" s="75">
        <f t="shared" si="144"/>
        <v>-501</v>
      </c>
      <c r="AK144" s="75">
        <f t="shared" si="145"/>
        <v>0</v>
      </c>
      <c r="AL144" s="75">
        <f t="shared" si="190"/>
        <v>-501</v>
      </c>
      <c r="AM144" s="114">
        <v>517</v>
      </c>
      <c r="AN144" s="120"/>
      <c r="AO144" s="75">
        <f t="shared" si="224"/>
        <v>-165</v>
      </c>
      <c r="AP144" s="75">
        <f t="shared" si="224"/>
        <v>-513</v>
      </c>
      <c r="AQ144" s="75"/>
      <c r="AR144" s="126">
        <f t="shared" si="120"/>
        <v>-325</v>
      </c>
      <c r="AS144" s="75">
        <f t="shared" si="225"/>
        <v>-748</v>
      </c>
      <c r="AT144" s="75">
        <f t="shared" si="225"/>
        <v>-499</v>
      </c>
      <c r="AU144" s="75">
        <f t="shared" si="225"/>
        <v>0</v>
      </c>
      <c r="AV144" s="75">
        <f t="shared" si="225"/>
        <v>-828</v>
      </c>
      <c r="AW144" s="112">
        <v>382</v>
      </c>
      <c r="AX144" s="75">
        <f t="shared" si="226"/>
        <v>-1221</v>
      </c>
      <c r="AY144" s="75">
        <f t="shared" si="226"/>
        <v>-415</v>
      </c>
      <c r="AZ144" s="75"/>
      <c r="BA144" s="75">
        <f t="shared" si="244"/>
        <v>-1142</v>
      </c>
      <c r="BB144" s="75">
        <f t="shared" si="244"/>
        <v>-772</v>
      </c>
      <c r="BC144" s="75">
        <f t="shared" si="244"/>
        <v>-1107</v>
      </c>
      <c r="BD144" s="75">
        <f t="shared" si="244"/>
        <v>-714</v>
      </c>
      <c r="BE144" s="75">
        <f t="shared" si="244"/>
        <v>-1013</v>
      </c>
      <c r="BF144" s="75">
        <f t="shared" si="244"/>
        <v>-529</v>
      </c>
      <c r="BG144" s="112">
        <v>306</v>
      </c>
      <c r="BH144" s="75">
        <f t="shared" si="150"/>
        <v>-403</v>
      </c>
      <c r="BI144" s="75">
        <f t="shared" si="151"/>
        <v>3825</v>
      </c>
      <c r="BJ144" s="75">
        <f t="shared" si="152"/>
        <v>-825</v>
      </c>
      <c r="BK144" s="75">
        <f t="shared" si="228"/>
        <v>-1055</v>
      </c>
      <c r="BL144" s="75">
        <f t="shared" si="228"/>
        <v>-854</v>
      </c>
      <c r="BM144" s="75"/>
      <c r="BN144" s="75">
        <f t="shared" si="229"/>
        <v>-625</v>
      </c>
      <c r="BO144" s="75">
        <f t="shared" si="229"/>
        <v>-360</v>
      </c>
      <c r="BP144" s="112">
        <v>255</v>
      </c>
      <c r="BQ144" s="75">
        <f t="shared" si="155"/>
        <v>-336</v>
      </c>
      <c r="BR144" s="112">
        <v>87</v>
      </c>
      <c r="BS144" s="75">
        <f t="shared" si="156"/>
        <v>5100</v>
      </c>
      <c r="BT144" s="75">
        <f t="shared" si="245"/>
        <v>-788</v>
      </c>
      <c r="BU144" s="75">
        <f t="shared" si="245"/>
        <v>-422</v>
      </c>
      <c r="BV144" s="75">
        <f t="shared" si="245"/>
        <v>0</v>
      </c>
      <c r="BW144" s="75">
        <f t="shared" si="245"/>
        <v>0</v>
      </c>
      <c r="BX144" s="75">
        <f t="shared" si="245"/>
        <v>-359</v>
      </c>
      <c r="BY144" s="75">
        <f t="shared" si="245"/>
        <v>-300</v>
      </c>
      <c r="BZ144" s="75">
        <f t="shared" si="245"/>
        <v>-798</v>
      </c>
      <c r="CA144" s="75">
        <f t="shared" si="245"/>
        <v>-606</v>
      </c>
      <c r="CB144" s="112">
        <v>18</v>
      </c>
      <c r="CC144" s="75">
        <f t="shared" si="158"/>
        <v>0</v>
      </c>
      <c r="CD144" s="75">
        <f t="shared" si="159"/>
        <v>0</v>
      </c>
      <c r="CE144" s="126">
        <f t="shared" si="160"/>
        <v>0</v>
      </c>
      <c r="CF144" s="75">
        <f t="shared" si="161"/>
        <v>-674</v>
      </c>
      <c r="CG144" s="75"/>
      <c r="CH144" s="75">
        <f t="shared" si="231"/>
        <v>-1379</v>
      </c>
      <c r="CI144" s="75">
        <f t="shared" si="231"/>
        <v>-783</v>
      </c>
      <c r="CJ144" s="75"/>
      <c r="CK144" s="75">
        <f t="shared" si="232"/>
        <v>-405</v>
      </c>
      <c r="CL144" s="75">
        <f t="shared" si="232"/>
        <v>-250</v>
      </c>
      <c r="CM144" s="112">
        <v>0</v>
      </c>
      <c r="CN144" s="75">
        <f t="shared" si="233"/>
        <v>0</v>
      </c>
      <c r="CO144" s="75">
        <f t="shared" si="233"/>
        <v>0</v>
      </c>
      <c r="CP144" s="75">
        <f t="shared" si="233"/>
        <v>0</v>
      </c>
      <c r="CQ144" s="75"/>
      <c r="CR144" s="126">
        <f t="shared" si="165"/>
        <v>-411</v>
      </c>
      <c r="CS144" s="112">
        <v>0</v>
      </c>
      <c r="CT144" s="57"/>
      <c r="CU144" s="75">
        <f t="shared" si="234"/>
        <v>-486</v>
      </c>
      <c r="CV144" s="75">
        <f t="shared" si="234"/>
        <v>-699</v>
      </c>
      <c r="CW144" s="75">
        <f t="shared" si="234"/>
        <v>0</v>
      </c>
      <c r="CX144" s="126" cm="1">
        <f t="array" ref="CX144">IF($F144&lt;=10000,0,-ROUND(MAX(INDEX(CX$26:CX$38,MATCH(MAX($F144-CX$86-IF(CX$8="Yes",IF(CX$9=0,$U144,MIN($U144,CX$9)),0),0),CX$12:CX$25,1))*(MAX($F144-CX$86-IF(CX$8="Yes",IF(CX$9=0,$U144,MIN($U144,CX$9)),0),0)-INDEX(CX$12:CX$25,MATCH(MAX($F144-CX$86-IF(CX$8="Yes",IF(CX$9=0,$U144,MIN($U144,CX$9)),0),0),CX$12:CX$25,1)))+INDEX(CX$39:CX$51,MATCH(MAX($F144-CX$86-IF(CX$8="Yes",IF(CX$9=0,$U144,MIN($U144,CX$9)),0),0),CX$12:CX$25,1))-CX$87,0),0))*(1-_xlfn.IFNA(INDEX(WVFamilyCredit[Percent],MATCH(1,(WVFamilyCredit[Year]=Calc!$B$4)*(WVFamilyCredit[HH Size]=SUM(Calc!$B$11:$B$12))*(WVFamilyCredit[Status]=Calc!$B$8)*(WVFamilyCredit[greater than]&lt;=$F144)*(WVFamilyCredit[equal to or less than]&gt;=$F144),0)),0))</f>
        <v>-661</v>
      </c>
      <c r="CY144" s="115" cm="1">
        <f t="array" ref="CY144">(1-_xlfn.IFNA(INDEX(WVFamilyCredit[Percent],MATCH(1,(WVFamilyCredit[Year]=Calc!$B$4)*(WVFamilyCredit[HH Size]=SUM(Calc!$B$11:$B$12))*(WVFamilyCredit[Status]=Calc!$B$8)*(WVFamilyCredit[greater than]&lt;=$F144)*(WVFamilyCredit[equal to or less than]&gt;=$F144),0)),0))</f>
        <v>1</v>
      </c>
      <c r="CZ144" s="112">
        <v>204</v>
      </c>
      <c r="DA144" s="57"/>
      <c r="DB144" s="75">
        <f t="shared" si="235"/>
        <v>-421</v>
      </c>
      <c r="DC144" s="75">
        <f t="shared" si="235"/>
        <v>0</v>
      </c>
      <c r="DE144" s="57"/>
      <c r="DF144" s="57">
        <f t="shared" si="191"/>
        <v>728</v>
      </c>
      <c r="DG144" s="57">
        <f t="shared" si="192"/>
        <v>517</v>
      </c>
      <c r="DH144">
        <v>0</v>
      </c>
      <c r="DI144" s="57">
        <f t="shared" si="193"/>
        <v>382</v>
      </c>
      <c r="DJ144" s="75">
        <f t="shared" si="194"/>
        <v>306</v>
      </c>
      <c r="DK144" s="75">
        <f t="shared" si="195"/>
        <v>255</v>
      </c>
      <c r="DL144" s="75">
        <f t="shared" si="196"/>
        <v>87</v>
      </c>
      <c r="DM144" s="57">
        <f t="shared" si="197"/>
        <v>18</v>
      </c>
      <c r="DN144" s="57">
        <f t="shared" si="198"/>
        <v>0</v>
      </c>
      <c r="DO144">
        <f>0</f>
        <v>0</v>
      </c>
      <c r="DP144">
        <v>0</v>
      </c>
      <c r="DQ144" s="57">
        <f t="shared" si="199"/>
        <v>-411</v>
      </c>
      <c r="DR144" s="75">
        <f t="shared" si="200"/>
        <v>-661</v>
      </c>
      <c r="EB144" s="209" cm="1">
        <f t="array" ref="EB144">_xlfn.IFNA(INDEX(CAeitcTable[],MATCH(1,(CAeitcTable[At Least]&lt;=$F144)*(CAeitcTable[But Not Over]&gt;=$F144),0),MATCH(MIN($B$12,3),VALUE(CAeitcTable[#Headers]),0)),0)</f>
        <v>50</v>
      </c>
      <c r="EC144">
        <f t="shared" si="236"/>
        <v>0</v>
      </c>
      <c r="ED144">
        <f t="shared" si="236"/>
        <v>0</v>
      </c>
      <c r="EE144">
        <f t="shared" si="236"/>
        <v>0</v>
      </c>
      <c r="EF144">
        <f t="shared" si="236"/>
        <v>0</v>
      </c>
      <c r="EI144">
        <f t="shared" si="169"/>
        <v>0</v>
      </c>
      <c r="EK144">
        <f t="shared" si="237"/>
        <v>0</v>
      </c>
      <c r="EL144">
        <f t="shared" si="237"/>
        <v>0</v>
      </c>
      <c r="EM144">
        <f t="shared" si="237"/>
        <v>0</v>
      </c>
      <c r="EN144">
        <f t="shared" si="237"/>
        <v>0</v>
      </c>
      <c r="EP144">
        <f t="shared" si="238"/>
        <v>0</v>
      </c>
      <c r="EQ144">
        <f t="shared" si="238"/>
        <v>0</v>
      </c>
      <c r="ER144" s="209">
        <f t="shared" si="172"/>
        <v>0</v>
      </c>
      <c r="ES144">
        <f t="shared" si="239"/>
        <v>0</v>
      </c>
      <c r="ET144">
        <f t="shared" si="239"/>
        <v>0</v>
      </c>
      <c r="EU144" s="213">
        <f t="shared" si="174"/>
        <v>350</v>
      </c>
      <c r="EW144" s="215">
        <f t="shared" si="175"/>
        <v>0</v>
      </c>
      <c r="EX144">
        <f t="shared" si="240"/>
        <v>0</v>
      </c>
      <c r="EY144">
        <f t="shared" si="240"/>
        <v>0</v>
      </c>
      <c r="FB144">
        <f t="shared" si="241"/>
        <v>0</v>
      </c>
      <c r="FC144">
        <f t="shared" si="241"/>
        <v>0</v>
      </c>
      <c r="FD144">
        <f t="shared" si="241"/>
        <v>0</v>
      </c>
      <c r="FG144" s="215">
        <f t="shared" si="178"/>
        <v>0</v>
      </c>
      <c r="FH144">
        <f t="shared" si="242"/>
        <v>0</v>
      </c>
      <c r="FI144">
        <f t="shared" si="242"/>
        <v>0</v>
      </c>
      <c r="FK144">
        <f t="shared" si="180"/>
        <v>0</v>
      </c>
      <c r="FL144" s="215">
        <f t="shared" si="181"/>
        <v>0</v>
      </c>
      <c r="FP144" s="215">
        <f t="shared" si="182"/>
        <v>0</v>
      </c>
      <c r="FQ144">
        <f t="shared" si="183"/>
        <v>0</v>
      </c>
      <c r="FR144" s="215">
        <f t="shared" si="184"/>
        <v>0</v>
      </c>
      <c r="FS144" s="209">
        <f t="shared" si="185"/>
        <v>315</v>
      </c>
      <c r="FU144">
        <f t="shared" si="186"/>
        <v>0</v>
      </c>
    </row>
    <row r="145" spans="6:177">
      <c r="F145" s="2">
        <v>26000</v>
      </c>
      <c r="G145">
        <f t="shared" si="187"/>
        <v>26025</v>
      </c>
      <c r="H145" s="75">
        <f t="shared" si="129"/>
        <v>-1238</v>
      </c>
      <c r="I145" s="57">
        <v>520</v>
      </c>
      <c r="J145" s="57">
        <v>0</v>
      </c>
      <c r="K145" s="2">
        <f>ROUND(INDEX(CCareExpDecimal[],MATCH(F145,CCareExpDecimal[Income At Least],1),2)*J145,0)</f>
        <v>0</v>
      </c>
      <c r="L145" s="57">
        <v>150.79999999999998</v>
      </c>
      <c r="M145" s="2">
        <f t="shared" si="130"/>
        <v>0</v>
      </c>
      <c r="N145" s="57">
        <v>369</v>
      </c>
      <c r="O145" s="57">
        <f t="shared" si="243"/>
        <v>520</v>
      </c>
      <c r="P145" s="2">
        <f t="shared" si="132"/>
        <v>0</v>
      </c>
      <c r="Q145" s="96">
        <v>2831</v>
      </c>
      <c r="R145" s="96">
        <f t="shared" si="188"/>
        <v>2680</v>
      </c>
      <c r="S145" s="2">
        <f t="shared" si="189"/>
        <v>0</v>
      </c>
      <c r="T145" s="2">
        <f t="shared" si="133"/>
        <v>-1238</v>
      </c>
      <c r="U145" s="2">
        <f t="shared" si="134"/>
        <v>1238</v>
      </c>
      <c r="V145" s="75"/>
      <c r="W145" s="75">
        <f t="shared" si="135"/>
        <v>-419</v>
      </c>
      <c r="X145" s="75">
        <f t="shared" si="136"/>
        <v>14</v>
      </c>
      <c r="Y145" s="75">
        <f t="shared" si="137"/>
        <v>0</v>
      </c>
      <c r="Z145" s="75"/>
      <c r="AA145" s="2">
        <f t="shared" si="138"/>
        <v>2975</v>
      </c>
      <c r="AB145" s="2">
        <f>IF($F145&lt;=AD$64,AD$65,AD$66)*Calc!$B$12+AD$63</f>
        <v>1500</v>
      </c>
      <c r="AC145" s="2">
        <f t="shared" si="139"/>
        <v>4475</v>
      </c>
      <c r="AD145" s="126">
        <f t="shared" si="140"/>
        <v>-1185</v>
      </c>
      <c r="AE145" s="112">
        <v>758</v>
      </c>
      <c r="AF145" s="75">
        <f t="shared" si="141"/>
        <v>0</v>
      </c>
      <c r="AG145" s="75"/>
      <c r="AH145" s="75">
        <f t="shared" si="142"/>
        <v>-304</v>
      </c>
      <c r="AI145" s="75">
        <f t="shared" si="143"/>
        <v>0</v>
      </c>
      <c r="AJ145" s="75">
        <f t="shared" si="144"/>
        <v>-519</v>
      </c>
      <c r="AK145" s="75">
        <f t="shared" si="145"/>
        <v>0</v>
      </c>
      <c r="AL145" s="75">
        <f t="shared" si="190"/>
        <v>-519</v>
      </c>
      <c r="AM145" s="114">
        <v>534</v>
      </c>
      <c r="AN145" s="120"/>
      <c r="AO145" s="75">
        <f t="shared" si="224"/>
        <v>-175</v>
      </c>
      <c r="AP145" s="75">
        <f t="shared" si="224"/>
        <v>-535</v>
      </c>
      <c r="AQ145" s="75"/>
      <c r="AR145" s="126">
        <f t="shared" si="120"/>
        <v>-350</v>
      </c>
      <c r="AS145" s="75">
        <f t="shared" si="225"/>
        <v>-774</v>
      </c>
      <c r="AT145" s="75">
        <f t="shared" si="225"/>
        <v>-529</v>
      </c>
      <c r="AU145" s="75">
        <f t="shared" si="225"/>
        <v>0</v>
      </c>
      <c r="AV145" s="75">
        <f t="shared" si="225"/>
        <v>-857</v>
      </c>
      <c r="AW145" s="112">
        <v>407</v>
      </c>
      <c r="AX145" s="75">
        <f t="shared" si="226"/>
        <v>-1257</v>
      </c>
      <c r="AY145" s="75">
        <f t="shared" si="226"/>
        <v>-444</v>
      </c>
      <c r="AZ145" s="75"/>
      <c r="BA145" s="75">
        <f t="shared" si="244"/>
        <v>-1167</v>
      </c>
      <c r="BB145" s="75">
        <f t="shared" si="244"/>
        <v>-788</v>
      </c>
      <c r="BC145" s="75">
        <f t="shared" si="244"/>
        <v>-1128</v>
      </c>
      <c r="BD145" s="75">
        <f t="shared" si="244"/>
        <v>-741</v>
      </c>
      <c r="BE145" s="75">
        <f t="shared" si="244"/>
        <v>-1036</v>
      </c>
      <c r="BF145" s="75">
        <f t="shared" si="244"/>
        <v>-546</v>
      </c>
      <c r="BG145" s="112">
        <v>323</v>
      </c>
      <c r="BH145" s="75">
        <f t="shared" si="150"/>
        <v>-432</v>
      </c>
      <c r="BI145" s="75">
        <f t="shared" si="151"/>
        <v>3900</v>
      </c>
      <c r="BJ145" s="75">
        <f t="shared" si="152"/>
        <v>-845</v>
      </c>
      <c r="BK145" s="75">
        <f t="shared" si="228"/>
        <v>-1080</v>
      </c>
      <c r="BL145" s="75">
        <f t="shared" si="228"/>
        <v>-876</v>
      </c>
      <c r="BM145" s="75"/>
      <c r="BN145" s="75">
        <f t="shared" si="229"/>
        <v>-651</v>
      </c>
      <c r="BO145" s="75">
        <f t="shared" si="229"/>
        <v>-385</v>
      </c>
      <c r="BP145" s="112">
        <v>280</v>
      </c>
      <c r="BQ145" s="75">
        <f t="shared" si="155"/>
        <v>-357</v>
      </c>
      <c r="BR145" s="112">
        <v>104</v>
      </c>
      <c r="BS145" s="75">
        <f t="shared" si="156"/>
        <v>5200</v>
      </c>
      <c r="BT145" s="75">
        <f t="shared" si="245"/>
        <v>-816</v>
      </c>
      <c r="BU145" s="75">
        <f t="shared" si="245"/>
        <v>-439</v>
      </c>
      <c r="BV145" s="75">
        <f t="shared" si="245"/>
        <v>0</v>
      </c>
      <c r="BW145" s="75">
        <f t="shared" si="245"/>
        <v>0</v>
      </c>
      <c r="BX145" s="75">
        <f t="shared" si="245"/>
        <v>-368</v>
      </c>
      <c r="BY145" s="75">
        <f t="shared" si="245"/>
        <v>-324</v>
      </c>
      <c r="BZ145" s="75">
        <f t="shared" si="245"/>
        <v>-825</v>
      </c>
      <c r="CA145" s="75">
        <f t="shared" si="245"/>
        <v>-629</v>
      </c>
      <c r="CB145" s="112">
        <v>42</v>
      </c>
      <c r="CC145" s="75">
        <f t="shared" si="158"/>
        <v>0</v>
      </c>
      <c r="CD145" s="75">
        <f t="shared" si="159"/>
        <v>0</v>
      </c>
      <c r="CE145" s="126">
        <f t="shared" si="160"/>
        <v>0</v>
      </c>
      <c r="CF145" s="75">
        <f t="shared" si="161"/>
        <v>-697</v>
      </c>
      <c r="CG145" s="75"/>
      <c r="CH145" s="75">
        <f t="shared" si="231"/>
        <v>-1418</v>
      </c>
      <c r="CI145" s="75">
        <f t="shared" si="231"/>
        <v>-798</v>
      </c>
      <c r="CJ145" s="75"/>
      <c r="CK145" s="75">
        <f t="shared" si="232"/>
        <v>-424</v>
      </c>
      <c r="CL145" s="75">
        <f t="shared" si="232"/>
        <v>-265</v>
      </c>
      <c r="CM145" s="112">
        <v>0</v>
      </c>
      <c r="CN145" s="75">
        <f t="shared" si="233"/>
        <v>0</v>
      </c>
      <c r="CO145" s="75">
        <f t="shared" si="233"/>
        <v>0</v>
      </c>
      <c r="CP145" s="75">
        <f t="shared" si="233"/>
        <v>0</v>
      </c>
      <c r="CQ145" s="75"/>
      <c r="CR145" s="126">
        <f t="shared" si="165"/>
        <v>-442</v>
      </c>
      <c r="CS145" s="112">
        <v>0</v>
      </c>
      <c r="CT145" s="57"/>
      <c r="CU145" s="75">
        <f t="shared" si="234"/>
        <v>-503</v>
      </c>
      <c r="CV145" s="75">
        <f t="shared" si="234"/>
        <v>-724</v>
      </c>
      <c r="CW145" s="75">
        <f t="shared" si="234"/>
        <v>0</v>
      </c>
      <c r="CX145" s="126" cm="1">
        <f t="array" ref="CX145">IF($F145&lt;=10000,0,-ROUND(MAX(INDEX(CX$26:CX$38,MATCH(MAX($F145-CX$86-IF(CX$8="Yes",IF(CX$9=0,$U145,MIN($U145,CX$9)),0),0),CX$12:CX$25,1))*(MAX($F145-CX$86-IF(CX$8="Yes",IF(CX$9=0,$U145,MIN($U145,CX$9)),0),0)-INDEX(CX$12:CX$25,MATCH(MAX($F145-CX$86-IF(CX$8="Yes",IF(CX$9=0,$U145,MIN($U145,CX$9)),0),0),CX$12:CX$25,1)))+INDEX(CX$39:CX$51,MATCH(MAX($F145-CX$86-IF(CX$8="Yes",IF(CX$9=0,$U145,MIN($U145,CX$9)),0),0),CX$12:CX$25,1))-CX$87,0),0))*(1-_xlfn.IFNA(INDEX(WVFamilyCredit[Percent],MATCH(1,(WVFamilyCredit[Year]=Calc!$B$4)*(WVFamilyCredit[HH Size]=SUM(Calc!$B$11:$B$12))*(WVFamilyCredit[Status]=Calc!$B$8)*(WVFamilyCredit[greater than]&lt;=$F145)*(WVFamilyCredit[equal to or less than]&gt;=$F145),0)),0))</f>
        <v>-677</v>
      </c>
      <c r="CY145" s="115" cm="1">
        <f t="array" ref="CY145">(1-_xlfn.IFNA(INDEX(WVFamilyCredit[Percent],MATCH(1,(WVFamilyCredit[Year]=Calc!$B$4)*(WVFamilyCredit[HH Size]=SUM(Calc!$B$11:$B$12))*(WVFamilyCredit[Status]=Calc!$B$8)*(WVFamilyCredit[greater than]&lt;=$F145)*(WVFamilyCredit[equal to or less than]&gt;=$F145),0)),0))</f>
        <v>1</v>
      </c>
      <c r="CZ145" s="112">
        <v>280</v>
      </c>
      <c r="DA145" s="57"/>
      <c r="DB145" s="75">
        <f t="shared" si="235"/>
        <v>-439</v>
      </c>
      <c r="DC145" s="75">
        <f t="shared" si="235"/>
        <v>0</v>
      </c>
      <c r="DE145" s="57"/>
      <c r="DF145" s="57">
        <f t="shared" si="191"/>
        <v>758</v>
      </c>
      <c r="DG145" s="57">
        <f t="shared" si="192"/>
        <v>534</v>
      </c>
      <c r="DH145">
        <v>0</v>
      </c>
      <c r="DI145" s="57">
        <f t="shared" si="193"/>
        <v>407</v>
      </c>
      <c r="DJ145" s="75">
        <f t="shared" si="194"/>
        <v>323</v>
      </c>
      <c r="DK145" s="75">
        <f t="shared" si="195"/>
        <v>280</v>
      </c>
      <c r="DL145" s="75">
        <f t="shared" si="196"/>
        <v>104</v>
      </c>
      <c r="DM145" s="57">
        <f t="shared" si="197"/>
        <v>42</v>
      </c>
      <c r="DN145" s="57">
        <f t="shared" si="198"/>
        <v>0</v>
      </c>
      <c r="DO145">
        <f>0</f>
        <v>0</v>
      </c>
      <c r="DP145">
        <v>0</v>
      </c>
      <c r="DQ145" s="57">
        <f t="shared" si="199"/>
        <v>-442</v>
      </c>
      <c r="DR145" s="75">
        <f t="shared" si="200"/>
        <v>-677</v>
      </c>
      <c r="EB145" s="209" cm="1">
        <f t="array" ref="EB145">_xlfn.IFNA(INDEX(CAeitcTable[],MATCH(1,(CAeitcTable[At Least]&lt;=$F145)*(CAeitcTable[But Not Over]&gt;=$F145),0),MATCH(MIN($B$12,3),VALUE(CAeitcTable[#Headers]),0)),0)</f>
        <v>46</v>
      </c>
      <c r="EC145">
        <f t="shared" si="236"/>
        <v>0</v>
      </c>
      <c r="ED145">
        <f t="shared" si="236"/>
        <v>0</v>
      </c>
      <c r="EE145">
        <f t="shared" si="236"/>
        <v>0</v>
      </c>
      <c r="EF145">
        <f t="shared" si="236"/>
        <v>0</v>
      </c>
      <c r="EI145">
        <f t="shared" si="169"/>
        <v>0</v>
      </c>
      <c r="EK145">
        <f t="shared" si="237"/>
        <v>0</v>
      </c>
      <c r="EL145">
        <f t="shared" si="237"/>
        <v>0</v>
      </c>
      <c r="EM145">
        <f t="shared" si="237"/>
        <v>0</v>
      </c>
      <c r="EN145">
        <f t="shared" si="237"/>
        <v>0</v>
      </c>
      <c r="EP145">
        <f t="shared" si="238"/>
        <v>0</v>
      </c>
      <c r="EQ145">
        <f t="shared" si="238"/>
        <v>0</v>
      </c>
      <c r="ER145" s="209">
        <f t="shared" si="172"/>
        <v>0</v>
      </c>
      <c r="ES145">
        <f t="shared" si="239"/>
        <v>0</v>
      </c>
      <c r="ET145">
        <f t="shared" si="239"/>
        <v>0</v>
      </c>
      <c r="EU145" s="213">
        <f t="shared" si="174"/>
        <v>350</v>
      </c>
      <c r="EW145" s="215">
        <f t="shared" si="175"/>
        <v>0</v>
      </c>
      <c r="EX145">
        <f t="shared" si="240"/>
        <v>0</v>
      </c>
      <c r="EY145">
        <f t="shared" si="240"/>
        <v>0</v>
      </c>
      <c r="FB145">
        <f t="shared" si="241"/>
        <v>0</v>
      </c>
      <c r="FC145">
        <f t="shared" si="241"/>
        <v>0</v>
      </c>
      <c r="FD145">
        <f t="shared" si="241"/>
        <v>0</v>
      </c>
      <c r="FG145" s="215">
        <f t="shared" si="178"/>
        <v>0</v>
      </c>
      <c r="FH145">
        <f t="shared" si="242"/>
        <v>0</v>
      </c>
      <c r="FI145">
        <f t="shared" si="242"/>
        <v>0</v>
      </c>
      <c r="FK145">
        <f t="shared" si="180"/>
        <v>0</v>
      </c>
      <c r="FL145" s="215">
        <f t="shared" si="181"/>
        <v>0</v>
      </c>
      <c r="FP145" s="215">
        <f t="shared" si="182"/>
        <v>0</v>
      </c>
      <c r="FQ145">
        <f t="shared" si="183"/>
        <v>0</v>
      </c>
      <c r="FR145" s="215">
        <f t="shared" si="184"/>
        <v>0</v>
      </c>
      <c r="FS145" s="209">
        <f t="shared" si="185"/>
        <v>315</v>
      </c>
      <c r="FU145">
        <f t="shared" si="186"/>
        <v>0</v>
      </c>
    </row>
    <row r="146" spans="6:177">
      <c r="F146" s="2">
        <v>26500</v>
      </c>
      <c r="G146">
        <f t="shared" si="187"/>
        <v>26525</v>
      </c>
      <c r="H146" s="75">
        <f t="shared" si="129"/>
        <v>-1298</v>
      </c>
      <c r="I146" s="57">
        <v>570</v>
      </c>
      <c r="J146" s="57">
        <v>0</v>
      </c>
      <c r="K146" s="2">
        <f>ROUND(INDEX(CCareExpDecimal[],MATCH(F146,CCareExpDecimal[Income At Least],1),2)*J146,0)</f>
        <v>0</v>
      </c>
      <c r="L146" s="57">
        <v>165.29999999999998</v>
      </c>
      <c r="M146" s="2">
        <f t="shared" si="130"/>
        <v>0</v>
      </c>
      <c r="N146" s="57">
        <v>405</v>
      </c>
      <c r="O146" s="57">
        <f t="shared" si="243"/>
        <v>570</v>
      </c>
      <c r="P146" s="2">
        <f t="shared" si="132"/>
        <v>0</v>
      </c>
      <c r="Q146" s="96">
        <v>2795</v>
      </c>
      <c r="R146" s="96">
        <f t="shared" si="188"/>
        <v>2630</v>
      </c>
      <c r="S146" s="2">
        <f t="shared" si="189"/>
        <v>0</v>
      </c>
      <c r="T146" s="2">
        <f t="shared" si="133"/>
        <v>-1298</v>
      </c>
      <c r="U146" s="2">
        <f t="shared" si="134"/>
        <v>1298</v>
      </c>
      <c r="V146" s="75"/>
      <c r="W146" s="75">
        <f t="shared" si="135"/>
        <v>-433</v>
      </c>
      <c r="X146" s="75">
        <f t="shared" si="136"/>
        <v>14</v>
      </c>
      <c r="Y146" s="75">
        <f t="shared" si="137"/>
        <v>0</v>
      </c>
      <c r="Z146" s="75"/>
      <c r="AA146" s="2">
        <f t="shared" si="138"/>
        <v>2950</v>
      </c>
      <c r="AB146" s="2">
        <f>IF($F146&lt;=AD$64,AD$65,AD$66)*Calc!$B$12+AD$63</f>
        <v>1500</v>
      </c>
      <c r="AC146" s="2">
        <f t="shared" si="139"/>
        <v>4450</v>
      </c>
      <c r="AD146" s="126">
        <f t="shared" si="140"/>
        <v>-1210</v>
      </c>
      <c r="AE146" s="112">
        <v>788</v>
      </c>
      <c r="AF146" s="75">
        <f t="shared" si="141"/>
        <v>0</v>
      </c>
      <c r="AG146" s="75"/>
      <c r="AH146" s="75">
        <f t="shared" si="142"/>
        <v>-316</v>
      </c>
      <c r="AI146" s="75">
        <f t="shared" si="143"/>
        <v>0</v>
      </c>
      <c r="AJ146" s="75">
        <f t="shared" si="144"/>
        <v>-544</v>
      </c>
      <c r="AK146" s="75">
        <f t="shared" si="145"/>
        <v>0</v>
      </c>
      <c r="AL146" s="75">
        <f t="shared" si="190"/>
        <v>-544</v>
      </c>
      <c r="AM146" s="114">
        <v>551</v>
      </c>
      <c r="AN146" s="120"/>
      <c r="AO146" s="75">
        <f t="shared" si="224"/>
        <v>-185</v>
      </c>
      <c r="AP146" s="75">
        <f t="shared" si="224"/>
        <v>-557</v>
      </c>
      <c r="AQ146" s="75"/>
      <c r="AR146" s="126">
        <f t="shared" si="120"/>
        <v>-375</v>
      </c>
      <c r="AS146" s="75">
        <f t="shared" si="225"/>
        <v>-800</v>
      </c>
      <c r="AT146" s="75">
        <f t="shared" si="225"/>
        <v>-559</v>
      </c>
      <c r="AU146" s="75">
        <f t="shared" si="225"/>
        <v>0</v>
      </c>
      <c r="AV146" s="75">
        <f t="shared" si="225"/>
        <v>-886</v>
      </c>
      <c r="AW146" s="112">
        <v>431</v>
      </c>
      <c r="AX146" s="75">
        <f t="shared" si="226"/>
        <v>-1293</v>
      </c>
      <c r="AY146" s="75">
        <f t="shared" si="226"/>
        <v>-473</v>
      </c>
      <c r="AZ146" s="75"/>
      <c r="BA146" s="75">
        <f t="shared" si="244"/>
        <v>-1192</v>
      </c>
      <c r="BB146" s="75">
        <f t="shared" si="244"/>
        <v>-803</v>
      </c>
      <c r="BC146" s="75">
        <f t="shared" si="244"/>
        <v>-1150</v>
      </c>
      <c r="BD146" s="75">
        <f t="shared" si="244"/>
        <v>-767</v>
      </c>
      <c r="BE146" s="75">
        <f t="shared" si="244"/>
        <v>-1058</v>
      </c>
      <c r="BF146" s="75">
        <f t="shared" si="244"/>
        <v>-564</v>
      </c>
      <c r="BG146" s="112">
        <v>341</v>
      </c>
      <c r="BH146" s="75">
        <f t="shared" si="150"/>
        <v>-461</v>
      </c>
      <c r="BI146" s="75">
        <f t="shared" si="151"/>
        <v>3975</v>
      </c>
      <c r="BJ146" s="75">
        <f t="shared" si="152"/>
        <v>-865</v>
      </c>
      <c r="BK146" s="75">
        <f t="shared" si="228"/>
        <v>-1105</v>
      </c>
      <c r="BL146" s="75">
        <f t="shared" si="228"/>
        <v>-897</v>
      </c>
      <c r="BM146" s="75"/>
      <c r="BN146" s="75">
        <f t="shared" si="229"/>
        <v>-678</v>
      </c>
      <c r="BO146" s="75">
        <f t="shared" si="229"/>
        <v>-410</v>
      </c>
      <c r="BP146" s="112">
        <v>305</v>
      </c>
      <c r="BQ146" s="75">
        <f t="shared" si="155"/>
        <v>-379</v>
      </c>
      <c r="BR146" s="112">
        <v>121</v>
      </c>
      <c r="BS146" s="75">
        <f t="shared" si="156"/>
        <v>5300</v>
      </c>
      <c r="BT146" s="75">
        <f t="shared" si="245"/>
        <v>-845</v>
      </c>
      <c r="BU146" s="75">
        <f t="shared" si="245"/>
        <v>-457</v>
      </c>
      <c r="BV146" s="75">
        <f t="shared" si="245"/>
        <v>0</v>
      </c>
      <c r="BW146" s="75">
        <f t="shared" si="245"/>
        <v>0</v>
      </c>
      <c r="BX146" s="75">
        <f t="shared" si="245"/>
        <v>-376</v>
      </c>
      <c r="BY146" s="75">
        <f t="shared" si="245"/>
        <v>-347</v>
      </c>
      <c r="BZ146" s="75">
        <f t="shared" si="245"/>
        <v>-853</v>
      </c>
      <c r="CA146" s="75">
        <f t="shared" si="245"/>
        <v>-653</v>
      </c>
      <c r="CB146" s="112">
        <v>65</v>
      </c>
      <c r="CC146" s="75">
        <f t="shared" si="158"/>
        <v>0</v>
      </c>
      <c r="CD146" s="75">
        <f t="shared" si="159"/>
        <v>0</v>
      </c>
      <c r="CE146" s="126">
        <f t="shared" si="160"/>
        <v>0</v>
      </c>
      <c r="CF146" s="75">
        <f t="shared" si="161"/>
        <v>-721</v>
      </c>
      <c r="CG146" s="75"/>
      <c r="CH146" s="75">
        <f t="shared" si="231"/>
        <v>-1456</v>
      </c>
      <c r="CI146" s="75">
        <f t="shared" si="231"/>
        <v>-814</v>
      </c>
      <c r="CJ146" s="75"/>
      <c r="CK146" s="75">
        <f t="shared" si="232"/>
        <v>-443</v>
      </c>
      <c r="CL146" s="75">
        <f t="shared" si="232"/>
        <v>-280</v>
      </c>
      <c r="CM146" s="112">
        <v>0</v>
      </c>
      <c r="CN146" s="75">
        <f t="shared" si="233"/>
        <v>0</v>
      </c>
      <c r="CO146" s="75">
        <f t="shared" si="233"/>
        <v>0</v>
      </c>
      <c r="CP146" s="75">
        <f t="shared" si="233"/>
        <v>0</v>
      </c>
      <c r="CQ146" s="75"/>
      <c r="CR146" s="126">
        <f t="shared" si="165"/>
        <v>-472</v>
      </c>
      <c r="CS146" s="112">
        <v>0</v>
      </c>
      <c r="CT146" s="57"/>
      <c r="CU146" s="75">
        <f t="shared" si="234"/>
        <v>-519</v>
      </c>
      <c r="CV146" s="75">
        <f t="shared" si="234"/>
        <v>-753</v>
      </c>
      <c r="CW146" s="75">
        <f t="shared" si="234"/>
        <v>0</v>
      </c>
      <c r="CX146" s="126" cm="1">
        <f t="array" ref="CX146">IF($F146&lt;=10000,0,-ROUND(MAX(INDEX(CX$26:CX$38,MATCH(MAX($F146-CX$86-IF(CX$8="Yes",IF(CX$9=0,$U146,MIN($U146,CX$9)),0),0),CX$12:CX$25,1))*(MAX($F146-CX$86-IF(CX$8="Yes",IF(CX$9=0,$U146,MIN($U146,CX$9)),0),0)-INDEX(CX$12:CX$25,MATCH(MAX($F146-CX$86-IF(CX$8="Yes",IF(CX$9=0,$U146,MIN($U146,CX$9)),0),0),CX$12:CX$25,1)))+INDEX(CX$39:CX$51,MATCH(MAX($F146-CX$86-IF(CX$8="Yes",IF(CX$9=0,$U146,MIN($U146,CX$9)),0),0),CX$12:CX$25,1))-CX$87,0),0))*(1-_xlfn.IFNA(INDEX(WVFamilyCredit[Percent],MATCH(1,(WVFamilyCredit[Year]=Calc!$B$4)*(WVFamilyCredit[HH Size]=SUM(Calc!$B$11:$B$12))*(WVFamilyCredit[Status]=Calc!$B$8)*(WVFamilyCredit[greater than]&lt;=$F146)*(WVFamilyCredit[equal to or less than]&gt;=$F146),0)),0))</f>
        <v>-693</v>
      </c>
      <c r="CY146" s="115" cm="1">
        <f t="array" ref="CY146">(1-_xlfn.IFNA(INDEX(WVFamilyCredit[Percent],MATCH(1,(WVFamilyCredit[Year]=Calc!$B$4)*(WVFamilyCredit[HH Size]=SUM(Calc!$B$11:$B$12))*(WVFamilyCredit[Status]=Calc!$B$8)*(WVFamilyCredit[greater than]&lt;=$F146)*(WVFamilyCredit[equal to or less than]&gt;=$F146),0)),0))</f>
        <v>1</v>
      </c>
      <c r="CZ146" s="112">
        <v>432</v>
      </c>
      <c r="DA146" s="57"/>
      <c r="DB146" s="75">
        <f t="shared" si="235"/>
        <v>-456</v>
      </c>
      <c r="DC146" s="75">
        <f t="shared" si="235"/>
        <v>0</v>
      </c>
      <c r="DE146" s="57"/>
      <c r="DF146" s="57">
        <f t="shared" si="191"/>
        <v>788</v>
      </c>
      <c r="DG146" s="57">
        <f t="shared" si="192"/>
        <v>551</v>
      </c>
      <c r="DH146">
        <v>0</v>
      </c>
      <c r="DI146" s="57">
        <f t="shared" si="193"/>
        <v>431</v>
      </c>
      <c r="DJ146" s="75">
        <f t="shared" si="194"/>
        <v>341</v>
      </c>
      <c r="DK146" s="75">
        <f t="shared" si="195"/>
        <v>305</v>
      </c>
      <c r="DL146" s="75">
        <f t="shared" si="196"/>
        <v>121</v>
      </c>
      <c r="DM146" s="57">
        <f t="shared" si="197"/>
        <v>65</v>
      </c>
      <c r="DN146" s="57">
        <f t="shared" si="198"/>
        <v>0</v>
      </c>
      <c r="DO146">
        <f>0</f>
        <v>0</v>
      </c>
      <c r="DP146">
        <v>0</v>
      </c>
      <c r="DQ146" s="57">
        <f t="shared" si="199"/>
        <v>-472</v>
      </c>
      <c r="DR146" s="75">
        <f t="shared" si="200"/>
        <v>-693</v>
      </c>
      <c r="EB146" s="209" cm="1">
        <f t="array" ref="EB146">_xlfn.IFNA(INDEX(CAeitcTable[],MATCH(1,(CAeitcTable[At Least]&lt;=$F146)*(CAeitcTable[But Not Over]&gt;=$F146),0),MATCH(MIN($B$12,3),VALUE(CAeitcTable[#Headers]),0)),0)</f>
        <v>41</v>
      </c>
      <c r="EC146">
        <f t="shared" si="236"/>
        <v>0</v>
      </c>
      <c r="ED146">
        <f t="shared" si="236"/>
        <v>0</v>
      </c>
      <c r="EE146">
        <f t="shared" si="236"/>
        <v>0</v>
      </c>
      <c r="EF146">
        <f t="shared" si="236"/>
        <v>0</v>
      </c>
      <c r="EI146">
        <f t="shared" si="169"/>
        <v>0</v>
      </c>
      <c r="EK146">
        <f t="shared" si="237"/>
        <v>0</v>
      </c>
      <c r="EL146">
        <f t="shared" si="237"/>
        <v>0</v>
      </c>
      <c r="EM146">
        <f t="shared" si="237"/>
        <v>0</v>
      </c>
      <c r="EN146">
        <f t="shared" si="237"/>
        <v>0</v>
      </c>
      <c r="EP146">
        <f t="shared" si="238"/>
        <v>0</v>
      </c>
      <c r="EQ146">
        <f t="shared" si="238"/>
        <v>0</v>
      </c>
      <c r="ER146" s="209">
        <f t="shared" si="172"/>
        <v>0</v>
      </c>
      <c r="ES146">
        <f t="shared" si="239"/>
        <v>0</v>
      </c>
      <c r="ET146">
        <f t="shared" si="239"/>
        <v>0</v>
      </c>
      <c r="EU146" s="213">
        <f t="shared" si="174"/>
        <v>350</v>
      </c>
      <c r="EW146" s="215">
        <f t="shared" si="175"/>
        <v>0</v>
      </c>
      <c r="EX146">
        <f t="shared" si="240"/>
        <v>0</v>
      </c>
      <c r="EY146">
        <f t="shared" si="240"/>
        <v>0</v>
      </c>
      <c r="FB146">
        <f t="shared" si="241"/>
        <v>0</v>
      </c>
      <c r="FC146">
        <f t="shared" si="241"/>
        <v>0</v>
      </c>
      <c r="FD146">
        <f t="shared" si="241"/>
        <v>0</v>
      </c>
      <c r="FG146" s="215">
        <f t="shared" si="178"/>
        <v>0</v>
      </c>
      <c r="FH146">
        <f t="shared" si="242"/>
        <v>0</v>
      </c>
      <c r="FI146">
        <f t="shared" si="242"/>
        <v>0</v>
      </c>
      <c r="FK146">
        <f t="shared" si="180"/>
        <v>0</v>
      </c>
      <c r="FL146" s="215">
        <f t="shared" si="181"/>
        <v>0</v>
      </c>
      <c r="FP146" s="215">
        <f t="shared" si="182"/>
        <v>0</v>
      </c>
      <c r="FQ146">
        <f t="shared" si="183"/>
        <v>0</v>
      </c>
      <c r="FR146" s="215">
        <f t="shared" si="184"/>
        <v>0</v>
      </c>
      <c r="FS146" s="209">
        <f t="shared" si="185"/>
        <v>315</v>
      </c>
      <c r="FU146">
        <f t="shared" si="186"/>
        <v>0</v>
      </c>
    </row>
    <row r="147" spans="6:177">
      <c r="F147" s="2">
        <v>27000</v>
      </c>
      <c r="G147">
        <f t="shared" si="187"/>
        <v>27025</v>
      </c>
      <c r="H147" s="75">
        <f t="shared" si="129"/>
        <v>-1358</v>
      </c>
      <c r="I147" s="57">
        <v>620</v>
      </c>
      <c r="J147" s="57">
        <v>0</v>
      </c>
      <c r="K147" s="2">
        <f>ROUND(INDEX(CCareExpDecimal[],MATCH(F147,CCareExpDecimal[Income At Least],1),2)*J147,0)</f>
        <v>0</v>
      </c>
      <c r="L147" s="57">
        <v>179.79999999999998</v>
      </c>
      <c r="M147" s="2">
        <f t="shared" si="130"/>
        <v>0</v>
      </c>
      <c r="N147" s="57">
        <v>440</v>
      </c>
      <c r="O147" s="57">
        <f t="shared" si="243"/>
        <v>620</v>
      </c>
      <c r="P147" s="2">
        <f t="shared" si="132"/>
        <v>0</v>
      </c>
      <c r="Q147" s="96">
        <v>2760</v>
      </c>
      <c r="R147" s="96">
        <f t="shared" si="188"/>
        <v>2580</v>
      </c>
      <c r="S147" s="2">
        <f t="shared" si="189"/>
        <v>0</v>
      </c>
      <c r="T147" s="2">
        <f t="shared" si="133"/>
        <v>-1358</v>
      </c>
      <c r="U147" s="2">
        <f t="shared" si="134"/>
        <v>1358</v>
      </c>
      <c r="V147" s="75"/>
      <c r="W147" s="75">
        <f t="shared" si="135"/>
        <v>-446</v>
      </c>
      <c r="X147" s="75">
        <f t="shared" si="136"/>
        <v>13</v>
      </c>
      <c r="Y147" s="75">
        <f t="shared" si="137"/>
        <v>0</v>
      </c>
      <c r="Z147" s="75"/>
      <c r="AA147" s="2">
        <f t="shared" si="138"/>
        <v>2925</v>
      </c>
      <c r="AB147" s="2">
        <f>IF($F147&lt;=AD$64,AD$65,AD$66)*Calc!$B$12+AD$63</f>
        <v>1500</v>
      </c>
      <c r="AC147" s="2">
        <f t="shared" si="139"/>
        <v>4425</v>
      </c>
      <c r="AD147" s="126">
        <f t="shared" si="140"/>
        <v>-1235</v>
      </c>
      <c r="AE147" s="112">
        <v>823</v>
      </c>
      <c r="AF147" s="75">
        <f t="shared" si="141"/>
        <v>0</v>
      </c>
      <c r="AG147" s="75"/>
      <c r="AH147" s="75">
        <f t="shared" si="142"/>
        <v>-329</v>
      </c>
      <c r="AI147" s="75">
        <f t="shared" si="143"/>
        <v>0</v>
      </c>
      <c r="AJ147" s="75">
        <f t="shared" si="144"/>
        <v>-568</v>
      </c>
      <c r="AK147" s="75">
        <f t="shared" si="145"/>
        <v>0</v>
      </c>
      <c r="AL147" s="75">
        <f t="shared" si="190"/>
        <v>-568</v>
      </c>
      <c r="AM147" s="114">
        <v>568</v>
      </c>
      <c r="AN147" s="120"/>
      <c r="AO147" s="75">
        <f t="shared" si="224"/>
        <v>-195</v>
      </c>
      <c r="AP147" s="75">
        <f t="shared" si="224"/>
        <v>-579</v>
      </c>
      <c r="AQ147" s="75"/>
      <c r="AR147" s="126">
        <f t="shared" si="120"/>
        <v>-400</v>
      </c>
      <c r="AS147" s="75">
        <f t="shared" si="225"/>
        <v>-826</v>
      </c>
      <c r="AT147" s="75">
        <f t="shared" si="225"/>
        <v>-589</v>
      </c>
      <c r="AU147" s="75">
        <f t="shared" si="225"/>
        <v>0</v>
      </c>
      <c r="AV147" s="75">
        <f t="shared" si="225"/>
        <v>-914</v>
      </c>
      <c r="AW147" s="112">
        <v>456</v>
      </c>
      <c r="AX147" s="75">
        <f t="shared" si="226"/>
        <v>-1329</v>
      </c>
      <c r="AY147" s="75">
        <f t="shared" si="226"/>
        <v>-502</v>
      </c>
      <c r="AZ147" s="75"/>
      <c r="BA147" s="75">
        <f t="shared" si="244"/>
        <v>-1216</v>
      </c>
      <c r="BB147" s="75">
        <f t="shared" si="244"/>
        <v>-819</v>
      </c>
      <c r="BC147" s="75">
        <f t="shared" si="244"/>
        <v>-1171</v>
      </c>
      <c r="BD147" s="75">
        <f t="shared" si="244"/>
        <v>-793</v>
      </c>
      <c r="BE147" s="75">
        <f t="shared" si="244"/>
        <v>-1081</v>
      </c>
      <c r="BF147" s="75">
        <f t="shared" si="244"/>
        <v>-581</v>
      </c>
      <c r="BG147" s="112">
        <v>358</v>
      </c>
      <c r="BH147" s="75">
        <f t="shared" si="150"/>
        <v>-490</v>
      </c>
      <c r="BI147" s="75">
        <f t="shared" si="151"/>
        <v>4050</v>
      </c>
      <c r="BJ147" s="75">
        <f t="shared" si="152"/>
        <v>-886</v>
      </c>
      <c r="BK147" s="75">
        <f t="shared" si="228"/>
        <v>-1130</v>
      </c>
      <c r="BL147" s="75">
        <f t="shared" si="228"/>
        <v>-918</v>
      </c>
      <c r="BM147" s="75"/>
      <c r="BN147" s="75">
        <f t="shared" si="229"/>
        <v>-705</v>
      </c>
      <c r="BO147" s="75">
        <f t="shared" si="229"/>
        <v>-435</v>
      </c>
      <c r="BP147" s="112">
        <v>330</v>
      </c>
      <c r="BQ147" s="75">
        <f t="shared" si="155"/>
        <v>-401</v>
      </c>
      <c r="BR147" s="112">
        <v>139</v>
      </c>
      <c r="BS147" s="75">
        <f t="shared" si="156"/>
        <v>5400</v>
      </c>
      <c r="BT147" s="75">
        <f t="shared" si="245"/>
        <v>-875</v>
      </c>
      <c r="BU147" s="75">
        <f t="shared" si="245"/>
        <v>-475</v>
      </c>
      <c r="BV147" s="75">
        <f t="shared" si="245"/>
        <v>0</v>
      </c>
      <c r="BW147" s="75">
        <f t="shared" si="245"/>
        <v>0</v>
      </c>
      <c r="BX147" s="75">
        <f t="shared" si="245"/>
        <v>-385</v>
      </c>
      <c r="BY147" s="75">
        <f t="shared" si="245"/>
        <v>-371</v>
      </c>
      <c r="BZ147" s="75">
        <f t="shared" si="245"/>
        <v>-880</v>
      </c>
      <c r="CA147" s="75">
        <f t="shared" si="245"/>
        <v>-677</v>
      </c>
      <c r="CB147" s="112">
        <v>89</v>
      </c>
      <c r="CC147" s="75">
        <f t="shared" si="158"/>
        <v>0</v>
      </c>
      <c r="CD147" s="75">
        <f t="shared" si="159"/>
        <v>0</v>
      </c>
      <c r="CE147" s="126">
        <f t="shared" si="160"/>
        <v>0</v>
      </c>
      <c r="CF147" s="75">
        <f t="shared" si="161"/>
        <v>-745</v>
      </c>
      <c r="CG147" s="75"/>
      <c r="CH147" s="75">
        <f t="shared" si="231"/>
        <v>-1495</v>
      </c>
      <c r="CI147" s="75">
        <f t="shared" si="231"/>
        <v>-829</v>
      </c>
      <c r="CJ147" s="75"/>
      <c r="CK147" s="75">
        <f t="shared" si="232"/>
        <v>-461</v>
      </c>
      <c r="CL147" s="75">
        <f t="shared" si="232"/>
        <v>-295</v>
      </c>
      <c r="CM147" s="112">
        <v>0</v>
      </c>
      <c r="CN147" s="75">
        <f t="shared" si="233"/>
        <v>0</v>
      </c>
      <c r="CO147" s="75">
        <f t="shared" si="233"/>
        <v>0</v>
      </c>
      <c r="CP147" s="75">
        <f t="shared" si="233"/>
        <v>0</v>
      </c>
      <c r="CQ147" s="75"/>
      <c r="CR147" s="126">
        <f t="shared" si="165"/>
        <v>-503</v>
      </c>
      <c r="CS147" s="112">
        <v>0</v>
      </c>
      <c r="CT147" s="57"/>
      <c r="CU147" s="75">
        <f t="shared" si="234"/>
        <v>-536</v>
      </c>
      <c r="CV147" s="75">
        <f t="shared" si="234"/>
        <v>-782</v>
      </c>
      <c r="CW147" s="75">
        <f t="shared" si="234"/>
        <v>0</v>
      </c>
      <c r="CX147" s="126" cm="1">
        <f t="array" ref="CX147">IF($F147&lt;=10000,0,-ROUND(MAX(INDEX(CX$26:CX$38,MATCH(MAX($F147-CX$86-IF(CX$8="Yes",IF(CX$9=0,$U147,MIN($U147,CX$9)),0),0),CX$12:CX$25,1))*(MAX($F147-CX$86-IF(CX$8="Yes",IF(CX$9=0,$U147,MIN($U147,CX$9)),0),0)-INDEX(CX$12:CX$25,MATCH(MAX($F147-CX$86-IF(CX$8="Yes",IF(CX$9=0,$U147,MIN($U147,CX$9)),0),0),CX$12:CX$25,1)))+INDEX(CX$39:CX$51,MATCH(MAX($F147-CX$86-IF(CX$8="Yes",IF(CX$9=0,$U147,MIN($U147,CX$9)),0),0),CX$12:CX$25,1))-CX$87,0),0))*(1-_xlfn.IFNA(INDEX(WVFamilyCredit[Percent],MATCH(1,(WVFamilyCredit[Year]=Calc!$B$4)*(WVFamilyCredit[HH Size]=SUM(Calc!$B$11:$B$12))*(WVFamilyCredit[Status]=Calc!$B$8)*(WVFamilyCredit[greater than]&lt;=$F147)*(WVFamilyCredit[equal to or less than]&gt;=$F147),0)),0))</f>
        <v>-709</v>
      </c>
      <c r="CY147" s="115" cm="1">
        <f t="array" ref="CY147">(1-_xlfn.IFNA(INDEX(WVFamilyCredit[Percent],MATCH(1,(WVFamilyCredit[Year]=Calc!$B$4)*(WVFamilyCredit[HH Size]=SUM(Calc!$B$11:$B$12))*(WVFamilyCredit[Status]=Calc!$B$8)*(WVFamilyCredit[greater than]&lt;=$F147)*(WVFamilyCredit[equal to or less than]&gt;=$F147),0)),0))</f>
        <v>1</v>
      </c>
      <c r="CZ147" s="112">
        <v>592</v>
      </c>
      <c r="DA147" s="57"/>
      <c r="DB147" s="75">
        <f t="shared" si="235"/>
        <v>-474</v>
      </c>
      <c r="DC147" s="75">
        <f t="shared" si="235"/>
        <v>0</v>
      </c>
      <c r="DE147" s="57"/>
      <c r="DF147" s="57">
        <f t="shared" si="191"/>
        <v>823</v>
      </c>
      <c r="DG147" s="57">
        <f t="shared" si="192"/>
        <v>568</v>
      </c>
      <c r="DH147">
        <v>0</v>
      </c>
      <c r="DI147" s="57">
        <f t="shared" si="193"/>
        <v>456</v>
      </c>
      <c r="DJ147" s="75">
        <f t="shared" si="194"/>
        <v>358</v>
      </c>
      <c r="DK147" s="75">
        <f t="shared" si="195"/>
        <v>330</v>
      </c>
      <c r="DL147" s="75">
        <f t="shared" si="196"/>
        <v>139</v>
      </c>
      <c r="DM147" s="57">
        <f t="shared" si="197"/>
        <v>89</v>
      </c>
      <c r="DN147" s="57">
        <f t="shared" si="198"/>
        <v>0</v>
      </c>
      <c r="DO147">
        <f>0</f>
        <v>0</v>
      </c>
      <c r="DP147">
        <v>0</v>
      </c>
      <c r="DQ147" s="57">
        <f t="shared" si="199"/>
        <v>-503</v>
      </c>
      <c r="DR147" s="75">
        <f t="shared" si="200"/>
        <v>-709</v>
      </c>
      <c r="EB147" s="209" cm="1">
        <f t="array" ref="EB147">_xlfn.IFNA(INDEX(CAeitcTable[],MATCH(1,(CAeitcTable[At Least]&lt;=$F147)*(CAeitcTable[But Not Over]&gt;=$F147),0),MATCH(MIN($B$12,3),VALUE(CAeitcTable[#Headers]),0)),0)</f>
        <v>37</v>
      </c>
      <c r="EC147">
        <f t="shared" si="236"/>
        <v>0</v>
      </c>
      <c r="ED147">
        <f t="shared" si="236"/>
        <v>0</v>
      </c>
      <c r="EE147">
        <f t="shared" si="236"/>
        <v>0</v>
      </c>
      <c r="EF147">
        <f t="shared" si="236"/>
        <v>0</v>
      </c>
      <c r="EI147">
        <f t="shared" si="169"/>
        <v>0</v>
      </c>
      <c r="EK147">
        <f t="shared" si="237"/>
        <v>0</v>
      </c>
      <c r="EL147">
        <f t="shared" si="237"/>
        <v>0</v>
      </c>
      <c r="EM147">
        <f t="shared" si="237"/>
        <v>0</v>
      </c>
      <c r="EN147">
        <f t="shared" si="237"/>
        <v>0</v>
      </c>
      <c r="EP147">
        <f t="shared" si="238"/>
        <v>0</v>
      </c>
      <c r="EQ147">
        <f t="shared" si="238"/>
        <v>0</v>
      </c>
      <c r="ER147" s="209">
        <f t="shared" si="172"/>
        <v>0</v>
      </c>
      <c r="ES147">
        <f t="shared" si="239"/>
        <v>0</v>
      </c>
      <c r="ET147">
        <f t="shared" si="239"/>
        <v>0</v>
      </c>
      <c r="EU147" s="213">
        <f t="shared" si="174"/>
        <v>350</v>
      </c>
      <c r="EW147" s="215">
        <f t="shared" si="175"/>
        <v>0</v>
      </c>
      <c r="EX147">
        <f t="shared" si="240"/>
        <v>0</v>
      </c>
      <c r="EY147">
        <f t="shared" si="240"/>
        <v>0</v>
      </c>
      <c r="FB147">
        <f t="shared" si="241"/>
        <v>0</v>
      </c>
      <c r="FC147">
        <f t="shared" si="241"/>
        <v>0</v>
      </c>
      <c r="FD147">
        <f t="shared" si="241"/>
        <v>0</v>
      </c>
      <c r="FG147" s="215">
        <f t="shared" si="178"/>
        <v>0</v>
      </c>
      <c r="FH147">
        <f t="shared" si="242"/>
        <v>0</v>
      </c>
      <c r="FI147">
        <f t="shared" si="242"/>
        <v>0</v>
      </c>
      <c r="FK147">
        <f t="shared" si="180"/>
        <v>0</v>
      </c>
      <c r="FL147" s="215">
        <f t="shared" si="181"/>
        <v>0</v>
      </c>
      <c r="FP147" s="215">
        <f t="shared" si="182"/>
        <v>0</v>
      </c>
      <c r="FQ147">
        <f t="shared" si="183"/>
        <v>0</v>
      </c>
      <c r="FR147" s="215">
        <f t="shared" si="184"/>
        <v>0</v>
      </c>
      <c r="FS147" s="209">
        <f t="shared" si="185"/>
        <v>315</v>
      </c>
      <c r="FU147">
        <f t="shared" si="186"/>
        <v>0</v>
      </c>
    </row>
    <row r="148" spans="6:177">
      <c r="F148" s="2">
        <v>27500</v>
      </c>
      <c r="G148">
        <f t="shared" si="187"/>
        <v>27525</v>
      </c>
      <c r="H148" s="75">
        <f t="shared" si="129"/>
        <v>-1418</v>
      </c>
      <c r="I148" s="57">
        <v>670</v>
      </c>
      <c r="J148" s="57">
        <v>0</v>
      </c>
      <c r="K148" s="2">
        <f>ROUND(INDEX(CCareExpDecimal[],MATCH(F148,CCareExpDecimal[Income At Least],1),2)*J148,0)</f>
        <v>0</v>
      </c>
      <c r="L148" s="57">
        <v>187.60000000000002</v>
      </c>
      <c r="M148" s="2">
        <f t="shared" si="130"/>
        <v>0</v>
      </c>
      <c r="N148" s="57">
        <v>482</v>
      </c>
      <c r="O148" s="57">
        <f t="shared" si="243"/>
        <v>670</v>
      </c>
      <c r="P148" s="2">
        <f t="shared" si="132"/>
        <v>0</v>
      </c>
      <c r="Q148" s="96">
        <v>2718</v>
      </c>
      <c r="R148" s="96">
        <f t="shared" si="188"/>
        <v>2530</v>
      </c>
      <c r="S148" s="2">
        <f t="shared" si="189"/>
        <v>0</v>
      </c>
      <c r="T148" s="2">
        <f t="shared" si="133"/>
        <v>-1418</v>
      </c>
      <c r="U148" s="2">
        <f t="shared" si="134"/>
        <v>1418</v>
      </c>
      <c r="V148" s="75"/>
      <c r="W148" s="75">
        <f t="shared" si="135"/>
        <v>-460</v>
      </c>
      <c r="X148" s="75">
        <f t="shared" si="136"/>
        <v>13</v>
      </c>
      <c r="Y148" s="75">
        <f t="shared" si="137"/>
        <v>0</v>
      </c>
      <c r="Z148" s="75"/>
      <c r="AA148" s="2">
        <f t="shared" si="138"/>
        <v>2900</v>
      </c>
      <c r="AB148" s="2">
        <f>IF($F148&lt;=AD$64,AD$65,AD$66)*Calc!$B$12+AD$63</f>
        <v>1500</v>
      </c>
      <c r="AC148" s="2">
        <f t="shared" si="139"/>
        <v>4400</v>
      </c>
      <c r="AD148" s="126">
        <f t="shared" si="140"/>
        <v>-1260</v>
      </c>
      <c r="AE148" s="112">
        <v>853</v>
      </c>
      <c r="AF148" s="75">
        <f t="shared" si="141"/>
        <v>0</v>
      </c>
      <c r="AG148" s="75"/>
      <c r="AH148" s="75">
        <f t="shared" si="142"/>
        <v>-341</v>
      </c>
      <c r="AI148" s="75">
        <f t="shared" si="143"/>
        <v>0</v>
      </c>
      <c r="AJ148" s="75">
        <f t="shared" si="144"/>
        <v>-593</v>
      </c>
      <c r="AK148" s="75">
        <f t="shared" si="145"/>
        <v>0</v>
      </c>
      <c r="AL148" s="75">
        <f t="shared" si="190"/>
        <v>-593</v>
      </c>
      <c r="AM148" s="114">
        <v>588</v>
      </c>
      <c r="AN148" s="120"/>
      <c r="AO148" s="75">
        <f t="shared" si="224"/>
        <v>-205</v>
      </c>
      <c r="AP148" s="75">
        <f t="shared" si="224"/>
        <v>-601</v>
      </c>
      <c r="AQ148" s="75"/>
      <c r="AR148" s="126">
        <f t="shared" si="120"/>
        <v>-425</v>
      </c>
      <c r="AS148" s="75">
        <f t="shared" si="225"/>
        <v>-852</v>
      </c>
      <c r="AT148" s="75">
        <f t="shared" si="225"/>
        <v>-619</v>
      </c>
      <c r="AU148" s="75">
        <f t="shared" si="225"/>
        <v>0</v>
      </c>
      <c r="AV148" s="75">
        <f t="shared" si="225"/>
        <v>-943</v>
      </c>
      <c r="AW148" s="112">
        <v>482</v>
      </c>
      <c r="AX148" s="75">
        <f t="shared" si="226"/>
        <v>-1365</v>
      </c>
      <c r="AY148" s="75">
        <f t="shared" si="226"/>
        <v>-531</v>
      </c>
      <c r="AZ148" s="75"/>
      <c r="BA148" s="75">
        <f t="shared" si="244"/>
        <v>-1241</v>
      </c>
      <c r="BB148" s="75">
        <f t="shared" si="244"/>
        <v>-835</v>
      </c>
      <c r="BC148" s="75">
        <f t="shared" si="244"/>
        <v>-1192</v>
      </c>
      <c r="BD148" s="75">
        <f t="shared" si="244"/>
        <v>-819</v>
      </c>
      <c r="BE148" s="75">
        <f t="shared" si="244"/>
        <v>-1103</v>
      </c>
      <c r="BF148" s="75">
        <f t="shared" si="244"/>
        <v>-599</v>
      </c>
      <c r="BG148" s="112">
        <v>376</v>
      </c>
      <c r="BH148" s="75">
        <f t="shared" si="150"/>
        <v>-519</v>
      </c>
      <c r="BI148" s="75">
        <f t="shared" si="151"/>
        <v>4125</v>
      </c>
      <c r="BJ148" s="75">
        <f t="shared" si="152"/>
        <v>-906</v>
      </c>
      <c r="BK148" s="75">
        <f t="shared" si="228"/>
        <v>-1155</v>
      </c>
      <c r="BL148" s="75">
        <f t="shared" si="228"/>
        <v>-939</v>
      </c>
      <c r="BM148" s="75"/>
      <c r="BN148" s="75">
        <f t="shared" si="229"/>
        <v>-732</v>
      </c>
      <c r="BO148" s="75">
        <f t="shared" si="229"/>
        <v>-460</v>
      </c>
      <c r="BP148" s="112">
        <v>355</v>
      </c>
      <c r="BQ148" s="75">
        <f t="shared" si="155"/>
        <v>-423</v>
      </c>
      <c r="BR148" s="112">
        <v>159</v>
      </c>
      <c r="BS148" s="75">
        <f t="shared" si="156"/>
        <v>5500</v>
      </c>
      <c r="BT148" s="75">
        <f t="shared" si="245"/>
        <v>-905</v>
      </c>
      <c r="BU148" s="75">
        <f t="shared" si="245"/>
        <v>-492</v>
      </c>
      <c r="BV148" s="75">
        <f t="shared" si="245"/>
        <v>0</v>
      </c>
      <c r="BW148" s="75">
        <f t="shared" si="245"/>
        <v>0</v>
      </c>
      <c r="BX148" s="75">
        <f t="shared" si="245"/>
        <v>-394</v>
      </c>
      <c r="BY148" s="75">
        <f t="shared" si="245"/>
        <v>-394</v>
      </c>
      <c r="BZ148" s="75">
        <f t="shared" si="245"/>
        <v>-908</v>
      </c>
      <c r="CA148" s="75">
        <f t="shared" si="245"/>
        <v>-701</v>
      </c>
      <c r="CB148" s="112">
        <v>113</v>
      </c>
      <c r="CC148" s="75">
        <f t="shared" si="158"/>
        <v>0</v>
      </c>
      <c r="CD148" s="75">
        <f t="shared" si="159"/>
        <v>0</v>
      </c>
      <c r="CE148" s="126">
        <f t="shared" si="160"/>
        <v>0</v>
      </c>
      <c r="CF148" s="75">
        <f t="shared" si="161"/>
        <v>-769</v>
      </c>
      <c r="CG148" s="75"/>
      <c r="CH148" s="75">
        <f t="shared" si="231"/>
        <v>-1533</v>
      </c>
      <c r="CI148" s="75">
        <f t="shared" si="231"/>
        <v>-844</v>
      </c>
      <c r="CJ148" s="75"/>
      <c r="CK148" s="75">
        <f t="shared" si="232"/>
        <v>-480</v>
      </c>
      <c r="CL148" s="75">
        <f t="shared" si="232"/>
        <v>-310</v>
      </c>
      <c r="CM148" s="112">
        <v>0</v>
      </c>
      <c r="CN148" s="75">
        <f t="shared" si="233"/>
        <v>0</v>
      </c>
      <c r="CO148" s="75">
        <f t="shared" si="233"/>
        <v>0</v>
      </c>
      <c r="CP148" s="75">
        <f t="shared" si="233"/>
        <v>0</v>
      </c>
      <c r="CQ148" s="75"/>
      <c r="CR148" s="126">
        <f t="shared" si="165"/>
        <v>-534</v>
      </c>
      <c r="CS148" s="112">
        <v>0</v>
      </c>
      <c r="CT148" s="57"/>
      <c r="CU148" s="75">
        <f t="shared" si="234"/>
        <v>-553</v>
      </c>
      <c r="CV148" s="75">
        <f t="shared" si="234"/>
        <v>-810</v>
      </c>
      <c r="CW148" s="75">
        <f t="shared" si="234"/>
        <v>0</v>
      </c>
      <c r="CX148" s="126" cm="1">
        <f t="array" ref="CX148">IF($F148&lt;=10000,0,-ROUND(MAX(INDEX(CX$26:CX$38,MATCH(MAX($F148-CX$86-IF(CX$8="Yes",IF(CX$9=0,$U148,MIN($U148,CX$9)),0),0),CX$12:CX$25,1))*(MAX($F148-CX$86-IF(CX$8="Yes",IF(CX$9=0,$U148,MIN($U148,CX$9)),0),0)-INDEX(CX$12:CX$25,MATCH(MAX($F148-CX$86-IF(CX$8="Yes",IF(CX$9=0,$U148,MIN($U148,CX$9)),0),0),CX$12:CX$25,1)))+INDEX(CX$39:CX$51,MATCH(MAX($F148-CX$86-IF(CX$8="Yes",IF(CX$9=0,$U148,MIN($U148,CX$9)),0),0),CX$12:CX$25,1))-CX$87,0),0))*(1-_xlfn.IFNA(INDEX(WVFamilyCredit[Percent],MATCH(1,(WVFamilyCredit[Year]=Calc!$B$4)*(WVFamilyCredit[HH Size]=SUM(Calc!$B$11:$B$12))*(WVFamilyCredit[Status]=Calc!$B$8)*(WVFamilyCredit[greater than]&lt;=$F148)*(WVFamilyCredit[equal to or less than]&gt;=$F148),0)),0))</f>
        <v>-726</v>
      </c>
      <c r="CY148" s="115" cm="1">
        <f t="array" ref="CY148">(1-_xlfn.IFNA(INDEX(WVFamilyCredit[Percent],MATCH(1,(WVFamilyCredit[Year]=Calc!$B$4)*(WVFamilyCredit[HH Size]=SUM(Calc!$B$11:$B$12))*(WVFamilyCredit[Status]=Calc!$B$8)*(WVFamilyCredit[greater than]&lt;=$F148)*(WVFamilyCredit[equal to or less than]&gt;=$F148),0)),0))</f>
        <v>1</v>
      </c>
      <c r="CZ148" s="112">
        <v>684</v>
      </c>
      <c r="DA148" s="57"/>
      <c r="DB148" s="75">
        <f t="shared" si="235"/>
        <v>-493</v>
      </c>
      <c r="DC148" s="75">
        <f t="shared" si="235"/>
        <v>0</v>
      </c>
      <c r="DE148" s="57"/>
      <c r="DF148" s="57">
        <f t="shared" si="191"/>
        <v>853</v>
      </c>
      <c r="DG148" s="57">
        <f t="shared" si="192"/>
        <v>588</v>
      </c>
      <c r="DH148">
        <v>0</v>
      </c>
      <c r="DI148" s="57">
        <f t="shared" si="193"/>
        <v>482</v>
      </c>
      <c r="DJ148" s="75">
        <f t="shared" si="194"/>
        <v>376</v>
      </c>
      <c r="DK148" s="75">
        <f t="shared" si="195"/>
        <v>355</v>
      </c>
      <c r="DL148" s="75">
        <f t="shared" si="196"/>
        <v>159</v>
      </c>
      <c r="DM148" s="57">
        <f t="shared" si="197"/>
        <v>113</v>
      </c>
      <c r="DN148" s="57">
        <f t="shared" si="198"/>
        <v>0</v>
      </c>
      <c r="DO148">
        <f>0</f>
        <v>0</v>
      </c>
      <c r="DP148">
        <v>0</v>
      </c>
      <c r="DQ148" s="57">
        <f t="shared" si="199"/>
        <v>-534</v>
      </c>
      <c r="DR148" s="75">
        <f t="shared" si="200"/>
        <v>-726</v>
      </c>
      <c r="EB148" s="209" cm="1">
        <f t="array" ref="EB148">_xlfn.IFNA(INDEX(CAeitcTable[],MATCH(1,(CAeitcTable[At Least]&lt;=$F148)*(CAeitcTable[But Not Over]&gt;=$F148),0),MATCH(MIN($B$12,3),VALUE(CAeitcTable[#Headers]),0)),0)</f>
        <v>32</v>
      </c>
      <c r="EC148">
        <f t="shared" si="236"/>
        <v>0</v>
      </c>
      <c r="ED148">
        <f t="shared" si="236"/>
        <v>0</v>
      </c>
      <c r="EE148">
        <f t="shared" si="236"/>
        <v>0</v>
      </c>
      <c r="EF148">
        <f t="shared" si="236"/>
        <v>0</v>
      </c>
      <c r="EI148">
        <f t="shared" si="169"/>
        <v>0</v>
      </c>
      <c r="EK148">
        <f t="shared" si="237"/>
        <v>0</v>
      </c>
      <c r="EL148">
        <f t="shared" si="237"/>
        <v>0</v>
      </c>
      <c r="EM148">
        <f t="shared" si="237"/>
        <v>0</v>
      </c>
      <c r="EN148">
        <f t="shared" si="237"/>
        <v>0</v>
      </c>
      <c r="EP148">
        <f t="shared" si="238"/>
        <v>0</v>
      </c>
      <c r="EQ148">
        <f t="shared" si="238"/>
        <v>0</v>
      </c>
      <c r="ER148" s="209">
        <f t="shared" si="172"/>
        <v>0</v>
      </c>
      <c r="ES148">
        <f t="shared" si="239"/>
        <v>0</v>
      </c>
      <c r="ET148">
        <f t="shared" si="239"/>
        <v>0</v>
      </c>
      <c r="EU148" s="213">
        <f t="shared" si="174"/>
        <v>350</v>
      </c>
      <c r="EW148" s="215">
        <f t="shared" si="175"/>
        <v>0</v>
      </c>
      <c r="EX148">
        <f t="shared" si="240"/>
        <v>0</v>
      </c>
      <c r="EY148">
        <f t="shared" si="240"/>
        <v>0</v>
      </c>
      <c r="FB148">
        <f t="shared" si="241"/>
        <v>0</v>
      </c>
      <c r="FC148">
        <f t="shared" si="241"/>
        <v>0</v>
      </c>
      <c r="FD148">
        <f t="shared" si="241"/>
        <v>0</v>
      </c>
      <c r="FG148" s="215">
        <f t="shared" si="178"/>
        <v>0</v>
      </c>
      <c r="FH148">
        <f t="shared" si="242"/>
        <v>0</v>
      </c>
      <c r="FI148">
        <f t="shared" si="242"/>
        <v>0</v>
      </c>
      <c r="FK148">
        <f t="shared" si="180"/>
        <v>0</v>
      </c>
      <c r="FL148" s="215">
        <f t="shared" si="181"/>
        <v>0</v>
      </c>
      <c r="FP148" s="215">
        <f t="shared" si="182"/>
        <v>0</v>
      </c>
      <c r="FQ148">
        <f t="shared" si="183"/>
        <v>0</v>
      </c>
      <c r="FR148" s="215">
        <f t="shared" si="184"/>
        <v>0</v>
      </c>
      <c r="FS148" s="209">
        <f t="shared" si="185"/>
        <v>315</v>
      </c>
      <c r="FU148">
        <f t="shared" si="186"/>
        <v>0</v>
      </c>
    </row>
    <row r="149" spans="6:177">
      <c r="F149" s="2">
        <v>28000</v>
      </c>
      <c r="G149">
        <f t="shared" si="187"/>
        <v>28025</v>
      </c>
      <c r="H149" s="75">
        <f t="shared" si="129"/>
        <v>-1478</v>
      </c>
      <c r="I149" s="57">
        <v>720</v>
      </c>
      <c r="J149" s="57">
        <v>0</v>
      </c>
      <c r="K149" s="2">
        <f>ROUND(INDEX(CCareExpDecimal[],MATCH(F149,CCareExpDecimal[Income At Least],1),2)*J149,0)</f>
        <v>0</v>
      </c>
      <c r="L149" s="57">
        <v>201.60000000000002</v>
      </c>
      <c r="M149" s="2">
        <f t="shared" si="130"/>
        <v>0</v>
      </c>
      <c r="N149" s="57">
        <v>518</v>
      </c>
      <c r="O149" s="57">
        <f t="shared" si="243"/>
        <v>720</v>
      </c>
      <c r="P149" s="2">
        <f t="shared" si="132"/>
        <v>0</v>
      </c>
      <c r="Q149" s="96">
        <v>2682</v>
      </c>
      <c r="R149" s="96">
        <f t="shared" si="188"/>
        <v>2480</v>
      </c>
      <c r="S149" s="2">
        <f t="shared" si="189"/>
        <v>0</v>
      </c>
      <c r="T149" s="2">
        <f t="shared" si="133"/>
        <v>-1478</v>
      </c>
      <c r="U149" s="2">
        <f t="shared" si="134"/>
        <v>1478</v>
      </c>
      <c r="V149" s="75"/>
      <c r="W149" s="75">
        <f t="shared" si="135"/>
        <v>-474</v>
      </c>
      <c r="X149" s="75">
        <f t="shared" si="136"/>
        <v>12</v>
      </c>
      <c r="Y149" s="75">
        <f t="shared" si="137"/>
        <v>0</v>
      </c>
      <c r="Z149" s="75"/>
      <c r="AA149" s="2">
        <f t="shared" si="138"/>
        <v>2875</v>
      </c>
      <c r="AB149" s="2">
        <f>IF($F149&lt;=AD$64,AD$65,AD$66)*Calc!$B$12+AD$63</f>
        <v>1500</v>
      </c>
      <c r="AC149" s="2">
        <f t="shared" si="139"/>
        <v>4375</v>
      </c>
      <c r="AD149" s="126">
        <f t="shared" si="140"/>
        <v>-1285</v>
      </c>
      <c r="AE149" s="112">
        <v>883</v>
      </c>
      <c r="AF149" s="75">
        <f t="shared" si="141"/>
        <v>0</v>
      </c>
      <c r="AG149" s="75"/>
      <c r="AH149" s="75">
        <f t="shared" si="142"/>
        <v>-354</v>
      </c>
      <c r="AI149" s="75">
        <f t="shared" si="143"/>
        <v>0</v>
      </c>
      <c r="AJ149" s="75">
        <f t="shared" si="144"/>
        <v>-617</v>
      </c>
      <c r="AK149" s="75">
        <f t="shared" si="145"/>
        <v>0</v>
      </c>
      <c r="AL149" s="75">
        <f t="shared" si="190"/>
        <v>-617</v>
      </c>
      <c r="AM149" s="114">
        <v>612</v>
      </c>
      <c r="AN149" s="120"/>
      <c r="AO149" s="75">
        <f t="shared" si="224"/>
        <v>-215</v>
      </c>
      <c r="AP149" s="75">
        <f t="shared" si="224"/>
        <v>-623</v>
      </c>
      <c r="AQ149" s="75"/>
      <c r="AR149" s="126">
        <f t="shared" si="120"/>
        <v>-450</v>
      </c>
      <c r="AS149" s="75">
        <f t="shared" si="225"/>
        <v>-878</v>
      </c>
      <c r="AT149" s="75">
        <f t="shared" si="225"/>
        <v>-649</v>
      </c>
      <c r="AU149" s="75">
        <f t="shared" si="225"/>
        <v>0</v>
      </c>
      <c r="AV149" s="75">
        <f t="shared" si="225"/>
        <v>-972</v>
      </c>
      <c r="AW149" s="112">
        <v>507</v>
      </c>
      <c r="AX149" s="75">
        <f t="shared" si="226"/>
        <v>-1403</v>
      </c>
      <c r="AY149" s="75">
        <f t="shared" si="226"/>
        <v>-560</v>
      </c>
      <c r="AZ149" s="75"/>
      <c r="BA149" s="75">
        <f t="shared" si="244"/>
        <v>-1266</v>
      </c>
      <c r="BB149" s="75">
        <f t="shared" si="244"/>
        <v>-851</v>
      </c>
      <c r="BC149" s="75">
        <f t="shared" si="244"/>
        <v>-1213</v>
      </c>
      <c r="BD149" s="75">
        <f t="shared" si="244"/>
        <v>-846</v>
      </c>
      <c r="BE149" s="75">
        <f t="shared" si="244"/>
        <v>-1126</v>
      </c>
      <c r="BF149" s="75">
        <f t="shared" si="244"/>
        <v>-616</v>
      </c>
      <c r="BG149" s="112">
        <v>393</v>
      </c>
      <c r="BH149" s="75">
        <f t="shared" si="150"/>
        <v>-548</v>
      </c>
      <c r="BI149" s="75">
        <f t="shared" si="151"/>
        <v>4200</v>
      </c>
      <c r="BJ149" s="75">
        <f t="shared" si="152"/>
        <v>-926</v>
      </c>
      <c r="BK149" s="75">
        <f t="shared" si="228"/>
        <v>-1180</v>
      </c>
      <c r="BL149" s="75">
        <f t="shared" si="228"/>
        <v>-961</v>
      </c>
      <c r="BM149" s="75"/>
      <c r="BN149" s="75">
        <f t="shared" si="229"/>
        <v>-758</v>
      </c>
      <c r="BO149" s="75">
        <f t="shared" si="229"/>
        <v>-485</v>
      </c>
      <c r="BP149" s="112">
        <v>380</v>
      </c>
      <c r="BQ149" s="75">
        <f t="shared" si="155"/>
        <v>-444</v>
      </c>
      <c r="BR149" s="112">
        <v>179</v>
      </c>
      <c r="BS149" s="75">
        <f t="shared" si="156"/>
        <v>5540</v>
      </c>
      <c r="BT149" s="75">
        <f t="shared" si="245"/>
        <v>-934</v>
      </c>
      <c r="BU149" s="75">
        <f t="shared" si="245"/>
        <v>-510</v>
      </c>
      <c r="BV149" s="75">
        <f t="shared" si="245"/>
        <v>0</v>
      </c>
      <c r="BW149" s="75">
        <f t="shared" si="245"/>
        <v>0</v>
      </c>
      <c r="BX149" s="75">
        <f t="shared" si="245"/>
        <v>-403</v>
      </c>
      <c r="BY149" s="75">
        <f t="shared" si="245"/>
        <v>-418</v>
      </c>
      <c r="BZ149" s="75">
        <f t="shared" si="245"/>
        <v>-935</v>
      </c>
      <c r="CA149" s="75">
        <f t="shared" si="245"/>
        <v>-724</v>
      </c>
      <c r="CB149" s="112">
        <v>137</v>
      </c>
      <c r="CC149" s="75">
        <f t="shared" si="158"/>
        <v>0</v>
      </c>
      <c r="CD149" s="75">
        <f t="shared" si="159"/>
        <v>0</v>
      </c>
      <c r="CE149" s="126">
        <f t="shared" si="160"/>
        <v>0</v>
      </c>
      <c r="CF149" s="75">
        <f t="shared" si="161"/>
        <v>-792</v>
      </c>
      <c r="CG149" s="75"/>
      <c r="CH149" s="75">
        <f t="shared" si="231"/>
        <v>-1572</v>
      </c>
      <c r="CI149" s="75">
        <f t="shared" si="231"/>
        <v>-860</v>
      </c>
      <c r="CJ149" s="75"/>
      <c r="CK149" s="75">
        <f t="shared" si="232"/>
        <v>-499</v>
      </c>
      <c r="CL149" s="75">
        <f t="shared" si="232"/>
        <v>-325</v>
      </c>
      <c r="CM149" s="112">
        <v>0</v>
      </c>
      <c r="CN149" s="75">
        <f t="shared" si="233"/>
        <v>0</v>
      </c>
      <c r="CO149" s="75">
        <f t="shared" si="233"/>
        <v>0</v>
      </c>
      <c r="CP149" s="75">
        <f t="shared" si="233"/>
        <v>0</v>
      </c>
      <c r="CQ149" s="75"/>
      <c r="CR149" s="126">
        <f t="shared" si="165"/>
        <v>-565</v>
      </c>
      <c r="CS149" s="112">
        <v>0</v>
      </c>
      <c r="CT149" s="57"/>
      <c r="CU149" s="75">
        <f t="shared" si="234"/>
        <v>-570</v>
      </c>
      <c r="CV149" s="75">
        <f t="shared" si="234"/>
        <v>-839</v>
      </c>
      <c r="CW149" s="75">
        <f t="shared" si="234"/>
        <v>0</v>
      </c>
      <c r="CX149" s="126" cm="1">
        <f t="array" ref="CX149">IF($F149&lt;=10000,0,-ROUND(MAX(INDEX(CX$26:CX$38,MATCH(MAX($F149-CX$86-IF(CX$8="Yes",IF(CX$9=0,$U149,MIN($U149,CX$9)),0),0),CX$12:CX$25,1))*(MAX($F149-CX$86-IF(CX$8="Yes",IF(CX$9=0,$U149,MIN($U149,CX$9)),0),0)-INDEX(CX$12:CX$25,MATCH(MAX($F149-CX$86-IF(CX$8="Yes",IF(CX$9=0,$U149,MIN($U149,CX$9)),0),0),CX$12:CX$25,1)))+INDEX(CX$39:CX$51,MATCH(MAX($F149-CX$86-IF(CX$8="Yes",IF(CX$9=0,$U149,MIN($U149,CX$9)),0),0),CX$12:CX$25,1))-CX$87,0),0))*(1-_xlfn.IFNA(INDEX(WVFamilyCredit[Percent],MATCH(1,(WVFamilyCredit[Year]=Calc!$B$4)*(WVFamilyCredit[HH Size]=SUM(Calc!$B$11:$B$12))*(WVFamilyCredit[Status]=Calc!$B$8)*(WVFamilyCredit[greater than]&lt;=$F149)*(WVFamilyCredit[equal to or less than]&gt;=$F149),0)),0))</f>
        <v>-744</v>
      </c>
      <c r="CY149" s="115" cm="1">
        <f t="array" ref="CY149">(1-_xlfn.IFNA(INDEX(WVFamilyCredit[Percent],MATCH(1,(WVFamilyCredit[Year]=Calc!$B$4)*(WVFamilyCredit[HH Size]=SUM(Calc!$B$11:$B$12))*(WVFamilyCredit[Status]=Calc!$B$8)*(WVFamilyCredit[greater than]&lt;=$F149)*(WVFamilyCredit[equal to or less than]&gt;=$F149),0)),0))</f>
        <v>1</v>
      </c>
      <c r="CZ149" s="112">
        <v>780</v>
      </c>
      <c r="DA149" s="57"/>
      <c r="DB149" s="75">
        <f t="shared" si="235"/>
        <v>-515</v>
      </c>
      <c r="DC149" s="75">
        <f t="shared" si="235"/>
        <v>0</v>
      </c>
      <c r="DE149" s="57"/>
      <c r="DF149" s="57">
        <f t="shared" si="191"/>
        <v>883</v>
      </c>
      <c r="DG149" s="57">
        <f t="shared" si="192"/>
        <v>612</v>
      </c>
      <c r="DH149">
        <v>0</v>
      </c>
      <c r="DI149" s="57">
        <f t="shared" si="193"/>
        <v>507</v>
      </c>
      <c r="DJ149" s="75">
        <f t="shared" si="194"/>
        <v>393</v>
      </c>
      <c r="DK149" s="75">
        <f t="shared" si="195"/>
        <v>380</v>
      </c>
      <c r="DL149" s="75">
        <f t="shared" si="196"/>
        <v>179</v>
      </c>
      <c r="DM149" s="57">
        <f t="shared" si="197"/>
        <v>137</v>
      </c>
      <c r="DN149" s="57">
        <f t="shared" si="198"/>
        <v>0</v>
      </c>
      <c r="DO149">
        <f>0</f>
        <v>0</v>
      </c>
      <c r="DP149">
        <v>0</v>
      </c>
      <c r="DQ149" s="57">
        <f t="shared" si="199"/>
        <v>-565</v>
      </c>
      <c r="DR149" s="75">
        <f t="shared" si="200"/>
        <v>-744</v>
      </c>
      <c r="EB149" s="209" cm="1">
        <f t="array" ref="EB149">_xlfn.IFNA(INDEX(CAeitcTable[],MATCH(1,(CAeitcTable[At Least]&lt;=$F149)*(CAeitcTable[But Not Over]&gt;=$F149),0),MATCH(MIN($B$12,3),VALUE(CAeitcTable[#Headers]),0)),0)</f>
        <v>28</v>
      </c>
      <c r="EC149">
        <f t="shared" si="236"/>
        <v>0</v>
      </c>
      <c r="ED149">
        <f t="shared" si="236"/>
        <v>0</v>
      </c>
      <c r="EE149">
        <f t="shared" si="236"/>
        <v>0</v>
      </c>
      <c r="EF149">
        <f t="shared" si="236"/>
        <v>0</v>
      </c>
      <c r="EI149">
        <f t="shared" si="169"/>
        <v>0</v>
      </c>
      <c r="EK149">
        <f t="shared" si="237"/>
        <v>0</v>
      </c>
      <c r="EL149">
        <f t="shared" si="237"/>
        <v>0</v>
      </c>
      <c r="EM149">
        <f t="shared" si="237"/>
        <v>0</v>
      </c>
      <c r="EN149">
        <f t="shared" si="237"/>
        <v>0</v>
      </c>
      <c r="EP149">
        <f t="shared" si="238"/>
        <v>0</v>
      </c>
      <c r="EQ149">
        <f t="shared" si="238"/>
        <v>0</v>
      </c>
      <c r="ER149" s="209">
        <f t="shared" si="172"/>
        <v>0</v>
      </c>
      <c r="ES149">
        <f t="shared" si="239"/>
        <v>0</v>
      </c>
      <c r="ET149">
        <f t="shared" si="239"/>
        <v>0</v>
      </c>
      <c r="EU149" s="213">
        <f t="shared" si="174"/>
        <v>350</v>
      </c>
      <c r="EW149" s="215">
        <f t="shared" si="175"/>
        <v>0</v>
      </c>
      <c r="EX149">
        <f t="shared" si="240"/>
        <v>0</v>
      </c>
      <c r="EY149">
        <f t="shared" si="240"/>
        <v>0</v>
      </c>
      <c r="FB149">
        <f t="shared" si="241"/>
        <v>0</v>
      </c>
      <c r="FC149">
        <f t="shared" si="241"/>
        <v>0</v>
      </c>
      <c r="FD149">
        <f t="shared" si="241"/>
        <v>0</v>
      </c>
      <c r="FG149" s="215">
        <f t="shared" si="178"/>
        <v>0</v>
      </c>
      <c r="FH149">
        <f t="shared" si="242"/>
        <v>0</v>
      </c>
      <c r="FI149">
        <f t="shared" si="242"/>
        <v>0</v>
      </c>
      <c r="FK149">
        <f t="shared" si="180"/>
        <v>0</v>
      </c>
      <c r="FL149" s="215">
        <f t="shared" si="181"/>
        <v>0</v>
      </c>
      <c r="FP149" s="215">
        <f t="shared" si="182"/>
        <v>0</v>
      </c>
      <c r="FQ149">
        <f t="shared" si="183"/>
        <v>0</v>
      </c>
      <c r="FR149" s="215">
        <f t="shared" si="184"/>
        <v>0</v>
      </c>
      <c r="FS149" s="209">
        <f t="shared" si="185"/>
        <v>315</v>
      </c>
      <c r="FU149">
        <f t="shared" si="186"/>
        <v>0</v>
      </c>
    </row>
    <row r="150" spans="6:177">
      <c r="F150" s="2">
        <v>28500</v>
      </c>
      <c r="G150">
        <f t="shared" si="187"/>
        <v>28525</v>
      </c>
      <c r="H150" s="75">
        <f t="shared" si="129"/>
        <v>-1538</v>
      </c>
      <c r="I150" s="57">
        <v>770</v>
      </c>
      <c r="J150" s="57">
        <v>0</v>
      </c>
      <c r="K150" s="2">
        <f>ROUND(INDEX(CCareExpDecimal[],MATCH(F150,CCareExpDecimal[Income At Least],1),2)*J150,0)</f>
        <v>0</v>
      </c>
      <c r="L150" s="57">
        <v>215.60000000000002</v>
      </c>
      <c r="M150" s="2">
        <f t="shared" si="130"/>
        <v>0</v>
      </c>
      <c r="N150" s="57">
        <v>554</v>
      </c>
      <c r="O150" s="57">
        <f t="shared" si="243"/>
        <v>770</v>
      </c>
      <c r="P150" s="2">
        <f t="shared" si="132"/>
        <v>0</v>
      </c>
      <c r="Q150" s="96">
        <v>2646</v>
      </c>
      <c r="R150" s="96">
        <f t="shared" si="188"/>
        <v>2430</v>
      </c>
      <c r="S150" s="2">
        <f t="shared" si="189"/>
        <v>0</v>
      </c>
      <c r="T150" s="2">
        <f t="shared" si="133"/>
        <v>-1538</v>
      </c>
      <c r="U150" s="2">
        <f t="shared" si="134"/>
        <v>1538</v>
      </c>
      <c r="V150" s="75"/>
      <c r="W150" s="75">
        <f t="shared" si="135"/>
        <v>-487</v>
      </c>
      <c r="X150" s="75">
        <f t="shared" si="136"/>
        <v>12</v>
      </c>
      <c r="Y150" s="75">
        <f t="shared" si="137"/>
        <v>0</v>
      </c>
      <c r="Z150" s="75"/>
      <c r="AA150" s="2">
        <f t="shared" si="138"/>
        <v>2850</v>
      </c>
      <c r="AB150" s="2">
        <f>IF($F150&lt;=AD$64,AD$65,AD$66)*Calc!$B$12+AD$63</f>
        <v>1500</v>
      </c>
      <c r="AC150" s="2">
        <f t="shared" si="139"/>
        <v>4350</v>
      </c>
      <c r="AD150" s="126">
        <f t="shared" si="140"/>
        <v>-1310</v>
      </c>
      <c r="AE150" s="112">
        <v>918</v>
      </c>
      <c r="AF150" s="75">
        <f t="shared" si="141"/>
        <v>0</v>
      </c>
      <c r="AG150" s="75"/>
      <c r="AH150" s="75">
        <f t="shared" si="142"/>
        <v>-366</v>
      </c>
      <c r="AI150" s="75">
        <f t="shared" si="143"/>
        <v>0</v>
      </c>
      <c r="AJ150" s="75">
        <f t="shared" si="144"/>
        <v>-642</v>
      </c>
      <c r="AK150" s="75">
        <f t="shared" si="145"/>
        <v>0</v>
      </c>
      <c r="AL150" s="75">
        <f t="shared" si="190"/>
        <v>-642</v>
      </c>
      <c r="AM150" s="114">
        <v>635</v>
      </c>
      <c r="AN150" s="120"/>
      <c r="AO150" s="75">
        <f t="shared" si="224"/>
        <v>-225</v>
      </c>
      <c r="AP150" s="75">
        <f t="shared" si="224"/>
        <v>-645</v>
      </c>
      <c r="AQ150" s="75"/>
      <c r="AR150" s="126">
        <f t="shared" si="120"/>
        <v>-475</v>
      </c>
      <c r="AS150" s="75">
        <f t="shared" si="225"/>
        <v>-905</v>
      </c>
      <c r="AT150" s="75">
        <f t="shared" si="225"/>
        <v>-679</v>
      </c>
      <c r="AU150" s="75">
        <f t="shared" si="225"/>
        <v>0</v>
      </c>
      <c r="AV150" s="75">
        <f t="shared" si="225"/>
        <v>-1001</v>
      </c>
      <c r="AW150" s="112">
        <v>531</v>
      </c>
      <c r="AX150" s="75">
        <f t="shared" si="226"/>
        <v>-1441</v>
      </c>
      <c r="AY150" s="75">
        <f t="shared" si="226"/>
        <v>-589</v>
      </c>
      <c r="AZ150" s="75"/>
      <c r="BA150" s="75">
        <f t="shared" si="244"/>
        <v>-1291</v>
      </c>
      <c r="BB150" s="75">
        <f t="shared" si="244"/>
        <v>-866</v>
      </c>
      <c r="BC150" s="75">
        <f t="shared" si="244"/>
        <v>-1234</v>
      </c>
      <c r="BD150" s="75">
        <f t="shared" si="244"/>
        <v>-872</v>
      </c>
      <c r="BE150" s="75">
        <f t="shared" si="244"/>
        <v>-1148</v>
      </c>
      <c r="BF150" s="75">
        <f t="shared" si="244"/>
        <v>-634</v>
      </c>
      <c r="BG150" s="112">
        <v>411</v>
      </c>
      <c r="BH150" s="75">
        <f t="shared" si="150"/>
        <v>-577</v>
      </c>
      <c r="BI150" s="75">
        <f t="shared" si="151"/>
        <v>4275</v>
      </c>
      <c r="BJ150" s="75">
        <f t="shared" si="152"/>
        <v>-946</v>
      </c>
      <c r="BK150" s="75">
        <f t="shared" si="228"/>
        <v>-1205</v>
      </c>
      <c r="BL150" s="75">
        <f t="shared" si="228"/>
        <v>-982</v>
      </c>
      <c r="BM150" s="75"/>
      <c r="BN150" s="75">
        <f t="shared" si="229"/>
        <v>-785</v>
      </c>
      <c r="BO150" s="75">
        <f t="shared" si="229"/>
        <v>-510</v>
      </c>
      <c r="BP150" s="112">
        <v>405</v>
      </c>
      <c r="BQ150" s="75">
        <f t="shared" si="155"/>
        <v>-466</v>
      </c>
      <c r="BR150" s="112">
        <v>202</v>
      </c>
      <c r="BS150" s="75">
        <f t="shared" si="156"/>
        <v>5540</v>
      </c>
      <c r="BT150" s="75">
        <f t="shared" si="245"/>
        <v>-964</v>
      </c>
      <c r="BU150" s="75">
        <f t="shared" si="245"/>
        <v>-527</v>
      </c>
      <c r="BV150" s="75">
        <f t="shared" si="245"/>
        <v>0</v>
      </c>
      <c r="BW150" s="75">
        <f t="shared" si="245"/>
        <v>0</v>
      </c>
      <c r="BX150" s="75">
        <f t="shared" si="245"/>
        <v>-411</v>
      </c>
      <c r="BY150" s="75">
        <f t="shared" si="245"/>
        <v>-441</v>
      </c>
      <c r="BZ150" s="75">
        <f t="shared" si="245"/>
        <v>-963</v>
      </c>
      <c r="CA150" s="75">
        <f t="shared" si="245"/>
        <v>-748</v>
      </c>
      <c r="CB150" s="112">
        <v>160</v>
      </c>
      <c r="CC150" s="75">
        <f t="shared" si="158"/>
        <v>0</v>
      </c>
      <c r="CD150" s="75">
        <f t="shared" si="159"/>
        <v>0</v>
      </c>
      <c r="CE150" s="126">
        <f t="shared" si="160"/>
        <v>-1</v>
      </c>
      <c r="CF150" s="75">
        <f t="shared" si="161"/>
        <v>-816</v>
      </c>
      <c r="CG150" s="75"/>
      <c r="CH150" s="75">
        <f t="shared" si="231"/>
        <v>-1610</v>
      </c>
      <c r="CI150" s="75">
        <f t="shared" si="231"/>
        <v>-875</v>
      </c>
      <c r="CJ150" s="75"/>
      <c r="CK150" s="75">
        <f t="shared" si="232"/>
        <v>-518</v>
      </c>
      <c r="CL150" s="75">
        <f t="shared" si="232"/>
        <v>-340</v>
      </c>
      <c r="CM150" s="112">
        <v>0</v>
      </c>
      <c r="CN150" s="75">
        <f t="shared" si="233"/>
        <v>0</v>
      </c>
      <c r="CO150" s="75">
        <f t="shared" si="233"/>
        <v>0</v>
      </c>
      <c r="CP150" s="75">
        <f t="shared" si="233"/>
        <v>0</v>
      </c>
      <c r="CQ150" s="75"/>
      <c r="CR150" s="126">
        <f t="shared" si="165"/>
        <v>-595</v>
      </c>
      <c r="CS150" s="112">
        <v>0</v>
      </c>
      <c r="CT150" s="57"/>
      <c r="CU150" s="75">
        <f t="shared" si="234"/>
        <v>-586</v>
      </c>
      <c r="CV150" s="75">
        <f t="shared" si="234"/>
        <v>-868</v>
      </c>
      <c r="CW150" s="75">
        <f t="shared" si="234"/>
        <v>0</v>
      </c>
      <c r="CX150" s="126" cm="1">
        <f t="array" ref="CX150">IF($F150&lt;=10000,0,-ROUND(MAX(INDEX(CX$26:CX$38,MATCH(MAX($F150-CX$86-IF(CX$8="Yes",IF(CX$9=0,$U150,MIN($U150,CX$9)),0),0),CX$12:CX$25,1))*(MAX($F150-CX$86-IF(CX$8="Yes",IF(CX$9=0,$U150,MIN($U150,CX$9)),0),0)-INDEX(CX$12:CX$25,MATCH(MAX($F150-CX$86-IF(CX$8="Yes",IF(CX$9=0,$U150,MIN($U150,CX$9)),0),0),CX$12:CX$25,1)))+INDEX(CX$39:CX$51,MATCH(MAX($F150-CX$86-IF(CX$8="Yes",IF(CX$9=0,$U150,MIN($U150,CX$9)),0),0),CX$12:CX$25,1))-CX$87,0),0))*(1-_xlfn.IFNA(INDEX(WVFamilyCredit[Percent],MATCH(1,(WVFamilyCredit[Year]=Calc!$B$4)*(WVFamilyCredit[HH Size]=SUM(Calc!$B$11:$B$12))*(WVFamilyCredit[Status]=Calc!$B$8)*(WVFamilyCredit[greater than]&lt;=$F150)*(WVFamilyCredit[equal to or less than]&gt;=$F150),0)),0))</f>
        <v>-762</v>
      </c>
      <c r="CY150" s="115" cm="1">
        <f t="array" ref="CY150">(1-_xlfn.IFNA(INDEX(WVFamilyCredit[Percent],MATCH(1,(WVFamilyCredit[Year]=Calc!$B$4)*(WVFamilyCredit[HH Size]=SUM(Calc!$B$11:$B$12))*(WVFamilyCredit[Status]=Calc!$B$8)*(WVFamilyCredit[greater than]&lt;=$F150)*(WVFamilyCredit[equal to or less than]&gt;=$F150),0)),0))</f>
        <v>1</v>
      </c>
      <c r="CZ150" s="112">
        <v>800</v>
      </c>
      <c r="DA150" s="57"/>
      <c r="DB150" s="75">
        <f t="shared" si="235"/>
        <v>-537</v>
      </c>
      <c r="DC150" s="75">
        <f t="shared" si="235"/>
        <v>0</v>
      </c>
      <c r="DE150" s="57"/>
      <c r="DF150" s="57">
        <f t="shared" si="191"/>
        <v>918</v>
      </c>
      <c r="DG150" s="57">
        <f t="shared" si="192"/>
        <v>635</v>
      </c>
      <c r="DH150">
        <v>0</v>
      </c>
      <c r="DI150" s="57">
        <f t="shared" si="193"/>
        <v>531</v>
      </c>
      <c r="DJ150" s="75">
        <f t="shared" si="194"/>
        <v>411</v>
      </c>
      <c r="DK150" s="75">
        <f t="shared" si="195"/>
        <v>405</v>
      </c>
      <c r="DL150" s="75">
        <f t="shared" si="196"/>
        <v>202</v>
      </c>
      <c r="DM150" s="57">
        <f t="shared" si="197"/>
        <v>160</v>
      </c>
      <c r="DN150" s="57">
        <f t="shared" si="198"/>
        <v>0</v>
      </c>
      <c r="DO150">
        <f>0</f>
        <v>0</v>
      </c>
      <c r="DP150">
        <v>0</v>
      </c>
      <c r="DQ150" s="57">
        <f t="shared" si="199"/>
        <v>-595</v>
      </c>
      <c r="DR150" s="75">
        <f t="shared" si="200"/>
        <v>-762</v>
      </c>
      <c r="EB150" s="209" cm="1">
        <f t="array" ref="EB150">_xlfn.IFNA(INDEX(CAeitcTable[],MATCH(1,(CAeitcTable[At Least]&lt;=$F150)*(CAeitcTable[But Not Over]&gt;=$F150),0),MATCH(MIN($B$12,3),VALUE(CAeitcTable[#Headers]),0)),0)</f>
        <v>23</v>
      </c>
      <c r="EC150">
        <f t="shared" si="236"/>
        <v>0</v>
      </c>
      <c r="ED150">
        <f t="shared" si="236"/>
        <v>0</v>
      </c>
      <c r="EE150">
        <f t="shared" si="236"/>
        <v>0</v>
      </c>
      <c r="EF150">
        <f t="shared" si="236"/>
        <v>0</v>
      </c>
      <c r="EI150">
        <f t="shared" si="169"/>
        <v>0</v>
      </c>
      <c r="EK150">
        <f t="shared" si="237"/>
        <v>0</v>
      </c>
      <c r="EL150">
        <f t="shared" si="237"/>
        <v>0</v>
      </c>
      <c r="EM150">
        <f t="shared" si="237"/>
        <v>0</v>
      </c>
      <c r="EN150">
        <f t="shared" si="237"/>
        <v>0</v>
      </c>
      <c r="EP150">
        <f t="shared" si="238"/>
        <v>0</v>
      </c>
      <c r="EQ150">
        <f t="shared" si="238"/>
        <v>0</v>
      </c>
      <c r="ER150" s="209">
        <f t="shared" si="172"/>
        <v>0</v>
      </c>
      <c r="ES150">
        <f t="shared" si="239"/>
        <v>0</v>
      </c>
      <c r="ET150">
        <f t="shared" si="239"/>
        <v>0</v>
      </c>
      <c r="EU150" s="213">
        <f t="shared" si="174"/>
        <v>350</v>
      </c>
      <c r="EW150" s="215">
        <f t="shared" si="175"/>
        <v>0</v>
      </c>
      <c r="EX150">
        <f t="shared" si="240"/>
        <v>0</v>
      </c>
      <c r="EY150">
        <f t="shared" si="240"/>
        <v>0</v>
      </c>
      <c r="FB150">
        <f t="shared" si="241"/>
        <v>0</v>
      </c>
      <c r="FC150">
        <f t="shared" si="241"/>
        <v>0</v>
      </c>
      <c r="FD150">
        <f t="shared" si="241"/>
        <v>0</v>
      </c>
      <c r="FG150" s="215">
        <f t="shared" si="178"/>
        <v>0</v>
      </c>
      <c r="FH150">
        <f t="shared" si="242"/>
        <v>0</v>
      </c>
      <c r="FI150">
        <f t="shared" si="242"/>
        <v>0</v>
      </c>
      <c r="FK150">
        <f t="shared" si="180"/>
        <v>0</v>
      </c>
      <c r="FL150" s="215">
        <f t="shared" si="181"/>
        <v>0</v>
      </c>
      <c r="FP150" s="215">
        <f t="shared" si="182"/>
        <v>0</v>
      </c>
      <c r="FQ150">
        <f t="shared" si="183"/>
        <v>0</v>
      </c>
      <c r="FR150" s="215">
        <f t="shared" si="184"/>
        <v>0</v>
      </c>
      <c r="FS150" s="209">
        <f t="shared" si="185"/>
        <v>315</v>
      </c>
      <c r="FU150">
        <f t="shared" si="186"/>
        <v>0</v>
      </c>
    </row>
    <row r="151" spans="6:177">
      <c r="F151" s="2">
        <v>29000</v>
      </c>
      <c r="G151">
        <f t="shared" si="187"/>
        <v>29025</v>
      </c>
      <c r="H151" s="75">
        <f t="shared" si="129"/>
        <v>-1598</v>
      </c>
      <c r="I151" s="57">
        <v>820</v>
      </c>
      <c r="J151" s="57">
        <v>0</v>
      </c>
      <c r="K151" s="2">
        <f>ROUND(INDEX(CCareExpDecimal[],MATCH(F151,CCareExpDecimal[Income At Least],1),2)*J151,0)</f>
        <v>0</v>
      </c>
      <c r="L151" s="57">
        <v>229.60000000000002</v>
      </c>
      <c r="M151" s="2">
        <f t="shared" si="130"/>
        <v>0</v>
      </c>
      <c r="N151" s="57">
        <v>590</v>
      </c>
      <c r="O151" s="57">
        <f t="shared" si="243"/>
        <v>820</v>
      </c>
      <c r="P151" s="2">
        <f t="shared" si="132"/>
        <v>0</v>
      </c>
      <c r="Q151" s="96">
        <v>2610</v>
      </c>
      <c r="R151" s="96">
        <f t="shared" si="188"/>
        <v>2380</v>
      </c>
      <c r="S151" s="2">
        <f t="shared" si="189"/>
        <v>0</v>
      </c>
      <c r="T151" s="2">
        <f t="shared" si="133"/>
        <v>-1598</v>
      </c>
      <c r="U151" s="2">
        <f t="shared" si="134"/>
        <v>1598</v>
      </c>
      <c r="V151" s="75"/>
      <c r="W151" s="75">
        <f t="shared" si="135"/>
        <v>-501</v>
      </c>
      <c r="X151" s="75">
        <f t="shared" si="136"/>
        <v>11</v>
      </c>
      <c r="Y151" s="75">
        <f t="shared" si="137"/>
        <v>0</v>
      </c>
      <c r="Z151" s="75"/>
      <c r="AA151" s="2">
        <f t="shared" si="138"/>
        <v>2825</v>
      </c>
      <c r="AB151" s="2">
        <f>IF($F151&lt;=AD$64,AD$65,AD$66)*Calc!$B$12+AD$63</f>
        <v>1500</v>
      </c>
      <c r="AC151" s="2">
        <f t="shared" si="139"/>
        <v>4325</v>
      </c>
      <c r="AD151" s="126">
        <f t="shared" si="140"/>
        <v>-1335</v>
      </c>
      <c r="AE151" s="112">
        <v>948</v>
      </c>
      <c r="AF151" s="75">
        <f t="shared" si="141"/>
        <v>0</v>
      </c>
      <c r="AG151" s="75"/>
      <c r="AH151" s="75">
        <f t="shared" si="142"/>
        <v>-379</v>
      </c>
      <c r="AI151" s="75">
        <f t="shared" si="143"/>
        <v>0</v>
      </c>
      <c r="AJ151" s="75">
        <f t="shared" si="144"/>
        <v>-666</v>
      </c>
      <c r="AK151" s="75">
        <f t="shared" si="145"/>
        <v>0</v>
      </c>
      <c r="AL151" s="75">
        <f t="shared" si="190"/>
        <v>-666</v>
      </c>
      <c r="AM151" s="114">
        <v>659</v>
      </c>
      <c r="AN151" s="120"/>
      <c r="AO151" s="75">
        <f t="shared" si="224"/>
        <v>-235</v>
      </c>
      <c r="AP151" s="75">
        <f t="shared" si="224"/>
        <v>-667</v>
      </c>
      <c r="AQ151" s="75"/>
      <c r="AR151" s="126">
        <f t="shared" si="120"/>
        <v>-500</v>
      </c>
      <c r="AS151" s="75">
        <f t="shared" si="225"/>
        <v>-933</v>
      </c>
      <c r="AT151" s="75">
        <f t="shared" si="225"/>
        <v>-709</v>
      </c>
      <c r="AU151" s="75">
        <f t="shared" si="225"/>
        <v>0</v>
      </c>
      <c r="AV151" s="75">
        <f t="shared" si="225"/>
        <v>-1029</v>
      </c>
      <c r="AW151" s="112">
        <v>556</v>
      </c>
      <c r="AX151" s="75">
        <f t="shared" si="226"/>
        <v>-1479</v>
      </c>
      <c r="AY151" s="75">
        <f t="shared" si="226"/>
        <v>-618</v>
      </c>
      <c r="AZ151" s="75"/>
      <c r="BA151" s="75">
        <f t="shared" si="244"/>
        <v>-1315</v>
      </c>
      <c r="BB151" s="75">
        <f t="shared" si="244"/>
        <v>-882</v>
      </c>
      <c r="BC151" s="75">
        <f t="shared" si="244"/>
        <v>-1256</v>
      </c>
      <c r="BD151" s="75">
        <f t="shared" si="244"/>
        <v>-898</v>
      </c>
      <c r="BE151" s="75">
        <f t="shared" si="244"/>
        <v>-1171</v>
      </c>
      <c r="BF151" s="75">
        <f t="shared" si="244"/>
        <v>-651</v>
      </c>
      <c r="BG151" s="112">
        <v>428</v>
      </c>
      <c r="BH151" s="75">
        <f t="shared" si="150"/>
        <v>-606</v>
      </c>
      <c r="BI151" s="75">
        <f t="shared" si="151"/>
        <v>4350</v>
      </c>
      <c r="BJ151" s="75">
        <f t="shared" si="152"/>
        <v>-966</v>
      </c>
      <c r="BK151" s="75">
        <f t="shared" si="228"/>
        <v>-1230</v>
      </c>
      <c r="BL151" s="75">
        <f t="shared" si="228"/>
        <v>-1003</v>
      </c>
      <c r="BM151" s="75"/>
      <c r="BN151" s="75">
        <f t="shared" si="229"/>
        <v>-812</v>
      </c>
      <c r="BO151" s="75">
        <f t="shared" si="229"/>
        <v>-535</v>
      </c>
      <c r="BP151" s="112">
        <v>430</v>
      </c>
      <c r="BQ151" s="75">
        <f t="shared" si="155"/>
        <v>-488</v>
      </c>
      <c r="BR151" s="112">
        <v>224</v>
      </c>
      <c r="BS151" s="75">
        <f t="shared" si="156"/>
        <v>5540</v>
      </c>
      <c r="BT151" s="75">
        <f t="shared" si="245"/>
        <v>-994</v>
      </c>
      <c r="BU151" s="75">
        <f t="shared" si="245"/>
        <v>-545</v>
      </c>
      <c r="BV151" s="75">
        <f t="shared" si="245"/>
        <v>0</v>
      </c>
      <c r="BW151" s="75">
        <f t="shared" si="245"/>
        <v>0</v>
      </c>
      <c r="BX151" s="75">
        <f t="shared" si="245"/>
        <v>-420</v>
      </c>
      <c r="BY151" s="75">
        <f t="shared" si="245"/>
        <v>-465</v>
      </c>
      <c r="BZ151" s="75">
        <f t="shared" si="245"/>
        <v>-990</v>
      </c>
      <c r="CA151" s="75">
        <f t="shared" si="245"/>
        <v>-772</v>
      </c>
      <c r="CB151" s="112">
        <v>184</v>
      </c>
      <c r="CC151" s="75">
        <f t="shared" si="158"/>
        <v>0</v>
      </c>
      <c r="CD151" s="75">
        <f t="shared" si="159"/>
        <v>0</v>
      </c>
      <c r="CE151" s="126">
        <f t="shared" si="160"/>
        <v>-15</v>
      </c>
      <c r="CF151" s="75">
        <f t="shared" si="161"/>
        <v>-840</v>
      </c>
      <c r="CG151" s="75"/>
      <c r="CH151" s="75">
        <f t="shared" si="231"/>
        <v>-1649</v>
      </c>
      <c r="CI151" s="75">
        <f t="shared" si="231"/>
        <v>-890</v>
      </c>
      <c r="CJ151" s="75"/>
      <c r="CK151" s="75">
        <f t="shared" si="232"/>
        <v>-536</v>
      </c>
      <c r="CL151" s="75">
        <f t="shared" si="232"/>
        <v>-355</v>
      </c>
      <c r="CM151" s="112">
        <v>0</v>
      </c>
      <c r="CN151" s="75">
        <f t="shared" si="233"/>
        <v>0</v>
      </c>
      <c r="CO151" s="75">
        <f t="shared" si="233"/>
        <v>0</v>
      </c>
      <c r="CP151" s="75">
        <f t="shared" si="233"/>
        <v>0</v>
      </c>
      <c r="CQ151" s="75"/>
      <c r="CR151" s="126">
        <f t="shared" si="165"/>
        <v>-626</v>
      </c>
      <c r="CS151" s="112">
        <v>0</v>
      </c>
      <c r="CT151" s="57"/>
      <c r="CU151" s="75">
        <f t="shared" si="234"/>
        <v>-603</v>
      </c>
      <c r="CV151" s="75">
        <f t="shared" si="234"/>
        <v>-897</v>
      </c>
      <c r="CW151" s="75">
        <f t="shared" si="234"/>
        <v>0</v>
      </c>
      <c r="CX151" s="126" cm="1">
        <f t="array" ref="CX151">IF($F151&lt;=10000,0,-ROUND(MAX(INDEX(CX$26:CX$38,MATCH(MAX($F151-CX$86-IF(CX$8="Yes",IF(CX$9=0,$U151,MIN($U151,CX$9)),0),0),CX$12:CX$25,1))*(MAX($F151-CX$86-IF(CX$8="Yes",IF(CX$9=0,$U151,MIN($U151,CX$9)),0),0)-INDEX(CX$12:CX$25,MATCH(MAX($F151-CX$86-IF(CX$8="Yes",IF(CX$9=0,$U151,MIN($U151,CX$9)),0),0),CX$12:CX$25,1)))+INDEX(CX$39:CX$51,MATCH(MAX($F151-CX$86-IF(CX$8="Yes",IF(CX$9=0,$U151,MIN($U151,CX$9)),0),0),CX$12:CX$25,1))-CX$87,0),0))*(1-_xlfn.IFNA(INDEX(WVFamilyCredit[Percent],MATCH(1,(WVFamilyCredit[Year]=Calc!$B$4)*(WVFamilyCredit[HH Size]=SUM(Calc!$B$11:$B$12))*(WVFamilyCredit[Status]=Calc!$B$8)*(WVFamilyCredit[greater than]&lt;=$F151)*(WVFamilyCredit[equal to or less than]&gt;=$F151),0)),0))</f>
        <v>-779</v>
      </c>
      <c r="CY151" s="115" cm="1">
        <f t="array" ref="CY151">(1-_xlfn.IFNA(INDEX(WVFamilyCredit[Percent],MATCH(1,(WVFamilyCredit[Year]=Calc!$B$4)*(WVFamilyCredit[HH Size]=SUM(Calc!$B$11:$B$12))*(WVFamilyCredit[Status]=Calc!$B$8)*(WVFamilyCredit[greater than]&lt;=$F151)*(WVFamilyCredit[equal to or less than]&gt;=$F151),0)),0))</f>
        <v>1</v>
      </c>
      <c r="CZ151" s="112">
        <v>820</v>
      </c>
      <c r="DA151" s="57"/>
      <c r="DB151" s="75">
        <f t="shared" si="235"/>
        <v>-559</v>
      </c>
      <c r="DC151" s="75">
        <f t="shared" si="235"/>
        <v>0</v>
      </c>
      <c r="DE151" s="57"/>
      <c r="DF151" s="57">
        <f t="shared" si="191"/>
        <v>948</v>
      </c>
      <c r="DG151" s="57">
        <f t="shared" si="192"/>
        <v>659</v>
      </c>
      <c r="DH151">
        <v>0</v>
      </c>
      <c r="DI151" s="57">
        <f t="shared" si="193"/>
        <v>556</v>
      </c>
      <c r="DJ151" s="75">
        <f t="shared" si="194"/>
        <v>428</v>
      </c>
      <c r="DK151" s="75">
        <f t="shared" si="195"/>
        <v>430</v>
      </c>
      <c r="DL151" s="75">
        <f t="shared" si="196"/>
        <v>224</v>
      </c>
      <c r="DM151" s="57">
        <f t="shared" si="197"/>
        <v>184</v>
      </c>
      <c r="DN151" s="57">
        <f t="shared" si="198"/>
        <v>0</v>
      </c>
      <c r="DO151">
        <f>0</f>
        <v>0</v>
      </c>
      <c r="DP151">
        <v>0</v>
      </c>
      <c r="DQ151" s="57">
        <f t="shared" si="199"/>
        <v>-626</v>
      </c>
      <c r="DR151" s="75">
        <f t="shared" si="200"/>
        <v>-779</v>
      </c>
      <c r="EB151" s="209" cm="1">
        <f t="array" ref="EB151">_xlfn.IFNA(INDEX(CAeitcTable[],MATCH(1,(CAeitcTable[At Least]&lt;=$F151)*(CAeitcTable[But Not Over]&gt;=$F151),0),MATCH(MIN($B$12,3),VALUE(CAeitcTable[#Headers]),0)),0)</f>
        <v>18</v>
      </c>
      <c r="EC151">
        <f t="shared" si="236"/>
        <v>0</v>
      </c>
      <c r="ED151">
        <f t="shared" si="236"/>
        <v>0</v>
      </c>
      <c r="EE151">
        <f t="shared" si="236"/>
        <v>0</v>
      </c>
      <c r="EF151">
        <f t="shared" si="236"/>
        <v>0</v>
      </c>
      <c r="EI151">
        <f t="shared" si="169"/>
        <v>0</v>
      </c>
      <c r="EK151">
        <f t="shared" si="237"/>
        <v>0</v>
      </c>
      <c r="EL151">
        <f t="shared" si="237"/>
        <v>0</v>
      </c>
      <c r="EM151">
        <f t="shared" si="237"/>
        <v>0</v>
      </c>
      <c r="EN151">
        <f t="shared" si="237"/>
        <v>0</v>
      </c>
      <c r="EP151">
        <f t="shared" si="238"/>
        <v>0</v>
      </c>
      <c r="EQ151">
        <f t="shared" si="238"/>
        <v>0</v>
      </c>
      <c r="ER151" s="209">
        <f t="shared" si="172"/>
        <v>0</v>
      </c>
      <c r="ES151">
        <f t="shared" si="239"/>
        <v>0</v>
      </c>
      <c r="ET151">
        <f t="shared" si="239"/>
        <v>0</v>
      </c>
      <c r="EU151" s="213">
        <f t="shared" si="174"/>
        <v>350</v>
      </c>
      <c r="EW151" s="215">
        <f t="shared" si="175"/>
        <v>0</v>
      </c>
      <c r="EX151">
        <f t="shared" si="240"/>
        <v>0</v>
      </c>
      <c r="EY151">
        <f t="shared" si="240"/>
        <v>0</v>
      </c>
      <c r="FB151">
        <f t="shared" si="241"/>
        <v>0</v>
      </c>
      <c r="FC151">
        <f t="shared" si="241"/>
        <v>0</v>
      </c>
      <c r="FD151">
        <f t="shared" si="241"/>
        <v>0</v>
      </c>
      <c r="FG151" s="215">
        <f t="shared" si="178"/>
        <v>0</v>
      </c>
      <c r="FH151">
        <f t="shared" si="242"/>
        <v>0</v>
      </c>
      <c r="FI151">
        <f t="shared" si="242"/>
        <v>0</v>
      </c>
      <c r="FK151">
        <f t="shared" si="180"/>
        <v>0</v>
      </c>
      <c r="FL151" s="215">
        <f t="shared" si="181"/>
        <v>0</v>
      </c>
      <c r="FP151" s="215">
        <f t="shared" si="182"/>
        <v>0</v>
      </c>
      <c r="FQ151">
        <f t="shared" si="183"/>
        <v>0</v>
      </c>
      <c r="FR151" s="215">
        <f t="shared" si="184"/>
        <v>0</v>
      </c>
      <c r="FS151" s="209">
        <f t="shared" si="185"/>
        <v>315</v>
      </c>
      <c r="FU151">
        <f t="shared" si="186"/>
        <v>0</v>
      </c>
    </row>
    <row r="152" spans="6:177">
      <c r="F152" s="2">
        <v>29500</v>
      </c>
      <c r="G152">
        <f t="shared" si="187"/>
        <v>29525</v>
      </c>
      <c r="H152" s="75">
        <f t="shared" si="129"/>
        <v>-1658</v>
      </c>
      <c r="I152" s="57">
        <v>870</v>
      </c>
      <c r="J152" s="57">
        <v>0</v>
      </c>
      <c r="K152" s="2">
        <f>ROUND(INDEX(CCareExpDecimal[],MATCH(F152,CCareExpDecimal[Income At Least],1),2)*J152,0)</f>
        <v>0</v>
      </c>
      <c r="L152" s="57">
        <v>234.9</v>
      </c>
      <c r="M152" s="2">
        <f t="shared" si="130"/>
        <v>0</v>
      </c>
      <c r="N152" s="57">
        <v>635</v>
      </c>
      <c r="O152" s="57">
        <f t="shared" si="243"/>
        <v>870</v>
      </c>
      <c r="P152" s="2">
        <f t="shared" si="132"/>
        <v>0</v>
      </c>
      <c r="Q152" s="96">
        <v>2565</v>
      </c>
      <c r="R152" s="96">
        <f t="shared" si="188"/>
        <v>2330</v>
      </c>
      <c r="S152" s="2">
        <f t="shared" si="189"/>
        <v>0</v>
      </c>
      <c r="T152" s="2">
        <f t="shared" si="133"/>
        <v>-1658</v>
      </c>
      <c r="U152" s="2">
        <f t="shared" si="134"/>
        <v>1658</v>
      </c>
      <c r="V152" s="75"/>
      <c r="W152" s="75">
        <f t="shared" si="135"/>
        <v>-516</v>
      </c>
      <c r="X152" s="75">
        <f t="shared" si="136"/>
        <v>11</v>
      </c>
      <c r="Y152" s="75">
        <f t="shared" si="137"/>
        <v>0</v>
      </c>
      <c r="Z152" s="75"/>
      <c r="AA152" s="2">
        <f t="shared" si="138"/>
        <v>2800</v>
      </c>
      <c r="AB152" s="2">
        <f>IF($F152&lt;=AD$64,AD$65,AD$66)*Calc!$B$12+AD$63</f>
        <v>1500</v>
      </c>
      <c r="AC152" s="2">
        <f t="shared" si="139"/>
        <v>4300</v>
      </c>
      <c r="AD152" s="126">
        <f t="shared" si="140"/>
        <v>-1360</v>
      </c>
      <c r="AE152" s="112">
        <v>978</v>
      </c>
      <c r="AF152" s="75">
        <f t="shared" si="141"/>
        <v>0</v>
      </c>
      <c r="AG152" s="75"/>
      <c r="AH152" s="75">
        <f t="shared" si="142"/>
        <v>-391</v>
      </c>
      <c r="AI152" s="75">
        <f t="shared" si="143"/>
        <v>0</v>
      </c>
      <c r="AJ152" s="75">
        <f t="shared" si="144"/>
        <v>-691</v>
      </c>
      <c r="AK152" s="75">
        <f t="shared" si="145"/>
        <v>0</v>
      </c>
      <c r="AL152" s="75">
        <f t="shared" si="190"/>
        <v>-691</v>
      </c>
      <c r="AM152" s="114">
        <v>682</v>
      </c>
      <c r="AN152" s="120"/>
      <c r="AO152" s="75">
        <f t="shared" si="224"/>
        <v>-252</v>
      </c>
      <c r="AP152" s="75">
        <f t="shared" si="224"/>
        <v>-689</v>
      </c>
      <c r="AQ152" s="75"/>
      <c r="AR152" s="126">
        <f t="shared" si="120"/>
        <v>-525</v>
      </c>
      <c r="AS152" s="75">
        <f t="shared" si="225"/>
        <v>-960</v>
      </c>
      <c r="AT152" s="75">
        <f t="shared" si="225"/>
        <v>-739</v>
      </c>
      <c r="AU152" s="75">
        <f t="shared" si="225"/>
        <v>0</v>
      </c>
      <c r="AV152" s="75">
        <f t="shared" si="225"/>
        <v>-1058</v>
      </c>
      <c r="AW152" s="112">
        <v>583</v>
      </c>
      <c r="AX152" s="75">
        <f t="shared" si="226"/>
        <v>-1517</v>
      </c>
      <c r="AY152" s="75">
        <f t="shared" si="226"/>
        <v>-647</v>
      </c>
      <c r="AZ152" s="75"/>
      <c r="BA152" s="75">
        <f t="shared" si="244"/>
        <v>-1340</v>
      </c>
      <c r="BB152" s="75">
        <f t="shared" si="244"/>
        <v>-898</v>
      </c>
      <c r="BC152" s="75">
        <f t="shared" si="244"/>
        <v>-1277</v>
      </c>
      <c r="BD152" s="75">
        <f t="shared" si="244"/>
        <v>-924</v>
      </c>
      <c r="BE152" s="75">
        <f t="shared" si="244"/>
        <v>-1193</v>
      </c>
      <c r="BF152" s="75">
        <f t="shared" si="244"/>
        <v>-669</v>
      </c>
      <c r="BG152" s="112">
        <v>446</v>
      </c>
      <c r="BH152" s="75">
        <f t="shared" si="150"/>
        <v>-635</v>
      </c>
      <c r="BI152" s="75">
        <f t="shared" si="151"/>
        <v>4425</v>
      </c>
      <c r="BJ152" s="75">
        <f t="shared" si="152"/>
        <v>-987</v>
      </c>
      <c r="BK152" s="75">
        <f t="shared" si="228"/>
        <v>-1255</v>
      </c>
      <c r="BL152" s="75">
        <f t="shared" si="228"/>
        <v>-1024</v>
      </c>
      <c r="BM152" s="75"/>
      <c r="BN152" s="75">
        <f t="shared" si="229"/>
        <v>-839</v>
      </c>
      <c r="BO152" s="75">
        <f t="shared" si="229"/>
        <v>-560</v>
      </c>
      <c r="BP152" s="112">
        <v>455</v>
      </c>
      <c r="BQ152" s="75">
        <f t="shared" si="155"/>
        <v>-510</v>
      </c>
      <c r="BR152" s="112">
        <v>248</v>
      </c>
      <c r="BS152" s="75">
        <f t="shared" si="156"/>
        <v>5540</v>
      </c>
      <c r="BT152" s="75">
        <f t="shared" si="245"/>
        <v>-1024</v>
      </c>
      <c r="BU152" s="75">
        <f t="shared" si="245"/>
        <v>-562</v>
      </c>
      <c r="BV152" s="75">
        <f t="shared" si="245"/>
        <v>0</v>
      </c>
      <c r="BW152" s="75">
        <f t="shared" si="245"/>
        <v>0</v>
      </c>
      <c r="BX152" s="75">
        <f t="shared" si="245"/>
        <v>-429</v>
      </c>
      <c r="BY152" s="75">
        <f t="shared" si="245"/>
        <v>-488</v>
      </c>
      <c r="BZ152" s="75">
        <f t="shared" si="245"/>
        <v>-1018</v>
      </c>
      <c r="CA152" s="75">
        <f t="shared" si="245"/>
        <v>-796</v>
      </c>
      <c r="CB152" s="112">
        <v>208</v>
      </c>
      <c r="CC152" s="75">
        <f t="shared" si="158"/>
        <v>0</v>
      </c>
      <c r="CD152" s="75">
        <f t="shared" si="159"/>
        <v>0</v>
      </c>
      <c r="CE152" s="126">
        <f t="shared" si="160"/>
        <v>-29</v>
      </c>
      <c r="CF152" s="75">
        <f t="shared" si="161"/>
        <v>-864</v>
      </c>
      <c r="CG152" s="75"/>
      <c r="CH152" s="75">
        <f t="shared" si="231"/>
        <v>-1687</v>
      </c>
      <c r="CI152" s="75">
        <f t="shared" si="231"/>
        <v>-906</v>
      </c>
      <c r="CJ152" s="75"/>
      <c r="CK152" s="75">
        <f t="shared" si="232"/>
        <v>-555</v>
      </c>
      <c r="CL152" s="75">
        <f t="shared" si="232"/>
        <v>-370</v>
      </c>
      <c r="CM152" s="112">
        <v>0</v>
      </c>
      <c r="CN152" s="75">
        <f t="shared" si="233"/>
        <v>0</v>
      </c>
      <c r="CO152" s="75">
        <f t="shared" si="233"/>
        <v>0</v>
      </c>
      <c r="CP152" s="75">
        <f t="shared" si="233"/>
        <v>0</v>
      </c>
      <c r="CQ152" s="75"/>
      <c r="CR152" s="126">
        <f t="shared" si="165"/>
        <v>-657</v>
      </c>
      <c r="CS152" s="112">
        <v>0</v>
      </c>
      <c r="CT152" s="57"/>
      <c r="CU152" s="75">
        <f t="shared" si="234"/>
        <v>-620</v>
      </c>
      <c r="CV152" s="75">
        <f t="shared" si="234"/>
        <v>-925</v>
      </c>
      <c r="CW152" s="75">
        <f t="shared" si="234"/>
        <v>0</v>
      </c>
      <c r="CX152" s="126" cm="1">
        <f t="array" ref="CX152">IF($F152&lt;=10000,0,-ROUND(MAX(INDEX(CX$26:CX$38,MATCH(MAX($F152-CX$86-IF(CX$8="Yes",IF(CX$9=0,$U152,MIN($U152,CX$9)),0),0),CX$12:CX$25,1))*(MAX($F152-CX$86-IF(CX$8="Yes",IF(CX$9=0,$U152,MIN($U152,CX$9)),0),0)-INDEX(CX$12:CX$25,MATCH(MAX($F152-CX$86-IF(CX$8="Yes",IF(CX$9=0,$U152,MIN($U152,CX$9)),0),0),CX$12:CX$25,1)))+INDEX(CX$39:CX$51,MATCH(MAX($F152-CX$86-IF(CX$8="Yes",IF(CX$9=0,$U152,MIN($U152,CX$9)),0),0),CX$12:CX$25,1))-CX$87,0),0))*(1-_xlfn.IFNA(INDEX(WVFamilyCredit[Percent],MATCH(1,(WVFamilyCredit[Year]=Calc!$B$4)*(WVFamilyCredit[HH Size]=SUM(Calc!$B$11:$B$12))*(WVFamilyCredit[Status]=Calc!$B$8)*(WVFamilyCredit[greater than]&lt;=$F152)*(WVFamilyCredit[equal to or less than]&gt;=$F152),0)),0))</f>
        <v>-797</v>
      </c>
      <c r="CY152" s="115" cm="1">
        <f t="array" ref="CY152">(1-_xlfn.IFNA(INDEX(WVFamilyCredit[Percent],MATCH(1,(WVFamilyCredit[Year]=Calc!$B$4)*(WVFamilyCredit[HH Size]=SUM(Calc!$B$11:$B$12))*(WVFamilyCredit[Status]=Calc!$B$8)*(WVFamilyCredit[greater than]&lt;=$F152)*(WVFamilyCredit[equal to or less than]&gt;=$F152),0)),0))</f>
        <v>1</v>
      </c>
      <c r="CZ152" s="112">
        <v>840</v>
      </c>
      <c r="DA152" s="57"/>
      <c r="DB152" s="75">
        <f t="shared" si="235"/>
        <v>-581</v>
      </c>
      <c r="DC152" s="75">
        <f t="shared" si="235"/>
        <v>0</v>
      </c>
      <c r="DE152" s="57"/>
      <c r="DF152" s="57">
        <f t="shared" si="191"/>
        <v>978</v>
      </c>
      <c r="DG152" s="57">
        <f t="shared" si="192"/>
        <v>682</v>
      </c>
      <c r="DH152">
        <v>0</v>
      </c>
      <c r="DI152" s="57">
        <f t="shared" si="193"/>
        <v>583</v>
      </c>
      <c r="DJ152" s="75">
        <f t="shared" si="194"/>
        <v>446</v>
      </c>
      <c r="DK152" s="75">
        <f t="shared" si="195"/>
        <v>455</v>
      </c>
      <c r="DL152" s="75">
        <f t="shared" si="196"/>
        <v>248</v>
      </c>
      <c r="DM152" s="57">
        <f t="shared" si="197"/>
        <v>208</v>
      </c>
      <c r="DN152" s="57">
        <f t="shared" si="198"/>
        <v>0</v>
      </c>
      <c r="DO152">
        <f>0</f>
        <v>0</v>
      </c>
      <c r="DP152">
        <v>0</v>
      </c>
      <c r="DQ152" s="57">
        <f t="shared" si="199"/>
        <v>-657</v>
      </c>
      <c r="DR152" s="75">
        <f t="shared" si="200"/>
        <v>-797</v>
      </c>
      <c r="EB152" s="209" cm="1">
        <f t="array" ref="EB152">_xlfn.IFNA(INDEX(CAeitcTable[],MATCH(1,(CAeitcTable[At Least]&lt;=$F152)*(CAeitcTable[But Not Over]&gt;=$F152),0),MATCH(MIN($B$12,3),VALUE(CAeitcTable[#Headers]),0)),0)</f>
        <v>14</v>
      </c>
      <c r="EC152">
        <f t="shared" si="236"/>
        <v>0</v>
      </c>
      <c r="ED152">
        <f t="shared" si="236"/>
        <v>0</v>
      </c>
      <c r="EE152">
        <f t="shared" si="236"/>
        <v>0</v>
      </c>
      <c r="EF152">
        <f t="shared" si="236"/>
        <v>0</v>
      </c>
      <c r="EI152">
        <f t="shared" si="169"/>
        <v>0</v>
      </c>
      <c r="EK152">
        <f t="shared" si="237"/>
        <v>0</v>
      </c>
      <c r="EL152">
        <f t="shared" si="237"/>
        <v>0</v>
      </c>
      <c r="EM152">
        <f t="shared" si="237"/>
        <v>0</v>
      </c>
      <c r="EN152">
        <f t="shared" si="237"/>
        <v>0</v>
      </c>
      <c r="EP152">
        <f t="shared" si="238"/>
        <v>0</v>
      </c>
      <c r="EQ152">
        <f t="shared" si="238"/>
        <v>0</v>
      </c>
      <c r="ER152" s="209">
        <f t="shared" si="172"/>
        <v>0</v>
      </c>
      <c r="ES152">
        <f t="shared" si="239"/>
        <v>0</v>
      </c>
      <c r="ET152">
        <f t="shared" si="239"/>
        <v>0</v>
      </c>
      <c r="EU152" s="213">
        <f t="shared" si="174"/>
        <v>350</v>
      </c>
      <c r="EW152" s="215">
        <f t="shared" si="175"/>
        <v>0</v>
      </c>
      <c r="EX152">
        <f t="shared" si="240"/>
        <v>0</v>
      </c>
      <c r="EY152">
        <f t="shared" si="240"/>
        <v>0</v>
      </c>
      <c r="FB152">
        <f t="shared" si="241"/>
        <v>0</v>
      </c>
      <c r="FC152">
        <f t="shared" si="241"/>
        <v>0</v>
      </c>
      <c r="FD152">
        <f t="shared" si="241"/>
        <v>0</v>
      </c>
      <c r="FG152" s="215">
        <f t="shared" si="178"/>
        <v>0</v>
      </c>
      <c r="FH152">
        <f t="shared" si="242"/>
        <v>0</v>
      </c>
      <c r="FI152">
        <f t="shared" si="242"/>
        <v>0</v>
      </c>
      <c r="FK152">
        <f t="shared" si="180"/>
        <v>0</v>
      </c>
      <c r="FL152" s="215">
        <f t="shared" si="181"/>
        <v>0</v>
      </c>
      <c r="FP152" s="215">
        <f t="shared" si="182"/>
        <v>0</v>
      </c>
      <c r="FQ152">
        <f t="shared" si="183"/>
        <v>0</v>
      </c>
      <c r="FR152" s="215">
        <f t="shared" si="184"/>
        <v>0</v>
      </c>
      <c r="FS152" s="209">
        <f t="shared" si="185"/>
        <v>315</v>
      </c>
      <c r="FU152">
        <f t="shared" si="186"/>
        <v>0</v>
      </c>
    </row>
    <row r="153" spans="6:177">
      <c r="F153" s="2">
        <v>30000</v>
      </c>
      <c r="G153">
        <f t="shared" si="187"/>
        <v>30025</v>
      </c>
      <c r="H153" s="75">
        <f t="shared" si="129"/>
        <v>-1718</v>
      </c>
      <c r="I153" s="57">
        <v>920</v>
      </c>
      <c r="J153" s="57">
        <v>0</v>
      </c>
      <c r="K153" s="2">
        <f>ROUND(INDEX(CCareExpDecimal[],MATCH(F153,CCareExpDecimal[Income At Least],1),2)*J153,0)</f>
        <v>0</v>
      </c>
      <c r="L153" s="57">
        <v>248.4</v>
      </c>
      <c r="M153" s="2">
        <f t="shared" si="130"/>
        <v>0</v>
      </c>
      <c r="N153" s="57">
        <v>672</v>
      </c>
      <c r="O153" s="57">
        <f t="shared" si="243"/>
        <v>920</v>
      </c>
      <c r="P153" s="2">
        <f t="shared" si="132"/>
        <v>0</v>
      </c>
      <c r="Q153" s="96">
        <v>2528</v>
      </c>
      <c r="R153" s="96">
        <f t="shared" si="188"/>
        <v>2280</v>
      </c>
      <c r="S153" s="2">
        <f t="shared" si="189"/>
        <v>0</v>
      </c>
      <c r="T153" s="2">
        <f t="shared" si="133"/>
        <v>-1718</v>
      </c>
      <c r="U153" s="2">
        <f t="shared" si="134"/>
        <v>1718</v>
      </c>
      <c r="V153" s="75"/>
      <c r="W153" s="75">
        <f t="shared" si="135"/>
        <v>-531</v>
      </c>
      <c r="X153" s="75">
        <f t="shared" si="136"/>
        <v>9</v>
      </c>
      <c r="Y153" s="75">
        <f t="shared" si="137"/>
        <v>0</v>
      </c>
      <c r="Z153" s="75"/>
      <c r="AA153" s="2">
        <f t="shared" si="138"/>
        <v>2775</v>
      </c>
      <c r="AB153" s="2">
        <f>IF($F153&lt;=AD$64,AD$65,AD$66)*Calc!$B$12+AD$63</f>
        <v>1500</v>
      </c>
      <c r="AC153" s="2">
        <f t="shared" si="139"/>
        <v>4275</v>
      </c>
      <c r="AD153" s="126">
        <f t="shared" si="140"/>
        <v>-1385</v>
      </c>
      <c r="AE153" s="112">
        <v>1013</v>
      </c>
      <c r="AF153" s="75">
        <f t="shared" si="141"/>
        <v>0</v>
      </c>
      <c r="AG153" s="75"/>
      <c r="AH153" s="75">
        <f t="shared" si="142"/>
        <v>-404</v>
      </c>
      <c r="AI153" s="75">
        <f t="shared" si="143"/>
        <v>0</v>
      </c>
      <c r="AJ153" s="75">
        <f t="shared" si="144"/>
        <v>-715</v>
      </c>
      <c r="AK153" s="75">
        <f t="shared" si="145"/>
        <v>0</v>
      </c>
      <c r="AL153" s="75">
        <f t="shared" si="190"/>
        <v>-715</v>
      </c>
      <c r="AM153" s="114">
        <v>706</v>
      </c>
      <c r="AN153" s="120"/>
      <c r="AO153" s="75">
        <f t="shared" ref="AO153:AP172" si="246">-ROUND(MAX(INDEX(AO$26:AO$38,MATCH(MAX($F153-AO$86-IF(AO$8="Yes",IF(AO$9=0,$U153,MIN($U153,AO$9)),0),0),AO$12:AO$25,1))*(MAX($F153-AO$86-IF(AO$8="Yes",IF(AO$9=0,$U153,MIN($U153,AO$9)),0),0)-INDEX(AO$12:AO$25,MATCH(MAX($F153-AO$86-IF(AO$8="Yes",IF(AO$9=0,$U153,MIN($U153,AO$9)),0),0),AO$12:AO$25,1)))+INDEX(AO$39:AO$51,MATCH(MAX($F153-AO$86-IF(AO$8="Yes",IF(AO$9=0,$U153,MIN($U153,AO$9)),0),0),AO$12:AO$25,1))-AO$87,0),0)</f>
        <v>-272</v>
      </c>
      <c r="AP153" s="75">
        <f t="shared" si="246"/>
        <v>-711</v>
      </c>
      <c r="AQ153" s="75"/>
      <c r="AR153" s="126">
        <f t="shared" si="120"/>
        <v>-550</v>
      </c>
      <c r="AS153" s="75">
        <f t="shared" ref="AS153:AV172" si="247">-ROUND(MAX(INDEX(AS$26:AS$38,MATCH(MAX($F153-AS$86-IF(AS$8="Yes",IF(AS$9=0,$U153,MIN($U153,AS$9)),0),0),AS$12:AS$25,1))*(MAX($F153-AS$86-IF(AS$8="Yes",IF(AS$9=0,$U153,MIN($U153,AS$9)),0),0)-INDEX(AS$12:AS$25,MATCH(MAX($F153-AS$86-IF(AS$8="Yes",IF(AS$9=0,$U153,MIN($U153,AS$9)),0),0),AS$12:AS$25,1)))+INDEX(AS$39:AS$51,MATCH(MAX($F153-AS$86-IF(AS$8="Yes",IF(AS$9=0,$U153,MIN($U153,AS$9)),0),0),AS$12:AS$25,1))-AS$87,0),0)</f>
        <v>-988</v>
      </c>
      <c r="AT153" s="75">
        <f t="shared" si="247"/>
        <v>-769</v>
      </c>
      <c r="AU153" s="75">
        <f t="shared" si="247"/>
        <v>0</v>
      </c>
      <c r="AV153" s="75">
        <f t="shared" si="247"/>
        <v>-1087</v>
      </c>
      <c r="AW153" s="112">
        <v>607</v>
      </c>
      <c r="AX153" s="75">
        <f t="shared" ref="AX153:AY172" si="248">-ROUND(MAX(INDEX(AX$26:AX$38,MATCH(MAX($F153-AX$86-IF(AX$8="Yes",IF(AX$9=0,$U153,MIN($U153,AX$9)),0),0),AX$12:AX$25,1))*(MAX($F153-AX$86-IF(AX$8="Yes",IF(AX$9=0,$U153,MIN($U153,AX$9)),0),0)-INDEX(AX$12:AX$25,MATCH(MAX($F153-AX$86-IF(AX$8="Yes",IF(AX$9=0,$U153,MIN($U153,AX$9)),0),0),AX$12:AX$25,1)))+INDEX(AX$39:AX$51,MATCH(MAX($F153-AX$86-IF(AX$8="Yes",IF(AX$9=0,$U153,MIN($U153,AX$9)),0),0),AX$12:AX$25,1))-AX$87,0),0)</f>
        <v>-1555</v>
      </c>
      <c r="AY153" s="75">
        <f t="shared" si="248"/>
        <v>-676</v>
      </c>
      <c r="AZ153" s="75"/>
      <c r="BA153" s="75">
        <f t="shared" ref="BA153:BF162" si="249">-ROUND(MAX(INDEX(BA$26:BA$38,MATCH(MAX($F153-BA$86-IF(BA$8="Yes",IF(BA$9=0,$U153,MIN($U153,BA$9)),0),0),BA$12:BA$25,1))*(MAX($F153-BA$86-IF(BA$8="Yes",IF(BA$9=0,$U153,MIN($U153,BA$9)),0),0)-INDEX(BA$12:BA$25,MATCH(MAX($F153-BA$86-IF(BA$8="Yes",IF(BA$9=0,$U153,MIN($U153,BA$9)),0),0),BA$12:BA$25,1)))+INDEX(BA$39:BA$51,MATCH(MAX($F153-BA$86-IF(BA$8="Yes",IF(BA$9=0,$U153,MIN($U153,BA$9)),0),0),BA$12:BA$25,1))-BA$87,0),0)</f>
        <v>-1365</v>
      </c>
      <c r="BB153" s="75">
        <f t="shared" si="249"/>
        <v>-914</v>
      </c>
      <c r="BC153" s="75">
        <f t="shared" si="249"/>
        <v>-1298</v>
      </c>
      <c r="BD153" s="75">
        <f t="shared" si="249"/>
        <v>-951</v>
      </c>
      <c r="BE153" s="75">
        <f t="shared" si="249"/>
        <v>-1216</v>
      </c>
      <c r="BF153" s="75">
        <f t="shared" si="249"/>
        <v>-686</v>
      </c>
      <c r="BG153" s="112">
        <v>463</v>
      </c>
      <c r="BH153" s="75">
        <f t="shared" si="150"/>
        <v>-664</v>
      </c>
      <c r="BI153" s="75">
        <f t="shared" si="151"/>
        <v>4500</v>
      </c>
      <c r="BJ153" s="75">
        <f t="shared" si="152"/>
        <v>-1007</v>
      </c>
      <c r="BK153" s="75">
        <f t="shared" ref="BK153:BL172" si="250">-ROUND(MAX(INDEX(BK$26:BK$38,MATCH(MAX($F153-BK$86-IF(BK$8="Yes",IF(BK$9=0,$U153,MIN($U153,BK$9)),0),0),BK$12:BK$25,1))*(MAX($F153-BK$86-IF(BK$8="Yes",IF(BK$9=0,$U153,MIN($U153,BK$9)),0),0)-INDEX(BK$12:BK$25,MATCH(MAX($F153-BK$86-IF(BK$8="Yes",IF(BK$9=0,$U153,MIN($U153,BK$9)),0),0),BK$12:BK$25,1)))+INDEX(BK$39:BK$51,MATCH(MAX($F153-BK$86-IF(BK$8="Yes",IF(BK$9=0,$U153,MIN($U153,BK$9)),0),0),BK$12:BK$25,1))-BK$87,0),0)</f>
        <v>-1280</v>
      </c>
      <c r="BL153" s="75">
        <f t="shared" si="250"/>
        <v>-1046</v>
      </c>
      <c r="BM153" s="75"/>
      <c r="BN153" s="75">
        <f t="shared" ref="BN153:BO172" si="251">-ROUND(MAX(INDEX(BN$26:BN$38,MATCH(MAX($F153-BN$86-IF(BN$8="Yes",IF(BN$9=0,$U153,MIN($U153,BN$9)),0),0),BN$12:BN$25,1))*(MAX($F153-BN$86-IF(BN$8="Yes",IF(BN$9=0,$U153,MIN($U153,BN$9)),0),0)-INDEX(BN$12:BN$25,MATCH(MAX($F153-BN$86-IF(BN$8="Yes",IF(BN$9=0,$U153,MIN($U153,BN$9)),0),0),BN$12:BN$25,1)))+INDEX(BN$39:BN$51,MATCH(MAX($F153-BN$86-IF(BN$8="Yes",IF(BN$9=0,$U153,MIN($U153,BN$9)),0),0),BN$12:BN$25,1))-BN$87,0),0)</f>
        <v>-865</v>
      </c>
      <c r="BO153" s="75">
        <f t="shared" si="251"/>
        <v>-585</v>
      </c>
      <c r="BP153" s="112">
        <v>480</v>
      </c>
      <c r="BQ153" s="75">
        <f t="shared" si="155"/>
        <v>-532</v>
      </c>
      <c r="BR153" s="112">
        <v>273</v>
      </c>
      <c r="BS153" s="75">
        <f t="shared" si="156"/>
        <v>5540</v>
      </c>
      <c r="BT153" s="75">
        <f t="shared" ref="BT153:CA162" si="252">-ROUND(MAX(INDEX(BT$26:BT$38,MATCH(MAX($F153-BT$86-IF(BT$8="Yes",IF(BT$9=0,$U153,MIN($U153,BT$9)),0),0),BT$12:BT$25,1))*(MAX($F153-BT$86-IF(BT$8="Yes",IF(BT$9=0,$U153,MIN($U153,BT$9)),0),0)-INDEX(BT$12:BT$25,MATCH(MAX($F153-BT$86-IF(BT$8="Yes",IF(BT$9=0,$U153,MIN($U153,BT$9)),0),0),BT$12:BT$25,1)))+INDEX(BT$39:BT$51,MATCH(MAX($F153-BT$86-IF(BT$8="Yes",IF(BT$9=0,$U153,MIN($U153,BT$9)),0),0),BT$12:BT$25,1))-BT$87,0),0)</f>
        <v>-1053</v>
      </c>
      <c r="BU153" s="75">
        <f t="shared" si="252"/>
        <v>-580</v>
      </c>
      <c r="BV153" s="75">
        <f t="shared" si="252"/>
        <v>0</v>
      </c>
      <c r="BW153" s="75">
        <f t="shared" si="252"/>
        <v>0</v>
      </c>
      <c r="BX153" s="75">
        <f t="shared" si="252"/>
        <v>-438</v>
      </c>
      <c r="BY153" s="75">
        <f t="shared" si="252"/>
        <v>-512</v>
      </c>
      <c r="BZ153" s="75">
        <f t="shared" si="252"/>
        <v>-1045</v>
      </c>
      <c r="CA153" s="75">
        <f t="shared" si="252"/>
        <v>-819</v>
      </c>
      <c r="CB153" s="112">
        <v>232</v>
      </c>
      <c r="CC153" s="75">
        <f t="shared" si="158"/>
        <v>0</v>
      </c>
      <c r="CD153" s="75">
        <f t="shared" si="159"/>
        <v>0</v>
      </c>
      <c r="CE153" s="126">
        <f t="shared" si="160"/>
        <v>-43</v>
      </c>
      <c r="CF153" s="75">
        <f t="shared" si="161"/>
        <v>-887</v>
      </c>
      <c r="CG153" s="75"/>
      <c r="CH153" s="75">
        <f t="shared" ref="CH153:CI172" si="253">-ROUND(MAX(INDEX(CH$26:CH$38,MATCH(MAX($F153-CH$86-IF(CH$8="Yes",IF(CH$9=0,$U153,MIN($U153,CH$9)),0),0),CH$12:CH$25,1))*(MAX($F153-CH$86-IF(CH$8="Yes",IF(CH$9=0,$U153,MIN($U153,CH$9)),0),0)-INDEX(CH$12:CH$25,MATCH(MAX($F153-CH$86-IF(CH$8="Yes",IF(CH$9=0,$U153,MIN($U153,CH$9)),0),0),CH$12:CH$25,1)))+INDEX(CH$39:CH$51,MATCH(MAX($F153-CH$86-IF(CH$8="Yes",IF(CH$9=0,$U153,MIN($U153,CH$9)),0),0),CH$12:CH$25,1))-CH$87,0),0)</f>
        <v>-1726</v>
      </c>
      <c r="CI153" s="75">
        <f t="shared" si="253"/>
        <v>-921</v>
      </c>
      <c r="CJ153" s="75"/>
      <c r="CK153" s="75">
        <f t="shared" ref="CK153:CL172" si="254">-ROUND(MAX(INDEX(CK$26:CK$38,MATCH(MAX($F153-CK$86-IF(CK$8="Yes",IF(CK$9=0,$U153,MIN($U153,CK$9)),0),0),CK$12:CK$25,1))*(MAX($F153-CK$86-IF(CK$8="Yes",IF(CK$9=0,$U153,MIN($U153,CK$9)),0),0)-INDEX(CK$12:CK$25,MATCH(MAX($F153-CK$86-IF(CK$8="Yes",IF(CK$9=0,$U153,MIN($U153,CK$9)),0),0),CK$12:CK$25,1)))+INDEX(CK$39:CK$51,MATCH(MAX($F153-CK$86-IF(CK$8="Yes",IF(CK$9=0,$U153,MIN($U153,CK$9)),0),0),CK$12:CK$25,1))-CK$87,0),0)</f>
        <v>-574</v>
      </c>
      <c r="CL153" s="75">
        <f t="shared" si="254"/>
        <v>-385</v>
      </c>
      <c r="CM153" s="112">
        <v>0</v>
      </c>
      <c r="CN153" s="75">
        <f t="shared" ref="CN153:CP172" si="255">-ROUND(MAX(INDEX(CN$26:CN$38,MATCH(MAX($F153-CN$86-IF(CN$8="Yes",IF(CN$9=0,$U153,MIN($U153,CN$9)),0),0),CN$12:CN$25,1))*(MAX($F153-CN$86-IF(CN$8="Yes",IF(CN$9=0,$U153,MIN($U153,CN$9)),0),0)-INDEX(CN$12:CN$25,MATCH(MAX($F153-CN$86-IF(CN$8="Yes",IF(CN$9=0,$U153,MIN($U153,CN$9)),0),0),CN$12:CN$25,1)))+INDEX(CN$39:CN$51,MATCH(MAX($F153-CN$86-IF(CN$8="Yes",IF(CN$9=0,$U153,MIN($U153,CN$9)),0),0),CN$12:CN$25,1))-CN$87,0),0)</f>
        <v>0</v>
      </c>
      <c r="CO153" s="75">
        <f t="shared" si="255"/>
        <v>0</v>
      </c>
      <c r="CP153" s="75">
        <f t="shared" si="255"/>
        <v>0</v>
      </c>
      <c r="CQ153" s="75"/>
      <c r="CR153" s="126">
        <f t="shared" si="165"/>
        <v>-688</v>
      </c>
      <c r="CS153" s="112">
        <v>0</v>
      </c>
      <c r="CT153" s="121">
        <f>CR153/F153</f>
        <v>-2.2933333333333333E-2</v>
      </c>
      <c r="CU153" s="75">
        <f t="shared" ref="CU153:CW172" si="256">-ROUND(MAX(INDEX(CU$26:CU$38,MATCH(MAX($F153-CU$86-IF(CU$8="Yes",IF(CU$9=0,$U153,MIN($U153,CU$9)),0),0),CU$12:CU$25,1))*(MAX($F153-CU$86-IF(CU$8="Yes",IF(CU$9=0,$U153,MIN($U153,CU$9)),0),0)-INDEX(CU$12:CU$25,MATCH(MAX($F153-CU$86-IF(CU$8="Yes",IF(CU$9=0,$U153,MIN($U153,CU$9)),0),0),CU$12:CU$25,1)))+INDEX(CU$39:CU$51,MATCH(MAX($F153-CU$86-IF(CU$8="Yes",IF(CU$9=0,$U153,MIN($U153,CU$9)),0),0),CU$12:CU$25,1))-CU$87,0),0)</f>
        <v>-637</v>
      </c>
      <c r="CV153" s="75">
        <f t="shared" si="256"/>
        <v>-954</v>
      </c>
      <c r="CW153" s="75">
        <f t="shared" si="256"/>
        <v>0</v>
      </c>
      <c r="CX153" s="126" cm="1">
        <f t="array" ref="CX153">IF($F153&lt;=10000,0,-ROUND(MAX(INDEX(CX$26:CX$38,MATCH(MAX($F153-CX$86-IF(CX$8="Yes",IF(CX$9=0,$U153,MIN($U153,CX$9)),0),0),CX$12:CX$25,1))*(MAX($F153-CX$86-IF(CX$8="Yes",IF(CX$9=0,$U153,MIN($U153,CX$9)),0),0)-INDEX(CX$12:CX$25,MATCH(MAX($F153-CX$86-IF(CX$8="Yes",IF(CX$9=0,$U153,MIN($U153,CX$9)),0),0),CX$12:CX$25,1)))+INDEX(CX$39:CX$51,MATCH(MAX($F153-CX$86-IF(CX$8="Yes",IF(CX$9=0,$U153,MIN($U153,CX$9)),0),0),CX$12:CX$25,1))-CX$87,0),0))*(1-_xlfn.IFNA(INDEX(WVFamilyCredit[Percent],MATCH(1,(WVFamilyCredit[Year]=Calc!$B$4)*(WVFamilyCredit[HH Size]=SUM(Calc!$B$11:$B$12))*(WVFamilyCredit[Status]=Calc!$B$8)*(WVFamilyCredit[greater than]&lt;=$F153)*(WVFamilyCredit[equal to or less than]&gt;=$F153),0)),0))</f>
        <v>-815</v>
      </c>
      <c r="CY153" s="115" cm="1">
        <f t="array" ref="CY153">(1-_xlfn.IFNA(INDEX(WVFamilyCredit[Percent],MATCH(1,(WVFamilyCredit[Year]=Calc!$B$4)*(WVFamilyCredit[HH Size]=SUM(Calc!$B$11:$B$12))*(WVFamilyCredit[Status]=Calc!$B$8)*(WVFamilyCredit[greater than]&lt;=$F153)*(WVFamilyCredit[equal to or less than]&gt;=$F153),0)),0))</f>
        <v>1</v>
      </c>
      <c r="CZ153" s="112">
        <v>860</v>
      </c>
      <c r="DA153" s="57"/>
      <c r="DB153" s="75">
        <f t="shared" ref="DB153:DC172" si="257">-ROUND(MAX(INDEX(DB$26:DB$38,MATCH(MAX($F153-DB$86-IF(DB$8="Yes",IF(DB$9=0,$U153,MIN($U153,DB$9)),0),0),DB$12:DB$25,1))*(MAX($F153-DB$86-IF(DB$8="Yes",IF(DB$9=0,$U153,MIN($U153,DB$9)),0),0)-INDEX(DB$12:DB$25,MATCH(MAX($F153-DB$86-IF(DB$8="Yes",IF(DB$9=0,$U153,MIN($U153,DB$9)),0),0),DB$12:DB$25,1)))+INDEX(DB$39:DB$51,MATCH(MAX($F153-DB$86-IF(DB$8="Yes",IF(DB$9=0,$U153,MIN($U153,DB$9)),0),0),DB$12:DB$25,1))-DB$87,0),0)</f>
        <v>-603</v>
      </c>
      <c r="DC153" s="75">
        <f t="shared" si="257"/>
        <v>0</v>
      </c>
      <c r="DE153" s="57"/>
      <c r="DF153" s="57">
        <f t="shared" si="191"/>
        <v>1013</v>
      </c>
      <c r="DG153" s="57">
        <f t="shared" si="192"/>
        <v>706</v>
      </c>
      <c r="DH153">
        <v>0</v>
      </c>
      <c r="DI153" s="57">
        <f t="shared" si="193"/>
        <v>607</v>
      </c>
      <c r="DJ153" s="75">
        <f t="shared" si="194"/>
        <v>463</v>
      </c>
      <c r="DK153" s="75">
        <f t="shared" si="195"/>
        <v>480</v>
      </c>
      <c r="DL153" s="75">
        <f t="shared" si="196"/>
        <v>273</v>
      </c>
      <c r="DM153" s="57">
        <f t="shared" si="197"/>
        <v>232</v>
      </c>
      <c r="DN153" s="57">
        <f t="shared" si="198"/>
        <v>0</v>
      </c>
      <c r="DO153">
        <f>0</f>
        <v>0</v>
      </c>
      <c r="DP153">
        <v>0</v>
      </c>
      <c r="DQ153" s="57">
        <f t="shared" si="199"/>
        <v>-688</v>
      </c>
      <c r="DR153" s="75">
        <f t="shared" si="200"/>
        <v>-815</v>
      </c>
      <c r="EB153" s="209" cm="1">
        <f t="array" ref="EB153">_xlfn.IFNA(INDEX(CAeitcTable[],MATCH(1,(CAeitcTable[At Least]&lt;=$F153)*(CAeitcTable[But Not Over]&gt;=$F153),0),MATCH(MIN($B$12,3),VALUE(CAeitcTable[#Headers]),0)),0)</f>
        <v>9</v>
      </c>
      <c r="EC153">
        <f t="shared" ref="EC153:EF172" si="258">IF(EC$10,IF($B$12=0,EC$5,IF($B$12=1,EC$6,IF($B$12=2,EC$7,EC$8)))*$S153,0)</f>
        <v>0</v>
      </c>
      <c r="ED153">
        <f t="shared" si="258"/>
        <v>0</v>
      </c>
      <c r="EE153">
        <f t="shared" si="258"/>
        <v>0</v>
      </c>
      <c r="EF153">
        <f t="shared" si="258"/>
        <v>0</v>
      </c>
      <c r="EI153">
        <f t="shared" si="169"/>
        <v>0</v>
      </c>
      <c r="EK153">
        <f t="shared" ref="EK153:EN172" si="259">IF(EK$10,IF($B$12=0,EK$5,IF($B$12=1,EK$6,IF($B$12=2,EK$7,EK$8)))*$S153,0)</f>
        <v>0</v>
      </c>
      <c r="EL153">
        <f t="shared" si="259"/>
        <v>0</v>
      </c>
      <c r="EM153">
        <f t="shared" si="259"/>
        <v>0</v>
      </c>
      <c r="EN153">
        <f t="shared" si="259"/>
        <v>0</v>
      </c>
      <c r="EP153">
        <f t="shared" ref="EP153:EQ172" si="260">IF(EP$10,IF($B$12=0,EP$5,IF($B$12=1,EP$6,IF($B$12=2,EP$7,EP$8)))*$S153,0)</f>
        <v>0</v>
      </c>
      <c r="EQ153">
        <f t="shared" si="260"/>
        <v>0</v>
      </c>
      <c r="ER153" s="209">
        <f t="shared" si="172"/>
        <v>0</v>
      </c>
      <c r="ES153">
        <f t="shared" ref="ES153:ET172" si="261">IF(ES$10,IF($B$12=0,ES$5,IF($B$12=1,ES$6,IF($B$12=2,ES$7,ES$8)))*$S153,0)</f>
        <v>0</v>
      </c>
      <c r="ET153">
        <f t="shared" si="261"/>
        <v>0</v>
      </c>
      <c r="EU153" s="213">
        <f t="shared" si="174"/>
        <v>290</v>
      </c>
      <c r="EW153" s="215">
        <f t="shared" si="175"/>
        <v>0</v>
      </c>
      <c r="EX153">
        <f t="shared" ref="EX153:EY172" si="262">IF(EX$10,IF($B$12=0,EX$5,IF($B$12=1,EX$6,IF($B$12=2,EX$7,EX$8)))*$S153,0)</f>
        <v>0</v>
      </c>
      <c r="EY153">
        <f t="shared" si="262"/>
        <v>0</v>
      </c>
      <c r="FB153">
        <f t="shared" ref="FB153:FD172" si="263">IF(FB$10,IF($B$12=0,FB$5,IF($B$12=1,FB$6,IF($B$12=2,FB$7,FB$8)))*$S153,0)</f>
        <v>0</v>
      </c>
      <c r="FC153">
        <f t="shared" si="263"/>
        <v>0</v>
      </c>
      <c r="FD153">
        <f t="shared" si="263"/>
        <v>0</v>
      </c>
      <c r="FG153" s="215">
        <f t="shared" si="178"/>
        <v>0</v>
      </c>
      <c r="FH153">
        <f t="shared" ref="FH153:FI172" si="264">IF(FH$10,IF($B$12=0,FH$5,IF($B$12=1,FH$6,IF($B$12=2,FH$7,FH$8)))*$S153,0)</f>
        <v>0</v>
      </c>
      <c r="FI153">
        <f t="shared" si="264"/>
        <v>0</v>
      </c>
      <c r="FK153">
        <f t="shared" si="180"/>
        <v>0</v>
      </c>
      <c r="FL153" s="215">
        <f t="shared" si="181"/>
        <v>0</v>
      </c>
      <c r="FP153" s="215">
        <f t="shared" si="182"/>
        <v>0</v>
      </c>
      <c r="FQ153">
        <f t="shared" si="183"/>
        <v>0</v>
      </c>
      <c r="FR153" s="215">
        <f t="shared" si="184"/>
        <v>0</v>
      </c>
      <c r="FS153" s="209">
        <f t="shared" si="185"/>
        <v>315</v>
      </c>
      <c r="FU153">
        <f t="shared" si="186"/>
        <v>0</v>
      </c>
    </row>
    <row r="154" spans="6:177">
      <c r="F154" s="2">
        <v>30500</v>
      </c>
      <c r="G154">
        <f t="shared" si="187"/>
        <v>30525</v>
      </c>
      <c r="H154" s="75">
        <f t="shared" si="129"/>
        <v>-1778</v>
      </c>
      <c r="I154" s="57">
        <v>970</v>
      </c>
      <c r="J154" s="57">
        <v>0</v>
      </c>
      <c r="K154" s="2">
        <f>ROUND(INDEX(CCareExpDecimal[],MATCH(F154,CCareExpDecimal[Income At Least],1),2)*J154,0)</f>
        <v>0</v>
      </c>
      <c r="L154" s="57">
        <v>261.90000000000003</v>
      </c>
      <c r="M154" s="2">
        <f t="shared" si="130"/>
        <v>0</v>
      </c>
      <c r="N154" s="57">
        <v>708</v>
      </c>
      <c r="O154" s="57">
        <f t="shared" si="243"/>
        <v>970</v>
      </c>
      <c r="P154" s="2">
        <f t="shared" si="132"/>
        <v>0</v>
      </c>
      <c r="Q154" s="96">
        <v>2492</v>
      </c>
      <c r="R154" s="96">
        <f t="shared" si="188"/>
        <v>2230</v>
      </c>
      <c r="S154" s="2">
        <f t="shared" si="189"/>
        <v>0</v>
      </c>
      <c r="T154" s="2">
        <f t="shared" si="133"/>
        <v>-1778</v>
      </c>
      <c r="U154" s="2">
        <f t="shared" si="134"/>
        <v>1778</v>
      </c>
      <c r="V154" s="75"/>
      <c r="W154" s="75">
        <f t="shared" si="135"/>
        <v>-546</v>
      </c>
      <c r="X154" s="75">
        <f t="shared" si="136"/>
        <v>8</v>
      </c>
      <c r="Y154" s="75">
        <f t="shared" si="137"/>
        <v>0</v>
      </c>
      <c r="Z154" s="75"/>
      <c r="AA154" s="2">
        <f t="shared" si="138"/>
        <v>2750</v>
      </c>
      <c r="AB154" s="2">
        <f>IF($F154&lt;=AD$64,AD$65,AD$66)*Calc!$B$12+AD$63</f>
        <v>1500</v>
      </c>
      <c r="AC154" s="2">
        <f t="shared" si="139"/>
        <v>4250</v>
      </c>
      <c r="AD154" s="126">
        <f t="shared" si="140"/>
        <v>-1410</v>
      </c>
      <c r="AE154" s="112">
        <v>1043</v>
      </c>
      <c r="AF154" s="75">
        <f t="shared" si="141"/>
        <v>0</v>
      </c>
      <c r="AG154" s="75"/>
      <c r="AH154" s="75">
        <f t="shared" si="142"/>
        <v>-416</v>
      </c>
      <c r="AI154" s="75">
        <f t="shared" si="143"/>
        <v>0</v>
      </c>
      <c r="AJ154" s="75">
        <f t="shared" si="144"/>
        <v>-740</v>
      </c>
      <c r="AK154" s="75">
        <f t="shared" si="145"/>
        <v>0</v>
      </c>
      <c r="AL154" s="75">
        <f t="shared" si="190"/>
        <v>-740</v>
      </c>
      <c r="AM154" s="114">
        <v>729</v>
      </c>
      <c r="AN154" s="120"/>
      <c r="AO154" s="75">
        <f t="shared" si="246"/>
        <v>-292</v>
      </c>
      <c r="AP154" s="75">
        <f t="shared" si="246"/>
        <v>-733</v>
      </c>
      <c r="AQ154" s="75"/>
      <c r="AR154" s="126">
        <f t="shared" si="120"/>
        <v>-575</v>
      </c>
      <c r="AS154" s="75">
        <f t="shared" si="247"/>
        <v>-1016</v>
      </c>
      <c r="AT154" s="75">
        <f t="shared" si="247"/>
        <v>-799</v>
      </c>
      <c r="AU154" s="75">
        <f t="shared" si="247"/>
        <v>0</v>
      </c>
      <c r="AV154" s="75">
        <f t="shared" si="247"/>
        <v>-1116</v>
      </c>
      <c r="AW154" s="112">
        <v>632</v>
      </c>
      <c r="AX154" s="75">
        <f t="shared" si="248"/>
        <v>-1593</v>
      </c>
      <c r="AY154" s="75">
        <f t="shared" si="248"/>
        <v>-705</v>
      </c>
      <c r="AZ154" s="75"/>
      <c r="BA154" s="75">
        <f t="shared" si="249"/>
        <v>-1390</v>
      </c>
      <c r="BB154" s="75">
        <f t="shared" si="249"/>
        <v>-929</v>
      </c>
      <c r="BC154" s="75">
        <f t="shared" si="249"/>
        <v>-1319</v>
      </c>
      <c r="BD154" s="75">
        <f t="shared" si="249"/>
        <v>-977</v>
      </c>
      <c r="BE154" s="75">
        <f t="shared" si="249"/>
        <v>-1238</v>
      </c>
      <c r="BF154" s="75">
        <f t="shared" si="249"/>
        <v>-704</v>
      </c>
      <c r="BG154" s="112">
        <v>481</v>
      </c>
      <c r="BH154" s="75">
        <f t="shared" si="150"/>
        <v>-693</v>
      </c>
      <c r="BI154" s="75">
        <f t="shared" si="151"/>
        <v>4575</v>
      </c>
      <c r="BJ154" s="75">
        <f t="shared" si="152"/>
        <v>-1027</v>
      </c>
      <c r="BK154" s="75">
        <f t="shared" si="250"/>
        <v>-1305</v>
      </c>
      <c r="BL154" s="75">
        <f t="shared" si="250"/>
        <v>-1067</v>
      </c>
      <c r="BM154" s="75"/>
      <c r="BN154" s="75">
        <f t="shared" si="251"/>
        <v>-892</v>
      </c>
      <c r="BO154" s="75">
        <f t="shared" si="251"/>
        <v>-610</v>
      </c>
      <c r="BP154" s="112">
        <v>505</v>
      </c>
      <c r="BQ154" s="75">
        <f t="shared" si="155"/>
        <v>-553</v>
      </c>
      <c r="BR154" s="112">
        <v>297</v>
      </c>
      <c r="BS154" s="75">
        <f t="shared" si="156"/>
        <v>5540</v>
      </c>
      <c r="BT154" s="75">
        <f t="shared" si="252"/>
        <v>-1083</v>
      </c>
      <c r="BU154" s="75">
        <f t="shared" si="252"/>
        <v>-604</v>
      </c>
      <c r="BV154" s="75">
        <f t="shared" si="252"/>
        <v>0</v>
      </c>
      <c r="BW154" s="75">
        <f t="shared" si="252"/>
        <v>0</v>
      </c>
      <c r="BX154" s="75">
        <f t="shared" si="252"/>
        <v>-446</v>
      </c>
      <c r="BY154" s="75">
        <f t="shared" si="252"/>
        <v>-536</v>
      </c>
      <c r="BZ154" s="75">
        <f t="shared" si="252"/>
        <v>-1073</v>
      </c>
      <c r="CA154" s="75">
        <f t="shared" si="252"/>
        <v>-843</v>
      </c>
      <c r="CB154" s="112">
        <v>303</v>
      </c>
      <c r="CC154" s="75">
        <f t="shared" si="158"/>
        <v>0</v>
      </c>
      <c r="CD154" s="75">
        <f t="shared" si="159"/>
        <v>0</v>
      </c>
      <c r="CE154" s="126">
        <f t="shared" si="160"/>
        <v>-56</v>
      </c>
      <c r="CF154" s="75">
        <f t="shared" si="161"/>
        <v>-911</v>
      </c>
      <c r="CG154" s="75"/>
      <c r="CH154" s="75">
        <f t="shared" si="253"/>
        <v>-1764</v>
      </c>
      <c r="CI154" s="75">
        <f t="shared" si="253"/>
        <v>-936</v>
      </c>
      <c r="CJ154" s="75"/>
      <c r="CK154" s="75">
        <f t="shared" si="254"/>
        <v>-593</v>
      </c>
      <c r="CL154" s="75">
        <f t="shared" si="254"/>
        <v>-400</v>
      </c>
      <c r="CM154" s="112">
        <v>0</v>
      </c>
      <c r="CN154" s="75">
        <f t="shared" si="255"/>
        <v>0</v>
      </c>
      <c r="CO154" s="75">
        <f t="shared" si="255"/>
        <v>0</v>
      </c>
      <c r="CP154" s="75">
        <f t="shared" si="255"/>
        <v>0</v>
      </c>
      <c r="CQ154" s="75"/>
      <c r="CR154" s="126">
        <f t="shared" si="165"/>
        <v>-718</v>
      </c>
      <c r="CS154" s="112">
        <v>0</v>
      </c>
      <c r="CT154" s="121">
        <f t="shared" ref="CT154:CT217" si="265">CR154/F154</f>
        <v>-2.3540983606557379E-2</v>
      </c>
      <c r="CU154" s="75">
        <f t="shared" si="256"/>
        <v>-653</v>
      </c>
      <c r="CV154" s="75">
        <f t="shared" si="256"/>
        <v>-983</v>
      </c>
      <c r="CW154" s="75">
        <f t="shared" si="256"/>
        <v>0</v>
      </c>
      <c r="CX154" s="126" cm="1">
        <f t="array" ref="CX154">IF($F154&lt;=10000,0,-ROUND(MAX(INDEX(CX$26:CX$38,MATCH(MAX($F154-CX$86-IF(CX$8="Yes",IF(CX$9=0,$U154,MIN($U154,CX$9)),0),0),CX$12:CX$25,1))*(MAX($F154-CX$86-IF(CX$8="Yes",IF(CX$9=0,$U154,MIN($U154,CX$9)),0),0)-INDEX(CX$12:CX$25,MATCH(MAX($F154-CX$86-IF(CX$8="Yes",IF(CX$9=0,$U154,MIN($U154,CX$9)),0),0),CX$12:CX$25,1)))+INDEX(CX$39:CX$51,MATCH(MAX($F154-CX$86-IF(CX$8="Yes",IF(CX$9=0,$U154,MIN($U154,CX$9)),0),0),CX$12:CX$25,1))-CX$87,0),0))*(1-_xlfn.IFNA(INDEX(WVFamilyCredit[Percent],MATCH(1,(WVFamilyCredit[Year]=Calc!$B$4)*(WVFamilyCredit[HH Size]=SUM(Calc!$B$11:$B$12))*(WVFamilyCredit[Status]=Calc!$B$8)*(WVFamilyCredit[greater than]&lt;=$F154)*(WVFamilyCredit[equal to or less than]&gt;=$F154),0)),0))</f>
        <v>-832</v>
      </c>
      <c r="CY154" s="115" cm="1">
        <f t="array" ref="CY154">(1-_xlfn.IFNA(INDEX(WVFamilyCredit[Percent],MATCH(1,(WVFamilyCredit[Year]=Calc!$B$4)*(WVFamilyCredit[HH Size]=SUM(Calc!$B$11:$B$12))*(WVFamilyCredit[Status]=Calc!$B$8)*(WVFamilyCredit[greater than]&lt;=$F154)*(WVFamilyCredit[equal to or less than]&gt;=$F154),0)),0))</f>
        <v>1</v>
      </c>
      <c r="CZ154" s="112">
        <v>880</v>
      </c>
      <c r="DA154" s="57"/>
      <c r="DB154" s="75">
        <f t="shared" si="257"/>
        <v>-625</v>
      </c>
      <c r="DC154" s="75">
        <f t="shared" si="257"/>
        <v>0</v>
      </c>
      <c r="DE154" s="57"/>
      <c r="DF154" s="57">
        <f t="shared" si="191"/>
        <v>1043</v>
      </c>
      <c r="DG154" s="57">
        <f t="shared" si="192"/>
        <v>729</v>
      </c>
      <c r="DH154">
        <v>0</v>
      </c>
      <c r="DI154" s="57">
        <f t="shared" si="193"/>
        <v>632</v>
      </c>
      <c r="DJ154" s="75">
        <f t="shared" si="194"/>
        <v>481</v>
      </c>
      <c r="DK154" s="75">
        <f t="shared" si="195"/>
        <v>505</v>
      </c>
      <c r="DL154" s="75">
        <f t="shared" si="196"/>
        <v>297</v>
      </c>
      <c r="DM154" s="57">
        <f t="shared" si="197"/>
        <v>303</v>
      </c>
      <c r="DN154" s="57">
        <f t="shared" si="198"/>
        <v>0</v>
      </c>
      <c r="DO154">
        <f>0</f>
        <v>0</v>
      </c>
      <c r="DP154">
        <v>0</v>
      </c>
      <c r="DQ154" s="57">
        <f t="shared" si="199"/>
        <v>-718</v>
      </c>
      <c r="DR154" s="75">
        <f t="shared" si="200"/>
        <v>-832</v>
      </c>
      <c r="EB154" s="209" cm="1">
        <f t="array" ref="EB154">_xlfn.IFNA(INDEX(CAeitcTable[],MATCH(1,(CAeitcTable[At Least]&lt;=$F154)*(CAeitcTable[But Not Over]&gt;=$F154),0),MATCH(MIN($B$12,3),VALUE(CAeitcTable[#Headers]),0)),0)</f>
        <v>5</v>
      </c>
      <c r="EC154">
        <f t="shared" si="258"/>
        <v>0</v>
      </c>
      <c r="ED154">
        <f t="shared" si="258"/>
        <v>0</v>
      </c>
      <c r="EE154">
        <f t="shared" si="258"/>
        <v>0</v>
      </c>
      <c r="EF154">
        <f t="shared" si="258"/>
        <v>0</v>
      </c>
      <c r="EI154">
        <f t="shared" si="169"/>
        <v>0</v>
      </c>
      <c r="EK154">
        <f t="shared" si="259"/>
        <v>0</v>
      </c>
      <c r="EL154">
        <f t="shared" si="259"/>
        <v>0</v>
      </c>
      <c r="EM154">
        <f t="shared" si="259"/>
        <v>0</v>
      </c>
      <c r="EN154">
        <f t="shared" si="259"/>
        <v>0</v>
      </c>
      <c r="EP154">
        <f t="shared" si="260"/>
        <v>0</v>
      </c>
      <c r="EQ154">
        <f t="shared" si="260"/>
        <v>0</v>
      </c>
      <c r="ER154" s="209">
        <f t="shared" si="172"/>
        <v>0</v>
      </c>
      <c r="ES154">
        <f t="shared" si="261"/>
        <v>0</v>
      </c>
      <c r="ET154">
        <f t="shared" si="261"/>
        <v>0</v>
      </c>
      <c r="EU154" s="213">
        <f t="shared" si="174"/>
        <v>230</v>
      </c>
      <c r="EW154" s="215">
        <f t="shared" si="175"/>
        <v>0</v>
      </c>
      <c r="EX154">
        <f t="shared" si="262"/>
        <v>0</v>
      </c>
      <c r="EY154">
        <f t="shared" si="262"/>
        <v>0</v>
      </c>
      <c r="FB154">
        <f t="shared" si="263"/>
        <v>0</v>
      </c>
      <c r="FC154">
        <f t="shared" si="263"/>
        <v>0</v>
      </c>
      <c r="FD154">
        <f t="shared" si="263"/>
        <v>0</v>
      </c>
      <c r="FG154" s="215">
        <f t="shared" si="178"/>
        <v>0</v>
      </c>
      <c r="FH154">
        <f t="shared" si="264"/>
        <v>0</v>
      </c>
      <c r="FI154">
        <f t="shared" si="264"/>
        <v>0</v>
      </c>
      <c r="FK154">
        <f t="shared" si="180"/>
        <v>0</v>
      </c>
      <c r="FL154" s="215">
        <f t="shared" si="181"/>
        <v>0</v>
      </c>
      <c r="FP154" s="215">
        <f t="shared" si="182"/>
        <v>0</v>
      </c>
      <c r="FQ154">
        <f t="shared" si="183"/>
        <v>0</v>
      </c>
      <c r="FR154" s="215">
        <f t="shared" si="184"/>
        <v>0</v>
      </c>
      <c r="FS154" s="209">
        <f t="shared" si="185"/>
        <v>315</v>
      </c>
      <c r="FU154">
        <f t="shared" si="186"/>
        <v>0</v>
      </c>
    </row>
    <row r="155" spans="6:177">
      <c r="F155" s="2">
        <v>31000</v>
      </c>
      <c r="G155">
        <f t="shared" si="187"/>
        <v>31025</v>
      </c>
      <c r="H155" s="75">
        <f t="shared" si="129"/>
        <v>-1838</v>
      </c>
      <c r="I155" s="57">
        <v>1020</v>
      </c>
      <c r="J155" s="57">
        <v>0</v>
      </c>
      <c r="K155" s="2">
        <f>ROUND(INDEX(CCareExpDecimal[],MATCH(F155,CCareExpDecimal[Income At Least],1),2)*J155,0)</f>
        <v>0</v>
      </c>
      <c r="L155" s="57">
        <v>275.40000000000003</v>
      </c>
      <c r="M155" s="2">
        <f t="shared" si="130"/>
        <v>0</v>
      </c>
      <c r="N155" s="57">
        <v>745</v>
      </c>
      <c r="O155" s="57">
        <f t="shared" si="243"/>
        <v>1020</v>
      </c>
      <c r="P155" s="2">
        <f t="shared" si="132"/>
        <v>0</v>
      </c>
      <c r="Q155" s="96">
        <v>2455</v>
      </c>
      <c r="R155" s="96">
        <f t="shared" si="188"/>
        <v>2180</v>
      </c>
      <c r="S155" s="2">
        <f t="shared" si="189"/>
        <v>0</v>
      </c>
      <c r="T155" s="2">
        <f t="shared" si="133"/>
        <v>-1838</v>
      </c>
      <c r="U155" s="2">
        <f t="shared" si="134"/>
        <v>1838</v>
      </c>
      <c r="V155" s="75"/>
      <c r="W155" s="75">
        <f t="shared" si="135"/>
        <v>-561</v>
      </c>
      <c r="X155" s="75">
        <f t="shared" si="136"/>
        <v>7</v>
      </c>
      <c r="Y155" s="75">
        <f t="shared" si="137"/>
        <v>0</v>
      </c>
      <c r="Z155" s="75"/>
      <c r="AA155" s="2">
        <f t="shared" si="138"/>
        <v>2725</v>
      </c>
      <c r="AB155" s="2">
        <f>IF($F155&lt;=AD$64,AD$65,AD$66)*Calc!$B$12+AD$63</f>
        <v>1500</v>
      </c>
      <c r="AC155" s="2">
        <f t="shared" si="139"/>
        <v>4225</v>
      </c>
      <c r="AD155" s="126">
        <f t="shared" si="140"/>
        <v>-1435</v>
      </c>
      <c r="AE155" s="112">
        <v>1073</v>
      </c>
      <c r="AF155" s="75">
        <f t="shared" si="141"/>
        <v>0</v>
      </c>
      <c r="AG155" s="75"/>
      <c r="AH155" s="75">
        <f t="shared" si="142"/>
        <v>-429</v>
      </c>
      <c r="AI155" s="75">
        <f t="shared" si="143"/>
        <v>0</v>
      </c>
      <c r="AJ155" s="75">
        <f t="shared" si="144"/>
        <v>-764</v>
      </c>
      <c r="AK155" s="75">
        <f t="shared" si="145"/>
        <v>0</v>
      </c>
      <c r="AL155" s="75">
        <f t="shared" si="190"/>
        <v>-764</v>
      </c>
      <c r="AM155" s="114">
        <v>753</v>
      </c>
      <c r="AN155" s="120"/>
      <c r="AO155" s="75">
        <f t="shared" si="246"/>
        <v>-312</v>
      </c>
      <c r="AP155" s="75">
        <f t="shared" si="246"/>
        <v>-755</v>
      </c>
      <c r="AQ155" s="75"/>
      <c r="AR155" s="126">
        <f t="shared" si="120"/>
        <v>-600</v>
      </c>
      <c r="AS155" s="75">
        <f t="shared" si="247"/>
        <v>-1044</v>
      </c>
      <c r="AT155" s="75">
        <f t="shared" si="247"/>
        <v>-829</v>
      </c>
      <c r="AU155" s="75">
        <f t="shared" si="247"/>
        <v>0</v>
      </c>
      <c r="AV155" s="75">
        <f t="shared" si="247"/>
        <v>-1144</v>
      </c>
      <c r="AW155" s="112">
        <v>657</v>
      </c>
      <c r="AX155" s="75">
        <f t="shared" si="248"/>
        <v>-1631</v>
      </c>
      <c r="AY155" s="75">
        <f t="shared" si="248"/>
        <v>-734</v>
      </c>
      <c r="AZ155" s="75"/>
      <c r="BA155" s="75">
        <f t="shared" si="249"/>
        <v>-1414</v>
      </c>
      <c r="BB155" s="75">
        <f t="shared" si="249"/>
        <v>-945</v>
      </c>
      <c r="BC155" s="75">
        <f t="shared" si="249"/>
        <v>-1340</v>
      </c>
      <c r="BD155" s="75">
        <f t="shared" si="249"/>
        <v>-1003</v>
      </c>
      <c r="BE155" s="75">
        <f t="shared" si="249"/>
        <v>-1261</v>
      </c>
      <c r="BF155" s="75">
        <f t="shared" si="249"/>
        <v>-721</v>
      </c>
      <c r="BG155" s="112">
        <v>498</v>
      </c>
      <c r="BH155" s="75">
        <f t="shared" si="150"/>
        <v>-722</v>
      </c>
      <c r="BI155" s="75">
        <f t="shared" si="151"/>
        <v>4650</v>
      </c>
      <c r="BJ155" s="75">
        <f t="shared" si="152"/>
        <v>-1047</v>
      </c>
      <c r="BK155" s="75">
        <f t="shared" si="250"/>
        <v>-1330</v>
      </c>
      <c r="BL155" s="75">
        <f t="shared" si="250"/>
        <v>-1088</v>
      </c>
      <c r="BM155" s="75"/>
      <c r="BN155" s="75">
        <f t="shared" si="251"/>
        <v>-919</v>
      </c>
      <c r="BO155" s="75">
        <f t="shared" si="251"/>
        <v>-635</v>
      </c>
      <c r="BP155" s="112">
        <v>530</v>
      </c>
      <c r="BQ155" s="75">
        <f t="shared" si="155"/>
        <v>-575</v>
      </c>
      <c r="BR155" s="112">
        <v>322</v>
      </c>
      <c r="BS155" s="75">
        <f t="shared" si="156"/>
        <v>5540</v>
      </c>
      <c r="BT155" s="75">
        <f t="shared" si="252"/>
        <v>-1113</v>
      </c>
      <c r="BU155" s="75">
        <f t="shared" si="252"/>
        <v>-629</v>
      </c>
      <c r="BV155" s="75">
        <f t="shared" si="252"/>
        <v>0</v>
      </c>
      <c r="BW155" s="75">
        <f t="shared" si="252"/>
        <v>0</v>
      </c>
      <c r="BX155" s="75">
        <f t="shared" si="252"/>
        <v>-455</v>
      </c>
      <c r="BY155" s="75">
        <f t="shared" si="252"/>
        <v>-561</v>
      </c>
      <c r="BZ155" s="75">
        <f t="shared" si="252"/>
        <v>-1100</v>
      </c>
      <c r="CA155" s="75">
        <f t="shared" si="252"/>
        <v>-867</v>
      </c>
      <c r="CB155" s="112">
        <v>327</v>
      </c>
      <c r="CC155" s="75">
        <f t="shared" si="158"/>
        <v>0</v>
      </c>
      <c r="CD155" s="75">
        <f t="shared" si="159"/>
        <v>0</v>
      </c>
      <c r="CE155" s="126">
        <f t="shared" si="160"/>
        <v>-70</v>
      </c>
      <c r="CF155" s="75">
        <f t="shared" si="161"/>
        <v>-935</v>
      </c>
      <c r="CG155" s="75"/>
      <c r="CH155" s="75">
        <f t="shared" si="253"/>
        <v>-1803</v>
      </c>
      <c r="CI155" s="75">
        <f t="shared" si="253"/>
        <v>-952</v>
      </c>
      <c r="CJ155" s="75"/>
      <c r="CK155" s="75">
        <f t="shared" si="254"/>
        <v>-611</v>
      </c>
      <c r="CL155" s="75">
        <f t="shared" si="254"/>
        <v>-431</v>
      </c>
      <c r="CM155" s="112">
        <v>0</v>
      </c>
      <c r="CN155" s="75">
        <f t="shared" si="255"/>
        <v>0</v>
      </c>
      <c r="CO155" s="75">
        <f t="shared" si="255"/>
        <v>0</v>
      </c>
      <c r="CP155" s="75">
        <f t="shared" si="255"/>
        <v>0</v>
      </c>
      <c r="CQ155" s="75"/>
      <c r="CR155" s="126">
        <f t="shared" si="165"/>
        <v>-749</v>
      </c>
      <c r="CS155" s="112">
        <v>0</v>
      </c>
      <c r="CT155" s="121">
        <f t="shared" si="265"/>
        <v>-2.4161290322580645E-2</v>
      </c>
      <c r="CU155" s="75">
        <f t="shared" si="256"/>
        <v>-670</v>
      </c>
      <c r="CV155" s="75">
        <f t="shared" si="256"/>
        <v>-1012</v>
      </c>
      <c r="CW155" s="75">
        <f t="shared" si="256"/>
        <v>0</v>
      </c>
      <c r="CX155" s="126" cm="1">
        <f t="array" ref="CX155">IF($F155&lt;=10000,0,-ROUND(MAX(INDEX(CX$26:CX$38,MATCH(MAX($F155-CX$86-IF(CX$8="Yes",IF(CX$9=0,$U155,MIN($U155,CX$9)),0),0),CX$12:CX$25,1))*(MAX($F155-CX$86-IF(CX$8="Yes",IF(CX$9=0,$U155,MIN($U155,CX$9)),0),0)-INDEX(CX$12:CX$25,MATCH(MAX($F155-CX$86-IF(CX$8="Yes",IF(CX$9=0,$U155,MIN($U155,CX$9)),0),0),CX$12:CX$25,1)))+INDEX(CX$39:CX$51,MATCH(MAX($F155-CX$86-IF(CX$8="Yes",IF(CX$9=0,$U155,MIN($U155,CX$9)),0),0),CX$12:CX$25,1))-CX$87,0),0))*(1-_xlfn.IFNA(INDEX(WVFamilyCredit[Percent],MATCH(1,(WVFamilyCredit[Year]=Calc!$B$4)*(WVFamilyCredit[HH Size]=SUM(Calc!$B$11:$B$12))*(WVFamilyCredit[Status]=Calc!$B$8)*(WVFamilyCredit[greater than]&lt;=$F155)*(WVFamilyCredit[equal to or less than]&gt;=$F155),0)),0))</f>
        <v>-850</v>
      </c>
      <c r="CY155" s="115" cm="1">
        <f t="array" ref="CY155">(1-_xlfn.IFNA(INDEX(WVFamilyCredit[Percent],MATCH(1,(WVFamilyCredit[Year]=Calc!$B$4)*(WVFamilyCredit[HH Size]=SUM(Calc!$B$11:$B$12))*(WVFamilyCredit[Status]=Calc!$B$8)*(WVFamilyCredit[greater than]&lt;=$F155)*(WVFamilyCredit[equal to or less than]&gt;=$F155),0)),0))</f>
        <v>1</v>
      </c>
      <c r="CZ155" s="112">
        <v>900</v>
      </c>
      <c r="DA155" s="57"/>
      <c r="DB155" s="75">
        <f t="shared" si="257"/>
        <v>-647</v>
      </c>
      <c r="DC155" s="75">
        <f t="shared" si="257"/>
        <v>0</v>
      </c>
      <c r="DE155" s="57"/>
      <c r="DF155" s="57">
        <f t="shared" si="191"/>
        <v>1073</v>
      </c>
      <c r="DG155" s="57">
        <f t="shared" si="192"/>
        <v>753</v>
      </c>
      <c r="DH155">
        <v>0</v>
      </c>
      <c r="DI155" s="57">
        <f t="shared" si="193"/>
        <v>657</v>
      </c>
      <c r="DJ155" s="75">
        <f t="shared" si="194"/>
        <v>498</v>
      </c>
      <c r="DK155" s="75">
        <f t="shared" si="195"/>
        <v>530</v>
      </c>
      <c r="DL155" s="75">
        <f t="shared" si="196"/>
        <v>322</v>
      </c>
      <c r="DM155" s="57">
        <f t="shared" si="197"/>
        <v>327</v>
      </c>
      <c r="DN155" s="57">
        <f t="shared" si="198"/>
        <v>0</v>
      </c>
      <c r="DO155">
        <f>0</f>
        <v>0</v>
      </c>
      <c r="DP155">
        <v>0</v>
      </c>
      <c r="DQ155" s="57">
        <f t="shared" si="199"/>
        <v>-749</v>
      </c>
      <c r="DR155" s="75">
        <f t="shared" si="200"/>
        <v>-850</v>
      </c>
      <c r="EB155" s="209" cm="1">
        <f t="array" ref="EB155">_xlfn.IFNA(INDEX(CAeitcTable[],MATCH(1,(CAeitcTable[At Least]&lt;=$F155)*(CAeitcTable[But Not Over]&gt;=$F155),0),MATCH(MIN($B$12,3),VALUE(CAeitcTable[#Headers]),0)),0)</f>
        <v>0</v>
      </c>
      <c r="EC155">
        <f t="shared" si="258"/>
        <v>0</v>
      </c>
      <c r="ED155">
        <f t="shared" si="258"/>
        <v>0</v>
      </c>
      <c r="EE155">
        <f t="shared" si="258"/>
        <v>0</v>
      </c>
      <c r="EF155">
        <f t="shared" si="258"/>
        <v>0</v>
      </c>
      <c r="EI155">
        <f t="shared" si="169"/>
        <v>0</v>
      </c>
      <c r="EK155">
        <f t="shared" si="259"/>
        <v>0</v>
      </c>
      <c r="EL155">
        <f t="shared" si="259"/>
        <v>0</v>
      </c>
      <c r="EM155">
        <f t="shared" si="259"/>
        <v>0</v>
      </c>
      <c r="EN155">
        <f t="shared" si="259"/>
        <v>0</v>
      </c>
      <c r="EP155">
        <f t="shared" si="260"/>
        <v>0</v>
      </c>
      <c r="EQ155">
        <f t="shared" si="260"/>
        <v>0</v>
      </c>
      <c r="ER155" s="209">
        <f t="shared" si="172"/>
        <v>0</v>
      </c>
      <c r="ES155">
        <f t="shared" si="261"/>
        <v>0</v>
      </c>
      <c r="ET155">
        <f t="shared" si="261"/>
        <v>0</v>
      </c>
      <c r="EU155" s="213">
        <f t="shared" si="174"/>
        <v>170</v>
      </c>
      <c r="EW155" s="215">
        <f t="shared" si="175"/>
        <v>0</v>
      </c>
      <c r="EX155">
        <f t="shared" si="262"/>
        <v>0</v>
      </c>
      <c r="EY155">
        <f t="shared" si="262"/>
        <v>0</v>
      </c>
      <c r="FB155">
        <f t="shared" si="263"/>
        <v>0</v>
      </c>
      <c r="FC155">
        <f t="shared" si="263"/>
        <v>0</v>
      </c>
      <c r="FD155">
        <f t="shared" si="263"/>
        <v>0</v>
      </c>
      <c r="FG155" s="215">
        <f t="shared" si="178"/>
        <v>0</v>
      </c>
      <c r="FH155">
        <f t="shared" si="264"/>
        <v>0</v>
      </c>
      <c r="FI155">
        <f t="shared" si="264"/>
        <v>0</v>
      </c>
      <c r="FK155">
        <f t="shared" si="180"/>
        <v>0</v>
      </c>
      <c r="FL155" s="215">
        <f t="shared" si="181"/>
        <v>0</v>
      </c>
      <c r="FP155" s="215">
        <f t="shared" si="182"/>
        <v>0</v>
      </c>
      <c r="FQ155">
        <f t="shared" si="183"/>
        <v>0</v>
      </c>
      <c r="FR155" s="215">
        <f t="shared" si="184"/>
        <v>0</v>
      </c>
      <c r="FS155" s="209">
        <f t="shared" si="185"/>
        <v>315</v>
      </c>
      <c r="FU155">
        <f t="shared" si="186"/>
        <v>0</v>
      </c>
    </row>
    <row r="156" spans="6:177">
      <c r="F156" s="2">
        <v>31500</v>
      </c>
      <c r="G156">
        <f t="shared" si="187"/>
        <v>31525</v>
      </c>
      <c r="H156" s="75">
        <f t="shared" si="129"/>
        <v>-1898</v>
      </c>
      <c r="I156" s="57">
        <v>1070</v>
      </c>
      <c r="J156" s="57">
        <v>0</v>
      </c>
      <c r="K156" s="2">
        <f>ROUND(INDEX(CCareExpDecimal[],MATCH(F156,CCareExpDecimal[Income At Least],1),2)*J156,0)</f>
        <v>0</v>
      </c>
      <c r="L156" s="57">
        <v>278.2</v>
      </c>
      <c r="M156" s="2">
        <f t="shared" si="130"/>
        <v>0</v>
      </c>
      <c r="N156" s="57">
        <v>792</v>
      </c>
      <c r="O156" s="57">
        <f t="shared" si="243"/>
        <v>1070</v>
      </c>
      <c r="P156" s="2">
        <f t="shared" si="132"/>
        <v>0</v>
      </c>
      <c r="Q156" s="96">
        <v>2408</v>
      </c>
      <c r="R156" s="96">
        <f t="shared" si="188"/>
        <v>2130</v>
      </c>
      <c r="S156" s="2">
        <f t="shared" si="189"/>
        <v>0</v>
      </c>
      <c r="T156" s="2">
        <f t="shared" si="133"/>
        <v>-1898</v>
      </c>
      <c r="U156" s="2">
        <f t="shared" si="134"/>
        <v>1898</v>
      </c>
      <c r="V156" s="75"/>
      <c r="W156" s="75">
        <f t="shared" si="135"/>
        <v>-577</v>
      </c>
      <c r="X156" s="75">
        <f t="shared" si="136"/>
        <v>6</v>
      </c>
      <c r="Y156" s="75">
        <f t="shared" si="137"/>
        <v>0</v>
      </c>
      <c r="Z156" s="75"/>
      <c r="AA156" s="2">
        <f t="shared" si="138"/>
        <v>2700</v>
      </c>
      <c r="AB156" s="2">
        <f>IF($F156&lt;=AD$64,AD$65,AD$66)*Calc!$B$12+AD$63</f>
        <v>1500</v>
      </c>
      <c r="AC156" s="2">
        <f t="shared" si="139"/>
        <v>4200</v>
      </c>
      <c r="AD156" s="126">
        <f t="shared" si="140"/>
        <v>-1460</v>
      </c>
      <c r="AE156" s="112">
        <v>1108</v>
      </c>
      <c r="AF156" s="75">
        <f t="shared" si="141"/>
        <v>0</v>
      </c>
      <c r="AG156" s="75"/>
      <c r="AH156" s="75">
        <f t="shared" si="142"/>
        <v>-441</v>
      </c>
      <c r="AI156" s="75">
        <f t="shared" si="143"/>
        <v>0</v>
      </c>
      <c r="AJ156" s="75">
        <f t="shared" si="144"/>
        <v>-789</v>
      </c>
      <c r="AK156" s="75">
        <f t="shared" si="145"/>
        <v>0</v>
      </c>
      <c r="AL156" s="75">
        <f t="shared" si="190"/>
        <v>-789</v>
      </c>
      <c r="AM156" s="114">
        <v>776</v>
      </c>
      <c r="AN156" s="120"/>
      <c r="AO156" s="75">
        <f t="shared" si="246"/>
        <v>-332</v>
      </c>
      <c r="AP156" s="75">
        <f t="shared" si="246"/>
        <v>-777</v>
      </c>
      <c r="AQ156" s="75"/>
      <c r="AR156" s="126">
        <f t="shared" si="120"/>
        <v>-625</v>
      </c>
      <c r="AS156" s="75">
        <f t="shared" si="247"/>
        <v>-1071</v>
      </c>
      <c r="AT156" s="75">
        <f t="shared" si="247"/>
        <v>-859</v>
      </c>
      <c r="AU156" s="75">
        <f t="shared" si="247"/>
        <v>0</v>
      </c>
      <c r="AV156" s="75">
        <f t="shared" si="247"/>
        <v>-1173</v>
      </c>
      <c r="AW156" s="112">
        <v>685</v>
      </c>
      <c r="AX156" s="75">
        <f t="shared" si="248"/>
        <v>-1669</v>
      </c>
      <c r="AY156" s="75">
        <f t="shared" si="248"/>
        <v>-763</v>
      </c>
      <c r="AZ156" s="75"/>
      <c r="BA156" s="75">
        <f t="shared" si="249"/>
        <v>-1439</v>
      </c>
      <c r="BB156" s="75">
        <f t="shared" si="249"/>
        <v>-961</v>
      </c>
      <c r="BC156" s="75">
        <f t="shared" si="249"/>
        <v>-1362</v>
      </c>
      <c r="BD156" s="75">
        <f t="shared" si="249"/>
        <v>-1029</v>
      </c>
      <c r="BE156" s="75">
        <f t="shared" si="249"/>
        <v>-1283</v>
      </c>
      <c r="BF156" s="75">
        <f t="shared" si="249"/>
        <v>-739</v>
      </c>
      <c r="BG156" s="112">
        <v>516</v>
      </c>
      <c r="BH156" s="75">
        <f t="shared" si="150"/>
        <v>-751</v>
      </c>
      <c r="BI156" s="75">
        <f t="shared" si="151"/>
        <v>4725</v>
      </c>
      <c r="BJ156" s="75">
        <f t="shared" si="152"/>
        <v>-1067</v>
      </c>
      <c r="BK156" s="75">
        <f t="shared" si="250"/>
        <v>-1355</v>
      </c>
      <c r="BL156" s="75">
        <f t="shared" si="250"/>
        <v>-1109</v>
      </c>
      <c r="BM156" s="75"/>
      <c r="BN156" s="75">
        <f t="shared" si="251"/>
        <v>-946</v>
      </c>
      <c r="BO156" s="75">
        <f t="shared" si="251"/>
        <v>-660</v>
      </c>
      <c r="BP156" s="112">
        <v>555</v>
      </c>
      <c r="BQ156" s="75">
        <f t="shared" si="155"/>
        <v>-597</v>
      </c>
      <c r="BR156" s="112">
        <v>347</v>
      </c>
      <c r="BS156" s="75">
        <f t="shared" si="156"/>
        <v>5540</v>
      </c>
      <c r="BT156" s="75">
        <f t="shared" si="252"/>
        <v>-1142</v>
      </c>
      <c r="BU156" s="75">
        <f t="shared" si="252"/>
        <v>-654</v>
      </c>
      <c r="BV156" s="75">
        <f t="shared" si="252"/>
        <v>0</v>
      </c>
      <c r="BW156" s="75">
        <f t="shared" si="252"/>
        <v>0</v>
      </c>
      <c r="BX156" s="75">
        <f t="shared" si="252"/>
        <v>-464</v>
      </c>
      <c r="BY156" s="75">
        <f t="shared" si="252"/>
        <v>-585</v>
      </c>
      <c r="BZ156" s="75">
        <f t="shared" si="252"/>
        <v>-1128</v>
      </c>
      <c r="CA156" s="75">
        <f t="shared" si="252"/>
        <v>-891</v>
      </c>
      <c r="CB156" s="112">
        <v>350</v>
      </c>
      <c r="CC156" s="75">
        <f t="shared" si="158"/>
        <v>0</v>
      </c>
      <c r="CD156" s="75">
        <f t="shared" si="159"/>
        <v>0</v>
      </c>
      <c r="CE156" s="126">
        <f t="shared" si="160"/>
        <v>-84</v>
      </c>
      <c r="CF156" s="75">
        <f t="shared" si="161"/>
        <v>-959</v>
      </c>
      <c r="CG156" s="75"/>
      <c r="CH156" s="75">
        <f t="shared" si="253"/>
        <v>-1841</v>
      </c>
      <c r="CI156" s="75">
        <f t="shared" si="253"/>
        <v>-967</v>
      </c>
      <c r="CJ156" s="75"/>
      <c r="CK156" s="75">
        <f t="shared" si="254"/>
        <v>-630</v>
      </c>
      <c r="CL156" s="75">
        <f t="shared" si="254"/>
        <v>-463</v>
      </c>
      <c r="CM156" s="112">
        <v>0</v>
      </c>
      <c r="CN156" s="75">
        <f t="shared" si="255"/>
        <v>0</v>
      </c>
      <c r="CO156" s="75">
        <f t="shared" si="255"/>
        <v>0</v>
      </c>
      <c r="CP156" s="75">
        <f t="shared" si="255"/>
        <v>0</v>
      </c>
      <c r="CQ156" s="75"/>
      <c r="CR156" s="126">
        <f t="shared" si="165"/>
        <v>-780</v>
      </c>
      <c r="CS156" s="112">
        <v>0</v>
      </c>
      <c r="CT156" s="121">
        <f t="shared" si="265"/>
        <v>-2.4761904761904763E-2</v>
      </c>
      <c r="CU156" s="75">
        <f t="shared" si="256"/>
        <v>-687</v>
      </c>
      <c r="CV156" s="75">
        <f t="shared" si="256"/>
        <v>-1040</v>
      </c>
      <c r="CW156" s="75">
        <f t="shared" si="256"/>
        <v>0</v>
      </c>
      <c r="CX156" s="126" cm="1">
        <f t="array" ref="CX156">IF($F156&lt;=10000,0,-ROUND(MAX(INDEX(CX$26:CX$38,MATCH(MAX($F156-CX$86-IF(CX$8="Yes",IF(CX$9=0,$U156,MIN($U156,CX$9)),0),0),CX$12:CX$25,1))*(MAX($F156-CX$86-IF(CX$8="Yes",IF(CX$9=0,$U156,MIN($U156,CX$9)),0),0)-INDEX(CX$12:CX$25,MATCH(MAX($F156-CX$86-IF(CX$8="Yes",IF(CX$9=0,$U156,MIN($U156,CX$9)),0),0),CX$12:CX$25,1)))+INDEX(CX$39:CX$51,MATCH(MAX($F156-CX$86-IF(CX$8="Yes",IF(CX$9=0,$U156,MIN($U156,CX$9)),0),0),CX$12:CX$25,1))-CX$87,0),0))*(1-_xlfn.IFNA(INDEX(WVFamilyCredit[Percent],MATCH(1,(WVFamilyCredit[Year]=Calc!$B$4)*(WVFamilyCredit[HH Size]=SUM(Calc!$B$11:$B$12))*(WVFamilyCredit[Status]=Calc!$B$8)*(WVFamilyCredit[greater than]&lt;=$F156)*(WVFamilyCredit[equal to or less than]&gt;=$F156),0)),0))</f>
        <v>-868</v>
      </c>
      <c r="CY156" s="115" cm="1">
        <f t="array" ref="CY156">(1-_xlfn.IFNA(INDEX(WVFamilyCredit[Percent],MATCH(1,(WVFamilyCredit[Year]=Calc!$B$4)*(WVFamilyCredit[HH Size]=SUM(Calc!$B$11:$B$12))*(WVFamilyCredit[Status]=Calc!$B$8)*(WVFamilyCredit[greater than]&lt;=$F156)*(WVFamilyCredit[equal to or less than]&gt;=$F156),0)),0))</f>
        <v>1</v>
      </c>
      <c r="CZ156" s="112">
        <v>925</v>
      </c>
      <c r="DA156" s="57"/>
      <c r="DB156" s="75">
        <f t="shared" si="257"/>
        <v>-669</v>
      </c>
      <c r="DC156" s="75">
        <f t="shared" si="257"/>
        <v>0</v>
      </c>
      <c r="DE156" s="57"/>
      <c r="DF156" s="57">
        <f t="shared" si="191"/>
        <v>1108</v>
      </c>
      <c r="DG156" s="57">
        <f t="shared" si="192"/>
        <v>776</v>
      </c>
      <c r="DH156">
        <v>0</v>
      </c>
      <c r="DI156" s="57">
        <f t="shared" si="193"/>
        <v>685</v>
      </c>
      <c r="DJ156" s="75">
        <f t="shared" si="194"/>
        <v>516</v>
      </c>
      <c r="DK156" s="75">
        <f t="shared" si="195"/>
        <v>555</v>
      </c>
      <c r="DL156" s="75">
        <f t="shared" si="196"/>
        <v>347</v>
      </c>
      <c r="DM156" s="57">
        <f t="shared" si="197"/>
        <v>350</v>
      </c>
      <c r="DN156" s="57">
        <f t="shared" si="198"/>
        <v>0</v>
      </c>
      <c r="DO156">
        <f>0</f>
        <v>0</v>
      </c>
      <c r="DP156">
        <v>0</v>
      </c>
      <c r="DQ156" s="57">
        <f t="shared" si="199"/>
        <v>-780</v>
      </c>
      <c r="DR156" s="75">
        <f t="shared" si="200"/>
        <v>-868</v>
      </c>
      <c r="EB156" s="209" cm="1">
        <f t="array" ref="EB156">_xlfn.IFNA(INDEX(CAeitcTable[],MATCH(1,(CAeitcTable[At Least]&lt;=$F156)*(CAeitcTable[But Not Over]&gt;=$F156),0),MATCH(MIN($B$12,3),VALUE(CAeitcTable[#Headers]),0)),0)</f>
        <v>0</v>
      </c>
      <c r="EC156">
        <f t="shared" si="258"/>
        <v>0</v>
      </c>
      <c r="ED156">
        <f t="shared" si="258"/>
        <v>0</v>
      </c>
      <c r="EE156">
        <f t="shared" si="258"/>
        <v>0</v>
      </c>
      <c r="EF156">
        <f t="shared" si="258"/>
        <v>0</v>
      </c>
      <c r="EI156">
        <f t="shared" si="169"/>
        <v>0</v>
      </c>
      <c r="EK156">
        <f t="shared" si="259"/>
        <v>0</v>
      </c>
      <c r="EL156">
        <f t="shared" si="259"/>
        <v>0</v>
      </c>
      <c r="EM156">
        <f t="shared" si="259"/>
        <v>0</v>
      </c>
      <c r="EN156">
        <f t="shared" si="259"/>
        <v>0</v>
      </c>
      <c r="EP156">
        <f t="shared" si="260"/>
        <v>0</v>
      </c>
      <c r="EQ156">
        <f t="shared" si="260"/>
        <v>0</v>
      </c>
      <c r="ER156" s="209">
        <f t="shared" si="172"/>
        <v>0</v>
      </c>
      <c r="ES156">
        <f t="shared" si="261"/>
        <v>0</v>
      </c>
      <c r="ET156">
        <f t="shared" si="261"/>
        <v>0</v>
      </c>
      <c r="EU156" s="213">
        <f t="shared" si="174"/>
        <v>110</v>
      </c>
      <c r="EW156" s="215">
        <f t="shared" si="175"/>
        <v>0</v>
      </c>
      <c r="EX156">
        <f t="shared" si="262"/>
        <v>0</v>
      </c>
      <c r="EY156">
        <f t="shared" si="262"/>
        <v>0</v>
      </c>
      <c r="FB156">
        <f t="shared" si="263"/>
        <v>0</v>
      </c>
      <c r="FC156">
        <f t="shared" si="263"/>
        <v>0</v>
      </c>
      <c r="FD156">
        <f t="shared" si="263"/>
        <v>0</v>
      </c>
      <c r="FG156" s="215">
        <f t="shared" si="178"/>
        <v>0</v>
      </c>
      <c r="FH156">
        <f t="shared" si="264"/>
        <v>0</v>
      </c>
      <c r="FI156">
        <f t="shared" si="264"/>
        <v>0</v>
      </c>
      <c r="FK156">
        <f t="shared" si="180"/>
        <v>0</v>
      </c>
      <c r="FL156" s="215">
        <f t="shared" si="181"/>
        <v>0</v>
      </c>
      <c r="FP156" s="215">
        <f t="shared" si="182"/>
        <v>0</v>
      </c>
      <c r="FQ156">
        <f t="shared" si="183"/>
        <v>0</v>
      </c>
      <c r="FR156" s="215">
        <f t="shared" si="184"/>
        <v>0</v>
      </c>
      <c r="FS156" s="209">
        <f t="shared" si="185"/>
        <v>315</v>
      </c>
      <c r="FU156">
        <f t="shared" si="186"/>
        <v>0</v>
      </c>
    </row>
    <row r="157" spans="6:177">
      <c r="F157" s="2">
        <v>32000</v>
      </c>
      <c r="G157">
        <f t="shared" si="187"/>
        <v>32025</v>
      </c>
      <c r="H157" s="75">
        <f t="shared" ref="H157:H220" si="266">-ROUND(INDEX(H$27:H$38,MATCH(MAX($F157-H$86,0),H$13:H$25,1))*(MAX($F157-H$86,0)-INDEX(H$13:H$25,MATCH(MAX($F157-H$86,0),H$13:H$25,1)))+INDEX(H$40:H$51,MATCH(MAX($F157-H$86,0),H$13:H$25,1)),0)</f>
        <v>-1958</v>
      </c>
      <c r="I157" s="57">
        <v>1120</v>
      </c>
      <c r="J157" s="57">
        <v>0</v>
      </c>
      <c r="K157" s="2">
        <f>ROUND(INDEX(CCareExpDecimal[],MATCH(F157,CCareExpDecimal[Income At Least],1),2)*J157,0)</f>
        <v>0</v>
      </c>
      <c r="L157" s="57">
        <v>291.2</v>
      </c>
      <c r="M157" s="2">
        <f t="shared" ref="M157:M220" si="267">MIN(-H157,M$4*$B$12)</f>
        <v>0</v>
      </c>
      <c r="N157" s="57">
        <v>829</v>
      </c>
      <c r="O157" s="57">
        <f t="shared" si="243"/>
        <v>1120</v>
      </c>
      <c r="P157" s="2">
        <f t="shared" ref="P157:P220" si="268">ROUND(MAX(MIN(P$9*($F157-P$8),P$4*$B$12-M157),0),0)</f>
        <v>0</v>
      </c>
      <c r="Q157" s="96">
        <v>2371</v>
      </c>
      <c r="R157" s="96">
        <f t="shared" si="188"/>
        <v>2080</v>
      </c>
      <c r="S157" s="2">
        <f t="shared" si="189"/>
        <v>0</v>
      </c>
      <c r="T157" s="2">
        <f t="shared" ref="T157:T220" si="269">SUM(H157,K157,M157,P157,S157)</f>
        <v>-1958</v>
      </c>
      <c r="U157" s="2">
        <f t="shared" ref="U157:U220" si="270">MAX(-T157,0)</f>
        <v>1958</v>
      </c>
      <c r="V157" s="75"/>
      <c r="W157" s="75">
        <f t="shared" ref="W157:W220" si="271">ROUND(SUMPRODUCT($AD$2:$DC$2,AD157:DC157)/W$2*$X$5,0)</f>
        <v>-592</v>
      </c>
      <c r="X157" s="75">
        <f t="shared" ref="X157:X220" si="272">ROUND(SUMPRODUCT($DX$2:$FV$2,DX157:FV157)/$W$2,0)</f>
        <v>6</v>
      </c>
      <c r="Y157" s="75">
        <f t="shared" ref="Y157:Y220" si="273">ROUND($S157*Y$10,0)</f>
        <v>0</v>
      </c>
      <c r="Z157" s="75"/>
      <c r="AA157" s="2">
        <f t="shared" ref="AA157:AA220" si="274">MAX(AD$74+MAX($F157+500-AD$68,0)/AD$69*AD$75,AD$76)</f>
        <v>2675</v>
      </c>
      <c r="AB157" s="2">
        <f>IF($F157&lt;=AD$64,AD$65,AD$66)*Calc!$B$12+AD$63</f>
        <v>1500</v>
      </c>
      <c r="AC157" s="2">
        <f t="shared" ref="AC157:AC220" si="275">SUM(AA157:AB157,MAX(-U157,0))</f>
        <v>4175</v>
      </c>
      <c r="AD157" s="126">
        <f t="shared" ref="AD157:AD220" si="276">-ROUND(MAX(INDEX(AD$26:AD$38,MATCH(MAX($F157-AC$90,0),AD$12:AD$25,1))*(MAX($F157-AC$90,0))+INDEX(AD$39:AD$51,MATCH(MAX($F157-AC$90,0),AD$12:AD$25,1)),0),0)</f>
        <v>-1485</v>
      </c>
      <c r="AE157" s="112">
        <v>1138</v>
      </c>
      <c r="AF157" s="75">
        <f t="shared" ref="AF157:AF220" si="277">-ROUND(MAX(INDEX(AF$26:AF$38,MATCH(MAX($F157-AF$86-IF(AF$8="Yes",IF(AF$9=0,$U157,MIN($U157,AF$9)),0),0),AF$12:AF$25,1))*(MAX($F157-AF$86-IF(AF$8="Yes",IF(AF$9=0,$U157,MIN($U157,AF$9)),0),0)-INDEX(AF$12:AF$25,MATCH(MAX($F157-AF$86-IF(AF$8="Yes",IF(AF$9=0,$U157,MIN($U157,AF$9)),0),0),AF$12:AF$25,1)))+INDEX(AF$39:AF$51,MATCH(MAX($F157-AF$86-IF(AF$8="Yes",IF(AF$9=0,$U157,MIN($U157,AF$9)),0),0),AF$12:AF$25,1))-AF$87,0),0)</f>
        <v>0</v>
      </c>
      <c r="AG157" s="75"/>
      <c r="AH157" s="75">
        <f t="shared" ref="AH157:AH220" si="278">-ROUND(MAX(INDEX(AH$26:AH$38,MATCH(MAX($F157-AH$86-IF(AH$8="Yes",IF(AH$9=0,$U157,MIN($U157,AH$9)),0),0),AH$12:AH$25,1))*(MAX($F157-AH$86-IF(AH$8="Yes",IF(AH$9=0,$U157,MIN($U157,AH$9)),0),0)-INDEX(AH$12:AH$25,MATCH(MAX($F157-AH$86-IF(AH$8="Yes",IF(AH$9=0,$U157,MIN($U157,AH$9)),0),0),AH$12:AH$25,1)))+INDEX(AH$39:AH$51,MATCH(MAX($F157-AH$86-IF(AH$8="Yes",IF(AH$9=0,$U157,MIN($U157,AH$9)),0),0),AH$12:AH$25,1))-AH$87,0),0)</f>
        <v>-454</v>
      </c>
      <c r="AI157" s="75">
        <f t="shared" ref="AI157:AI220" si="279">IF(AND($F157&gt;$AL$73,$F157&lt;AL$74),(AL$74-$F157)*AL$67,0)</f>
        <v>0</v>
      </c>
      <c r="AJ157" s="75">
        <f t="shared" ref="AJ157:AJ220" si="280">IF(AND($F157&lt;AL$73+1,$B$7="MFJ"),0,-ROUND(MAX(INDEX(AJ$26:AJ$38,MATCH(MAX($F157-AJ$86-IF(AJ$8="Yes",IF(AJ$9=0,$U157,MIN($U157,AJ$9)),0),0),AJ$12:AJ$25,1))*(MAX($F157-AJ$86-IF(AJ$8="Yes",IF(AJ$9=0,$U157,MIN($U157,AJ$9)),0),0)-INDEX(AJ$12:AJ$25,MATCH(MAX($F157-AJ$86-IF(AJ$8="Yes",IF(AJ$9=0,$U157,MIN($U157,AJ$9)),0),0),AJ$12:AJ$25,1)))+INDEX(AJ$39:AJ$51,MATCH(MAX($F157-AJ$86-IF(AJ$8="Yes",IF(AJ$9=0,$U157,MIN($U157,AJ$9)),0),0),AJ$12:AJ$25,1))-AJ$87,0),0))</f>
        <v>-813</v>
      </c>
      <c r="AK157" s="75">
        <f t="shared" ref="AK157:AK220" si="281">IF(AND($F157&lt;=AL$73-1,NOT($B$7="MFJ")),0,-ROUND(MAX(INDEX(AK$26:AK$38,MATCH(MAX($F157-AK$86-IF(AK$8="Yes",IF(AK$9=0,$U157,MIN($U157,AK$9)),0),0),AK$12:AK$25,1))*(MAX($F157-AK$86-IF(AK$8="Yes",IF(AK$9=0,$U157,MIN($U157,AK$9)),0),0)-INDEX(AK$12:AK$25,MATCH(MAX($F157-AK$86-IF(AK$8="Yes",IF(AK$9=0,$U157,MIN($U157,AK$9)),0),0),AK$12:AK$25,1)))+INDEX(AK$39:AK$51,MATCH(MAX($F157-AK$86-IF(AK$8="Yes",IF(AK$9=0,$U157,MIN($U157,AK$9)),0),0),AK$12:AK$25,1))-AK$87,0),0))</f>
        <v>0</v>
      </c>
      <c r="AL157" s="75">
        <f t="shared" si="190"/>
        <v>-813</v>
      </c>
      <c r="AM157" s="114">
        <v>800</v>
      </c>
      <c r="AN157" s="120"/>
      <c r="AO157" s="75">
        <f t="shared" si="246"/>
        <v>-352</v>
      </c>
      <c r="AP157" s="75">
        <f t="shared" si="246"/>
        <v>-799</v>
      </c>
      <c r="AQ157" s="75"/>
      <c r="AR157" s="126">
        <f t="shared" ref="AR157:AR220" si="282">-ROUND(MAX(INDEX(AR$26:AR$38,MATCH(MAX($F157-AR$86-IF(AR$8="Yes",IF(AR$9=0,$U157,MIN($U157,AR$9)),0),0),AR$12:AR$25,1))*(MAX($F157-AR$86-IF(AR$8="Yes",IF(AR$9=0,$U157,MIN($U157,AR$9)),0),0)-INDEX(AR$12:AR$25,MATCH(MAX($F157-AR$86-IF(AR$8="Yes",IF(AR$9=0,$U157,MIN($U157,AR$9)),0),0),AR$12:AR$25,1)))+INDEX(AR$39:AR$51,MATCH(MAX($F157-AR$86-IF(AR$8="Yes",IF(AR$9=0,$U157,MIN($U157,AR$9)),0),0),AR$12:AR$25,1))-AR$87,0)+IF(AND($F157&gt;AR$73,$B$8="Single"),AR$80,0),0)</f>
        <v>-650</v>
      </c>
      <c r="AS157" s="75">
        <f t="shared" si="247"/>
        <v>-1099</v>
      </c>
      <c r="AT157" s="75">
        <f t="shared" si="247"/>
        <v>-889</v>
      </c>
      <c r="AU157" s="75">
        <f t="shared" si="247"/>
        <v>0</v>
      </c>
      <c r="AV157" s="75">
        <f t="shared" si="247"/>
        <v>-1202</v>
      </c>
      <c r="AW157" s="112">
        <v>710</v>
      </c>
      <c r="AX157" s="75">
        <f t="shared" si="248"/>
        <v>-1707</v>
      </c>
      <c r="AY157" s="75">
        <f t="shared" si="248"/>
        <v>-792</v>
      </c>
      <c r="AZ157" s="75"/>
      <c r="BA157" s="75">
        <f t="shared" si="249"/>
        <v>-1464</v>
      </c>
      <c r="BB157" s="75">
        <f t="shared" si="249"/>
        <v>-977</v>
      </c>
      <c r="BC157" s="75">
        <f t="shared" si="249"/>
        <v>-1383</v>
      </c>
      <c r="BD157" s="75">
        <f t="shared" si="249"/>
        <v>-1056</v>
      </c>
      <c r="BE157" s="75">
        <f t="shared" si="249"/>
        <v>-1306</v>
      </c>
      <c r="BF157" s="75">
        <f t="shared" si="249"/>
        <v>-756</v>
      </c>
      <c r="BG157" s="112">
        <v>533</v>
      </c>
      <c r="BH157" s="75">
        <f t="shared" ref="BH157:BH220" si="283">-ROUND(MAX(INDEX(BH$26:BH$38,MATCH(MAX($F157-BH$86-IF(BH$8="Yes",IF(BH$9=0,$U157,MIN($U157,BH$9)),0),0),BH$12:BH$25,1))*(MAX($F157-BH$86-IF(BH$8="Yes",IF(BH$9=0,$U157,MIN($U157,BH$9)),0),0)-INDEX(BH$12:BH$25,MATCH(MAX($F157-BH$86-IF(BH$8="Yes",IF(BH$9=0,$U157,MIN($U157,BH$9)),0),0),BH$12:BH$25,1)))+INDEX(BH$39:BH$51,MATCH(MAX($F157-BH$86-IF(BH$8="Yes",IF(BH$9=0,$U157,MIN($U157,BH$9)),0),0),BH$12:BH$25,1))-BH$87,0),0)</f>
        <v>-780</v>
      </c>
      <c r="BI157" s="75">
        <f t="shared" ref="BI157:BI220" si="284">MAX(MIN(BJ$70,$F157*BJ$62),BJ$69)</f>
        <v>4800</v>
      </c>
      <c r="BJ157" s="75">
        <f t="shared" ref="BJ157:BJ220" si="285">-ROUND(MAX(INDEX(BJ$26:BJ$38,MATCH(MAX($F157-BJ$86-BI157-IF(BJ$8="Yes",IF(BJ$9=0,$U157,MIN($U157,BJ$9)),0),0),BJ$12:BJ$25,1))*(MAX($F157-BJ$86-BI157-IF(BJ$8="Yes",IF(BJ$9=0,$U157,MIN($U157,BJ$9)),0),0)-INDEX(BJ$12:BJ$25,MATCH(MAX($F157-BJ$86-BI157-IF(BJ$8="Yes",IF(BJ$9=0,$U157,MIN($U157,BJ$9)),0),0),BJ$12:BJ$25,1)))+INDEX(BJ$39:BJ$51,MATCH(MAX($F157-BJ$86-BI157-IF(BJ$8="Yes",IF(BJ$9=0,$U157,MIN($U157,BJ$9)),0),0),BJ$12:BJ$25,1))-BJ$87,0),0)</f>
        <v>-1088</v>
      </c>
      <c r="BK157" s="75">
        <f t="shared" si="250"/>
        <v>-1380</v>
      </c>
      <c r="BL157" s="75">
        <f t="shared" si="250"/>
        <v>-1131</v>
      </c>
      <c r="BM157" s="75"/>
      <c r="BN157" s="75">
        <f t="shared" si="251"/>
        <v>-972</v>
      </c>
      <c r="BO157" s="75">
        <f t="shared" si="251"/>
        <v>-685</v>
      </c>
      <c r="BP157" s="112">
        <v>580</v>
      </c>
      <c r="BQ157" s="75">
        <f t="shared" ref="BQ157:BQ220" si="286">-ROUND(MAX(INDEX(BQ$26:BQ$38,MATCH(MAX($F157-BQ$86-IF(BQ$8="Yes",IF(BQ$9=0,$U157,MIN($U157,BQ$9)),0),0),BQ$12:BQ$25,1))*(MAX($F157-BQ$86-IF(BQ$8="Yes",IF(BQ$9=0,$U157,MIN($U157,BQ$9)),0),0)-INDEX(BQ$12:BQ$25,MATCH(MAX($F157-BQ$86-IF(BQ$8="Yes",IF(BQ$9=0,$U157,MIN($U157,BQ$9)),0),0),BQ$12:BQ$25,1)))+INDEX(BQ$39:BQ$51,MATCH(MAX($F157-BQ$86-IF(BQ$8="Yes",IF(BQ$9=0,$U157,MIN($U157,BQ$9)),0),0),BQ$12:BQ$25,1))-BQ$87,0),0)</f>
        <v>-619</v>
      </c>
      <c r="BR157" s="112">
        <v>372</v>
      </c>
      <c r="BS157" s="75">
        <f t="shared" ref="BS157:BS220" si="287">MAX(MIN(BT$70,$F157*BT$60),BT$69)</f>
        <v>5540</v>
      </c>
      <c r="BT157" s="75">
        <f t="shared" si="252"/>
        <v>-1172</v>
      </c>
      <c r="BU157" s="75">
        <f t="shared" si="252"/>
        <v>-679</v>
      </c>
      <c r="BV157" s="75">
        <f t="shared" si="252"/>
        <v>0</v>
      </c>
      <c r="BW157" s="75">
        <f t="shared" si="252"/>
        <v>0</v>
      </c>
      <c r="BX157" s="75">
        <f t="shared" si="252"/>
        <v>-473</v>
      </c>
      <c r="BY157" s="75">
        <f t="shared" si="252"/>
        <v>-610</v>
      </c>
      <c r="BZ157" s="75">
        <f t="shared" si="252"/>
        <v>-1155</v>
      </c>
      <c r="CA157" s="75">
        <f t="shared" si="252"/>
        <v>-914</v>
      </c>
      <c r="CB157" s="112">
        <v>374</v>
      </c>
      <c r="CC157" s="75">
        <f t="shared" ref="CC157:CC220" si="288">-ROUND(MAX(INDEX(CC$26:CC$38,MATCH(MAX($F157-CC$86-IF(CC$8="Yes",IF(CC$9=0,$U157,MIN($U157,CC$9)),0),0),CC$12:CC$25,1))*(MAX($F157-CC$86-IF(CC$8="Yes",IF(CC$9=0,$U157,MIN($U157,CC$9)),0),0)-INDEX(CC$12:CC$25,MATCH(MAX($F157-CC$86-IF(CC$8="Yes",IF(CC$9=0,$U157,MIN($U157,CC$9)),0),0),CC$12:CC$25,1)))+INDEX(CC$39:CC$51,MATCH(MAX($F157-CC$86-IF(CC$8="Yes",IF(CC$9=0,$U157,MIN($U157,CC$9)),0),0),CC$12:CC$25,1))-CC$87,0),0)</f>
        <v>0</v>
      </c>
      <c r="CD157" s="75">
        <f t="shared" ref="CD157:CD220" si="289">IF($F157&gt;CE$63,SUM($B$11:$B$12)*CE$68,IF($F157&gt;CE$62,SUM($B$11:$B$12)*CE$66,0))</f>
        <v>0</v>
      </c>
      <c r="CE157" s="126">
        <f t="shared" ref="CE157:CE220" si="290">-ROUND(MAX(INDEX(CE$26:CE$38,MATCH(MAX($F157-CE$86+CD157-IF(CE$8="Yes",IF(CE$9=0,$U157,MIN($U157,CE$9)),0),0),CE$12:CE$25,1))*(MAX($F157-CE$86+CD157-IF(CE$8="Yes",IF(CE$9=0,$U157,MIN($U157,CE$9)),0),0)-INDEX(CE$12:CE$25,MATCH(MAX($F157-CE$86+CD157-IF(CE$8="Yes",IF(CE$9=0,$U157,MIN($U157,CE$9)),0),0),CE$12:CE$25,1)))+INDEX(CE$39:CE$51,MATCH(MAX($F157-CE$86+CD157-IF(CE$8="Yes",IF(CE$9=0,$U157,MIN($U157,CE$9)),0),0),CE$12:CE$25,1))-CE$87,0),0)</f>
        <v>-98</v>
      </c>
      <c r="CF157" s="75">
        <f t="shared" ref="CF157:CF220" si="291">-ROUND(MAX(INDEX(CF$26:CF$38,MATCH(MAX($F157-CF$86-IF(CF$8="Yes",IF(CF$9=0,$U157,MIN($U157,CF$9)),0),0),CF$12:CF$25,1))*(MAX($F157-CF$86-IF(CF$8="Yes",IF(CF$9=0,$U157,MIN($U157,CF$9)),0),0)-INDEX(CF$12:CF$25,MATCH(MAX($F157-CF$86-IF(CF$8="Yes",IF(CF$9=0,$U157,MIN($U157,CF$9)),0),0),CF$12:CF$25,1)))+INDEX(CF$39:CF$51,MATCH(MAX($F157-CF$86-IF(CF$8="Yes",IF(CF$9=0,$U157,MIN($U157,CF$9)),0),0),CF$12:CF$25,1))-CF$87,0),0)</f>
        <v>-982</v>
      </c>
      <c r="CG157" s="75"/>
      <c r="CH157" s="75">
        <f t="shared" si="253"/>
        <v>-1880</v>
      </c>
      <c r="CI157" s="75">
        <f t="shared" si="253"/>
        <v>-982</v>
      </c>
      <c r="CJ157" s="75"/>
      <c r="CK157" s="75">
        <f t="shared" si="254"/>
        <v>-649</v>
      </c>
      <c r="CL157" s="75">
        <f t="shared" si="254"/>
        <v>-495</v>
      </c>
      <c r="CM157" s="112">
        <v>0</v>
      </c>
      <c r="CN157" s="75">
        <f t="shared" si="255"/>
        <v>0</v>
      </c>
      <c r="CO157" s="75">
        <f t="shared" si="255"/>
        <v>0</v>
      </c>
      <c r="CP157" s="75">
        <f t="shared" si="255"/>
        <v>0</v>
      </c>
      <c r="CQ157" s="75"/>
      <c r="CR157" s="126">
        <f t="shared" ref="CR157:CR220" si="292">-ROUND(MAX($F157*CR$27-((CR$62*$B$12+CR$64)*CR$66-MAX($F157-CR$71,0)*CR$73/100),0),0)</f>
        <v>-811</v>
      </c>
      <c r="CS157" s="112">
        <v>0</v>
      </c>
      <c r="CT157" s="121">
        <f t="shared" si="265"/>
        <v>-2.5343750000000002E-2</v>
      </c>
      <c r="CU157" s="75">
        <f t="shared" si="256"/>
        <v>-704</v>
      </c>
      <c r="CV157" s="75">
        <f t="shared" si="256"/>
        <v>-1069</v>
      </c>
      <c r="CW157" s="75">
        <f t="shared" si="256"/>
        <v>0</v>
      </c>
      <c r="CX157" s="126" cm="1">
        <f t="array" ref="CX157">IF($F157&lt;=10000,0,-ROUND(MAX(INDEX(CX$26:CX$38,MATCH(MAX($F157-CX$86-IF(CX$8="Yes",IF(CX$9=0,$U157,MIN($U157,CX$9)),0),0),CX$12:CX$25,1))*(MAX($F157-CX$86-IF(CX$8="Yes",IF(CX$9=0,$U157,MIN($U157,CX$9)),0),0)-INDEX(CX$12:CX$25,MATCH(MAX($F157-CX$86-IF(CX$8="Yes",IF(CX$9=0,$U157,MIN($U157,CX$9)),0),0),CX$12:CX$25,1)))+INDEX(CX$39:CX$51,MATCH(MAX($F157-CX$86-IF(CX$8="Yes",IF(CX$9=0,$U157,MIN($U157,CX$9)),0),0),CX$12:CX$25,1))-CX$87,0),0))*(1-_xlfn.IFNA(INDEX(WVFamilyCredit[Percent],MATCH(1,(WVFamilyCredit[Year]=Calc!$B$4)*(WVFamilyCredit[HH Size]=SUM(Calc!$B$11:$B$12))*(WVFamilyCredit[Status]=Calc!$B$8)*(WVFamilyCredit[greater than]&lt;=$F157)*(WVFamilyCredit[equal to or less than]&gt;=$F157),0)),0))</f>
        <v>-886</v>
      </c>
      <c r="CY157" s="115" cm="1">
        <f t="array" ref="CY157">(1-_xlfn.IFNA(INDEX(WVFamilyCredit[Percent],MATCH(1,(WVFamilyCredit[Year]=Calc!$B$4)*(WVFamilyCredit[HH Size]=SUM(Calc!$B$11:$B$12))*(WVFamilyCredit[Status]=Calc!$B$8)*(WVFamilyCredit[greater than]&lt;=$F157)*(WVFamilyCredit[equal to or less than]&gt;=$F157),0)),0))</f>
        <v>1</v>
      </c>
      <c r="CZ157" s="112">
        <v>950</v>
      </c>
      <c r="DA157" s="57"/>
      <c r="DB157" s="75">
        <f t="shared" si="257"/>
        <v>-691</v>
      </c>
      <c r="DC157" s="75">
        <f t="shared" si="257"/>
        <v>0</v>
      </c>
      <c r="DE157" s="57"/>
      <c r="DF157" s="57">
        <f t="shared" si="191"/>
        <v>1138</v>
      </c>
      <c r="DG157" s="57">
        <f t="shared" si="192"/>
        <v>800</v>
      </c>
      <c r="DH157">
        <v>0</v>
      </c>
      <c r="DI157" s="57">
        <f t="shared" si="193"/>
        <v>710</v>
      </c>
      <c r="DJ157" s="75">
        <f t="shared" si="194"/>
        <v>533</v>
      </c>
      <c r="DK157" s="75">
        <f t="shared" si="195"/>
        <v>580</v>
      </c>
      <c r="DL157" s="75">
        <f t="shared" si="196"/>
        <v>372</v>
      </c>
      <c r="DM157" s="57">
        <f t="shared" si="197"/>
        <v>374</v>
      </c>
      <c r="DN157" s="57">
        <f t="shared" si="198"/>
        <v>0</v>
      </c>
      <c r="DO157">
        <f>0</f>
        <v>0</v>
      </c>
      <c r="DP157">
        <v>0</v>
      </c>
      <c r="DQ157" s="57">
        <f t="shared" si="199"/>
        <v>-811</v>
      </c>
      <c r="DR157" s="75">
        <f t="shared" si="200"/>
        <v>-886</v>
      </c>
      <c r="EB157" s="209" cm="1">
        <f t="array" ref="EB157">_xlfn.IFNA(INDEX(CAeitcTable[],MATCH(1,(CAeitcTable[At Least]&lt;=$F157)*(CAeitcTable[But Not Over]&gt;=$F157),0),MATCH(MIN($B$12,3),VALUE(CAeitcTable[#Headers]),0)),0)</f>
        <v>0</v>
      </c>
      <c r="EC157">
        <f t="shared" si="258"/>
        <v>0</v>
      </c>
      <c r="ED157">
        <f t="shared" si="258"/>
        <v>0</v>
      </c>
      <c r="EE157">
        <f t="shared" si="258"/>
        <v>0</v>
      </c>
      <c r="EF157">
        <f t="shared" si="258"/>
        <v>0</v>
      </c>
      <c r="EI157">
        <f t="shared" ref="EI157:EI220" si="293">IF(EI$10,IF($B$12=0,EI$5,IF($B$12=1,EI$6,IF($B$12=2,EI$7,EI$8)))*$S157,0)</f>
        <v>0</v>
      </c>
      <c r="EK157">
        <f t="shared" si="259"/>
        <v>0</v>
      </c>
      <c r="EL157">
        <f t="shared" si="259"/>
        <v>0</v>
      </c>
      <c r="EM157">
        <f t="shared" si="259"/>
        <v>0</v>
      </c>
      <c r="EN157">
        <f t="shared" si="259"/>
        <v>0</v>
      </c>
      <c r="EP157">
        <f t="shared" si="260"/>
        <v>0</v>
      </c>
      <c r="EQ157">
        <f t="shared" si="260"/>
        <v>0</v>
      </c>
      <c r="ER157" s="209">
        <f t="shared" ref="ER157:ER220" si="294">MAX(IF($B$12=0,ER$5,IF($B$12=1,ER$6,IF($B$12=2,ER$7,ER$8)))*$S157,MIN(-BJ157,ER$16*$S157))</f>
        <v>0</v>
      </c>
      <c r="ES157">
        <f t="shared" si="261"/>
        <v>0</v>
      </c>
      <c r="ET157">
        <f t="shared" si="261"/>
        <v>0</v>
      </c>
      <c r="EU157" s="213">
        <f t="shared" ref="EU157:EU220" si="295">MAX(IF($F157-EU$37&lt;0,(MIN($F157,EU$20)*EU$22+0+EU$30*$B$12),(MIN($F157,EU$20)*EU$22+0+EU$30*$B$12)-($F157-EU$37)*EU$40),0)</f>
        <v>50</v>
      </c>
      <c r="EW157" s="215">
        <f t="shared" ref="EW157:EW220" si="296">IF(NOT(EW$10),MIN(-BQ157,IF($B$12=0,EW$5,IF($B$12=1,EW$6,IF($B$12=2,EW$7,EW$8)))*$S157),0)</f>
        <v>0</v>
      </c>
      <c r="EX157">
        <f t="shared" si="262"/>
        <v>0</v>
      </c>
      <c r="EY157">
        <f t="shared" si="262"/>
        <v>0</v>
      </c>
      <c r="FB157">
        <f t="shared" si="263"/>
        <v>0</v>
      </c>
      <c r="FC157">
        <f t="shared" si="263"/>
        <v>0</v>
      </c>
      <c r="FD157">
        <f t="shared" si="263"/>
        <v>0</v>
      </c>
      <c r="FG157" s="215">
        <f t="shared" ref="FG157:FG220" si="297">IF(NOT(FG$10),MIN(-CE157,IF($B$12=0,FG$5,IF($B$12=1,FG$6,IF($B$12=2,FG$7,FG$8)))*$S157),0)</f>
        <v>0</v>
      </c>
      <c r="FH157">
        <f t="shared" si="264"/>
        <v>0</v>
      </c>
      <c r="FI157">
        <f t="shared" si="264"/>
        <v>0</v>
      </c>
      <c r="FK157">
        <f t="shared" ref="FK157:FK220" si="298">IF(FK$10,IF($B$12=0,FK$5,IF($B$12=1,FK$6,IF($B$12=2,FK$7,FK$8)))*$S157,0)</f>
        <v>0</v>
      </c>
      <c r="FL157" s="215">
        <f t="shared" ref="FL157:FL220" si="299">IF(NOT(FL$10),MIN(-CL157,IF($B$12=0,FL$5,IF($B$12=1,FL$6,IF($B$12=2,FL$7,FL$8)))*$S157),0)</f>
        <v>0</v>
      </c>
      <c r="FP157" s="215">
        <f t="shared" ref="FP157:FP220" si="300">IF(NOT(FP$10),MIN(-CR157,IF($B$12=0,FP$5,IF($B$12=1,FP$6,IF($B$12=2,FP$7,FP$8)))*$S157),0)</f>
        <v>0</v>
      </c>
      <c r="FQ157">
        <f t="shared" ref="FQ157:FQ220" si="301">IF(FQ$10,IF($B$12=0,FQ$5,IF($B$12=1,FQ$6,IF($B$12=2,FQ$7,FQ$8)))*$S157,0)</f>
        <v>0</v>
      </c>
      <c r="FR157" s="215">
        <f t="shared" ref="FR157:FR220" si="302">IF(NOT(FR$10),MIN(-CV157,IF($B$12=0,FR$5,IF($B$12=1,FR$6,IF($B$12=2,FR$7,FR$8)))*$S157),0)</f>
        <v>0</v>
      </c>
      <c r="FS157" s="209">
        <f t="shared" ref="FS157:FS220" si="303">IF($B$12=0,FS$23,IF($B$12=1,FS$24,IF($B$12=2,FS$25,FS$26)))</f>
        <v>315</v>
      </c>
      <c r="FU157">
        <f t="shared" ref="FU157:FU220" si="304">IF(FU$10,IF($B$12=0,FU$5,IF($B$12=1,FU$6,IF($B$12=2,FU$7,FU$8)))*$S157,0)</f>
        <v>0</v>
      </c>
    </row>
    <row r="158" spans="6:177">
      <c r="F158" s="2">
        <v>32500</v>
      </c>
      <c r="G158">
        <f t="shared" ref="G158:G221" si="305">IF(F158&lt;1,0,_xlfn.FLOOR.MATH(F158,50)+25)</f>
        <v>32525</v>
      </c>
      <c r="H158" s="75">
        <f t="shared" si="266"/>
        <v>-2018</v>
      </c>
      <c r="I158" s="57">
        <v>1170</v>
      </c>
      <c r="J158" s="57">
        <v>0</v>
      </c>
      <c r="K158" s="2">
        <f>ROUND(INDEX(CCareExpDecimal[],MATCH(F158,CCareExpDecimal[Income At Least],1),2)*J158,0)</f>
        <v>0</v>
      </c>
      <c r="L158" s="57">
        <v>304.2</v>
      </c>
      <c r="M158" s="2">
        <f t="shared" si="267"/>
        <v>0</v>
      </c>
      <c r="N158" s="57">
        <v>866</v>
      </c>
      <c r="O158" s="57">
        <f t="shared" si="243"/>
        <v>1170</v>
      </c>
      <c r="P158" s="2">
        <f t="shared" si="268"/>
        <v>0</v>
      </c>
      <c r="Q158" s="96">
        <v>2334</v>
      </c>
      <c r="R158" s="96">
        <f t="shared" ref="R158:R221" si="306">ROUND(MAX(Q158-L158,0),0)</f>
        <v>2030</v>
      </c>
      <c r="S158" s="2">
        <f t="shared" ref="S158:S221" si="307">ROUND(IF($G158&lt;S$5,$G158*S$3,0)+IF(AND($G158&gt;=S$5,$G158&lt;S$7),S$6,0)+IF(AND($G158&gt;S$7,$G158&lt;S$8),S$6 - (($G158-S$7)*S$4),0),0)</f>
        <v>0</v>
      </c>
      <c r="T158" s="2">
        <f t="shared" si="269"/>
        <v>-2018</v>
      </c>
      <c r="U158" s="2">
        <f t="shared" si="270"/>
        <v>2018</v>
      </c>
      <c r="V158" s="75"/>
      <c r="W158" s="75">
        <f t="shared" si="271"/>
        <v>-607</v>
      </c>
      <c r="X158" s="75">
        <f t="shared" si="272"/>
        <v>5</v>
      </c>
      <c r="Y158" s="75">
        <f t="shared" si="273"/>
        <v>0</v>
      </c>
      <c r="Z158" s="75"/>
      <c r="AA158" s="2">
        <f t="shared" si="274"/>
        <v>2650</v>
      </c>
      <c r="AB158" s="2">
        <f>IF($F158&lt;=AD$64,AD$65,AD$66)*Calc!$B$12+AD$63</f>
        <v>1500</v>
      </c>
      <c r="AC158" s="2">
        <f t="shared" si="275"/>
        <v>4150</v>
      </c>
      <c r="AD158" s="126">
        <f t="shared" si="276"/>
        <v>-1510</v>
      </c>
      <c r="AE158" s="112">
        <v>1168</v>
      </c>
      <c r="AF158" s="75">
        <f t="shared" si="277"/>
        <v>0</v>
      </c>
      <c r="AG158" s="75"/>
      <c r="AH158" s="75">
        <f t="shared" si="278"/>
        <v>-466</v>
      </c>
      <c r="AI158" s="75">
        <f t="shared" si="279"/>
        <v>0</v>
      </c>
      <c r="AJ158" s="75">
        <f t="shared" si="280"/>
        <v>-838</v>
      </c>
      <c r="AK158" s="75">
        <f t="shared" si="281"/>
        <v>0</v>
      </c>
      <c r="AL158" s="75">
        <f t="shared" ref="AL158:AL221" si="308">SUM(AI158:AK158)</f>
        <v>-838</v>
      </c>
      <c r="AM158" s="114">
        <v>823</v>
      </c>
      <c r="AN158" s="120"/>
      <c r="AO158" s="75">
        <f t="shared" si="246"/>
        <v>-372</v>
      </c>
      <c r="AP158" s="75">
        <f t="shared" si="246"/>
        <v>-821</v>
      </c>
      <c r="AQ158" s="75"/>
      <c r="AR158" s="126">
        <f t="shared" si="282"/>
        <v>-675</v>
      </c>
      <c r="AS158" s="75">
        <f t="shared" si="247"/>
        <v>-1127</v>
      </c>
      <c r="AT158" s="75">
        <f t="shared" si="247"/>
        <v>-919</v>
      </c>
      <c r="AU158" s="75">
        <f t="shared" si="247"/>
        <v>0</v>
      </c>
      <c r="AV158" s="75">
        <f t="shared" si="247"/>
        <v>-1231</v>
      </c>
      <c r="AW158" s="112">
        <v>735</v>
      </c>
      <c r="AX158" s="75">
        <f t="shared" si="248"/>
        <v>-1745</v>
      </c>
      <c r="AY158" s="75">
        <f t="shared" si="248"/>
        <v>-821</v>
      </c>
      <c r="AZ158" s="75"/>
      <c r="BA158" s="75">
        <f t="shared" si="249"/>
        <v>-1489</v>
      </c>
      <c r="BB158" s="75">
        <f t="shared" si="249"/>
        <v>-992</v>
      </c>
      <c r="BC158" s="75">
        <f t="shared" si="249"/>
        <v>-1408</v>
      </c>
      <c r="BD158" s="75">
        <f t="shared" si="249"/>
        <v>-1082</v>
      </c>
      <c r="BE158" s="75">
        <f t="shared" si="249"/>
        <v>-1328</v>
      </c>
      <c r="BF158" s="75">
        <f t="shared" si="249"/>
        <v>-774</v>
      </c>
      <c r="BG158" s="112">
        <v>551</v>
      </c>
      <c r="BH158" s="75">
        <f t="shared" si="283"/>
        <v>-809</v>
      </c>
      <c r="BI158" s="75">
        <f t="shared" si="284"/>
        <v>4875</v>
      </c>
      <c r="BJ158" s="75">
        <f t="shared" si="285"/>
        <v>-1108</v>
      </c>
      <c r="BK158" s="75">
        <f t="shared" si="250"/>
        <v>-1405</v>
      </c>
      <c r="BL158" s="75">
        <f t="shared" si="250"/>
        <v>-1152</v>
      </c>
      <c r="BM158" s="75"/>
      <c r="BN158" s="75">
        <f t="shared" si="251"/>
        <v>-999</v>
      </c>
      <c r="BO158" s="75">
        <f t="shared" si="251"/>
        <v>-710</v>
      </c>
      <c r="BP158" s="112">
        <v>605</v>
      </c>
      <c r="BQ158" s="75">
        <f t="shared" si="286"/>
        <v>-640</v>
      </c>
      <c r="BR158" s="112">
        <v>396</v>
      </c>
      <c r="BS158" s="75">
        <f t="shared" si="287"/>
        <v>5540</v>
      </c>
      <c r="BT158" s="75">
        <f t="shared" si="252"/>
        <v>-1202</v>
      </c>
      <c r="BU158" s="75">
        <f t="shared" si="252"/>
        <v>-704</v>
      </c>
      <c r="BV158" s="75">
        <f t="shared" si="252"/>
        <v>0</v>
      </c>
      <c r="BW158" s="75">
        <f t="shared" si="252"/>
        <v>0</v>
      </c>
      <c r="BX158" s="75">
        <f t="shared" si="252"/>
        <v>-481</v>
      </c>
      <c r="BY158" s="75">
        <f t="shared" si="252"/>
        <v>-634</v>
      </c>
      <c r="BZ158" s="75">
        <f t="shared" si="252"/>
        <v>-1183</v>
      </c>
      <c r="CA158" s="75">
        <f t="shared" si="252"/>
        <v>-938</v>
      </c>
      <c r="CB158" s="112">
        <v>398</v>
      </c>
      <c r="CC158" s="75">
        <f t="shared" si="288"/>
        <v>0</v>
      </c>
      <c r="CD158" s="75">
        <f t="shared" si="289"/>
        <v>0</v>
      </c>
      <c r="CE158" s="126">
        <f t="shared" si="290"/>
        <v>-111</v>
      </c>
      <c r="CF158" s="75">
        <f t="shared" si="291"/>
        <v>-1006</v>
      </c>
      <c r="CG158" s="75"/>
      <c r="CH158" s="75">
        <f t="shared" si="253"/>
        <v>-1918</v>
      </c>
      <c r="CI158" s="75">
        <f t="shared" si="253"/>
        <v>-998</v>
      </c>
      <c r="CJ158" s="75"/>
      <c r="CK158" s="75">
        <f t="shared" si="254"/>
        <v>-668</v>
      </c>
      <c r="CL158" s="75">
        <f t="shared" si="254"/>
        <v>-527</v>
      </c>
      <c r="CM158" s="112">
        <v>0</v>
      </c>
      <c r="CN158" s="75">
        <f t="shared" si="255"/>
        <v>0</v>
      </c>
      <c r="CO158" s="75">
        <f t="shared" si="255"/>
        <v>0</v>
      </c>
      <c r="CP158" s="75">
        <f t="shared" si="255"/>
        <v>0</v>
      </c>
      <c r="CQ158" s="75"/>
      <c r="CR158" s="126">
        <f t="shared" si="292"/>
        <v>-841</v>
      </c>
      <c r="CS158" s="112">
        <v>0</v>
      </c>
      <c r="CT158" s="121">
        <f t="shared" si="265"/>
        <v>-2.5876923076923079E-2</v>
      </c>
      <c r="CU158" s="75">
        <f t="shared" si="256"/>
        <v>-720</v>
      </c>
      <c r="CV158" s="75">
        <f t="shared" si="256"/>
        <v>-1098</v>
      </c>
      <c r="CW158" s="75">
        <f t="shared" si="256"/>
        <v>0</v>
      </c>
      <c r="CX158" s="126" cm="1">
        <f t="array" ref="CX158">IF($F158&lt;=10000,0,-ROUND(MAX(INDEX(CX$26:CX$38,MATCH(MAX($F158-CX$86-IF(CX$8="Yes",IF(CX$9=0,$U158,MIN($U158,CX$9)),0),0),CX$12:CX$25,1))*(MAX($F158-CX$86-IF(CX$8="Yes",IF(CX$9=0,$U158,MIN($U158,CX$9)),0),0)-INDEX(CX$12:CX$25,MATCH(MAX($F158-CX$86-IF(CX$8="Yes",IF(CX$9=0,$U158,MIN($U158,CX$9)),0),0),CX$12:CX$25,1)))+INDEX(CX$39:CX$51,MATCH(MAX($F158-CX$86-IF(CX$8="Yes",IF(CX$9=0,$U158,MIN($U158,CX$9)),0),0),CX$12:CX$25,1))-CX$87,0),0))*(1-_xlfn.IFNA(INDEX(WVFamilyCredit[Percent],MATCH(1,(WVFamilyCredit[Year]=Calc!$B$4)*(WVFamilyCredit[HH Size]=SUM(Calc!$B$11:$B$12))*(WVFamilyCredit[Status]=Calc!$B$8)*(WVFamilyCredit[greater than]&lt;=$F158)*(WVFamilyCredit[equal to or less than]&gt;=$F158),0)),0))</f>
        <v>-903</v>
      </c>
      <c r="CY158" s="115" cm="1">
        <f t="array" ref="CY158">(1-_xlfn.IFNA(INDEX(WVFamilyCredit[Percent],MATCH(1,(WVFamilyCredit[Year]=Calc!$B$4)*(WVFamilyCredit[HH Size]=SUM(Calc!$B$11:$B$12))*(WVFamilyCredit[Status]=Calc!$B$8)*(WVFamilyCredit[greater than]&lt;=$F158)*(WVFamilyCredit[equal to or less than]&gt;=$F158),0)),0))</f>
        <v>1</v>
      </c>
      <c r="CZ158" s="112">
        <v>975</v>
      </c>
      <c r="DA158" s="57"/>
      <c r="DB158" s="75">
        <f t="shared" si="257"/>
        <v>-713</v>
      </c>
      <c r="DC158" s="75">
        <f t="shared" si="257"/>
        <v>0</v>
      </c>
      <c r="DE158" s="57"/>
      <c r="DF158" s="57">
        <f t="shared" ref="DF158:DF221" si="309">AE158</f>
        <v>1168</v>
      </c>
      <c r="DG158" s="57">
        <f t="shared" ref="DG158:DG221" si="310">AM158</f>
        <v>823</v>
      </c>
      <c r="DH158">
        <v>0</v>
      </c>
      <c r="DI158" s="57">
        <f t="shared" ref="DI158:DI221" si="311">AW158</f>
        <v>735</v>
      </c>
      <c r="DJ158" s="75">
        <f t="shared" ref="DJ158:DJ221" si="312">BG158</f>
        <v>551</v>
      </c>
      <c r="DK158" s="75">
        <f t="shared" ref="DK158:DK221" si="313">BP158</f>
        <v>605</v>
      </c>
      <c r="DL158" s="75">
        <f t="shared" ref="DL158:DL221" si="314">BR158</f>
        <v>396</v>
      </c>
      <c r="DM158" s="57">
        <f t="shared" ref="DM158:DM221" si="315">CB158</f>
        <v>398</v>
      </c>
      <c r="DN158" s="57">
        <f t="shared" ref="DN158:DN221" si="316">CM158</f>
        <v>0</v>
      </c>
      <c r="DO158">
        <f>0</f>
        <v>0</v>
      </c>
      <c r="DP158">
        <v>0</v>
      </c>
      <c r="DQ158" s="57">
        <f t="shared" ref="DQ158:DQ221" si="317">CR158</f>
        <v>-841</v>
      </c>
      <c r="DR158" s="75">
        <f t="shared" ref="DR158:DR221" si="318">CX158</f>
        <v>-903</v>
      </c>
      <c r="EB158" s="209" cm="1">
        <f t="array" ref="EB158">_xlfn.IFNA(INDEX(CAeitcTable[],MATCH(1,(CAeitcTable[At Least]&lt;=$F158)*(CAeitcTable[But Not Over]&gt;=$F158),0),MATCH(MIN($B$12,3),VALUE(CAeitcTable[#Headers]),0)),0)</f>
        <v>0</v>
      </c>
      <c r="EC158">
        <f t="shared" si="258"/>
        <v>0</v>
      </c>
      <c r="ED158">
        <f t="shared" si="258"/>
        <v>0</v>
      </c>
      <c r="EE158">
        <f t="shared" si="258"/>
        <v>0</v>
      </c>
      <c r="EF158">
        <f t="shared" si="258"/>
        <v>0</v>
      </c>
      <c r="EI158">
        <f t="shared" si="293"/>
        <v>0</v>
      </c>
      <c r="EK158">
        <f t="shared" si="259"/>
        <v>0</v>
      </c>
      <c r="EL158">
        <f t="shared" si="259"/>
        <v>0</v>
      </c>
      <c r="EM158">
        <f t="shared" si="259"/>
        <v>0</v>
      </c>
      <c r="EN158">
        <f t="shared" si="259"/>
        <v>0</v>
      </c>
      <c r="EP158">
        <f t="shared" si="260"/>
        <v>0</v>
      </c>
      <c r="EQ158">
        <f t="shared" si="260"/>
        <v>0</v>
      </c>
      <c r="ER158" s="209">
        <f t="shared" si="294"/>
        <v>0</v>
      </c>
      <c r="ES158">
        <f t="shared" si="261"/>
        <v>0</v>
      </c>
      <c r="ET158">
        <f t="shared" si="261"/>
        <v>0</v>
      </c>
      <c r="EU158" s="213">
        <f t="shared" si="295"/>
        <v>0</v>
      </c>
      <c r="EW158" s="215">
        <f t="shared" si="296"/>
        <v>0</v>
      </c>
      <c r="EX158">
        <f t="shared" si="262"/>
        <v>0</v>
      </c>
      <c r="EY158">
        <f t="shared" si="262"/>
        <v>0</v>
      </c>
      <c r="FB158">
        <f t="shared" si="263"/>
        <v>0</v>
      </c>
      <c r="FC158">
        <f t="shared" si="263"/>
        <v>0</v>
      </c>
      <c r="FD158">
        <f t="shared" si="263"/>
        <v>0</v>
      </c>
      <c r="FG158" s="215">
        <f t="shared" si="297"/>
        <v>0</v>
      </c>
      <c r="FH158">
        <f t="shared" si="264"/>
        <v>0</v>
      </c>
      <c r="FI158">
        <f t="shared" si="264"/>
        <v>0</v>
      </c>
      <c r="FK158">
        <f t="shared" si="298"/>
        <v>0</v>
      </c>
      <c r="FL158" s="215">
        <f t="shared" si="299"/>
        <v>0</v>
      </c>
      <c r="FP158" s="215">
        <f t="shared" si="300"/>
        <v>0</v>
      </c>
      <c r="FQ158">
        <f t="shared" si="301"/>
        <v>0</v>
      </c>
      <c r="FR158" s="215">
        <f t="shared" si="302"/>
        <v>0</v>
      </c>
      <c r="FS158" s="209">
        <f t="shared" si="303"/>
        <v>315</v>
      </c>
      <c r="FU158">
        <f t="shared" si="304"/>
        <v>0</v>
      </c>
    </row>
    <row r="159" spans="6:177">
      <c r="F159" s="2">
        <v>33000</v>
      </c>
      <c r="G159">
        <f t="shared" si="305"/>
        <v>33025</v>
      </c>
      <c r="H159" s="75">
        <f t="shared" si="266"/>
        <v>-2078</v>
      </c>
      <c r="I159" s="57">
        <v>1220</v>
      </c>
      <c r="J159" s="57">
        <v>0</v>
      </c>
      <c r="K159" s="2">
        <f>ROUND(INDEX(CCareExpDecimal[],MATCH(F159,CCareExpDecimal[Income At Least],1),2)*J159,0)</f>
        <v>0</v>
      </c>
      <c r="L159" s="57">
        <v>317.2</v>
      </c>
      <c r="M159" s="2">
        <f t="shared" si="267"/>
        <v>0</v>
      </c>
      <c r="N159" s="57">
        <v>903</v>
      </c>
      <c r="O159" s="57">
        <f t="shared" si="243"/>
        <v>1220</v>
      </c>
      <c r="P159" s="2">
        <f t="shared" si="268"/>
        <v>0</v>
      </c>
      <c r="Q159" s="96">
        <v>2297</v>
      </c>
      <c r="R159" s="96">
        <f t="shared" si="306"/>
        <v>1980</v>
      </c>
      <c r="S159" s="2">
        <f t="shared" si="307"/>
        <v>0</v>
      </c>
      <c r="T159" s="2">
        <f t="shared" si="269"/>
        <v>-2078</v>
      </c>
      <c r="U159" s="2">
        <f t="shared" si="270"/>
        <v>2078</v>
      </c>
      <c r="V159" s="75"/>
      <c r="W159" s="75">
        <f t="shared" si="271"/>
        <v>-623</v>
      </c>
      <c r="X159" s="75">
        <f t="shared" si="272"/>
        <v>5</v>
      </c>
      <c r="Y159" s="75">
        <f t="shared" si="273"/>
        <v>0</v>
      </c>
      <c r="Z159" s="75"/>
      <c r="AA159" s="2">
        <f t="shared" si="274"/>
        <v>2625</v>
      </c>
      <c r="AB159" s="2">
        <f>IF($F159&lt;=AD$64,AD$65,AD$66)*Calc!$B$12+AD$63</f>
        <v>1500</v>
      </c>
      <c r="AC159" s="2">
        <f t="shared" si="275"/>
        <v>4125</v>
      </c>
      <c r="AD159" s="126">
        <f t="shared" si="276"/>
        <v>-1535</v>
      </c>
      <c r="AE159" s="112">
        <v>1203</v>
      </c>
      <c r="AF159" s="75">
        <f t="shared" si="277"/>
        <v>0</v>
      </c>
      <c r="AG159" s="75"/>
      <c r="AH159" s="75">
        <f t="shared" si="278"/>
        <v>-479</v>
      </c>
      <c r="AI159" s="75">
        <f t="shared" si="279"/>
        <v>0</v>
      </c>
      <c r="AJ159" s="75">
        <f t="shared" si="280"/>
        <v>-862</v>
      </c>
      <c r="AK159" s="75">
        <f t="shared" si="281"/>
        <v>0</v>
      </c>
      <c r="AL159" s="75">
        <f t="shared" si="308"/>
        <v>-862</v>
      </c>
      <c r="AM159" s="114">
        <v>847</v>
      </c>
      <c r="AN159" s="120"/>
      <c r="AO159" s="75">
        <f t="shared" si="246"/>
        <v>-392</v>
      </c>
      <c r="AP159" s="75">
        <f t="shared" si="246"/>
        <v>-843</v>
      </c>
      <c r="AQ159" s="75"/>
      <c r="AR159" s="126">
        <f t="shared" si="282"/>
        <v>-700</v>
      </c>
      <c r="AS159" s="75">
        <f t="shared" si="247"/>
        <v>-1155</v>
      </c>
      <c r="AT159" s="75">
        <f t="shared" si="247"/>
        <v>-949</v>
      </c>
      <c r="AU159" s="75">
        <f t="shared" si="247"/>
        <v>0</v>
      </c>
      <c r="AV159" s="75">
        <f t="shared" si="247"/>
        <v>-1259</v>
      </c>
      <c r="AW159" s="112">
        <v>760</v>
      </c>
      <c r="AX159" s="75">
        <f t="shared" si="248"/>
        <v>-1783</v>
      </c>
      <c r="AY159" s="75">
        <f t="shared" si="248"/>
        <v>-850</v>
      </c>
      <c r="AZ159" s="75"/>
      <c r="BA159" s="75">
        <f t="shared" si="249"/>
        <v>-1513</v>
      </c>
      <c r="BB159" s="75">
        <f t="shared" si="249"/>
        <v>-1008</v>
      </c>
      <c r="BC159" s="75">
        <f t="shared" si="249"/>
        <v>-1433</v>
      </c>
      <c r="BD159" s="75">
        <f t="shared" si="249"/>
        <v>-1108</v>
      </c>
      <c r="BE159" s="75">
        <f t="shared" si="249"/>
        <v>-1351</v>
      </c>
      <c r="BF159" s="75">
        <f t="shared" si="249"/>
        <v>-791</v>
      </c>
      <c r="BG159" s="112">
        <v>568</v>
      </c>
      <c r="BH159" s="75">
        <f t="shared" si="283"/>
        <v>-838</v>
      </c>
      <c r="BI159" s="75">
        <f t="shared" si="284"/>
        <v>4950</v>
      </c>
      <c r="BJ159" s="75">
        <f t="shared" si="285"/>
        <v>-1128</v>
      </c>
      <c r="BK159" s="75">
        <f t="shared" si="250"/>
        <v>-1430</v>
      </c>
      <c r="BL159" s="75">
        <f t="shared" si="250"/>
        <v>-1173</v>
      </c>
      <c r="BM159" s="75"/>
      <c r="BN159" s="75">
        <f t="shared" si="251"/>
        <v>-1026</v>
      </c>
      <c r="BO159" s="75">
        <f t="shared" si="251"/>
        <v>-735</v>
      </c>
      <c r="BP159" s="112">
        <v>630</v>
      </c>
      <c r="BQ159" s="75">
        <f t="shared" si="286"/>
        <v>-662</v>
      </c>
      <c r="BR159" s="112">
        <v>421</v>
      </c>
      <c r="BS159" s="75">
        <f t="shared" si="287"/>
        <v>5540</v>
      </c>
      <c r="BT159" s="75">
        <f t="shared" si="252"/>
        <v>-1231</v>
      </c>
      <c r="BU159" s="75">
        <f t="shared" si="252"/>
        <v>-729</v>
      </c>
      <c r="BV159" s="75">
        <f t="shared" si="252"/>
        <v>0</v>
      </c>
      <c r="BW159" s="75">
        <f t="shared" si="252"/>
        <v>0</v>
      </c>
      <c r="BX159" s="75">
        <f t="shared" si="252"/>
        <v>-490</v>
      </c>
      <c r="BY159" s="75">
        <f t="shared" si="252"/>
        <v>-659</v>
      </c>
      <c r="BZ159" s="75">
        <f t="shared" si="252"/>
        <v>-1210</v>
      </c>
      <c r="CA159" s="75">
        <f t="shared" si="252"/>
        <v>-962</v>
      </c>
      <c r="CB159" s="112">
        <v>422</v>
      </c>
      <c r="CC159" s="75">
        <f t="shared" si="288"/>
        <v>0</v>
      </c>
      <c r="CD159" s="75">
        <f t="shared" si="289"/>
        <v>0</v>
      </c>
      <c r="CE159" s="126">
        <f t="shared" si="290"/>
        <v>-125</v>
      </c>
      <c r="CF159" s="75">
        <f t="shared" si="291"/>
        <v>-1030</v>
      </c>
      <c r="CG159" s="75"/>
      <c r="CH159" s="75">
        <f t="shared" si="253"/>
        <v>-1957</v>
      </c>
      <c r="CI159" s="75">
        <f t="shared" si="253"/>
        <v>-1013</v>
      </c>
      <c r="CJ159" s="75"/>
      <c r="CK159" s="75">
        <f t="shared" si="254"/>
        <v>-686</v>
      </c>
      <c r="CL159" s="75">
        <f t="shared" si="254"/>
        <v>-559</v>
      </c>
      <c r="CM159" s="112">
        <v>0</v>
      </c>
      <c r="CN159" s="75">
        <f t="shared" si="255"/>
        <v>0</v>
      </c>
      <c r="CO159" s="75">
        <f t="shared" si="255"/>
        <v>0</v>
      </c>
      <c r="CP159" s="75">
        <f t="shared" si="255"/>
        <v>0</v>
      </c>
      <c r="CQ159" s="75"/>
      <c r="CR159" s="126">
        <f t="shared" si="292"/>
        <v>-872</v>
      </c>
      <c r="CS159" s="112">
        <v>0</v>
      </c>
      <c r="CT159" s="121">
        <f t="shared" si="265"/>
        <v>-2.6424242424242423E-2</v>
      </c>
      <c r="CU159" s="75">
        <f t="shared" si="256"/>
        <v>-737</v>
      </c>
      <c r="CV159" s="75">
        <f t="shared" si="256"/>
        <v>-1127</v>
      </c>
      <c r="CW159" s="75">
        <f t="shared" si="256"/>
        <v>0</v>
      </c>
      <c r="CX159" s="126" cm="1">
        <f t="array" ref="CX159">IF($F159&lt;=10000,0,-ROUND(MAX(INDEX(CX$26:CX$38,MATCH(MAX($F159-CX$86-IF(CX$8="Yes",IF(CX$9=0,$U159,MIN($U159,CX$9)),0),0),CX$12:CX$25,1))*(MAX($F159-CX$86-IF(CX$8="Yes",IF(CX$9=0,$U159,MIN($U159,CX$9)),0),0)-INDEX(CX$12:CX$25,MATCH(MAX($F159-CX$86-IF(CX$8="Yes",IF(CX$9=0,$U159,MIN($U159,CX$9)),0),0),CX$12:CX$25,1)))+INDEX(CX$39:CX$51,MATCH(MAX($F159-CX$86-IF(CX$8="Yes",IF(CX$9=0,$U159,MIN($U159,CX$9)),0),0),CX$12:CX$25,1))-CX$87,0),0))*(1-_xlfn.IFNA(INDEX(WVFamilyCredit[Percent],MATCH(1,(WVFamilyCredit[Year]=Calc!$B$4)*(WVFamilyCredit[HH Size]=SUM(Calc!$B$11:$B$12))*(WVFamilyCredit[Status]=Calc!$B$8)*(WVFamilyCredit[greater than]&lt;=$F159)*(WVFamilyCredit[equal to or less than]&gt;=$F159),0)),0))</f>
        <v>-921</v>
      </c>
      <c r="CY159" s="115" cm="1">
        <f t="array" ref="CY159">(1-_xlfn.IFNA(INDEX(WVFamilyCredit[Percent],MATCH(1,(WVFamilyCredit[Year]=Calc!$B$4)*(WVFamilyCredit[HH Size]=SUM(Calc!$B$11:$B$12))*(WVFamilyCredit[Status]=Calc!$B$8)*(WVFamilyCredit[greater than]&lt;=$F159)*(WVFamilyCredit[equal to or less than]&gt;=$F159),0)),0))</f>
        <v>1</v>
      </c>
      <c r="CZ159" s="112">
        <v>1000</v>
      </c>
      <c r="DA159" s="57"/>
      <c r="DB159" s="75">
        <f t="shared" si="257"/>
        <v>-735</v>
      </c>
      <c r="DC159" s="75">
        <f t="shared" si="257"/>
        <v>0</v>
      </c>
      <c r="DE159" s="57"/>
      <c r="DF159" s="57">
        <f t="shared" si="309"/>
        <v>1203</v>
      </c>
      <c r="DG159" s="57">
        <f t="shared" si="310"/>
        <v>847</v>
      </c>
      <c r="DH159">
        <v>0</v>
      </c>
      <c r="DI159" s="57">
        <f t="shared" si="311"/>
        <v>760</v>
      </c>
      <c r="DJ159" s="75">
        <f t="shared" si="312"/>
        <v>568</v>
      </c>
      <c r="DK159" s="75">
        <f t="shared" si="313"/>
        <v>630</v>
      </c>
      <c r="DL159" s="75">
        <f t="shared" si="314"/>
        <v>421</v>
      </c>
      <c r="DM159" s="57">
        <f t="shared" si="315"/>
        <v>422</v>
      </c>
      <c r="DN159" s="57">
        <f t="shared" si="316"/>
        <v>0</v>
      </c>
      <c r="DO159">
        <f>0</f>
        <v>0</v>
      </c>
      <c r="DP159">
        <v>0</v>
      </c>
      <c r="DQ159" s="57">
        <f t="shared" si="317"/>
        <v>-872</v>
      </c>
      <c r="DR159" s="75">
        <f t="shared" si="318"/>
        <v>-921</v>
      </c>
      <c r="EB159" s="209" cm="1">
        <f t="array" ref="EB159">_xlfn.IFNA(INDEX(CAeitcTable[],MATCH(1,(CAeitcTable[At Least]&lt;=$F159)*(CAeitcTable[But Not Over]&gt;=$F159),0),MATCH(MIN($B$12,3),VALUE(CAeitcTable[#Headers]),0)),0)</f>
        <v>0</v>
      </c>
      <c r="EC159">
        <f t="shared" si="258"/>
        <v>0</v>
      </c>
      <c r="ED159">
        <f t="shared" si="258"/>
        <v>0</v>
      </c>
      <c r="EE159">
        <f t="shared" si="258"/>
        <v>0</v>
      </c>
      <c r="EF159">
        <f t="shared" si="258"/>
        <v>0</v>
      </c>
      <c r="EI159">
        <f t="shared" si="293"/>
        <v>0</v>
      </c>
      <c r="EK159">
        <f t="shared" si="259"/>
        <v>0</v>
      </c>
      <c r="EL159">
        <f t="shared" si="259"/>
        <v>0</v>
      </c>
      <c r="EM159">
        <f t="shared" si="259"/>
        <v>0</v>
      </c>
      <c r="EN159">
        <f t="shared" si="259"/>
        <v>0</v>
      </c>
      <c r="EP159">
        <f t="shared" si="260"/>
        <v>0</v>
      </c>
      <c r="EQ159">
        <f t="shared" si="260"/>
        <v>0</v>
      </c>
      <c r="ER159" s="209">
        <f t="shared" si="294"/>
        <v>0</v>
      </c>
      <c r="ES159">
        <f t="shared" si="261"/>
        <v>0</v>
      </c>
      <c r="ET159">
        <f t="shared" si="261"/>
        <v>0</v>
      </c>
      <c r="EU159" s="213">
        <f t="shared" si="295"/>
        <v>0</v>
      </c>
      <c r="EW159" s="215">
        <f t="shared" si="296"/>
        <v>0</v>
      </c>
      <c r="EX159">
        <f t="shared" si="262"/>
        <v>0</v>
      </c>
      <c r="EY159">
        <f t="shared" si="262"/>
        <v>0</v>
      </c>
      <c r="FB159">
        <f t="shared" si="263"/>
        <v>0</v>
      </c>
      <c r="FC159">
        <f t="shared" si="263"/>
        <v>0</v>
      </c>
      <c r="FD159">
        <f t="shared" si="263"/>
        <v>0</v>
      </c>
      <c r="FG159" s="215">
        <f t="shared" si="297"/>
        <v>0</v>
      </c>
      <c r="FH159">
        <f t="shared" si="264"/>
        <v>0</v>
      </c>
      <c r="FI159">
        <f t="shared" si="264"/>
        <v>0</v>
      </c>
      <c r="FK159">
        <f t="shared" si="298"/>
        <v>0</v>
      </c>
      <c r="FL159" s="215">
        <f t="shared" si="299"/>
        <v>0</v>
      </c>
      <c r="FP159" s="215">
        <f t="shared" si="300"/>
        <v>0</v>
      </c>
      <c r="FQ159">
        <f t="shared" si="301"/>
        <v>0</v>
      </c>
      <c r="FR159" s="215">
        <f t="shared" si="302"/>
        <v>0</v>
      </c>
      <c r="FS159" s="209">
        <f t="shared" si="303"/>
        <v>315</v>
      </c>
      <c r="FU159">
        <f t="shared" si="304"/>
        <v>0</v>
      </c>
    </row>
    <row r="160" spans="6:177">
      <c r="F160" s="2">
        <v>33500</v>
      </c>
      <c r="G160">
        <f t="shared" si="305"/>
        <v>33525</v>
      </c>
      <c r="H160" s="75">
        <f t="shared" si="266"/>
        <v>-2138</v>
      </c>
      <c r="I160" s="57">
        <v>1270</v>
      </c>
      <c r="J160" s="57">
        <v>0</v>
      </c>
      <c r="K160" s="2">
        <f>ROUND(INDEX(CCareExpDecimal[],MATCH(F160,CCareExpDecimal[Income At Least],1),2)*J160,0)</f>
        <v>0</v>
      </c>
      <c r="L160" s="57">
        <v>317.5</v>
      </c>
      <c r="M160" s="2">
        <f t="shared" si="267"/>
        <v>0</v>
      </c>
      <c r="N160" s="57">
        <v>953</v>
      </c>
      <c r="O160" s="57">
        <f t="shared" si="243"/>
        <v>1271</v>
      </c>
      <c r="P160" s="2">
        <f t="shared" si="268"/>
        <v>0</v>
      </c>
      <c r="Q160" s="96">
        <v>2247</v>
      </c>
      <c r="R160" s="96">
        <f t="shared" si="306"/>
        <v>1930</v>
      </c>
      <c r="S160" s="2">
        <f t="shared" si="307"/>
        <v>0</v>
      </c>
      <c r="T160" s="2">
        <f t="shared" si="269"/>
        <v>-2138</v>
      </c>
      <c r="U160" s="2">
        <f t="shared" si="270"/>
        <v>2138</v>
      </c>
      <c r="V160" s="75"/>
      <c r="W160" s="75">
        <f t="shared" si="271"/>
        <v>-638</v>
      </c>
      <c r="X160" s="75">
        <f t="shared" si="272"/>
        <v>5</v>
      </c>
      <c r="Y160" s="75">
        <f t="shared" si="273"/>
        <v>0</v>
      </c>
      <c r="Z160" s="75"/>
      <c r="AA160" s="2">
        <f t="shared" si="274"/>
        <v>2600</v>
      </c>
      <c r="AB160" s="2">
        <f>IF($F160&lt;=AD$64,AD$65,AD$66)*Calc!$B$12+AD$63</f>
        <v>1500</v>
      </c>
      <c r="AC160" s="2">
        <f t="shared" si="275"/>
        <v>4100</v>
      </c>
      <c r="AD160" s="126">
        <f t="shared" si="276"/>
        <v>-1560</v>
      </c>
      <c r="AE160" s="112">
        <v>1233</v>
      </c>
      <c r="AF160" s="75">
        <f t="shared" si="277"/>
        <v>0</v>
      </c>
      <c r="AG160" s="75"/>
      <c r="AH160" s="75">
        <f t="shared" si="278"/>
        <v>-491</v>
      </c>
      <c r="AI160" s="75">
        <f t="shared" si="279"/>
        <v>0</v>
      </c>
      <c r="AJ160" s="75">
        <f t="shared" si="280"/>
        <v>-887</v>
      </c>
      <c r="AK160" s="75">
        <f t="shared" si="281"/>
        <v>0</v>
      </c>
      <c r="AL160" s="75">
        <f t="shared" si="308"/>
        <v>-887</v>
      </c>
      <c r="AM160" s="114">
        <v>870</v>
      </c>
      <c r="AN160" s="120"/>
      <c r="AO160" s="75">
        <f t="shared" si="246"/>
        <v>-412</v>
      </c>
      <c r="AP160" s="75">
        <f t="shared" si="246"/>
        <v>-865</v>
      </c>
      <c r="AQ160" s="75"/>
      <c r="AR160" s="126">
        <f t="shared" si="282"/>
        <v>-725</v>
      </c>
      <c r="AS160" s="75">
        <f t="shared" si="247"/>
        <v>-1182</v>
      </c>
      <c r="AT160" s="75">
        <f t="shared" si="247"/>
        <v>-979</v>
      </c>
      <c r="AU160" s="75">
        <f t="shared" si="247"/>
        <v>0</v>
      </c>
      <c r="AV160" s="75">
        <f t="shared" si="247"/>
        <v>-1288</v>
      </c>
      <c r="AW160" s="112">
        <v>788</v>
      </c>
      <c r="AX160" s="75">
        <f t="shared" si="248"/>
        <v>-1821</v>
      </c>
      <c r="AY160" s="75">
        <f t="shared" si="248"/>
        <v>-879</v>
      </c>
      <c r="AZ160" s="75"/>
      <c r="BA160" s="75">
        <f t="shared" si="249"/>
        <v>-1538</v>
      </c>
      <c r="BB160" s="75">
        <f t="shared" si="249"/>
        <v>-1024</v>
      </c>
      <c r="BC160" s="75">
        <f t="shared" si="249"/>
        <v>-1458</v>
      </c>
      <c r="BD160" s="75">
        <f t="shared" si="249"/>
        <v>-1134</v>
      </c>
      <c r="BE160" s="75">
        <f t="shared" si="249"/>
        <v>-1373</v>
      </c>
      <c r="BF160" s="75">
        <f t="shared" si="249"/>
        <v>-809</v>
      </c>
      <c r="BG160" s="112">
        <v>586</v>
      </c>
      <c r="BH160" s="75">
        <f t="shared" si="283"/>
        <v>-867</v>
      </c>
      <c r="BI160" s="75">
        <f t="shared" si="284"/>
        <v>5025</v>
      </c>
      <c r="BJ160" s="75">
        <f t="shared" si="285"/>
        <v>-1148</v>
      </c>
      <c r="BK160" s="75">
        <f t="shared" si="250"/>
        <v>-1455</v>
      </c>
      <c r="BL160" s="75">
        <f t="shared" si="250"/>
        <v>-1194</v>
      </c>
      <c r="BM160" s="75"/>
      <c r="BN160" s="75">
        <f t="shared" si="251"/>
        <v>-1053</v>
      </c>
      <c r="BO160" s="75">
        <f t="shared" si="251"/>
        <v>-760</v>
      </c>
      <c r="BP160" s="112">
        <v>655</v>
      </c>
      <c r="BQ160" s="75">
        <f t="shared" si="286"/>
        <v>-684</v>
      </c>
      <c r="BR160" s="112">
        <v>446</v>
      </c>
      <c r="BS160" s="75">
        <f t="shared" si="287"/>
        <v>5540</v>
      </c>
      <c r="BT160" s="75">
        <f t="shared" si="252"/>
        <v>-1261</v>
      </c>
      <c r="BU160" s="75">
        <f t="shared" si="252"/>
        <v>-754</v>
      </c>
      <c r="BV160" s="75">
        <f t="shared" si="252"/>
        <v>0</v>
      </c>
      <c r="BW160" s="75">
        <f t="shared" si="252"/>
        <v>0</v>
      </c>
      <c r="BX160" s="75">
        <f t="shared" si="252"/>
        <v>-499</v>
      </c>
      <c r="BY160" s="75">
        <f t="shared" si="252"/>
        <v>-683</v>
      </c>
      <c r="BZ160" s="75">
        <f t="shared" si="252"/>
        <v>-1238</v>
      </c>
      <c r="CA160" s="75">
        <f t="shared" si="252"/>
        <v>-986</v>
      </c>
      <c r="CB160" s="112">
        <v>445</v>
      </c>
      <c r="CC160" s="75">
        <f t="shared" si="288"/>
        <v>0</v>
      </c>
      <c r="CD160" s="75">
        <f t="shared" si="289"/>
        <v>0</v>
      </c>
      <c r="CE160" s="126">
        <f t="shared" si="290"/>
        <v>-139</v>
      </c>
      <c r="CF160" s="75">
        <f t="shared" si="291"/>
        <v>-1054</v>
      </c>
      <c r="CG160" s="75"/>
      <c r="CH160" s="75">
        <f t="shared" si="253"/>
        <v>-1995</v>
      </c>
      <c r="CI160" s="75">
        <f t="shared" si="253"/>
        <v>-1028</v>
      </c>
      <c r="CJ160" s="75"/>
      <c r="CK160" s="75">
        <f t="shared" si="254"/>
        <v>-705</v>
      </c>
      <c r="CL160" s="75">
        <f t="shared" si="254"/>
        <v>-591</v>
      </c>
      <c r="CM160" s="112">
        <v>0</v>
      </c>
      <c r="CN160" s="75">
        <f t="shared" si="255"/>
        <v>0</v>
      </c>
      <c r="CO160" s="75">
        <f t="shared" si="255"/>
        <v>0</v>
      </c>
      <c r="CP160" s="75">
        <f t="shared" si="255"/>
        <v>0</v>
      </c>
      <c r="CQ160" s="75"/>
      <c r="CR160" s="126">
        <f t="shared" si="292"/>
        <v>-903</v>
      </c>
      <c r="CS160" s="112">
        <v>0</v>
      </c>
      <c r="CT160" s="121">
        <f t="shared" si="265"/>
        <v>-2.6955223880597016E-2</v>
      </c>
      <c r="CU160" s="75">
        <f t="shared" si="256"/>
        <v>-754</v>
      </c>
      <c r="CV160" s="75">
        <f t="shared" si="256"/>
        <v>-1155</v>
      </c>
      <c r="CW160" s="75">
        <f t="shared" si="256"/>
        <v>0</v>
      </c>
      <c r="CX160" s="126" cm="1">
        <f t="array" ref="CX160">IF($F160&lt;=10000,0,-ROUND(MAX(INDEX(CX$26:CX$38,MATCH(MAX($F160-CX$86-IF(CX$8="Yes",IF(CX$9=0,$U160,MIN($U160,CX$9)),0),0),CX$12:CX$25,1))*(MAX($F160-CX$86-IF(CX$8="Yes",IF(CX$9=0,$U160,MIN($U160,CX$9)),0),0)-INDEX(CX$12:CX$25,MATCH(MAX($F160-CX$86-IF(CX$8="Yes",IF(CX$9=0,$U160,MIN($U160,CX$9)),0),0),CX$12:CX$25,1)))+INDEX(CX$39:CX$51,MATCH(MAX($F160-CX$86-IF(CX$8="Yes",IF(CX$9=0,$U160,MIN($U160,CX$9)),0),0),CX$12:CX$25,1))-CX$87,0),0))*(1-_xlfn.IFNA(INDEX(WVFamilyCredit[Percent],MATCH(1,(WVFamilyCredit[Year]=Calc!$B$4)*(WVFamilyCredit[HH Size]=SUM(Calc!$B$11:$B$12))*(WVFamilyCredit[Status]=Calc!$B$8)*(WVFamilyCredit[greater than]&lt;=$F160)*(WVFamilyCredit[equal to or less than]&gt;=$F160),0)),0))</f>
        <v>-939</v>
      </c>
      <c r="CY160" s="115" cm="1">
        <f t="array" ref="CY160">(1-_xlfn.IFNA(INDEX(WVFamilyCredit[Percent],MATCH(1,(WVFamilyCredit[Year]=Calc!$B$4)*(WVFamilyCredit[HH Size]=SUM(Calc!$B$11:$B$12))*(WVFamilyCredit[Status]=Calc!$B$8)*(WVFamilyCredit[greater than]&lt;=$F160)*(WVFamilyCredit[equal to or less than]&gt;=$F160),0)),0))</f>
        <v>1</v>
      </c>
      <c r="CZ160" s="112">
        <v>1025</v>
      </c>
      <c r="DA160" s="57"/>
      <c r="DB160" s="75">
        <f t="shared" si="257"/>
        <v>-757</v>
      </c>
      <c r="DC160" s="75">
        <f t="shared" si="257"/>
        <v>0</v>
      </c>
      <c r="DE160" s="57"/>
      <c r="DF160" s="57">
        <f t="shared" si="309"/>
        <v>1233</v>
      </c>
      <c r="DG160" s="57">
        <f t="shared" si="310"/>
        <v>870</v>
      </c>
      <c r="DH160">
        <v>0</v>
      </c>
      <c r="DI160" s="57">
        <f t="shared" si="311"/>
        <v>788</v>
      </c>
      <c r="DJ160" s="75">
        <f t="shared" si="312"/>
        <v>586</v>
      </c>
      <c r="DK160" s="75">
        <f t="shared" si="313"/>
        <v>655</v>
      </c>
      <c r="DL160" s="75">
        <f t="shared" si="314"/>
        <v>446</v>
      </c>
      <c r="DM160" s="57">
        <f t="shared" si="315"/>
        <v>445</v>
      </c>
      <c r="DN160" s="57">
        <f t="shared" si="316"/>
        <v>0</v>
      </c>
      <c r="DO160">
        <f>0</f>
        <v>0</v>
      </c>
      <c r="DP160">
        <v>0</v>
      </c>
      <c r="DQ160" s="57">
        <f t="shared" si="317"/>
        <v>-903</v>
      </c>
      <c r="DR160" s="75">
        <f t="shared" si="318"/>
        <v>-939</v>
      </c>
      <c r="EB160" s="209" cm="1">
        <f t="array" ref="EB160">_xlfn.IFNA(INDEX(CAeitcTable[],MATCH(1,(CAeitcTable[At Least]&lt;=$F160)*(CAeitcTable[But Not Over]&gt;=$F160),0),MATCH(MIN($B$12,3),VALUE(CAeitcTable[#Headers]),0)),0)</f>
        <v>0</v>
      </c>
      <c r="EC160">
        <f t="shared" si="258"/>
        <v>0</v>
      </c>
      <c r="ED160">
        <f t="shared" si="258"/>
        <v>0</v>
      </c>
      <c r="EE160">
        <f t="shared" si="258"/>
        <v>0</v>
      </c>
      <c r="EF160">
        <f t="shared" si="258"/>
        <v>0</v>
      </c>
      <c r="EI160">
        <f t="shared" si="293"/>
        <v>0</v>
      </c>
      <c r="EK160">
        <f t="shared" si="259"/>
        <v>0</v>
      </c>
      <c r="EL160">
        <f t="shared" si="259"/>
        <v>0</v>
      </c>
      <c r="EM160">
        <f t="shared" si="259"/>
        <v>0</v>
      </c>
      <c r="EN160">
        <f t="shared" si="259"/>
        <v>0</v>
      </c>
      <c r="EP160">
        <f t="shared" si="260"/>
        <v>0</v>
      </c>
      <c r="EQ160">
        <f t="shared" si="260"/>
        <v>0</v>
      </c>
      <c r="ER160" s="209">
        <f t="shared" si="294"/>
        <v>0</v>
      </c>
      <c r="ES160">
        <f t="shared" si="261"/>
        <v>0</v>
      </c>
      <c r="ET160">
        <f t="shared" si="261"/>
        <v>0</v>
      </c>
      <c r="EU160" s="213">
        <f t="shared" si="295"/>
        <v>0</v>
      </c>
      <c r="EW160" s="215">
        <f t="shared" si="296"/>
        <v>0</v>
      </c>
      <c r="EX160">
        <f t="shared" si="262"/>
        <v>0</v>
      </c>
      <c r="EY160">
        <f t="shared" si="262"/>
        <v>0</v>
      </c>
      <c r="FB160">
        <f t="shared" si="263"/>
        <v>0</v>
      </c>
      <c r="FC160">
        <f t="shared" si="263"/>
        <v>0</v>
      </c>
      <c r="FD160">
        <f t="shared" si="263"/>
        <v>0</v>
      </c>
      <c r="FG160" s="215">
        <f t="shared" si="297"/>
        <v>0</v>
      </c>
      <c r="FH160">
        <f t="shared" si="264"/>
        <v>0</v>
      </c>
      <c r="FI160">
        <f t="shared" si="264"/>
        <v>0</v>
      </c>
      <c r="FK160">
        <f t="shared" si="298"/>
        <v>0</v>
      </c>
      <c r="FL160" s="215">
        <f t="shared" si="299"/>
        <v>0</v>
      </c>
      <c r="FP160" s="215">
        <f t="shared" si="300"/>
        <v>0</v>
      </c>
      <c r="FQ160">
        <f t="shared" si="301"/>
        <v>0</v>
      </c>
      <c r="FR160" s="215">
        <f t="shared" si="302"/>
        <v>0</v>
      </c>
      <c r="FS160" s="209">
        <f t="shared" si="303"/>
        <v>315</v>
      </c>
      <c r="FU160">
        <f t="shared" si="304"/>
        <v>0</v>
      </c>
    </row>
    <row r="161" spans="6:177">
      <c r="F161" s="2">
        <v>34000</v>
      </c>
      <c r="G161">
        <f t="shared" si="305"/>
        <v>34025</v>
      </c>
      <c r="H161" s="75">
        <f t="shared" si="266"/>
        <v>-2198</v>
      </c>
      <c r="I161" s="57">
        <v>1320</v>
      </c>
      <c r="J161" s="57">
        <v>0</v>
      </c>
      <c r="K161" s="2">
        <f>ROUND(INDEX(CCareExpDecimal[],MATCH(F161,CCareExpDecimal[Income At Least],1),2)*J161,0)</f>
        <v>0</v>
      </c>
      <c r="L161" s="57">
        <v>330</v>
      </c>
      <c r="M161" s="2">
        <f t="shared" si="267"/>
        <v>0</v>
      </c>
      <c r="N161" s="57">
        <v>990</v>
      </c>
      <c r="O161" s="57">
        <f t="shared" si="243"/>
        <v>1320</v>
      </c>
      <c r="P161" s="2">
        <f t="shared" si="268"/>
        <v>0</v>
      </c>
      <c r="Q161" s="96">
        <v>2210</v>
      </c>
      <c r="R161" s="96">
        <f t="shared" si="306"/>
        <v>1880</v>
      </c>
      <c r="S161" s="2">
        <f t="shared" si="307"/>
        <v>0</v>
      </c>
      <c r="T161" s="2">
        <f t="shared" si="269"/>
        <v>-2198</v>
      </c>
      <c r="U161" s="2">
        <f t="shared" si="270"/>
        <v>2198</v>
      </c>
      <c r="V161" s="75"/>
      <c r="W161" s="75">
        <f t="shared" si="271"/>
        <v>-654</v>
      </c>
      <c r="X161" s="75">
        <f t="shared" si="272"/>
        <v>5</v>
      </c>
      <c r="Y161" s="75">
        <f t="shared" si="273"/>
        <v>0</v>
      </c>
      <c r="Z161" s="75"/>
      <c r="AA161" s="2">
        <f t="shared" si="274"/>
        <v>2575</v>
      </c>
      <c r="AB161" s="2">
        <f>IF($F161&lt;=AD$64,AD$65,AD$66)*Calc!$B$12+AD$63</f>
        <v>1500</v>
      </c>
      <c r="AC161" s="2">
        <f t="shared" si="275"/>
        <v>4075</v>
      </c>
      <c r="AD161" s="126">
        <f t="shared" si="276"/>
        <v>-1585</v>
      </c>
      <c r="AE161" s="112">
        <v>1263</v>
      </c>
      <c r="AF161" s="75">
        <f t="shared" si="277"/>
        <v>0</v>
      </c>
      <c r="AG161" s="75"/>
      <c r="AH161" s="75">
        <f t="shared" si="278"/>
        <v>-504</v>
      </c>
      <c r="AI161" s="75">
        <f t="shared" si="279"/>
        <v>0</v>
      </c>
      <c r="AJ161" s="75">
        <f t="shared" si="280"/>
        <v>-911</v>
      </c>
      <c r="AK161" s="75">
        <f t="shared" si="281"/>
        <v>0</v>
      </c>
      <c r="AL161" s="75">
        <f t="shared" si="308"/>
        <v>-911</v>
      </c>
      <c r="AM161" s="114">
        <v>894</v>
      </c>
      <c r="AN161" s="120"/>
      <c r="AO161" s="75">
        <f t="shared" si="246"/>
        <v>-432</v>
      </c>
      <c r="AP161" s="75">
        <f t="shared" si="246"/>
        <v>-887</v>
      </c>
      <c r="AQ161" s="75"/>
      <c r="AR161" s="126">
        <f t="shared" si="282"/>
        <v>-750</v>
      </c>
      <c r="AS161" s="75">
        <f t="shared" si="247"/>
        <v>-1210</v>
      </c>
      <c r="AT161" s="75">
        <f t="shared" si="247"/>
        <v>-1009</v>
      </c>
      <c r="AU161" s="75">
        <f t="shared" si="247"/>
        <v>0</v>
      </c>
      <c r="AV161" s="75">
        <f t="shared" si="247"/>
        <v>-1317</v>
      </c>
      <c r="AW161" s="112">
        <v>813</v>
      </c>
      <c r="AX161" s="75">
        <f t="shared" si="248"/>
        <v>-1859</v>
      </c>
      <c r="AY161" s="75">
        <f t="shared" si="248"/>
        <v>-908</v>
      </c>
      <c r="AZ161" s="75"/>
      <c r="BA161" s="75">
        <f t="shared" si="249"/>
        <v>-1563</v>
      </c>
      <c r="BB161" s="75">
        <f t="shared" si="249"/>
        <v>-1040</v>
      </c>
      <c r="BC161" s="75">
        <f t="shared" si="249"/>
        <v>-1484</v>
      </c>
      <c r="BD161" s="75">
        <f t="shared" si="249"/>
        <v>-1161</v>
      </c>
      <c r="BE161" s="75">
        <f t="shared" si="249"/>
        <v>-1396</v>
      </c>
      <c r="BF161" s="75">
        <f t="shared" si="249"/>
        <v>-826</v>
      </c>
      <c r="BG161" s="112">
        <v>603</v>
      </c>
      <c r="BH161" s="75">
        <f t="shared" si="283"/>
        <v>-896</v>
      </c>
      <c r="BI161" s="75">
        <f t="shared" si="284"/>
        <v>5100</v>
      </c>
      <c r="BJ161" s="75">
        <f t="shared" si="285"/>
        <v>-1168</v>
      </c>
      <c r="BK161" s="75">
        <f t="shared" si="250"/>
        <v>-1480</v>
      </c>
      <c r="BL161" s="75">
        <f t="shared" si="250"/>
        <v>-1216</v>
      </c>
      <c r="BM161" s="75"/>
      <c r="BN161" s="75">
        <f t="shared" si="251"/>
        <v>-1079</v>
      </c>
      <c r="BO161" s="75">
        <f t="shared" si="251"/>
        <v>-785</v>
      </c>
      <c r="BP161" s="112">
        <v>680</v>
      </c>
      <c r="BQ161" s="75">
        <f t="shared" si="286"/>
        <v>-706</v>
      </c>
      <c r="BR161" s="112">
        <v>471</v>
      </c>
      <c r="BS161" s="75">
        <f t="shared" si="287"/>
        <v>5540</v>
      </c>
      <c r="BT161" s="75">
        <f t="shared" si="252"/>
        <v>-1291</v>
      </c>
      <c r="BU161" s="75">
        <f t="shared" si="252"/>
        <v>-779</v>
      </c>
      <c r="BV161" s="75">
        <f t="shared" si="252"/>
        <v>0</v>
      </c>
      <c r="BW161" s="75">
        <f t="shared" si="252"/>
        <v>0</v>
      </c>
      <c r="BX161" s="75">
        <f t="shared" si="252"/>
        <v>-508</v>
      </c>
      <c r="BY161" s="75">
        <f t="shared" si="252"/>
        <v>-708</v>
      </c>
      <c r="BZ161" s="75">
        <f t="shared" si="252"/>
        <v>-1265</v>
      </c>
      <c r="CA161" s="75">
        <f t="shared" si="252"/>
        <v>-1009</v>
      </c>
      <c r="CB161" s="112">
        <v>469</v>
      </c>
      <c r="CC161" s="75">
        <f t="shared" si="288"/>
        <v>0</v>
      </c>
      <c r="CD161" s="75">
        <f t="shared" si="289"/>
        <v>0</v>
      </c>
      <c r="CE161" s="126">
        <f t="shared" si="290"/>
        <v>-153</v>
      </c>
      <c r="CF161" s="75">
        <f t="shared" si="291"/>
        <v>-1077</v>
      </c>
      <c r="CG161" s="75"/>
      <c r="CH161" s="75">
        <f t="shared" si="253"/>
        <v>-2034</v>
      </c>
      <c r="CI161" s="75">
        <f t="shared" si="253"/>
        <v>-1044</v>
      </c>
      <c r="CJ161" s="75"/>
      <c r="CK161" s="75">
        <f t="shared" si="254"/>
        <v>-724</v>
      </c>
      <c r="CL161" s="75">
        <f t="shared" si="254"/>
        <v>-623</v>
      </c>
      <c r="CM161" s="112">
        <v>0</v>
      </c>
      <c r="CN161" s="75">
        <f t="shared" si="255"/>
        <v>0</v>
      </c>
      <c r="CO161" s="75">
        <f t="shared" si="255"/>
        <v>0</v>
      </c>
      <c r="CP161" s="75">
        <f t="shared" si="255"/>
        <v>0</v>
      </c>
      <c r="CQ161" s="75"/>
      <c r="CR161" s="126">
        <f t="shared" si="292"/>
        <v>-934</v>
      </c>
      <c r="CS161" s="112">
        <v>0</v>
      </c>
      <c r="CT161" s="121">
        <f t="shared" si="265"/>
        <v>-2.7470588235294118E-2</v>
      </c>
      <c r="CU161" s="75">
        <f t="shared" si="256"/>
        <v>-771</v>
      </c>
      <c r="CV161" s="75">
        <f t="shared" si="256"/>
        <v>-1184</v>
      </c>
      <c r="CW161" s="75">
        <f t="shared" si="256"/>
        <v>0</v>
      </c>
      <c r="CX161" s="126" cm="1">
        <f t="array" ref="CX161">IF($F161&lt;=10000,0,-ROUND(MAX(INDEX(CX$26:CX$38,MATCH(MAX($F161-CX$86-IF(CX$8="Yes",IF(CX$9=0,$U161,MIN($U161,CX$9)),0),0),CX$12:CX$25,1))*(MAX($F161-CX$86-IF(CX$8="Yes",IF(CX$9=0,$U161,MIN($U161,CX$9)),0),0)-INDEX(CX$12:CX$25,MATCH(MAX($F161-CX$86-IF(CX$8="Yes",IF(CX$9=0,$U161,MIN($U161,CX$9)),0),0),CX$12:CX$25,1)))+INDEX(CX$39:CX$51,MATCH(MAX($F161-CX$86-IF(CX$8="Yes",IF(CX$9=0,$U161,MIN($U161,CX$9)),0),0),CX$12:CX$25,1))-CX$87,0),0))*(1-_xlfn.IFNA(INDEX(WVFamilyCredit[Percent],MATCH(1,(WVFamilyCredit[Year]=Calc!$B$4)*(WVFamilyCredit[HH Size]=SUM(Calc!$B$11:$B$12))*(WVFamilyCredit[Status]=Calc!$B$8)*(WVFamilyCredit[greater than]&lt;=$F161)*(WVFamilyCredit[equal to or less than]&gt;=$F161),0)),0))</f>
        <v>-956</v>
      </c>
      <c r="CY161" s="115" cm="1">
        <f t="array" ref="CY161">(1-_xlfn.IFNA(INDEX(WVFamilyCredit[Percent],MATCH(1,(WVFamilyCredit[Year]=Calc!$B$4)*(WVFamilyCredit[HH Size]=SUM(Calc!$B$11:$B$12))*(WVFamilyCredit[Status]=Calc!$B$8)*(WVFamilyCredit[greater than]&lt;=$F161)*(WVFamilyCredit[equal to or less than]&gt;=$F161),0)),0))</f>
        <v>1</v>
      </c>
      <c r="CZ161" s="112">
        <v>1050</v>
      </c>
      <c r="DA161" s="57"/>
      <c r="DB161" s="75">
        <f t="shared" si="257"/>
        <v>-779</v>
      </c>
      <c r="DC161" s="75">
        <f t="shared" si="257"/>
        <v>0</v>
      </c>
      <c r="DE161" s="57"/>
      <c r="DF161" s="57">
        <f t="shared" si="309"/>
        <v>1263</v>
      </c>
      <c r="DG161" s="57">
        <f t="shared" si="310"/>
        <v>894</v>
      </c>
      <c r="DH161">
        <v>0</v>
      </c>
      <c r="DI161" s="57">
        <f t="shared" si="311"/>
        <v>813</v>
      </c>
      <c r="DJ161" s="75">
        <f t="shared" si="312"/>
        <v>603</v>
      </c>
      <c r="DK161" s="75">
        <f t="shared" si="313"/>
        <v>680</v>
      </c>
      <c r="DL161" s="75">
        <f t="shared" si="314"/>
        <v>471</v>
      </c>
      <c r="DM161" s="57">
        <f t="shared" si="315"/>
        <v>469</v>
      </c>
      <c r="DN161" s="57">
        <f t="shared" si="316"/>
        <v>0</v>
      </c>
      <c r="DO161">
        <f>0</f>
        <v>0</v>
      </c>
      <c r="DP161">
        <v>0</v>
      </c>
      <c r="DQ161" s="57">
        <f t="shared" si="317"/>
        <v>-934</v>
      </c>
      <c r="DR161" s="75">
        <f t="shared" si="318"/>
        <v>-956</v>
      </c>
      <c r="EB161" s="209" cm="1">
        <f t="array" ref="EB161">_xlfn.IFNA(INDEX(CAeitcTable[],MATCH(1,(CAeitcTable[At Least]&lt;=$F161)*(CAeitcTable[But Not Over]&gt;=$F161),0),MATCH(MIN($B$12,3),VALUE(CAeitcTable[#Headers]),0)),0)</f>
        <v>0</v>
      </c>
      <c r="EC161">
        <f t="shared" si="258"/>
        <v>0</v>
      </c>
      <c r="ED161">
        <f t="shared" si="258"/>
        <v>0</v>
      </c>
      <c r="EE161">
        <f t="shared" si="258"/>
        <v>0</v>
      </c>
      <c r="EF161">
        <f t="shared" si="258"/>
        <v>0</v>
      </c>
      <c r="EI161">
        <f t="shared" si="293"/>
        <v>0</v>
      </c>
      <c r="EK161">
        <f t="shared" si="259"/>
        <v>0</v>
      </c>
      <c r="EL161">
        <f t="shared" si="259"/>
        <v>0</v>
      </c>
      <c r="EM161">
        <f t="shared" si="259"/>
        <v>0</v>
      </c>
      <c r="EN161">
        <f t="shared" si="259"/>
        <v>0</v>
      </c>
      <c r="EP161">
        <f t="shared" si="260"/>
        <v>0</v>
      </c>
      <c r="EQ161">
        <f t="shared" si="260"/>
        <v>0</v>
      </c>
      <c r="ER161" s="209">
        <f t="shared" si="294"/>
        <v>0</v>
      </c>
      <c r="ES161">
        <f t="shared" si="261"/>
        <v>0</v>
      </c>
      <c r="ET161">
        <f t="shared" si="261"/>
        <v>0</v>
      </c>
      <c r="EU161" s="213">
        <f t="shared" si="295"/>
        <v>0</v>
      </c>
      <c r="EW161" s="215">
        <f t="shared" si="296"/>
        <v>0</v>
      </c>
      <c r="EX161">
        <f t="shared" si="262"/>
        <v>0</v>
      </c>
      <c r="EY161">
        <f t="shared" si="262"/>
        <v>0</v>
      </c>
      <c r="FB161">
        <f t="shared" si="263"/>
        <v>0</v>
      </c>
      <c r="FC161">
        <f t="shared" si="263"/>
        <v>0</v>
      </c>
      <c r="FD161">
        <f t="shared" si="263"/>
        <v>0</v>
      </c>
      <c r="FG161" s="215">
        <f t="shared" si="297"/>
        <v>0</v>
      </c>
      <c r="FH161">
        <f t="shared" si="264"/>
        <v>0</v>
      </c>
      <c r="FI161">
        <f t="shared" si="264"/>
        <v>0</v>
      </c>
      <c r="FK161">
        <f t="shared" si="298"/>
        <v>0</v>
      </c>
      <c r="FL161" s="215">
        <f t="shared" si="299"/>
        <v>0</v>
      </c>
      <c r="FP161" s="215">
        <f t="shared" si="300"/>
        <v>0</v>
      </c>
      <c r="FQ161">
        <f t="shared" si="301"/>
        <v>0</v>
      </c>
      <c r="FR161" s="215">
        <f t="shared" si="302"/>
        <v>0</v>
      </c>
      <c r="FS161" s="209">
        <f t="shared" si="303"/>
        <v>315</v>
      </c>
      <c r="FU161">
        <f t="shared" si="304"/>
        <v>0</v>
      </c>
    </row>
    <row r="162" spans="6:177">
      <c r="F162" s="2">
        <v>34500</v>
      </c>
      <c r="G162">
        <f t="shared" si="305"/>
        <v>34525</v>
      </c>
      <c r="H162" s="75">
        <f t="shared" si="266"/>
        <v>-2258</v>
      </c>
      <c r="I162" s="57">
        <v>1370</v>
      </c>
      <c r="J162" s="57">
        <v>0</v>
      </c>
      <c r="K162" s="2">
        <f>ROUND(INDEX(CCareExpDecimal[],MATCH(F162,CCareExpDecimal[Income At Least],1),2)*J162,0)</f>
        <v>0</v>
      </c>
      <c r="L162" s="57">
        <v>342.5</v>
      </c>
      <c r="M162" s="2">
        <f t="shared" si="267"/>
        <v>0</v>
      </c>
      <c r="N162" s="57">
        <v>1028</v>
      </c>
      <c r="O162" s="57">
        <f t="shared" si="243"/>
        <v>1371</v>
      </c>
      <c r="P162" s="2">
        <f t="shared" si="268"/>
        <v>0</v>
      </c>
      <c r="Q162" s="96">
        <v>2172</v>
      </c>
      <c r="R162" s="96">
        <f t="shared" si="306"/>
        <v>1830</v>
      </c>
      <c r="S162" s="2">
        <f t="shared" si="307"/>
        <v>0</v>
      </c>
      <c r="T162" s="2">
        <f t="shared" si="269"/>
        <v>-2258</v>
      </c>
      <c r="U162" s="2">
        <f t="shared" si="270"/>
        <v>2258</v>
      </c>
      <c r="V162" s="75"/>
      <c r="W162" s="75">
        <f t="shared" si="271"/>
        <v>-669</v>
      </c>
      <c r="X162" s="75">
        <f t="shared" si="272"/>
        <v>5</v>
      </c>
      <c r="Y162" s="75">
        <f t="shared" si="273"/>
        <v>0</v>
      </c>
      <c r="Z162" s="75"/>
      <c r="AA162" s="2">
        <f t="shared" si="274"/>
        <v>2550</v>
      </c>
      <c r="AB162" s="2">
        <f>IF($F162&lt;=AD$64,AD$65,AD$66)*Calc!$B$12+AD$63</f>
        <v>1500</v>
      </c>
      <c r="AC162" s="2">
        <f t="shared" si="275"/>
        <v>4050</v>
      </c>
      <c r="AD162" s="126">
        <f t="shared" si="276"/>
        <v>-1610</v>
      </c>
      <c r="AE162" s="112">
        <v>1298</v>
      </c>
      <c r="AF162" s="75">
        <f t="shared" si="277"/>
        <v>0</v>
      </c>
      <c r="AG162" s="75"/>
      <c r="AH162" s="75">
        <f t="shared" si="278"/>
        <v>-516</v>
      </c>
      <c r="AI162" s="75">
        <f t="shared" si="279"/>
        <v>0</v>
      </c>
      <c r="AJ162" s="75">
        <f t="shared" si="280"/>
        <v>-936</v>
      </c>
      <c r="AK162" s="75">
        <f t="shared" si="281"/>
        <v>0</v>
      </c>
      <c r="AL162" s="75">
        <f t="shared" si="308"/>
        <v>-936</v>
      </c>
      <c r="AM162" s="114">
        <v>917</v>
      </c>
      <c r="AN162" s="120"/>
      <c r="AO162" s="75">
        <f t="shared" si="246"/>
        <v>-452</v>
      </c>
      <c r="AP162" s="75">
        <f t="shared" si="246"/>
        <v>-909</v>
      </c>
      <c r="AQ162" s="75"/>
      <c r="AR162" s="126">
        <f t="shared" si="282"/>
        <v>-775</v>
      </c>
      <c r="AS162" s="75">
        <f t="shared" si="247"/>
        <v>-1238</v>
      </c>
      <c r="AT162" s="75">
        <f t="shared" si="247"/>
        <v>-1039</v>
      </c>
      <c r="AU162" s="75">
        <f t="shared" si="247"/>
        <v>0</v>
      </c>
      <c r="AV162" s="75">
        <f t="shared" si="247"/>
        <v>-1346</v>
      </c>
      <c r="AW162" s="112">
        <v>838</v>
      </c>
      <c r="AX162" s="75">
        <f t="shared" si="248"/>
        <v>-1897</v>
      </c>
      <c r="AY162" s="75">
        <f t="shared" si="248"/>
        <v>-937</v>
      </c>
      <c r="AZ162" s="75"/>
      <c r="BA162" s="75">
        <f t="shared" si="249"/>
        <v>-1588</v>
      </c>
      <c r="BB162" s="75">
        <f t="shared" si="249"/>
        <v>-1055</v>
      </c>
      <c r="BC162" s="75">
        <f t="shared" si="249"/>
        <v>-1509</v>
      </c>
      <c r="BD162" s="75">
        <f t="shared" si="249"/>
        <v>-1187</v>
      </c>
      <c r="BE162" s="75">
        <f t="shared" si="249"/>
        <v>-1418</v>
      </c>
      <c r="BF162" s="75">
        <f t="shared" si="249"/>
        <v>-844</v>
      </c>
      <c r="BG162" s="112">
        <v>621</v>
      </c>
      <c r="BH162" s="75">
        <f t="shared" si="283"/>
        <v>-925</v>
      </c>
      <c r="BI162" s="75">
        <f t="shared" si="284"/>
        <v>5150</v>
      </c>
      <c r="BJ162" s="75">
        <f t="shared" si="285"/>
        <v>-1190</v>
      </c>
      <c r="BK162" s="75">
        <f t="shared" si="250"/>
        <v>-1505</v>
      </c>
      <c r="BL162" s="75">
        <f t="shared" si="250"/>
        <v>-1237</v>
      </c>
      <c r="BM162" s="75"/>
      <c r="BN162" s="75">
        <f t="shared" si="251"/>
        <v>-1106</v>
      </c>
      <c r="BO162" s="75">
        <f t="shared" si="251"/>
        <v>-810</v>
      </c>
      <c r="BP162" s="112">
        <v>705</v>
      </c>
      <c r="BQ162" s="75">
        <f t="shared" si="286"/>
        <v>-728</v>
      </c>
      <c r="BR162" s="112">
        <v>495</v>
      </c>
      <c r="BS162" s="75">
        <f t="shared" si="287"/>
        <v>5540</v>
      </c>
      <c r="BT162" s="75">
        <f t="shared" si="252"/>
        <v>-1321</v>
      </c>
      <c r="BU162" s="75">
        <f t="shared" si="252"/>
        <v>-804</v>
      </c>
      <c r="BV162" s="75">
        <f t="shared" si="252"/>
        <v>0</v>
      </c>
      <c r="BW162" s="75">
        <f t="shared" si="252"/>
        <v>0</v>
      </c>
      <c r="BX162" s="75">
        <f t="shared" si="252"/>
        <v>-516</v>
      </c>
      <c r="BY162" s="75">
        <f t="shared" si="252"/>
        <v>-732</v>
      </c>
      <c r="BZ162" s="75">
        <f t="shared" si="252"/>
        <v>-1293</v>
      </c>
      <c r="CA162" s="75">
        <f t="shared" si="252"/>
        <v>-1033</v>
      </c>
      <c r="CB162" s="112">
        <v>493</v>
      </c>
      <c r="CC162" s="75">
        <f t="shared" si="288"/>
        <v>0</v>
      </c>
      <c r="CD162" s="75">
        <f t="shared" si="289"/>
        <v>0</v>
      </c>
      <c r="CE162" s="126">
        <f t="shared" si="290"/>
        <v>-166</v>
      </c>
      <c r="CF162" s="75">
        <f t="shared" si="291"/>
        <v>-1101</v>
      </c>
      <c r="CG162" s="75"/>
      <c r="CH162" s="75">
        <f t="shared" si="253"/>
        <v>-2072</v>
      </c>
      <c r="CI162" s="75">
        <f t="shared" si="253"/>
        <v>-1059</v>
      </c>
      <c r="CJ162" s="75"/>
      <c r="CK162" s="75">
        <f t="shared" si="254"/>
        <v>-743</v>
      </c>
      <c r="CL162" s="75">
        <f t="shared" si="254"/>
        <v>-655</v>
      </c>
      <c r="CM162" s="112">
        <v>15</v>
      </c>
      <c r="CN162" s="75">
        <f t="shared" si="255"/>
        <v>0</v>
      </c>
      <c r="CO162" s="75">
        <f t="shared" si="255"/>
        <v>0</v>
      </c>
      <c r="CP162" s="75">
        <f t="shared" si="255"/>
        <v>0</v>
      </c>
      <c r="CQ162" s="75"/>
      <c r="CR162" s="126">
        <f t="shared" si="292"/>
        <v>-964</v>
      </c>
      <c r="CS162" s="112">
        <v>0</v>
      </c>
      <c r="CT162" s="121">
        <f t="shared" si="265"/>
        <v>-2.7942028985507246E-2</v>
      </c>
      <c r="CU162" s="75">
        <f t="shared" si="256"/>
        <v>-787</v>
      </c>
      <c r="CV162" s="75">
        <f t="shared" si="256"/>
        <v>-1213</v>
      </c>
      <c r="CW162" s="75">
        <f t="shared" si="256"/>
        <v>0</v>
      </c>
      <c r="CX162" s="126" cm="1">
        <f t="array" ref="CX162">IF($F162&lt;=10000,0,-ROUND(MAX(INDEX(CX$26:CX$38,MATCH(MAX($F162-CX$86-IF(CX$8="Yes",IF(CX$9=0,$U162,MIN($U162,CX$9)),0),0),CX$12:CX$25,1))*(MAX($F162-CX$86-IF(CX$8="Yes",IF(CX$9=0,$U162,MIN($U162,CX$9)),0),0)-INDEX(CX$12:CX$25,MATCH(MAX($F162-CX$86-IF(CX$8="Yes",IF(CX$9=0,$U162,MIN($U162,CX$9)),0),0),CX$12:CX$25,1)))+INDEX(CX$39:CX$51,MATCH(MAX($F162-CX$86-IF(CX$8="Yes",IF(CX$9=0,$U162,MIN($U162,CX$9)),0),0),CX$12:CX$25,1))-CX$87,0),0))*(1-_xlfn.IFNA(INDEX(WVFamilyCredit[Percent],MATCH(1,(WVFamilyCredit[Year]=Calc!$B$4)*(WVFamilyCredit[HH Size]=SUM(Calc!$B$11:$B$12))*(WVFamilyCredit[Status]=Calc!$B$8)*(WVFamilyCredit[greater than]&lt;=$F162)*(WVFamilyCredit[equal to or less than]&gt;=$F162),0)),0))</f>
        <v>-974</v>
      </c>
      <c r="CY162" s="115" cm="1">
        <f t="array" ref="CY162">(1-_xlfn.IFNA(INDEX(WVFamilyCredit[Percent],MATCH(1,(WVFamilyCredit[Year]=Calc!$B$4)*(WVFamilyCredit[HH Size]=SUM(Calc!$B$11:$B$12))*(WVFamilyCredit[Status]=Calc!$B$8)*(WVFamilyCredit[greater than]&lt;=$F162)*(WVFamilyCredit[equal to or less than]&gt;=$F162),0)),0))</f>
        <v>1</v>
      </c>
      <c r="CZ162" s="112">
        <v>1075</v>
      </c>
      <c r="DA162" s="57"/>
      <c r="DB162" s="75">
        <f t="shared" si="257"/>
        <v>-801</v>
      </c>
      <c r="DC162" s="75">
        <f t="shared" si="257"/>
        <v>0</v>
      </c>
      <c r="DE162" s="57"/>
      <c r="DF162" s="57">
        <f t="shared" si="309"/>
        <v>1298</v>
      </c>
      <c r="DG162" s="57">
        <f t="shared" si="310"/>
        <v>917</v>
      </c>
      <c r="DH162">
        <v>0</v>
      </c>
      <c r="DI162" s="57">
        <f t="shared" si="311"/>
        <v>838</v>
      </c>
      <c r="DJ162" s="75">
        <f t="shared" si="312"/>
        <v>621</v>
      </c>
      <c r="DK162" s="75">
        <f t="shared" si="313"/>
        <v>705</v>
      </c>
      <c r="DL162" s="75">
        <f t="shared" si="314"/>
        <v>495</v>
      </c>
      <c r="DM162" s="57">
        <f t="shared" si="315"/>
        <v>493</v>
      </c>
      <c r="DN162" s="57">
        <f t="shared" si="316"/>
        <v>15</v>
      </c>
      <c r="DO162">
        <f>0</f>
        <v>0</v>
      </c>
      <c r="DP162">
        <v>0</v>
      </c>
      <c r="DQ162" s="57">
        <f t="shared" si="317"/>
        <v>-964</v>
      </c>
      <c r="DR162" s="75">
        <f t="shared" si="318"/>
        <v>-974</v>
      </c>
      <c r="EB162" s="209" cm="1">
        <f t="array" ref="EB162">_xlfn.IFNA(INDEX(CAeitcTable[],MATCH(1,(CAeitcTable[At Least]&lt;=$F162)*(CAeitcTable[But Not Over]&gt;=$F162),0),MATCH(MIN($B$12,3),VALUE(CAeitcTable[#Headers]),0)),0)</f>
        <v>0</v>
      </c>
      <c r="EC162">
        <f t="shared" si="258"/>
        <v>0</v>
      </c>
      <c r="ED162">
        <f t="shared" si="258"/>
        <v>0</v>
      </c>
      <c r="EE162">
        <f t="shared" si="258"/>
        <v>0</v>
      </c>
      <c r="EF162">
        <f t="shared" si="258"/>
        <v>0</v>
      </c>
      <c r="EI162">
        <f t="shared" si="293"/>
        <v>0</v>
      </c>
      <c r="EK162">
        <f t="shared" si="259"/>
        <v>0</v>
      </c>
      <c r="EL162">
        <f t="shared" si="259"/>
        <v>0</v>
      </c>
      <c r="EM162">
        <f t="shared" si="259"/>
        <v>0</v>
      </c>
      <c r="EN162">
        <f t="shared" si="259"/>
        <v>0</v>
      </c>
      <c r="EP162">
        <f t="shared" si="260"/>
        <v>0</v>
      </c>
      <c r="EQ162">
        <f t="shared" si="260"/>
        <v>0</v>
      </c>
      <c r="ER162" s="209">
        <f t="shared" si="294"/>
        <v>0</v>
      </c>
      <c r="ES162">
        <f t="shared" si="261"/>
        <v>0</v>
      </c>
      <c r="ET162">
        <f t="shared" si="261"/>
        <v>0</v>
      </c>
      <c r="EU162" s="213">
        <f t="shared" si="295"/>
        <v>0</v>
      </c>
      <c r="EW162" s="215">
        <f t="shared" si="296"/>
        <v>0</v>
      </c>
      <c r="EX162">
        <f t="shared" si="262"/>
        <v>0</v>
      </c>
      <c r="EY162">
        <f t="shared" si="262"/>
        <v>0</v>
      </c>
      <c r="FB162">
        <f t="shared" si="263"/>
        <v>0</v>
      </c>
      <c r="FC162">
        <f t="shared" si="263"/>
        <v>0</v>
      </c>
      <c r="FD162">
        <f t="shared" si="263"/>
        <v>0</v>
      </c>
      <c r="FG162" s="215">
        <f t="shared" si="297"/>
        <v>0</v>
      </c>
      <c r="FH162">
        <f t="shared" si="264"/>
        <v>0</v>
      </c>
      <c r="FI162">
        <f t="shared" si="264"/>
        <v>0</v>
      </c>
      <c r="FK162">
        <f t="shared" si="298"/>
        <v>0</v>
      </c>
      <c r="FL162" s="215">
        <f t="shared" si="299"/>
        <v>0</v>
      </c>
      <c r="FP162" s="215">
        <f t="shared" si="300"/>
        <v>0</v>
      </c>
      <c r="FQ162">
        <f t="shared" si="301"/>
        <v>0</v>
      </c>
      <c r="FR162" s="215">
        <f t="shared" si="302"/>
        <v>0</v>
      </c>
      <c r="FS162" s="209">
        <f t="shared" si="303"/>
        <v>315</v>
      </c>
      <c r="FU162">
        <f t="shared" si="304"/>
        <v>0</v>
      </c>
    </row>
    <row r="163" spans="6:177">
      <c r="F163" s="2">
        <v>35000</v>
      </c>
      <c r="G163">
        <f t="shared" si="305"/>
        <v>35025</v>
      </c>
      <c r="H163" s="75">
        <f t="shared" si="266"/>
        <v>-2318</v>
      </c>
      <c r="I163" s="57">
        <v>1420</v>
      </c>
      <c r="J163" s="57">
        <v>0</v>
      </c>
      <c r="K163" s="2">
        <f>ROUND(INDEX(CCareExpDecimal[],MATCH(F163,CCareExpDecimal[Income At Least],1),2)*J163,0)</f>
        <v>0</v>
      </c>
      <c r="L163" s="57">
        <v>355</v>
      </c>
      <c r="M163" s="2">
        <f t="shared" si="267"/>
        <v>0</v>
      </c>
      <c r="N163" s="57">
        <v>1065</v>
      </c>
      <c r="O163" s="57">
        <f t="shared" si="243"/>
        <v>1420</v>
      </c>
      <c r="P163" s="2">
        <f t="shared" si="268"/>
        <v>0</v>
      </c>
      <c r="Q163" s="96">
        <v>2135</v>
      </c>
      <c r="R163" s="96">
        <f t="shared" si="306"/>
        <v>1780</v>
      </c>
      <c r="S163" s="2">
        <f t="shared" si="307"/>
        <v>0</v>
      </c>
      <c r="T163" s="2">
        <f t="shared" si="269"/>
        <v>-2318</v>
      </c>
      <c r="U163" s="2">
        <f t="shared" si="270"/>
        <v>2318</v>
      </c>
      <c r="V163" s="75"/>
      <c r="W163" s="75">
        <f t="shared" si="271"/>
        <v>-684</v>
      </c>
      <c r="X163" s="75">
        <f t="shared" si="272"/>
        <v>5</v>
      </c>
      <c r="Y163" s="75">
        <f t="shared" si="273"/>
        <v>0</v>
      </c>
      <c r="Z163" s="75"/>
      <c r="AA163" s="2">
        <f t="shared" si="274"/>
        <v>2525</v>
      </c>
      <c r="AB163" s="2">
        <f>IF($F163&lt;=AD$64,AD$65,AD$66)*Calc!$B$12+AD$63</f>
        <v>1500</v>
      </c>
      <c r="AC163" s="2">
        <f t="shared" si="275"/>
        <v>4025</v>
      </c>
      <c r="AD163" s="126">
        <f t="shared" si="276"/>
        <v>-1635</v>
      </c>
      <c r="AE163" s="112">
        <v>1328</v>
      </c>
      <c r="AF163" s="75">
        <f t="shared" si="277"/>
        <v>0</v>
      </c>
      <c r="AG163" s="75"/>
      <c r="AH163" s="75">
        <f t="shared" si="278"/>
        <v>-529</v>
      </c>
      <c r="AI163" s="75">
        <f t="shared" si="279"/>
        <v>0</v>
      </c>
      <c r="AJ163" s="75">
        <f t="shared" si="280"/>
        <v>-960</v>
      </c>
      <c r="AK163" s="75">
        <f t="shared" si="281"/>
        <v>0</v>
      </c>
      <c r="AL163" s="75">
        <f t="shared" si="308"/>
        <v>-960</v>
      </c>
      <c r="AM163" s="114">
        <v>941</v>
      </c>
      <c r="AN163" s="120"/>
      <c r="AO163" s="75">
        <f t="shared" si="246"/>
        <v>-472</v>
      </c>
      <c r="AP163" s="75">
        <f t="shared" si="246"/>
        <v>-931</v>
      </c>
      <c r="AQ163" s="75"/>
      <c r="AR163" s="126">
        <f t="shared" si="282"/>
        <v>-800</v>
      </c>
      <c r="AS163" s="75">
        <f t="shared" si="247"/>
        <v>-1266</v>
      </c>
      <c r="AT163" s="75">
        <f t="shared" si="247"/>
        <v>-1069</v>
      </c>
      <c r="AU163" s="75">
        <f t="shared" si="247"/>
        <v>0</v>
      </c>
      <c r="AV163" s="75">
        <f t="shared" si="247"/>
        <v>-1374</v>
      </c>
      <c r="AW163" s="112">
        <v>864</v>
      </c>
      <c r="AX163" s="75">
        <f t="shared" si="248"/>
        <v>-1935</v>
      </c>
      <c r="AY163" s="75">
        <f t="shared" si="248"/>
        <v>-966</v>
      </c>
      <c r="AZ163" s="75"/>
      <c r="BA163" s="75">
        <f t="shared" ref="BA163:BF172" si="319">-ROUND(MAX(INDEX(BA$26:BA$38,MATCH(MAX($F163-BA$86-IF(BA$8="Yes",IF(BA$9=0,$U163,MIN($U163,BA$9)),0),0),BA$12:BA$25,1))*(MAX($F163-BA$86-IF(BA$8="Yes",IF(BA$9=0,$U163,MIN($U163,BA$9)),0),0)-INDEX(BA$12:BA$25,MATCH(MAX($F163-BA$86-IF(BA$8="Yes",IF(BA$9=0,$U163,MIN($U163,BA$9)),0),0),BA$12:BA$25,1)))+INDEX(BA$39:BA$51,MATCH(MAX($F163-BA$86-IF(BA$8="Yes",IF(BA$9=0,$U163,MIN($U163,BA$9)),0),0),BA$12:BA$25,1))-BA$87,0),0)</f>
        <v>-1612</v>
      </c>
      <c r="BB163" s="75">
        <f t="shared" si="319"/>
        <v>-1071</v>
      </c>
      <c r="BC163" s="75">
        <f t="shared" si="319"/>
        <v>-1534</v>
      </c>
      <c r="BD163" s="75">
        <f t="shared" si="319"/>
        <v>-1213</v>
      </c>
      <c r="BE163" s="75">
        <f t="shared" si="319"/>
        <v>-1441</v>
      </c>
      <c r="BF163" s="75">
        <f t="shared" si="319"/>
        <v>-861</v>
      </c>
      <c r="BG163" s="112">
        <v>638</v>
      </c>
      <c r="BH163" s="75">
        <f t="shared" si="283"/>
        <v>-954</v>
      </c>
      <c r="BI163" s="75">
        <f t="shared" si="284"/>
        <v>5150</v>
      </c>
      <c r="BJ163" s="75">
        <f t="shared" si="285"/>
        <v>-1213</v>
      </c>
      <c r="BK163" s="75">
        <f t="shared" si="250"/>
        <v>-1530</v>
      </c>
      <c r="BL163" s="75">
        <f t="shared" si="250"/>
        <v>-1258</v>
      </c>
      <c r="BM163" s="75"/>
      <c r="BN163" s="75">
        <f t="shared" si="251"/>
        <v>-1133</v>
      </c>
      <c r="BO163" s="75">
        <f t="shared" si="251"/>
        <v>-835</v>
      </c>
      <c r="BP163" s="112">
        <v>730</v>
      </c>
      <c r="BQ163" s="75">
        <f t="shared" si="286"/>
        <v>-749</v>
      </c>
      <c r="BR163" s="112">
        <v>520</v>
      </c>
      <c r="BS163" s="75">
        <f t="shared" si="287"/>
        <v>5540</v>
      </c>
      <c r="BT163" s="75">
        <f t="shared" ref="BT163:CA172" si="320">-ROUND(MAX(INDEX(BT$26:BT$38,MATCH(MAX($F163-BT$86-IF(BT$8="Yes",IF(BT$9=0,$U163,MIN($U163,BT$9)),0),0),BT$12:BT$25,1))*(MAX($F163-BT$86-IF(BT$8="Yes",IF(BT$9=0,$U163,MIN($U163,BT$9)),0),0)-INDEX(BT$12:BT$25,MATCH(MAX($F163-BT$86-IF(BT$8="Yes",IF(BT$9=0,$U163,MIN($U163,BT$9)),0),0),BT$12:BT$25,1)))+INDEX(BT$39:BT$51,MATCH(MAX($F163-BT$86-IF(BT$8="Yes",IF(BT$9=0,$U163,MIN($U163,BT$9)),0),0),BT$12:BT$25,1))-BT$87,0),0)</f>
        <v>-1350</v>
      </c>
      <c r="BU163" s="75">
        <f t="shared" si="320"/>
        <v>-829</v>
      </c>
      <c r="BV163" s="75">
        <f t="shared" si="320"/>
        <v>0</v>
      </c>
      <c r="BW163" s="75">
        <f t="shared" si="320"/>
        <v>0</v>
      </c>
      <c r="BX163" s="75">
        <f t="shared" si="320"/>
        <v>-525</v>
      </c>
      <c r="BY163" s="75">
        <f t="shared" si="320"/>
        <v>-757</v>
      </c>
      <c r="BZ163" s="75">
        <f t="shared" si="320"/>
        <v>-1320</v>
      </c>
      <c r="CA163" s="75">
        <f t="shared" si="320"/>
        <v>-1057</v>
      </c>
      <c r="CB163" s="112">
        <v>517</v>
      </c>
      <c r="CC163" s="75">
        <f t="shared" si="288"/>
        <v>0</v>
      </c>
      <c r="CD163" s="75">
        <f t="shared" si="289"/>
        <v>0</v>
      </c>
      <c r="CE163" s="126">
        <f t="shared" si="290"/>
        <v>-180</v>
      </c>
      <c r="CF163" s="75">
        <f t="shared" si="291"/>
        <v>-1125</v>
      </c>
      <c r="CG163" s="75"/>
      <c r="CH163" s="75">
        <f t="shared" si="253"/>
        <v>-2111</v>
      </c>
      <c r="CI163" s="75">
        <f t="shared" si="253"/>
        <v>-1075</v>
      </c>
      <c r="CJ163" s="75"/>
      <c r="CK163" s="75">
        <f t="shared" si="254"/>
        <v>-761</v>
      </c>
      <c r="CL163" s="75">
        <f t="shared" si="254"/>
        <v>-687</v>
      </c>
      <c r="CM163" s="112">
        <v>30</v>
      </c>
      <c r="CN163" s="75">
        <f t="shared" si="255"/>
        <v>0</v>
      </c>
      <c r="CO163" s="75">
        <f t="shared" si="255"/>
        <v>0</v>
      </c>
      <c r="CP163" s="75">
        <f t="shared" si="255"/>
        <v>0</v>
      </c>
      <c r="CQ163" s="75"/>
      <c r="CR163" s="126">
        <f t="shared" si="292"/>
        <v>-995</v>
      </c>
      <c r="CS163" s="112">
        <v>0</v>
      </c>
      <c r="CT163" s="121">
        <f t="shared" si="265"/>
        <v>-2.8428571428571428E-2</v>
      </c>
      <c r="CU163" s="75">
        <f t="shared" si="256"/>
        <v>-804</v>
      </c>
      <c r="CV163" s="75">
        <f t="shared" si="256"/>
        <v>-1242</v>
      </c>
      <c r="CW163" s="75">
        <f t="shared" si="256"/>
        <v>0</v>
      </c>
      <c r="CX163" s="126" cm="1">
        <f t="array" ref="CX163">IF($F163&lt;=10000,0,-ROUND(MAX(INDEX(CX$26:CX$38,MATCH(MAX($F163-CX$86-IF(CX$8="Yes",IF(CX$9=0,$U163,MIN($U163,CX$9)),0),0),CX$12:CX$25,1))*(MAX($F163-CX$86-IF(CX$8="Yes",IF(CX$9=0,$U163,MIN($U163,CX$9)),0),0)-INDEX(CX$12:CX$25,MATCH(MAX($F163-CX$86-IF(CX$8="Yes",IF(CX$9=0,$U163,MIN($U163,CX$9)),0),0),CX$12:CX$25,1)))+INDEX(CX$39:CX$51,MATCH(MAX($F163-CX$86-IF(CX$8="Yes",IF(CX$9=0,$U163,MIN($U163,CX$9)),0),0),CX$12:CX$25,1))-CX$87,0),0))*(1-_xlfn.IFNA(INDEX(WVFamilyCredit[Percent],MATCH(1,(WVFamilyCredit[Year]=Calc!$B$4)*(WVFamilyCredit[HH Size]=SUM(Calc!$B$11:$B$12))*(WVFamilyCredit[Status]=Calc!$B$8)*(WVFamilyCredit[greater than]&lt;=$F163)*(WVFamilyCredit[equal to or less than]&gt;=$F163),0)),0))</f>
        <v>-992</v>
      </c>
      <c r="CY163" s="115" cm="1">
        <f t="array" ref="CY163">(1-_xlfn.IFNA(INDEX(WVFamilyCredit[Percent],MATCH(1,(WVFamilyCredit[Year]=Calc!$B$4)*(WVFamilyCredit[HH Size]=SUM(Calc!$B$11:$B$12))*(WVFamilyCredit[Status]=Calc!$B$8)*(WVFamilyCredit[greater than]&lt;=$F163)*(WVFamilyCredit[equal to or less than]&gt;=$F163),0)),0))</f>
        <v>1</v>
      </c>
      <c r="CZ163" s="112">
        <v>1100</v>
      </c>
      <c r="DA163" s="57"/>
      <c r="DB163" s="75">
        <f t="shared" si="257"/>
        <v>-823</v>
      </c>
      <c r="DC163" s="75">
        <f t="shared" si="257"/>
        <v>0</v>
      </c>
      <c r="DE163" s="57"/>
      <c r="DF163" s="57">
        <f t="shared" si="309"/>
        <v>1328</v>
      </c>
      <c r="DG163" s="57">
        <f t="shared" si="310"/>
        <v>941</v>
      </c>
      <c r="DH163">
        <v>0</v>
      </c>
      <c r="DI163" s="57">
        <f t="shared" si="311"/>
        <v>864</v>
      </c>
      <c r="DJ163" s="75">
        <f t="shared" si="312"/>
        <v>638</v>
      </c>
      <c r="DK163" s="75">
        <f t="shared" si="313"/>
        <v>730</v>
      </c>
      <c r="DL163" s="75">
        <f t="shared" si="314"/>
        <v>520</v>
      </c>
      <c r="DM163" s="57">
        <f t="shared" si="315"/>
        <v>517</v>
      </c>
      <c r="DN163" s="57">
        <f t="shared" si="316"/>
        <v>30</v>
      </c>
      <c r="DO163">
        <f>0</f>
        <v>0</v>
      </c>
      <c r="DP163">
        <v>0</v>
      </c>
      <c r="DQ163" s="57">
        <f t="shared" si="317"/>
        <v>-995</v>
      </c>
      <c r="DR163" s="75">
        <f t="shared" si="318"/>
        <v>-992</v>
      </c>
      <c r="EB163" s="209" cm="1">
        <f t="array" ref="EB163">_xlfn.IFNA(INDEX(CAeitcTable[],MATCH(1,(CAeitcTable[At Least]&lt;=$F163)*(CAeitcTable[But Not Over]&gt;=$F163),0),MATCH(MIN($B$12,3),VALUE(CAeitcTable[#Headers]),0)),0)</f>
        <v>0</v>
      </c>
      <c r="EC163">
        <f t="shared" si="258"/>
        <v>0</v>
      </c>
      <c r="ED163">
        <f t="shared" si="258"/>
        <v>0</v>
      </c>
      <c r="EE163">
        <f t="shared" si="258"/>
        <v>0</v>
      </c>
      <c r="EF163">
        <f t="shared" si="258"/>
        <v>0</v>
      </c>
      <c r="EI163">
        <f t="shared" si="293"/>
        <v>0</v>
      </c>
      <c r="EK163">
        <f t="shared" si="259"/>
        <v>0</v>
      </c>
      <c r="EL163">
        <f t="shared" si="259"/>
        <v>0</v>
      </c>
      <c r="EM163">
        <f t="shared" si="259"/>
        <v>0</v>
      </c>
      <c r="EN163">
        <f t="shared" si="259"/>
        <v>0</v>
      </c>
      <c r="EP163">
        <f t="shared" si="260"/>
        <v>0</v>
      </c>
      <c r="EQ163">
        <f t="shared" si="260"/>
        <v>0</v>
      </c>
      <c r="ER163" s="209">
        <f t="shared" si="294"/>
        <v>0</v>
      </c>
      <c r="ES163">
        <f t="shared" si="261"/>
        <v>0</v>
      </c>
      <c r="ET163">
        <f t="shared" si="261"/>
        <v>0</v>
      </c>
      <c r="EU163" s="213">
        <f t="shared" si="295"/>
        <v>0</v>
      </c>
      <c r="EW163" s="215">
        <f t="shared" si="296"/>
        <v>0</v>
      </c>
      <c r="EX163">
        <f t="shared" si="262"/>
        <v>0</v>
      </c>
      <c r="EY163">
        <f t="shared" si="262"/>
        <v>0</v>
      </c>
      <c r="FB163">
        <f t="shared" si="263"/>
        <v>0</v>
      </c>
      <c r="FC163">
        <f t="shared" si="263"/>
        <v>0</v>
      </c>
      <c r="FD163">
        <f t="shared" si="263"/>
        <v>0</v>
      </c>
      <c r="FG163" s="215">
        <f t="shared" si="297"/>
        <v>0</v>
      </c>
      <c r="FH163">
        <f t="shared" si="264"/>
        <v>0</v>
      </c>
      <c r="FI163">
        <f t="shared" si="264"/>
        <v>0</v>
      </c>
      <c r="FK163">
        <f t="shared" si="298"/>
        <v>0</v>
      </c>
      <c r="FL163" s="215">
        <f t="shared" si="299"/>
        <v>0</v>
      </c>
      <c r="FP163" s="215">
        <f t="shared" si="300"/>
        <v>0</v>
      </c>
      <c r="FQ163">
        <f t="shared" si="301"/>
        <v>0</v>
      </c>
      <c r="FR163" s="215">
        <f t="shared" si="302"/>
        <v>0</v>
      </c>
      <c r="FS163" s="209">
        <f t="shared" si="303"/>
        <v>315</v>
      </c>
      <c r="FU163">
        <f t="shared" si="304"/>
        <v>0</v>
      </c>
    </row>
    <row r="164" spans="6:177">
      <c r="F164" s="2">
        <v>35500</v>
      </c>
      <c r="G164">
        <f t="shared" si="305"/>
        <v>35525</v>
      </c>
      <c r="H164" s="75">
        <f t="shared" si="266"/>
        <v>-2378</v>
      </c>
      <c r="I164" s="57">
        <v>1470</v>
      </c>
      <c r="J164" s="57">
        <v>0</v>
      </c>
      <c r="K164" s="2">
        <f>ROUND(INDEX(CCareExpDecimal[],MATCH(F164,CCareExpDecimal[Income At Least],1),2)*J164,0)</f>
        <v>0</v>
      </c>
      <c r="L164" s="57">
        <v>352.80000000000143</v>
      </c>
      <c r="M164" s="2">
        <f t="shared" si="267"/>
        <v>0</v>
      </c>
      <c r="N164" s="57">
        <v>1117</v>
      </c>
      <c r="O164" s="57">
        <f t="shared" si="243"/>
        <v>1470</v>
      </c>
      <c r="P164" s="2">
        <f t="shared" si="268"/>
        <v>0</v>
      </c>
      <c r="Q164" s="96">
        <v>2083</v>
      </c>
      <c r="R164" s="96">
        <f t="shared" si="306"/>
        <v>1730</v>
      </c>
      <c r="S164" s="2">
        <f t="shared" si="307"/>
        <v>0</v>
      </c>
      <c r="T164" s="2">
        <f t="shared" si="269"/>
        <v>-2378</v>
      </c>
      <c r="U164" s="2">
        <f t="shared" si="270"/>
        <v>2378</v>
      </c>
      <c r="V164" s="75"/>
      <c r="W164" s="75">
        <f t="shared" si="271"/>
        <v>-700</v>
      </c>
      <c r="X164" s="75">
        <f t="shared" si="272"/>
        <v>5</v>
      </c>
      <c r="Y164" s="75">
        <f t="shared" si="273"/>
        <v>0</v>
      </c>
      <c r="Z164" s="75"/>
      <c r="AA164" s="2">
        <f t="shared" si="274"/>
        <v>2500</v>
      </c>
      <c r="AB164" s="2">
        <f>IF($F164&lt;=AD$64,AD$65,AD$66)*Calc!$B$12+AD$63</f>
        <v>1500</v>
      </c>
      <c r="AC164" s="2">
        <f t="shared" si="275"/>
        <v>4000</v>
      </c>
      <c r="AD164" s="126">
        <f t="shared" si="276"/>
        <v>-1660</v>
      </c>
      <c r="AE164" s="112">
        <v>1363</v>
      </c>
      <c r="AF164" s="75">
        <f t="shared" si="277"/>
        <v>0</v>
      </c>
      <c r="AG164" s="75"/>
      <c r="AH164" s="75">
        <f t="shared" si="278"/>
        <v>-541</v>
      </c>
      <c r="AI164" s="75">
        <f t="shared" si="279"/>
        <v>0</v>
      </c>
      <c r="AJ164" s="75">
        <f t="shared" si="280"/>
        <v>-985</v>
      </c>
      <c r="AK164" s="75">
        <f t="shared" si="281"/>
        <v>0</v>
      </c>
      <c r="AL164" s="75">
        <f t="shared" si="308"/>
        <v>-985</v>
      </c>
      <c r="AM164" s="114">
        <v>964</v>
      </c>
      <c r="AN164" s="120"/>
      <c r="AO164" s="75">
        <f t="shared" si="246"/>
        <v>-492</v>
      </c>
      <c r="AP164" s="75">
        <f t="shared" si="246"/>
        <v>-953</v>
      </c>
      <c r="AQ164" s="75"/>
      <c r="AR164" s="126">
        <f t="shared" si="282"/>
        <v>-825</v>
      </c>
      <c r="AS164" s="75">
        <f t="shared" si="247"/>
        <v>-1293</v>
      </c>
      <c r="AT164" s="75">
        <f t="shared" si="247"/>
        <v>-1099</v>
      </c>
      <c r="AU164" s="75">
        <f t="shared" si="247"/>
        <v>0</v>
      </c>
      <c r="AV164" s="75">
        <f t="shared" si="247"/>
        <v>-1403</v>
      </c>
      <c r="AW164" s="112">
        <v>892</v>
      </c>
      <c r="AX164" s="75">
        <f t="shared" si="248"/>
        <v>-1973</v>
      </c>
      <c r="AY164" s="75">
        <f t="shared" si="248"/>
        <v>-995</v>
      </c>
      <c r="AZ164" s="75"/>
      <c r="BA164" s="75">
        <f t="shared" si="319"/>
        <v>-1637</v>
      </c>
      <c r="BB164" s="75">
        <f t="shared" si="319"/>
        <v>-1087</v>
      </c>
      <c r="BC164" s="75">
        <f t="shared" si="319"/>
        <v>-1559</v>
      </c>
      <c r="BD164" s="75">
        <f t="shared" si="319"/>
        <v>-1239</v>
      </c>
      <c r="BE164" s="75">
        <f t="shared" si="319"/>
        <v>-1463</v>
      </c>
      <c r="BF164" s="75">
        <f t="shared" si="319"/>
        <v>-879</v>
      </c>
      <c r="BG164" s="112">
        <v>656</v>
      </c>
      <c r="BH164" s="75">
        <f t="shared" si="283"/>
        <v>-983</v>
      </c>
      <c r="BI164" s="75">
        <f t="shared" si="284"/>
        <v>5150</v>
      </c>
      <c r="BJ164" s="75">
        <f t="shared" si="285"/>
        <v>-1237</v>
      </c>
      <c r="BK164" s="75">
        <f t="shared" si="250"/>
        <v>-1555</v>
      </c>
      <c r="BL164" s="75">
        <f t="shared" si="250"/>
        <v>-1279</v>
      </c>
      <c r="BM164" s="75"/>
      <c r="BN164" s="75">
        <f t="shared" si="251"/>
        <v>-1160</v>
      </c>
      <c r="BO164" s="75">
        <f t="shared" si="251"/>
        <v>-860</v>
      </c>
      <c r="BP164" s="112">
        <v>755</v>
      </c>
      <c r="BQ164" s="75">
        <f t="shared" si="286"/>
        <v>-771</v>
      </c>
      <c r="BR164" s="112">
        <v>545</v>
      </c>
      <c r="BS164" s="75">
        <f t="shared" si="287"/>
        <v>5540</v>
      </c>
      <c r="BT164" s="75">
        <f t="shared" si="320"/>
        <v>-1380</v>
      </c>
      <c r="BU164" s="75">
        <f t="shared" si="320"/>
        <v>-854</v>
      </c>
      <c r="BV164" s="75">
        <f t="shared" si="320"/>
        <v>0</v>
      </c>
      <c r="BW164" s="75">
        <f t="shared" si="320"/>
        <v>0</v>
      </c>
      <c r="BX164" s="75">
        <f t="shared" si="320"/>
        <v>-534</v>
      </c>
      <c r="BY164" s="75">
        <f t="shared" si="320"/>
        <v>-781</v>
      </c>
      <c r="BZ164" s="75">
        <f t="shared" si="320"/>
        <v>-1348</v>
      </c>
      <c r="CA164" s="75">
        <f t="shared" si="320"/>
        <v>-1081</v>
      </c>
      <c r="CB164" s="112">
        <v>540</v>
      </c>
      <c r="CC164" s="75">
        <f t="shared" si="288"/>
        <v>0</v>
      </c>
      <c r="CD164" s="75">
        <f t="shared" si="289"/>
        <v>0</v>
      </c>
      <c r="CE164" s="126">
        <f t="shared" si="290"/>
        <v>-194</v>
      </c>
      <c r="CF164" s="75">
        <f t="shared" si="291"/>
        <v>-1149</v>
      </c>
      <c r="CG164" s="75"/>
      <c r="CH164" s="75">
        <f t="shared" si="253"/>
        <v>-2149</v>
      </c>
      <c r="CI164" s="75">
        <f t="shared" si="253"/>
        <v>-1090</v>
      </c>
      <c r="CJ164" s="75"/>
      <c r="CK164" s="75">
        <f t="shared" si="254"/>
        <v>-780</v>
      </c>
      <c r="CL164" s="75">
        <f t="shared" si="254"/>
        <v>-719</v>
      </c>
      <c r="CM164" s="112">
        <v>46</v>
      </c>
      <c r="CN164" s="75">
        <f t="shared" si="255"/>
        <v>0</v>
      </c>
      <c r="CO164" s="75">
        <f t="shared" si="255"/>
        <v>0</v>
      </c>
      <c r="CP164" s="75">
        <f t="shared" si="255"/>
        <v>0</v>
      </c>
      <c r="CQ164" s="75"/>
      <c r="CR164" s="126">
        <f t="shared" si="292"/>
        <v>-1026</v>
      </c>
      <c r="CS164" s="112">
        <v>0</v>
      </c>
      <c r="CT164" s="121">
        <f t="shared" si="265"/>
        <v>-2.8901408450704224E-2</v>
      </c>
      <c r="CU164" s="75">
        <f t="shared" si="256"/>
        <v>-821</v>
      </c>
      <c r="CV164" s="75">
        <f t="shared" si="256"/>
        <v>-1270</v>
      </c>
      <c r="CW164" s="75">
        <f t="shared" si="256"/>
        <v>0</v>
      </c>
      <c r="CX164" s="126" cm="1">
        <f t="array" ref="CX164">IF($F164&lt;=10000,0,-ROUND(MAX(INDEX(CX$26:CX$38,MATCH(MAX($F164-CX$86-IF(CX$8="Yes",IF(CX$9=0,$U164,MIN($U164,CX$9)),0),0),CX$12:CX$25,1))*(MAX($F164-CX$86-IF(CX$8="Yes",IF(CX$9=0,$U164,MIN($U164,CX$9)),0),0)-INDEX(CX$12:CX$25,MATCH(MAX($F164-CX$86-IF(CX$8="Yes",IF(CX$9=0,$U164,MIN($U164,CX$9)),0),0),CX$12:CX$25,1)))+INDEX(CX$39:CX$51,MATCH(MAX($F164-CX$86-IF(CX$8="Yes",IF(CX$9=0,$U164,MIN($U164,CX$9)),0),0),CX$12:CX$25,1))-CX$87,0),0))*(1-_xlfn.IFNA(INDEX(WVFamilyCredit[Percent],MATCH(1,(WVFamilyCredit[Year]=Calc!$B$4)*(WVFamilyCredit[HH Size]=SUM(Calc!$B$11:$B$12))*(WVFamilyCredit[Status]=Calc!$B$8)*(WVFamilyCredit[greater than]&lt;=$F164)*(WVFamilyCredit[equal to or less than]&gt;=$F164),0)),0))</f>
        <v>-1009</v>
      </c>
      <c r="CY164" s="115" cm="1">
        <f t="array" ref="CY164">(1-_xlfn.IFNA(INDEX(WVFamilyCredit[Percent],MATCH(1,(WVFamilyCredit[Year]=Calc!$B$4)*(WVFamilyCredit[HH Size]=SUM(Calc!$B$11:$B$12))*(WVFamilyCredit[Status]=Calc!$B$8)*(WVFamilyCredit[greater than]&lt;=$F164)*(WVFamilyCredit[equal to or less than]&gt;=$F164),0)),0))</f>
        <v>1</v>
      </c>
      <c r="CZ164" s="112">
        <v>1125</v>
      </c>
      <c r="DA164" s="57"/>
      <c r="DB164" s="75">
        <f t="shared" si="257"/>
        <v>-845</v>
      </c>
      <c r="DC164" s="75">
        <f t="shared" si="257"/>
        <v>0</v>
      </c>
      <c r="DE164" s="57"/>
      <c r="DF164" s="57">
        <f t="shared" si="309"/>
        <v>1363</v>
      </c>
      <c r="DG164" s="57">
        <f t="shared" si="310"/>
        <v>964</v>
      </c>
      <c r="DH164">
        <v>0</v>
      </c>
      <c r="DI164" s="57">
        <f t="shared" si="311"/>
        <v>892</v>
      </c>
      <c r="DJ164" s="75">
        <f t="shared" si="312"/>
        <v>656</v>
      </c>
      <c r="DK164" s="75">
        <f t="shared" si="313"/>
        <v>755</v>
      </c>
      <c r="DL164" s="75">
        <f t="shared" si="314"/>
        <v>545</v>
      </c>
      <c r="DM164" s="57">
        <f t="shared" si="315"/>
        <v>540</v>
      </c>
      <c r="DN164" s="57">
        <f t="shared" si="316"/>
        <v>46</v>
      </c>
      <c r="DO164">
        <f>0</f>
        <v>0</v>
      </c>
      <c r="DP164">
        <v>0</v>
      </c>
      <c r="DQ164" s="57">
        <f t="shared" si="317"/>
        <v>-1026</v>
      </c>
      <c r="DR164" s="75">
        <f t="shared" si="318"/>
        <v>-1009</v>
      </c>
      <c r="EB164" s="209" cm="1">
        <f t="array" ref="EB164">_xlfn.IFNA(INDEX(CAeitcTable[],MATCH(1,(CAeitcTable[At Least]&lt;=$F164)*(CAeitcTable[But Not Over]&gt;=$F164),0),MATCH(MIN($B$12,3),VALUE(CAeitcTable[#Headers]),0)),0)</f>
        <v>0</v>
      </c>
      <c r="EC164">
        <f t="shared" si="258"/>
        <v>0</v>
      </c>
      <c r="ED164">
        <f t="shared" si="258"/>
        <v>0</v>
      </c>
      <c r="EE164">
        <f t="shared" si="258"/>
        <v>0</v>
      </c>
      <c r="EF164">
        <f t="shared" si="258"/>
        <v>0</v>
      </c>
      <c r="EI164">
        <f t="shared" si="293"/>
        <v>0</v>
      </c>
      <c r="EK164">
        <f t="shared" si="259"/>
        <v>0</v>
      </c>
      <c r="EL164">
        <f t="shared" si="259"/>
        <v>0</v>
      </c>
      <c r="EM164">
        <f t="shared" si="259"/>
        <v>0</v>
      </c>
      <c r="EN164">
        <f t="shared" si="259"/>
        <v>0</v>
      </c>
      <c r="EP164">
        <f t="shared" si="260"/>
        <v>0</v>
      </c>
      <c r="EQ164">
        <f t="shared" si="260"/>
        <v>0</v>
      </c>
      <c r="ER164" s="209">
        <f t="shared" si="294"/>
        <v>0</v>
      </c>
      <c r="ES164">
        <f t="shared" si="261"/>
        <v>0</v>
      </c>
      <c r="ET164">
        <f t="shared" si="261"/>
        <v>0</v>
      </c>
      <c r="EU164" s="213">
        <f t="shared" si="295"/>
        <v>0</v>
      </c>
      <c r="EW164" s="215">
        <f t="shared" si="296"/>
        <v>0</v>
      </c>
      <c r="EX164">
        <f t="shared" si="262"/>
        <v>0</v>
      </c>
      <c r="EY164">
        <f t="shared" si="262"/>
        <v>0</v>
      </c>
      <c r="FB164">
        <f t="shared" si="263"/>
        <v>0</v>
      </c>
      <c r="FC164">
        <f t="shared" si="263"/>
        <v>0</v>
      </c>
      <c r="FD164">
        <f t="shared" si="263"/>
        <v>0</v>
      </c>
      <c r="FG164" s="215">
        <f t="shared" si="297"/>
        <v>0</v>
      </c>
      <c r="FH164">
        <f t="shared" si="264"/>
        <v>0</v>
      </c>
      <c r="FI164">
        <f t="shared" si="264"/>
        <v>0</v>
      </c>
      <c r="FK164">
        <f t="shared" si="298"/>
        <v>0</v>
      </c>
      <c r="FL164" s="215">
        <f t="shared" si="299"/>
        <v>0</v>
      </c>
      <c r="FP164" s="215">
        <f t="shared" si="300"/>
        <v>0</v>
      </c>
      <c r="FQ164">
        <f t="shared" si="301"/>
        <v>0</v>
      </c>
      <c r="FR164" s="215">
        <f t="shared" si="302"/>
        <v>0</v>
      </c>
      <c r="FS164" s="209">
        <f t="shared" si="303"/>
        <v>315</v>
      </c>
      <c r="FU164">
        <f t="shared" si="304"/>
        <v>0</v>
      </c>
    </row>
    <row r="165" spans="6:177">
      <c r="F165" s="2">
        <v>36000</v>
      </c>
      <c r="G165">
        <f t="shared" si="305"/>
        <v>36025</v>
      </c>
      <c r="H165" s="75">
        <f t="shared" si="266"/>
        <v>-2438</v>
      </c>
      <c r="I165" s="57">
        <v>1520</v>
      </c>
      <c r="J165" s="57">
        <v>0</v>
      </c>
      <c r="K165" s="2">
        <f>ROUND(INDEX(CCareExpDecimal[],MATCH(F165,CCareExpDecimal[Income At Least],1),2)*J165,0)</f>
        <v>0</v>
      </c>
      <c r="L165" s="57">
        <v>364.80000000000149</v>
      </c>
      <c r="M165" s="2">
        <f t="shared" si="267"/>
        <v>0</v>
      </c>
      <c r="N165" s="57">
        <v>1155</v>
      </c>
      <c r="O165" s="57">
        <f t="shared" si="243"/>
        <v>1520</v>
      </c>
      <c r="P165" s="2">
        <f t="shared" si="268"/>
        <v>0</v>
      </c>
      <c r="Q165" s="96">
        <v>2045</v>
      </c>
      <c r="R165" s="96">
        <f t="shared" si="306"/>
        <v>1680</v>
      </c>
      <c r="S165" s="2">
        <f t="shared" si="307"/>
        <v>0</v>
      </c>
      <c r="T165" s="2">
        <f t="shared" si="269"/>
        <v>-2438</v>
      </c>
      <c r="U165" s="2">
        <f t="shared" si="270"/>
        <v>2438</v>
      </c>
      <c r="V165" s="75"/>
      <c r="W165" s="75">
        <f t="shared" si="271"/>
        <v>-715</v>
      </c>
      <c r="X165" s="75">
        <f t="shared" si="272"/>
        <v>5</v>
      </c>
      <c r="Y165" s="75">
        <f t="shared" si="273"/>
        <v>0</v>
      </c>
      <c r="Z165" s="75"/>
      <c r="AA165" s="2">
        <f t="shared" si="274"/>
        <v>2500</v>
      </c>
      <c r="AB165" s="2">
        <f>IF($F165&lt;=AD$64,AD$65,AD$66)*Calc!$B$12+AD$63</f>
        <v>1500</v>
      </c>
      <c r="AC165" s="2">
        <f t="shared" si="275"/>
        <v>4000</v>
      </c>
      <c r="AD165" s="126">
        <f t="shared" si="276"/>
        <v>-1685</v>
      </c>
      <c r="AE165" s="112">
        <v>1393</v>
      </c>
      <c r="AF165" s="75">
        <f t="shared" si="277"/>
        <v>0</v>
      </c>
      <c r="AG165" s="75"/>
      <c r="AH165" s="75">
        <f t="shared" si="278"/>
        <v>-554</v>
      </c>
      <c r="AI165" s="75">
        <f t="shared" si="279"/>
        <v>0</v>
      </c>
      <c r="AJ165" s="75">
        <f t="shared" si="280"/>
        <v>-1009</v>
      </c>
      <c r="AK165" s="75">
        <f t="shared" si="281"/>
        <v>0</v>
      </c>
      <c r="AL165" s="75">
        <f t="shared" si="308"/>
        <v>-1009</v>
      </c>
      <c r="AM165" s="114">
        <v>988</v>
      </c>
      <c r="AN165" s="120"/>
      <c r="AO165" s="75">
        <f t="shared" si="246"/>
        <v>-512</v>
      </c>
      <c r="AP165" s="75">
        <f t="shared" si="246"/>
        <v>-975</v>
      </c>
      <c r="AQ165" s="75"/>
      <c r="AR165" s="126">
        <f t="shared" si="282"/>
        <v>-850</v>
      </c>
      <c r="AS165" s="75">
        <f t="shared" si="247"/>
        <v>-1321</v>
      </c>
      <c r="AT165" s="75">
        <f t="shared" si="247"/>
        <v>-1129</v>
      </c>
      <c r="AU165" s="75">
        <f t="shared" si="247"/>
        <v>0</v>
      </c>
      <c r="AV165" s="75">
        <f t="shared" si="247"/>
        <v>-1432</v>
      </c>
      <c r="AW165" s="112">
        <v>918</v>
      </c>
      <c r="AX165" s="75">
        <f t="shared" si="248"/>
        <v>-2011</v>
      </c>
      <c r="AY165" s="75">
        <f t="shared" si="248"/>
        <v>-1024</v>
      </c>
      <c r="AZ165" s="75"/>
      <c r="BA165" s="75">
        <f t="shared" si="319"/>
        <v>-1662</v>
      </c>
      <c r="BB165" s="75">
        <f t="shared" si="319"/>
        <v>-1103</v>
      </c>
      <c r="BC165" s="75">
        <f t="shared" si="319"/>
        <v>-1584</v>
      </c>
      <c r="BD165" s="75">
        <f t="shared" si="319"/>
        <v>-1267</v>
      </c>
      <c r="BE165" s="75">
        <f t="shared" si="319"/>
        <v>-1486</v>
      </c>
      <c r="BF165" s="75">
        <f t="shared" si="319"/>
        <v>-896</v>
      </c>
      <c r="BG165" s="112">
        <v>673</v>
      </c>
      <c r="BH165" s="75">
        <f t="shared" si="283"/>
        <v>-1012</v>
      </c>
      <c r="BI165" s="75">
        <f t="shared" si="284"/>
        <v>5150</v>
      </c>
      <c r="BJ165" s="75">
        <f t="shared" si="285"/>
        <v>-1261</v>
      </c>
      <c r="BK165" s="75">
        <f t="shared" si="250"/>
        <v>-1580</v>
      </c>
      <c r="BL165" s="75">
        <f t="shared" si="250"/>
        <v>-1301</v>
      </c>
      <c r="BM165" s="75"/>
      <c r="BN165" s="75">
        <f t="shared" si="251"/>
        <v>-1186</v>
      </c>
      <c r="BO165" s="75">
        <f t="shared" si="251"/>
        <v>-885</v>
      </c>
      <c r="BP165" s="112">
        <v>780</v>
      </c>
      <c r="BQ165" s="75">
        <f t="shared" si="286"/>
        <v>-793</v>
      </c>
      <c r="BR165" s="112">
        <v>570</v>
      </c>
      <c r="BS165" s="75">
        <f t="shared" si="287"/>
        <v>5540</v>
      </c>
      <c r="BT165" s="75">
        <f t="shared" si="320"/>
        <v>-1410</v>
      </c>
      <c r="BU165" s="75">
        <f t="shared" si="320"/>
        <v>-879</v>
      </c>
      <c r="BV165" s="75">
        <f t="shared" si="320"/>
        <v>0</v>
      </c>
      <c r="BW165" s="75">
        <f t="shared" si="320"/>
        <v>0</v>
      </c>
      <c r="BX165" s="75">
        <f t="shared" si="320"/>
        <v>-543</v>
      </c>
      <c r="BY165" s="75">
        <f t="shared" si="320"/>
        <v>-806</v>
      </c>
      <c r="BZ165" s="75">
        <f t="shared" si="320"/>
        <v>-1375</v>
      </c>
      <c r="CA165" s="75">
        <f t="shared" si="320"/>
        <v>-1104</v>
      </c>
      <c r="CB165" s="112">
        <v>564</v>
      </c>
      <c r="CC165" s="75">
        <f t="shared" si="288"/>
        <v>0</v>
      </c>
      <c r="CD165" s="75">
        <f t="shared" si="289"/>
        <v>0</v>
      </c>
      <c r="CE165" s="126">
        <f t="shared" si="290"/>
        <v>-208</v>
      </c>
      <c r="CF165" s="75">
        <f t="shared" si="291"/>
        <v>-1172</v>
      </c>
      <c r="CG165" s="75"/>
      <c r="CH165" s="75">
        <f t="shared" si="253"/>
        <v>-2188</v>
      </c>
      <c r="CI165" s="75">
        <f t="shared" si="253"/>
        <v>-1105</v>
      </c>
      <c r="CJ165" s="75"/>
      <c r="CK165" s="75">
        <f t="shared" si="254"/>
        <v>-799</v>
      </c>
      <c r="CL165" s="75">
        <f t="shared" si="254"/>
        <v>-751</v>
      </c>
      <c r="CM165" s="112">
        <v>61</v>
      </c>
      <c r="CN165" s="75">
        <f t="shared" si="255"/>
        <v>0</v>
      </c>
      <c r="CO165" s="75">
        <f t="shared" si="255"/>
        <v>0</v>
      </c>
      <c r="CP165" s="75">
        <f t="shared" si="255"/>
        <v>0</v>
      </c>
      <c r="CQ165" s="75"/>
      <c r="CR165" s="126">
        <f t="shared" si="292"/>
        <v>-1057</v>
      </c>
      <c r="CS165" s="112">
        <v>0</v>
      </c>
      <c r="CT165" s="121">
        <f t="shared" si="265"/>
        <v>-2.9361111111111112E-2</v>
      </c>
      <c r="CU165" s="75">
        <f t="shared" si="256"/>
        <v>-838</v>
      </c>
      <c r="CV165" s="75">
        <f t="shared" si="256"/>
        <v>-1299</v>
      </c>
      <c r="CW165" s="75">
        <f t="shared" si="256"/>
        <v>0</v>
      </c>
      <c r="CX165" s="126" cm="1">
        <f t="array" ref="CX165">IF($F165&lt;=10000,0,-ROUND(MAX(INDEX(CX$26:CX$38,MATCH(MAX($F165-CX$86-IF(CX$8="Yes",IF(CX$9=0,$U165,MIN($U165,CX$9)),0),0),CX$12:CX$25,1))*(MAX($F165-CX$86-IF(CX$8="Yes",IF(CX$9=0,$U165,MIN($U165,CX$9)),0),0)-INDEX(CX$12:CX$25,MATCH(MAX($F165-CX$86-IF(CX$8="Yes",IF(CX$9=0,$U165,MIN($U165,CX$9)),0),0),CX$12:CX$25,1)))+INDEX(CX$39:CX$51,MATCH(MAX($F165-CX$86-IF(CX$8="Yes",IF(CX$9=0,$U165,MIN($U165,CX$9)),0),0),CX$12:CX$25,1))-CX$87,0),0))*(1-_xlfn.IFNA(INDEX(WVFamilyCredit[Percent],MATCH(1,(WVFamilyCredit[Year]=Calc!$B$4)*(WVFamilyCredit[HH Size]=SUM(Calc!$B$11:$B$12))*(WVFamilyCredit[Status]=Calc!$B$8)*(WVFamilyCredit[greater than]&lt;=$F165)*(WVFamilyCredit[equal to or less than]&gt;=$F165),0)),0))</f>
        <v>-1027</v>
      </c>
      <c r="CY165" s="115" cm="1">
        <f t="array" ref="CY165">(1-_xlfn.IFNA(INDEX(WVFamilyCredit[Percent],MATCH(1,(WVFamilyCredit[Year]=Calc!$B$4)*(WVFamilyCredit[HH Size]=SUM(Calc!$B$11:$B$12))*(WVFamilyCredit[Status]=Calc!$B$8)*(WVFamilyCredit[greater than]&lt;=$F165)*(WVFamilyCredit[equal to or less than]&gt;=$F165),0)),0))</f>
        <v>1</v>
      </c>
      <c r="CZ165" s="112">
        <v>1150</v>
      </c>
      <c r="DA165" s="57"/>
      <c r="DB165" s="75">
        <f t="shared" si="257"/>
        <v>-867</v>
      </c>
      <c r="DC165" s="75">
        <f t="shared" si="257"/>
        <v>0</v>
      </c>
      <c r="DE165" s="57"/>
      <c r="DF165" s="57">
        <f t="shared" si="309"/>
        <v>1393</v>
      </c>
      <c r="DG165" s="57">
        <f t="shared" si="310"/>
        <v>988</v>
      </c>
      <c r="DH165">
        <v>0</v>
      </c>
      <c r="DI165" s="57">
        <f t="shared" si="311"/>
        <v>918</v>
      </c>
      <c r="DJ165" s="75">
        <f t="shared" si="312"/>
        <v>673</v>
      </c>
      <c r="DK165" s="75">
        <f t="shared" si="313"/>
        <v>780</v>
      </c>
      <c r="DL165" s="75">
        <f t="shared" si="314"/>
        <v>570</v>
      </c>
      <c r="DM165" s="57">
        <f t="shared" si="315"/>
        <v>564</v>
      </c>
      <c r="DN165" s="57">
        <f t="shared" si="316"/>
        <v>61</v>
      </c>
      <c r="DO165">
        <f>0</f>
        <v>0</v>
      </c>
      <c r="DP165">
        <v>0</v>
      </c>
      <c r="DQ165" s="57">
        <f t="shared" si="317"/>
        <v>-1057</v>
      </c>
      <c r="DR165" s="75">
        <f t="shared" si="318"/>
        <v>-1027</v>
      </c>
      <c r="EB165" s="209" cm="1">
        <f t="array" ref="EB165">_xlfn.IFNA(INDEX(CAeitcTable[],MATCH(1,(CAeitcTable[At Least]&lt;=$F165)*(CAeitcTable[But Not Over]&gt;=$F165),0),MATCH(MIN($B$12,3),VALUE(CAeitcTable[#Headers]),0)),0)</f>
        <v>0</v>
      </c>
      <c r="EC165">
        <f t="shared" si="258"/>
        <v>0</v>
      </c>
      <c r="ED165">
        <f t="shared" si="258"/>
        <v>0</v>
      </c>
      <c r="EE165">
        <f t="shared" si="258"/>
        <v>0</v>
      </c>
      <c r="EF165">
        <f t="shared" si="258"/>
        <v>0</v>
      </c>
      <c r="EI165">
        <f t="shared" si="293"/>
        <v>0</v>
      </c>
      <c r="EK165">
        <f t="shared" si="259"/>
        <v>0</v>
      </c>
      <c r="EL165">
        <f t="shared" si="259"/>
        <v>0</v>
      </c>
      <c r="EM165">
        <f t="shared" si="259"/>
        <v>0</v>
      </c>
      <c r="EN165">
        <f t="shared" si="259"/>
        <v>0</v>
      </c>
      <c r="EP165">
        <f t="shared" si="260"/>
        <v>0</v>
      </c>
      <c r="EQ165">
        <f t="shared" si="260"/>
        <v>0</v>
      </c>
      <c r="ER165" s="209">
        <f t="shared" si="294"/>
        <v>0</v>
      </c>
      <c r="ES165">
        <f t="shared" si="261"/>
        <v>0</v>
      </c>
      <c r="ET165">
        <f t="shared" si="261"/>
        <v>0</v>
      </c>
      <c r="EU165" s="213">
        <f t="shared" si="295"/>
        <v>0</v>
      </c>
      <c r="EW165" s="215">
        <f t="shared" si="296"/>
        <v>0</v>
      </c>
      <c r="EX165">
        <f t="shared" si="262"/>
        <v>0</v>
      </c>
      <c r="EY165">
        <f t="shared" si="262"/>
        <v>0</v>
      </c>
      <c r="FB165">
        <f t="shared" si="263"/>
        <v>0</v>
      </c>
      <c r="FC165">
        <f t="shared" si="263"/>
        <v>0</v>
      </c>
      <c r="FD165">
        <f t="shared" si="263"/>
        <v>0</v>
      </c>
      <c r="FG165" s="215">
        <f t="shared" si="297"/>
        <v>0</v>
      </c>
      <c r="FH165">
        <f t="shared" si="264"/>
        <v>0</v>
      </c>
      <c r="FI165">
        <f t="shared" si="264"/>
        <v>0</v>
      </c>
      <c r="FK165">
        <f t="shared" si="298"/>
        <v>0</v>
      </c>
      <c r="FL165" s="215">
        <f t="shared" si="299"/>
        <v>0</v>
      </c>
      <c r="FP165" s="215">
        <f t="shared" si="300"/>
        <v>0</v>
      </c>
      <c r="FQ165">
        <f t="shared" si="301"/>
        <v>0</v>
      </c>
      <c r="FR165" s="215">
        <f t="shared" si="302"/>
        <v>0</v>
      </c>
      <c r="FS165" s="209">
        <f t="shared" si="303"/>
        <v>315</v>
      </c>
      <c r="FU165">
        <f t="shared" si="304"/>
        <v>0</v>
      </c>
    </row>
    <row r="166" spans="6:177">
      <c r="F166" s="2">
        <v>36500</v>
      </c>
      <c r="G166">
        <f t="shared" si="305"/>
        <v>36525</v>
      </c>
      <c r="H166" s="75">
        <f t="shared" si="266"/>
        <v>-2498</v>
      </c>
      <c r="I166" s="57">
        <v>1570</v>
      </c>
      <c r="J166" s="57">
        <v>0</v>
      </c>
      <c r="K166" s="2">
        <f>ROUND(INDEX(CCareExpDecimal[],MATCH(F166,CCareExpDecimal[Income At Least],1),2)*J166,0)</f>
        <v>0</v>
      </c>
      <c r="L166" s="57">
        <v>376.80000000000155</v>
      </c>
      <c r="M166" s="2">
        <f t="shared" si="267"/>
        <v>0</v>
      </c>
      <c r="N166" s="57">
        <v>1193</v>
      </c>
      <c r="O166" s="57">
        <f t="shared" si="243"/>
        <v>1570</v>
      </c>
      <c r="P166" s="2">
        <f t="shared" si="268"/>
        <v>0</v>
      </c>
      <c r="Q166" s="96">
        <v>2007</v>
      </c>
      <c r="R166" s="96">
        <f t="shared" si="306"/>
        <v>1630</v>
      </c>
      <c r="S166" s="2">
        <f t="shared" si="307"/>
        <v>0</v>
      </c>
      <c r="T166" s="2">
        <f t="shared" si="269"/>
        <v>-2498</v>
      </c>
      <c r="U166" s="2">
        <f t="shared" si="270"/>
        <v>2498</v>
      </c>
      <c r="V166" s="75"/>
      <c r="W166" s="75">
        <f t="shared" si="271"/>
        <v>-731</v>
      </c>
      <c r="X166" s="75">
        <f t="shared" si="272"/>
        <v>5</v>
      </c>
      <c r="Y166" s="75">
        <f t="shared" si="273"/>
        <v>0</v>
      </c>
      <c r="Z166" s="75"/>
      <c r="AA166" s="2">
        <f t="shared" si="274"/>
        <v>2500</v>
      </c>
      <c r="AB166" s="2">
        <f>IF($F166&lt;=AD$64,AD$65,AD$66)*Calc!$B$12+AD$63</f>
        <v>1500</v>
      </c>
      <c r="AC166" s="2">
        <f t="shared" si="275"/>
        <v>4000</v>
      </c>
      <c r="AD166" s="126">
        <f t="shared" si="276"/>
        <v>-1710</v>
      </c>
      <c r="AE166" s="112">
        <v>1423</v>
      </c>
      <c r="AF166" s="75">
        <f t="shared" si="277"/>
        <v>0</v>
      </c>
      <c r="AG166" s="75"/>
      <c r="AH166" s="75">
        <f t="shared" si="278"/>
        <v>-566</v>
      </c>
      <c r="AI166" s="75">
        <f t="shared" si="279"/>
        <v>0</v>
      </c>
      <c r="AJ166" s="75">
        <f t="shared" si="280"/>
        <v>-1034</v>
      </c>
      <c r="AK166" s="75">
        <f t="shared" si="281"/>
        <v>0</v>
      </c>
      <c r="AL166" s="75">
        <f t="shared" si="308"/>
        <v>-1034</v>
      </c>
      <c r="AM166" s="114">
        <v>1011</v>
      </c>
      <c r="AN166" s="120"/>
      <c r="AO166" s="75">
        <f t="shared" si="246"/>
        <v>-532</v>
      </c>
      <c r="AP166" s="75">
        <f t="shared" si="246"/>
        <v>-997</v>
      </c>
      <c r="AQ166" s="75"/>
      <c r="AR166" s="126">
        <f t="shared" si="282"/>
        <v>-875</v>
      </c>
      <c r="AS166" s="75">
        <f t="shared" si="247"/>
        <v>-1349</v>
      </c>
      <c r="AT166" s="75">
        <f t="shared" si="247"/>
        <v>-1159</v>
      </c>
      <c r="AU166" s="75">
        <f t="shared" si="247"/>
        <v>0</v>
      </c>
      <c r="AV166" s="75">
        <f t="shared" si="247"/>
        <v>-1461</v>
      </c>
      <c r="AW166" s="112">
        <v>943</v>
      </c>
      <c r="AX166" s="75">
        <f t="shared" si="248"/>
        <v>-2049</v>
      </c>
      <c r="AY166" s="75">
        <f t="shared" si="248"/>
        <v>-1053</v>
      </c>
      <c r="AZ166" s="75"/>
      <c r="BA166" s="75">
        <f t="shared" si="319"/>
        <v>-1687</v>
      </c>
      <c r="BB166" s="75">
        <f t="shared" si="319"/>
        <v>-1118</v>
      </c>
      <c r="BC166" s="75">
        <f t="shared" si="319"/>
        <v>-1609</v>
      </c>
      <c r="BD166" s="75">
        <f t="shared" si="319"/>
        <v>-1295</v>
      </c>
      <c r="BE166" s="75">
        <f t="shared" si="319"/>
        <v>-1508</v>
      </c>
      <c r="BF166" s="75">
        <f t="shared" si="319"/>
        <v>-914</v>
      </c>
      <c r="BG166" s="112">
        <v>691</v>
      </c>
      <c r="BH166" s="75">
        <f t="shared" si="283"/>
        <v>-1041</v>
      </c>
      <c r="BI166" s="75">
        <f t="shared" si="284"/>
        <v>5150</v>
      </c>
      <c r="BJ166" s="75">
        <f t="shared" si="285"/>
        <v>-1285</v>
      </c>
      <c r="BK166" s="75">
        <f t="shared" si="250"/>
        <v>-1605</v>
      </c>
      <c r="BL166" s="75">
        <f t="shared" si="250"/>
        <v>-1322</v>
      </c>
      <c r="BM166" s="75"/>
      <c r="BN166" s="75">
        <f t="shared" si="251"/>
        <v>-1213</v>
      </c>
      <c r="BO166" s="75">
        <f t="shared" si="251"/>
        <v>-910</v>
      </c>
      <c r="BP166" s="112">
        <v>805</v>
      </c>
      <c r="BQ166" s="75">
        <f t="shared" si="286"/>
        <v>-815</v>
      </c>
      <c r="BR166" s="112">
        <v>594</v>
      </c>
      <c r="BS166" s="75">
        <f t="shared" si="287"/>
        <v>5540</v>
      </c>
      <c r="BT166" s="75">
        <f t="shared" si="320"/>
        <v>-1439</v>
      </c>
      <c r="BU166" s="75">
        <f t="shared" si="320"/>
        <v>-904</v>
      </c>
      <c r="BV166" s="75">
        <f t="shared" si="320"/>
        <v>0</v>
      </c>
      <c r="BW166" s="75">
        <f t="shared" si="320"/>
        <v>0</v>
      </c>
      <c r="BX166" s="75">
        <f t="shared" si="320"/>
        <v>-560</v>
      </c>
      <c r="BY166" s="75">
        <f t="shared" si="320"/>
        <v>-830</v>
      </c>
      <c r="BZ166" s="75">
        <f t="shared" si="320"/>
        <v>-1403</v>
      </c>
      <c r="CA166" s="75">
        <f t="shared" si="320"/>
        <v>-1128</v>
      </c>
      <c r="CB166" s="112">
        <v>588</v>
      </c>
      <c r="CC166" s="75">
        <f t="shared" si="288"/>
        <v>0</v>
      </c>
      <c r="CD166" s="75">
        <f t="shared" si="289"/>
        <v>0</v>
      </c>
      <c r="CE166" s="126">
        <f t="shared" si="290"/>
        <v>-221</v>
      </c>
      <c r="CF166" s="75">
        <f t="shared" si="291"/>
        <v>-1196</v>
      </c>
      <c r="CG166" s="75"/>
      <c r="CH166" s="75">
        <f t="shared" si="253"/>
        <v>-2226</v>
      </c>
      <c r="CI166" s="75">
        <f t="shared" si="253"/>
        <v>-1121</v>
      </c>
      <c r="CJ166" s="75"/>
      <c r="CK166" s="75">
        <f t="shared" si="254"/>
        <v>-818</v>
      </c>
      <c r="CL166" s="75">
        <f t="shared" si="254"/>
        <v>-783</v>
      </c>
      <c r="CM166" s="112">
        <v>76</v>
      </c>
      <c r="CN166" s="75">
        <f t="shared" si="255"/>
        <v>0</v>
      </c>
      <c r="CO166" s="75">
        <f t="shared" si="255"/>
        <v>0</v>
      </c>
      <c r="CP166" s="75">
        <f t="shared" si="255"/>
        <v>0</v>
      </c>
      <c r="CQ166" s="75"/>
      <c r="CR166" s="126">
        <f t="shared" si="292"/>
        <v>-1087</v>
      </c>
      <c r="CS166" s="112">
        <v>0</v>
      </c>
      <c r="CT166" s="121">
        <f t="shared" si="265"/>
        <v>-2.9780821917808221E-2</v>
      </c>
      <c r="CU166" s="75">
        <f t="shared" si="256"/>
        <v>-854</v>
      </c>
      <c r="CV166" s="75">
        <f t="shared" si="256"/>
        <v>-1328</v>
      </c>
      <c r="CW166" s="75">
        <f t="shared" si="256"/>
        <v>0</v>
      </c>
      <c r="CX166" s="126" cm="1">
        <f t="array" ref="CX166">IF($F166&lt;=10000,0,-ROUND(MAX(INDEX(CX$26:CX$38,MATCH(MAX($F166-CX$86-IF(CX$8="Yes",IF(CX$9=0,$U166,MIN($U166,CX$9)),0),0),CX$12:CX$25,1))*(MAX($F166-CX$86-IF(CX$8="Yes",IF(CX$9=0,$U166,MIN($U166,CX$9)),0),0)-INDEX(CX$12:CX$25,MATCH(MAX($F166-CX$86-IF(CX$8="Yes",IF(CX$9=0,$U166,MIN($U166,CX$9)),0),0),CX$12:CX$25,1)))+INDEX(CX$39:CX$51,MATCH(MAX($F166-CX$86-IF(CX$8="Yes",IF(CX$9=0,$U166,MIN($U166,CX$9)),0),0),CX$12:CX$25,1))-CX$87,0),0))*(1-_xlfn.IFNA(INDEX(WVFamilyCredit[Percent],MATCH(1,(WVFamilyCredit[Year]=Calc!$B$4)*(WVFamilyCredit[HH Size]=SUM(Calc!$B$11:$B$12))*(WVFamilyCredit[Status]=Calc!$B$8)*(WVFamilyCredit[greater than]&lt;=$F166)*(WVFamilyCredit[equal to or less than]&gt;=$F166),0)),0))</f>
        <v>-1045</v>
      </c>
      <c r="CY166" s="115" cm="1">
        <f t="array" ref="CY166">(1-_xlfn.IFNA(INDEX(WVFamilyCredit[Percent],MATCH(1,(WVFamilyCredit[Year]=Calc!$B$4)*(WVFamilyCredit[HH Size]=SUM(Calc!$B$11:$B$12))*(WVFamilyCredit[Status]=Calc!$B$8)*(WVFamilyCredit[greater than]&lt;=$F166)*(WVFamilyCredit[equal to or less than]&gt;=$F166),0)),0))</f>
        <v>1</v>
      </c>
      <c r="CZ166" s="112">
        <v>1175</v>
      </c>
      <c r="DA166" s="57"/>
      <c r="DB166" s="75">
        <f t="shared" si="257"/>
        <v>-889</v>
      </c>
      <c r="DC166" s="75">
        <f t="shared" si="257"/>
        <v>0</v>
      </c>
      <c r="DE166" s="57"/>
      <c r="DF166" s="57">
        <f t="shared" si="309"/>
        <v>1423</v>
      </c>
      <c r="DG166" s="57">
        <f t="shared" si="310"/>
        <v>1011</v>
      </c>
      <c r="DH166">
        <v>0</v>
      </c>
      <c r="DI166" s="57">
        <f t="shared" si="311"/>
        <v>943</v>
      </c>
      <c r="DJ166" s="75">
        <f t="shared" si="312"/>
        <v>691</v>
      </c>
      <c r="DK166" s="75">
        <f t="shared" si="313"/>
        <v>805</v>
      </c>
      <c r="DL166" s="75">
        <f t="shared" si="314"/>
        <v>594</v>
      </c>
      <c r="DM166" s="57">
        <f t="shared" si="315"/>
        <v>588</v>
      </c>
      <c r="DN166" s="57">
        <f t="shared" si="316"/>
        <v>76</v>
      </c>
      <c r="DO166">
        <f>0</f>
        <v>0</v>
      </c>
      <c r="DP166">
        <v>0</v>
      </c>
      <c r="DQ166" s="57">
        <f t="shared" si="317"/>
        <v>-1087</v>
      </c>
      <c r="DR166" s="75">
        <f t="shared" si="318"/>
        <v>-1045</v>
      </c>
      <c r="EB166" s="209" cm="1">
        <f t="array" ref="EB166">_xlfn.IFNA(INDEX(CAeitcTable[],MATCH(1,(CAeitcTable[At Least]&lt;=$F166)*(CAeitcTable[But Not Over]&gt;=$F166),0),MATCH(MIN($B$12,3),VALUE(CAeitcTable[#Headers]),0)),0)</f>
        <v>0</v>
      </c>
      <c r="EC166">
        <f t="shared" si="258"/>
        <v>0</v>
      </c>
      <c r="ED166">
        <f t="shared" si="258"/>
        <v>0</v>
      </c>
      <c r="EE166">
        <f t="shared" si="258"/>
        <v>0</v>
      </c>
      <c r="EF166">
        <f t="shared" si="258"/>
        <v>0</v>
      </c>
      <c r="EI166">
        <f t="shared" si="293"/>
        <v>0</v>
      </c>
      <c r="EK166">
        <f t="shared" si="259"/>
        <v>0</v>
      </c>
      <c r="EL166">
        <f t="shared" si="259"/>
        <v>0</v>
      </c>
      <c r="EM166">
        <f t="shared" si="259"/>
        <v>0</v>
      </c>
      <c r="EN166">
        <f t="shared" si="259"/>
        <v>0</v>
      </c>
      <c r="EP166">
        <f t="shared" si="260"/>
        <v>0</v>
      </c>
      <c r="EQ166">
        <f t="shared" si="260"/>
        <v>0</v>
      </c>
      <c r="ER166" s="209">
        <f t="shared" si="294"/>
        <v>0</v>
      </c>
      <c r="ES166">
        <f t="shared" si="261"/>
        <v>0</v>
      </c>
      <c r="ET166">
        <f t="shared" si="261"/>
        <v>0</v>
      </c>
      <c r="EU166" s="213">
        <f t="shared" si="295"/>
        <v>0</v>
      </c>
      <c r="EW166" s="215">
        <f t="shared" si="296"/>
        <v>0</v>
      </c>
      <c r="EX166">
        <f t="shared" si="262"/>
        <v>0</v>
      </c>
      <c r="EY166">
        <f t="shared" si="262"/>
        <v>0</v>
      </c>
      <c r="FB166">
        <f t="shared" si="263"/>
        <v>0</v>
      </c>
      <c r="FC166">
        <f t="shared" si="263"/>
        <v>0</v>
      </c>
      <c r="FD166">
        <f t="shared" si="263"/>
        <v>0</v>
      </c>
      <c r="FG166" s="215">
        <f t="shared" si="297"/>
        <v>0</v>
      </c>
      <c r="FH166">
        <f t="shared" si="264"/>
        <v>0</v>
      </c>
      <c r="FI166">
        <f t="shared" si="264"/>
        <v>0</v>
      </c>
      <c r="FK166">
        <f t="shared" si="298"/>
        <v>0</v>
      </c>
      <c r="FL166" s="215">
        <f t="shared" si="299"/>
        <v>0</v>
      </c>
      <c r="FP166" s="215">
        <f t="shared" si="300"/>
        <v>0</v>
      </c>
      <c r="FQ166">
        <f t="shared" si="301"/>
        <v>0</v>
      </c>
      <c r="FR166" s="215">
        <f t="shared" si="302"/>
        <v>0</v>
      </c>
      <c r="FS166" s="209">
        <f t="shared" si="303"/>
        <v>315</v>
      </c>
      <c r="FU166">
        <f t="shared" si="304"/>
        <v>0</v>
      </c>
    </row>
    <row r="167" spans="6:177">
      <c r="F167" s="2">
        <v>37000</v>
      </c>
      <c r="G167">
        <f t="shared" si="305"/>
        <v>37025</v>
      </c>
      <c r="H167" s="75">
        <f t="shared" si="266"/>
        <v>-2558</v>
      </c>
      <c r="I167" s="57">
        <v>1630</v>
      </c>
      <c r="J167" s="57">
        <v>0</v>
      </c>
      <c r="K167" s="2">
        <f>ROUND(INDEX(CCareExpDecimal[],MATCH(F167,CCareExpDecimal[Income At Least],1),2)*J167,0)</f>
        <v>0</v>
      </c>
      <c r="L167" s="57">
        <v>391.20000000000164</v>
      </c>
      <c r="M167" s="2">
        <f t="shared" si="267"/>
        <v>0</v>
      </c>
      <c r="N167" s="57">
        <v>1239</v>
      </c>
      <c r="O167" s="57">
        <f t="shared" si="243"/>
        <v>1630</v>
      </c>
      <c r="P167" s="2">
        <f t="shared" si="268"/>
        <v>0</v>
      </c>
      <c r="Q167" s="96">
        <v>1961</v>
      </c>
      <c r="R167" s="96">
        <f t="shared" si="306"/>
        <v>1570</v>
      </c>
      <c r="S167" s="2">
        <f t="shared" si="307"/>
        <v>0</v>
      </c>
      <c r="T167" s="2">
        <f t="shared" si="269"/>
        <v>-2558</v>
      </c>
      <c r="U167" s="2">
        <f t="shared" si="270"/>
        <v>2558</v>
      </c>
      <c r="V167" s="75"/>
      <c r="W167" s="75">
        <f t="shared" si="271"/>
        <v>-746</v>
      </c>
      <c r="X167" s="75">
        <f t="shared" si="272"/>
        <v>5</v>
      </c>
      <c r="Y167" s="75">
        <f t="shared" si="273"/>
        <v>0</v>
      </c>
      <c r="Z167" s="75"/>
      <c r="AA167" s="2">
        <f t="shared" si="274"/>
        <v>2500</v>
      </c>
      <c r="AB167" s="2">
        <f>IF($F167&lt;=AD$64,AD$65,AD$66)*Calc!$B$12+AD$63</f>
        <v>1500</v>
      </c>
      <c r="AC167" s="2">
        <f t="shared" si="275"/>
        <v>4000</v>
      </c>
      <c r="AD167" s="126">
        <f t="shared" si="276"/>
        <v>-1735</v>
      </c>
      <c r="AE167" s="112">
        <v>1458</v>
      </c>
      <c r="AF167" s="75">
        <f t="shared" si="277"/>
        <v>0</v>
      </c>
      <c r="AG167" s="75"/>
      <c r="AH167" s="75">
        <f t="shared" si="278"/>
        <v>-579</v>
      </c>
      <c r="AI167" s="75">
        <f t="shared" si="279"/>
        <v>0</v>
      </c>
      <c r="AJ167" s="75">
        <f t="shared" si="280"/>
        <v>-1058</v>
      </c>
      <c r="AK167" s="75">
        <f t="shared" si="281"/>
        <v>0</v>
      </c>
      <c r="AL167" s="75">
        <f t="shared" si="308"/>
        <v>-1058</v>
      </c>
      <c r="AM167" s="114">
        <v>1035</v>
      </c>
      <c r="AN167" s="120"/>
      <c r="AO167" s="75">
        <f t="shared" si="246"/>
        <v>-552</v>
      </c>
      <c r="AP167" s="75">
        <f t="shared" si="246"/>
        <v>-1019</v>
      </c>
      <c r="AQ167" s="75"/>
      <c r="AR167" s="126">
        <f t="shared" si="282"/>
        <v>-900</v>
      </c>
      <c r="AS167" s="75">
        <f t="shared" si="247"/>
        <v>-1377</v>
      </c>
      <c r="AT167" s="75">
        <f t="shared" si="247"/>
        <v>-1189</v>
      </c>
      <c r="AU167" s="75">
        <f t="shared" si="247"/>
        <v>0</v>
      </c>
      <c r="AV167" s="75">
        <f t="shared" si="247"/>
        <v>-1489</v>
      </c>
      <c r="AW167" s="112">
        <v>968</v>
      </c>
      <c r="AX167" s="75">
        <f t="shared" si="248"/>
        <v>-2087</v>
      </c>
      <c r="AY167" s="75">
        <f t="shared" si="248"/>
        <v>-1082</v>
      </c>
      <c r="AZ167" s="75"/>
      <c r="BA167" s="75">
        <f t="shared" si="319"/>
        <v>-1711</v>
      </c>
      <c r="BB167" s="75">
        <f t="shared" si="319"/>
        <v>-1134</v>
      </c>
      <c r="BC167" s="75">
        <f t="shared" si="319"/>
        <v>-1634</v>
      </c>
      <c r="BD167" s="75">
        <f t="shared" si="319"/>
        <v>-1324</v>
      </c>
      <c r="BE167" s="75">
        <f t="shared" si="319"/>
        <v>-1531</v>
      </c>
      <c r="BF167" s="75">
        <f t="shared" si="319"/>
        <v>-931</v>
      </c>
      <c r="BG167" s="112">
        <v>708</v>
      </c>
      <c r="BH167" s="75">
        <f t="shared" si="283"/>
        <v>-1070</v>
      </c>
      <c r="BI167" s="75">
        <f t="shared" si="284"/>
        <v>5150</v>
      </c>
      <c r="BJ167" s="75">
        <f t="shared" si="285"/>
        <v>-1308</v>
      </c>
      <c r="BK167" s="75">
        <f t="shared" si="250"/>
        <v>-1630</v>
      </c>
      <c r="BL167" s="75">
        <f t="shared" si="250"/>
        <v>-1343</v>
      </c>
      <c r="BM167" s="75"/>
      <c r="BN167" s="75">
        <f t="shared" si="251"/>
        <v>-1240</v>
      </c>
      <c r="BO167" s="75">
        <f t="shared" si="251"/>
        <v>-935</v>
      </c>
      <c r="BP167" s="112">
        <v>830</v>
      </c>
      <c r="BQ167" s="75">
        <f t="shared" si="286"/>
        <v>-836</v>
      </c>
      <c r="BR167" s="112">
        <v>619</v>
      </c>
      <c r="BS167" s="75">
        <f t="shared" si="287"/>
        <v>5540</v>
      </c>
      <c r="BT167" s="75">
        <f t="shared" si="320"/>
        <v>-1469</v>
      </c>
      <c r="BU167" s="75">
        <f t="shared" si="320"/>
        <v>-930</v>
      </c>
      <c r="BV167" s="75">
        <f t="shared" si="320"/>
        <v>0</v>
      </c>
      <c r="BW167" s="75">
        <f t="shared" si="320"/>
        <v>0</v>
      </c>
      <c r="BX167" s="75">
        <f t="shared" si="320"/>
        <v>-578</v>
      </c>
      <c r="BY167" s="75">
        <f t="shared" si="320"/>
        <v>-855</v>
      </c>
      <c r="BZ167" s="75">
        <f t="shared" si="320"/>
        <v>-1430</v>
      </c>
      <c r="CA167" s="75">
        <f t="shared" si="320"/>
        <v>-1152</v>
      </c>
      <c r="CB167" s="112">
        <v>612</v>
      </c>
      <c r="CC167" s="75">
        <f t="shared" si="288"/>
        <v>0</v>
      </c>
      <c r="CD167" s="75">
        <f t="shared" si="289"/>
        <v>0</v>
      </c>
      <c r="CE167" s="126">
        <f t="shared" si="290"/>
        <v>-235</v>
      </c>
      <c r="CF167" s="75">
        <f t="shared" si="291"/>
        <v>-1220</v>
      </c>
      <c r="CG167" s="75"/>
      <c r="CH167" s="75">
        <f t="shared" si="253"/>
        <v>-2265</v>
      </c>
      <c r="CI167" s="75">
        <f t="shared" si="253"/>
        <v>-1136</v>
      </c>
      <c r="CJ167" s="75"/>
      <c r="CK167" s="75">
        <f t="shared" si="254"/>
        <v>-836</v>
      </c>
      <c r="CL167" s="75">
        <f t="shared" si="254"/>
        <v>-815</v>
      </c>
      <c r="CM167" s="112">
        <v>91</v>
      </c>
      <c r="CN167" s="75">
        <f t="shared" si="255"/>
        <v>0</v>
      </c>
      <c r="CO167" s="75">
        <f t="shared" si="255"/>
        <v>0</v>
      </c>
      <c r="CP167" s="75">
        <f t="shared" si="255"/>
        <v>0</v>
      </c>
      <c r="CQ167" s="75"/>
      <c r="CR167" s="126">
        <f t="shared" si="292"/>
        <v>-1118</v>
      </c>
      <c r="CS167" s="112">
        <v>0</v>
      </c>
      <c r="CT167" s="121">
        <f t="shared" si="265"/>
        <v>-3.0216216216216216E-2</v>
      </c>
      <c r="CU167" s="75">
        <f t="shared" si="256"/>
        <v>-871</v>
      </c>
      <c r="CV167" s="75">
        <f t="shared" si="256"/>
        <v>-1357</v>
      </c>
      <c r="CW167" s="75">
        <f t="shared" si="256"/>
        <v>0</v>
      </c>
      <c r="CX167" s="126" cm="1">
        <f t="array" ref="CX167">IF($F167&lt;=10000,0,-ROUND(MAX(INDEX(CX$26:CX$38,MATCH(MAX($F167-CX$86-IF(CX$8="Yes",IF(CX$9=0,$U167,MIN($U167,CX$9)),0),0),CX$12:CX$25,1))*(MAX($F167-CX$86-IF(CX$8="Yes",IF(CX$9=0,$U167,MIN($U167,CX$9)),0),0)-INDEX(CX$12:CX$25,MATCH(MAX($F167-CX$86-IF(CX$8="Yes",IF(CX$9=0,$U167,MIN($U167,CX$9)),0),0),CX$12:CX$25,1)))+INDEX(CX$39:CX$51,MATCH(MAX($F167-CX$86-IF(CX$8="Yes",IF(CX$9=0,$U167,MIN($U167,CX$9)),0),0),CX$12:CX$25,1))-CX$87,0),0))*(1-_xlfn.IFNA(INDEX(WVFamilyCredit[Percent],MATCH(1,(WVFamilyCredit[Year]=Calc!$B$4)*(WVFamilyCredit[HH Size]=SUM(Calc!$B$11:$B$12))*(WVFamilyCredit[Status]=Calc!$B$8)*(WVFamilyCredit[greater than]&lt;=$F167)*(WVFamilyCredit[equal to or less than]&gt;=$F167),0)),0))</f>
        <v>-1063</v>
      </c>
      <c r="CY167" s="115" cm="1">
        <f t="array" ref="CY167">(1-_xlfn.IFNA(INDEX(WVFamilyCredit[Percent],MATCH(1,(WVFamilyCredit[Year]=Calc!$B$4)*(WVFamilyCredit[HH Size]=SUM(Calc!$B$11:$B$12))*(WVFamilyCredit[Status]=Calc!$B$8)*(WVFamilyCredit[greater than]&lt;=$F167)*(WVFamilyCredit[equal to or less than]&gt;=$F167),0)),0))</f>
        <v>1</v>
      </c>
      <c r="CZ167" s="112">
        <v>1200</v>
      </c>
      <c r="DA167" s="57"/>
      <c r="DB167" s="75">
        <f t="shared" si="257"/>
        <v>-911</v>
      </c>
      <c r="DC167" s="75">
        <f t="shared" si="257"/>
        <v>0</v>
      </c>
      <c r="DE167" s="57"/>
      <c r="DF167" s="57">
        <f t="shared" si="309"/>
        <v>1458</v>
      </c>
      <c r="DG167" s="57">
        <f t="shared" si="310"/>
        <v>1035</v>
      </c>
      <c r="DH167">
        <v>0</v>
      </c>
      <c r="DI167" s="57">
        <f t="shared" si="311"/>
        <v>968</v>
      </c>
      <c r="DJ167" s="75">
        <f t="shared" si="312"/>
        <v>708</v>
      </c>
      <c r="DK167" s="75">
        <f t="shared" si="313"/>
        <v>830</v>
      </c>
      <c r="DL167" s="75">
        <f t="shared" si="314"/>
        <v>619</v>
      </c>
      <c r="DM167" s="57">
        <f t="shared" si="315"/>
        <v>612</v>
      </c>
      <c r="DN167" s="57">
        <f t="shared" si="316"/>
        <v>91</v>
      </c>
      <c r="DO167">
        <f>0</f>
        <v>0</v>
      </c>
      <c r="DP167">
        <v>0</v>
      </c>
      <c r="DQ167" s="57">
        <f t="shared" si="317"/>
        <v>-1118</v>
      </c>
      <c r="DR167" s="75">
        <f t="shared" si="318"/>
        <v>-1063</v>
      </c>
      <c r="EB167" s="209" cm="1">
        <f t="array" ref="EB167">_xlfn.IFNA(INDEX(CAeitcTable[],MATCH(1,(CAeitcTable[At Least]&lt;=$F167)*(CAeitcTable[But Not Over]&gt;=$F167),0),MATCH(MIN($B$12,3),VALUE(CAeitcTable[#Headers]),0)),0)</f>
        <v>0</v>
      </c>
      <c r="EC167">
        <f t="shared" si="258"/>
        <v>0</v>
      </c>
      <c r="ED167">
        <f t="shared" si="258"/>
        <v>0</v>
      </c>
      <c r="EE167">
        <f t="shared" si="258"/>
        <v>0</v>
      </c>
      <c r="EF167">
        <f t="shared" si="258"/>
        <v>0</v>
      </c>
      <c r="EI167">
        <f t="shared" si="293"/>
        <v>0</v>
      </c>
      <c r="EK167">
        <f t="shared" si="259"/>
        <v>0</v>
      </c>
      <c r="EL167">
        <f t="shared" si="259"/>
        <v>0</v>
      </c>
      <c r="EM167">
        <f t="shared" si="259"/>
        <v>0</v>
      </c>
      <c r="EN167">
        <f t="shared" si="259"/>
        <v>0</v>
      </c>
      <c r="EP167">
        <f t="shared" si="260"/>
        <v>0</v>
      </c>
      <c r="EQ167">
        <f t="shared" si="260"/>
        <v>0</v>
      </c>
      <c r="ER167" s="209">
        <f t="shared" si="294"/>
        <v>0</v>
      </c>
      <c r="ES167">
        <f t="shared" si="261"/>
        <v>0</v>
      </c>
      <c r="ET167">
        <f t="shared" si="261"/>
        <v>0</v>
      </c>
      <c r="EU167" s="213">
        <f t="shared" si="295"/>
        <v>0</v>
      </c>
      <c r="EW167" s="215">
        <f t="shared" si="296"/>
        <v>0</v>
      </c>
      <c r="EX167">
        <f t="shared" si="262"/>
        <v>0</v>
      </c>
      <c r="EY167">
        <f t="shared" si="262"/>
        <v>0</v>
      </c>
      <c r="FB167">
        <f t="shared" si="263"/>
        <v>0</v>
      </c>
      <c r="FC167">
        <f t="shared" si="263"/>
        <v>0</v>
      </c>
      <c r="FD167">
        <f t="shared" si="263"/>
        <v>0</v>
      </c>
      <c r="FG167" s="215">
        <f t="shared" si="297"/>
        <v>0</v>
      </c>
      <c r="FH167">
        <f t="shared" si="264"/>
        <v>0</v>
      </c>
      <c r="FI167">
        <f t="shared" si="264"/>
        <v>0</v>
      </c>
      <c r="FK167">
        <f t="shared" si="298"/>
        <v>0</v>
      </c>
      <c r="FL167" s="215">
        <f t="shared" si="299"/>
        <v>0</v>
      </c>
      <c r="FP167" s="215">
        <f t="shared" si="300"/>
        <v>0</v>
      </c>
      <c r="FQ167">
        <f t="shared" si="301"/>
        <v>0</v>
      </c>
      <c r="FR167" s="215">
        <f t="shared" si="302"/>
        <v>0</v>
      </c>
      <c r="FS167" s="209">
        <f t="shared" si="303"/>
        <v>315</v>
      </c>
      <c r="FU167">
        <f t="shared" si="304"/>
        <v>0</v>
      </c>
    </row>
    <row r="168" spans="6:177">
      <c r="F168" s="2">
        <v>37500</v>
      </c>
      <c r="G168">
        <f t="shared" si="305"/>
        <v>37525</v>
      </c>
      <c r="H168" s="75">
        <f t="shared" si="266"/>
        <v>-2618</v>
      </c>
      <c r="I168" s="57">
        <v>1690</v>
      </c>
      <c r="J168" s="57">
        <v>0</v>
      </c>
      <c r="K168" s="2">
        <f>ROUND(INDEX(CCareExpDecimal[],MATCH(F168,CCareExpDecimal[Income At Least],1),2)*J168,0)</f>
        <v>0</v>
      </c>
      <c r="L168" s="57">
        <v>388.70000000000169</v>
      </c>
      <c r="M168" s="2">
        <f t="shared" si="267"/>
        <v>0</v>
      </c>
      <c r="N168" s="57">
        <v>1301</v>
      </c>
      <c r="O168" s="57">
        <f t="shared" si="243"/>
        <v>1690</v>
      </c>
      <c r="P168" s="2">
        <f t="shared" si="268"/>
        <v>0</v>
      </c>
      <c r="Q168" s="96">
        <v>1899</v>
      </c>
      <c r="R168" s="96">
        <f t="shared" si="306"/>
        <v>1510</v>
      </c>
      <c r="S168" s="2">
        <f t="shared" si="307"/>
        <v>0</v>
      </c>
      <c r="T168" s="2">
        <f t="shared" si="269"/>
        <v>-2618</v>
      </c>
      <c r="U168" s="2">
        <f t="shared" si="270"/>
        <v>2618</v>
      </c>
      <c r="V168" s="75"/>
      <c r="W168" s="75">
        <f t="shared" si="271"/>
        <v>-762</v>
      </c>
      <c r="X168" s="75">
        <f t="shared" si="272"/>
        <v>5</v>
      </c>
      <c r="Y168" s="75">
        <f t="shared" si="273"/>
        <v>0</v>
      </c>
      <c r="Z168" s="75"/>
      <c r="AA168" s="2">
        <f t="shared" si="274"/>
        <v>2500</v>
      </c>
      <c r="AB168" s="2">
        <f>IF($F168&lt;=AD$64,AD$65,AD$66)*Calc!$B$12+AD$63</f>
        <v>1500</v>
      </c>
      <c r="AC168" s="2">
        <f t="shared" si="275"/>
        <v>4000</v>
      </c>
      <c r="AD168" s="126">
        <f t="shared" si="276"/>
        <v>-1760</v>
      </c>
      <c r="AE168" s="112">
        <v>1488</v>
      </c>
      <c r="AF168" s="75">
        <f t="shared" si="277"/>
        <v>0</v>
      </c>
      <c r="AG168" s="75"/>
      <c r="AH168" s="75">
        <f t="shared" si="278"/>
        <v>-591</v>
      </c>
      <c r="AI168" s="75">
        <f t="shared" si="279"/>
        <v>0</v>
      </c>
      <c r="AJ168" s="75">
        <f t="shared" si="280"/>
        <v>-1083</v>
      </c>
      <c r="AK168" s="75">
        <f t="shared" si="281"/>
        <v>0</v>
      </c>
      <c r="AL168" s="75">
        <f t="shared" si="308"/>
        <v>-1083</v>
      </c>
      <c r="AM168" s="114">
        <v>1058</v>
      </c>
      <c r="AN168" s="120"/>
      <c r="AO168" s="75">
        <f t="shared" si="246"/>
        <v>-572</v>
      </c>
      <c r="AP168" s="75">
        <f t="shared" si="246"/>
        <v>-1041</v>
      </c>
      <c r="AQ168" s="75"/>
      <c r="AR168" s="126">
        <f t="shared" si="282"/>
        <v>-925</v>
      </c>
      <c r="AS168" s="75">
        <f t="shared" si="247"/>
        <v>-1404</v>
      </c>
      <c r="AT168" s="75">
        <f t="shared" si="247"/>
        <v>-1219</v>
      </c>
      <c r="AU168" s="75">
        <f t="shared" si="247"/>
        <v>0</v>
      </c>
      <c r="AV168" s="75">
        <f t="shared" si="247"/>
        <v>-1518</v>
      </c>
      <c r="AW168" s="112">
        <v>996</v>
      </c>
      <c r="AX168" s="75">
        <f t="shared" si="248"/>
        <v>-2125</v>
      </c>
      <c r="AY168" s="75">
        <f t="shared" si="248"/>
        <v>-1111</v>
      </c>
      <c r="AZ168" s="75"/>
      <c r="BA168" s="75">
        <f t="shared" si="319"/>
        <v>-1736</v>
      </c>
      <c r="BB168" s="75">
        <f t="shared" si="319"/>
        <v>-1150</v>
      </c>
      <c r="BC168" s="75">
        <f t="shared" si="319"/>
        <v>-1659</v>
      </c>
      <c r="BD168" s="75">
        <f t="shared" si="319"/>
        <v>-1352</v>
      </c>
      <c r="BE168" s="75">
        <f t="shared" si="319"/>
        <v>-1553</v>
      </c>
      <c r="BF168" s="75">
        <f t="shared" si="319"/>
        <v>-949</v>
      </c>
      <c r="BG168" s="112">
        <v>726</v>
      </c>
      <c r="BH168" s="75">
        <f t="shared" si="283"/>
        <v>-1099</v>
      </c>
      <c r="BI168" s="75">
        <f t="shared" si="284"/>
        <v>5150</v>
      </c>
      <c r="BJ168" s="75">
        <f t="shared" si="285"/>
        <v>-1332</v>
      </c>
      <c r="BK168" s="75">
        <f t="shared" si="250"/>
        <v>-1655</v>
      </c>
      <c r="BL168" s="75">
        <f t="shared" si="250"/>
        <v>-1364</v>
      </c>
      <c r="BM168" s="75"/>
      <c r="BN168" s="75">
        <f t="shared" si="251"/>
        <v>-1267</v>
      </c>
      <c r="BO168" s="75">
        <f t="shared" si="251"/>
        <v>-960</v>
      </c>
      <c r="BP168" s="112">
        <v>855</v>
      </c>
      <c r="BQ168" s="75">
        <f t="shared" si="286"/>
        <v>-858</v>
      </c>
      <c r="BR168" s="112">
        <v>644</v>
      </c>
      <c r="BS168" s="75">
        <f t="shared" si="287"/>
        <v>5540</v>
      </c>
      <c r="BT168" s="75">
        <f t="shared" si="320"/>
        <v>-1499</v>
      </c>
      <c r="BU168" s="75">
        <f t="shared" si="320"/>
        <v>-955</v>
      </c>
      <c r="BV168" s="75">
        <f t="shared" si="320"/>
        <v>0</v>
      </c>
      <c r="BW168" s="75">
        <f t="shared" si="320"/>
        <v>0</v>
      </c>
      <c r="BX168" s="75">
        <f t="shared" si="320"/>
        <v>-595</v>
      </c>
      <c r="BY168" s="75">
        <f t="shared" si="320"/>
        <v>-879</v>
      </c>
      <c r="BZ168" s="75">
        <f t="shared" si="320"/>
        <v>-1458</v>
      </c>
      <c r="CA168" s="75">
        <f t="shared" si="320"/>
        <v>-1176</v>
      </c>
      <c r="CB168" s="112">
        <v>635</v>
      </c>
      <c r="CC168" s="75">
        <f t="shared" si="288"/>
        <v>0</v>
      </c>
      <c r="CD168" s="75">
        <f t="shared" si="289"/>
        <v>0</v>
      </c>
      <c r="CE168" s="126">
        <f t="shared" si="290"/>
        <v>-249</v>
      </c>
      <c r="CF168" s="75">
        <f t="shared" si="291"/>
        <v>-1244</v>
      </c>
      <c r="CG168" s="75"/>
      <c r="CH168" s="75">
        <f t="shared" si="253"/>
        <v>-2303</v>
      </c>
      <c r="CI168" s="75">
        <f t="shared" si="253"/>
        <v>-1151</v>
      </c>
      <c r="CJ168" s="75"/>
      <c r="CK168" s="75">
        <f t="shared" si="254"/>
        <v>-855</v>
      </c>
      <c r="CL168" s="75">
        <f t="shared" si="254"/>
        <v>-847</v>
      </c>
      <c r="CM168" s="112">
        <v>101</v>
      </c>
      <c r="CN168" s="75">
        <f t="shared" si="255"/>
        <v>0</v>
      </c>
      <c r="CO168" s="75">
        <f t="shared" si="255"/>
        <v>0</v>
      </c>
      <c r="CP168" s="75">
        <f t="shared" si="255"/>
        <v>0</v>
      </c>
      <c r="CQ168" s="75"/>
      <c r="CR168" s="126">
        <f t="shared" si="292"/>
        <v>-1149</v>
      </c>
      <c r="CS168" s="112">
        <v>0</v>
      </c>
      <c r="CT168" s="121">
        <f t="shared" si="265"/>
        <v>-3.0640000000000001E-2</v>
      </c>
      <c r="CU168" s="75">
        <f t="shared" si="256"/>
        <v>-888</v>
      </c>
      <c r="CV168" s="75">
        <f t="shared" si="256"/>
        <v>-1385</v>
      </c>
      <c r="CW168" s="75">
        <f t="shared" si="256"/>
        <v>0</v>
      </c>
      <c r="CX168" s="126" cm="1">
        <f t="array" ref="CX168">IF($F168&lt;=10000,0,-ROUND(MAX(INDEX(CX$26:CX$38,MATCH(MAX($F168-CX$86-IF(CX$8="Yes",IF(CX$9=0,$U168,MIN($U168,CX$9)),0),0),CX$12:CX$25,1))*(MAX($F168-CX$86-IF(CX$8="Yes",IF(CX$9=0,$U168,MIN($U168,CX$9)),0),0)-INDEX(CX$12:CX$25,MATCH(MAX($F168-CX$86-IF(CX$8="Yes",IF(CX$9=0,$U168,MIN($U168,CX$9)),0),0),CX$12:CX$25,1)))+INDEX(CX$39:CX$51,MATCH(MAX($F168-CX$86-IF(CX$8="Yes",IF(CX$9=0,$U168,MIN($U168,CX$9)),0),0),CX$12:CX$25,1))-CX$87,0),0))*(1-_xlfn.IFNA(INDEX(WVFamilyCredit[Percent],MATCH(1,(WVFamilyCredit[Year]=Calc!$B$4)*(WVFamilyCredit[HH Size]=SUM(Calc!$B$11:$B$12))*(WVFamilyCredit[Status]=Calc!$B$8)*(WVFamilyCredit[greater than]&lt;=$F168)*(WVFamilyCredit[equal to or less than]&gt;=$F168),0)),0))</f>
        <v>-1080</v>
      </c>
      <c r="CY168" s="115" cm="1">
        <f t="array" ref="CY168">(1-_xlfn.IFNA(INDEX(WVFamilyCredit[Percent],MATCH(1,(WVFamilyCredit[Year]=Calc!$B$4)*(WVFamilyCredit[HH Size]=SUM(Calc!$B$11:$B$12))*(WVFamilyCredit[Status]=Calc!$B$8)*(WVFamilyCredit[greater than]&lt;=$F168)*(WVFamilyCredit[equal to or less than]&gt;=$F168),0)),0))</f>
        <v>1</v>
      </c>
      <c r="CZ168" s="112">
        <v>1225</v>
      </c>
      <c r="DA168" s="57"/>
      <c r="DB168" s="75">
        <f t="shared" si="257"/>
        <v>-933</v>
      </c>
      <c r="DC168" s="75">
        <f t="shared" si="257"/>
        <v>0</v>
      </c>
      <c r="DE168" s="57"/>
      <c r="DF168" s="57">
        <f t="shared" si="309"/>
        <v>1488</v>
      </c>
      <c r="DG168" s="57">
        <f t="shared" si="310"/>
        <v>1058</v>
      </c>
      <c r="DH168">
        <v>0</v>
      </c>
      <c r="DI168" s="57">
        <f t="shared" si="311"/>
        <v>996</v>
      </c>
      <c r="DJ168" s="75">
        <f t="shared" si="312"/>
        <v>726</v>
      </c>
      <c r="DK168" s="75">
        <f t="shared" si="313"/>
        <v>855</v>
      </c>
      <c r="DL168" s="75">
        <f t="shared" si="314"/>
        <v>644</v>
      </c>
      <c r="DM168" s="57">
        <f t="shared" si="315"/>
        <v>635</v>
      </c>
      <c r="DN168" s="57">
        <f t="shared" si="316"/>
        <v>101</v>
      </c>
      <c r="DO168">
        <f>0</f>
        <v>0</v>
      </c>
      <c r="DP168">
        <v>0</v>
      </c>
      <c r="DQ168" s="57">
        <f t="shared" si="317"/>
        <v>-1149</v>
      </c>
      <c r="DR168" s="75">
        <f t="shared" si="318"/>
        <v>-1080</v>
      </c>
      <c r="EB168" s="209" cm="1">
        <f t="array" ref="EB168">_xlfn.IFNA(INDEX(CAeitcTable[],MATCH(1,(CAeitcTable[At Least]&lt;=$F168)*(CAeitcTable[But Not Over]&gt;=$F168),0),MATCH(MIN($B$12,3),VALUE(CAeitcTable[#Headers]),0)),0)</f>
        <v>0</v>
      </c>
      <c r="EC168">
        <f t="shared" si="258"/>
        <v>0</v>
      </c>
      <c r="ED168">
        <f t="shared" si="258"/>
        <v>0</v>
      </c>
      <c r="EE168">
        <f t="shared" si="258"/>
        <v>0</v>
      </c>
      <c r="EF168">
        <f t="shared" si="258"/>
        <v>0</v>
      </c>
      <c r="EI168">
        <f t="shared" si="293"/>
        <v>0</v>
      </c>
      <c r="EK168">
        <f t="shared" si="259"/>
        <v>0</v>
      </c>
      <c r="EL168">
        <f t="shared" si="259"/>
        <v>0</v>
      </c>
      <c r="EM168">
        <f t="shared" si="259"/>
        <v>0</v>
      </c>
      <c r="EN168">
        <f t="shared" si="259"/>
        <v>0</v>
      </c>
      <c r="EP168">
        <f t="shared" si="260"/>
        <v>0</v>
      </c>
      <c r="EQ168">
        <f t="shared" si="260"/>
        <v>0</v>
      </c>
      <c r="ER168" s="209">
        <f t="shared" si="294"/>
        <v>0</v>
      </c>
      <c r="ES168">
        <f t="shared" si="261"/>
        <v>0</v>
      </c>
      <c r="ET168">
        <f t="shared" si="261"/>
        <v>0</v>
      </c>
      <c r="EU168" s="213">
        <f t="shared" si="295"/>
        <v>0</v>
      </c>
      <c r="EW168" s="215">
        <f t="shared" si="296"/>
        <v>0</v>
      </c>
      <c r="EX168">
        <f t="shared" si="262"/>
        <v>0</v>
      </c>
      <c r="EY168">
        <f t="shared" si="262"/>
        <v>0</v>
      </c>
      <c r="FB168">
        <f t="shared" si="263"/>
        <v>0</v>
      </c>
      <c r="FC168">
        <f t="shared" si="263"/>
        <v>0</v>
      </c>
      <c r="FD168">
        <f t="shared" si="263"/>
        <v>0</v>
      </c>
      <c r="FG168" s="215">
        <f t="shared" si="297"/>
        <v>0</v>
      </c>
      <c r="FH168">
        <f t="shared" si="264"/>
        <v>0</v>
      </c>
      <c r="FI168">
        <f t="shared" si="264"/>
        <v>0</v>
      </c>
      <c r="FK168">
        <f t="shared" si="298"/>
        <v>0</v>
      </c>
      <c r="FL168" s="215">
        <f t="shared" si="299"/>
        <v>0</v>
      </c>
      <c r="FP168" s="215">
        <f t="shared" si="300"/>
        <v>0</v>
      </c>
      <c r="FQ168">
        <f t="shared" si="301"/>
        <v>0</v>
      </c>
      <c r="FR168" s="215">
        <f t="shared" si="302"/>
        <v>0</v>
      </c>
      <c r="FS168" s="209">
        <f t="shared" si="303"/>
        <v>315</v>
      </c>
      <c r="FU168">
        <f t="shared" si="304"/>
        <v>0</v>
      </c>
    </row>
    <row r="169" spans="6:177">
      <c r="F169" s="2">
        <v>38000</v>
      </c>
      <c r="G169">
        <f t="shared" si="305"/>
        <v>38025</v>
      </c>
      <c r="H169" s="75">
        <f t="shared" si="266"/>
        <v>-2678</v>
      </c>
      <c r="I169" s="57">
        <v>1750</v>
      </c>
      <c r="J169" s="57">
        <v>0</v>
      </c>
      <c r="K169" s="2">
        <f>ROUND(INDEX(CCareExpDecimal[],MATCH(F169,CCareExpDecimal[Income At Least],1),2)*J169,0)</f>
        <v>0</v>
      </c>
      <c r="L169" s="57">
        <v>402.50000000000176</v>
      </c>
      <c r="M169" s="2">
        <f t="shared" si="267"/>
        <v>0</v>
      </c>
      <c r="N169" s="57">
        <v>1348</v>
      </c>
      <c r="O169" s="57">
        <f t="shared" si="243"/>
        <v>1751</v>
      </c>
      <c r="P169" s="2">
        <f t="shared" si="268"/>
        <v>0</v>
      </c>
      <c r="Q169" s="96">
        <v>1852</v>
      </c>
      <c r="R169" s="96">
        <f t="shared" si="306"/>
        <v>1450</v>
      </c>
      <c r="S169" s="2">
        <f t="shared" si="307"/>
        <v>0</v>
      </c>
      <c r="T169" s="2">
        <f t="shared" si="269"/>
        <v>-2678</v>
      </c>
      <c r="U169" s="2">
        <f t="shared" si="270"/>
        <v>2678</v>
      </c>
      <c r="V169" s="75"/>
      <c r="W169" s="75">
        <f t="shared" si="271"/>
        <v>-778</v>
      </c>
      <c r="X169" s="75">
        <f t="shared" si="272"/>
        <v>5</v>
      </c>
      <c r="Y169" s="75">
        <f t="shared" si="273"/>
        <v>0</v>
      </c>
      <c r="Z169" s="75"/>
      <c r="AA169" s="2">
        <f t="shared" si="274"/>
        <v>2500</v>
      </c>
      <c r="AB169" s="2">
        <f>IF($F169&lt;=AD$64,AD$65,AD$66)*Calc!$B$12+AD$63</f>
        <v>1500</v>
      </c>
      <c r="AC169" s="2">
        <f t="shared" si="275"/>
        <v>4000</v>
      </c>
      <c r="AD169" s="126">
        <f t="shared" si="276"/>
        <v>-1785</v>
      </c>
      <c r="AE169" s="112">
        <v>1513</v>
      </c>
      <c r="AF169" s="75">
        <f t="shared" si="277"/>
        <v>0</v>
      </c>
      <c r="AG169" s="75"/>
      <c r="AH169" s="75">
        <f t="shared" si="278"/>
        <v>-604</v>
      </c>
      <c r="AI169" s="75">
        <f t="shared" si="279"/>
        <v>0</v>
      </c>
      <c r="AJ169" s="75">
        <f t="shared" si="280"/>
        <v>-1107</v>
      </c>
      <c r="AK169" s="75">
        <f t="shared" si="281"/>
        <v>0</v>
      </c>
      <c r="AL169" s="75">
        <f t="shared" si="308"/>
        <v>-1107</v>
      </c>
      <c r="AM169" s="114">
        <v>1082</v>
      </c>
      <c r="AN169" s="120"/>
      <c r="AO169" s="75">
        <f t="shared" si="246"/>
        <v>-592</v>
      </c>
      <c r="AP169" s="75">
        <f t="shared" si="246"/>
        <v>-1063</v>
      </c>
      <c r="AQ169" s="75"/>
      <c r="AR169" s="126">
        <f t="shared" si="282"/>
        <v>-950</v>
      </c>
      <c r="AS169" s="75">
        <f t="shared" si="247"/>
        <v>-1432</v>
      </c>
      <c r="AT169" s="75">
        <f t="shared" si="247"/>
        <v>-1249</v>
      </c>
      <c r="AU169" s="75">
        <f t="shared" si="247"/>
        <v>0</v>
      </c>
      <c r="AV169" s="75">
        <f t="shared" si="247"/>
        <v>-1547</v>
      </c>
      <c r="AW169" s="112">
        <v>1021</v>
      </c>
      <c r="AX169" s="75">
        <f t="shared" si="248"/>
        <v>-2163</v>
      </c>
      <c r="AY169" s="75">
        <f t="shared" si="248"/>
        <v>-1140</v>
      </c>
      <c r="AZ169" s="75"/>
      <c r="BA169" s="75">
        <f t="shared" si="319"/>
        <v>-1761</v>
      </c>
      <c r="BB169" s="75">
        <f t="shared" si="319"/>
        <v>-1166</v>
      </c>
      <c r="BC169" s="75">
        <f t="shared" si="319"/>
        <v>-1684</v>
      </c>
      <c r="BD169" s="75">
        <f t="shared" si="319"/>
        <v>-1381</v>
      </c>
      <c r="BE169" s="75">
        <f t="shared" si="319"/>
        <v>-1576</v>
      </c>
      <c r="BF169" s="75">
        <f t="shared" si="319"/>
        <v>-966</v>
      </c>
      <c r="BG169" s="112">
        <v>743</v>
      </c>
      <c r="BH169" s="75">
        <f t="shared" si="283"/>
        <v>-1128</v>
      </c>
      <c r="BI169" s="75">
        <f t="shared" si="284"/>
        <v>5150</v>
      </c>
      <c r="BJ169" s="75">
        <f t="shared" si="285"/>
        <v>-1356</v>
      </c>
      <c r="BK169" s="75">
        <f t="shared" si="250"/>
        <v>-1680</v>
      </c>
      <c r="BL169" s="75">
        <f t="shared" si="250"/>
        <v>-1386</v>
      </c>
      <c r="BM169" s="75"/>
      <c r="BN169" s="75">
        <f t="shared" si="251"/>
        <v>-1293</v>
      </c>
      <c r="BO169" s="75">
        <f t="shared" si="251"/>
        <v>-985</v>
      </c>
      <c r="BP169" s="112">
        <v>880</v>
      </c>
      <c r="BQ169" s="75">
        <f t="shared" si="286"/>
        <v>-880</v>
      </c>
      <c r="BR169" s="112">
        <v>669</v>
      </c>
      <c r="BS169" s="75">
        <f t="shared" si="287"/>
        <v>5540</v>
      </c>
      <c r="BT169" s="75">
        <f t="shared" si="320"/>
        <v>-1528</v>
      </c>
      <c r="BU169" s="75">
        <f t="shared" si="320"/>
        <v>-980</v>
      </c>
      <c r="BV169" s="75">
        <f t="shared" si="320"/>
        <v>0</v>
      </c>
      <c r="BW169" s="75">
        <f t="shared" si="320"/>
        <v>0</v>
      </c>
      <c r="BX169" s="75">
        <f t="shared" si="320"/>
        <v>-613</v>
      </c>
      <c r="BY169" s="75">
        <f t="shared" si="320"/>
        <v>-904</v>
      </c>
      <c r="BZ169" s="75">
        <f t="shared" si="320"/>
        <v>-1485</v>
      </c>
      <c r="CA169" s="75">
        <f t="shared" si="320"/>
        <v>-1199</v>
      </c>
      <c r="CB169" s="112">
        <v>659</v>
      </c>
      <c r="CC169" s="75">
        <f t="shared" si="288"/>
        <v>0</v>
      </c>
      <c r="CD169" s="75">
        <f t="shared" si="289"/>
        <v>0</v>
      </c>
      <c r="CE169" s="126">
        <f t="shared" si="290"/>
        <v>-263</v>
      </c>
      <c r="CF169" s="75">
        <f t="shared" si="291"/>
        <v>-1267</v>
      </c>
      <c r="CG169" s="75"/>
      <c r="CH169" s="75">
        <f t="shared" si="253"/>
        <v>-2342</v>
      </c>
      <c r="CI169" s="75">
        <f t="shared" si="253"/>
        <v>-1167</v>
      </c>
      <c r="CJ169" s="75"/>
      <c r="CK169" s="75">
        <f t="shared" si="254"/>
        <v>-874</v>
      </c>
      <c r="CL169" s="75">
        <f t="shared" si="254"/>
        <v>-879</v>
      </c>
      <c r="CM169" s="112">
        <v>116</v>
      </c>
      <c r="CN169" s="75">
        <f t="shared" si="255"/>
        <v>0</v>
      </c>
      <c r="CO169" s="75">
        <f t="shared" si="255"/>
        <v>0</v>
      </c>
      <c r="CP169" s="75">
        <f t="shared" si="255"/>
        <v>0</v>
      </c>
      <c r="CQ169" s="75"/>
      <c r="CR169" s="126">
        <f t="shared" si="292"/>
        <v>-1180</v>
      </c>
      <c r="CS169" s="112">
        <v>0</v>
      </c>
      <c r="CT169" s="121">
        <f t="shared" si="265"/>
        <v>-3.105263157894737E-2</v>
      </c>
      <c r="CU169" s="75">
        <f t="shared" si="256"/>
        <v>-905</v>
      </c>
      <c r="CV169" s="75">
        <f t="shared" si="256"/>
        <v>-1414</v>
      </c>
      <c r="CW169" s="75">
        <f t="shared" si="256"/>
        <v>0</v>
      </c>
      <c r="CX169" s="126" cm="1">
        <f t="array" ref="CX169">IF($F169&lt;=10000,0,-ROUND(MAX(INDEX(CX$26:CX$38,MATCH(MAX($F169-CX$86-IF(CX$8="Yes",IF(CX$9=0,$U169,MIN($U169,CX$9)),0),0),CX$12:CX$25,1))*(MAX($F169-CX$86-IF(CX$8="Yes",IF(CX$9=0,$U169,MIN($U169,CX$9)),0),0)-INDEX(CX$12:CX$25,MATCH(MAX($F169-CX$86-IF(CX$8="Yes",IF(CX$9=0,$U169,MIN($U169,CX$9)),0),0),CX$12:CX$25,1)))+INDEX(CX$39:CX$51,MATCH(MAX($F169-CX$86-IF(CX$8="Yes",IF(CX$9=0,$U169,MIN($U169,CX$9)),0),0),CX$12:CX$25,1))-CX$87,0),0))*(1-_xlfn.IFNA(INDEX(WVFamilyCredit[Percent],MATCH(1,(WVFamilyCredit[Year]=Calc!$B$4)*(WVFamilyCredit[HH Size]=SUM(Calc!$B$11:$B$12))*(WVFamilyCredit[Status]=Calc!$B$8)*(WVFamilyCredit[greater than]&lt;=$F169)*(WVFamilyCredit[equal to or less than]&gt;=$F169),0)),0))</f>
        <v>-1098</v>
      </c>
      <c r="CY169" s="115" cm="1">
        <f t="array" ref="CY169">(1-_xlfn.IFNA(INDEX(WVFamilyCredit[Percent],MATCH(1,(WVFamilyCredit[Year]=Calc!$B$4)*(WVFamilyCredit[HH Size]=SUM(Calc!$B$11:$B$12))*(WVFamilyCredit[Status]=Calc!$B$8)*(WVFamilyCredit[greater than]&lt;=$F169)*(WVFamilyCredit[equal to or less than]&gt;=$F169),0)),0))</f>
        <v>1</v>
      </c>
      <c r="CZ169" s="112">
        <v>1250</v>
      </c>
      <c r="DA169" s="57"/>
      <c r="DB169" s="75">
        <f t="shared" si="257"/>
        <v>-955</v>
      </c>
      <c r="DC169" s="75">
        <f t="shared" si="257"/>
        <v>0</v>
      </c>
      <c r="DE169" s="57"/>
      <c r="DF169" s="57">
        <f t="shared" si="309"/>
        <v>1513</v>
      </c>
      <c r="DG169" s="57">
        <f t="shared" si="310"/>
        <v>1082</v>
      </c>
      <c r="DH169">
        <v>0</v>
      </c>
      <c r="DI169" s="57">
        <f t="shared" si="311"/>
        <v>1021</v>
      </c>
      <c r="DJ169" s="75">
        <f t="shared" si="312"/>
        <v>743</v>
      </c>
      <c r="DK169" s="75">
        <f t="shared" si="313"/>
        <v>880</v>
      </c>
      <c r="DL169" s="75">
        <f t="shared" si="314"/>
        <v>669</v>
      </c>
      <c r="DM169" s="57">
        <f t="shared" si="315"/>
        <v>659</v>
      </c>
      <c r="DN169" s="57">
        <f t="shared" si="316"/>
        <v>116</v>
      </c>
      <c r="DO169">
        <f>0</f>
        <v>0</v>
      </c>
      <c r="DP169">
        <v>0</v>
      </c>
      <c r="DQ169" s="57">
        <f t="shared" si="317"/>
        <v>-1180</v>
      </c>
      <c r="DR169" s="75">
        <f t="shared" si="318"/>
        <v>-1098</v>
      </c>
      <c r="EB169" s="209" cm="1">
        <f t="array" ref="EB169">_xlfn.IFNA(INDEX(CAeitcTable[],MATCH(1,(CAeitcTable[At Least]&lt;=$F169)*(CAeitcTable[But Not Over]&gt;=$F169),0),MATCH(MIN($B$12,3),VALUE(CAeitcTable[#Headers]),0)),0)</f>
        <v>0</v>
      </c>
      <c r="EC169">
        <f t="shared" si="258"/>
        <v>0</v>
      </c>
      <c r="ED169">
        <f t="shared" si="258"/>
        <v>0</v>
      </c>
      <c r="EE169">
        <f t="shared" si="258"/>
        <v>0</v>
      </c>
      <c r="EF169">
        <f t="shared" si="258"/>
        <v>0</v>
      </c>
      <c r="EI169">
        <f t="shared" si="293"/>
        <v>0</v>
      </c>
      <c r="EK169">
        <f t="shared" si="259"/>
        <v>0</v>
      </c>
      <c r="EL169">
        <f t="shared" si="259"/>
        <v>0</v>
      </c>
      <c r="EM169">
        <f t="shared" si="259"/>
        <v>0</v>
      </c>
      <c r="EN169">
        <f t="shared" si="259"/>
        <v>0</v>
      </c>
      <c r="EP169">
        <f t="shared" si="260"/>
        <v>0</v>
      </c>
      <c r="EQ169">
        <f t="shared" si="260"/>
        <v>0</v>
      </c>
      <c r="ER169" s="209">
        <f t="shared" si="294"/>
        <v>0</v>
      </c>
      <c r="ES169">
        <f t="shared" si="261"/>
        <v>0</v>
      </c>
      <c r="ET169">
        <f t="shared" si="261"/>
        <v>0</v>
      </c>
      <c r="EU169" s="213">
        <f t="shared" si="295"/>
        <v>0</v>
      </c>
      <c r="EW169" s="215">
        <f t="shared" si="296"/>
        <v>0</v>
      </c>
      <c r="EX169">
        <f t="shared" si="262"/>
        <v>0</v>
      </c>
      <c r="EY169">
        <f t="shared" si="262"/>
        <v>0</v>
      </c>
      <c r="FB169">
        <f t="shared" si="263"/>
        <v>0</v>
      </c>
      <c r="FC169">
        <f t="shared" si="263"/>
        <v>0</v>
      </c>
      <c r="FD169">
        <f t="shared" si="263"/>
        <v>0</v>
      </c>
      <c r="FG169" s="215">
        <f t="shared" si="297"/>
        <v>0</v>
      </c>
      <c r="FH169">
        <f t="shared" si="264"/>
        <v>0</v>
      </c>
      <c r="FI169">
        <f t="shared" si="264"/>
        <v>0</v>
      </c>
      <c r="FK169">
        <f t="shared" si="298"/>
        <v>0</v>
      </c>
      <c r="FL169" s="215">
        <f t="shared" si="299"/>
        <v>0</v>
      </c>
      <c r="FP169" s="215">
        <f t="shared" si="300"/>
        <v>0</v>
      </c>
      <c r="FQ169">
        <f t="shared" si="301"/>
        <v>0</v>
      </c>
      <c r="FR169" s="215">
        <f t="shared" si="302"/>
        <v>0</v>
      </c>
      <c r="FS169" s="209">
        <f t="shared" si="303"/>
        <v>315</v>
      </c>
      <c r="FU169">
        <f t="shared" si="304"/>
        <v>0</v>
      </c>
    </row>
    <row r="170" spans="6:177">
      <c r="F170" s="2">
        <v>38500</v>
      </c>
      <c r="G170">
        <f t="shared" si="305"/>
        <v>38525</v>
      </c>
      <c r="H170" s="75">
        <f t="shared" si="266"/>
        <v>-2738</v>
      </c>
      <c r="I170" s="57">
        <v>1810</v>
      </c>
      <c r="J170" s="57">
        <v>0</v>
      </c>
      <c r="K170" s="2">
        <f>ROUND(INDEX(CCareExpDecimal[],MATCH(F170,CCareExpDecimal[Income At Least],1),2)*J170,0)</f>
        <v>0</v>
      </c>
      <c r="L170" s="57">
        <v>416.30000000000183</v>
      </c>
      <c r="M170" s="2">
        <f t="shared" si="267"/>
        <v>0</v>
      </c>
      <c r="N170" s="57">
        <v>1394</v>
      </c>
      <c r="O170" s="57">
        <f t="shared" si="243"/>
        <v>1810</v>
      </c>
      <c r="P170" s="2">
        <f t="shared" si="268"/>
        <v>0</v>
      </c>
      <c r="Q170" s="96">
        <v>1806</v>
      </c>
      <c r="R170" s="96">
        <f t="shared" si="306"/>
        <v>1390</v>
      </c>
      <c r="S170" s="2">
        <f t="shared" si="307"/>
        <v>0</v>
      </c>
      <c r="T170" s="2">
        <f t="shared" si="269"/>
        <v>-2738</v>
      </c>
      <c r="U170" s="2">
        <f t="shared" si="270"/>
        <v>2738</v>
      </c>
      <c r="V170" s="75"/>
      <c r="W170" s="75">
        <f t="shared" si="271"/>
        <v>-793</v>
      </c>
      <c r="X170" s="75">
        <f t="shared" si="272"/>
        <v>5</v>
      </c>
      <c r="Y170" s="75">
        <f t="shared" si="273"/>
        <v>0</v>
      </c>
      <c r="Z170" s="75"/>
      <c r="AA170" s="2">
        <f t="shared" si="274"/>
        <v>2500</v>
      </c>
      <c r="AB170" s="2">
        <f>IF($F170&lt;=AD$64,AD$65,AD$66)*Calc!$B$12+AD$63</f>
        <v>1500</v>
      </c>
      <c r="AC170" s="2">
        <f t="shared" si="275"/>
        <v>4000</v>
      </c>
      <c r="AD170" s="126">
        <f t="shared" si="276"/>
        <v>-1810</v>
      </c>
      <c r="AE170" s="112">
        <v>1538</v>
      </c>
      <c r="AF170" s="75">
        <f t="shared" si="277"/>
        <v>0</v>
      </c>
      <c r="AG170" s="75"/>
      <c r="AH170" s="75">
        <f t="shared" si="278"/>
        <v>-616</v>
      </c>
      <c r="AI170" s="75">
        <f t="shared" si="279"/>
        <v>0</v>
      </c>
      <c r="AJ170" s="75">
        <f t="shared" si="280"/>
        <v>-1132</v>
      </c>
      <c r="AK170" s="75">
        <f t="shared" si="281"/>
        <v>0</v>
      </c>
      <c r="AL170" s="75">
        <f t="shared" si="308"/>
        <v>-1132</v>
      </c>
      <c r="AM170" s="114">
        <v>1105</v>
      </c>
      <c r="AN170" s="120"/>
      <c r="AO170" s="75">
        <f t="shared" si="246"/>
        <v>-612</v>
      </c>
      <c r="AP170" s="75">
        <f t="shared" si="246"/>
        <v>-1085</v>
      </c>
      <c r="AQ170" s="75"/>
      <c r="AR170" s="126">
        <f t="shared" si="282"/>
        <v>-975</v>
      </c>
      <c r="AS170" s="75">
        <f t="shared" si="247"/>
        <v>-1460</v>
      </c>
      <c r="AT170" s="75">
        <f t="shared" si="247"/>
        <v>-1279</v>
      </c>
      <c r="AU170" s="75">
        <f t="shared" si="247"/>
        <v>0</v>
      </c>
      <c r="AV170" s="75">
        <f t="shared" si="247"/>
        <v>-1576</v>
      </c>
      <c r="AW170" s="112">
        <v>1046</v>
      </c>
      <c r="AX170" s="75">
        <f t="shared" si="248"/>
        <v>-2201</v>
      </c>
      <c r="AY170" s="75">
        <f t="shared" si="248"/>
        <v>-1169</v>
      </c>
      <c r="AZ170" s="75"/>
      <c r="BA170" s="75">
        <f t="shared" si="319"/>
        <v>-1786</v>
      </c>
      <c r="BB170" s="75">
        <f t="shared" si="319"/>
        <v>-1181</v>
      </c>
      <c r="BC170" s="75">
        <f t="shared" si="319"/>
        <v>-1709</v>
      </c>
      <c r="BD170" s="75">
        <f t="shared" si="319"/>
        <v>-1409</v>
      </c>
      <c r="BE170" s="75">
        <f t="shared" si="319"/>
        <v>-1598</v>
      </c>
      <c r="BF170" s="75">
        <f t="shared" si="319"/>
        <v>-984</v>
      </c>
      <c r="BG170" s="112">
        <v>761</v>
      </c>
      <c r="BH170" s="75">
        <f t="shared" si="283"/>
        <v>-1157</v>
      </c>
      <c r="BI170" s="75">
        <f t="shared" si="284"/>
        <v>5150</v>
      </c>
      <c r="BJ170" s="75">
        <f t="shared" si="285"/>
        <v>-1380</v>
      </c>
      <c r="BK170" s="75">
        <f t="shared" si="250"/>
        <v>-1705</v>
      </c>
      <c r="BL170" s="75">
        <f t="shared" si="250"/>
        <v>-1407</v>
      </c>
      <c r="BM170" s="75"/>
      <c r="BN170" s="75">
        <f t="shared" si="251"/>
        <v>-1320</v>
      </c>
      <c r="BO170" s="75">
        <f t="shared" si="251"/>
        <v>-1010</v>
      </c>
      <c r="BP170" s="112">
        <v>905</v>
      </c>
      <c r="BQ170" s="75">
        <f t="shared" si="286"/>
        <v>-902</v>
      </c>
      <c r="BR170" s="112">
        <v>693</v>
      </c>
      <c r="BS170" s="75">
        <f t="shared" si="287"/>
        <v>5540</v>
      </c>
      <c r="BT170" s="75">
        <f t="shared" si="320"/>
        <v>-1558</v>
      </c>
      <c r="BU170" s="75">
        <f t="shared" si="320"/>
        <v>-1005</v>
      </c>
      <c r="BV170" s="75">
        <f t="shared" si="320"/>
        <v>0</v>
      </c>
      <c r="BW170" s="75">
        <f t="shared" si="320"/>
        <v>0</v>
      </c>
      <c r="BX170" s="75">
        <f t="shared" si="320"/>
        <v>-630</v>
      </c>
      <c r="BY170" s="75">
        <f t="shared" si="320"/>
        <v>-928</v>
      </c>
      <c r="BZ170" s="75">
        <f t="shared" si="320"/>
        <v>-1513</v>
      </c>
      <c r="CA170" s="75">
        <f t="shared" si="320"/>
        <v>-1223</v>
      </c>
      <c r="CB170" s="112">
        <v>683</v>
      </c>
      <c r="CC170" s="75">
        <f t="shared" si="288"/>
        <v>0</v>
      </c>
      <c r="CD170" s="75">
        <f t="shared" si="289"/>
        <v>0</v>
      </c>
      <c r="CE170" s="126">
        <f t="shared" si="290"/>
        <v>-276</v>
      </c>
      <c r="CF170" s="75">
        <f t="shared" si="291"/>
        <v>-1291</v>
      </c>
      <c r="CG170" s="75"/>
      <c r="CH170" s="75">
        <f t="shared" si="253"/>
        <v>-2380</v>
      </c>
      <c r="CI170" s="75">
        <f t="shared" si="253"/>
        <v>-1182</v>
      </c>
      <c r="CJ170" s="75"/>
      <c r="CK170" s="75">
        <f t="shared" si="254"/>
        <v>-893</v>
      </c>
      <c r="CL170" s="75">
        <f t="shared" si="254"/>
        <v>-911</v>
      </c>
      <c r="CM170" s="112">
        <v>131</v>
      </c>
      <c r="CN170" s="75">
        <f t="shared" si="255"/>
        <v>0</v>
      </c>
      <c r="CO170" s="75">
        <f t="shared" si="255"/>
        <v>0</v>
      </c>
      <c r="CP170" s="75">
        <f t="shared" si="255"/>
        <v>0</v>
      </c>
      <c r="CQ170" s="75"/>
      <c r="CR170" s="126">
        <f t="shared" si="292"/>
        <v>-1210</v>
      </c>
      <c r="CS170" s="112">
        <v>0</v>
      </c>
      <c r="CT170" s="121">
        <f t="shared" si="265"/>
        <v>-3.1428571428571431E-2</v>
      </c>
      <c r="CU170" s="75">
        <f t="shared" si="256"/>
        <v>-921</v>
      </c>
      <c r="CV170" s="75">
        <f t="shared" si="256"/>
        <v>-1443</v>
      </c>
      <c r="CW170" s="75">
        <f t="shared" si="256"/>
        <v>0</v>
      </c>
      <c r="CX170" s="126" cm="1">
        <f t="array" ref="CX170">IF($F170&lt;=10000,0,-ROUND(MAX(INDEX(CX$26:CX$38,MATCH(MAX($F170-CX$86-IF(CX$8="Yes",IF(CX$9=0,$U170,MIN($U170,CX$9)),0),0),CX$12:CX$25,1))*(MAX($F170-CX$86-IF(CX$8="Yes",IF(CX$9=0,$U170,MIN($U170,CX$9)),0),0)-INDEX(CX$12:CX$25,MATCH(MAX($F170-CX$86-IF(CX$8="Yes",IF(CX$9=0,$U170,MIN($U170,CX$9)),0),0),CX$12:CX$25,1)))+INDEX(CX$39:CX$51,MATCH(MAX($F170-CX$86-IF(CX$8="Yes",IF(CX$9=0,$U170,MIN($U170,CX$9)),0),0),CX$12:CX$25,1))-CX$87,0),0))*(1-_xlfn.IFNA(INDEX(WVFamilyCredit[Percent],MATCH(1,(WVFamilyCredit[Year]=Calc!$B$4)*(WVFamilyCredit[HH Size]=SUM(Calc!$B$11:$B$12))*(WVFamilyCredit[Status]=Calc!$B$8)*(WVFamilyCredit[greater than]&lt;=$F170)*(WVFamilyCredit[equal to or less than]&gt;=$F170),0)),0))</f>
        <v>-1116</v>
      </c>
      <c r="CY170" s="115" cm="1">
        <f t="array" ref="CY170">(1-_xlfn.IFNA(INDEX(WVFamilyCredit[Percent],MATCH(1,(WVFamilyCredit[Year]=Calc!$B$4)*(WVFamilyCredit[HH Size]=SUM(Calc!$B$11:$B$12))*(WVFamilyCredit[Status]=Calc!$B$8)*(WVFamilyCredit[greater than]&lt;=$F170)*(WVFamilyCredit[equal to or less than]&gt;=$F170),0)),0))</f>
        <v>1</v>
      </c>
      <c r="CZ170" s="112">
        <v>1275</v>
      </c>
      <c r="DA170" s="57"/>
      <c r="DB170" s="75">
        <f t="shared" si="257"/>
        <v>-977</v>
      </c>
      <c r="DC170" s="75">
        <f t="shared" si="257"/>
        <v>0</v>
      </c>
      <c r="DE170" s="57"/>
      <c r="DF170" s="57">
        <f t="shared" si="309"/>
        <v>1538</v>
      </c>
      <c r="DG170" s="57">
        <f t="shared" si="310"/>
        <v>1105</v>
      </c>
      <c r="DH170">
        <v>0</v>
      </c>
      <c r="DI170" s="57">
        <f t="shared" si="311"/>
        <v>1046</v>
      </c>
      <c r="DJ170" s="75">
        <f t="shared" si="312"/>
        <v>761</v>
      </c>
      <c r="DK170" s="75">
        <f t="shared" si="313"/>
        <v>905</v>
      </c>
      <c r="DL170" s="75">
        <f t="shared" si="314"/>
        <v>693</v>
      </c>
      <c r="DM170" s="57">
        <f t="shared" si="315"/>
        <v>683</v>
      </c>
      <c r="DN170" s="57">
        <f t="shared" si="316"/>
        <v>131</v>
      </c>
      <c r="DO170">
        <f>0</f>
        <v>0</v>
      </c>
      <c r="DP170">
        <v>0</v>
      </c>
      <c r="DQ170" s="57">
        <f t="shared" si="317"/>
        <v>-1210</v>
      </c>
      <c r="DR170" s="75">
        <f t="shared" si="318"/>
        <v>-1116</v>
      </c>
      <c r="EB170" s="209" cm="1">
        <f t="array" ref="EB170">_xlfn.IFNA(INDEX(CAeitcTable[],MATCH(1,(CAeitcTable[At Least]&lt;=$F170)*(CAeitcTable[But Not Over]&gt;=$F170),0),MATCH(MIN($B$12,3),VALUE(CAeitcTable[#Headers]),0)),0)</f>
        <v>0</v>
      </c>
      <c r="EC170">
        <f t="shared" si="258"/>
        <v>0</v>
      </c>
      <c r="ED170">
        <f t="shared" si="258"/>
        <v>0</v>
      </c>
      <c r="EE170">
        <f t="shared" si="258"/>
        <v>0</v>
      </c>
      <c r="EF170">
        <f t="shared" si="258"/>
        <v>0</v>
      </c>
      <c r="EI170">
        <f t="shared" si="293"/>
        <v>0</v>
      </c>
      <c r="EK170">
        <f t="shared" si="259"/>
        <v>0</v>
      </c>
      <c r="EL170">
        <f t="shared" si="259"/>
        <v>0</v>
      </c>
      <c r="EM170">
        <f t="shared" si="259"/>
        <v>0</v>
      </c>
      <c r="EN170">
        <f t="shared" si="259"/>
        <v>0</v>
      </c>
      <c r="EP170">
        <f t="shared" si="260"/>
        <v>0</v>
      </c>
      <c r="EQ170">
        <f t="shared" si="260"/>
        <v>0</v>
      </c>
      <c r="ER170" s="209">
        <f t="shared" si="294"/>
        <v>0</v>
      </c>
      <c r="ES170">
        <f t="shared" si="261"/>
        <v>0</v>
      </c>
      <c r="ET170">
        <f t="shared" si="261"/>
        <v>0</v>
      </c>
      <c r="EU170" s="213">
        <f t="shared" si="295"/>
        <v>0</v>
      </c>
      <c r="EW170" s="215">
        <f t="shared" si="296"/>
        <v>0</v>
      </c>
      <c r="EX170">
        <f t="shared" si="262"/>
        <v>0</v>
      </c>
      <c r="EY170">
        <f t="shared" si="262"/>
        <v>0</v>
      </c>
      <c r="FB170">
        <f t="shared" si="263"/>
        <v>0</v>
      </c>
      <c r="FC170">
        <f t="shared" si="263"/>
        <v>0</v>
      </c>
      <c r="FD170">
        <f t="shared" si="263"/>
        <v>0</v>
      </c>
      <c r="FG170" s="215">
        <f t="shared" si="297"/>
        <v>0</v>
      </c>
      <c r="FH170">
        <f t="shared" si="264"/>
        <v>0</v>
      </c>
      <c r="FI170">
        <f t="shared" si="264"/>
        <v>0</v>
      </c>
      <c r="FK170">
        <f t="shared" si="298"/>
        <v>0</v>
      </c>
      <c r="FL170" s="215">
        <f t="shared" si="299"/>
        <v>0</v>
      </c>
      <c r="FP170" s="215">
        <f t="shared" si="300"/>
        <v>0</v>
      </c>
      <c r="FQ170">
        <f t="shared" si="301"/>
        <v>0</v>
      </c>
      <c r="FR170" s="215">
        <f t="shared" si="302"/>
        <v>0</v>
      </c>
      <c r="FS170" s="209">
        <f t="shared" si="303"/>
        <v>315</v>
      </c>
      <c r="FU170">
        <f t="shared" si="304"/>
        <v>0</v>
      </c>
    </row>
    <row r="171" spans="6:177">
      <c r="F171" s="2">
        <v>39000</v>
      </c>
      <c r="G171">
        <f t="shared" si="305"/>
        <v>39025</v>
      </c>
      <c r="H171" s="75">
        <f t="shared" si="266"/>
        <v>-2798</v>
      </c>
      <c r="I171" s="57">
        <v>1870</v>
      </c>
      <c r="J171" s="57">
        <v>0</v>
      </c>
      <c r="K171" s="2">
        <f>ROUND(INDEX(CCareExpDecimal[],MATCH(F171,CCareExpDecimal[Income At Least],1),2)*J171,0)</f>
        <v>0</v>
      </c>
      <c r="L171" s="57">
        <v>430.1000000000019</v>
      </c>
      <c r="M171" s="2">
        <f t="shared" si="267"/>
        <v>0</v>
      </c>
      <c r="N171" s="57">
        <v>1440</v>
      </c>
      <c r="O171" s="57">
        <f t="shared" si="243"/>
        <v>1870</v>
      </c>
      <c r="P171" s="2">
        <f t="shared" si="268"/>
        <v>0</v>
      </c>
      <c r="Q171" s="96">
        <v>1760</v>
      </c>
      <c r="R171" s="96">
        <f t="shared" si="306"/>
        <v>1330</v>
      </c>
      <c r="S171" s="2">
        <f t="shared" si="307"/>
        <v>0</v>
      </c>
      <c r="T171" s="2">
        <f t="shared" si="269"/>
        <v>-2798</v>
      </c>
      <c r="U171" s="2">
        <f t="shared" si="270"/>
        <v>2798</v>
      </c>
      <c r="V171" s="75"/>
      <c r="W171" s="75">
        <f t="shared" si="271"/>
        <v>-809</v>
      </c>
      <c r="X171" s="75">
        <f t="shared" si="272"/>
        <v>5</v>
      </c>
      <c r="Y171" s="75">
        <f t="shared" si="273"/>
        <v>0</v>
      </c>
      <c r="Z171" s="75"/>
      <c r="AA171" s="2">
        <f t="shared" si="274"/>
        <v>2500</v>
      </c>
      <c r="AB171" s="2">
        <f>IF($F171&lt;=AD$64,AD$65,AD$66)*Calc!$B$12+AD$63</f>
        <v>1500</v>
      </c>
      <c r="AC171" s="2">
        <f t="shared" si="275"/>
        <v>4000</v>
      </c>
      <c r="AD171" s="126">
        <f t="shared" si="276"/>
        <v>-1835</v>
      </c>
      <c r="AE171" s="112">
        <v>1563</v>
      </c>
      <c r="AF171" s="75">
        <f t="shared" si="277"/>
        <v>0</v>
      </c>
      <c r="AG171" s="75"/>
      <c r="AH171" s="75">
        <f t="shared" si="278"/>
        <v>-629</v>
      </c>
      <c r="AI171" s="75">
        <f t="shared" si="279"/>
        <v>0</v>
      </c>
      <c r="AJ171" s="75">
        <f t="shared" si="280"/>
        <v>-1156</v>
      </c>
      <c r="AK171" s="75">
        <f t="shared" si="281"/>
        <v>0</v>
      </c>
      <c r="AL171" s="75">
        <f t="shared" si="308"/>
        <v>-1156</v>
      </c>
      <c r="AM171" s="114">
        <v>1129</v>
      </c>
      <c r="AN171" s="120"/>
      <c r="AO171" s="75">
        <f t="shared" si="246"/>
        <v>-632</v>
      </c>
      <c r="AP171" s="75">
        <f t="shared" si="246"/>
        <v>-1107</v>
      </c>
      <c r="AQ171" s="75"/>
      <c r="AR171" s="126">
        <f t="shared" si="282"/>
        <v>-1000</v>
      </c>
      <c r="AS171" s="75">
        <f t="shared" si="247"/>
        <v>-1488</v>
      </c>
      <c r="AT171" s="75">
        <f t="shared" si="247"/>
        <v>-1309</v>
      </c>
      <c r="AU171" s="75">
        <f t="shared" si="247"/>
        <v>0</v>
      </c>
      <c r="AV171" s="75">
        <f t="shared" si="247"/>
        <v>-1604</v>
      </c>
      <c r="AW171" s="112">
        <v>1071</v>
      </c>
      <c r="AX171" s="75">
        <f t="shared" si="248"/>
        <v>-2239</v>
      </c>
      <c r="AY171" s="75">
        <f t="shared" si="248"/>
        <v>-1198</v>
      </c>
      <c r="AZ171" s="75"/>
      <c r="BA171" s="75">
        <f t="shared" si="319"/>
        <v>-1810</v>
      </c>
      <c r="BB171" s="75">
        <f t="shared" si="319"/>
        <v>-1197</v>
      </c>
      <c r="BC171" s="75">
        <f t="shared" si="319"/>
        <v>-1734</v>
      </c>
      <c r="BD171" s="75">
        <f t="shared" si="319"/>
        <v>-1438</v>
      </c>
      <c r="BE171" s="75">
        <f t="shared" si="319"/>
        <v>-1621</v>
      </c>
      <c r="BF171" s="75">
        <f t="shared" si="319"/>
        <v>-1001</v>
      </c>
      <c r="BG171" s="112">
        <v>778</v>
      </c>
      <c r="BH171" s="75">
        <f t="shared" si="283"/>
        <v>-1186</v>
      </c>
      <c r="BI171" s="75">
        <f t="shared" si="284"/>
        <v>5150</v>
      </c>
      <c r="BJ171" s="75">
        <f t="shared" si="285"/>
        <v>-1403</v>
      </c>
      <c r="BK171" s="75">
        <f t="shared" si="250"/>
        <v>-1730</v>
      </c>
      <c r="BL171" s="75">
        <f t="shared" si="250"/>
        <v>-1428</v>
      </c>
      <c r="BM171" s="75"/>
      <c r="BN171" s="75">
        <f t="shared" si="251"/>
        <v>-1347</v>
      </c>
      <c r="BO171" s="75">
        <f t="shared" si="251"/>
        <v>-1035</v>
      </c>
      <c r="BP171" s="112">
        <v>930</v>
      </c>
      <c r="BQ171" s="75">
        <f t="shared" si="286"/>
        <v>-924</v>
      </c>
      <c r="BR171" s="112">
        <v>718</v>
      </c>
      <c r="BS171" s="75">
        <f t="shared" si="287"/>
        <v>5540</v>
      </c>
      <c r="BT171" s="75">
        <f t="shared" si="320"/>
        <v>-1588</v>
      </c>
      <c r="BU171" s="75">
        <f t="shared" si="320"/>
        <v>-1030</v>
      </c>
      <c r="BV171" s="75">
        <f t="shared" si="320"/>
        <v>0</v>
      </c>
      <c r="BW171" s="75">
        <f t="shared" si="320"/>
        <v>0</v>
      </c>
      <c r="BX171" s="75">
        <f t="shared" si="320"/>
        <v>-648</v>
      </c>
      <c r="BY171" s="75">
        <f t="shared" si="320"/>
        <v>-953</v>
      </c>
      <c r="BZ171" s="75">
        <f t="shared" si="320"/>
        <v>-1540</v>
      </c>
      <c r="CA171" s="75">
        <f t="shared" si="320"/>
        <v>-1247</v>
      </c>
      <c r="CB171" s="112">
        <v>707</v>
      </c>
      <c r="CC171" s="75">
        <f t="shared" si="288"/>
        <v>0</v>
      </c>
      <c r="CD171" s="75">
        <f t="shared" si="289"/>
        <v>0</v>
      </c>
      <c r="CE171" s="126">
        <f t="shared" si="290"/>
        <v>-290</v>
      </c>
      <c r="CF171" s="75">
        <f t="shared" si="291"/>
        <v>-1315</v>
      </c>
      <c r="CG171" s="75"/>
      <c r="CH171" s="75">
        <f t="shared" si="253"/>
        <v>-2419</v>
      </c>
      <c r="CI171" s="75">
        <f t="shared" si="253"/>
        <v>-1197</v>
      </c>
      <c r="CJ171" s="75"/>
      <c r="CK171" s="75">
        <f t="shared" si="254"/>
        <v>-911</v>
      </c>
      <c r="CL171" s="75">
        <f t="shared" si="254"/>
        <v>-943</v>
      </c>
      <c r="CM171" s="112">
        <v>146</v>
      </c>
      <c r="CN171" s="75">
        <f t="shared" si="255"/>
        <v>0</v>
      </c>
      <c r="CO171" s="75">
        <f t="shared" si="255"/>
        <v>0</v>
      </c>
      <c r="CP171" s="75">
        <f t="shared" si="255"/>
        <v>0</v>
      </c>
      <c r="CQ171" s="75"/>
      <c r="CR171" s="126">
        <f t="shared" si="292"/>
        <v>-1241</v>
      </c>
      <c r="CS171" s="112">
        <v>0</v>
      </c>
      <c r="CT171" s="121">
        <f t="shared" si="265"/>
        <v>-3.182051282051282E-2</v>
      </c>
      <c r="CU171" s="75">
        <f t="shared" si="256"/>
        <v>-938</v>
      </c>
      <c r="CV171" s="75">
        <f t="shared" si="256"/>
        <v>-1472</v>
      </c>
      <c r="CW171" s="75">
        <f t="shared" si="256"/>
        <v>0</v>
      </c>
      <c r="CX171" s="126" cm="1">
        <f t="array" ref="CX171">IF($F171&lt;=10000,0,-ROUND(MAX(INDEX(CX$26:CX$38,MATCH(MAX($F171-CX$86-IF(CX$8="Yes",IF(CX$9=0,$U171,MIN($U171,CX$9)),0),0),CX$12:CX$25,1))*(MAX($F171-CX$86-IF(CX$8="Yes",IF(CX$9=0,$U171,MIN($U171,CX$9)),0),0)-INDEX(CX$12:CX$25,MATCH(MAX($F171-CX$86-IF(CX$8="Yes",IF(CX$9=0,$U171,MIN($U171,CX$9)),0),0),CX$12:CX$25,1)))+INDEX(CX$39:CX$51,MATCH(MAX($F171-CX$86-IF(CX$8="Yes",IF(CX$9=0,$U171,MIN($U171,CX$9)),0),0),CX$12:CX$25,1))-CX$87,0),0))*(1-_xlfn.IFNA(INDEX(WVFamilyCredit[Percent],MATCH(1,(WVFamilyCredit[Year]=Calc!$B$4)*(WVFamilyCredit[HH Size]=SUM(Calc!$B$11:$B$12))*(WVFamilyCredit[Status]=Calc!$B$8)*(WVFamilyCredit[greater than]&lt;=$F171)*(WVFamilyCredit[equal to or less than]&gt;=$F171),0)),0))</f>
        <v>-1133</v>
      </c>
      <c r="CY171" s="115" cm="1">
        <f t="array" ref="CY171">(1-_xlfn.IFNA(INDEX(WVFamilyCredit[Percent],MATCH(1,(WVFamilyCredit[Year]=Calc!$B$4)*(WVFamilyCredit[HH Size]=SUM(Calc!$B$11:$B$12))*(WVFamilyCredit[Status]=Calc!$B$8)*(WVFamilyCredit[greater than]&lt;=$F171)*(WVFamilyCredit[equal to or less than]&gt;=$F171),0)),0))</f>
        <v>1</v>
      </c>
      <c r="CZ171" s="112">
        <v>1300</v>
      </c>
      <c r="DA171" s="57"/>
      <c r="DB171" s="75">
        <f t="shared" si="257"/>
        <v>-999</v>
      </c>
      <c r="DC171" s="75">
        <f t="shared" si="257"/>
        <v>0</v>
      </c>
      <c r="DE171" s="57"/>
      <c r="DF171" s="57">
        <f t="shared" si="309"/>
        <v>1563</v>
      </c>
      <c r="DG171" s="57">
        <f t="shared" si="310"/>
        <v>1129</v>
      </c>
      <c r="DH171">
        <v>0</v>
      </c>
      <c r="DI171" s="57">
        <f t="shared" si="311"/>
        <v>1071</v>
      </c>
      <c r="DJ171" s="75">
        <f t="shared" si="312"/>
        <v>778</v>
      </c>
      <c r="DK171" s="75">
        <f t="shared" si="313"/>
        <v>930</v>
      </c>
      <c r="DL171" s="75">
        <f t="shared" si="314"/>
        <v>718</v>
      </c>
      <c r="DM171" s="57">
        <f t="shared" si="315"/>
        <v>707</v>
      </c>
      <c r="DN171" s="57">
        <f t="shared" si="316"/>
        <v>146</v>
      </c>
      <c r="DO171">
        <f>0</f>
        <v>0</v>
      </c>
      <c r="DP171">
        <v>0</v>
      </c>
      <c r="DQ171" s="57">
        <f t="shared" si="317"/>
        <v>-1241</v>
      </c>
      <c r="DR171" s="75">
        <f t="shared" si="318"/>
        <v>-1133</v>
      </c>
      <c r="EB171" s="209" cm="1">
        <f t="array" ref="EB171">_xlfn.IFNA(INDEX(CAeitcTable[],MATCH(1,(CAeitcTable[At Least]&lt;=$F171)*(CAeitcTable[But Not Over]&gt;=$F171),0),MATCH(MIN($B$12,3),VALUE(CAeitcTable[#Headers]),0)),0)</f>
        <v>0</v>
      </c>
      <c r="EC171">
        <f t="shared" si="258"/>
        <v>0</v>
      </c>
      <c r="ED171">
        <f t="shared" si="258"/>
        <v>0</v>
      </c>
      <c r="EE171">
        <f t="shared" si="258"/>
        <v>0</v>
      </c>
      <c r="EF171">
        <f t="shared" si="258"/>
        <v>0</v>
      </c>
      <c r="EI171">
        <f t="shared" si="293"/>
        <v>0</v>
      </c>
      <c r="EK171">
        <f t="shared" si="259"/>
        <v>0</v>
      </c>
      <c r="EL171">
        <f t="shared" si="259"/>
        <v>0</v>
      </c>
      <c r="EM171">
        <f t="shared" si="259"/>
        <v>0</v>
      </c>
      <c r="EN171">
        <f t="shared" si="259"/>
        <v>0</v>
      </c>
      <c r="EP171">
        <f t="shared" si="260"/>
        <v>0</v>
      </c>
      <c r="EQ171">
        <f t="shared" si="260"/>
        <v>0</v>
      </c>
      <c r="ER171" s="209">
        <f t="shared" si="294"/>
        <v>0</v>
      </c>
      <c r="ES171">
        <f t="shared" si="261"/>
        <v>0</v>
      </c>
      <c r="ET171">
        <f t="shared" si="261"/>
        <v>0</v>
      </c>
      <c r="EU171" s="213">
        <f t="shared" si="295"/>
        <v>0</v>
      </c>
      <c r="EW171" s="215">
        <f t="shared" si="296"/>
        <v>0</v>
      </c>
      <c r="EX171">
        <f t="shared" si="262"/>
        <v>0</v>
      </c>
      <c r="EY171">
        <f t="shared" si="262"/>
        <v>0</v>
      </c>
      <c r="FB171">
        <f t="shared" si="263"/>
        <v>0</v>
      </c>
      <c r="FC171">
        <f t="shared" si="263"/>
        <v>0</v>
      </c>
      <c r="FD171">
        <f t="shared" si="263"/>
        <v>0</v>
      </c>
      <c r="FG171" s="215">
        <f t="shared" si="297"/>
        <v>0</v>
      </c>
      <c r="FH171">
        <f t="shared" si="264"/>
        <v>0</v>
      </c>
      <c r="FI171">
        <f t="shared" si="264"/>
        <v>0</v>
      </c>
      <c r="FK171">
        <f t="shared" si="298"/>
        <v>0</v>
      </c>
      <c r="FL171" s="215">
        <f t="shared" si="299"/>
        <v>0</v>
      </c>
      <c r="FP171" s="215">
        <f t="shared" si="300"/>
        <v>0</v>
      </c>
      <c r="FQ171">
        <f t="shared" si="301"/>
        <v>0</v>
      </c>
      <c r="FR171" s="215">
        <f t="shared" si="302"/>
        <v>0</v>
      </c>
      <c r="FS171" s="209">
        <f t="shared" si="303"/>
        <v>315</v>
      </c>
      <c r="FU171">
        <f t="shared" si="304"/>
        <v>0</v>
      </c>
    </row>
    <row r="172" spans="6:177">
      <c r="F172" s="2">
        <v>39500</v>
      </c>
      <c r="G172">
        <f t="shared" si="305"/>
        <v>39525</v>
      </c>
      <c r="H172" s="75">
        <f t="shared" si="266"/>
        <v>-2858</v>
      </c>
      <c r="I172" s="57">
        <v>1930</v>
      </c>
      <c r="J172" s="57">
        <v>0</v>
      </c>
      <c r="K172" s="2">
        <f>ROUND(INDEX(CCareExpDecimal[],MATCH(F172,CCareExpDecimal[Income At Least],1),2)*J172,0)</f>
        <v>0</v>
      </c>
      <c r="L172" s="57">
        <v>424.60000000000196</v>
      </c>
      <c r="M172" s="2">
        <f t="shared" si="267"/>
        <v>0</v>
      </c>
      <c r="N172" s="57">
        <v>1505</v>
      </c>
      <c r="O172" s="57">
        <f t="shared" si="243"/>
        <v>1930</v>
      </c>
      <c r="P172" s="2">
        <f t="shared" si="268"/>
        <v>0</v>
      </c>
      <c r="Q172" s="96">
        <v>1695</v>
      </c>
      <c r="R172" s="96">
        <f t="shared" si="306"/>
        <v>1270</v>
      </c>
      <c r="S172" s="2">
        <f t="shared" si="307"/>
        <v>0</v>
      </c>
      <c r="T172" s="2">
        <f t="shared" si="269"/>
        <v>-2858</v>
      </c>
      <c r="U172" s="2">
        <f t="shared" si="270"/>
        <v>2858</v>
      </c>
      <c r="V172" s="75"/>
      <c r="W172" s="75">
        <f t="shared" si="271"/>
        <v>-825</v>
      </c>
      <c r="X172" s="75">
        <f t="shared" si="272"/>
        <v>5</v>
      </c>
      <c r="Y172" s="75">
        <f t="shared" si="273"/>
        <v>0</v>
      </c>
      <c r="Z172" s="75"/>
      <c r="AA172" s="2">
        <f t="shared" si="274"/>
        <v>2500</v>
      </c>
      <c r="AB172" s="2">
        <f>IF($F172&lt;=AD$64,AD$65,AD$66)*Calc!$B$12+AD$63</f>
        <v>1500</v>
      </c>
      <c r="AC172" s="2">
        <f t="shared" si="275"/>
        <v>4000</v>
      </c>
      <c r="AD172" s="126">
        <f t="shared" si="276"/>
        <v>-1860</v>
      </c>
      <c r="AE172" s="112">
        <v>1588</v>
      </c>
      <c r="AF172" s="75">
        <f t="shared" si="277"/>
        <v>0</v>
      </c>
      <c r="AG172" s="75"/>
      <c r="AH172" s="75">
        <f t="shared" si="278"/>
        <v>-641</v>
      </c>
      <c r="AI172" s="75">
        <f t="shared" si="279"/>
        <v>0</v>
      </c>
      <c r="AJ172" s="75">
        <f t="shared" si="280"/>
        <v>-1181</v>
      </c>
      <c r="AK172" s="75">
        <f t="shared" si="281"/>
        <v>0</v>
      </c>
      <c r="AL172" s="75">
        <f t="shared" si="308"/>
        <v>-1181</v>
      </c>
      <c r="AM172" s="114">
        <v>1152</v>
      </c>
      <c r="AN172" s="120"/>
      <c r="AO172" s="75">
        <f t="shared" si="246"/>
        <v>-652</v>
      </c>
      <c r="AP172" s="75">
        <f t="shared" si="246"/>
        <v>-1129</v>
      </c>
      <c r="AQ172" s="75"/>
      <c r="AR172" s="126">
        <f t="shared" si="282"/>
        <v>-1025</v>
      </c>
      <c r="AS172" s="75">
        <f t="shared" si="247"/>
        <v>-1515</v>
      </c>
      <c r="AT172" s="75">
        <f t="shared" si="247"/>
        <v>-1339</v>
      </c>
      <c r="AU172" s="75">
        <f t="shared" si="247"/>
        <v>0</v>
      </c>
      <c r="AV172" s="75">
        <f t="shared" si="247"/>
        <v>-1633</v>
      </c>
      <c r="AW172" s="112">
        <v>1101</v>
      </c>
      <c r="AX172" s="75">
        <f t="shared" si="248"/>
        <v>-2278</v>
      </c>
      <c r="AY172" s="75">
        <f t="shared" si="248"/>
        <v>-1227</v>
      </c>
      <c r="AZ172" s="75"/>
      <c r="BA172" s="75">
        <f t="shared" si="319"/>
        <v>-1835</v>
      </c>
      <c r="BB172" s="75">
        <f t="shared" si="319"/>
        <v>-1213</v>
      </c>
      <c r="BC172" s="75">
        <f t="shared" si="319"/>
        <v>-1759</v>
      </c>
      <c r="BD172" s="75">
        <f t="shared" si="319"/>
        <v>-1466</v>
      </c>
      <c r="BE172" s="75">
        <f t="shared" si="319"/>
        <v>-1643</v>
      </c>
      <c r="BF172" s="75">
        <f t="shared" si="319"/>
        <v>-1019</v>
      </c>
      <c r="BG172" s="112">
        <v>796</v>
      </c>
      <c r="BH172" s="75">
        <f t="shared" si="283"/>
        <v>-1215</v>
      </c>
      <c r="BI172" s="75">
        <f t="shared" si="284"/>
        <v>5150</v>
      </c>
      <c r="BJ172" s="75">
        <f t="shared" si="285"/>
        <v>-1427</v>
      </c>
      <c r="BK172" s="75">
        <f t="shared" si="250"/>
        <v>-1755</v>
      </c>
      <c r="BL172" s="75">
        <f t="shared" si="250"/>
        <v>-1449</v>
      </c>
      <c r="BM172" s="75"/>
      <c r="BN172" s="75">
        <f t="shared" si="251"/>
        <v>-1374</v>
      </c>
      <c r="BO172" s="75">
        <f t="shared" si="251"/>
        <v>-1060</v>
      </c>
      <c r="BP172" s="112">
        <v>955</v>
      </c>
      <c r="BQ172" s="75">
        <f t="shared" si="286"/>
        <v>-945</v>
      </c>
      <c r="BR172" s="112">
        <v>743</v>
      </c>
      <c r="BS172" s="75">
        <f t="shared" si="287"/>
        <v>5540</v>
      </c>
      <c r="BT172" s="75">
        <f t="shared" si="320"/>
        <v>-1618</v>
      </c>
      <c r="BU172" s="75">
        <f t="shared" si="320"/>
        <v>-1055</v>
      </c>
      <c r="BV172" s="75">
        <f t="shared" si="320"/>
        <v>0</v>
      </c>
      <c r="BW172" s="75">
        <f t="shared" si="320"/>
        <v>0</v>
      </c>
      <c r="BX172" s="75">
        <f t="shared" si="320"/>
        <v>-665</v>
      </c>
      <c r="BY172" s="75">
        <f t="shared" si="320"/>
        <v>-977</v>
      </c>
      <c r="BZ172" s="75">
        <f t="shared" si="320"/>
        <v>-1568</v>
      </c>
      <c r="CA172" s="75">
        <f t="shared" si="320"/>
        <v>-1271</v>
      </c>
      <c r="CB172" s="112">
        <v>730</v>
      </c>
      <c r="CC172" s="75">
        <f t="shared" si="288"/>
        <v>0</v>
      </c>
      <c r="CD172" s="75">
        <f t="shared" si="289"/>
        <v>0</v>
      </c>
      <c r="CE172" s="126">
        <f t="shared" si="290"/>
        <v>-304</v>
      </c>
      <c r="CF172" s="75">
        <f t="shared" si="291"/>
        <v>-1339</v>
      </c>
      <c r="CG172" s="75"/>
      <c r="CH172" s="75">
        <f t="shared" si="253"/>
        <v>-2457</v>
      </c>
      <c r="CI172" s="75">
        <f t="shared" si="253"/>
        <v>-1213</v>
      </c>
      <c r="CJ172" s="75"/>
      <c r="CK172" s="75">
        <f t="shared" si="254"/>
        <v>-930</v>
      </c>
      <c r="CL172" s="75">
        <f t="shared" si="254"/>
        <v>-975</v>
      </c>
      <c r="CM172" s="112">
        <v>163</v>
      </c>
      <c r="CN172" s="75">
        <f t="shared" si="255"/>
        <v>0</v>
      </c>
      <c r="CO172" s="75">
        <f t="shared" si="255"/>
        <v>0</v>
      </c>
      <c r="CP172" s="75">
        <f t="shared" si="255"/>
        <v>0</v>
      </c>
      <c r="CQ172" s="75"/>
      <c r="CR172" s="126">
        <f t="shared" si="292"/>
        <v>-1272</v>
      </c>
      <c r="CS172" s="112">
        <v>0</v>
      </c>
      <c r="CT172" s="121">
        <f t="shared" si="265"/>
        <v>-3.2202531645569618E-2</v>
      </c>
      <c r="CU172" s="75">
        <f t="shared" si="256"/>
        <v>-955</v>
      </c>
      <c r="CV172" s="75">
        <f t="shared" si="256"/>
        <v>-1500</v>
      </c>
      <c r="CW172" s="75">
        <f t="shared" si="256"/>
        <v>0</v>
      </c>
      <c r="CX172" s="126" cm="1">
        <f t="array" ref="CX172">IF($F172&lt;=10000,0,-ROUND(MAX(INDEX(CX$26:CX$38,MATCH(MAX($F172-CX$86-IF(CX$8="Yes",IF(CX$9=0,$U172,MIN($U172,CX$9)),0),0),CX$12:CX$25,1))*(MAX($F172-CX$86-IF(CX$8="Yes",IF(CX$9=0,$U172,MIN($U172,CX$9)),0),0)-INDEX(CX$12:CX$25,MATCH(MAX($F172-CX$86-IF(CX$8="Yes",IF(CX$9=0,$U172,MIN($U172,CX$9)),0),0),CX$12:CX$25,1)))+INDEX(CX$39:CX$51,MATCH(MAX($F172-CX$86-IF(CX$8="Yes",IF(CX$9=0,$U172,MIN($U172,CX$9)),0),0),CX$12:CX$25,1))-CX$87,0),0))*(1-_xlfn.IFNA(INDEX(WVFamilyCredit[Percent],MATCH(1,(WVFamilyCredit[Year]=Calc!$B$4)*(WVFamilyCredit[HH Size]=SUM(Calc!$B$11:$B$12))*(WVFamilyCredit[Status]=Calc!$B$8)*(WVFamilyCredit[greater than]&lt;=$F172)*(WVFamilyCredit[equal to or less than]&gt;=$F172),0)),0))</f>
        <v>-1151</v>
      </c>
      <c r="CY172" s="115" cm="1">
        <f t="array" ref="CY172">(1-_xlfn.IFNA(INDEX(WVFamilyCredit[Percent],MATCH(1,(WVFamilyCredit[Year]=Calc!$B$4)*(WVFamilyCredit[HH Size]=SUM(Calc!$B$11:$B$12))*(WVFamilyCredit[Status]=Calc!$B$8)*(WVFamilyCredit[greater than]&lt;=$F172)*(WVFamilyCredit[equal to or less than]&gt;=$F172),0)),0))</f>
        <v>1</v>
      </c>
      <c r="CZ172" s="112">
        <v>1325</v>
      </c>
      <c r="DA172" s="57"/>
      <c r="DB172" s="75">
        <f t="shared" si="257"/>
        <v>-1021</v>
      </c>
      <c r="DC172" s="75">
        <f t="shared" si="257"/>
        <v>0</v>
      </c>
      <c r="DE172" s="57"/>
      <c r="DF172" s="57">
        <f t="shared" si="309"/>
        <v>1588</v>
      </c>
      <c r="DG172" s="57">
        <f t="shared" si="310"/>
        <v>1152</v>
      </c>
      <c r="DH172">
        <v>0</v>
      </c>
      <c r="DI172" s="57">
        <f t="shared" si="311"/>
        <v>1101</v>
      </c>
      <c r="DJ172" s="75">
        <f t="shared" si="312"/>
        <v>796</v>
      </c>
      <c r="DK172" s="75">
        <f t="shared" si="313"/>
        <v>955</v>
      </c>
      <c r="DL172" s="75">
        <f t="shared" si="314"/>
        <v>743</v>
      </c>
      <c r="DM172" s="57">
        <f t="shared" si="315"/>
        <v>730</v>
      </c>
      <c r="DN172" s="57">
        <f t="shared" si="316"/>
        <v>163</v>
      </c>
      <c r="DO172">
        <f>0</f>
        <v>0</v>
      </c>
      <c r="DP172">
        <v>0</v>
      </c>
      <c r="DQ172" s="57">
        <f t="shared" si="317"/>
        <v>-1272</v>
      </c>
      <c r="DR172" s="75">
        <f t="shared" si="318"/>
        <v>-1151</v>
      </c>
      <c r="EB172" s="209" cm="1">
        <f t="array" ref="EB172">_xlfn.IFNA(INDEX(CAeitcTable[],MATCH(1,(CAeitcTable[At Least]&lt;=$F172)*(CAeitcTable[But Not Over]&gt;=$F172),0),MATCH(MIN($B$12,3),VALUE(CAeitcTable[#Headers]),0)),0)</f>
        <v>0</v>
      </c>
      <c r="EC172">
        <f t="shared" si="258"/>
        <v>0</v>
      </c>
      <c r="ED172">
        <f t="shared" si="258"/>
        <v>0</v>
      </c>
      <c r="EE172">
        <f t="shared" si="258"/>
        <v>0</v>
      </c>
      <c r="EF172">
        <f t="shared" si="258"/>
        <v>0</v>
      </c>
      <c r="EI172">
        <f t="shared" si="293"/>
        <v>0</v>
      </c>
      <c r="EK172">
        <f t="shared" si="259"/>
        <v>0</v>
      </c>
      <c r="EL172">
        <f t="shared" si="259"/>
        <v>0</v>
      </c>
      <c r="EM172">
        <f t="shared" si="259"/>
        <v>0</v>
      </c>
      <c r="EN172">
        <f t="shared" si="259"/>
        <v>0</v>
      </c>
      <c r="EP172">
        <f t="shared" si="260"/>
        <v>0</v>
      </c>
      <c r="EQ172">
        <f t="shared" si="260"/>
        <v>0</v>
      </c>
      <c r="ER172" s="209">
        <f t="shared" si="294"/>
        <v>0</v>
      </c>
      <c r="ES172">
        <f t="shared" si="261"/>
        <v>0</v>
      </c>
      <c r="ET172">
        <f t="shared" si="261"/>
        <v>0</v>
      </c>
      <c r="EU172" s="213">
        <f t="shared" si="295"/>
        <v>0</v>
      </c>
      <c r="EW172" s="215">
        <f t="shared" si="296"/>
        <v>0</v>
      </c>
      <c r="EX172">
        <f t="shared" si="262"/>
        <v>0</v>
      </c>
      <c r="EY172">
        <f t="shared" si="262"/>
        <v>0</v>
      </c>
      <c r="FB172">
        <f t="shared" si="263"/>
        <v>0</v>
      </c>
      <c r="FC172">
        <f t="shared" si="263"/>
        <v>0</v>
      </c>
      <c r="FD172">
        <f t="shared" si="263"/>
        <v>0</v>
      </c>
      <c r="FG172" s="215">
        <f t="shared" si="297"/>
        <v>0</v>
      </c>
      <c r="FH172">
        <f t="shared" si="264"/>
        <v>0</v>
      </c>
      <c r="FI172">
        <f t="shared" si="264"/>
        <v>0</v>
      </c>
      <c r="FK172">
        <f t="shared" si="298"/>
        <v>0</v>
      </c>
      <c r="FL172" s="215">
        <f t="shared" si="299"/>
        <v>0</v>
      </c>
      <c r="FP172" s="215">
        <f t="shared" si="300"/>
        <v>0</v>
      </c>
      <c r="FQ172">
        <f t="shared" si="301"/>
        <v>0</v>
      </c>
      <c r="FR172" s="215">
        <f t="shared" si="302"/>
        <v>0</v>
      </c>
      <c r="FS172" s="209">
        <f t="shared" si="303"/>
        <v>315</v>
      </c>
      <c r="FU172">
        <f t="shared" si="304"/>
        <v>0</v>
      </c>
    </row>
    <row r="173" spans="6:177">
      <c r="F173" s="2">
        <v>40000</v>
      </c>
      <c r="G173">
        <f t="shared" si="305"/>
        <v>40025</v>
      </c>
      <c r="H173" s="75">
        <f t="shared" si="266"/>
        <v>-2918</v>
      </c>
      <c r="I173" s="57">
        <v>1990</v>
      </c>
      <c r="J173" s="57">
        <v>0</v>
      </c>
      <c r="K173" s="2">
        <f>ROUND(INDEX(CCareExpDecimal[],MATCH(F173,CCareExpDecimal[Income At Least],1),2)*J173,0)</f>
        <v>0</v>
      </c>
      <c r="L173" s="57">
        <v>437.800000000002</v>
      </c>
      <c r="M173" s="2">
        <f t="shared" si="267"/>
        <v>0</v>
      </c>
      <c r="N173" s="57">
        <v>1552</v>
      </c>
      <c r="O173" s="57">
        <f t="shared" si="243"/>
        <v>1990</v>
      </c>
      <c r="P173" s="2">
        <f t="shared" si="268"/>
        <v>0</v>
      </c>
      <c r="Q173" s="96">
        <v>1648</v>
      </c>
      <c r="R173" s="96">
        <f t="shared" si="306"/>
        <v>1210</v>
      </c>
      <c r="S173" s="2">
        <f t="shared" si="307"/>
        <v>0</v>
      </c>
      <c r="T173" s="2">
        <f t="shared" si="269"/>
        <v>-2918</v>
      </c>
      <c r="U173" s="2">
        <f t="shared" si="270"/>
        <v>2918</v>
      </c>
      <c r="V173" s="75"/>
      <c r="W173" s="75">
        <f t="shared" si="271"/>
        <v>-840</v>
      </c>
      <c r="X173" s="75">
        <f t="shared" si="272"/>
        <v>5</v>
      </c>
      <c r="Y173" s="75">
        <f t="shared" si="273"/>
        <v>0</v>
      </c>
      <c r="Z173" s="75"/>
      <c r="AA173" s="2">
        <f t="shared" si="274"/>
        <v>2500</v>
      </c>
      <c r="AB173" s="2">
        <f>IF($F173&lt;=AD$64,AD$65,AD$66)*Calc!$B$12+AD$63</f>
        <v>1500</v>
      </c>
      <c r="AC173" s="2">
        <f t="shared" si="275"/>
        <v>4000</v>
      </c>
      <c r="AD173" s="126">
        <f t="shared" si="276"/>
        <v>-1885</v>
      </c>
      <c r="AE173" s="112">
        <v>1613</v>
      </c>
      <c r="AF173" s="75">
        <f t="shared" si="277"/>
        <v>0</v>
      </c>
      <c r="AG173" s="75"/>
      <c r="AH173" s="75">
        <f t="shared" si="278"/>
        <v>-654</v>
      </c>
      <c r="AI173" s="75">
        <f t="shared" si="279"/>
        <v>0</v>
      </c>
      <c r="AJ173" s="75">
        <f t="shared" si="280"/>
        <v>-1205</v>
      </c>
      <c r="AK173" s="75">
        <f t="shared" si="281"/>
        <v>0</v>
      </c>
      <c r="AL173" s="75">
        <f t="shared" si="308"/>
        <v>-1205</v>
      </c>
      <c r="AM173" s="114">
        <v>1176</v>
      </c>
      <c r="AN173" s="120"/>
      <c r="AO173" s="75">
        <f t="shared" ref="AO173:AP192" si="321">-ROUND(MAX(INDEX(AO$26:AO$38,MATCH(MAX($F173-AO$86-IF(AO$8="Yes",IF(AO$9=0,$U173,MIN($U173,AO$9)),0),0),AO$12:AO$25,1))*(MAX($F173-AO$86-IF(AO$8="Yes",IF(AO$9=0,$U173,MIN($U173,AO$9)),0),0)-INDEX(AO$12:AO$25,MATCH(MAX($F173-AO$86-IF(AO$8="Yes",IF(AO$9=0,$U173,MIN($U173,AO$9)),0),0),AO$12:AO$25,1)))+INDEX(AO$39:AO$51,MATCH(MAX($F173-AO$86-IF(AO$8="Yes",IF(AO$9=0,$U173,MIN($U173,AO$9)),0),0),AO$12:AO$25,1))-AO$87,0),0)</f>
        <v>-672</v>
      </c>
      <c r="AP173" s="75">
        <f t="shared" si="321"/>
        <v>-1151</v>
      </c>
      <c r="AQ173" s="75"/>
      <c r="AR173" s="126">
        <f t="shared" si="282"/>
        <v>-1050</v>
      </c>
      <c r="AS173" s="75">
        <f t="shared" ref="AS173:AV192" si="322">-ROUND(MAX(INDEX(AS$26:AS$38,MATCH(MAX($F173-AS$86-IF(AS$8="Yes",IF(AS$9=0,$U173,MIN($U173,AS$9)),0),0),AS$12:AS$25,1))*(MAX($F173-AS$86-IF(AS$8="Yes",IF(AS$9=0,$U173,MIN($U173,AS$9)),0),0)-INDEX(AS$12:AS$25,MATCH(MAX($F173-AS$86-IF(AS$8="Yes",IF(AS$9=0,$U173,MIN($U173,AS$9)),0),0),AS$12:AS$25,1)))+INDEX(AS$39:AS$51,MATCH(MAX($F173-AS$86-IF(AS$8="Yes",IF(AS$9=0,$U173,MIN($U173,AS$9)),0),0),AS$12:AS$25,1))-AS$87,0),0)</f>
        <v>-1543</v>
      </c>
      <c r="AT173" s="75">
        <f t="shared" si="322"/>
        <v>-1369</v>
      </c>
      <c r="AU173" s="75">
        <f t="shared" si="322"/>
        <v>0</v>
      </c>
      <c r="AV173" s="75">
        <f t="shared" si="322"/>
        <v>-1662</v>
      </c>
      <c r="AW173" s="112">
        <v>1126</v>
      </c>
      <c r="AX173" s="75">
        <f t="shared" ref="AX173:AY192" si="323">-ROUND(MAX(INDEX(AX$26:AX$38,MATCH(MAX($F173-AX$86-IF(AX$8="Yes",IF(AX$9=0,$U173,MIN($U173,AX$9)),0),0),AX$12:AX$25,1))*(MAX($F173-AX$86-IF(AX$8="Yes",IF(AX$9=0,$U173,MIN($U173,AX$9)),0),0)-INDEX(AX$12:AX$25,MATCH(MAX($F173-AX$86-IF(AX$8="Yes",IF(AX$9=0,$U173,MIN($U173,AX$9)),0),0),AX$12:AX$25,1)))+INDEX(AX$39:AX$51,MATCH(MAX($F173-AX$86-IF(AX$8="Yes",IF(AX$9=0,$U173,MIN($U173,AX$9)),0),0),AX$12:AX$25,1))-AX$87,0),0)</f>
        <v>-2317</v>
      </c>
      <c r="AY173" s="75">
        <f t="shared" si="323"/>
        <v>-1256</v>
      </c>
      <c r="AZ173" s="75"/>
      <c r="BA173" s="75">
        <f t="shared" ref="BA173:BF182" si="324">-ROUND(MAX(INDEX(BA$26:BA$38,MATCH(MAX($F173-BA$86-IF(BA$8="Yes",IF(BA$9=0,$U173,MIN($U173,BA$9)),0),0),BA$12:BA$25,1))*(MAX($F173-BA$86-IF(BA$8="Yes",IF(BA$9=0,$U173,MIN($U173,BA$9)),0),0)-INDEX(BA$12:BA$25,MATCH(MAX($F173-BA$86-IF(BA$8="Yes",IF(BA$9=0,$U173,MIN($U173,BA$9)),0),0),BA$12:BA$25,1)))+INDEX(BA$39:BA$51,MATCH(MAX($F173-BA$86-IF(BA$8="Yes",IF(BA$9=0,$U173,MIN($U173,BA$9)),0),0),BA$12:BA$25,1))-BA$87,0),0)</f>
        <v>-1860</v>
      </c>
      <c r="BB173" s="75">
        <f t="shared" si="324"/>
        <v>-1229</v>
      </c>
      <c r="BC173" s="75">
        <f t="shared" si="324"/>
        <v>-1784</v>
      </c>
      <c r="BD173" s="75">
        <f t="shared" si="324"/>
        <v>-1495</v>
      </c>
      <c r="BE173" s="75">
        <f t="shared" si="324"/>
        <v>-1666</v>
      </c>
      <c r="BF173" s="75">
        <f t="shared" si="324"/>
        <v>-1036</v>
      </c>
      <c r="BG173" s="112">
        <v>813</v>
      </c>
      <c r="BH173" s="75">
        <f t="shared" si="283"/>
        <v>-1244</v>
      </c>
      <c r="BI173" s="75">
        <f t="shared" si="284"/>
        <v>5150</v>
      </c>
      <c r="BJ173" s="75">
        <f t="shared" si="285"/>
        <v>-1451</v>
      </c>
      <c r="BK173" s="75">
        <f t="shared" ref="BK173:BL192" si="325">-ROUND(MAX(INDEX(BK$26:BK$38,MATCH(MAX($F173-BK$86-IF(BK$8="Yes",IF(BK$9=0,$U173,MIN($U173,BK$9)),0),0),BK$12:BK$25,1))*(MAX($F173-BK$86-IF(BK$8="Yes",IF(BK$9=0,$U173,MIN($U173,BK$9)),0),0)-INDEX(BK$12:BK$25,MATCH(MAX($F173-BK$86-IF(BK$8="Yes",IF(BK$9=0,$U173,MIN($U173,BK$9)),0),0),BK$12:BK$25,1)))+INDEX(BK$39:BK$51,MATCH(MAX($F173-BK$86-IF(BK$8="Yes",IF(BK$9=0,$U173,MIN($U173,BK$9)),0),0),BK$12:BK$25,1))-BK$87,0),0)</f>
        <v>-1780</v>
      </c>
      <c r="BL173" s="75">
        <f t="shared" si="325"/>
        <v>-1471</v>
      </c>
      <c r="BM173" s="75"/>
      <c r="BN173" s="75">
        <f t="shared" ref="BN173:BO192" si="326">-ROUND(MAX(INDEX(BN$26:BN$38,MATCH(MAX($F173-BN$86-IF(BN$8="Yes",IF(BN$9=0,$U173,MIN($U173,BN$9)),0),0),BN$12:BN$25,1))*(MAX($F173-BN$86-IF(BN$8="Yes",IF(BN$9=0,$U173,MIN($U173,BN$9)),0),0)-INDEX(BN$12:BN$25,MATCH(MAX($F173-BN$86-IF(BN$8="Yes",IF(BN$9=0,$U173,MIN($U173,BN$9)),0),0),BN$12:BN$25,1)))+INDEX(BN$39:BN$51,MATCH(MAX($F173-BN$86-IF(BN$8="Yes",IF(BN$9=0,$U173,MIN($U173,BN$9)),0),0),BN$12:BN$25,1))-BN$87,0),0)</f>
        <v>-1400</v>
      </c>
      <c r="BO173" s="75">
        <f t="shared" si="326"/>
        <v>-1085</v>
      </c>
      <c r="BP173" s="112">
        <v>980</v>
      </c>
      <c r="BQ173" s="75">
        <f t="shared" si="286"/>
        <v>-967</v>
      </c>
      <c r="BR173" s="112">
        <v>768</v>
      </c>
      <c r="BS173" s="75">
        <f t="shared" si="287"/>
        <v>5540</v>
      </c>
      <c r="BT173" s="75">
        <f t="shared" ref="BT173:CA182" si="327">-ROUND(MAX(INDEX(BT$26:BT$38,MATCH(MAX($F173-BT$86-IF(BT$8="Yes",IF(BT$9=0,$U173,MIN($U173,BT$9)),0),0),BT$12:BT$25,1))*(MAX($F173-BT$86-IF(BT$8="Yes",IF(BT$9=0,$U173,MIN($U173,BT$9)),0),0)-INDEX(BT$12:BT$25,MATCH(MAX($F173-BT$86-IF(BT$8="Yes",IF(BT$9=0,$U173,MIN($U173,BT$9)),0),0),BT$12:BT$25,1)))+INDEX(BT$39:BT$51,MATCH(MAX($F173-BT$86-IF(BT$8="Yes",IF(BT$9=0,$U173,MIN($U173,BT$9)),0),0),BT$12:BT$25,1))-BT$87,0),0)</f>
        <v>-1647</v>
      </c>
      <c r="BU173" s="75">
        <f t="shared" si="327"/>
        <v>-1080</v>
      </c>
      <c r="BV173" s="75">
        <f t="shared" si="327"/>
        <v>0</v>
      </c>
      <c r="BW173" s="75">
        <f t="shared" si="327"/>
        <v>0</v>
      </c>
      <c r="BX173" s="75">
        <f t="shared" si="327"/>
        <v>-683</v>
      </c>
      <c r="BY173" s="75">
        <f t="shared" si="327"/>
        <v>-1002</v>
      </c>
      <c r="BZ173" s="75">
        <f t="shared" si="327"/>
        <v>-1595</v>
      </c>
      <c r="CA173" s="75">
        <f t="shared" si="327"/>
        <v>-1294</v>
      </c>
      <c r="CB173" s="112">
        <v>754</v>
      </c>
      <c r="CC173" s="75">
        <f t="shared" si="288"/>
        <v>0</v>
      </c>
      <c r="CD173" s="75">
        <f t="shared" si="289"/>
        <v>0</v>
      </c>
      <c r="CE173" s="126">
        <f t="shared" si="290"/>
        <v>-318</v>
      </c>
      <c r="CF173" s="75">
        <f t="shared" si="291"/>
        <v>-1362</v>
      </c>
      <c r="CG173" s="75"/>
      <c r="CH173" s="75">
        <f t="shared" ref="CH173:CI192" si="328">-ROUND(MAX(INDEX(CH$26:CH$38,MATCH(MAX($F173-CH$86-IF(CH$8="Yes",IF(CH$9=0,$U173,MIN($U173,CH$9)),0),0),CH$12:CH$25,1))*(MAX($F173-CH$86-IF(CH$8="Yes",IF(CH$9=0,$U173,MIN($U173,CH$9)),0),0)-INDEX(CH$12:CH$25,MATCH(MAX($F173-CH$86-IF(CH$8="Yes",IF(CH$9=0,$U173,MIN($U173,CH$9)),0),0),CH$12:CH$25,1)))+INDEX(CH$39:CH$51,MATCH(MAX($F173-CH$86-IF(CH$8="Yes",IF(CH$9=0,$U173,MIN($U173,CH$9)),0),0),CH$12:CH$25,1))-CH$87,0),0)</f>
        <v>-2496</v>
      </c>
      <c r="CI173" s="75">
        <f t="shared" si="328"/>
        <v>-1228</v>
      </c>
      <c r="CJ173" s="75"/>
      <c r="CK173" s="75">
        <f t="shared" ref="CK173:CL192" si="329">-ROUND(MAX(INDEX(CK$26:CK$38,MATCH(MAX($F173-CK$86-IF(CK$8="Yes",IF(CK$9=0,$U173,MIN($U173,CK$9)),0),0),CK$12:CK$25,1))*(MAX($F173-CK$86-IF(CK$8="Yes",IF(CK$9=0,$U173,MIN($U173,CK$9)),0),0)-INDEX(CK$12:CK$25,MATCH(MAX($F173-CK$86-IF(CK$8="Yes",IF(CK$9=0,$U173,MIN($U173,CK$9)),0),0),CK$12:CK$25,1)))+INDEX(CK$39:CK$51,MATCH(MAX($F173-CK$86-IF(CK$8="Yes",IF(CK$9=0,$U173,MIN($U173,CK$9)),0),0),CK$12:CK$25,1))-CK$87,0),0)</f>
        <v>-949</v>
      </c>
      <c r="CL173" s="75">
        <f t="shared" si="329"/>
        <v>-1007</v>
      </c>
      <c r="CM173" s="112">
        <v>178</v>
      </c>
      <c r="CN173" s="75">
        <f t="shared" ref="CN173:CP192" si="330">-ROUND(MAX(INDEX(CN$26:CN$38,MATCH(MAX($F173-CN$86-IF(CN$8="Yes",IF(CN$9=0,$U173,MIN($U173,CN$9)),0),0),CN$12:CN$25,1))*(MAX($F173-CN$86-IF(CN$8="Yes",IF(CN$9=0,$U173,MIN($U173,CN$9)),0),0)-INDEX(CN$12:CN$25,MATCH(MAX($F173-CN$86-IF(CN$8="Yes",IF(CN$9=0,$U173,MIN($U173,CN$9)),0),0),CN$12:CN$25,1)))+INDEX(CN$39:CN$51,MATCH(MAX($F173-CN$86-IF(CN$8="Yes",IF(CN$9=0,$U173,MIN($U173,CN$9)),0),0),CN$12:CN$25,1))-CN$87,0),0)</f>
        <v>0</v>
      </c>
      <c r="CO173" s="75">
        <f t="shared" si="330"/>
        <v>0</v>
      </c>
      <c r="CP173" s="75">
        <f t="shared" si="330"/>
        <v>0</v>
      </c>
      <c r="CQ173" s="75"/>
      <c r="CR173" s="126">
        <f t="shared" si="292"/>
        <v>-1303</v>
      </c>
      <c r="CS173" s="112">
        <v>0</v>
      </c>
      <c r="CT173" s="121">
        <f t="shared" si="265"/>
        <v>-3.2575E-2</v>
      </c>
      <c r="CU173" s="75">
        <f t="shared" ref="CU173:CW192" si="331">-ROUND(MAX(INDEX(CU$26:CU$38,MATCH(MAX($F173-CU$86-IF(CU$8="Yes",IF(CU$9=0,$U173,MIN($U173,CU$9)),0),0),CU$12:CU$25,1))*(MAX($F173-CU$86-IF(CU$8="Yes",IF(CU$9=0,$U173,MIN($U173,CU$9)),0),0)-INDEX(CU$12:CU$25,MATCH(MAX($F173-CU$86-IF(CU$8="Yes",IF(CU$9=0,$U173,MIN($U173,CU$9)),0),0),CU$12:CU$25,1)))+INDEX(CU$39:CU$51,MATCH(MAX($F173-CU$86-IF(CU$8="Yes",IF(CU$9=0,$U173,MIN($U173,CU$9)),0),0),CU$12:CU$25,1))-CU$87,0),0)</f>
        <v>-972</v>
      </c>
      <c r="CV173" s="75">
        <f t="shared" si="331"/>
        <v>-1529</v>
      </c>
      <c r="CW173" s="75">
        <f t="shared" si="331"/>
        <v>0</v>
      </c>
      <c r="CX173" s="126" cm="1">
        <f t="array" ref="CX173">IF($F173&lt;=10000,0,-ROUND(MAX(INDEX(CX$26:CX$38,MATCH(MAX($F173-CX$86-IF(CX$8="Yes",IF(CX$9=0,$U173,MIN($U173,CX$9)),0),0),CX$12:CX$25,1))*(MAX($F173-CX$86-IF(CX$8="Yes",IF(CX$9=0,$U173,MIN($U173,CX$9)),0),0)-INDEX(CX$12:CX$25,MATCH(MAX($F173-CX$86-IF(CX$8="Yes",IF(CX$9=0,$U173,MIN($U173,CX$9)),0),0),CX$12:CX$25,1)))+INDEX(CX$39:CX$51,MATCH(MAX($F173-CX$86-IF(CX$8="Yes",IF(CX$9=0,$U173,MIN($U173,CX$9)),0),0),CX$12:CX$25,1))-CX$87,0),0))*(1-_xlfn.IFNA(INDEX(WVFamilyCredit[Percent],MATCH(1,(WVFamilyCredit[Year]=Calc!$B$4)*(WVFamilyCredit[HH Size]=SUM(Calc!$B$11:$B$12))*(WVFamilyCredit[Status]=Calc!$B$8)*(WVFamilyCredit[greater than]&lt;=$F173)*(WVFamilyCredit[equal to or less than]&gt;=$F173),0)),0))</f>
        <v>-1169</v>
      </c>
      <c r="CY173" s="115" cm="1">
        <f t="array" ref="CY173">(1-_xlfn.IFNA(INDEX(WVFamilyCredit[Percent],MATCH(1,(WVFamilyCredit[Year]=Calc!$B$4)*(WVFamilyCredit[HH Size]=SUM(Calc!$B$11:$B$12))*(WVFamilyCredit[Status]=Calc!$B$8)*(WVFamilyCredit[greater than]&lt;=$F173)*(WVFamilyCredit[equal to or less than]&gt;=$F173),0)),0))</f>
        <v>1</v>
      </c>
      <c r="CZ173" s="112">
        <v>1350</v>
      </c>
      <c r="DA173" s="57"/>
      <c r="DB173" s="75">
        <f t="shared" ref="DB173:DC192" si="332">-ROUND(MAX(INDEX(DB$26:DB$38,MATCH(MAX($F173-DB$86-IF(DB$8="Yes",IF(DB$9=0,$U173,MIN($U173,DB$9)),0),0),DB$12:DB$25,1))*(MAX($F173-DB$86-IF(DB$8="Yes",IF(DB$9=0,$U173,MIN($U173,DB$9)),0),0)-INDEX(DB$12:DB$25,MATCH(MAX($F173-DB$86-IF(DB$8="Yes",IF(DB$9=0,$U173,MIN($U173,DB$9)),0),0),DB$12:DB$25,1)))+INDEX(DB$39:DB$51,MATCH(MAX($F173-DB$86-IF(DB$8="Yes",IF(DB$9=0,$U173,MIN($U173,DB$9)),0),0),DB$12:DB$25,1))-DB$87,0),0)</f>
        <v>-1043</v>
      </c>
      <c r="DC173" s="75">
        <f t="shared" si="332"/>
        <v>0</v>
      </c>
      <c r="DE173" s="57"/>
      <c r="DF173" s="57">
        <f t="shared" si="309"/>
        <v>1613</v>
      </c>
      <c r="DG173" s="57">
        <f t="shared" si="310"/>
        <v>1176</v>
      </c>
      <c r="DH173">
        <v>0</v>
      </c>
      <c r="DI173" s="57">
        <f t="shared" si="311"/>
        <v>1126</v>
      </c>
      <c r="DJ173" s="75">
        <f t="shared" si="312"/>
        <v>813</v>
      </c>
      <c r="DK173" s="75">
        <f t="shared" si="313"/>
        <v>980</v>
      </c>
      <c r="DL173" s="75">
        <f t="shared" si="314"/>
        <v>768</v>
      </c>
      <c r="DM173" s="57">
        <f t="shared" si="315"/>
        <v>754</v>
      </c>
      <c r="DN173" s="57">
        <f t="shared" si="316"/>
        <v>178</v>
      </c>
      <c r="DO173">
        <f>0</f>
        <v>0</v>
      </c>
      <c r="DP173">
        <v>0</v>
      </c>
      <c r="DQ173" s="57">
        <f t="shared" si="317"/>
        <v>-1303</v>
      </c>
      <c r="DR173" s="75">
        <f t="shared" si="318"/>
        <v>-1169</v>
      </c>
      <c r="EB173" s="209" cm="1">
        <f t="array" ref="EB173">_xlfn.IFNA(INDEX(CAeitcTable[],MATCH(1,(CAeitcTable[At Least]&lt;=$F173)*(CAeitcTable[But Not Over]&gt;=$F173),0),MATCH(MIN($B$12,3),VALUE(CAeitcTable[#Headers]),0)),0)</f>
        <v>0</v>
      </c>
      <c r="EC173">
        <f t="shared" ref="EC173:EF192" si="333">IF(EC$10,IF($B$12=0,EC$5,IF($B$12=1,EC$6,IF($B$12=2,EC$7,EC$8)))*$S173,0)</f>
        <v>0</v>
      </c>
      <c r="ED173">
        <f t="shared" si="333"/>
        <v>0</v>
      </c>
      <c r="EE173">
        <f t="shared" si="333"/>
        <v>0</v>
      </c>
      <c r="EF173">
        <f t="shared" si="333"/>
        <v>0</v>
      </c>
      <c r="EI173">
        <f t="shared" si="293"/>
        <v>0</v>
      </c>
      <c r="EK173">
        <f t="shared" ref="EK173:EN192" si="334">IF(EK$10,IF($B$12=0,EK$5,IF($B$12=1,EK$6,IF($B$12=2,EK$7,EK$8)))*$S173,0)</f>
        <v>0</v>
      </c>
      <c r="EL173">
        <f t="shared" si="334"/>
        <v>0</v>
      </c>
      <c r="EM173">
        <f t="shared" si="334"/>
        <v>0</v>
      </c>
      <c r="EN173">
        <f t="shared" si="334"/>
        <v>0</v>
      </c>
      <c r="EP173">
        <f t="shared" ref="EP173:EQ192" si="335">IF(EP$10,IF($B$12=0,EP$5,IF($B$12=1,EP$6,IF($B$12=2,EP$7,EP$8)))*$S173,0)</f>
        <v>0</v>
      </c>
      <c r="EQ173">
        <f t="shared" si="335"/>
        <v>0</v>
      </c>
      <c r="ER173" s="209">
        <f t="shared" si="294"/>
        <v>0</v>
      </c>
      <c r="ES173">
        <f t="shared" ref="ES173:ET192" si="336">IF(ES$10,IF($B$12=0,ES$5,IF($B$12=1,ES$6,IF($B$12=2,ES$7,ES$8)))*$S173,0)</f>
        <v>0</v>
      </c>
      <c r="ET173">
        <f t="shared" si="336"/>
        <v>0</v>
      </c>
      <c r="EU173" s="213">
        <f t="shared" si="295"/>
        <v>0</v>
      </c>
      <c r="EW173" s="215">
        <f t="shared" si="296"/>
        <v>0</v>
      </c>
      <c r="EX173">
        <f t="shared" ref="EX173:EY192" si="337">IF(EX$10,IF($B$12=0,EX$5,IF($B$12=1,EX$6,IF($B$12=2,EX$7,EX$8)))*$S173,0)</f>
        <v>0</v>
      </c>
      <c r="EY173">
        <f t="shared" si="337"/>
        <v>0</v>
      </c>
      <c r="FB173">
        <f t="shared" ref="FB173:FD192" si="338">IF(FB$10,IF($B$12=0,FB$5,IF($B$12=1,FB$6,IF($B$12=2,FB$7,FB$8)))*$S173,0)</f>
        <v>0</v>
      </c>
      <c r="FC173">
        <f t="shared" si="338"/>
        <v>0</v>
      </c>
      <c r="FD173">
        <f t="shared" si="338"/>
        <v>0</v>
      </c>
      <c r="FG173" s="215">
        <f t="shared" si="297"/>
        <v>0</v>
      </c>
      <c r="FH173">
        <f t="shared" ref="FH173:FI192" si="339">IF(FH$10,IF($B$12=0,FH$5,IF($B$12=1,FH$6,IF($B$12=2,FH$7,FH$8)))*$S173,0)</f>
        <v>0</v>
      </c>
      <c r="FI173">
        <f t="shared" si="339"/>
        <v>0</v>
      </c>
      <c r="FK173">
        <f t="shared" si="298"/>
        <v>0</v>
      </c>
      <c r="FL173" s="215">
        <f t="shared" si="299"/>
        <v>0</v>
      </c>
      <c r="FP173" s="215">
        <f t="shared" si="300"/>
        <v>0</v>
      </c>
      <c r="FQ173">
        <f t="shared" si="301"/>
        <v>0</v>
      </c>
      <c r="FR173" s="215">
        <f t="shared" si="302"/>
        <v>0</v>
      </c>
      <c r="FS173" s="209">
        <f t="shared" si="303"/>
        <v>315</v>
      </c>
      <c r="FU173">
        <f t="shared" si="304"/>
        <v>0</v>
      </c>
    </row>
    <row r="174" spans="6:177">
      <c r="F174" s="2">
        <v>40500</v>
      </c>
      <c r="G174">
        <f t="shared" si="305"/>
        <v>40525</v>
      </c>
      <c r="H174" s="75">
        <f t="shared" si="266"/>
        <v>-2978</v>
      </c>
      <c r="I174" s="57">
        <v>2050</v>
      </c>
      <c r="J174" s="57">
        <v>0</v>
      </c>
      <c r="K174" s="2">
        <f>ROUND(INDEX(CCareExpDecimal[],MATCH(F174,CCareExpDecimal[Income At Least],1),2)*J174,0)</f>
        <v>0</v>
      </c>
      <c r="L174" s="57">
        <v>451.00000000000205</v>
      </c>
      <c r="M174" s="2">
        <f t="shared" si="267"/>
        <v>0</v>
      </c>
      <c r="N174" s="57">
        <v>1599</v>
      </c>
      <c r="O174" s="57">
        <f t="shared" si="243"/>
        <v>2050</v>
      </c>
      <c r="P174" s="2">
        <f t="shared" si="268"/>
        <v>0</v>
      </c>
      <c r="Q174" s="96">
        <v>1601</v>
      </c>
      <c r="R174" s="96">
        <f t="shared" si="306"/>
        <v>1150</v>
      </c>
      <c r="S174" s="2">
        <f t="shared" si="307"/>
        <v>0</v>
      </c>
      <c r="T174" s="2">
        <f t="shared" si="269"/>
        <v>-2978</v>
      </c>
      <c r="U174" s="2">
        <f t="shared" si="270"/>
        <v>2978</v>
      </c>
      <c r="V174" s="75"/>
      <c r="W174" s="75">
        <f t="shared" si="271"/>
        <v>-856</v>
      </c>
      <c r="X174" s="75">
        <f t="shared" si="272"/>
        <v>5</v>
      </c>
      <c r="Y174" s="75">
        <f t="shared" si="273"/>
        <v>0</v>
      </c>
      <c r="Z174" s="75"/>
      <c r="AA174" s="2">
        <f t="shared" si="274"/>
        <v>2500</v>
      </c>
      <c r="AB174" s="2">
        <f>IF($F174&lt;=AD$64,AD$65,AD$66)*Calc!$B$12+AD$63</f>
        <v>1500</v>
      </c>
      <c r="AC174" s="2">
        <f t="shared" si="275"/>
        <v>4000</v>
      </c>
      <c r="AD174" s="126">
        <f t="shared" si="276"/>
        <v>-1910</v>
      </c>
      <c r="AE174" s="112">
        <v>1638</v>
      </c>
      <c r="AF174" s="75">
        <f t="shared" si="277"/>
        <v>0</v>
      </c>
      <c r="AG174" s="75"/>
      <c r="AH174" s="75">
        <f t="shared" si="278"/>
        <v>-666</v>
      </c>
      <c r="AI174" s="75">
        <f t="shared" si="279"/>
        <v>0</v>
      </c>
      <c r="AJ174" s="75">
        <f t="shared" si="280"/>
        <v>-1230</v>
      </c>
      <c r="AK174" s="75">
        <f t="shared" si="281"/>
        <v>0</v>
      </c>
      <c r="AL174" s="75">
        <f t="shared" si="308"/>
        <v>-1230</v>
      </c>
      <c r="AM174" s="114">
        <v>1199</v>
      </c>
      <c r="AN174" s="120"/>
      <c r="AO174" s="75">
        <f t="shared" si="321"/>
        <v>-692</v>
      </c>
      <c r="AP174" s="75">
        <f t="shared" si="321"/>
        <v>-1173</v>
      </c>
      <c r="AQ174" s="75"/>
      <c r="AR174" s="126">
        <f t="shared" si="282"/>
        <v>-1075</v>
      </c>
      <c r="AS174" s="75">
        <f t="shared" si="322"/>
        <v>-1571</v>
      </c>
      <c r="AT174" s="75">
        <f t="shared" si="322"/>
        <v>-1399</v>
      </c>
      <c r="AU174" s="75">
        <f t="shared" si="322"/>
        <v>0</v>
      </c>
      <c r="AV174" s="75">
        <f t="shared" si="322"/>
        <v>-1691</v>
      </c>
      <c r="AW174" s="112">
        <v>1151</v>
      </c>
      <c r="AX174" s="75">
        <f t="shared" si="323"/>
        <v>-2357</v>
      </c>
      <c r="AY174" s="75">
        <f t="shared" si="323"/>
        <v>-1285</v>
      </c>
      <c r="AZ174" s="75"/>
      <c r="BA174" s="75">
        <f t="shared" si="324"/>
        <v>-1885</v>
      </c>
      <c r="BB174" s="75">
        <f t="shared" si="324"/>
        <v>-1244</v>
      </c>
      <c r="BC174" s="75">
        <f t="shared" si="324"/>
        <v>-1810</v>
      </c>
      <c r="BD174" s="75">
        <f t="shared" si="324"/>
        <v>-1523</v>
      </c>
      <c r="BE174" s="75">
        <f t="shared" si="324"/>
        <v>-1688</v>
      </c>
      <c r="BF174" s="75">
        <f t="shared" si="324"/>
        <v>-1054</v>
      </c>
      <c r="BG174" s="112">
        <v>831</v>
      </c>
      <c r="BH174" s="75">
        <f t="shared" si="283"/>
        <v>-1273</v>
      </c>
      <c r="BI174" s="75">
        <f t="shared" si="284"/>
        <v>5150</v>
      </c>
      <c r="BJ174" s="75">
        <f t="shared" si="285"/>
        <v>-1475</v>
      </c>
      <c r="BK174" s="75">
        <f t="shared" si="325"/>
        <v>-1805</v>
      </c>
      <c r="BL174" s="75">
        <f t="shared" si="325"/>
        <v>-1492</v>
      </c>
      <c r="BM174" s="75"/>
      <c r="BN174" s="75">
        <f t="shared" si="326"/>
        <v>-1427</v>
      </c>
      <c r="BO174" s="75">
        <f t="shared" si="326"/>
        <v>-1110</v>
      </c>
      <c r="BP174" s="112">
        <v>1005</v>
      </c>
      <c r="BQ174" s="75">
        <f t="shared" si="286"/>
        <v>-989</v>
      </c>
      <c r="BR174" s="112">
        <v>792</v>
      </c>
      <c r="BS174" s="75">
        <f t="shared" si="287"/>
        <v>5540</v>
      </c>
      <c r="BT174" s="75">
        <f t="shared" si="327"/>
        <v>-1677</v>
      </c>
      <c r="BU174" s="75">
        <f t="shared" si="327"/>
        <v>-1105</v>
      </c>
      <c r="BV174" s="75">
        <f t="shared" si="327"/>
        <v>0</v>
      </c>
      <c r="BW174" s="75">
        <f t="shared" si="327"/>
        <v>0</v>
      </c>
      <c r="BX174" s="75">
        <f t="shared" si="327"/>
        <v>-700</v>
      </c>
      <c r="BY174" s="75">
        <f t="shared" si="327"/>
        <v>-1026</v>
      </c>
      <c r="BZ174" s="75">
        <f t="shared" si="327"/>
        <v>-1623</v>
      </c>
      <c r="CA174" s="75">
        <f t="shared" si="327"/>
        <v>-1318</v>
      </c>
      <c r="CB174" s="112">
        <v>778</v>
      </c>
      <c r="CC174" s="75">
        <f t="shared" si="288"/>
        <v>0</v>
      </c>
      <c r="CD174" s="75">
        <f t="shared" si="289"/>
        <v>250</v>
      </c>
      <c r="CE174" s="126">
        <f t="shared" si="290"/>
        <v>-338</v>
      </c>
      <c r="CF174" s="75">
        <f t="shared" si="291"/>
        <v>-1386</v>
      </c>
      <c r="CG174" s="75"/>
      <c r="CH174" s="75">
        <f t="shared" si="328"/>
        <v>-2534</v>
      </c>
      <c r="CI174" s="75">
        <f t="shared" si="328"/>
        <v>-1243</v>
      </c>
      <c r="CJ174" s="75"/>
      <c r="CK174" s="75">
        <f t="shared" si="329"/>
        <v>-968</v>
      </c>
      <c r="CL174" s="75">
        <f t="shared" si="329"/>
        <v>-1039</v>
      </c>
      <c r="CM174" s="112">
        <v>193</v>
      </c>
      <c r="CN174" s="75">
        <f t="shared" si="330"/>
        <v>0</v>
      </c>
      <c r="CO174" s="75">
        <f t="shared" si="330"/>
        <v>0</v>
      </c>
      <c r="CP174" s="75">
        <f t="shared" si="330"/>
        <v>0</v>
      </c>
      <c r="CQ174" s="75"/>
      <c r="CR174" s="126">
        <f t="shared" si="292"/>
        <v>-1333</v>
      </c>
      <c r="CS174" s="112">
        <v>0</v>
      </c>
      <c r="CT174" s="121">
        <f t="shared" si="265"/>
        <v>-3.2913580246913578E-2</v>
      </c>
      <c r="CU174" s="75">
        <f t="shared" si="331"/>
        <v>-988</v>
      </c>
      <c r="CV174" s="75">
        <f t="shared" si="331"/>
        <v>-1558</v>
      </c>
      <c r="CW174" s="75">
        <f t="shared" si="331"/>
        <v>0</v>
      </c>
      <c r="CX174" s="126" cm="1">
        <f t="array" ref="CX174">IF($F174&lt;=10000,0,-ROUND(MAX(INDEX(CX$26:CX$38,MATCH(MAX($F174-CX$86-IF(CX$8="Yes",IF(CX$9=0,$U174,MIN($U174,CX$9)),0),0),CX$12:CX$25,1))*(MAX($F174-CX$86-IF(CX$8="Yes",IF(CX$9=0,$U174,MIN($U174,CX$9)),0),0)-INDEX(CX$12:CX$25,MATCH(MAX($F174-CX$86-IF(CX$8="Yes",IF(CX$9=0,$U174,MIN($U174,CX$9)),0),0),CX$12:CX$25,1)))+INDEX(CX$39:CX$51,MATCH(MAX($F174-CX$86-IF(CX$8="Yes",IF(CX$9=0,$U174,MIN($U174,CX$9)),0),0),CX$12:CX$25,1))-CX$87,0),0))*(1-_xlfn.IFNA(INDEX(WVFamilyCredit[Percent],MATCH(1,(WVFamilyCredit[Year]=Calc!$B$4)*(WVFamilyCredit[HH Size]=SUM(Calc!$B$11:$B$12))*(WVFamilyCredit[Status]=Calc!$B$8)*(WVFamilyCredit[greater than]&lt;=$F174)*(WVFamilyCredit[equal to or less than]&gt;=$F174),0)),0))</f>
        <v>-1186</v>
      </c>
      <c r="CY174" s="115" cm="1">
        <f t="array" ref="CY174">(1-_xlfn.IFNA(INDEX(WVFamilyCredit[Percent],MATCH(1,(WVFamilyCredit[Year]=Calc!$B$4)*(WVFamilyCredit[HH Size]=SUM(Calc!$B$11:$B$12))*(WVFamilyCredit[Status]=Calc!$B$8)*(WVFamilyCredit[greater than]&lt;=$F174)*(WVFamilyCredit[equal to or less than]&gt;=$F174),0)),0))</f>
        <v>1</v>
      </c>
      <c r="CZ174" s="112">
        <v>1375</v>
      </c>
      <c r="DA174" s="57"/>
      <c r="DB174" s="75">
        <f t="shared" si="332"/>
        <v>-1065</v>
      </c>
      <c r="DC174" s="75">
        <f t="shared" si="332"/>
        <v>0</v>
      </c>
      <c r="DE174" s="57"/>
      <c r="DF174" s="57">
        <f t="shared" si="309"/>
        <v>1638</v>
      </c>
      <c r="DG174" s="57">
        <f t="shared" si="310"/>
        <v>1199</v>
      </c>
      <c r="DH174">
        <v>0</v>
      </c>
      <c r="DI174" s="57">
        <f t="shared" si="311"/>
        <v>1151</v>
      </c>
      <c r="DJ174" s="75">
        <f t="shared" si="312"/>
        <v>831</v>
      </c>
      <c r="DK174" s="75">
        <f t="shared" si="313"/>
        <v>1005</v>
      </c>
      <c r="DL174" s="75">
        <f t="shared" si="314"/>
        <v>792</v>
      </c>
      <c r="DM174" s="57">
        <f t="shared" si="315"/>
        <v>778</v>
      </c>
      <c r="DN174" s="57">
        <f t="shared" si="316"/>
        <v>193</v>
      </c>
      <c r="DO174">
        <f>0</f>
        <v>0</v>
      </c>
      <c r="DP174">
        <v>0</v>
      </c>
      <c r="DQ174" s="57">
        <f t="shared" si="317"/>
        <v>-1333</v>
      </c>
      <c r="DR174" s="75">
        <f t="shared" si="318"/>
        <v>-1186</v>
      </c>
      <c r="EB174" s="209" cm="1">
        <f t="array" ref="EB174">_xlfn.IFNA(INDEX(CAeitcTable[],MATCH(1,(CAeitcTable[At Least]&lt;=$F174)*(CAeitcTable[But Not Over]&gt;=$F174),0),MATCH(MIN($B$12,3),VALUE(CAeitcTable[#Headers]),0)),0)</f>
        <v>0</v>
      </c>
      <c r="EC174">
        <f t="shared" si="333"/>
        <v>0</v>
      </c>
      <c r="ED174">
        <f t="shared" si="333"/>
        <v>0</v>
      </c>
      <c r="EE174">
        <f t="shared" si="333"/>
        <v>0</v>
      </c>
      <c r="EF174">
        <f t="shared" si="333"/>
        <v>0</v>
      </c>
      <c r="EI174">
        <f t="shared" si="293"/>
        <v>0</v>
      </c>
      <c r="EK174">
        <f t="shared" si="334"/>
        <v>0</v>
      </c>
      <c r="EL174">
        <f t="shared" si="334"/>
        <v>0</v>
      </c>
      <c r="EM174">
        <f t="shared" si="334"/>
        <v>0</v>
      </c>
      <c r="EN174">
        <f t="shared" si="334"/>
        <v>0</v>
      </c>
      <c r="EP174">
        <f t="shared" si="335"/>
        <v>0</v>
      </c>
      <c r="EQ174">
        <f t="shared" si="335"/>
        <v>0</v>
      </c>
      <c r="ER174" s="209">
        <f t="shared" si="294"/>
        <v>0</v>
      </c>
      <c r="ES174">
        <f t="shared" si="336"/>
        <v>0</v>
      </c>
      <c r="ET174">
        <f t="shared" si="336"/>
        <v>0</v>
      </c>
      <c r="EU174" s="213">
        <f t="shared" si="295"/>
        <v>0</v>
      </c>
      <c r="EW174" s="215">
        <f t="shared" si="296"/>
        <v>0</v>
      </c>
      <c r="EX174">
        <f t="shared" si="337"/>
        <v>0</v>
      </c>
      <c r="EY174">
        <f t="shared" si="337"/>
        <v>0</v>
      </c>
      <c r="FB174">
        <f t="shared" si="338"/>
        <v>0</v>
      </c>
      <c r="FC174">
        <f t="shared" si="338"/>
        <v>0</v>
      </c>
      <c r="FD174">
        <f t="shared" si="338"/>
        <v>0</v>
      </c>
      <c r="FG174" s="215">
        <f t="shared" si="297"/>
        <v>0</v>
      </c>
      <c r="FH174">
        <f t="shared" si="339"/>
        <v>0</v>
      </c>
      <c r="FI174">
        <f t="shared" si="339"/>
        <v>0</v>
      </c>
      <c r="FK174">
        <f t="shared" si="298"/>
        <v>0</v>
      </c>
      <c r="FL174" s="215">
        <f t="shared" si="299"/>
        <v>0</v>
      </c>
      <c r="FP174" s="215">
        <f t="shared" si="300"/>
        <v>0</v>
      </c>
      <c r="FQ174">
        <f t="shared" si="301"/>
        <v>0</v>
      </c>
      <c r="FR174" s="215">
        <f t="shared" si="302"/>
        <v>0</v>
      </c>
      <c r="FS174" s="209">
        <f t="shared" si="303"/>
        <v>315</v>
      </c>
      <c r="FU174">
        <f t="shared" si="304"/>
        <v>0</v>
      </c>
    </row>
    <row r="175" spans="6:177">
      <c r="F175" s="2">
        <v>41000</v>
      </c>
      <c r="G175">
        <f t="shared" si="305"/>
        <v>41025</v>
      </c>
      <c r="H175" s="75">
        <f t="shared" si="266"/>
        <v>-3038</v>
      </c>
      <c r="I175" s="57">
        <v>2110</v>
      </c>
      <c r="J175" s="57">
        <v>0</v>
      </c>
      <c r="K175" s="2">
        <f>ROUND(INDEX(CCareExpDecimal[],MATCH(F175,CCareExpDecimal[Income At Least],1),2)*J175,0)</f>
        <v>0</v>
      </c>
      <c r="L175" s="57">
        <v>464.20000000000209</v>
      </c>
      <c r="M175" s="2">
        <f t="shared" si="267"/>
        <v>0</v>
      </c>
      <c r="N175" s="57">
        <v>1646</v>
      </c>
      <c r="O175" s="57">
        <f t="shared" si="243"/>
        <v>2110</v>
      </c>
      <c r="P175" s="2">
        <f t="shared" si="268"/>
        <v>0</v>
      </c>
      <c r="Q175" s="96">
        <v>1554</v>
      </c>
      <c r="R175" s="96">
        <f t="shared" si="306"/>
        <v>1090</v>
      </c>
      <c r="S175" s="2">
        <f t="shared" si="307"/>
        <v>0</v>
      </c>
      <c r="T175" s="2">
        <f t="shared" si="269"/>
        <v>-3038</v>
      </c>
      <c r="U175" s="2">
        <f t="shared" si="270"/>
        <v>3038</v>
      </c>
      <c r="V175" s="75"/>
      <c r="W175" s="75">
        <f t="shared" si="271"/>
        <v>-872</v>
      </c>
      <c r="X175" s="75">
        <f t="shared" si="272"/>
        <v>5</v>
      </c>
      <c r="Y175" s="75">
        <f t="shared" si="273"/>
        <v>0</v>
      </c>
      <c r="Z175" s="75"/>
      <c r="AA175" s="2">
        <f t="shared" si="274"/>
        <v>2500</v>
      </c>
      <c r="AB175" s="2">
        <f>IF($F175&lt;=AD$64,AD$65,AD$66)*Calc!$B$12+AD$63</f>
        <v>1500</v>
      </c>
      <c r="AC175" s="2">
        <f t="shared" si="275"/>
        <v>4000</v>
      </c>
      <c r="AD175" s="126">
        <f t="shared" si="276"/>
        <v>-1935</v>
      </c>
      <c r="AE175" s="112">
        <v>1663</v>
      </c>
      <c r="AF175" s="75">
        <f t="shared" si="277"/>
        <v>0</v>
      </c>
      <c r="AG175" s="75"/>
      <c r="AH175" s="75">
        <f t="shared" si="278"/>
        <v>-679</v>
      </c>
      <c r="AI175" s="75">
        <f t="shared" si="279"/>
        <v>0</v>
      </c>
      <c r="AJ175" s="75">
        <f t="shared" si="280"/>
        <v>-1254</v>
      </c>
      <c r="AK175" s="75">
        <f t="shared" si="281"/>
        <v>0</v>
      </c>
      <c r="AL175" s="75">
        <f t="shared" si="308"/>
        <v>-1254</v>
      </c>
      <c r="AM175" s="114">
        <v>1223</v>
      </c>
      <c r="AN175" s="120"/>
      <c r="AO175" s="75">
        <f t="shared" si="321"/>
        <v>-712</v>
      </c>
      <c r="AP175" s="75">
        <f t="shared" si="321"/>
        <v>-1195</v>
      </c>
      <c r="AQ175" s="75"/>
      <c r="AR175" s="126">
        <f t="shared" si="282"/>
        <v>-1100</v>
      </c>
      <c r="AS175" s="75">
        <f t="shared" si="322"/>
        <v>-1599</v>
      </c>
      <c r="AT175" s="75">
        <f t="shared" si="322"/>
        <v>-1429</v>
      </c>
      <c r="AU175" s="75">
        <f t="shared" si="322"/>
        <v>0</v>
      </c>
      <c r="AV175" s="75">
        <f t="shared" si="322"/>
        <v>-1719</v>
      </c>
      <c r="AW175" s="112">
        <v>1176</v>
      </c>
      <c r="AX175" s="75">
        <f t="shared" si="323"/>
        <v>-2396</v>
      </c>
      <c r="AY175" s="75">
        <f t="shared" si="323"/>
        <v>-1314</v>
      </c>
      <c r="AZ175" s="75"/>
      <c r="BA175" s="75">
        <f t="shared" si="324"/>
        <v>-1909</v>
      </c>
      <c r="BB175" s="75">
        <f t="shared" si="324"/>
        <v>-1260</v>
      </c>
      <c r="BC175" s="75">
        <f t="shared" si="324"/>
        <v>-1835</v>
      </c>
      <c r="BD175" s="75">
        <f t="shared" si="324"/>
        <v>-1552</v>
      </c>
      <c r="BE175" s="75">
        <f t="shared" si="324"/>
        <v>-1711</v>
      </c>
      <c r="BF175" s="75">
        <f t="shared" si="324"/>
        <v>-1071</v>
      </c>
      <c r="BG175" s="112">
        <v>848</v>
      </c>
      <c r="BH175" s="75">
        <f t="shared" si="283"/>
        <v>-1302</v>
      </c>
      <c r="BI175" s="75">
        <f t="shared" si="284"/>
        <v>5150</v>
      </c>
      <c r="BJ175" s="75">
        <f t="shared" si="285"/>
        <v>-1498</v>
      </c>
      <c r="BK175" s="75">
        <f t="shared" si="325"/>
        <v>-1830</v>
      </c>
      <c r="BL175" s="75">
        <f t="shared" si="325"/>
        <v>-1513</v>
      </c>
      <c r="BM175" s="75"/>
      <c r="BN175" s="75">
        <f t="shared" si="326"/>
        <v>-1454</v>
      </c>
      <c r="BO175" s="75">
        <f t="shared" si="326"/>
        <v>-1135</v>
      </c>
      <c r="BP175" s="112">
        <v>1030</v>
      </c>
      <c r="BQ175" s="75">
        <f t="shared" si="286"/>
        <v>-1011</v>
      </c>
      <c r="BR175" s="112">
        <v>817</v>
      </c>
      <c r="BS175" s="75">
        <f t="shared" si="287"/>
        <v>5540</v>
      </c>
      <c r="BT175" s="75">
        <f t="shared" si="327"/>
        <v>-1707</v>
      </c>
      <c r="BU175" s="75">
        <f t="shared" si="327"/>
        <v>-1130</v>
      </c>
      <c r="BV175" s="75">
        <f t="shared" si="327"/>
        <v>0</v>
      </c>
      <c r="BW175" s="75">
        <f t="shared" si="327"/>
        <v>0</v>
      </c>
      <c r="BX175" s="75">
        <f t="shared" si="327"/>
        <v>-718</v>
      </c>
      <c r="BY175" s="75">
        <f t="shared" si="327"/>
        <v>-1051</v>
      </c>
      <c r="BZ175" s="75">
        <f t="shared" si="327"/>
        <v>-1650</v>
      </c>
      <c r="CA175" s="75">
        <f t="shared" si="327"/>
        <v>-1342</v>
      </c>
      <c r="CB175" s="112">
        <v>802</v>
      </c>
      <c r="CC175" s="75">
        <f t="shared" si="288"/>
        <v>0</v>
      </c>
      <c r="CD175" s="75">
        <f t="shared" si="289"/>
        <v>250</v>
      </c>
      <c r="CE175" s="126">
        <f t="shared" si="290"/>
        <v>-352</v>
      </c>
      <c r="CF175" s="75">
        <f t="shared" si="291"/>
        <v>-1410</v>
      </c>
      <c r="CG175" s="75"/>
      <c r="CH175" s="75">
        <f t="shared" si="328"/>
        <v>-2573</v>
      </c>
      <c r="CI175" s="75">
        <f t="shared" si="328"/>
        <v>-1259</v>
      </c>
      <c r="CJ175" s="75"/>
      <c r="CK175" s="75">
        <f t="shared" si="329"/>
        <v>-986</v>
      </c>
      <c r="CL175" s="75">
        <f t="shared" si="329"/>
        <v>-1071</v>
      </c>
      <c r="CM175" s="112">
        <v>208</v>
      </c>
      <c r="CN175" s="75">
        <f t="shared" si="330"/>
        <v>0</v>
      </c>
      <c r="CO175" s="75">
        <f t="shared" si="330"/>
        <v>0</v>
      </c>
      <c r="CP175" s="75">
        <f t="shared" si="330"/>
        <v>0</v>
      </c>
      <c r="CQ175" s="75"/>
      <c r="CR175" s="126">
        <f t="shared" si="292"/>
        <v>-1364</v>
      </c>
      <c r="CS175" s="112">
        <v>0</v>
      </c>
      <c r="CT175" s="121">
        <f t="shared" si="265"/>
        <v>-3.3268292682926831E-2</v>
      </c>
      <c r="CU175" s="75">
        <f t="shared" si="331"/>
        <v>-1005</v>
      </c>
      <c r="CV175" s="75">
        <f t="shared" si="331"/>
        <v>-1587</v>
      </c>
      <c r="CW175" s="75">
        <f t="shared" si="331"/>
        <v>0</v>
      </c>
      <c r="CX175" s="126" cm="1">
        <f t="array" ref="CX175">IF($F175&lt;=10000,0,-ROUND(MAX(INDEX(CX$26:CX$38,MATCH(MAX($F175-CX$86-IF(CX$8="Yes",IF(CX$9=0,$U175,MIN($U175,CX$9)),0),0),CX$12:CX$25,1))*(MAX($F175-CX$86-IF(CX$8="Yes",IF(CX$9=0,$U175,MIN($U175,CX$9)),0),0)-INDEX(CX$12:CX$25,MATCH(MAX($F175-CX$86-IF(CX$8="Yes",IF(CX$9=0,$U175,MIN($U175,CX$9)),0),0),CX$12:CX$25,1)))+INDEX(CX$39:CX$51,MATCH(MAX($F175-CX$86-IF(CX$8="Yes",IF(CX$9=0,$U175,MIN($U175,CX$9)),0),0),CX$12:CX$25,1))-CX$87,0),0))*(1-_xlfn.IFNA(INDEX(WVFamilyCredit[Percent],MATCH(1,(WVFamilyCredit[Year]=Calc!$B$4)*(WVFamilyCredit[HH Size]=SUM(Calc!$B$11:$B$12))*(WVFamilyCredit[Status]=Calc!$B$8)*(WVFamilyCredit[greater than]&lt;=$F175)*(WVFamilyCredit[equal to or less than]&gt;=$F175),0)),0))</f>
        <v>-1204</v>
      </c>
      <c r="CY175" s="115" cm="1">
        <f t="array" ref="CY175">(1-_xlfn.IFNA(INDEX(WVFamilyCredit[Percent],MATCH(1,(WVFamilyCredit[Year]=Calc!$B$4)*(WVFamilyCredit[HH Size]=SUM(Calc!$B$11:$B$12))*(WVFamilyCredit[Status]=Calc!$B$8)*(WVFamilyCredit[greater than]&lt;=$F175)*(WVFamilyCredit[equal to or less than]&gt;=$F175),0)),0))</f>
        <v>1</v>
      </c>
      <c r="CZ175" s="112">
        <v>1400</v>
      </c>
      <c r="DA175" s="57"/>
      <c r="DB175" s="75">
        <f t="shared" si="332"/>
        <v>-1087</v>
      </c>
      <c r="DC175" s="75">
        <f t="shared" si="332"/>
        <v>0</v>
      </c>
      <c r="DE175" s="57"/>
      <c r="DF175" s="57">
        <f t="shared" si="309"/>
        <v>1663</v>
      </c>
      <c r="DG175" s="57">
        <f t="shared" si="310"/>
        <v>1223</v>
      </c>
      <c r="DH175">
        <v>0</v>
      </c>
      <c r="DI175" s="57">
        <f t="shared" si="311"/>
        <v>1176</v>
      </c>
      <c r="DJ175" s="75">
        <f t="shared" si="312"/>
        <v>848</v>
      </c>
      <c r="DK175" s="75">
        <f t="shared" si="313"/>
        <v>1030</v>
      </c>
      <c r="DL175" s="75">
        <f t="shared" si="314"/>
        <v>817</v>
      </c>
      <c r="DM175" s="57">
        <f t="shared" si="315"/>
        <v>802</v>
      </c>
      <c r="DN175" s="57">
        <f t="shared" si="316"/>
        <v>208</v>
      </c>
      <c r="DO175">
        <f>0</f>
        <v>0</v>
      </c>
      <c r="DP175">
        <v>0</v>
      </c>
      <c r="DQ175" s="57">
        <f t="shared" si="317"/>
        <v>-1364</v>
      </c>
      <c r="DR175" s="75">
        <f t="shared" si="318"/>
        <v>-1204</v>
      </c>
      <c r="EB175" s="209" cm="1">
        <f t="array" ref="EB175">_xlfn.IFNA(INDEX(CAeitcTable[],MATCH(1,(CAeitcTable[At Least]&lt;=$F175)*(CAeitcTable[But Not Over]&gt;=$F175),0),MATCH(MIN($B$12,3),VALUE(CAeitcTable[#Headers]),0)),0)</f>
        <v>0</v>
      </c>
      <c r="EC175">
        <f t="shared" si="333"/>
        <v>0</v>
      </c>
      <c r="ED175">
        <f t="shared" si="333"/>
        <v>0</v>
      </c>
      <c r="EE175">
        <f t="shared" si="333"/>
        <v>0</v>
      </c>
      <c r="EF175">
        <f t="shared" si="333"/>
        <v>0</v>
      </c>
      <c r="EI175">
        <f t="shared" si="293"/>
        <v>0</v>
      </c>
      <c r="EK175">
        <f t="shared" si="334"/>
        <v>0</v>
      </c>
      <c r="EL175">
        <f t="shared" si="334"/>
        <v>0</v>
      </c>
      <c r="EM175">
        <f t="shared" si="334"/>
        <v>0</v>
      </c>
      <c r="EN175">
        <f t="shared" si="334"/>
        <v>0</v>
      </c>
      <c r="EP175">
        <f t="shared" si="335"/>
        <v>0</v>
      </c>
      <c r="EQ175">
        <f t="shared" si="335"/>
        <v>0</v>
      </c>
      <c r="ER175" s="209">
        <f t="shared" si="294"/>
        <v>0</v>
      </c>
      <c r="ES175">
        <f t="shared" si="336"/>
        <v>0</v>
      </c>
      <c r="ET175">
        <f t="shared" si="336"/>
        <v>0</v>
      </c>
      <c r="EU175" s="213">
        <f t="shared" si="295"/>
        <v>0</v>
      </c>
      <c r="EW175" s="215">
        <f t="shared" si="296"/>
        <v>0</v>
      </c>
      <c r="EX175">
        <f t="shared" si="337"/>
        <v>0</v>
      </c>
      <c r="EY175">
        <f t="shared" si="337"/>
        <v>0</v>
      </c>
      <c r="FB175">
        <f t="shared" si="338"/>
        <v>0</v>
      </c>
      <c r="FC175">
        <f t="shared" si="338"/>
        <v>0</v>
      </c>
      <c r="FD175">
        <f t="shared" si="338"/>
        <v>0</v>
      </c>
      <c r="FG175" s="215">
        <f t="shared" si="297"/>
        <v>0</v>
      </c>
      <c r="FH175">
        <f t="shared" si="339"/>
        <v>0</v>
      </c>
      <c r="FI175">
        <f t="shared" si="339"/>
        <v>0</v>
      </c>
      <c r="FK175">
        <f t="shared" si="298"/>
        <v>0</v>
      </c>
      <c r="FL175" s="215">
        <f t="shared" si="299"/>
        <v>0</v>
      </c>
      <c r="FP175" s="215">
        <f t="shared" si="300"/>
        <v>0</v>
      </c>
      <c r="FQ175">
        <f t="shared" si="301"/>
        <v>0</v>
      </c>
      <c r="FR175" s="215">
        <f t="shared" si="302"/>
        <v>0</v>
      </c>
      <c r="FS175" s="209">
        <f t="shared" si="303"/>
        <v>315</v>
      </c>
      <c r="FU175">
        <f t="shared" si="304"/>
        <v>0</v>
      </c>
    </row>
    <row r="176" spans="6:177">
      <c r="F176" s="2">
        <v>41500</v>
      </c>
      <c r="G176">
        <f t="shared" si="305"/>
        <v>41525</v>
      </c>
      <c r="H176" s="75">
        <f t="shared" si="266"/>
        <v>-3098</v>
      </c>
      <c r="I176" s="57">
        <v>2170</v>
      </c>
      <c r="J176" s="57">
        <v>0</v>
      </c>
      <c r="K176" s="2">
        <f>ROUND(INDEX(CCareExpDecimal[],MATCH(F176,CCareExpDecimal[Income At Least],1),2)*J176,0)</f>
        <v>0</v>
      </c>
      <c r="L176" s="57">
        <v>455.70000000000215</v>
      </c>
      <c r="M176" s="2">
        <f t="shared" si="267"/>
        <v>0</v>
      </c>
      <c r="N176" s="57">
        <v>1714</v>
      </c>
      <c r="O176" s="57">
        <f t="shared" si="243"/>
        <v>2170</v>
      </c>
      <c r="P176" s="2">
        <f t="shared" si="268"/>
        <v>0</v>
      </c>
      <c r="Q176" s="96">
        <v>1486</v>
      </c>
      <c r="R176" s="96">
        <f t="shared" si="306"/>
        <v>1030</v>
      </c>
      <c r="S176" s="2">
        <f t="shared" si="307"/>
        <v>0</v>
      </c>
      <c r="T176" s="2">
        <f t="shared" si="269"/>
        <v>-3098</v>
      </c>
      <c r="U176" s="2">
        <f t="shared" si="270"/>
        <v>3098</v>
      </c>
      <c r="V176" s="75"/>
      <c r="W176" s="75">
        <f t="shared" si="271"/>
        <v>-888</v>
      </c>
      <c r="X176" s="75">
        <f t="shared" si="272"/>
        <v>5</v>
      </c>
      <c r="Y176" s="75">
        <f t="shared" si="273"/>
        <v>0</v>
      </c>
      <c r="Z176" s="75"/>
      <c r="AA176" s="2">
        <f t="shared" si="274"/>
        <v>2500</v>
      </c>
      <c r="AB176" s="2">
        <f>IF($F176&lt;=AD$64,AD$65,AD$66)*Calc!$B$12+AD$63</f>
        <v>1500</v>
      </c>
      <c r="AC176" s="2">
        <f t="shared" si="275"/>
        <v>4000</v>
      </c>
      <c r="AD176" s="126">
        <f t="shared" si="276"/>
        <v>-1960</v>
      </c>
      <c r="AE176" s="112">
        <v>1688</v>
      </c>
      <c r="AF176" s="75">
        <f t="shared" si="277"/>
        <v>0</v>
      </c>
      <c r="AG176" s="75"/>
      <c r="AH176" s="75">
        <f t="shared" si="278"/>
        <v>-691</v>
      </c>
      <c r="AI176" s="75">
        <f t="shared" si="279"/>
        <v>0</v>
      </c>
      <c r="AJ176" s="75">
        <f t="shared" si="280"/>
        <v>-1279</v>
      </c>
      <c r="AK176" s="75">
        <f t="shared" si="281"/>
        <v>0</v>
      </c>
      <c r="AL176" s="75">
        <f t="shared" si="308"/>
        <v>-1279</v>
      </c>
      <c r="AM176" s="114">
        <v>1246</v>
      </c>
      <c r="AN176" s="120"/>
      <c r="AO176" s="75">
        <f t="shared" si="321"/>
        <v>-732</v>
      </c>
      <c r="AP176" s="75">
        <f t="shared" si="321"/>
        <v>-1217</v>
      </c>
      <c r="AQ176" s="75"/>
      <c r="AR176" s="126">
        <f t="shared" si="282"/>
        <v>-1125</v>
      </c>
      <c r="AS176" s="75">
        <f t="shared" si="322"/>
        <v>-1626</v>
      </c>
      <c r="AT176" s="75">
        <f t="shared" si="322"/>
        <v>-1459</v>
      </c>
      <c r="AU176" s="75">
        <f t="shared" si="322"/>
        <v>0</v>
      </c>
      <c r="AV176" s="75">
        <f t="shared" si="322"/>
        <v>-1748</v>
      </c>
      <c r="AW176" s="112">
        <v>1206</v>
      </c>
      <c r="AX176" s="75">
        <f t="shared" si="323"/>
        <v>-2436</v>
      </c>
      <c r="AY176" s="75">
        <f t="shared" si="323"/>
        <v>-1343</v>
      </c>
      <c r="AZ176" s="75"/>
      <c r="BA176" s="75">
        <f t="shared" si="324"/>
        <v>-1934</v>
      </c>
      <c r="BB176" s="75">
        <f t="shared" si="324"/>
        <v>-1276</v>
      </c>
      <c r="BC176" s="75">
        <f t="shared" si="324"/>
        <v>-1860</v>
      </c>
      <c r="BD176" s="75">
        <f t="shared" si="324"/>
        <v>-1580</v>
      </c>
      <c r="BE176" s="75">
        <f t="shared" si="324"/>
        <v>-1733</v>
      </c>
      <c r="BF176" s="75">
        <f t="shared" si="324"/>
        <v>-1089</v>
      </c>
      <c r="BG176" s="112">
        <v>866</v>
      </c>
      <c r="BH176" s="75">
        <f t="shared" si="283"/>
        <v>-1331</v>
      </c>
      <c r="BI176" s="75">
        <f t="shared" si="284"/>
        <v>5150</v>
      </c>
      <c r="BJ176" s="75">
        <f t="shared" si="285"/>
        <v>-1522</v>
      </c>
      <c r="BK176" s="75">
        <f t="shared" si="325"/>
        <v>-1855</v>
      </c>
      <c r="BL176" s="75">
        <f t="shared" si="325"/>
        <v>-1534</v>
      </c>
      <c r="BM176" s="75"/>
      <c r="BN176" s="75">
        <f t="shared" si="326"/>
        <v>-1481</v>
      </c>
      <c r="BO176" s="75">
        <f t="shared" si="326"/>
        <v>-1160</v>
      </c>
      <c r="BP176" s="112">
        <v>1055</v>
      </c>
      <c r="BQ176" s="75">
        <f t="shared" si="286"/>
        <v>-1032</v>
      </c>
      <c r="BR176" s="112">
        <v>842</v>
      </c>
      <c r="BS176" s="75">
        <f t="shared" si="287"/>
        <v>5540</v>
      </c>
      <c r="BT176" s="75">
        <f t="shared" si="327"/>
        <v>-1736</v>
      </c>
      <c r="BU176" s="75">
        <f t="shared" si="327"/>
        <v>-1155</v>
      </c>
      <c r="BV176" s="75">
        <f t="shared" si="327"/>
        <v>0</v>
      </c>
      <c r="BW176" s="75">
        <f t="shared" si="327"/>
        <v>0</v>
      </c>
      <c r="BX176" s="75">
        <f t="shared" si="327"/>
        <v>-745</v>
      </c>
      <c r="BY176" s="75">
        <f t="shared" si="327"/>
        <v>-1075</v>
      </c>
      <c r="BZ176" s="75">
        <f t="shared" si="327"/>
        <v>-1678</v>
      </c>
      <c r="CA176" s="75">
        <f t="shared" si="327"/>
        <v>-1366</v>
      </c>
      <c r="CB176" s="112">
        <v>825</v>
      </c>
      <c r="CC176" s="75">
        <f t="shared" si="288"/>
        <v>0</v>
      </c>
      <c r="CD176" s="75">
        <f t="shared" si="289"/>
        <v>250</v>
      </c>
      <c r="CE176" s="126">
        <f t="shared" si="290"/>
        <v>-366</v>
      </c>
      <c r="CF176" s="75">
        <f t="shared" si="291"/>
        <v>-1434</v>
      </c>
      <c r="CG176" s="75"/>
      <c r="CH176" s="75">
        <f t="shared" si="328"/>
        <v>-2611</v>
      </c>
      <c r="CI176" s="75">
        <f t="shared" si="328"/>
        <v>-1274</v>
      </c>
      <c r="CJ176" s="75"/>
      <c r="CK176" s="75">
        <f t="shared" si="329"/>
        <v>-1005</v>
      </c>
      <c r="CL176" s="75">
        <f t="shared" si="329"/>
        <v>-1103</v>
      </c>
      <c r="CM176" s="112">
        <v>224</v>
      </c>
      <c r="CN176" s="75">
        <f t="shared" si="330"/>
        <v>0</v>
      </c>
      <c r="CO176" s="75">
        <f t="shared" si="330"/>
        <v>0</v>
      </c>
      <c r="CP176" s="75">
        <f t="shared" si="330"/>
        <v>0</v>
      </c>
      <c r="CQ176" s="75"/>
      <c r="CR176" s="126">
        <f t="shared" si="292"/>
        <v>-1395</v>
      </c>
      <c r="CS176" s="112">
        <v>0</v>
      </c>
      <c r="CT176" s="121">
        <f t="shared" si="265"/>
        <v>-3.3614457831325301E-2</v>
      </c>
      <c r="CU176" s="75">
        <f t="shared" si="331"/>
        <v>-1022</v>
      </c>
      <c r="CV176" s="75">
        <f t="shared" si="331"/>
        <v>-1615</v>
      </c>
      <c r="CW176" s="75">
        <f t="shared" si="331"/>
        <v>0</v>
      </c>
      <c r="CX176" s="126" cm="1">
        <f t="array" ref="CX176">IF($F176&lt;=10000,0,-ROUND(MAX(INDEX(CX$26:CX$38,MATCH(MAX($F176-CX$86-IF(CX$8="Yes",IF(CX$9=0,$U176,MIN($U176,CX$9)),0),0),CX$12:CX$25,1))*(MAX($F176-CX$86-IF(CX$8="Yes",IF(CX$9=0,$U176,MIN($U176,CX$9)),0),0)-INDEX(CX$12:CX$25,MATCH(MAX($F176-CX$86-IF(CX$8="Yes",IF(CX$9=0,$U176,MIN($U176,CX$9)),0),0),CX$12:CX$25,1)))+INDEX(CX$39:CX$51,MATCH(MAX($F176-CX$86-IF(CX$8="Yes",IF(CX$9=0,$U176,MIN($U176,CX$9)),0),0),CX$12:CX$25,1))-CX$87,0),0))*(1-_xlfn.IFNA(INDEX(WVFamilyCredit[Percent],MATCH(1,(WVFamilyCredit[Year]=Calc!$B$4)*(WVFamilyCredit[HH Size]=SUM(Calc!$B$11:$B$12))*(WVFamilyCredit[Status]=Calc!$B$8)*(WVFamilyCredit[greater than]&lt;=$F176)*(WVFamilyCredit[equal to or less than]&gt;=$F176),0)),0))</f>
        <v>-1222</v>
      </c>
      <c r="CY176" s="115" cm="1">
        <f t="array" ref="CY176">(1-_xlfn.IFNA(INDEX(WVFamilyCredit[Percent],MATCH(1,(WVFamilyCredit[Year]=Calc!$B$4)*(WVFamilyCredit[HH Size]=SUM(Calc!$B$11:$B$12))*(WVFamilyCredit[Status]=Calc!$B$8)*(WVFamilyCredit[greater than]&lt;=$F176)*(WVFamilyCredit[equal to or less than]&gt;=$F176),0)),0))</f>
        <v>1</v>
      </c>
      <c r="CZ176" s="112">
        <v>1425</v>
      </c>
      <c r="DA176" s="57"/>
      <c r="DB176" s="75">
        <f t="shared" si="332"/>
        <v>-1113</v>
      </c>
      <c r="DC176" s="75">
        <f t="shared" si="332"/>
        <v>0</v>
      </c>
      <c r="DE176" s="57"/>
      <c r="DF176" s="57">
        <f t="shared" si="309"/>
        <v>1688</v>
      </c>
      <c r="DG176" s="57">
        <f t="shared" si="310"/>
        <v>1246</v>
      </c>
      <c r="DH176">
        <v>0</v>
      </c>
      <c r="DI176" s="57">
        <f t="shared" si="311"/>
        <v>1206</v>
      </c>
      <c r="DJ176" s="75">
        <f t="shared" si="312"/>
        <v>866</v>
      </c>
      <c r="DK176" s="75">
        <f t="shared" si="313"/>
        <v>1055</v>
      </c>
      <c r="DL176" s="75">
        <f t="shared" si="314"/>
        <v>842</v>
      </c>
      <c r="DM176" s="57">
        <f t="shared" si="315"/>
        <v>825</v>
      </c>
      <c r="DN176" s="57">
        <f t="shared" si="316"/>
        <v>224</v>
      </c>
      <c r="DO176">
        <f>0</f>
        <v>0</v>
      </c>
      <c r="DP176">
        <v>0</v>
      </c>
      <c r="DQ176" s="57">
        <f t="shared" si="317"/>
        <v>-1395</v>
      </c>
      <c r="DR176" s="75">
        <f t="shared" si="318"/>
        <v>-1222</v>
      </c>
      <c r="EB176" s="209" cm="1">
        <f t="array" ref="EB176">_xlfn.IFNA(INDEX(CAeitcTable[],MATCH(1,(CAeitcTable[At Least]&lt;=$F176)*(CAeitcTable[But Not Over]&gt;=$F176),0),MATCH(MIN($B$12,3),VALUE(CAeitcTable[#Headers]),0)),0)</f>
        <v>0</v>
      </c>
      <c r="EC176">
        <f t="shared" si="333"/>
        <v>0</v>
      </c>
      <c r="ED176">
        <f t="shared" si="333"/>
        <v>0</v>
      </c>
      <c r="EE176">
        <f t="shared" si="333"/>
        <v>0</v>
      </c>
      <c r="EF176">
        <f t="shared" si="333"/>
        <v>0</v>
      </c>
      <c r="EI176">
        <f t="shared" si="293"/>
        <v>0</v>
      </c>
      <c r="EK176">
        <f t="shared" si="334"/>
        <v>0</v>
      </c>
      <c r="EL176">
        <f t="shared" si="334"/>
        <v>0</v>
      </c>
      <c r="EM176">
        <f t="shared" si="334"/>
        <v>0</v>
      </c>
      <c r="EN176">
        <f t="shared" si="334"/>
        <v>0</v>
      </c>
      <c r="EP176">
        <f t="shared" si="335"/>
        <v>0</v>
      </c>
      <c r="EQ176">
        <f t="shared" si="335"/>
        <v>0</v>
      </c>
      <c r="ER176" s="209">
        <f t="shared" si="294"/>
        <v>0</v>
      </c>
      <c r="ES176">
        <f t="shared" si="336"/>
        <v>0</v>
      </c>
      <c r="ET176">
        <f t="shared" si="336"/>
        <v>0</v>
      </c>
      <c r="EU176" s="213">
        <f t="shared" si="295"/>
        <v>0</v>
      </c>
      <c r="EW176" s="215">
        <f t="shared" si="296"/>
        <v>0</v>
      </c>
      <c r="EX176">
        <f t="shared" si="337"/>
        <v>0</v>
      </c>
      <c r="EY176">
        <f t="shared" si="337"/>
        <v>0</v>
      </c>
      <c r="FB176">
        <f t="shared" si="338"/>
        <v>0</v>
      </c>
      <c r="FC176">
        <f t="shared" si="338"/>
        <v>0</v>
      </c>
      <c r="FD176">
        <f t="shared" si="338"/>
        <v>0</v>
      </c>
      <c r="FG176" s="215">
        <f t="shared" si="297"/>
        <v>0</v>
      </c>
      <c r="FH176">
        <f t="shared" si="339"/>
        <v>0</v>
      </c>
      <c r="FI176">
        <f t="shared" si="339"/>
        <v>0</v>
      </c>
      <c r="FK176">
        <f t="shared" si="298"/>
        <v>0</v>
      </c>
      <c r="FL176" s="215">
        <f t="shared" si="299"/>
        <v>0</v>
      </c>
      <c r="FP176" s="215">
        <f t="shared" si="300"/>
        <v>0</v>
      </c>
      <c r="FQ176">
        <f t="shared" si="301"/>
        <v>0</v>
      </c>
      <c r="FR176" s="215">
        <f t="shared" si="302"/>
        <v>0</v>
      </c>
      <c r="FS176" s="209">
        <f t="shared" si="303"/>
        <v>315</v>
      </c>
      <c r="FU176">
        <f t="shared" si="304"/>
        <v>0</v>
      </c>
    </row>
    <row r="177" spans="6:177">
      <c r="F177" s="2">
        <v>42000</v>
      </c>
      <c r="G177">
        <f t="shared" si="305"/>
        <v>42025</v>
      </c>
      <c r="H177" s="75">
        <f t="shared" si="266"/>
        <v>-3158</v>
      </c>
      <c r="I177" s="57">
        <v>2230</v>
      </c>
      <c r="J177" s="57">
        <v>0</v>
      </c>
      <c r="K177" s="2">
        <f>ROUND(INDEX(CCareExpDecimal[],MATCH(F177,CCareExpDecimal[Income At Least],1),2)*J177,0)</f>
        <v>0</v>
      </c>
      <c r="L177" s="57">
        <v>468.30000000000223</v>
      </c>
      <c r="M177" s="2">
        <f t="shared" si="267"/>
        <v>0</v>
      </c>
      <c r="N177" s="57">
        <v>1762</v>
      </c>
      <c r="O177" s="57">
        <f t="shared" si="243"/>
        <v>2230</v>
      </c>
      <c r="P177" s="2">
        <f t="shared" si="268"/>
        <v>0</v>
      </c>
      <c r="Q177" s="96">
        <v>1438</v>
      </c>
      <c r="R177" s="96">
        <f t="shared" si="306"/>
        <v>970</v>
      </c>
      <c r="S177" s="2">
        <f t="shared" si="307"/>
        <v>0</v>
      </c>
      <c r="T177" s="2">
        <f t="shared" si="269"/>
        <v>-3158</v>
      </c>
      <c r="U177" s="2">
        <f t="shared" si="270"/>
        <v>3158</v>
      </c>
      <c r="V177" s="75"/>
      <c r="W177" s="75">
        <f t="shared" si="271"/>
        <v>-903</v>
      </c>
      <c r="X177" s="75">
        <f t="shared" si="272"/>
        <v>5</v>
      </c>
      <c r="Y177" s="75">
        <f t="shared" si="273"/>
        <v>0</v>
      </c>
      <c r="Z177" s="75"/>
      <c r="AA177" s="2">
        <f t="shared" si="274"/>
        <v>2500</v>
      </c>
      <c r="AB177" s="2">
        <f>IF($F177&lt;=AD$64,AD$65,AD$66)*Calc!$B$12+AD$63</f>
        <v>1500</v>
      </c>
      <c r="AC177" s="2">
        <f t="shared" si="275"/>
        <v>4000</v>
      </c>
      <c r="AD177" s="126">
        <f t="shared" si="276"/>
        <v>-1985</v>
      </c>
      <c r="AE177" s="112">
        <v>1713</v>
      </c>
      <c r="AF177" s="75">
        <f t="shared" si="277"/>
        <v>0</v>
      </c>
      <c r="AG177" s="75"/>
      <c r="AH177" s="75">
        <f t="shared" si="278"/>
        <v>-704</v>
      </c>
      <c r="AI177" s="75">
        <f t="shared" si="279"/>
        <v>0</v>
      </c>
      <c r="AJ177" s="75">
        <f t="shared" si="280"/>
        <v>-1303</v>
      </c>
      <c r="AK177" s="75">
        <f t="shared" si="281"/>
        <v>0</v>
      </c>
      <c r="AL177" s="75">
        <f t="shared" si="308"/>
        <v>-1303</v>
      </c>
      <c r="AM177" s="114">
        <v>1270</v>
      </c>
      <c r="AN177" s="120"/>
      <c r="AO177" s="75">
        <f t="shared" si="321"/>
        <v>-752</v>
      </c>
      <c r="AP177" s="75">
        <f t="shared" si="321"/>
        <v>-1239</v>
      </c>
      <c r="AQ177" s="75"/>
      <c r="AR177" s="126">
        <f t="shared" si="282"/>
        <v>-1150</v>
      </c>
      <c r="AS177" s="75">
        <f t="shared" si="322"/>
        <v>-1654</v>
      </c>
      <c r="AT177" s="75">
        <f t="shared" si="322"/>
        <v>-1489</v>
      </c>
      <c r="AU177" s="75">
        <f t="shared" si="322"/>
        <v>0</v>
      </c>
      <c r="AV177" s="75">
        <f t="shared" si="322"/>
        <v>-1777</v>
      </c>
      <c r="AW177" s="112">
        <v>1232</v>
      </c>
      <c r="AX177" s="75">
        <f t="shared" si="323"/>
        <v>-2475</v>
      </c>
      <c r="AY177" s="75">
        <f t="shared" si="323"/>
        <v>-1372</v>
      </c>
      <c r="AZ177" s="75"/>
      <c r="BA177" s="75">
        <f t="shared" si="324"/>
        <v>-1959</v>
      </c>
      <c r="BB177" s="75">
        <f t="shared" si="324"/>
        <v>-1292</v>
      </c>
      <c r="BC177" s="75">
        <f t="shared" si="324"/>
        <v>-1885</v>
      </c>
      <c r="BD177" s="75">
        <f t="shared" si="324"/>
        <v>-1609</v>
      </c>
      <c r="BE177" s="75">
        <f t="shared" si="324"/>
        <v>-1756</v>
      </c>
      <c r="BF177" s="75">
        <f t="shared" si="324"/>
        <v>-1106</v>
      </c>
      <c r="BG177" s="112">
        <v>883</v>
      </c>
      <c r="BH177" s="75">
        <f t="shared" si="283"/>
        <v>-1360</v>
      </c>
      <c r="BI177" s="75">
        <f t="shared" si="284"/>
        <v>5150</v>
      </c>
      <c r="BJ177" s="75">
        <f t="shared" si="285"/>
        <v>-1546</v>
      </c>
      <c r="BK177" s="75">
        <f t="shared" si="325"/>
        <v>-1880</v>
      </c>
      <c r="BL177" s="75">
        <f t="shared" si="325"/>
        <v>-1556</v>
      </c>
      <c r="BM177" s="75"/>
      <c r="BN177" s="75">
        <f t="shared" si="326"/>
        <v>-1507</v>
      </c>
      <c r="BO177" s="75">
        <f t="shared" si="326"/>
        <v>-1185</v>
      </c>
      <c r="BP177" s="112">
        <v>1080</v>
      </c>
      <c r="BQ177" s="75">
        <f t="shared" si="286"/>
        <v>-1054</v>
      </c>
      <c r="BR177" s="112">
        <v>867</v>
      </c>
      <c r="BS177" s="75">
        <f t="shared" si="287"/>
        <v>5540</v>
      </c>
      <c r="BT177" s="75">
        <f t="shared" si="327"/>
        <v>-1766</v>
      </c>
      <c r="BU177" s="75">
        <f t="shared" si="327"/>
        <v>-1180</v>
      </c>
      <c r="BV177" s="75">
        <f t="shared" si="327"/>
        <v>0</v>
      </c>
      <c r="BW177" s="75">
        <f t="shared" si="327"/>
        <v>0</v>
      </c>
      <c r="BX177" s="75">
        <f t="shared" si="327"/>
        <v>-773</v>
      </c>
      <c r="BY177" s="75">
        <f t="shared" si="327"/>
        <v>-1100</v>
      </c>
      <c r="BZ177" s="75">
        <f t="shared" si="327"/>
        <v>-1705</v>
      </c>
      <c r="CA177" s="75">
        <f t="shared" si="327"/>
        <v>-1389</v>
      </c>
      <c r="CB177" s="112">
        <v>849</v>
      </c>
      <c r="CC177" s="75">
        <f t="shared" si="288"/>
        <v>0</v>
      </c>
      <c r="CD177" s="75">
        <f t="shared" si="289"/>
        <v>250</v>
      </c>
      <c r="CE177" s="126">
        <f t="shared" si="290"/>
        <v>-380</v>
      </c>
      <c r="CF177" s="75">
        <f t="shared" si="291"/>
        <v>-1457</v>
      </c>
      <c r="CG177" s="75"/>
      <c r="CH177" s="75">
        <f t="shared" si="328"/>
        <v>-2650</v>
      </c>
      <c r="CI177" s="75">
        <f t="shared" si="328"/>
        <v>-1289</v>
      </c>
      <c r="CJ177" s="75"/>
      <c r="CK177" s="75">
        <f t="shared" si="329"/>
        <v>-1024</v>
      </c>
      <c r="CL177" s="75">
        <f t="shared" si="329"/>
        <v>-1135</v>
      </c>
      <c r="CM177" s="112">
        <v>239</v>
      </c>
      <c r="CN177" s="75">
        <f t="shared" si="330"/>
        <v>0</v>
      </c>
      <c r="CO177" s="75">
        <f t="shared" si="330"/>
        <v>0</v>
      </c>
      <c r="CP177" s="75">
        <f t="shared" si="330"/>
        <v>0</v>
      </c>
      <c r="CQ177" s="75"/>
      <c r="CR177" s="126">
        <f t="shared" si="292"/>
        <v>-1426</v>
      </c>
      <c r="CS177" s="112">
        <v>0</v>
      </c>
      <c r="CT177" s="121">
        <f t="shared" si="265"/>
        <v>-3.3952380952380949E-2</v>
      </c>
      <c r="CU177" s="75">
        <f t="shared" si="331"/>
        <v>-1039</v>
      </c>
      <c r="CV177" s="75">
        <f t="shared" si="331"/>
        <v>-1644</v>
      </c>
      <c r="CW177" s="75">
        <f t="shared" si="331"/>
        <v>0</v>
      </c>
      <c r="CX177" s="126" cm="1">
        <f t="array" ref="CX177">IF($F177&lt;=10000,0,-ROUND(MAX(INDEX(CX$26:CX$38,MATCH(MAX($F177-CX$86-IF(CX$8="Yes",IF(CX$9=0,$U177,MIN($U177,CX$9)),0),0),CX$12:CX$25,1))*(MAX($F177-CX$86-IF(CX$8="Yes",IF(CX$9=0,$U177,MIN($U177,CX$9)),0),0)-INDEX(CX$12:CX$25,MATCH(MAX($F177-CX$86-IF(CX$8="Yes",IF(CX$9=0,$U177,MIN($U177,CX$9)),0),0),CX$12:CX$25,1)))+INDEX(CX$39:CX$51,MATCH(MAX($F177-CX$86-IF(CX$8="Yes",IF(CX$9=0,$U177,MIN($U177,CX$9)),0),0),CX$12:CX$25,1))-CX$87,0),0))*(1-_xlfn.IFNA(INDEX(WVFamilyCredit[Percent],MATCH(1,(WVFamilyCredit[Year]=Calc!$B$4)*(WVFamilyCredit[HH Size]=SUM(Calc!$B$11:$B$12))*(WVFamilyCredit[Status]=Calc!$B$8)*(WVFamilyCredit[greater than]&lt;=$F177)*(WVFamilyCredit[equal to or less than]&gt;=$F177),0)),0))</f>
        <v>-1240</v>
      </c>
      <c r="CY177" s="115" cm="1">
        <f t="array" ref="CY177">(1-_xlfn.IFNA(INDEX(WVFamilyCredit[Percent],MATCH(1,(WVFamilyCredit[Year]=Calc!$B$4)*(WVFamilyCredit[HH Size]=SUM(Calc!$B$11:$B$12))*(WVFamilyCredit[Status]=Calc!$B$8)*(WVFamilyCredit[greater than]&lt;=$F177)*(WVFamilyCredit[equal to or less than]&gt;=$F177),0)),0))</f>
        <v>1</v>
      </c>
      <c r="CZ177" s="112">
        <v>1450</v>
      </c>
      <c r="DA177" s="57"/>
      <c r="DB177" s="75">
        <f t="shared" si="332"/>
        <v>-1140</v>
      </c>
      <c r="DC177" s="75">
        <f t="shared" si="332"/>
        <v>0</v>
      </c>
      <c r="DE177" s="57"/>
      <c r="DF177" s="57">
        <f t="shared" si="309"/>
        <v>1713</v>
      </c>
      <c r="DG177" s="57">
        <f t="shared" si="310"/>
        <v>1270</v>
      </c>
      <c r="DH177">
        <v>0</v>
      </c>
      <c r="DI177" s="57">
        <f t="shared" si="311"/>
        <v>1232</v>
      </c>
      <c r="DJ177" s="75">
        <f t="shared" si="312"/>
        <v>883</v>
      </c>
      <c r="DK177" s="75">
        <f t="shared" si="313"/>
        <v>1080</v>
      </c>
      <c r="DL177" s="75">
        <f t="shared" si="314"/>
        <v>867</v>
      </c>
      <c r="DM177" s="57">
        <f t="shared" si="315"/>
        <v>849</v>
      </c>
      <c r="DN177" s="57">
        <f t="shared" si="316"/>
        <v>239</v>
      </c>
      <c r="DO177">
        <f>0</f>
        <v>0</v>
      </c>
      <c r="DP177">
        <v>0</v>
      </c>
      <c r="DQ177" s="57">
        <f t="shared" si="317"/>
        <v>-1426</v>
      </c>
      <c r="DR177" s="75">
        <f t="shared" si="318"/>
        <v>-1240</v>
      </c>
      <c r="EB177" s="209" cm="1">
        <f t="array" ref="EB177">_xlfn.IFNA(INDEX(CAeitcTable[],MATCH(1,(CAeitcTable[At Least]&lt;=$F177)*(CAeitcTable[But Not Over]&gt;=$F177),0),MATCH(MIN($B$12,3),VALUE(CAeitcTable[#Headers]),0)),0)</f>
        <v>0</v>
      </c>
      <c r="EC177">
        <f t="shared" si="333"/>
        <v>0</v>
      </c>
      <c r="ED177">
        <f t="shared" si="333"/>
        <v>0</v>
      </c>
      <c r="EE177">
        <f t="shared" si="333"/>
        <v>0</v>
      </c>
      <c r="EF177">
        <f t="shared" si="333"/>
        <v>0</v>
      </c>
      <c r="EI177">
        <f t="shared" si="293"/>
        <v>0</v>
      </c>
      <c r="EK177">
        <f t="shared" si="334"/>
        <v>0</v>
      </c>
      <c r="EL177">
        <f t="shared" si="334"/>
        <v>0</v>
      </c>
      <c r="EM177">
        <f t="shared" si="334"/>
        <v>0</v>
      </c>
      <c r="EN177">
        <f t="shared" si="334"/>
        <v>0</v>
      </c>
      <c r="EP177">
        <f t="shared" si="335"/>
        <v>0</v>
      </c>
      <c r="EQ177">
        <f t="shared" si="335"/>
        <v>0</v>
      </c>
      <c r="ER177" s="209">
        <f t="shared" si="294"/>
        <v>0</v>
      </c>
      <c r="ES177">
        <f t="shared" si="336"/>
        <v>0</v>
      </c>
      <c r="ET177">
        <f t="shared" si="336"/>
        <v>0</v>
      </c>
      <c r="EU177" s="213">
        <f t="shared" si="295"/>
        <v>0</v>
      </c>
      <c r="EW177" s="215">
        <f t="shared" si="296"/>
        <v>0</v>
      </c>
      <c r="EX177">
        <f t="shared" si="337"/>
        <v>0</v>
      </c>
      <c r="EY177">
        <f t="shared" si="337"/>
        <v>0</v>
      </c>
      <c r="FB177">
        <f t="shared" si="338"/>
        <v>0</v>
      </c>
      <c r="FC177">
        <f t="shared" si="338"/>
        <v>0</v>
      </c>
      <c r="FD177">
        <f t="shared" si="338"/>
        <v>0</v>
      </c>
      <c r="FG177" s="215">
        <f t="shared" si="297"/>
        <v>0</v>
      </c>
      <c r="FH177">
        <f t="shared" si="339"/>
        <v>0</v>
      </c>
      <c r="FI177">
        <f t="shared" si="339"/>
        <v>0</v>
      </c>
      <c r="FK177">
        <f t="shared" si="298"/>
        <v>0</v>
      </c>
      <c r="FL177" s="215">
        <f t="shared" si="299"/>
        <v>0</v>
      </c>
      <c r="FP177" s="215">
        <f t="shared" si="300"/>
        <v>0</v>
      </c>
      <c r="FQ177">
        <f t="shared" si="301"/>
        <v>0</v>
      </c>
      <c r="FR177" s="215">
        <f t="shared" si="302"/>
        <v>0</v>
      </c>
      <c r="FS177" s="209">
        <f t="shared" si="303"/>
        <v>315</v>
      </c>
      <c r="FU177">
        <f t="shared" si="304"/>
        <v>0</v>
      </c>
    </row>
    <row r="178" spans="6:177">
      <c r="F178" s="2">
        <v>42500</v>
      </c>
      <c r="G178">
        <f t="shared" si="305"/>
        <v>42525</v>
      </c>
      <c r="H178" s="75">
        <f t="shared" si="266"/>
        <v>-3218</v>
      </c>
      <c r="I178" s="57">
        <v>2290</v>
      </c>
      <c r="J178" s="57">
        <v>0</v>
      </c>
      <c r="K178" s="2">
        <f>ROUND(INDEX(CCareExpDecimal[],MATCH(F178,CCareExpDecimal[Income At Least],1),2)*J178,0)</f>
        <v>0</v>
      </c>
      <c r="L178" s="57">
        <v>480.90000000000225</v>
      </c>
      <c r="M178" s="2">
        <f t="shared" si="267"/>
        <v>0</v>
      </c>
      <c r="N178" s="57">
        <v>1809</v>
      </c>
      <c r="O178" s="57">
        <f t="shared" si="243"/>
        <v>2290</v>
      </c>
      <c r="P178" s="2">
        <f t="shared" si="268"/>
        <v>0</v>
      </c>
      <c r="Q178" s="96">
        <v>1391</v>
      </c>
      <c r="R178" s="96">
        <f t="shared" si="306"/>
        <v>910</v>
      </c>
      <c r="S178" s="2">
        <f t="shared" si="307"/>
        <v>0</v>
      </c>
      <c r="T178" s="2">
        <f t="shared" si="269"/>
        <v>-3218</v>
      </c>
      <c r="U178" s="2">
        <f t="shared" si="270"/>
        <v>3218</v>
      </c>
      <c r="V178" s="75"/>
      <c r="W178" s="75">
        <f t="shared" si="271"/>
        <v>-919</v>
      </c>
      <c r="X178" s="75">
        <f t="shared" si="272"/>
        <v>5</v>
      </c>
      <c r="Y178" s="75">
        <f t="shared" si="273"/>
        <v>0</v>
      </c>
      <c r="Z178" s="75"/>
      <c r="AA178" s="2">
        <f t="shared" si="274"/>
        <v>2500</v>
      </c>
      <c r="AB178" s="2">
        <f>IF($F178&lt;=AD$64,AD$65,AD$66)*Calc!$B$12+AD$63</f>
        <v>1500</v>
      </c>
      <c r="AC178" s="2">
        <f t="shared" si="275"/>
        <v>4000</v>
      </c>
      <c r="AD178" s="126">
        <f t="shared" si="276"/>
        <v>-2010</v>
      </c>
      <c r="AE178" s="112">
        <v>1738</v>
      </c>
      <c r="AF178" s="75">
        <f t="shared" si="277"/>
        <v>0</v>
      </c>
      <c r="AG178" s="75"/>
      <c r="AH178" s="75">
        <f t="shared" si="278"/>
        <v>-716</v>
      </c>
      <c r="AI178" s="75">
        <f t="shared" si="279"/>
        <v>0</v>
      </c>
      <c r="AJ178" s="75">
        <f t="shared" si="280"/>
        <v>-1328</v>
      </c>
      <c r="AK178" s="75">
        <f t="shared" si="281"/>
        <v>0</v>
      </c>
      <c r="AL178" s="75">
        <f t="shared" si="308"/>
        <v>-1328</v>
      </c>
      <c r="AM178" s="114">
        <v>1293</v>
      </c>
      <c r="AN178" s="120"/>
      <c r="AO178" s="75">
        <f t="shared" si="321"/>
        <v>-772</v>
      </c>
      <c r="AP178" s="75">
        <f t="shared" si="321"/>
        <v>-1261</v>
      </c>
      <c r="AQ178" s="75"/>
      <c r="AR178" s="126">
        <f t="shared" si="282"/>
        <v>-1175</v>
      </c>
      <c r="AS178" s="75">
        <f t="shared" si="322"/>
        <v>-1682</v>
      </c>
      <c r="AT178" s="75">
        <f t="shared" si="322"/>
        <v>-1519</v>
      </c>
      <c r="AU178" s="75">
        <f t="shared" si="322"/>
        <v>0</v>
      </c>
      <c r="AV178" s="75">
        <f t="shared" si="322"/>
        <v>-1806</v>
      </c>
      <c r="AW178" s="112">
        <v>1257</v>
      </c>
      <c r="AX178" s="75">
        <f t="shared" si="323"/>
        <v>-2515</v>
      </c>
      <c r="AY178" s="75">
        <f t="shared" si="323"/>
        <v>-1401</v>
      </c>
      <c r="AZ178" s="75"/>
      <c r="BA178" s="75">
        <f t="shared" si="324"/>
        <v>-1984</v>
      </c>
      <c r="BB178" s="75">
        <f t="shared" si="324"/>
        <v>-1307</v>
      </c>
      <c r="BC178" s="75">
        <f t="shared" si="324"/>
        <v>-1910</v>
      </c>
      <c r="BD178" s="75">
        <f t="shared" si="324"/>
        <v>-1637</v>
      </c>
      <c r="BE178" s="75">
        <f t="shared" si="324"/>
        <v>-1778</v>
      </c>
      <c r="BF178" s="75">
        <f t="shared" si="324"/>
        <v>-1124</v>
      </c>
      <c r="BG178" s="112">
        <v>901</v>
      </c>
      <c r="BH178" s="75">
        <f t="shared" si="283"/>
        <v>-1389</v>
      </c>
      <c r="BI178" s="75">
        <f t="shared" si="284"/>
        <v>5150</v>
      </c>
      <c r="BJ178" s="75">
        <f t="shared" si="285"/>
        <v>-1570</v>
      </c>
      <c r="BK178" s="75">
        <f t="shared" si="325"/>
        <v>-1905</v>
      </c>
      <c r="BL178" s="75">
        <f t="shared" si="325"/>
        <v>-1577</v>
      </c>
      <c r="BM178" s="75"/>
      <c r="BN178" s="75">
        <f t="shared" si="326"/>
        <v>-1534</v>
      </c>
      <c r="BO178" s="75">
        <f t="shared" si="326"/>
        <v>-1210</v>
      </c>
      <c r="BP178" s="112">
        <v>1105</v>
      </c>
      <c r="BQ178" s="75">
        <f t="shared" si="286"/>
        <v>-1076</v>
      </c>
      <c r="BR178" s="112">
        <v>891</v>
      </c>
      <c r="BS178" s="75">
        <f t="shared" si="287"/>
        <v>5540</v>
      </c>
      <c r="BT178" s="75">
        <f t="shared" si="327"/>
        <v>-1796</v>
      </c>
      <c r="BU178" s="75">
        <f t="shared" si="327"/>
        <v>-1205</v>
      </c>
      <c r="BV178" s="75">
        <f t="shared" si="327"/>
        <v>0</v>
      </c>
      <c r="BW178" s="75">
        <f t="shared" si="327"/>
        <v>0</v>
      </c>
      <c r="BX178" s="75">
        <f t="shared" si="327"/>
        <v>-800</v>
      </c>
      <c r="BY178" s="75">
        <f t="shared" si="327"/>
        <v>-1124</v>
      </c>
      <c r="BZ178" s="75">
        <f t="shared" si="327"/>
        <v>-1733</v>
      </c>
      <c r="CA178" s="75">
        <f t="shared" si="327"/>
        <v>-1413</v>
      </c>
      <c r="CB178" s="112">
        <v>873</v>
      </c>
      <c r="CC178" s="75">
        <f t="shared" si="288"/>
        <v>0</v>
      </c>
      <c r="CD178" s="75">
        <f t="shared" si="289"/>
        <v>250</v>
      </c>
      <c r="CE178" s="126">
        <f t="shared" si="290"/>
        <v>-393</v>
      </c>
      <c r="CF178" s="75">
        <f t="shared" si="291"/>
        <v>-1481</v>
      </c>
      <c r="CG178" s="75"/>
      <c r="CH178" s="75">
        <f t="shared" si="328"/>
        <v>-2688</v>
      </c>
      <c r="CI178" s="75">
        <f t="shared" si="328"/>
        <v>-1305</v>
      </c>
      <c r="CJ178" s="75"/>
      <c r="CK178" s="75">
        <f t="shared" si="329"/>
        <v>-1043</v>
      </c>
      <c r="CL178" s="75">
        <f t="shared" si="329"/>
        <v>-1167</v>
      </c>
      <c r="CM178" s="112">
        <v>254</v>
      </c>
      <c r="CN178" s="75">
        <f t="shared" si="330"/>
        <v>0</v>
      </c>
      <c r="CO178" s="75">
        <f t="shared" si="330"/>
        <v>0</v>
      </c>
      <c r="CP178" s="75">
        <f t="shared" si="330"/>
        <v>0</v>
      </c>
      <c r="CQ178" s="75"/>
      <c r="CR178" s="126">
        <f t="shared" si="292"/>
        <v>-1456</v>
      </c>
      <c r="CS178" s="112">
        <v>0</v>
      </c>
      <c r="CT178" s="121">
        <f t="shared" si="265"/>
        <v>-3.4258823529411765E-2</v>
      </c>
      <c r="CU178" s="75">
        <f t="shared" si="331"/>
        <v>-1055</v>
      </c>
      <c r="CV178" s="75">
        <f t="shared" si="331"/>
        <v>-1673</v>
      </c>
      <c r="CW178" s="75">
        <f t="shared" si="331"/>
        <v>0</v>
      </c>
      <c r="CX178" s="126" cm="1">
        <f t="array" ref="CX178">IF($F178&lt;=10000,0,-ROUND(MAX(INDEX(CX$26:CX$38,MATCH(MAX($F178-CX$86-IF(CX$8="Yes",IF(CX$9=0,$U178,MIN($U178,CX$9)),0),0),CX$12:CX$25,1))*(MAX($F178-CX$86-IF(CX$8="Yes",IF(CX$9=0,$U178,MIN($U178,CX$9)),0),0)-INDEX(CX$12:CX$25,MATCH(MAX($F178-CX$86-IF(CX$8="Yes",IF(CX$9=0,$U178,MIN($U178,CX$9)),0),0),CX$12:CX$25,1)))+INDEX(CX$39:CX$51,MATCH(MAX($F178-CX$86-IF(CX$8="Yes",IF(CX$9=0,$U178,MIN($U178,CX$9)),0),0),CX$12:CX$25,1))-CX$87,0),0))*(1-_xlfn.IFNA(INDEX(WVFamilyCredit[Percent],MATCH(1,(WVFamilyCredit[Year]=Calc!$B$4)*(WVFamilyCredit[HH Size]=SUM(Calc!$B$11:$B$12))*(WVFamilyCredit[Status]=Calc!$B$8)*(WVFamilyCredit[greater than]&lt;=$F178)*(WVFamilyCredit[equal to or less than]&gt;=$F178),0)),0))</f>
        <v>-1263</v>
      </c>
      <c r="CY178" s="115" cm="1">
        <f t="array" ref="CY178">(1-_xlfn.IFNA(INDEX(WVFamilyCredit[Percent],MATCH(1,(WVFamilyCredit[Year]=Calc!$B$4)*(WVFamilyCredit[HH Size]=SUM(Calc!$B$11:$B$12))*(WVFamilyCredit[Status]=Calc!$B$8)*(WVFamilyCredit[greater than]&lt;=$F178)*(WVFamilyCredit[equal to or less than]&gt;=$F178),0)),0))</f>
        <v>1</v>
      </c>
      <c r="CZ178" s="112">
        <v>1475</v>
      </c>
      <c r="DA178" s="57"/>
      <c r="DB178" s="75">
        <f t="shared" si="332"/>
        <v>-1166</v>
      </c>
      <c r="DC178" s="75">
        <f t="shared" si="332"/>
        <v>0</v>
      </c>
      <c r="DE178" s="57"/>
      <c r="DF178" s="57">
        <f t="shared" si="309"/>
        <v>1738</v>
      </c>
      <c r="DG178" s="57">
        <f t="shared" si="310"/>
        <v>1293</v>
      </c>
      <c r="DH178">
        <v>0</v>
      </c>
      <c r="DI178" s="57">
        <f t="shared" si="311"/>
        <v>1257</v>
      </c>
      <c r="DJ178" s="75">
        <f t="shared" si="312"/>
        <v>901</v>
      </c>
      <c r="DK178" s="75">
        <f t="shared" si="313"/>
        <v>1105</v>
      </c>
      <c r="DL178" s="75">
        <f t="shared" si="314"/>
        <v>891</v>
      </c>
      <c r="DM178" s="57">
        <f t="shared" si="315"/>
        <v>873</v>
      </c>
      <c r="DN178" s="57">
        <f t="shared" si="316"/>
        <v>254</v>
      </c>
      <c r="DO178">
        <f>0</f>
        <v>0</v>
      </c>
      <c r="DP178">
        <v>0</v>
      </c>
      <c r="DQ178" s="57">
        <f t="shared" si="317"/>
        <v>-1456</v>
      </c>
      <c r="DR178" s="75">
        <f t="shared" si="318"/>
        <v>-1263</v>
      </c>
      <c r="EB178" s="209" cm="1">
        <f t="array" ref="EB178">_xlfn.IFNA(INDEX(CAeitcTable[],MATCH(1,(CAeitcTable[At Least]&lt;=$F178)*(CAeitcTable[But Not Over]&gt;=$F178),0),MATCH(MIN($B$12,3),VALUE(CAeitcTable[#Headers]),0)),0)</f>
        <v>0</v>
      </c>
      <c r="EC178">
        <f t="shared" si="333"/>
        <v>0</v>
      </c>
      <c r="ED178">
        <f t="shared" si="333"/>
        <v>0</v>
      </c>
      <c r="EE178">
        <f t="shared" si="333"/>
        <v>0</v>
      </c>
      <c r="EF178">
        <f t="shared" si="333"/>
        <v>0</v>
      </c>
      <c r="EI178">
        <f t="shared" si="293"/>
        <v>0</v>
      </c>
      <c r="EK178">
        <f t="shared" si="334"/>
        <v>0</v>
      </c>
      <c r="EL178">
        <f t="shared" si="334"/>
        <v>0</v>
      </c>
      <c r="EM178">
        <f t="shared" si="334"/>
        <v>0</v>
      </c>
      <c r="EN178">
        <f t="shared" si="334"/>
        <v>0</v>
      </c>
      <c r="EP178">
        <f t="shared" si="335"/>
        <v>0</v>
      </c>
      <c r="EQ178">
        <f t="shared" si="335"/>
        <v>0</v>
      </c>
      <c r="ER178" s="209">
        <f t="shared" si="294"/>
        <v>0</v>
      </c>
      <c r="ES178">
        <f t="shared" si="336"/>
        <v>0</v>
      </c>
      <c r="ET178">
        <f t="shared" si="336"/>
        <v>0</v>
      </c>
      <c r="EU178" s="213">
        <f t="shared" si="295"/>
        <v>0</v>
      </c>
      <c r="EW178" s="215">
        <f t="shared" si="296"/>
        <v>0</v>
      </c>
      <c r="EX178">
        <f t="shared" si="337"/>
        <v>0</v>
      </c>
      <c r="EY178">
        <f t="shared" si="337"/>
        <v>0</v>
      </c>
      <c r="FB178">
        <f t="shared" si="338"/>
        <v>0</v>
      </c>
      <c r="FC178">
        <f t="shared" si="338"/>
        <v>0</v>
      </c>
      <c r="FD178">
        <f t="shared" si="338"/>
        <v>0</v>
      </c>
      <c r="FG178" s="215">
        <f t="shared" si="297"/>
        <v>0</v>
      </c>
      <c r="FH178">
        <f t="shared" si="339"/>
        <v>0</v>
      </c>
      <c r="FI178">
        <f t="shared" si="339"/>
        <v>0</v>
      </c>
      <c r="FK178">
        <f t="shared" si="298"/>
        <v>0</v>
      </c>
      <c r="FL178" s="215">
        <f t="shared" si="299"/>
        <v>0</v>
      </c>
      <c r="FP178" s="215">
        <f t="shared" si="300"/>
        <v>0</v>
      </c>
      <c r="FQ178">
        <f t="shared" si="301"/>
        <v>0</v>
      </c>
      <c r="FR178" s="215">
        <f t="shared" si="302"/>
        <v>0</v>
      </c>
      <c r="FS178" s="209">
        <f t="shared" si="303"/>
        <v>315</v>
      </c>
      <c r="FU178">
        <f t="shared" si="304"/>
        <v>0</v>
      </c>
    </row>
    <row r="179" spans="6:177">
      <c r="F179" s="2">
        <v>43000</v>
      </c>
      <c r="G179">
        <f t="shared" si="305"/>
        <v>43025</v>
      </c>
      <c r="H179" s="75">
        <f t="shared" si="266"/>
        <v>-3278</v>
      </c>
      <c r="I179" s="57">
        <v>2350</v>
      </c>
      <c r="J179" s="57">
        <v>0</v>
      </c>
      <c r="K179" s="2">
        <f>ROUND(INDEX(CCareExpDecimal[],MATCH(F179,CCareExpDecimal[Income At Least],1),2)*J179,0)</f>
        <v>0</v>
      </c>
      <c r="L179" s="57">
        <v>493.50000000000233</v>
      </c>
      <c r="M179" s="2">
        <f t="shared" si="267"/>
        <v>0</v>
      </c>
      <c r="N179" s="57">
        <v>1857</v>
      </c>
      <c r="O179" s="57">
        <f t="shared" si="243"/>
        <v>2351</v>
      </c>
      <c r="P179" s="2">
        <f t="shared" si="268"/>
        <v>0</v>
      </c>
      <c r="Q179" s="96">
        <v>1343</v>
      </c>
      <c r="R179" s="96">
        <f t="shared" si="306"/>
        <v>849</v>
      </c>
      <c r="S179" s="2">
        <f t="shared" si="307"/>
        <v>0</v>
      </c>
      <c r="T179" s="2">
        <f t="shared" si="269"/>
        <v>-3278</v>
      </c>
      <c r="U179" s="2">
        <f t="shared" si="270"/>
        <v>3278</v>
      </c>
      <c r="V179" s="75"/>
      <c r="W179" s="75">
        <f t="shared" si="271"/>
        <v>-935</v>
      </c>
      <c r="X179" s="75">
        <f t="shared" si="272"/>
        <v>5</v>
      </c>
      <c r="Y179" s="75">
        <f t="shared" si="273"/>
        <v>0</v>
      </c>
      <c r="Z179" s="75"/>
      <c r="AA179" s="2">
        <f t="shared" si="274"/>
        <v>2500</v>
      </c>
      <c r="AB179" s="2">
        <f>IF($F179&lt;=AD$64,AD$65,AD$66)*Calc!$B$12+AD$63</f>
        <v>1500</v>
      </c>
      <c r="AC179" s="2">
        <f t="shared" si="275"/>
        <v>4000</v>
      </c>
      <c r="AD179" s="126">
        <f t="shared" si="276"/>
        <v>-2035</v>
      </c>
      <c r="AE179" s="112">
        <v>1763</v>
      </c>
      <c r="AF179" s="75">
        <f t="shared" si="277"/>
        <v>0</v>
      </c>
      <c r="AG179" s="75"/>
      <c r="AH179" s="75">
        <f t="shared" si="278"/>
        <v>-729</v>
      </c>
      <c r="AI179" s="75">
        <f t="shared" si="279"/>
        <v>0</v>
      </c>
      <c r="AJ179" s="75">
        <f t="shared" si="280"/>
        <v>-1352</v>
      </c>
      <c r="AK179" s="75">
        <f t="shared" si="281"/>
        <v>0</v>
      </c>
      <c r="AL179" s="75">
        <f t="shared" si="308"/>
        <v>-1352</v>
      </c>
      <c r="AM179" s="114">
        <v>1317</v>
      </c>
      <c r="AN179" s="120"/>
      <c r="AO179" s="75">
        <f t="shared" si="321"/>
        <v>-792</v>
      </c>
      <c r="AP179" s="75">
        <f t="shared" si="321"/>
        <v>-1283</v>
      </c>
      <c r="AQ179" s="75"/>
      <c r="AR179" s="126">
        <f t="shared" si="282"/>
        <v>-1200</v>
      </c>
      <c r="AS179" s="75">
        <f t="shared" si="322"/>
        <v>-1710</v>
      </c>
      <c r="AT179" s="75">
        <f t="shared" si="322"/>
        <v>-1549</v>
      </c>
      <c r="AU179" s="75">
        <f t="shared" si="322"/>
        <v>0</v>
      </c>
      <c r="AV179" s="75">
        <f t="shared" si="322"/>
        <v>-1834</v>
      </c>
      <c r="AW179" s="112">
        <v>1282</v>
      </c>
      <c r="AX179" s="75">
        <f t="shared" si="323"/>
        <v>-2554</v>
      </c>
      <c r="AY179" s="75">
        <f t="shared" si="323"/>
        <v>-1430</v>
      </c>
      <c r="AZ179" s="75"/>
      <c r="BA179" s="75">
        <f t="shared" si="324"/>
        <v>-2008</v>
      </c>
      <c r="BB179" s="75">
        <f t="shared" si="324"/>
        <v>-1323</v>
      </c>
      <c r="BC179" s="75">
        <f t="shared" si="324"/>
        <v>-1935</v>
      </c>
      <c r="BD179" s="75">
        <f t="shared" si="324"/>
        <v>-1666</v>
      </c>
      <c r="BE179" s="75">
        <f t="shared" si="324"/>
        <v>-1801</v>
      </c>
      <c r="BF179" s="75">
        <f t="shared" si="324"/>
        <v>-1141</v>
      </c>
      <c r="BG179" s="112">
        <v>918</v>
      </c>
      <c r="BH179" s="75">
        <f t="shared" si="283"/>
        <v>-1418</v>
      </c>
      <c r="BI179" s="75">
        <f t="shared" si="284"/>
        <v>5150</v>
      </c>
      <c r="BJ179" s="75">
        <f t="shared" si="285"/>
        <v>-1593</v>
      </c>
      <c r="BK179" s="75">
        <f t="shared" si="325"/>
        <v>-1930</v>
      </c>
      <c r="BL179" s="75">
        <f t="shared" si="325"/>
        <v>-1598</v>
      </c>
      <c r="BM179" s="75"/>
      <c r="BN179" s="75">
        <f t="shared" si="326"/>
        <v>-1561</v>
      </c>
      <c r="BO179" s="75">
        <f t="shared" si="326"/>
        <v>-1235</v>
      </c>
      <c r="BP179" s="112">
        <v>1130</v>
      </c>
      <c r="BQ179" s="75">
        <f t="shared" si="286"/>
        <v>-1098</v>
      </c>
      <c r="BR179" s="112">
        <v>916</v>
      </c>
      <c r="BS179" s="75">
        <f t="shared" si="287"/>
        <v>5540</v>
      </c>
      <c r="BT179" s="75">
        <f t="shared" si="327"/>
        <v>-1825</v>
      </c>
      <c r="BU179" s="75">
        <f t="shared" si="327"/>
        <v>-1230</v>
      </c>
      <c r="BV179" s="75">
        <f t="shared" si="327"/>
        <v>0</v>
      </c>
      <c r="BW179" s="75">
        <f t="shared" si="327"/>
        <v>0</v>
      </c>
      <c r="BX179" s="75">
        <f t="shared" si="327"/>
        <v>-828</v>
      </c>
      <c r="BY179" s="75">
        <f t="shared" si="327"/>
        <v>-1149</v>
      </c>
      <c r="BZ179" s="75">
        <f t="shared" si="327"/>
        <v>-1760</v>
      </c>
      <c r="CA179" s="75">
        <f t="shared" si="327"/>
        <v>-1437</v>
      </c>
      <c r="CB179" s="112">
        <v>897</v>
      </c>
      <c r="CC179" s="75">
        <f t="shared" si="288"/>
        <v>0</v>
      </c>
      <c r="CD179" s="75">
        <f t="shared" si="289"/>
        <v>250</v>
      </c>
      <c r="CE179" s="126">
        <f t="shared" si="290"/>
        <v>-407</v>
      </c>
      <c r="CF179" s="75">
        <f t="shared" si="291"/>
        <v>-1505</v>
      </c>
      <c r="CG179" s="75"/>
      <c r="CH179" s="75">
        <f t="shared" si="328"/>
        <v>-2727</v>
      </c>
      <c r="CI179" s="75">
        <f t="shared" si="328"/>
        <v>-1320</v>
      </c>
      <c r="CJ179" s="75"/>
      <c r="CK179" s="75">
        <f t="shared" si="329"/>
        <v>-1061</v>
      </c>
      <c r="CL179" s="75">
        <f t="shared" si="329"/>
        <v>-1199</v>
      </c>
      <c r="CM179" s="112">
        <v>269</v>
      </c>
      <c r="CN179" s="75">
        <f t="shared" si="330"/>
        <v>0</v>
      </c>
      <c r="CO179" s="75">
        <f t="shared" si="330"/>
        <v>0</v>
      </c>
      <c r="CP179" s="75">
        <f t="shared" si="330"/>
        <v>0</v>
      </c>
      <c r="CQ179" s="75"/>
      <c r="CR179" s="126">
        <f t="shared" si="292"/>
        <v>-1487</v>
      </c>
      <c r="CS179" s="112">
        <v>0</v>
      </c>
      <c r="CT179" s="121">
        <f t="shared" si="265"/>
        <v>-3.458139534883721E-2</v>
      </c>
      <c r="CU179" s="75">
        <f t="shared" si="331"/>
        <v>-1072</v>
      </c>
      <c r="CV179" s="75">
        <f t="shared" si="331"/>
        <v>-1702</v>
      </c>
      <c r="CW179" s="75">
        <f t="shared" si="331"/>
        <v>0</v>
      </c>
      <c r="CX179" s="126" cm="1">
        <f t="array" ref="CX179">IF($F179&lt;=10000,0,-ROUND(MAX(INDEX(CX$26:CX$38,MATCH(MAX($F179-CX$86-IF(CX$8="Yes",IF(CX$9=0,$U179,MIN($U179,CX$9)),0),0),CX$12:CX$25,1))*(MAX($F179-CX$86-IF(CX$8="Yes",IF(CX$9=0,$U179,MIN($U179,CX$9)),0),0)-INDEX(CX$12:CX$25,MATCH(MAX($F179-CX$86-IF(CX$8="Yes",IF(CX$9=0,$U179,MIN($U179,CX$9)),0),0),CX$12:CX$25,1)))+INDEX(CX$39:CX$51,MATCH(MAX($F179-CX$86-IF(CX$8="Yes",IF(CX$9=0,$U179,MIN($U179,CX$9)),0),0),CX$12:CX$25,1))-CX$87,0),0))*(1-_xlfn.IFNA(INDEX(WVFamilyCredit[Percent],MATCH(1,(WVFamilyCredit[Year]=Calc!$B$4)*(WVFamilyCredit[HH Size]=SUM(Calc!$B$11:$B$12))*(WVFamilyCredit[Status]=Calc!$B$8)*(WVFamilyCredit[greater than]&lt;=$F179)*(WVFamilyCredit[equal to or less than]&gt;=$F179),0)),0))</f>
        <v>-1287</v>
      </c>
      <c r="CY179" s="115" cm="1">
        <f t="array" ref="CY179">(1-_xlfn.IFNA(INDEX(WVFamilyCredit[Percent],MATCH(1,(WVFamilyCredit[Year]=Calc!$B$4)*(WVFamilyCredit[HH Size]=SUM(Calc!$B$11:$B$12))*(WVFamilyCredit[Status]=Calc!$B$8)*(WVFamilyCredit[greater than]&lt;=$F179)*(WVFamilyCredit[equal to or less than]&gt;=$F179),0)),0))</f>
        <v>1</v>
      </c>
      <c r="CZ179" s="112">
        <v>1500</v>
      </c>
      <c r="DA179" s="57"/>
      <c r="DB179" s="75">
        <f t="shared" si="332"/>
        <v>-1193</v>
      </c>
      <c r="DC179" s="75">
        <f t="shared" si="332"/>
        <v>0</v>
      </c>
      <c r="DE179" s="57"/>
      <c r="DF179" s="57">
        <f t="shared" si="309"/>
        <v>1763</v>
      </c>
      <c r="DG179" s="57">
        <f t="shared" si="310"/>
        <v>1317</v>
      </c>
      <c r="DH179">
        <v>0</v>
      </c>
      <c r="DI179" s="57">
        <f t="shared" si="311"/>
        <v>1282</v>
      </c>
      <c r="DJ179" s="75">
        <f t="shared" si="312"/>
        <v>918</v>
      </c>
      <c r="DK179" s="75">
        <f t="shared" si="313"/>
        <v>1130</v>
      </c>
      <c r="DL179" s="75">
        <f t="shared" si="314"/>
        <v>916</v>
      </c>
      <c r="DM179" s="57">
        <f t="shared" si="315"/>
        <v>897</v>
      </c>
      <c r="DN179" s="57">
        <f t="shared" si="316"/>
        <v>269</v>
      </c>
      <c r="DO179">
        <f>0</f>
        <v>0</v>
      </c>
      <c r="DP179">
        <v>0</v>
      </c>
      <c r="DQ179" s="57">
        <f t="shared" si="317"/>
        <v>-1487</v>
      </c>
      <c r="DR179" s="75">
        <f t="shared" si="318"/>
        <v>-1287</v>
      </c>
      <c r="EB179" s="209" cm="1">
        <f t="array" ref="EB179">_xlfn.IFNA(INDEX(CAeitcTable[],MATCH(1,(CAeitcTable[At Least]&lt;=$F179)*(CAeitcTable[But Not Over]&gt;=$F179),0),MATCH(MIN($B$12,3),VALUE(CAeitcTable[#Headers]),0)),0)</f>
        <v>0</v>
      </c>
      <c r="EC179">
        <f t="shared" si="333"/>
        <v>0</v>
      </c>
      <c r="ED179">
        <f t="shared" si="333"/>
        <v>0</v>
      </c>
      <c r="EE179">
        <f t="shared" si="333"/>
        <v>0</v>
      </c>
      <c r="EF179">
        <f t="shared" si="333"/>
        <v>0</v>
      </c>
      <c r="EI179">
        <f t="shared" si="293"/>
        <v>0</v>
      </c>
      <c r="EK179">
        <f t="shared" si="334"/>
        <v>0</v>
      </c>
      <c r="EL179">
        <f t="shared" si="334"/>
        <v>0</v>
      </c>
      <c r="EM179">
        <f t="shared" si="334"/>
        <v>0</v>
      </c>
      <c r="EN179">
        <f t="shared" si="334"/>
        <v>0</v>
      </c>
      <c r="EP179">
        <f t="shared" si="335"/>
        <v>0</v>
      </c>
      <c r="EQ179">
        <f t="shared" si="335"/>
        <v>0</v>
      </c>
      <c r="ER179" s="209">
        <f t="shared" si="294"/>
        <v>0</v>
      </c>
      <c r="ES179">
        <f t="shared" si="336"/>
        <v>0</v>
      </c>
      <c r="ET179">
        <f t="shared" si="336"/>
        <v>0</v>
      </c>
      <c r="EU179" s="213">
        <f t="shared" si="295"/>
        <v>0</v>
      </c>
      <c r="EW179" s="215">
        <f t="shared" si="296"/>
        <v>0</v>
      </c>
      <c r="EX179">
        <f t="shared" si="337"/>
        <v>0</v>
      </c>
      <c r="EY179">
        <f t="shared" si="337"/>
        <v>0</v>
      </c>
      <c r="FB179">
        <f t="shared" si="338"/>
        <v>0</v>
      </c>
      <c r="FC179">
        <f t="shared" si="338"/>
        <v>0</v>
      </c>
      <c r="FD179">
        <f t="shared" si="338"/>
        <v>0</v>
      </c>
      <c r="FG179" s="215">
        <f t="shared" si="297"/>
        <v>0</v>
      </c>
      <c r="FH179">
        <f t="shared" si="339"/>
        <v>0</v>
      </c>
      <c r="FI179">
        <f t="shared" si="339"/>
        <v>0</v>
      </c>
      <c r="FK179">
        <f t="shared" si="298"/>
        <v>0</v>
      </c>
      <c r="FL179" s="215">
        <f t="shared" si="299"/>
        <v>0</v>
      </c>
      <c r="FP179" s="215">
        <f t="shared" si="300"/>
        <v>0</v>
      </c>
      <c r="FQ179">
        <f t="shared" si="301"/>
        <v>0</v>
      </c>
      <c r="FR179" s="215">
        <f t="shared" si="302"/>
        <v>0</v>
      </c>
      <c r="FS179" s="209">
        <f t="shared" si="303"/>
        <v>315</v>
      </c>
      <c r="FU179">
        <f t="shared" si="304"/>
        <v>0</v>
      </c>
    </row>
    <row r="180" spans="6:177">
      <c r="F180" s="2">
        <v>43500</v>
      </c>
      <c r="G180">
        <f t="shared" si="305"/>
        <v>43525</v>
      </c>
      <c r="H180" s="75">
        <f t="shared" si="266"/>
        <v>-3338</v>
      </c>
      <c r="I180" s="57">
        <v>2410</v>
      </c>
      <c r="J180" s="57">
        <v>0</v>
      </c>
      <c r="K180" s="2">
        <f>ROUND(INDEX(CCareExpDecimal[],MATCH(F180,CCareExpDecimal[Income At Least],1),2)*J180,0)</f>
        <v>0</v>
      </c>
      <c r="L180" s="57">
        <v>482.00000000000244</v>
      </c>
      <c r="M180" s="2">
        <f t="shared" si="267"/>
        <v>0</v>
      </c>
      <c r="N180" s="57">
        <v>1928</v>
      </c>
      <c r="O180" s="57">
        <f t="shared" si="243"/>
        <v>2410</v>
      </c>
      <c r="P180" s="2">
        <f t="shared" si="268"/>
        <v>0</v>
      </c>
      <c r="Q180" s="96">
        <v>1272</v>
      </c>
      <c r="R180" s="96">
        <f t="shared" si="306"/>
        <v>790</v>
      </c>
      <c r="S180" s="2">
        <f t="shared" si="307"/>
        <v>0</v>
      </c>
      <c r="T180" s="2">
        <f t="shared" si="269"/>
        <v>-3338</v>
      </c>
      <c r="U180" s="2">
        <f t="shared" si="270"/>
        <v>3338</v>
      </c>
      <c r="V180" s="75"/>
      <c r="W180" s="75">
        <f t="shared" si="271"/>
        <v>-952</v>
      </c>
      <c r="X180" s="75">
        <f t="shared" si="272"/>
        <v>5</v>
      </c>
      <c r="Y180" s="75">
        <f t="shared" si="273"/>
        <v>0</v>
      </c>
      <c r="Z180" s="75"/>
      <c r="AA180" s="2">
        <f t="shared" si="274"/>
        <v>2500</v>
      </c>
      <c r="AB180" s="2">
        <f>IF($F180&lt;=AD$64,AD$65,AD$66)*Calc!$B$12+AD$63</f>
        <v>1500</v>
      </c>
      <c r="AC180" s="2">
        <f t="shared" si="275"/>
        <v>4000</v>
      </c>
      <c r="AD180" s="126">
        <f t="shared" si="276"/>
        <v>-2060</v>
      </c>
      <c r="AE180" s="112">
        <v>1788</v>
      </c>
      <c r="AF180" s="75">
        <f t="shared" si="277"/>
        <v>0</v>
      </c>
      <c r="AG180" s="75"/>
      <c r="AH180" s="75">
        <f t="shared" si="278"/>
        <v>-741</v>
      </c>
      <c r="AI180" s="75">
        <f t="shared" si="279"/>
        <v>0</v>
      </c>
      <c r="AJ180" s="75">
        <f t="shared" si="280"/>
        <v>-1377</v>
      </c>
      <c r="AK180" s="75">
        <f t="shared" si="281"/>
        <v>0</v>
      </c>
      <c r="AL180" s="75">
        <f t="shared" si="308"/>
        <v>-1377</v>
      </c>
      <c r="AM180" s="114">
        <v>1340</v>
      </c>
      <c r="AN180" s="120"/>
      <c r="AO180" s="75">
        <f t="shared" si="321"/>
        <v>-822</v>
      </c>
      <c r="AP180" s="75">
        <f t="shared" si="321"/>
        <v>-1305</v>
      </c>
      <c r="AQ180" s="75"/>
      <c r="AR180" s="126">
        <f t="shared" si="282"/>
        <v>-1225</v>
      </c>
      <c r="AS180" s="75">
        <f t="shared" si="322"/>
        <v>-1737</v>
      </c>
      <c r="AT180" s="75">
        <f t="shared" si="322"/>
        <v>-1579</v>
      </c>
      <c r="AU180" s="75">
        <f t="shared" si="322"/>
        <v>0</v>
      </c>
      <c r="AV180" s="75">
        <f t="shared" si="322"/>
        <v>-1863</v>
      </c>
      <c r="AW180" s="112">
        <v>1313</v>
      </c>
      <c r="AX180" s="75">
        <f t="shared" si="323"/>
        <v>-2594</v>
      </c>
      <c r="AY180" s="75">
        <f t="shared" si="323"/>
        <v>-1459</v>
      </c>
      <c r="AZ180" s="75"/>
      <c r="BA180" s="75">
        <f t="shared" si="324"/>
        <v>-2033</v>
      </c>
      <c r="BB180" s="75">
        <f t="shared" si="324"/>
        <v>-1339</v>
      </c>
      <c r="BC180" s="75">
        <f t="shared" si="324"/>
        <v>-1960</v>
      </c>
      <c r="BD180" s="75">
        <f t="shared" si="324"/>
        <v>-1694</v>
      </c>
      <c r="BE180" s="75">
        <f t="shared" si="324"/>
        <v>-1823</v>
      </c>
      <c r="BF180" s="75">
        <f t="shared" si="324"/>
        <v>-1159</v>
      </c>
      <c r="BG180" s="112">
        <v>936</v>
      </c>
      <c r="BH180" s="75">
        <f t="shared" si="283"/>
        <v>-1451</v>
      </c>
      <c r="BI180" s="75">
        <f t="shared" si="284"/>
        <v>5150</v>
      </c>
      <c r="BJ180" s="75">
        <f t="shared" si="285"/>
        <v>-1617</v>
      </c>
      <c r="BK180" s="75">
        <f t="shared" si="325"/>
        <v>-1955</v>
      </c>
      <c r="BL180" s="75">
        <f t="shared" si="325"/>
        <v>-1619</v>
      </c>
      <c r="BM180" s="75"/>
      <c r="BN180" s="75">
        <f t="shared" si="326"/>
        <v>-1588</v>
      </c>
      <c r="BO180" s="75">
        <f t="shared" si="326"/>
        <v>-1260</v>
      </c>
      <c r="BP180" s="112">
        <v>1155</v>
      </c>
      <c r="BQ180" s="75">
        <f t="shared" si="286"/>
        <v>-1120</v>
      </c>
      <c r="BR180" s="112">
        <v>941</v>
      </c>
      <c r="BS180" s="75">
        <f t="shared" si="287"/>
        <v>5540</v>
      </c>
      <c r="BT180" s="75">
        <f t="shared" si="327"/>
        <v>-1855</v>
      </c>
      <c r="BU180" s="75">
        <f t="shared" si="327"/>
        <v>-1255</v>
      </c>
      <c r="BV180" s="75">
        <f t="shared" si="327"/>
        <v>0</v>
      </c>
      <c r="BW180" s="75">
        <f t="shared" si="327"/>
        <v>0</v>
      </c>
      <c r="BX180" s="75">
        <f t="shared" si="327"/>
        <v>-856</v>
      </c>
      <c r="BY180" s="75">
        <f t="shared" si="327"/>
        <v>-1173</v>
      </c>
      <c r="BZ180" s="75">
        <f t="shared" si="327"/>
        <v>-1788</v>
      </c>
      <c r="CA180" s="75">
        <f t="shared" si="327"/>
        <v>-1461</v>
      </c>
      <c r="CB180" s="112">
        <v>920</v>
      </c>
      <c r="CC180" s="75">
        <f t="shared" si="288"/>
        <v>0</v>
      </c>
      <c r="CD180" s="75">
        <f t="shared" si="289"/>
        <v>250</v>
      </c>
      <c r="CE180" s="126">
        <f t="shared" si="290"/>
        <v>-421</v>
      </c>
      <c r="CF180" s="75">
        <f t="shared" si="291"/>
        <v>-1529</v>
      </c>
      <c r="CG180" s="75"/>
      <c r="CH180" s="75">
        <f t="shared" si="328"/>
        <v>-2765</v>
      </c>
      <c r="CI180" s="75">
        <f t="shared" si="328"/>
        <v>-1335</v>
      </c>
      <c r="CJ180" s="75"/>
      <c r="CK180" s="75">
        <f t="shared" si="329"/>
        <v>-1080</v>
      </c>
      <c r="CL180" s="75">
        <f t="shared" si="329"/>
        <v>-1231</v>
      </c>
      <c r="CM180" s="112">
        <v>285</v>
      </c>
      <c r="CN180" s="75">
        <f t="shared" si="330"/>
        <v>0</v>
      </c>
      <c r="CO180" s="75">
        <f t="shared" si="330"/>
        <v>0</v>
      </c>
      <c r="CP180" s="75">
        <f t="shared" si="330"/>
        <v>0</v>
      </c>
      <c r="CQ180" s="75"/>
      <c r="CR180" s="126">
        <f t="shared" si="292"/>
        <v>-1518</v>
      </c>
      <c r="CS180" s="112">
        <v>0</v>
      </c>
      <c r="CT180" s="121">
        <f t="shared" si="265"/>
        <v>-3.4896551724137928E-2</v>
      </c>
      <c r="CU180" s="75">
        <f t="shared" si="331"/>
        <v>-1089</v>
      </c>
      <c r="CV180" s="75">
        <f t="shared" si="331"/>
        <v>-1730</v>
      </c>
      <c r="CW180" s="75">
        <f t="shared" si="331"/>
        <v>0</v>
      </c>
      <c r="CX180" s="126" cm="1">
        <f t="array" ref="CX180">IF($F180&lt;=10000,0,-ROUND(MAX(INDEX(CX$26:CX$38,MATCH(MAX($F180-CX$86-IF(CX$8="Yes",IF(CX$9=0,$U180,MIN($U180,CX$9)),0),0),CX$12:CX$25,1))*(MAX($F180-CX$86-IF(CX$8="Yes",IF(CX$9=0,$U180,MIN($U180,CX$9)),0),0)-INDEX(CX$12:CX$25,MATCH(MAX($F180-CX$86-IF(CX$8="Yes",IF(CX$9=0,$U180,MIN($U180,CX$9)),0),0),CX$12:CX$25,1)))+INDEX(CX$39:CX$51,MATCH(MAX($F180-CX$86-IF(CX$8="Yes",IF(CX$9=0,$U180,MIN($U180,CX$9)),0),0),CX$12:CX$25,1))-CX$87,0),0))*(1-_xlfn.IFNA(INDEX(WVFamilyCredit[Percent],MATCH(1,(WVFamilyCredit[Year]=Calc!$B$4)*(WVFamilyCredit[HH Size]=SUM(Calc!$B$11:$B$12))*(WVFamilyCredit[Status]=Calc!$B$8)*(WVFamilyCredit[greater than]&lt;=$F180)*(WVFamilyCredit[equal to or less than]&gt;=$F180),0)),0))</f>
        <v>-1310</v>
      </c>
      <c r="CY180" s="115" cm="1">
        <f t="array" ref="CY180">(1-_xlfn.IFNA(INDEX(WVFamilyCredit[Percent],MATCH(1,(WVFamilyCredit[Year]=Calc!$B$4)*(WVFamilyCredit[HH Size]=SUM(Calc!$B$11:$B$12))*(WVFamilyCredit[Status]=Calc!$B$8)*(WVFamilyCredit[greater than]&lt;=$F180)*(WVFamilyCredit[equal to or less than]&gt;=$F180),0)),0))</f>
        <v>1</v>
      </c>
      <c r="CZ180" s="112">
        <v>1525</v>
      </c>
      <c r="DA180" s="57"/>
      <c r="DB180" s="75">
        <f t="shared" si="332"/>
        <v>-1219</v>
      </c>
      <c r="DC180" s="75">
        <f t="shared" si="332"/>
        <v>0</v>
      </c>
      <c r="DE180" s="57"/>
      <c r="DF180" s="57">
        <f t="shared" si="309"/>
        <v>1788</v>
      </c>
      <c r="DG180" s="57">
        <f t="shared" si="310"/>
        <v>1340</v>
      </c>
      <c r="DH180">
        <v>0</v>
      </c>
      <c r="DI180" s="57">
        <f t="shared" si="311"/>
        <v>1313</v>
      </c>
      <c r="DJ180" s="75">
        <f t="shared" si="312"/>
        <v>936</v>
      </c>
      <c r="DK180" s="75">
        <f t="shared" si="313"/>
        <v>1155</v>
      </c>
      <c r="DL180" s="75">
        <f t="shared" si="314"/>
        <v>941</v>
      </c>
      <c r="DM180" s="57">
        <f t="shared" si="315"/>
        <v>920</v>
      </c>
      <c r="DN180" s="57">
        <f t="shared" si="316"/>
        <v>285</v>
      </c>
      <c r="DO180">
        <f>0</f>
        <v>0</v>
      </c>
      <c r="DP180">
        <v>0</v>
      </c>
      <c r="DQ180" s="57">
        <f t="shared" si="317"/>
        <v>-1518</v>
      </c>
      <c r="DR180" s="75">
        <f t="shared" si="318"/>
        <v>-1310</v>
      </c>
      <c r="EB180" s="209" cm="1">
        <f t="array" ref="EB180">_xlfn.IFNA(INDEX(CAeitcTable[],MATCH(1,(CAeitcTable[At Least]&lt;=$F180)*(CAeitcTable[But Not Over]&gt;=$F180),0),MATCH(MIN($B$12,3),VALUE(CAeitcTable[#Headers]),0)),0)</f>
        <v>0</v>
      </c>
      <c r="EC180">
        <f t="shared" si="333"/>
        <v>0</v>
      </c>
      <c r="ED180">
        <f t="shared" si="333"/>
        <v>0</v>
      </c>
      <c r="EE180">
        <f t="shared" si="333"/>
        <v>0</v>
      </c>
      <c r="EF180">
        <f t="shared" si="333"/>
        <v>0</v>
      </c>
      <c r="EI180">
        <f t="shared" si="293"/>
        <v>0</v>
      </c>
      <c r="EK180">
        <f t="shared" si="334"/>
        <v>0</v>
      </c>
      <c r="EL180">
        <f t="shared" si="334"/>
        <v>0</v>
      </c>
      <c r="EM180">
        <f t="shared" si="334"/>
        <v>0</v>
      </c>
      <c r="EN180">
        <f t="shared" si="334"/>
        <v>0</v>
      </c>
      <c r="EP180">
        <f t="shared" si="335"/>
        <v>0</v>
      </c>
      <c r="EQ180">
        <f t="shared" si="335"/>
        <v>0</v>
      </c>
      <c r="ER180" s="209">
        <f t="shared" si="294"/>
        <v>0</v>
      </c>
      <c r="ES180">
        <f t="shared" si="336"/>
        <v>0</v>
      </c>
      <c r="ET180">
        <f t="shared" si="336"/>
        <v>0</v>
      </c>
      <c r="EU180" s="213">
        <f t="shared" si="295"/>
        <v>0</v>
      </c>
      <c r="EW180" s="215">
        <f t="shared" si="296"/>
        <v>0</v>
      </c>
      <c r="EX180">
        <f t="shared" si="337"/>
        <v>0</v>
      </c>
      <c r="EY180">
        <f t="shared" si="337"/>
        <v>0</v>
      </c>
      <c r="FB180">
        <f t="shared" si="338"/>
        <v>0</v>
      </c>
      <c r="FC180">
        <f t="shared" si="338"/>
        <v>0</v>
      </c>
      <c r="FD180">
        <f t="shared" si="338"/>
        <v>0</v>
      </c>
      <c r="FG180" s="215">
        <f t="shared" si="297"/>
        <v>0</v>
      </c>
      <c r="FH180">
        <f t="shared" si="339"/>
        <v>0</v>
      </c>
      <c r="FI180">
        <f t="shared" si="339"/>
        <v>0</v>
      </c>
      <c r="FK180">
        <f t="shared" si="298"/>
        <v>0</v>
      </c>
      <c r="FL180" s="215">
        <f t="shared" si="299"/>
        <v>0</v>
      </c>
      <c r="FP180" s="215">
        <f t="shared" si="300"/>
        <v>0</v>
      </c>
      <c r="FQ180">
        <f t="shared" si="301"/>
        <v>0</v>
      </c>
      <c r="FR180" s="215">
        <f t="shared" si="302"/>
        <v>0</v>
      </c>
      <c r="FS180" s="209">
        <f t="shared" si="303"/>
        <v>315</v>
      </c>
      <c r="FU180">
        <f t="shared" si="304"/>
        <v>0</v>
      </c>
    </row>
    <row r="181" spans="6:177">
      <c r="F181" s="2">
        <v>44000</v>
      </c>
      <c r="G181">
        <f t="shared" si="305"/>
        <v>44025</v>
      </c>
      <c r="H181" s="75">
        <f t="shared" si="266"/>
        <v>-3398</v>
      </c>
      <c r="I181" s="57">
        <v>2470</v>
      </c>
      <c r="J181" s="57">
        <v>0</v>
      </c>
      <c r="K181" s="2">
        <f>ROUND(INDEX(CCareExpDecimal[],MATCH(F181,CCareExpDecimal[Income At Least],1),2)*J181,0)</f>
        <v>0</v>
      </c>
      <c r="L181" s="57">
        <v>494.0000000000025</v>
      </c>
      <c r="M181" s="2">
        <f t="shared" si="267"/>
        <v>0</v>
      </c>
      <c r="N181" s="57">
        <v>1976</v>
      </c>
      <c r="O181" s="57">
        <f t="shared" si="243"/>
        <v>2470</v>
      </c>
      <c r="P181" s="2">
        <f t="shared" si="268"/>
        <v>0</v>
      </c>
      <c r="Q181" s="96">
        <v>1224</v>
      </c>
      <c r="R181" s="96">
        <f t="shared" si="306"/>
        <v>730</v>
      </c>
      <c r="S181" s="2">
        <f t="shared" si="307"/>
        <v>0</v>
      </c>
      <c r="T181" s="2">
        <f t="shared" si="269"/>
        <v>-3398</v>
      </c>
      <c r="U181" s="2">
        <f t="shared" si="270"/>
        <v>3398</v>
      </c>
      <c r="V181" s="75"/>
      <c r="W181" s="75">
        <f t="shared" si="271"/>
        <v>-969</v>
      </c>
      <c r="X181" s="75">
        <f t="shared" si="272"/>
        <v>5</v>
      </c>
      <c r="Y181" s="75">
        <f t="shared" si="273"/>
        <v>0</v>
      </c>
      <c r="Z181" s="75"/>
      <c r="AA181" s="2">
        <f t="shared" si="274"/>
        <v>2500</v>
      </c>
      <c r="AB181" s="2">
        <f>IF($F181&lt;=AD$64,AD$65,AD$66)*Calc!$B$12+AD$63</f>
        <v>1500</v>
      </c>
      <c r="AC181" s="2">
        <f t="shared" si="275"/>
        <v>4000</v>
      </c>
      <c r="AD181" s="126">
        <f t="shared" si="276"/>
        <v>-2085</v>
      </c>
      <c r="AE181" s="112">
        <v>1813</v>
      </c>
      <c r="AF181" s="75">
        <f t="shared" si="277"/>
        <v>0</v>
      </c>
      <c r="AG181" s="75"/>
      <c r="AH181" s="75">
        <f t="shared" si="278"/>
        <v>-754</v>
      </c>
      <c r="AI181" s="75">
        <f t="shared" si="279"/>
        <v>0</v>
      </c>
      <c r="AJ181" s="75">
        <f t="shared" si="280"/>
        <v>-1401</v>
      </c>
      <c r="AK181" s="75">
        <f t="shared" si="281"/>
        <v>0</v>
      </c>
      <c r="AL181" s="75">
        <f t="shared" si="308"/>
        <v>-1401</v>
      </c>
      <c r="AM181" s="114">
        <v>1364</v>
      </c>
      <c r="AN181" s="120"/>
      <c r="AO181" s="75">
        <f t="shared" si="321"/>
        <v>-852</v>
      </c>
      <c r="AP181" s="75">
        <f t="shared" si="321"/>
        <v>-1327</v>
      </c>
      <c r="AQ181" s="75"/>
      <c r="AR181" s="126">
        <f t="shared" si="282"/>
        <v>-1250</v>
      </c>
      <c r="AS181" s="75">
        <f t="shared" si="322"/>
        <v>-1765</v>
      </c>
      <c r="AT181" s="75">
        <f t="shared" si="322"/>
        <v>-1609</v>
      </c>
      <c r="AU181" s="75">
        <f t="shared" si="322"/>
        <v>0</v>
      </c>
      <c r="AV181" s="75">
        <f t="shared" si="322"/>
        <v>-1892</v>
      </c>
      <c r="AW181" s="112">
        <v>1339</v>
      </c>
      <c r="AX181" s="75">
        <f t="shared" si="323"/>
        <v>-2633</v>
      </c>
      <c r="AY181" s="75">
        <f t="shared" si="323"/>
        <v>-1488</v>
      </c>
      <c r="AZ181" s="75"/>
      <c r="BA181" s="75">
        <f t="shared" si="324"/>
        <v>-2058</v>
      </c>
      <c r="BB181" s="75">
        <f t="shared" si="324"/>
        <v>-1355</v>
      </c>
      <c r="BC181" s="75">
        <f t="shared" si="324"/>
        <v>-1985</v>
      </c>
      <c r="BD181" s="75">
        <f t="shared" si="324"/>
        <v>-1723</v>
      </c>
      <c r="BE181" s="75">
        <f t="shared" si="324"/>
        <v>-1846</v>
      </c>
      <c r="BF181" s="75">
        <f t="shared" si="324"/>
        <v>-1176</v>
      </c>
      <c r="BG181" s="112">
        <v>953</v>
      </c>
      <c r="BH181" s="75">
        <f t="shared" si="283"/>
        <v>-1485</v>
      </c>
      <c r="BI181" s="75">
        <f t="shared" si="284"/>
        <v>5150</v>
      </c>
      <c r="BJ181" s="75">
        <f t="shared" si="285"/>
        <v>-1641</v>
      </c>
      <c r="BK181" s="75">
        <f t="shared" si="325"/>
        <v>-1980</v>
      </c>
      <c r="BL181" s="75">
        <f t="shared" si="325"/>
        <v>-1641</v>
      </c>
      <c r="BM181" s="75"/>
      <c r="BN181" s="75">
        <f t="shared" si="326"/>
        <v>-1616</v>
      </c>
      <c r="BO181" s="75">
        <f t="shared" si="326"/>
        <v>-1285</v>
      </c>
      <c r="BP181" s="112">
        <v>1180</v>
      </c>
      <c r="BQ181" s="75">
        <f t="shared" si="286"/>
        <v>-1141</v>
      </c>
      <c r="BR181" s="112">
        <v>966</v>
      </c>
      <c r="BS181" s="75">
        <f t="shared" si="287"/>
        <v>5540</v>
      </c>
      <c r="BT181" s="75">
        <f t="shared" si="327"/>
        <v>-1885</v>
      </c>
      <c r="BU181" s="75">
        <f t="shared" si="327"/>
        <v>-1286</v>
      </c>
      <c r="BV181" s="75">
        <f t="shared" si="327"/>
        <v>0</v>
      </c>
      <c r="BW181" s="75">
        <f t="shared" si="327"/>
        <v>0</v>
      </c>
      <c r="BX181" s="75">
        <f t="shared" si="327"/>
        <v>-883</v>
      </c>
      <c r="BY181" s="75">
        <f t="shared" si="327"/>
        <v>-1198</v>
      </c>
      <c r="BZ181" s="75">
        <f t="shared" si="327"/>
        <v>-1815</v>
      </c>
      <c r="CA181" s="75">
        <f t="shared" si="327"/>
        <v>-1484</v>
      </c>
      <c r="CB181" s="112">
        <v>944</v>
      </c>
      <c r="CC181" s="75">
        <f t="shared" si="288"/>
        <v>0</v>
      </c>
      <c r="CD181" s="75">
        <f t="shared" si="289"/>
        <v>250</v>
      </c>
      <c r="CE181" s="126">
        <f t="shared" si="290"/>
        <v>-435</v>
      </c>
      <c r="CF181" s="75">
        <f t="shared" si="291"/>
        <v>-1552</v>
      </c>
      <c r="CG181" s="75"/>
      <c r="CH181" s="75">
        <f t="shared" si="328"/>
        <v>-2804</v>
      </c>
      <c r="CI181" s="75">
        <f t="shared" si="328"/>
        <v>-1351</v>
      </c>
      <c r="CJ181" s="75"/>
      <c r="CK181" s="75">
        <f t="shared" si="329"/>
        <v>-1099</v>
      </c>
      <c r="CL181" s="75">
        <f t="shared" si="329"/>
        <v>-1263</v>
      </c>
      <c r="CM181" s="112">
        <v>300</v>
      </c>
      <c r="CN181" s="75">
        <f t="shared" si="330"/>
        <v>0</v>
      </c>
      <c r="CO181" s="75">
        <f t="shared" si="330"/>
        <v>0</v>
      </c>
      <c r="CP181" s="75">
        <f t="shared" si="330"/>
        <v>0</v>
      </c>
      <c r="CQ181" s="75"/>
      <c r="CR181" s="126">
        <f t="shared" si="292"/>
        <v>-1549</v>
      </c>
      <c r="CS181" s="112">
        <v>0</v>
      </c>
      <c r="CT181" s="121">
        <f t="shared" si="265"/>
        <v>-3.5204545454545454E-2</v>
      </c>
      <c r="CU181" s="75">
        <f t="shared" si="331"/>
        <v>-1106</v>
      </c>
      <c r="CV181" s="75">
        <f t="shared" si="331"/>
        <v>-1759</v>
      </c>
      <c r="CW181" s="75">
        <f t="shared" si="331"/>
        <v>0</v>
      </c>
      <c r="CX181" s="126" cm="1">
        <f t="array" ref="CX181">IF($F181&lt;=10000,0,-ROUND(MAX(INDEX(CX$26:CX$38,MATCH(MAX($F181-CX$86-IF(CX$8="Yes",IF(CX$9=0,$U181,MIN($U181,CX$9)),0),0),CX$12:CX$25,1))*(MAX($F181-CX$86-IF(CX$8="Yes",IF(CX$9=0,$U181,MIN($U181,CX$9)),0),0)-INDEX(CX$12:CX$25,MATCH(MAX($F181-CX$86-IF(CX$8="Yes",IF(CX$9=0,$U181,MIN($U181,CX$9)),0),0),CX$12:CX$25,1)))+INDEX(CX$39:CX$51,MATCH(MAX($F181-CX$86-IF(CX$8="Yes",IF(CX$9=0,$U181,MIN($U181,CX$9)),0),0),CX$12:CX$25,1))-CX$87,0),0))*(1-_xlfn.IFNA(INDEX(WVFamilyCredit[Percent],MATCH(1,(WVFamilyCredit[Year]=Calc!$B$4)*(WVFamilyCredit[HH Size]=SUM(Calc!$B$11:$B$12))*(WVFamilyCredit[Status]=Calc!$B$8)*(WVFamilyCredit[greater than]&lt;=$F181)*(WVFamilyCredit[equal to or less than]&gt;=$F181),0)),0))</f>
        <v>-1334</v>
      </c>
      <c r="CY181" s="115" cm="1">
        <f t="array" ref="CY181">(1-_xlfn.IFNA(INDEX(WVFamilyCredit[Percent],MATCH(1,(WVFamilyCredit[Year]=Calc!$B$4)*(WVFamilyCredit[HH Size]=SUM(Calc!$B$11:$B$12))*(WVFamilyCredit[Status]=Calc!$B$8)*(WVFamilyCredit[greater than]&lt;=$F181)*(WVFamilyCredit[equal to or less than]&gt;=$F181),0)),0))</f>
        <v>1</v>
      </c>
      <c r="CZ181" s="112">
        <v>1550</v>
      </c>
      <c r="DA181" s="57"/>
      <c r="DB181" s="75">
        <f t="shared" si="332"/>
        <v>-1246</v>
      </c>
      <c r="DC181" s="75">
        <f t="shared" si="332"/>
        <v>0</v>
      </c>
      <c r="DE181" s="57"/>
      <c r="DF181" s="57">
        <f t="shared" si="309"/>
        <v>1813</v>
      </c>
      <c r="DG181" s="57">
        <f t="shared" si="310"/>
        <v>1364</v>
      </c>
      <c r="DH181">
        <v>0</v>
      </c>
      <c r="DI181" s="57">
        <f t="shared" si="311"/>
        <v>1339</v>
      </c>
      <c r="DJ181" s="75">
        <f t="shared" si="312"/>
        <v>953</v>
      </c>
      <c r="DK181" s="75">
        <f t="shared" si="313"/>
        <v>1180</v>
      </c>
      <c r="DL181" s="75">
        <f t="shared" si="314"/>
        <v>966</v>
      </c>
      <c r="DM181" s="57">
        <f t="shared" si="315"/>
        <v>944</v>
      </c>
      <c r="DN181" s="57">
        <f t="shared" si="316"/>
        <v>300</v>
      </c>
      <c r="DO181">
        <f>0</f>
        <v>0</v>
      </c>
      <c r="DP181">
        <v>0</v>
      </c>
      <c r="DQ181" s="57">
        <f t="shared" si="317"/>
        <v>-1549</v>
      </c>
      <c r="DR181" s="75">
        <f t="shared" si="318"/>
        <v>-1334</v>
      </c>
      <c r="EB181" s="209" cm="1">
        <f t="array" ref="EB181">_xlfn.IFNA(INDEX(CAeitcTable[],MATCH(1,(CAeitcTable[At Least]&lt;=$F181)*(CAeitcTable[But Not Over]&gt;=$F181),0),MATCH(MIN($B$12,3),VALUE(CAeitcTable[#Headers]),0)),0)</f>
        <v>0</v>
      </c>
      <c r="EC181">
        <f t="shared" si="333"/>
        <v>0</v>
      </c>
      <c r="ED181">
        <f t="shared" si="333"/>
        <v>0</v>
      </c>
      <c r="EE181">
        <f t="shared" si="333"/>
        <v>0</v>
      </c>
      <c r="EF181">
        <f t="shared" si="333"/>
        <v>0</v>
      </c>
      <c r="EI181">
        <f t="shared" si="293"/>
        <v>0</v>
      </c>
      <c r="EK181">
        <f t="shared" si="334"/>
        <v>0</v>
      </c>
      <c r="EL181">
        <f t="shared" si="334"/>
        <v>0</v>
      </c>
      <c r="EM181">
        <f t="shared" si="334"/>
        <v>0</v>
      </c>
      <c r="EN181">
        <f t="shared" si="334"/>
        <v>0</v>
      </c>
      <c r="EP181">
        <f t="shared" si="335"/>
        <v>0</v>
      </c>
      <c r="EQ181">
        <f t="shared" si="335"/>
        <v>0</v>
      </c>
      <c r="ER181" s="209">
        <f t="shared" si="294"/>
        <v>0</v>
      </c>
      <c r="ES181">
        <f t="shared" si="336"/>
        <v>0</v>
      </c>
      <c r="ET181">
        <f t="shared" si="336"/>
        <v>0</v>
      </c>
      <c r="EU181" s="213">
        <f t="shared" si="295"/>
        <v>0</v>
      </c>
      <c r="EW181" s="215">
        <f t="shared" si="296"/>
        <v>0</v>
      </c>
      <c r="EX181">
        <f t="shared" si="337"/>
        <v>0</v>
      </c>
      <c r="EY181">
        <f t="shared" si="337"/>
        <v>0</v>
      </c>
      <c r="FB181">
        <f t="shared" si="338"/>
        <v>0</v>
      </c>
      <c r="FC181">
        <f t="shared" si="338"/>
        <v>0</v>
      </c>
      <c r="FD181">
        <f t="shared" si="338"/>
        <v>0</v>
      </c>
      <c r="FG181" s="215">
        <f t="shared" si="297"/>
        <v>0</v>
      </c>
      <c r="FH181">
        <f t="shared" si="339"/>
        <v>0</v>
      </c>
      <c r="FI181">
        <f t="shared" si="339"/>
        <v>0</v>
      </c>
      <c r="FK181">
        <f t="shared" si="298"/>
        <v>0</v>
      </c>
      <c r="FL181" s="215">
        <f t="shared" si="299"/>
        <v>0</v>
      </c>
      <c r="FP181" s="215">
        <f t="shared" si="300"/>
        <v>0</v>
      </c>
      <c r="FQ181">
        <f t="shared" si="301"/>
        <v>0</v>
      </c>
      <c r="FR181" s="215">
        <f t="shared" si="302"/>
        <v>0</v>
      </c>
      <c r="FS181" s="209">
        <f t="shared" si="303"/>
        <v>315</v>
      </c>
      <c r="FU181">
        <f t="shared" si="304"/>
        <v>0</v>
      </c>
    </row>
    <row r="182" spans="6:177">
      <c r="F182" s="2">
        <v>44500</v>
      </c>
      <c r="G182">
        <f t="shared" si="305"/>
        <v>44525</v>
      </c>
      <c r="H182" s="75">
        <f t="shared" si="266"/>
        <v>-3458</v>
      </c>
      <c r="I182" s="57">
        <v>2530</v>
      </c>
      <c r="J182" s="57">
        <v>0</v>
      </c>
      <c r="K182" s="2">
        <f>ROUND(INDEX(CCareExpDecimal[],MATCH(F182,CCareExpDecimal[Income At Least],1),2)*J182,0)</f>
        <v>0</v>
      </c>
      <c r="L182" s="57">
        <v>506.00000000000256</v>
      </c>
      <c r="M182" s="2">
        <f t="shared" si="267"/>
        <v>0</v>
      </c>
      <c r="N182" s="57">
        <v>2024</v>
      </c>
      <c r="O182" s="57">
        <f t="shared" si="243"/>
        <v>2530</v>
      </c>
      <c r="P182" s="2">
        <f t="shared" si="268"/>
        <v>0</v>
      </c>
      <c r="Q182" s="96">
        <v>1176</v>
      </c>
      <c r="R182" s="96">
        <f t="shared" si="306"/>
        <v>670</v>
      </c>
      <c r="S182" s="2">
        <f t="shared" si="307"/>
        <v>0</v>
      </c>
      <c r="T182" s="2">
        <f t="shared" si="269"/>
        <v>-3458</v>
      </c>
      <c r="U182" s="2">
        <f t="shared" si="270"/>
        <v>3458</v>
      </c>
      <c r="V182" s="75"/>
      <c r="W182" s="75">
        <f t="shared" si="271"/>
        <v>-986</v>
      </c>
      <c r="X182" s="75">
        <f t="shared" si="272"/>
        <v>5</v>
      </c>
      <c r="Y182" s="75">
        <f t="shared" si="273"/>
        <v>0</v>
      </c>
      <c r="Z182" s="75"/>
      <c r="AA182" s="2">
        <f t="shared" si="274"/>
        <v>2500</v>
      </c>
      <c r="AB182" s="2">
        <f>IF($F182&lt;=AD$64,AD$65,AD$66)*Calc!$B$12+AD$63</f>
        <v>1500</v>
      </c>
      <c r="AC182" s="2">
        <f t="shared" si="275"/>
        <v>4000</v>
      </c>
      <c r="AD182" s="126">
        <f t="shared" si="276"/>
        <v>-2110</v>
      </c>
      <c r="AE182" s="112">
        <v>1838</v>
      </c>
      <c r="AF182" s="75">
        <f t="shared" si="277"/>
        <v>0</v>
      </c>
      <c r="AG182" s="75"/>
      <c r="AH182" s="75">
        <f t="shared" si="278"/>
        <v>-766</v>
      </c>
      <c r="AI182" s="75">
        <f t="shared" si="279"/>
        <v>0</v>
      </c>
      <c r="AJ182" s="75">
        <f t="shared" si="280"/>
        <v>-1426</v>
      </c>
      <c r="AK182" s="75">
        <f t="shared" si="281"/>
        <v>0</v>
      </c>
      <c r="AL182" s="75">
        <f t="shared" si="308"/>
        <v>-1426</v>
      </c>
      <c r="AM182" s="114">
        <v>1387</v>
      </c>
      <c r="AN182" s="120"/>
      <c r="AO182" s="75">
        <f t="shared" si="321"/>
        <v>-882</v>
      </c>
      <c r="AP182" s="75">
        <f t="shared" si="321"/>
        <v>-1349</v>
      </c>
      <c r="AQ182" s="75"/>
      <c r="AR182" s="126">
        <f t="shared" si="282"/>
        <v>-1275</v>
      </c>
      <c r="AS182" s="75">
        <f t="shared" si="322"/>
        <v>-1793</v>
      </c>
      <c r="AT182" s="75">
        <f t="shared" si="322"/>
        <v>-1639</v>
      </c>
      <c r="AU182" s="75">
        <f t="shared" si="322"/>
        <v>0</v>
      </c>
      <c r="AV182" s="75">
        <f t="shared" si="322"/>
        <v>-1921</v>
      </c>
      <c r="AW182" s="112">
        <v>1364</v>
      </c>
      <c r="AX182" s="75">
        <f t="shared" si="323"/>
        <v>-2673</v>
      </c>
      <c r="AY182" s="75">
        <f t="shared" si="323"/>
        <v>-1517</v>
      </c>
      <c r="AZ182" s="75"/>
      <c r="BA182" s="75">
        <f t="shared" si="324"/>
        <v>-2083</v>
      </c>
      <c r="BB182" s="75">
        <f t="shared" si="324"/>
        <v>-1370</v>
      </c>
      <c r="BC182" s="75">
        <f t="shared" si="324"/>
        <v>-2010</v>
      </c>
      <c r="BD182" s="75">
        <f t="shared" si="324"/>
        <v>-1751</v>
      </c>
      <c r="BE182" s="75">
        <f t="shared" si="324"/>
        <v>-1868</v>
      </c>
      <c r="BF182" s="75">
        <f t="shared" si="324"/>
        <v>-1194</v>
      </c>
      <c r="BG182" s="112">
        <v>971</v>
      </c>
      <c r="BH182" s="75">
        <f t="shared" si="283"/>
        <v>-1519</v>
      </c>
      <c r="BI182" s="75">
        <f t="shared" si="284"/>
        <v>5150</v>
      </c>
      <c r="BJ182" s="75">
        <f t="shared" si="285"/>
        <v>-1665</v>
      </c>
      <c r="BK182" s="75">
        <f t="shared" si="325"/>
        <v>-2005</v>
      </c>
      <c r="BL182" s="75">
        <f t="shared" si="325"/>
        <v>-1662</v>
      </c>
      <c r="BM182" s="75"/>
      <c r="BN182" s="75">
        <f t="shared" si="326"/>
        <v>-1650</v>
      </c>
      <c r="BO182" s="75">
        <f t="shared" si="326"/>
        <v>-1310</v>
      </c>
      <c r="BP182" s="112">
        <v>1205</v>
      </c>
      <c r="BQ182" s="75">
        <f t="shared" si="286"/>
        <v>-1163</v>
      </c>
      <c r="BR182" s="112">
        <v>990</v>
      </c>
      <c r="BS182" s="75">
        <f t="shared" si="287"/>
        <v>5540</v>
      </c>
      <c r="BT182" s="75">
        <f t="shared" si="327"/>
        <v>-1915</v>
      </c>
      <c r="BU182" s="75">
        <f t="shared" si="327"/>
        <v>-1319</v>
      </c>
      <c r="BV182" s="75">
        <f t="shared" si="327"/>
        <v>0</v>
      </c>
      <c r="BW182" s="75">
        <f t="shared" si="327"/>
        <v>0</v>
      </c>
      <c r="BX182" s="75">
        <f t="shared" si="327"/>
        <v>-911</v>
      </c>
      <c r="BY182" s="75">
        <f t="shared" si="327"/>
        <v>-1222</v>
      </c>
      <c r="BZ182" s="75">
        <f t="shared" si="327"/>
        <v>-1843</v>
      </c>
      <c r="CA182" s="75">
        <f t="shared" si="327"/>
        <v>-1508</v>
      </c>
      <c r="CB182" s="112">
        <v>968</v>
      </c>
      <c r="CC182" s="75">
        <f t="shared" si="288"/>
        <v>0</v>
      </c>
      <c r="CD182" s="75">
        <f t="shared" si="289"/>
        <v>250</v>
      </c>
      <c r="CE182" s="126">
        <f t="shared" si="290"/>
        <v>-448</v>
      </c>
      <c r="CF182" s="75">
        <f t="shared" si="291"/>
        <v>-1576</v>
      </c>
      <c r="CG182" s="75"/>
      <c r="CH182" s="75">
        <f t="shared" si="328"/>
        <v>-2842</v>
      </c>
      <c r="CI182" s="75">
        <f t="shared" si="328"/>
        <v>-1366</v>
      </c>
      <c r="CJ182" s="75"/>
      <c r="CK182" s="75">
        <f t="shared" si="329"/>
        <v>-1118</v>
      </c>
      <c r="CL182" s="75">
        <f t="shared" si="329"/>
        <v>-1295</v>
      </c>
      <c r="CM182" s="112">
        <v>310</v>
      </c>
      <c r="CN182" s="75">
        <f t="shared" si="330"/>
        <v>0</v>
      </c>
      <c r="CO182" s="75">
        <f t="shared" si="330"/>
        <v>0</v>
      </c>
      <c r="CP182" s="75">
        <f t="shared" si="330"/>
        <v>0</v>
      </c>
      <c r="CQ182" s="75"/>
      <c r="CR182" s="126">
        <f t="shared" si="292"/>
        <v>-1579</v>
      </c>
      <c r="CS182" s="112">
        <v>0</v>
      </c>
      <c r="CT182" s="121">
        <f t="shared" si="265"/>
        <v>-3.5483146067415733E-2</v>
      </c>
      <c r="CU182" s="75">
        <f t="shared" si="331"/>
        <v>-1122</v>
      </c>
      <c r="CV182" s="75">
        <f t="shared" si="331"/>
        <v>-1788</v>
      </c>
      <c r="CW182" s="75">
        <f t="shared" si="331"/>
        <v>0</v>
      </c>
      <c r="CX182" s="126" cm="1">
        <f t="array" ref="CX182">IF($F182&lt;=10000,0,-ROUND(MAX(INDEX(CX$26:CX$38,MATCH(MAX($F182-CX$86-IF(CX$8="Yes",IF(CX$9=0,$U182,MIN($U182,CX$9)),0),0),CX$12:CX$25,1))*(MAX($F182-CX$86-IF(CX$8="Yes",IF(CX$9=0,$U182,MIN($U182,CX$9)),0),0)-INDEX(CX$12:CX$25,MATCH(MAX($F182-CX$86-IF(CX$8="Yes",IF(CX$9=0,$U182,MIN($U182,CX$9)),0),0),CX$12:CX$25,1)))+INDEX(CX$39:CX$51,MATCH(MAX($F182-CX$86-IF(CX$8="Yes",IF(CX$9=0,$U182,MIN($U182,CX$9)),0),0),CX$12:CX$25,1))-CX$87,0),0))*(1-_xlfn.IFNA(INDEX(WVFamilyCredit[Percent],MATCH(1,(WVFamilyCredit[Year]=Calc!$B$4)*(WVFamilyCredit[HH Size]=SUM(Calc!$B$11:$B$12))*(WVFamilyCredit[Status]=Calc!$B$8)*(WVFamilyCredit[greater than]&lt;=$F182)*(WVFamilyCredit[equal to or less than]&gt;=$F182),0)),0))</f>
        <v>-1358</v>
      </c>
      <c r="CY182" s="115" cm="1">
        <f t="array" ref="CY182">(1-_xlfn.IFNA(INDEX(WVFamilyCredit[Percent],MATCH(1,(WVFamilyCredit[Year]=Calc!$B$4)*(WVFamilyCredit[HH Size]=SUM(Calc!$B$11:$B$12))*(WVFamilyCredit[Status]=Calc!$B$8)*(WVFamilyCredit[greater than]&lt;=$F182)*(WVFamilyCredit[equal to or less than]&gt;=$F182),0)),0))</f>
        <v>1</v>
      </c>
      <c r="CZ182" s="112">
        <v>1575</v>
      </c>
      <c r="DA182" s="57"/>
      <c r="DB182" s="75">
        <f t="shared" si="332"/>
        <v>-1272</v>
      </c>
      <c r="DC182" s="75">
        <f t="shared" si="332"/>
        <v>0</v>
      </c>
      <c r="DE182" s="57"/>
      <c r="DF182" s="57">
        <f t="shared" si="309"/>
        <v>1838</v>
      </c>
      <c r="DG182" s="57">
        <f t="shared" si="310"/>
        <v>1387</v>
      </c>
      <c r="DH182">
        <v>0</v>
      </c>
      <c r="DI182" s="57">
        <f t="shared" si="311"/>
        <v>1364</v>
      </c>
      <c r="DJ182" s="75">
        <f t="shared" si="312"/>
        <v>971</v>
      </c>
      <c r="DK182" s="75">
        <f t="shared" si="313"/>
        <v>1205</v>
      </c>
      <c r="DL182" s="75">
        <f t="shared" si="314"/>
        <v>990</v>
      </c>
      <c r="DM182" s="57">
        <f t="shared" si="315"/>
        <v>968</v>
      </c>
      <c r="DN182" s="57">
        <f t="shared" si="316"/>
        <v>310</v>
      </c>
      <c r="DO182">
        <f>0</f>
        <v>0</v>
      </c>
      <c r="DP182">
        <v>0</v>
      </c>
      <c r="DQ182" s="57">
        <f t="shared" si="317"/>
        <v>-1579</v>
      </c>
      <c r="DR182" s="75">
        <f t="shared" si="318"/>
        <v>-1358</v>
      </c>
      <c r="EB182" s="209" cm="1">
        <f t="array" ref="EB182">_xlfn.IFNA(INDEX(CAeitcTable[],MATCH(1,(CAeitcTable[At Least]&lt;=$F182)*(CAeitcTable[But Not Over]&gt;=$F182),0),MATCH(MIN($B$12,3),VALUE(CAeitcTable[#Headers]),0)),0)</f>
        <v>0</v>
      </c>
      <c r="EC182">
        <f t="shared" si="333"/>
        <v>0</v>
      </c>
      <c r="ED182">
        <f t="shared" si="333"/>
        <v>0</v>
      </c>
      <c r="EE182">
        <f t="shared" si="333"/>
        <v>0</v>
      </c>
      <c r="EF182">
        <f t="shared" si="333"/>
        <v>0</v>
      </c>
      <c r="EI182">
        <f t="shared" si="293"/>
        <v>0</v>
      </c>
      <c r="EK182">
        <f t="shared" si="334"/>
        <v>0</v>
      </c>
      <c r="EL182">
        <f t="shared" si="334"/>
        <v>0</v>
      </c>
      <c r="EM182">
        <f t="shared" si="334"/>
        <v>0</v>
      </c>
      <c r="EN182">
        <f t="shared" si="334"/>
        <v>0</v>
      </c>
      <c r="EP182">
        <f t="shared" si="335"/>
        <v>0</v>
      </c>
      <c r="EQ182">
        <f t="shared" si="335"/>
        <v>0</v>
      </c>
      <c r="ER182" s="209">
        <f t="shared" si="294"/>
        <v>0</v>
      </c>
      <c r="ES182">
        <f t="shared" si="336"/>
        <v>0</v>
      </c>
      <c r="ET182">
        <f t="shared" si="336"/>
        <v>0</v>
      </c>
      <c r="EU182" s="213">
        <f t="shared" si="295"/>
        <v>0</v>
      </c>
      <c r="EW182" s="215">
        <f t="shared" si="296"/>
        <v>0</v>
      </c>
      <c r="EX182">
        <f t="shared" si="337"/>
        <v>0</v>
      </c>
      <c r="EY182">
        <f t="shared" si="337"/>
        <v>0</v>
      </c>
      <c r="FB182">
        <f t="shared" si="338"/>
        <v>0</v>
      </c>
      <c r="FC182">
        <f t="shared" si="338"/>
        <v>0</v>
      </c>
      <c r="FD182">
        <f t="shared" si="338"/>
        <v>0</v>
      </c>
      <c r="FG182" s="215">
        <f t="shared" si="297"/>
        <v>0</v>
      </c>
      <c r="FH182">
        <f t="shared" si="339"/>
        <v>0</v>
      </c>
      <c r="FI182">
        <f t="shared" si="339"/>
        <v>0</v>
      </c>
      <c r="FK182">
        <f t="shared" si="298"/>
        <v>0</v>
      </c>
      <c r="FL182" s="215">
        <f t="shared" si="299"/>
        <v>0</v>
      </c>
      <c r="FP182" s="215">
        <f t="shared" si="300"/>
        <v>0</v>
      </c>
      <c r="FQ182">
        <f t="shared" si="301"/>
        <v>0</v>
      </c>
      <c r="FR182" s="215">
        <f t="shared" si="302"/>
        <v>0</v>
      </c>
      <c r="FS182" s="209">
        <f t="shared" si="303"/>
        <v>315</v>
      </c>
      <c r="FU182">
        <f t="shared" si="304"/>
        <v>0</v>
      </c>
    </row>
    <row r="183" spans="6:177">
      <c r="F183" s="2">
        <v>45000</v>
      </c>
      <c r="G183">
        <f t="shared" si="305"/>
        <v>45025</v>
      </c>
      <c r="H183" s="75">
        <f t="shared" si="266"/>
        <v>-3518</v>
      </c>
      <c r="I183" s="57">
        <v>2590</v>
      </c>
      <c r="J183" s="57">
        <v>0</v>
      </c>
      <c r="K183" s="2">
        <f>ROUND(INDEX(CCareExpDecimal[],MATCH(F183,CCareExpDecimal[Income At Least],1),2)*J183,0)</f>
        <v>0</v>
      </c>
      <c r="L183" s="57">
        <v>518.00000000000261</v>
      </c>
      <c r="M183" s="2">
        <f t="shared" si="267"/>
        <v>0</v>
      </c>
      <c r="N183" s="57">
        <v>2072</v>
      </c>
      <c r="O183" s="57">
        <f t="shared" si="243"/>
        <v>2590</v>
      </c>
      <c r="P183" s="2">
        <f t="shared" si="268"/>
        <v>0</v>
      </c>
      <c r="Q183" s="96">
        <v>1128</v>
      </c>
      <c r="R183" s="96">
        <f t="shared" si="306"/>
        <v>610</v>
      </c>
      <c r="S183" s="2">
        <f t="shared" si="307"/>
        <v>0</v>
      </c>
      <c r="T183" s="2">
        <f t="shared" si="269"/>
        <v>-3518</v>
      </c>
      <c r="U183" s="2">
        <f t="shared" si="270"/>
        <v>3518</v>
      </c>
      <c r="V183" s="75"/>
      <c r="W183" s="75">
        <f t="shared" si="271"/>
        <v>-1003</v>
      </c>
      <c r="X183" s="75">
        <f t="shared" si="272"/>
        <v>5</v>
      </c>
      <c r="Y183" s="75">
        <f t="shared" si="273"/>
        <v>0</v>
      </c>
      <c r="Z183" s="75"/>
      <c r="AA183" s="2">
        <f t="shared" si="274"/>
        <v>2500</v>
      </c>
      <c r="AB183" s="2">
        <f>IF($F183&lt;=AD$64,AD$65,AD$66)*Calc!$B$12+AD$63</f>
        <v>1500</v>
      </c>
      <c r="AC183" s="2">
        <f t="shared" si="275"/>
        <v>4000</v>
      </c>
      <c r="AD183" s="126">
        <f t="shared" si="276"/>
        <v>-2135</v>
      </c>
      <c r="AE183" s="112">
        <v>1863</v>
      </c>
      <c r="AF183" s="75">
        <f t="shared" si="277"/>
        <v>0</v>
      </c>
      <c r="AG183" s="75"/>
      <c r="AH183" s="75">
        <f t="shared" si="278"/>
        <v>-779</v>
      </c>
      <c r="AI183" s="75">
        <f t="shared" si="279"/>
        <v>0</v>
      </c>
      <c r="AJ183" s="75">
        <f t="shared" si="280"/>
        <v>-1450</v>
      </c>
      <c r="AK183" s="75">
        <f t="shared" si="281"/>
        <v>0</v>
      </c>
      <c r="AL183" s="75">
        <f t="shared" si="308"/>
        <v>-1450</v>
      </c>
      <c r="AM183" s="114">
        <v>1411</v>
      </c>
      <c r="AN183" s="120"/>
      <c r="AO183" s="75">
        <f t="shared" si="321"/>
        <v>-912</v>
      </c>
      <c r="AP183" s="75">
        <f t="shared" si="321"/>
        <v>-1371</v>
      </c>
      <c r="AQ183" s="75"/>
      <c r="AR183" s="126">
        <f t="shared" si="282"/>
        <v>-1300</v>
      </c>
      <c r="AS183" s="75">
        <f t="shared" si="322"/>
        <v>-1821</v>
      </c>
      <c r="AT183" s="75">
        <f t="shared" si="322"/>
        <v>-1669</v>
      </c>
      <c r="AU183" s="75">
        <f t="shared" si="322"/>
        <v>0</v>
      </c>
      <c r="AV183" s="75">
        <f t="shared" si="322"/>
        <v>-1949</v>
      </c>
      <c r="AW183" s="112">
        <v>1390</v>
      </c>
      <c r="AX183" s="75">
        <f t="shared" si="323"/>
        <v>-2712</v>
      </c>
      <c r="AY183" s="75">
        <f t="shared" si="323"/>
        <v>-1546</v>
      </c>
      <c r="AZ183" s="75"/>
      <c r="BA183" s="75">
        <f t="shared" ref="BA183:BF192" si="340">-ROUND(MAX(INDEX(BA$26:BA$38,MATCH(MAX($F183-BA$86-IF(BA$8="Yes",IF(BA$9=0,$U183,MIN($U183,BA$9)),0),0),BA$12:BA$25,1))*(MAX($F183-BA$86-IF(BA$8="Yes",IF(BA$9=0,$U183,MIN($U183,BA$9)),0),0)-INDEX(BA$12:BA$25,MATCH(MAX($F183-BA$86-IF(BA$8="Yes",IF(BA$9=0,$U183,MIN($U183,BA$9)),0),0),BA$12:BA$25,1)))+INDEX(BA$39:BA$51,MATCH(MAX($F183-BA$86-IF(BA$8="Yes",IF(BA$9=0,$U183,MIN($U183,BA$9)),0),0),BA$12:BA$25,1))-BA$87,0),0)</f>
        <v>-2107</v>
      </c>
      <c r="BB183" s="75">
        <f t="shared" si="340"/>
        <v>-1386</v>
      </c>
      <c r="BC183" s="75">
        <f t="shared" si="340"/>
        <v>-2035</v>
      </c>
      <c r="BD183" s="75">
        <f t="shared" si="340"/>
        <v>-1780</v>
      </c>
      <c r="BE183" s="75">
        <f t="shared" si="340"/>
        <v>-1891</v>
      </c>
      <c r="BF183" s="75">
        <f t="shared" si="340"/>
        <v>-1211</v>
      </c>
      <c r="BG183" s="112">
        <v>984</v>
      </c>
      <c r="BH183" s="75">
        <f t="shared" si="283"/>
        <v>-1553</v>
      </c>
      <c r="BI183" s="75">
        <f t="shared" si="284"/>
        <v>5150</v>
      </c>
      <c r="BJ183" s="75">
        <f t="shared" si="285"/>
        <v>-1688</v>
      </c>
      <c r="BK183" s="75">
        <f t="shared" si="325"/>
        <v>-2030</v>
      </c>
      <c r="BL183" s="75">
        <f t="shared" si="325"/>
        <v>-1683</v>
      </c>
      <c r="BM183" s="75"/>
      <c r="BN183" s="75">
        <f t="shared" si="326"/>
        <v>-1684</v>
      </c>
      <c r="BO183" s="75">
        <f t="shared" si="326"/>
        <v>-1335</v>
      </c>
      <c r="BP183" s="112">
        <v>1230</v>
      </c>
      <c r="BQ183" s="75">
        <f t="shared" si="286"/>
        <v>-1185</v>
      </c>
      <c r="BR183" s="112">
        <v>1015</v>
      </c>
      <c r="BS183" s="75">
        <f t="shared" si="287"/>
        <v>5540</v>
      </c>
      <c r="BT183" s="75">
        <f t="shared" ref="BT183:CA192" si="341">-ROUND(MAX(INDEX(BT$26:BT$38,MATCH(MAX($F183-BT$86-IF(BT$8="Yes",IF(BT$9=0,$U183,MIN($U183,BT$9)),0),0),BT$12:BT$25,1))*(MAX($F183-BT$86-IF(BT$8="Yes",IF(BT$9=0,$U183,MIN($U183,BT$9)),0),0)-INDEX(BT$12:BT$25,MATCH(MAX($F183-BT$86-IF(BT$8="Yes",IF(BT$9=0,$U183,MIN($U183,BT$9)),0),0),BT$12:BT$25,1)))+INDEX(BT$39:BT$51,MATCH(MAX($F183-BT$86-IF(BT$8="Yes",IF(BT$9=0,$U183,MIN($U183,BT$9)),0),0),BT$12:BT$25,1))-BT$87,0),0)</f>
        <v>-1944</v>
      </c>
      <c r="BU183" s="75">
        <f t="shared" si="341"/>
        <v>-1353</v>
      </c>
      <c r="BV183" s="75">
        <f t="shared" si="341"/>
        <v>0</v>
      </c>
      <c r="BW183" s="75">
        <f t="shared" si="341"/>
        <v>0</v>
      </c>
      <c r="BX183" s="75">
        <f t="shared" si="341"/>
        <v>-939</v>
      </c>
      <c r="BY183" s="75">
        <f t="shared" si="341"/>
        <v>-1247</v>
      </c>
      <c r="BZ183" s="75">
        <f t="shared" si="341"/>
        <v>-1870</v>
      </c>
      <c r="CA183" s="75">
        <f t="shared" si="341"/>
        <v>-1532</v>
      </c>
      <c r="CB183" s="112">
        <v>992</v>
      </c>
      <c r="CC183" s="75">
        <f t="shared" si="288"/>
        <v>0</v>
      </c>
      <c r="CD183" s="75">
        <f t="shared" si="289"/>
        <v>250</v>
      </c>
      <c r="CE183" s="126">
        <f t="shared" si="290"/>
        <v>-462</v>
      </c>
      <c r="CF183" s="75">
        <f t="shared" si="291"/>
        <v>-1600</v>
      </c>
      <c r="CG183" s="75"/>
      <c r="CH183" s="75">
        <f t="shared" si="328"/>
        <v>-2881</v>
      </c>
      <c r="CI183" s="75">
        <f t="shared" si="328"/>
        <v>-1382</v>
      </c>
      <c r="CJ183" s="75"/>
      <c r="CK183" s="75">
        <f t="shared" si="329"/>
        <v>-1136</v>
      </c>
      <c r="CL183" s="75">
        <f t="shared" si="329"/>
        <v>-1327</v>
      </c>
      <c r="CM183" s="112">
        <v>325</v>
      </c>
      <c r="CN183" s="75">
        <f t="shared" si="330"/>
        <v>0</v>
      </c>
      <c r="CO183" s="75">
        <f t="shared" si="330"/>
        <v>0</v>
      </c>
      <c r="CP183" s="75">
        <f t="shared" si="330"/>
        <v>0</v>
      </c>
      <c r="CQ183" s="75"/>
      <c r="CR183" s="126">
        <f t="shared" si="292"/>
        <v>-1610</v>
      </c>
      <c r="CS183" s="112">
        <v>0</v>
      </c>
      <c r="CT183" s="121">
        <f t="shared" si="265"/>
        <v>-3.5777777777777776E-2</v>
      </c>
      <c r="CU183" s="75">
        <f t="shared" si="331"/>
        <v>-1139</v>
      </c>
      <c r="CV183" s="75">
        <f t="shared" si="331"/>
        <v>-1817</v>
      </c>
      <c r="CW183" s="75">
        <f t="shared" si="331"/>
        <v>0</v>
      </c>
      <c r="CX183" s="126" cm="1">
        <f t="array" ref="CX183">IF($F183&lt;=10000,0,-ROUND(MAX(INDEX(CX$26:CX$38,MATCH(MAX($F183-CX$86-IF(CX$8="Yes",IF(CX$9=0,$U183,MIN($U183,CX$9)),0),0),CX$12:CX$25,1))*(MAX($F183-CX$86-IF(CX$8="Yes",IF(CX$9=0,$U183,MIN($U183,CX$9)),0),0)-INDEX(CX$12:CX$25,MATCH(MAX($F183-CX$86-IF(CX$8="Yes",IF(CX$9=0,$U183,MIN($U183,CX$9)),0),0),CX$12:CX$25,1)))+INDEX(CX$39:CX$51,MATCH(MAX($F183-CX$86-IF(CX$8="Yes",IF(CX$9=0,$U183,MIN($U183,CX$9)),0),0),CX$12:CX$25,1))-CX$87,0),0))*(1-_xlfn.IFNA(INDEX(WVFamilyCredit[Percent],MATCH(1,(WVFamilyCredit[Year]=Calc!$B$4)*(WVFamilyCredit[HH Size]=SUM(Calc!$B$11:$B$12))*(WVFamilyCredit[Status]=Calc!$B$8)*(WVFamilyCredit[greater than]&lt;=$F183)*(WVFamilyCredit[equal to or less than]&gt;=$F183),0)),0))</f>
        <v>-1381</v>
      </c>
      <c r="CY183" s="115" cm="1">
        <f t="array" ref="CY183">(1-_xlfn.IFNA(INDEX(WVFamilyCredit[Percent],MATCH(1,(WVFamilyCredit[Year]=Calc!$B$4)*(WVFamilyCredit[HH Size]=SUM(Calc!$B$11:$B$12))*(WVFamilyCredit[Status]=Calc!$B$8)*(WVFamilyCredit[greater than]&lt;=$F183)*(WVFamilyCredit[equal to or less than]&gt;=$F183),0)),0))</f>
        <v>1</v>
      </c>
      <c r="CZ183" s="112">
        <v>1600</v>
      </c>
      <c r="DA183" s="57"/>
      <c r="DB183" s="75">
        <f t="shared" si="332"/>
        <v>-1299</v>
      </c>
      <c r="DC183" s="75">
        <f t="shared" si="332"/>
        <v>0</v>
      </c>
      <c r="DE183" s="57"/>
      <c r="DF183" s="57">
        <f t="shared" si="309"/>
        <v>1863</v>
      </c>
      <c r="DG183" s="57">
        <f t="shared" si="310"/>
        <v>1411</v>
      </c>
      <c r="DH183">
        <v>0</v>
      </c>
      <c r="DI183" s="57">
        <f t="shared" si="311"/>
        <v>1390</v>
      </c>
      <c r="DJ183" s="75">
        <f t="shared" si="312"/>
        <v>984</v>
      </c>
      <c r="DK183" s="75">
        <f t="shared" si="313"/>
        <v>1230</v>
      </c>
      <c r="DL183" s="75">
        <f t="shared" si="314"/>
        <v>1015</v>
      </c>
      <c r="DM183" s="57">
        <f t="shared" si="315"/>
        <v>992</v>
      </c>
      <c r="DN183" s="57">
        <f t="shared" si="316"/>
        <v>325</v>
      </c>
      <c r="DO183">
        <f>0</f>
        <v>0</v>
      </c>
      <c r="DP183">
        <v>0</v>
      </c>
      <c r="DQ183" s="57">
        <f t="shared" si="317"/>
        <v>-1610</v>
      </c>
      <c r="DR183" s="75">
        <f t="shared" si="318"/>
        <v>-1381</v>
      </c>
      <c r="EB183" s="209" cm="1">
        <f t="array" ref="EB183">_xlfn.IFNA(INDEX(CAeitcTable[],MATCH(1,(CAeitcTable[At Least]&lt;=$F183)*(CAeitcTable[But Not Over]&gt;=$F183),0),MATCH(MIN($B$12,3),VALUE(CAeitcTable[#Headers]),0)),0)</f>
        <v>0</v>
      </c>
      <c r="EC183">
        <f t="shared" si="333"/>
        <v>0</v>
      </c>
      <c r="ED183">
        <f t="shared" si="333"/>
        <v>0</v>
      </c>
      <c r="EE183">
        <f t="shared" si="333"/>
        <v>0</v>
      </c>
      <c r="EF183">
        <f t="shared" si="333"/>
        <v>0</v>
      </c>
      <c r="EI183">
        <f t="shared" si="293"/>
        <v>0</v>
      </c>
      <c r="EK183">
        <f t="shared" si="334"/>
        <v>0</v>
      </c>
      <c r="EL183">
        <f t="shared" si="334"/>
        <v>0</v>
      </c>
      <c r="EM183">
        <f t="shared" si="334"/>
        <v>0</v>
      </c>
      <c r="EN183">
        <f t="shared" si="334"/>
        <v>0</v>
      </c>
      <c r="EP183">
        <f t="shared" si="335"/>
        <v>0</v>
      </c>
      <c r="EQ183">
        <f t="shared" si="335"/>
        <v>0</v>
      </c>
      <c r="ER183" s="209">
        <f t="shared" si="294"/>
        <v>0</v>
      </c>
      <c r="ES183">
        <f t="shared" si="336"/>
        <v>0</v>
      </c>
      <c r="ET183">
        <f t="shared" si="336"/>
        <v>0</v>
      </c>
      <c r="EU183" s="213">
        <f t="shared" si="295"/>
        <v>0</v>
      </c>
      <c r="EW183" s="215">
        <f t="shared" si="296"/>
        <v>0</v>
      </c>
      <c r="EX183">
        <f t="shared" si="337"/>
        <v>0</v>
      </c>
      <c r="EY183">
        <f t="shared" si="337"/>
        <v>0</v>
      </c>
      <c r="FB183">
        <f t="shared" si="338"/>
        <v>0</v>
      </c>
      <c r="FC183">
        <f t="shared" si="338"/>
        <v>0</v>
      </c>
      <c r="FD183">
        <f t="shared" si="338"/>
        <v>0</v>
      </c>
      <c r="FG183" s="215">
        <f t="shared" si="297"/>
        <v>0</v>
      </c>
      <c r="FH183">
        <f t="shared" si="339"/>
        <v>0</v>
      </c>
      <c r="FI183">
        <f t="shared" si="339"/>
        <v>0</v>
      </c>
      <c r="FK183">
        <f t="shared" si="298"/>
        <v>0</v>
      </c>
      <c r="FL183" s="215">
        <f t="shared" si="299"/>
        <v>0</v>
      </c>
      <c r="FP183" s="215">
        <f t="shared" si="300"/>
        <v>0</v>
      </c>
      <c r="FQ183">
        <f t="shared" si="301"/>
        <v>0</v>
      </c>
      <c r="FR183" s="215">
        <f t="shared" si="302"/>
        <v>0</v>
      </c>
      <c r="FS183" s="209">
        <f t="shared" si="303"/>
        <v>315</v>
      </c>
      <c r="FU183">
        <f t="shared" si="304"/>
        <v>0</v>
      </c>
    </row>
    <row r="184" spans="6:177">
      <c r="F184" s="2">
        <v>45500</v>
      </c>
      <c r="G184">
        <f t="shared" si="305"/>
        <v>45525</v>
      </c>
      <c r="H184" s="75">
        <f t="shared" si="266"/>
        <v>-3578</v>
      </c>
      <c r="I184" s="57">
        <v>2650</v>
      </c>
      <c r="J184" s="57">
        <v>0</v>
      </c>
      <c r="K184" s="2">
        <f>ROUND(INDEX(CCareExpDecimal[],MATCH(F184,CCareExpDecimal[Income At Least],1),2)*J184,0)</f>
        <v>0</v>
      </c>
      <c r="L184" s="57">
        <v>530.00000000000273</v>
      </c>
      <c r="M184" s="2">
        <f t="shared" si="267"/>
        <v>0</v>
      </c>
      <c r="N184" s="57">
        <v>2120</v>
      </c>
      <c r="O184" s="57">
        <f t="shared" si="243"/>
        <v>2650</v>
      </c>
      <c r="P184" s="2">
        <f t="shared" si="268"/>
        <v>0</v>
      </c>
      <c r="Q184" s="96">
        <v>1080</v>
      </c>
      <c r="R184" s="96">
        <f t="shared" si="306"/>
        <v>550</v>
      </c>
      <c r="S184" s="2">
        <f t="shared" si="307"/>
        <v>0</v>
      </c>
      <c r="T184" s="2">
        <f t="shared" si="269"/>
        <v>-3578</v>
      </c>
      <c r="U184" s="2">
        <f t="shared" si="270"/>
        <v>3578</v>
      </c>
      <c r="V184" s="75"/>
      <c r="W184" s="75">
        <f t="shared" si="271"/>
        <v>-1020</v>
      </c>
      <c r="X184" s="75">
        <f t="shared" si="272"/>
        <v>5</v>
      </c>
      <c r="Y184" s="75">
        <f t="shared" si="273"/>
        <v>0</v>
      </c>
      <c r="Z184" s="75"/>
      <c r="AA184" s="2">
        <f t="shared" si="274"/>
        <v>2500</v>
      </c>
      <c r="AB184" s="2">
        <f>IF($F184&lt;=AD$64,AD$65,AD$66)*Calc!$B$12+AD$63</f>
        <v>1500</v>
      </c>
      <c r="AC184" s="2">
        <f t="shared" si="275"/>
        <v>4000</v>
      </c>
      <c r="AD184" s="126">
        <f t="shared" si="276"/>
        <v>-2160</v>
      </c>
      <c r="AE184" s="112">
        <v>1888</v>
      </c>
      <c r="AF184" s="75">
        <f t="shared" si="277"/>
        <v>0</v>
      </c>
      <c r="AG184" s="75"/>
      <c r="AH184" s="75">
        <f t="shared" si="278"/>
        <v>-791</v>
      </c>
      <c r="AI184" s="75">
        <f t="shared" si="279"/>
        <v>0</v>
      </c>
      <c r="AJ184" s="75">
        <f t="shared" si="280"/>
        <v>-1475</v>
      </c>
      <c r="AK184" s="75">
        <f t="shared" si="281"/>
        <v>0</v>
      </c>
      <c r="AL184" s="75">
        <f t="shared" si="308"/>
        <v>-1475</v>
      </c>
      <c r="AM184" s="114">
        <v>1434</v>
      </c>
      <c r="AN184" s="120"/>
      <c r="AO184" s="75">
        <f t="shared" si="321"/>
        <v>-942</v>
      </c>
      <c r="AP184" s="75">
        <f t="shared" si="321"/>
        <v>-1393</v>
      </c>
      <c r="AQ184" s="75"/>
      <c r="AR184" s="126">
        <f t="shared" si="282"/>
        <v>-1325</v>
      </c>
      <c r="AS184" s="75">
        <f t="shared" si="322"/>
        <v>-1848</v>
      </c>
      <c r="AT184" s="75">
        <f t="shared" si="322"/>
        <v>-1699</v>
      </c>
      <c r="AU184" s="75">
        <f t="shared" si="322"/>
        <v>0</v>
      </c>
      <c r="AV184" s="75">
        <f t="shared" si="322"/>
        <v>-1978</v>
      </c>
      <c r="AW184" s="112">
        <v>1414</v>
      </c>
      <c r="AX184" s="75">
        <f t="shared" si="323"/>
        <v>-2752</v>
      </c>
      <c r="AY184" s="75">
        <f t="shared" si="323"/>
        <v>-1575</v>
      </c>
      <c r="AZ184" s="75"/>
      <c r="BA184" s="75">
        <f t="shared" si="340"/>
        <v>-2132</v>
      </c>
      <c r="BB184" s="75">
        <f t="shared" si="340"/>
        <v>-1402</v>
      </c>
      <c r="BC184" s="75">
        <f t="shared" si="340"/>
        <v>-2060</v>
      </c>
      <c r="BD184" s="75">
        <f t="shared" si="340"/>
        <v>-1808</v>
      </c>
      <c r="BE184" s="75">
        <f t="shared" si="340"/>
        <v>-1913</v>
      </c>
      <c r="BF184" s="75">
        <f t="shared" si="340"/>
        <v>-1229</v>
      </c>
      <c r="BG184" s="112">
        <v>1002</v>
      </c>
      <c r="BH184" s="75">
        <f t="shared" si="283"/>
        <v>-1586</v>
      </c>
      <c r="BI184" s="75">
        <f t="shared" si="284"/>
        <v>5150</v>
      </c>
      <c r="BJ184" s="75">
        <f t="shared" si="285"/>
        <v>-1712</v>
      </c>
      <c r="BK184" s="75">
        <f t="shared" si="325"/>
        <v>-2055</v>
      </c>
      <c r="BL184" s="75">
        <f t="shared" si="325"/>
        <v>-1704</v>
      </c>
      <c r="BM184" s="75"/>
      <c r="BN184" s="75">
        <f t="shared" si="326"/>
        <v>-1718</v>
      </c>
      <c r="BO184" s="75">
        <f t="shared" si="326"/>
        <v>-1360</v>
      </c>
      <c r="BP184" s="112">
        <v>1255</v>
      </c>
      <c r="BQ184" s="75">
        <f t="shared" si="286"/>
        <v>-1207</v>
      </c>
      <c r="BR184" s="112">
        <v>1040</v>
      </c>
      <c r="BS184" s="75">
        <f t="shared" si="287"/>
        <v>5540</v>
      </c>
      <c r="BT184" s="75">
        <f t="shared" si="341"/>
        <v>-1974</v>
      </c>
      <c r="BU184" s="75">
        <f t="shared" si="341"/>
        <v>-1386</v>
      </c>
      <c r="BV184" s="75">
        <f t="shared" si="341"/>
        <v>0</v>
      </c>
      <c r="BW184" s="75">
        <f t="shared" si="341"/>
        <v>0</v>
      </c>
      <c r="BX184" s="75">
        <f t="shared" si="341"/>
        <v>-966</v>
      </c>
      <c r="BY184" s="75">
        <f t="shared" si="341"/>
        <v>-1271</v>
      </c>
      <c r="BZ184" s="75">
        <f t="shared" si="341"/>
        <v>-1898</v>
      </c>
      <c r="CA184" s="75">
        <f t="shared" si="341"/>
        <v>-1556</v>
      </c>
      <c r="CB184" s="112">
        <v>1063</v>
      </c>
      <c r="CC184" s="75">
        <f t="shared" si="288"/>
        <v>0</v>
      </c>
      <c r="CD184" s="75">
        <f t="shared" si="289"/>
        <v>250</v>
      </c>
      <c r="CE184" s="126">
        <f t="shared" si="290"/>
        <v>-476</v>
      </c>
      <c r="CF184" s="75">
        <f t="shared" si="291"/>
        <v>-1624</v>
      </c>
      <c r="CG184" s="75"/>
      <c r="CH184" s="75">
        <f t="shared" si="328"/>
        <v>-2919</v>
      </c>
      <c r="CI184" s="75">
        <f t="shared" si="328"/>
        <v>-1397</v>
      </c>
      <c r="CJ184" s="75"/>
      <c r="CK184" s="75">
        <f t="shared" si="329"/>
        <v>-1155</v>
      </c>
      <c r="CL184" s="75">
        <f t="shared" si="329"/>
        <v>-1359</v>
      </c>
      <c r="CM184" s="112">
        <v>340</v>
      </c>
      <c r="CN184" s="75">
        <f t="shared" si="330"/>
        <v>0</v>
      </c>
      <c r="CO184" s="75">
        <f t="shared" si="330"/>
        <v>0</v>
      </c>
      <c r="CP184" s="75">
        <f t="shared" si="330"/>
        <v>0</v>
      </c>
      <c r="CQ184" s="75"/>
      <c r="CR184" s="126">
        <f t="shared" si="292"/>
        <v>-1641</v>
      </c>
      <c r="CS184" s="112">
        <v>0</v>
      </c>
      <c r="CT184" s="121">
        <f t="shared" si="265"/>
        <v>-3.6065934065934065E-2</v>
      </c>
      <c r="CU184" s="75">
        <f t="shared" si="331"/>
        <v>-1156</v>
      </c>
      <c r="CV184" s="75">
        <f t="shared" si="331"/>
        <v>-1845</v>
      </c>
      <c r="CW184" s="75">
        <f t="shared" si="331"/>
        <v>0</v>
      </c>
      <c r="CX184" s="126" cm="1">
        <f t="array" ref="CX184">IF($F184&lt;=10000,0,-ROUND(MAX(INDEX(CX$26:CX$38,MATCH(MAX($F184-CX$86-IF(CX$8="Yes",IF(CX$9=0,$U184,MIN($U184,CX$9)),0),0),CX$12:CX$25,1))*(MAX($F184-CX$86-IF(CX$8="Yes",IF(CX$9=0,$U184,MIN($U184,CX$9)),0),0)-INDEX(CX$12:CX$25,MATCH(MAX($F184-CX$86-IF(CX$8="Yes",IF(CX$9=0,$U184,MIN($U184,CX$9)),0),0),CX$12:CX$25,1)))+INDEX(CX$39:CX$51,MATCH(MAX($F184-CX$86-IF(CX$8="Yes",IF(CX$9=0,$U184,MIN($U184,CX$9)),0),0),CX$12:CX$25,1))-CX$87,0),0))*(1-_xlfn.IFNA(INDEX(WVFamilyCredit[Percent],MATCH(1,(WVFamilyCredit[Year]=Calc!$B$4)*(WVFamilyCredit[HH Size]=SUM(Calc!$B$11:$B$12))*(WVFamilyCredit[Status]=Calc!$B$8)*(WVFamilyCredit[greater than]&lt;=$F184)*(WVFamilyCredit[equal to or less than]&gt;=$F184),0)),0))</f>
        <v>-1405</v>
      </c>
      <c r="CY184" s="115" cm="1">
        <f t="array" ref="CY184">(1-_xlfn.IFNA(INDEX(WVFamilyCredit[Percent],MATCH(1,(WVFamilyCredit[Year]=Calc!$B$4)*(WVFamilyCredit[HH Size]=SUM(Calc!$B$11:$B$12))*(WVFamilyCredit[Status]=Calc!$B$8)*(WVFamilyCredit[greater than]&lt;=$F184)*(WVFamilyCredit[equal to or less than]&gt;=$F184),0)),0))</f>
        <v>1</v>
      </c>
      <c r="CZ184" s="112">
        <v>1625</v>
      </c>
      <c r="DA184" s="57"/>
      <c r="DB184" s="75">
        <f t="shared" si="332"/>
        <v>-1325</v>
      </c>
      <c r="DC184" s="75">
        <f t="shared" si="332"/>
        <v>0</v>
      </c>
      <c r="DE184" s="57"/>
      <c r="DF184" s="57">
        <f t="shared" si="309"/>
        <v>1888</v>
      </c>
      <c r="DG184" s="57">
        <f t="shared" si="310"/>
        <v>1434</v>
      </c>
      <c r="DH184">
        <v>0</v>
      </c>
      <c r="DI184" s="57">
        <f t="shared" si="311"/>
        <v>1414</v>
      </c>
      <c r="DJ184" s="75">
        <f t="shared" si="312"/>
        <v>1002</v>
      </c>
      <c r="DK184" s="75">
        <f t="shared" si="313"/>
        <v>1255</v>
      </c>
      <c r="DL184" s="75">
        <f t="shared" si="314"/>
        <v>1040</v>
      </c>
      <c r="DM184" s="57">
        <f t="shared" si="315"/>
        <v>1063</v>
      </c>
      <c r="DN184" s="57">
        <f t="shared" si="316"/>
        <v>340</v>
      </c>
      <c r="DO184">
        <f>0</f>
        <v>0</v>
      </c>
      <c r="DP184">
        <v>0</v>
      </c>
      <c r="DQ184" s="57">
        <f t="shared" si="317"/>
        <v>-1641</v>
      </c>
      <c r="DR184" s="75">
        <f t="shared" si="318"/>
        <v>-1405</v>
      </c>
      <c r="EB184" s="209" cm="1">
        <f t="array" ref="EB184">_xlfn.IFNA(INDEX(CAeitcTable[],MATCH(1,(CAeitcTable[At Least]&lt;=$F184)*(CAeitcTable[But Not Over]&gt;=$F184),0),MATCH(MIN($B$12,3),VALUE(CAeitcTable[#Headers]),0)),0)</f>
        <v>0</v>
      </c>
      <c r="EC184">
        <f t="shared" si="333"/>
        <v>0</v>
      </c>
      <c r="ED184">
        <f t="shared" si="333"/>
        <v>0</v>
      </c>
      <c r="EE184">
        <f t="shared" si="333"/>
        <v>0</v>
      </c>
      <c r="EF184">
        <f t="shared" si="333"/>
        <v>0</v>
      </c>
      <c r="EI184">
        <f t="shared" si="293"/>
        <v>0</v>
      </c>
      <c r="EK184">
        <f t="shared" si="334"/>
        <v>0</v>
      </c>
      <c r="EL184">
        <f t="shared" si="334"/>
        <v>0</v>
      </c>
      <c r="EM184">
        <f t="shared" si="334"/>
        <v>0</v>
      </c>
      <c r="EN184">
        <f t="shared" si="334"/>
        <v>0</v>
      </c>
      <c r="EP184">
        <f t="shared" si="335"/>
        <v>0</v>
      </c>
      <c r="EQ184">
        <f t="shared" si="335"/>
        <v>0</v>
      </c>
      <c r="ER184" s="209">
        <f t="shared" si="294"/>
        <v>0</v>
      </c>
      <c r="ES184">
        <f t="shared" si="336"/>
        <v>0</v>
      </c>
      <c r="ET184">
        <f t="shared" si="336"/>
        <v>0</v>
      </c>
      <c r="EU184" s="213">
        <f t="shared" si="295"/>
        <v>0</v>
      </c>
      <c r="EW184" s="215">
        <f t="shared" si="296"/>
        <v>0</v>
      </c>
      <c r="EX184">
        <f t="shared" si="337"/>
        <v>0</v>
      </c>
      <c r="EY184">
        <f t="shared" si="337"/>
        <v>0</v>
      </c>
      <c r="FB184">
        <f t="shared" si="338"/>
        <v>0</v>
      </c>
      <c r="FC184">
        <f t="shared" si="338"/>
        <v>0</v>
      </c>
      <c r="FD184">
        <f t="shared" si="338"/>
        <v>0</v>
      </c>
      <c r="FG184" s="215">
        <f t="shared" si="297"/>
        <v>0</v>
      </c>
      <c r="FH184">
        <f t="shared" si="339"/>
        <v>0</v>
      </c>
      <c r="FI184">
        <f t="shared" si="339"/>
        <v>0</v>
      </c>
      <c r="FK184">
        <f t="shared" si="298"/>
        <v>0</v>
      </c>
      <c r="FL184" s="215">
        <f t="shared" si="299"/>
        <v>0</v>
      </c>
      <c r="FP184" s="215">
        <f t="shared" si="300"/>
        <v>0</v>
      </c>
      <c r="FQ184">
        <f t="shared" si="301"/>
        <v>0</v>
      </c>
      <c r="FR184" s="215">
        <f t="shared" si="302"/>
        <v>0</v>
      </c>
      <c r="FS184" s="209">
        <f t="shared" si="303"/>
        <v>315</v>
      </c>
      <c r="FU184">
        <f t="shared" si="304"/>
        <v>0</v>
      </c>
    </row>
    <row r="185" spans="6:177">
      <c r="F185" s="2">
        <v>46000</v>
      </c>
      <c r="G185">
        <f t="shared" si="305"/>
        <v>46025</v>
      </c>
      <c r="H185" s="75">
        <f t="shared" si="266"/>
        <v>-3638</v>
      </c>
      <c r="I185" s="57">
        <v>2710</v>
      </c>
      <c r="J185" s="57">
        <v>0</v>
      </c>
      <c r="K185" s="2">
        <f>ROUND(INDEX(CCareExpDecimal[],MATCH(F185,CCareExpDecimal[Income At Least],1),2)*J185,0)</f>
        <v>0</v>
      </c>
      <c r="L185" s="57">
        <v>542.00000000000273</v>
      </c>
      <c r="M185" s="2">
        <f t="shared" si="267"/>
        <v>0</v>
      </c>
      <c r="N185" s="57">
        <v>2168</v>
      </c>
      <c r="O185" s="57">
        <f t="shared" si="243"/>
        <v>2710</v>
      </c>
      <c r="P185" s="2">
        <f t="shared" si="268"/>
        <v>0</v>
      </c>
      <c r="Q185" s="96">
        <v>1032</v>
      </c>
      <c r="R185" s="96">
        <f t="shared" si="306"/>
        <v>490</v>
      </c>
      <c r="S185" s="2">
        <f t="shared" si="307"/>
        <v>0</v>
      </c>
      <c r="T185" s="2">
        <f t="shared" si="269"/>
        <v>-3638</v>
      </c>
      <c r="U185" s="2">
        <f t="shared" si="270"/>
        <v>3638</v>
      </c>
      <c r="V185" s="75"/>
      <c r="W185" s="75">
        <f t="shared" si="271"/>
        <v>-1037</v>
      </c>
      <c r="X185" s="75">
        <f t="shared" si="272"/>
        <v>5</v>
      </c>
      <c r="Y185" s="75">
        <f t="shared" si="273"/>
        <v>0</v>
      </c>
      <c r="Z185" s="75"/>
      <c r="AA185" s="2">
        <f t="shared" si="274"/>
        <v>2500</v>
      </c>
      <c r="AB185" s="2">
        <f>IF($F185&lt;=AD$64,AD$65,AD$66)*Calc!$B$12+AD$63</f>
        <v>1500</v>
      </c>
      <c r="AC185" s="2">
        <f t="shared" si="275"/>
        <v>4000</v>
      </c>
      <c r="AD185" s="126">
        <f t="shared" si="276"/>
        <v>-2185</v>
      </c>
      <c r="AE185" s="112">
        <v>1913</v>
      </c>
      <c r="AF185" s="75">
        <f t="shared" si="277"/>
        <v>0</v>
      </c>
      <c r="AG185" s="75"/>
      <c r="AH185" s="75">
        <f t="shared" si="278"/>
        <v>-804</v>
      </c>
      <c r="AI185" s="75">
        <f t="shared" si="279"/>
        <v>0</v>
      </c>
      <c r="AJ185" s="75">
        <f t="shared" si="280"/>
        <v>-1499</v>
      </c>
      <c r="AK185" s="75">
        <f t="shared" si="281"/>
        <v>0</v>
      </c>
      <c r="AL185" s="75">
        <f t="shared" si="308"/>
        <v>-1499</v>
      </c>
      <c r="AM185" s="114">
        <v>1458</v>
      </c>
      <c r="AN185" s="120"/>
      <c r="AO185" s="75">
        <f t="shared" si="321"/>
        <v>-972</v>
      </c>
      <c r="AP185" s="75">
        <f t="shared" si="321"/>
        <v>-1415</v>
      </c>
      <c r="AQ185" s="75"/>
      <c r="AR185" s="126">
        <f t="shared" si="282"/>
        <v>-1350</v>
      </c>
      <c r="AS185" s="75">
        <f t="shared" si="322"/>
        <v>-1876</v>
      </c>
      <c r="AT185" s="75">
        <f t="shared" si="322"/>
        <v>-1729</v>
      </c>
      <c r="AU185" s="75">
        <f t="shared" si="322"/>
        <v>0</v>
      </c>
      <c r="AV185" s="75">
        <f t="shared" si="322"/>
        <v>-2007</v>
      </c>
      <c r="AW185" s="112">
        <v>1439</v>
      </c>
      <c r="AX185" s="75">
        <f t="shared" si="323"/>
        <v>-2791</v>
      </c>
      <c r="AY185" s="75">
        <f t="shared" si="323"/>
        <v>-1604</v>
      </c>
      <c r="AZ185" s="75"/>
      <c r="BA185" s="75">
        <f t="shared" si="340"/>
        <v>-2157</v>
      </c>
      <c r="BB185" s="75">
        <f t="shared" si="340"/>
        <v>-1418</v>
      </c>
      <c r="BC185" s="75">
        <f t="shared" si="340"/>
        <v>-2085</v>
      </c>
      <c r="BD185" s="75">
        <f t="shared" si="340"/>
        <v>-1837</v>
      </c>
      <c r="BE185" s="75">
        <f t="shared" si="340"/>
        <v>-1936</v>
      </c>
      <c r="BF185" s="75">
        <f t="shared" si="340"/>
        <v>-1246</v>
      </c>
      <c r="BG185" s="112">
        <v>1019</v>
      </c>
      <c r="BH185" s="75">
        <f t="shared" si="283"/>
        <v>-1620</v>
      </c>
      <c r="BI185" s="75">
        <f t="shared" si="284"/>
        <v>5150</v>
      </c>
      <c r="BJ185" s="75">
        <f t="shared" si="285"/>
        <v>-1736</v>
      </c>
      <c r="BK185" s="75">
        <f t="shared" si="325"/>
        <v>-2080</v>
      </c>
      <c r="BL185" s="75">
        <f t="shared" si="325"/>
        <v>-1726</v>
      </c>
      <c r="BM185" s="75"/>
      <c r="BN185" s="75">
        <f t="shared" si="326"/>
        <v>-1752</v>
      </c>
      <c r="BO185" s="75">
        <f t="shared" si="326"/>
        <v>-1385</v>
      </c>
      <c r="BP185" s="112">
        <v>1280</v>
      </c>
      <c r="BQ185" s="75">
        <f t="shared" si="286"/>
        <v>-1228</v>
      </c>
      <c r="BR185" s="112">
        <v>1065</v>
      </c>
      <c r="BS185" s="75">
        <f t="shared" si="287"/>
        <v>5540</v>
      </c>
      <c r="BT185" s="75">
        <f t="shared" si="341"/>
        <v>-2004</v>
      </c>
      <c r="BU185" s="75">
        <f t="shared" si="341"/>
        <v>-1419</v>
      </c>
      <c r="BV185" s="75">
        <f t="shared" si="341"/>
        <v>0</v>
      </c>
      <c r="BW185" s="75">
        <f t="shared" si="341"/>
        <v>0</v>
      </c>
      <c r="BX185" s="75">
        <f t="shared" si="341"/>
        <v>-994</v>
      </c>
      <c r="BY185" s="75">
        <f t="shared" si="341"/>
        <v>-1296</v>
      </c>
      <c r="BZ185" s="75">
        <f t="shared" si="341"/>
        <v>-1925</v>
      </c>
      <c r="CA185" s="75">
        <f t="shared" si="341"/>
        <v>-1579</v>
      </c>
      <c r="CB185" s="112">
        <v>1087</v>
      </c>
      <c r="CC185" s="75">
        <f t="shared" si="288"/>
        <v>0</v>
      </c>
      <c r="CD185" s="75">
        <f t="shared" si="289"/>
        <v>250</v>
      </c>
      <c r="CE185" s="126">
        <f t="shared" si="290"/>
        <v>-490</v>
      </c>
      <c r="CF185" s="75">
        <f t="shared" si="291"/>
        <v>-1647</v>
      </c>
      <c r="CG185" s="75"/>
      <c r="CH185" s="75">
        <f t="shared" si="328"/>
        <v>-2958</v>
      </c>
      <c r="CI185" s="75">
        <f t="shared" si="328"/>
        <v>-1412</v>
      </c>
      <c r="CJ185" s="75"/>
      <c r="CK185" s="75">
        <f t="shared" si="329"/>
        <v>-1174</v>
      </c>
      <c r="CL185" s="75">
        <f t="shared" si="329"/>
        <v>-1391</v>
      </c>
      <c r="CM185" s="112">
        <v>355</v>
      </c>
      <c r="CN185" s="75">
        <f t="shared" si="330"/>
        <v>0</v>
      </c>
      <c r="CO185" s="75">
        <f t="shared" si="330"/>
        <v>0</v>
      </c>
      <c r="CP185" s="75">
        <f t="shared" si="330"/>
        <v>0</v>
      </c>
      <c r="CQ185" s="75"/>
      <c r="CR185" s="126">
        <f t="shared" si="292"/>
        <v>-1672</v>
      </c>
      <c r="CS185" s="112">
        <v>0</v>
      </c>
      <c r="CT185" s="121">
        <f t="shared" si="265"/>
        <v>-3.6347826086956525E-2</v>
      </c>
      <c r="CU185" s="75">
        <f t="shared" si="331"/>
        <v>-1173</v>
      </c>
      <c r="CV185" s="75">
        <f t="shared" si="331"/>
        <v>-1874</v>
      </c>
      <c r="CW185" s="75">
        <f t="shared" si="331"/>
        <v>0</v>
      </c>
      <c r="CX185" s="126" cm="1">
        <f t="array" ref="CX185">IF($F185&lt;=10000,0,-ROUND(MAX(INDEX(CX$26:CX$38,MATCH(MAX($F185-CX$86-IF(CX$8="Yes",IF(CX$9=0,$U185,MIN($U185,CX$9)),0),0),CX$12:CX$25,1))*(MAX($F185-CX$86-IF(CX$8="Yes",IF(CX$9=0,$U185,MIN($U185,CX$9)),0),0)-INDEX(CX$12:CX$25,MATCH(MAX($F185-CX$86-IF(CX$8="Yes",IF(CX$9=0,$U185,MIN($U185,CX$9)),0),0),CX$12:CX$25,1)))+INDEX(CX$39:CX$51,MATCH(MAX($F185-CX$86-IF(CX$8="Yes",IF(CX$9=0,$U185,MIN($U185,CX$9)),0),0),CX$12:CX$25,1))-CX$87,0),0))*(1-_xlfn.IFNA(INDEX(WVFamilyCredit[Percent],MATCH(1,(WVFamilyCredit[Year]=Calc!$B$4)*(WVFamilyCredit[HH Size]=SUM(Calc!$B$11:$B$12))*(WVFamilyCredit[Status]=Calc!$B$8)*(WVFamilyCredit[greater than]&lt;=$F185)*(WVFamilyCredit[equal to or less than]&gt;=$F185),0)),0))</f>
        <v>-1428</v>
      </c>
      <c r="CY185" s="115" cm="1">
        <f t="array" ref="CY185">(1-_xlfn.IFNA(INDEX(WVFamilyCredit[Percent],MATCH(1,(WVFamilyCredit[Year]=Calc!$B$4)*(WVFamilyCredit[HH Size]=SUM(Calc!$B$11:$B$12))*(WVFamilyCredit[Status]=Calc!$B$8)*(WVFamilyCredit[greater than]&lt;=$F185)*(WVFamilyCredit[equal to or less than]&gt;=$F185),0)),0))</f>
        <v>1</v>
      </c>
      <c r="CZ185" s="112">
        <v>1650</v>
      </c>
      <c r="DA185" s="57"/>
      <c r="DB185" s="75">
        <f t="shared" si="332"/>
        <v>-1352</v>
      </c>
      <c r="DC185" s="75">
        <f t="shared" si="332"/>
        <v>0</v>
      </c>
      <c r="DE185" s="57"/>
      <c r="DF185" s="57">
        <f t="shared" si="309"/>
        <v>1913</v>
      </c>
      <c r="DG185" s="57">
        <f t="shared" si="310"/>
        <v>1458</v>
      </c>
      <c r="DH185">
        <v>0</v>
      </c>
      <c r="DI185" s="57">
        <f t="shared" si="311"/>
        <v>1439</v>
      </c>
      <c r="DJ185" s="75">
        <f t="shared" si="312"/>
        <v>1019</v>
      </c>
      <c r="DK185" s="75">
        <f t="shared" si="313"/>
        <v>1280</v>
      </c>
      <c r="DL185" s="75">
        <f t="shared" si="314"/>
        <v>1065</v>
      </c>
      <c r="DM185" s="57">
        <f t="shared" si="315"/>
        <v>1087</v>
      </c>
      <c r="DN185" s="57">
        <f t="shared" si="316"/>
        <v>355</v>
      </c>
      <c r="DO185">
        <f>0</f>
        <v>0</v>
      </c>
      <c r="DP185">
        <v>0</v>
      </c>
      <c r="DQ185" s="57">
        <f t="shared" si="317"/>
        <v>-1672</v>
      </c>
      <c r="DR185" s="75">
        <f t="shared" si="318"/>
        <v>-1428</v>
      </c>
      <c r="EB185" s="209" cm="1">
        <f t="array" ref="EB185">_xlfn.IFNA(INDEX(CAeitcTable[],MATCH(1,(CAeitcTable[At Least]&lt;=$F185)*(CAeitcTable[But Not Over]&gt;=$F185),0),MATCH(MIN($B$12,3),VALUE(CAeitcTable[#Headers]),0)),0)</f>
        <v>0</v>
      </c>
      <c r="EC185">
        <f t="shared" si="333"/>
        <v>0</v>
      </c>
      <c r="ED185">
        <f t="shared" si="333"/>
        <v>0</v>
      </c>
      <c r="EE185">
        <f t="shared" si="333"/>
        <v>0</v>
      </c>
      <c r="EF185">
        <f t="shared" si="333"/>
        <v>0</v>
      </c>
      <c r="EI185">
        <f t="shared" si="293"/>
        <v>0</v>
      </c>
      <c r="EK185">
        <f t="shared" si="334"/>
        <v>0</v>
      </c>
      <c r="EL185">
        <f t="shared" si="334"/>
        <v>0</v>
      </c>
      <c r="EM185">
        <f t="shared" si="334"/>
        <v>0</v>
      </c>
      <c r="EN185">
        <f t="shared" si="334"/>
        <v>0</v>
      </c>
      <c r="EP185">
        <f t="shared" si="335"/>
        <v>0</v>
      </c>
      <c r="EQ185">
        <f t="shared" si="335"/>
        <v>0</v>
      </c>
      <c r="ER185" s="209">
        <f t="shared" si="294"/>
        <v>0</v>
      </c>
      <c r="ES185">
        <f t="shared" si="336"/>
        <v>0</v>
      </c>
      <c r="ET185">
        <f t="shared" si="336"/>
        <v>0</v>
      </c>
      <c r="EU185" s="213">
        <f t="shared" si="295"/>
        <v>0</v>
      </c>
      <c r="EW185" s="215">
        <f t="shared" si="296"/>
        <v>0</v>
      </c>
      <c r="EX185">
        <f t="shared" si="337"/>
        <v>0</v>
      </c>
      <c r="EY185">
        <f t="shared" si="337"/>
        <v>0</v>
      </c>
      <c r="FB185">
        <f t="shared" si="338"/>
        <v>0</v>
      </c>
      <c r="FC185">
        <f t="shared" si="338"/>
        <v>0</v>
      </c>
      <c r="FD185">
        <f t="shared" si="338"/>
        <v>0</v>
      </c>
      <c r="FG185" s="215">
        <f t="shared" si="297"/>
        <v>0</v>
      </c>
      <c r="FH185">
        <f t="shared" si="339"/>
        <v>0</v>
      </c>
      <c r="FI185">
        <f t="shared" si="339"/>
        <v>0</v>
      </c>
      <c r="FK185">
        <f t="shared" si="298"/>
        <v>0</v>
      </c>
      <c r="FL185" s="215">
        <f t="shared" si="299"/>
        <v>0</v>
      </c>
      <c r="FP185" s="215">
        <f t="shared" si="300"/>
        <v>0</v>
      </c>
      <c r="FQ185">
        <f t="shared" si="301"/>
        <v>0</v>
      </c>
      <c r="FR185" s="215">
        <f t="shared" si="302"/>
        <v>0</v>
      </c>
      <c r="FS185" s="209">
        <f t="shared" si="303"/>
        <v>315</v>
      </c>
      <c r="FU185">
        <f t="shared" si="304"/>
        <v>0</v>
      </c>
    </row>
    <row r="186" spans="6:177">
      <c r="F186" s="2">
        <v>46500</v>
      </c>
      <c r="G186">
        <f t="shared" si="305"/>
        <v>46525</v>
      </c>
      <c r="H186" s="75">
        <f t="shared" si="266"/>
        <v>-3698</v>
      </c>
      <c r="I186" s="57">
        <v>2770</v>
      </c>
      <c r="J186" s="57">
        <v>0</v>
      </c>
      <c r="K186" s="2">
        <f>ROUND(INDEX(CCareExpDecimal[],MATCH(F186,CCareExpDecimal[Income At Least],1),2)*J186,0)</f>
        <v>0</v>
      </c>
      <c r="L186" s="57">
        <v>554.00000000000284</v>
      </c>
      <c r="M186" s="2">
        <f t="shared" si="267"/>
        <v>0</v>
      </c>
      <c r="N186" s="57">
        <v>2216</v>
      </c>
      <c r="O186" s="57">
        <f t="shared" si="243"/>
        <v>2770</v>
      </c>
      <c r="P186" s="2">
        <f t="shared" si="268"/>
        <v>0</v>
      </c>
      <c r="Q186" s="96">
        <v>984</v>
      </c>
      <c r="R186" s="96">
        <f t="shared" si="306"/>
        <v>430</v>
      </c>
      <c r="S186" s="2">
        <f t="shared" si="307"/>
        <v>0</v>
      </c>
      <c r="T186" s="2">
        <f t="shared" si="269"/>
        <v>-3698</v>
      </c>
      <c r="U186" s="2">
        <f t="shared" si="270"/>
        <v>3698</v>
      </c>
      <c r="V186" s="75"/>
      <c r="W186" s="75">
        <f t="shared" si="271"/>
        <v>-1054</v>
      </c>
      <c r="X186" s="75">
        <f t="shared" si="272"/>
        <v>5</v>
      </c>
      <c r="Y186" s="75">
        <f t="shared" si="273"/>
        <v>0</v>
      </c>
      <c r="Z186" s="75"/>
      <c r="AA186" s="2">
        <f t="shared" si="274"/>
        <v>2500</v>
      </c>
      <c r="AB186" s="2">
        <f>IF($F186&lt;=AD$64,AD$65,AD$66)*Calc!$B$12+AD$63</f>
        <v>1500</v>
      </c>
      <c r="AC186" s="2">
        <f t="shared" si="275"/>
        <v>4000</v>
      </c>
      <c r="AD186" s="126">
        <f t="shared" si="276"/>
        <v>-2210</v>
      </c>
      <c r="AE186" s="112">
        <v>1938</v>
      </c>
      <c r="AF186" s="75">
        <f t="shared" si="277"/>
        <v>0</v>
      </c>
      <c r="AG186" s="75"/>
      <c r="AH186" s="75">
        <f t="shared" si="278"/>
        <v>-816</v>
      </c>
      <c r="AI186" s="75">
        <f t="shared" si="279"/>
        <v>0</v>
      </c>
      <c r="AJ186" s="75">
        <f t="shared" si="280"/>
        <v>-1524</v>
      </c>
      <c r="AK186" s="75">
        <f t="shared" si="281"/>
        <v>0</v>
      </c>
      <c r="AL186" s="75">
        <f t="shared" si="308"/>
        <v>-1524</v>
      </c>
      <c r="AM186" s="114">
        <v>1481</v>
      </c>
      <c r="AN186" s="120"/>
      <c r="AO186" s="75">
        <f t="shared" si="321"/>
        <v>-1002</v>
      </c>
      <c r="AP186" s="75">
        <f t="shared" si="321"/>
        <v>-1437</v>
      </c>
      <c r="AQ186" s="75"/>
      <c r="AR186" s="126">
        <f t="shared" si="282"/>
        <v>-1375</v>
      </c>
      <c r="AS186" s="75">
        <f t="shared" si="322"/>
        <v>-1904</v>
      </c>
      <c r="AT186" s="75">
        <f t="shared" si="322"/>
        <v>-1759</v>
      </c>
      <c r="AU186" s="75">
        <f t="shared" si="322"/>
        <v>0</v>
      </c>
      <c r="AV186" s="75">
        <f t="shared" si="322"/>
        <v>-2036</v>
      </c>
      <c r="AW186" s="112">
        <v>1465</v>
      </c>
      <c r="AX186" s="75">
        <f t="shared" si="323"/>
        <v>-2831</v>
      </c>
      <c r="AY186" s="75">
        <f t="shared" si="323"/>
        <v>-1633</v>
      </c>
      <c r="AZ186" s="75"/>
      <c r="BA186" s="75">
        <f t="shared" si="340"/>
        <v>-2182</v>
      </c>
      <c r="BB186" s="75">
        <f t="shared" si="340"/>
        <v>-1433</v>
      </c>
      <c r="BC186" s="75">
        <f t="shared" si="340"/>
        <v>-2111</v>
      </c>
      <c r="BD186" s="75">
        <f t="shared" si="340"/>
        <v>-1865</v>
      </c>
      <c r="BE186" s="75">
        <f t="shared" si="340"/>
        <v>-1958</v>
      </c>
      <c r="BF186" s="75">
        <f t="shared" si="340"/>
        <v>-1264</v>
      </c>
      <c r="BG186" s="112">
        <v>1037</v>
      </c>
      <c r="BH186" s="75">
        <f t="shared" si="283"/>
        <v>-1654</v>
      </c>
      <c r="BI186" s="75">
        <f t="shared" si="284"/>
        <v>5150</v>
      </c>
      <c r="BJ186" s="75">
        <f t="shared" si="285"/>
        <v>-1760</v>
      </c>
      <c r="BK186" s="75">
        <f t="shared" si="325"/>
        <v>-2105</v>
      </c>
      <c r="BL186" s="75">
        <f t="shared" si="325"/>
        <v>-1747</v>
      </c>
      <c r="BM186" s="75"/>
      <c r="BN186" s="75">
        <f t="shared" si="326"/>
        <v>-1786</v>
      </c>
      <c r="BO186" s="75">
        <f t="shared" si="326"/>
        <v>-1410</v>
      </c>
      <c r="BP186" s="112">
        <v>1305</v>
      </c>
      <c r="BQ186" s="75">
        <f t="shared" si="286"/>
        <v>-1250</v>
      </c>
      <c r="BR186" s="112">
        <v>1089</v>
      </c>
      <c r="BS186" s="75">
        <f t="shared" si="287"/>
        <v>5540</v>
      </c>
      <c r="BT186" s="75">
        <f t="shared" si="341"/>
        <v>-2033</v>
      </c>
      <c r="BU186" s="75">
        <f t="shared" si="341"/>
        <v>-1452</v>
      </c>
      <c r="BV186" s="75">
        <f t="shared" si="341"/>
        <v>0</v>
      </c>
      <c r="BW186" s="75">
        <f t="shared" si="341"/>
        <v>0</v>
      </c>
      <c r="BX186" s="75">
        <f t="shared" si="341"/>
        <v>-1021</v>
      </c>
      <c r="BY186" s="75">
        <f t="shared" si="341"/>
        <v>-1320</v>
      </c>
      <c r="BZ186" s="75">
        <f t="shared" si="341"/>
        <v>-1953</v>
      </c>
      <c r="CA186" s="75">
        <f t="shared" si="341"/>
        <v>-1603</v>
      </c>
      <c r="CB186" s="112">
        <v>1110</v>
      </c>
      <c r="CC186" s="75">
        <f t="shared" si="288"/>
        <v>0</v>
      </c>
      <c r="CD186" s="75">
        <f t="shared" si="289"/>
        <v>250</v>
      </c>
      <c r="CE186" s="126">
        <f t="shared" si="290"/>
        <v>-503</v>
      </c>
      <c r="CF186" s="75">
        <f t="shared" si="291"/>
        <v>-1671</v>
      </c>
      <c r="CG186" s="75"/>
      <c r="CH186" s="75">
        <f t="shared" si="328"/>
        <v>-2996</v>
      </c>
      <c r="CI186" s="75">
        <f t="shared" si="328"/>
        <v>-1428</v>
      </c>
      <c r="CJ186" s="75"/>
      <c r="CK186" s="75">
        <f t="shared" si="329"/>
        <v>-1193</v>
      </c>
      <c r="CL186" s="75">
        <f t="shared" si="329"/>
        <v>-1423</v>
      </c>
      <c r="CM186" s="112">
        <v>370</v>
      </c>
      <c r="CN186" s="75">
        <f t="shared" si="330"/>
        <v>0</v>
      </c>
      <c r="CO186" s="75">
        <f t="shared" si="330"/>
        <v>0</v>
      </c>
      <c r="CP186" s="75">
        <f t="shared" si="330"/>
        <v>0</v>
      </c>
      <c r="CQ186" s="75"/>
      <c r="CR186" s="126">
        <f t="shared" si="292"/>
        <v>-1702</v>
      </c>
      <c r="CS186" s="112">
        <v>0</v>
      </c>
      <c r="CT186" s="121">
        <f t="shared" si="265"/>
        <v>-3.6602150537634409E-2</v>
      </c>
      <c r="CU186" s="75">
        <f t="shared" si="331"/>
        <v>-1189</v>
      </c>
      <c r="CV186" s="75">
        <f t="shared" si="331"/>
        <v>-1903</v>
      </c>
      <c r="CW186" s="75">
        <f t="shared" si="331"/>
        <v>0</v>
      </c>
      <c r="CX186" s="126" cm="1">
        <f t="array" ref="CX186">IF($F186&lt;=10000,0,-ROUND(MAX(INDEX(CX$26:CX$38,MATCH(MAX($F186-CX$86-IF(CX$8="Yes",IF(CX$9=0,$U186,MIN($U186,CX$9)),0),0),CX$12:CX$25,1))*(MAX($F186-CX$86-IF(CX$8="Yes",IF(CX$9=0,$U186,MIN($U186,CX$9)),0),0)-INDEX(CX$12:CX$25,MATCH(MAX($F186-CX$86-IF(CX$8="Yes",IF(CX$9=0,$U186,MIN($U186,CX$9)),0),0),CX$12:CX$25,1)))+INDEX(CX$39:CX$51,MATCH(MAX($F186-CX$86-IF(CX$8="Yes",IF(CX$9=0,$U186,MIN($U186,CX$9)),0),0),CX$12:CX$25,1))-CX$87,0),0))*(1-_xlfn.IFNA(INDEX(WVFamilyCredit[Percent],MATCH(1,(WVFamilyCredit[Year]=Calc!$B$4)*(WVFamilyCredit[HH Size]=SUM(Calc!$B$11:$B$12))*(WVFamilyCredit[Status]=Calc!$B$8)*(WVFamilyCredit[greater than]&lt;=$F186)*(WVFamilyCredit[equal to or less than]&gt;=$F186),0)),0))</f>
        <v>-1452</v>
      </c>
      <c r="CY186" s="115" cm="1">
        <f t="array" ref="CY186">(1-_xlfn.IFNA(INDEX(WVFamilyCredit[Percent],MATCH(1,(WVFamilyCredit[Year]=Calc!$B$4)*(WVFamilyCredit[HH Size]=SUM(Calc!$B$11:$B$12))*(WVFamilyCredit[Status]=Calc!$B$8)*(WVFamilyCredit[greater than]&lt;=$F186)*(WVFamilyCredit[equal to or less than]&gt;=$F186),0)),0))</f>
        <v>1</v>
      </c>
      <c r="CZ186" s="112">
        <v>1605</v>
      </c>
      <c r="DA186" s="57"/>
      <c r="DB186" s="75">
        <f t="shared" si="332"/>
        <v>-1378</v>
      </c>
      <c r="DC186" s="75">
        <f t="shared" si="332"/>
        <v>0</v>
      </c>
      <c r="DE186" s="57"/>
      <c r="DF186" s="57">
        <f t="shared" si="309"/>
        <v>1938</v>
      </c>
      <c r="DG186" s="57">
        <f t="shared" si="310"/>
        <v>1481</v>
      </c>
      <c r="DH186">
        <v>0</v>
      </c>
      <c r="DI186" s="57">
        <f t="shared" si="311"/>
        <v>1465</v>
      </c>
      <c r="DJ186" s="75">
        <f t="shared" si="312"/>
        <v>1037</v>
      </c>
      <c r="DK186" s="75">
        <f t="shared" si="313"/>
        <v>1305</v>
      </c>
      <c r="DL186" s="75">
        <f t="shared" si="314"/>
        <v>1089</v>
      </c>
      <c r="DM186" s="57">
        <f t="shared" si="315"/>
        <v>1110</v>
      </c>
      <c r="DN186" s="57">
        <f t="shared" si="316"/>
        <v>370</v>
      </c>
      <c r="DO186">
        <f>0</f>
        <v>0</v>
      </c>
      <c r="DP186">
        <v>0</v>
      </c>
      <c r="DQ186" s="57">
        <f t="shared" si="317"/>
        <v>-1702</v>
      </c>
      <c r="DR186" s="75">
        <f t="shared" si="318"/>
        <v>-1452</v>
      </c>
      <c r="EB186" s="209" cm="1">
        <f t="array" ref="EB186">_xlfn.IFNA(INDEX(CAeitcTable[],MATCH(1,(CAeitcTable[At Least]&lt;=$F186)*(CAeitcTable[But Not Over]&gt;=$F186),0),MATCH(MIN($B$12,3),VALUE(CAeitcTable[#Headers]),0)),0)</f>
        <v>0</v>
      </c>
      <c r="EC186">
        <f t="shared" si="333"/>
        <v>0</v>
      </c>
      <c r="ED186">
        <f t="shared" si="333"/>
        <v>0</v>
      </c>
      <c r="EE186">
        <f t="shared" si="333"/>
        <v>0</v>
      </c>
      <c r="EF186">
        <f t="shared" si="333"/>
        <v>0</v>
      </c>
      <c r="EI186">
        <f t="shared" si="293"/>
        <v>0</v>
      </c>
      <c r="EK186">
        <f t="shared" si="334"/>
        <v>0</v>
      </c>
      <c r="EL186">
        <f t="shared" si="334"/>
        <v>0</v>
      </c>
      <c r="EM186">
        <f t="shared" si="334"/>
        <v>0</v>
      </c>
      <c r="EN186">
        <f t="shared" si="334"/>
        <v>0</v>
      </c>
      <c r="EP186">
        <f t="shared" si="335"/>
        <v>0</v>
      </c>
      <c r="EQ186">
        <f t="shared" si="335"/>
        <v>0</v>
      </c>
      <c r="ER186" s="209">
        <f t="shared" si="294"/>
        <v>0</v>
      </c>
      <c r="ES186">
        <f t="shared" si="336"/>
        <v>0</v>
      </c>
      <c r="ET186">
        <f t="shared" si="336"/>
        <v>0</v>
      </c>
      <c r="EU186" s="213">
        <f t="shared" si="295"/>
        <v>0</v>
      </c>
      <c r="EW186" s="215">
        <f t="shared" si="296"/>
        <v>0</v>
      </c>
      <c r="EX186">
        <f t="shared" si="337"/>
        <v>0</v>
      </c>
      <c r="EY186">
        <f t="shared" si="337"/>
        <v>0</v>
      </c>
      <c r="FB186">
        <f t="shared" si="338"/>
        <v>0</v>
      </c>
      <c r="FC186">
        <f t="shared" si="338"/>
        <v>0</v>
      </c>
      <c r="FD186">
        <f t="shared" si="338"/>
        <v>0</v>
      </c>
      <c r="FG186" s="215">
        <f t="shared" si="297"/>
        <v>0</v>
      </c>
      <c r="FH186">
        <f t="shared" si="339"/>
        <v>0</v>
      </c>
      <c r="FI186">
        <f t="shared" si="339"/>
        <v>0</v>
      </c>
      <c r="FK186">
        <f t="shared" si="298"/>
        <v>0</v>
      </c>
      <c r="FL186" s="215">
        <f t="shared" si="299"/>
        <v>0</v>
      </c>
      <c r="FP186" s="215">
        <f t="shared" si="300"/>
        <v>0</v>
      </c>
      <c r="FQ186">
        <f t="shared" si="301"/>
        <v>0</v>
      </c>
      <c r="FR186" s="215">
        <f t="shared" si="302"/>
        <v>0</v>
      </c>
      <c r="FS186" s="209">
        <f t="shared" si="303"/>
        <v>315</v>
      </c>
      <c r="FU186">
        <f t="shared" si="304"/>
        <v>0</v>
      </c>
    </row>
    <row r="187" spans="6:177">
      <c r="F187" s="2">
        <v>47000</v>
      </c>
      <c r="G187">
        <f t="shared" si="305"/>
        <v>47025</v>
      </c>
      <c r="H187" s="75">
        <f t="shared" si="266"/>
        <v>-3758</v>
      </c>
      <c r="I187" s="57">
        <v>2830</v>
      </c>
      <c r="J187" s="57">
        <v>0</v>
      </c>
      <c r="K187" s="2">
        <f>ROUND(INDEX(CCareExpDecimal[],MATCH(F187,CCareExpDecimal[Income At Least],1),2)*J187,0)</f>
        <v>0</v>
      </c>
      <c r="L187" s="57">
        <v>566.00000000000284</v>
      </c>
      <c r="M187" s="2">
        <f t="shared" si="267"/>
        <v>0</v>
      </c>
      <c r="N187" s="57">
        <v>2264</v>
      </c>
      <c r="O187" s="57">
        <f t="shared" si="243"/>
        <v>2830</v>
      </c>
      <c r="P187" s="2">
        <f t="shared" si="268"/>
        <v>0</v>
      </c>
      <c r="Q187" s="96">
        <v>936</v>
      </c>
      <c r="R187" s="96">
        <f t="shared" si="306"/>
        <v>370</v>
      </c>
      <c r="S187" s="2">
        <f t="shared" si="307"/>
        <v>0</v>
      </c>
      <c r="T187" s="2">
        <f t="shared" si="269"/>
        <v>-3758</v>
      </c>
      <c r="U187" s="2">
        <f t="shared" si="270"/>
        <v>3758</v>
      </c>
      <c r="V187" s="75"/>
      <c r="W187" s="75">
        <f t="shared" si="271"/>
        <v>-1071</v>
      </c>
      <c r="X187" s="75">
        <f t="shared" si="272"/>
        <v>5</v>
      </c>
      <c r="Y187" s="75">
        <f t="shared" si="273"/>
        <v>0</v>
      </c>
      <c r="Z187" s="75"/>
      <c r="AA187" s="2">
        <f t="shared" si="274"/>
        <v>2500</v>
      </c>
      <c r="AB187" s="2">
        <f>IF($F187&lt;=AD$64,AD$65,AD$66)*Calc!$B$12+AD$63</f>
        <v>1500</v>
      </c>
      <c r="AC187" s="2">
        <f t="shared" si="275"/>
        <v>4000</v>
      </c>
      <c r="AD187" s="126">
        <f t="shared" si="276"/>
        <v>-2235</v>
      </c>
      <c r="AE187" s="112">
        <v>1963</v>
      </c>
      <c r="AF187" s="75">
        <f t="shared" si="277"/>
        <v>0</v>
      </c>
      <c r="AG187" s="75"/>
      <c r="AH187" s="75">
        <f t="shared" si="278"/>
        <v>-829</v>
      </c>
      <c r="AI187" s="75">
        <f t="shared" si="279"/>
        <v>0</v>
      </c>
      <c r="AJ187" s="75">
        <f t="shared" si="280"/>
        <v>-1548</v>
      </c>
      <c r="AK187" s="75">
        <f t="shared" si="281"/>
        <v>0</v>
      </c>
      <c r="AL187" s="75">
        <f t="shared" si="308"/>
        <v>-1548</v>
      </c>
      <c r="AM187" s="114">
        <v>1505</v>
      </c>
      <c r="AN187" s="120"/>
      <c r="AO187" s="75">
        <f t="shared" si="321"/>
        <v>-1032</v>
      </c>
      <c r="AP187" s="75">
        <f t="shared" si="321"/>
        <v>-1459</v>
      </c>
      <c r="AQ187" s="75"/>
      <c r="AR187" s="126">
        <f t="shared" si="282"/>
        <v>-1400</v>
      </c>
      <c r="AS187" s="75">
        <f t="shared" si="322"/>
        <v>-1932</v>
      </c>
      <c r="AT187" s="75">
        <f t="shared" si="322"/>
        <v>-1789</v>
      </c>
      <c r="AU187" s="75">
        <f t="shared" si="322"/>
        <v>0</v>
      </c>
      <c r="AV187" s="75">
        <f t="shared" si="322"/>
        <v>-2064</v>
      </c>
      <c r="AW187" s="112">
        <v>1490</v>
      </c>
      <c r="AX187" s="75">
        <f t="shared" si="323"/>
        <v>-2870</v>
      </c>
      <c r="AY187" s="75">
        <f t="shared" si="323"/>
        <v>-1662</v>
      </c>
      <c r="AZ187" s="75"/>
      <c r="BA187" s="75">
        <f t="shared" si="340"/>
        <v>-2206</v>
      </c>
      <c r="BB187" s="75">
        <f t="shared" si="340"/>
        <v>-1449</v>
      </c>
      <c r="BC187" s="75">
        <f t="shared" si="340"/>
        <v>-2136</v>
      </c>
      <c r="BD187" s="75">
        <f t="shared" si="340"/>
        <v>-1894</v>
      </c>
      <c r="BE187" s="75">
        <f t="shared" si="340"/>
        <v>-1981</v>
      </c>
      <c r="BF187" s="75">
        <f t="shared" si="340"/>
        <v>-1281</v>
      </c>
      <c r="BG187" s="112">
        <v>1054</v>
      </c>
      <c r="BH187" s="75">
        <f t="shared" si="283"/>
        <v>-1688</v>
      </c>
      <c r="BI187" s="75">
        <f t="shared" si="284"/>
        <v>5150</v>
      </c>
      <c r="BJ187" s="75">
        <f t="shared" si="285"/>
        <v>-1783</v>
      </c>
      <c r="BK187" s="75">
        <f t="shared" si="325"/>
        <v>-2130</v>
      </c>
      <c r="BL187" s="75">
        <f t="shared" si="325"/>
        <v>-1768</v>
      </c>
      <c r="BM187" s="75"/>
      <c r="BN187" s="75">
        <f t="shared" si="326"/>
        <v>-1820</v>
      </c>
      <c r="BO187" s="75">
        <f t="shared" si="326"/>
        <v>-1435</v>
      </c>
      <c r="BP187" s="112">
        <v>1330</v>
      </c>
      <c r="BQ187" s="75">
        <f t="shared" si="286"/>
        <v>-1272</v>
      </c>
      <c r="BR187" s="112">
        <v>1114</v>
      </c>
      <c r="BS187" s="75">
        <f t="shared" si="287"/>
        <v>5540</v>
      </c>
      <c r="BT187" s="75">
        <f t="shared" si="341"/>
        <v>-2063</v>
      </c>
      <c r="BU187" s="75">
        <f t="shared" si="341"/>
        <v>-1485</v>
      </c>
      <c r="BV187" s="75">
        <f t="shared" si="341"/>
        <v>0</v>
      </c>
      <c r="BW187" s="75">
        <f t="shared" si="341"/>
        <v>0</v>
      </c>
      <c r="BX187" s="75">
        <f t="shared" si="341"/>
        <v>-1049</v>
      </c>
      <c r="BY187" s="75">
        <f t="shared" si="341"/>
        <v>-1345</v>
      </c>
      <c r="BZ187" s="75">
        <f t="shared" si="341"/>
        <v>-1980</v>
      </c>
      <c r="CA187" s="75">
        <f t="shared" si="341"/>
        <v>-1627</v>
      </c>
      <c r="CB187" s="112">
        <v>1134</v>
      </c>
      <c r="CC187" s="75">
        <f t="shared" si="288"/>
        <v>0</v>
      </c>
      <c r="CD187" s="75">
        <f t="shared" si="289"/>
        <v>250</v>
      </c>
      <c r="CE187" s="126">
        <f t="shared" si="290"/>
        <v>-517</v>
      </c>
      <c r="CF187" s="75">
        <f t="shared" si="291"/>
        <v>-1695</v>
      </c>
      <c r="CG187" s="75"/>
      <c r="CH187" s="75">
        <f t="shared" si="328"/>
        <v>-3035</v>
      </c>
      <c r="CI187" s="75">
        <f t="shared" si="328"/>
        <v>-1443</v>
      </c>
      <c r="CJ187" s="75"/>
      <c r="CK187" s="75">
        <f t="shared" si="329"/>
        <v>-1211</v>
      </c>
      <c r="CL187" s="75">
        <f t="shared" si="329"/>
        <v>-1455</v>
      </c>
      <c r="CM187" s="112">
        <v>395</v>
      </c>
      <c r="CN187" s="75">
        <f t="shared" si="330"/>
        <v>0</v>
      </c>
      <c r="CO187" s="75">
        <f t="shared" si="330"/>
        <v>0</v>
      </c>
      <c r="CP187" s="75">
        <f t="shared" si="330"/>
        <v>0</v>
      </c>
      <c r="CQ187" s="75"/>
      <c r="CR187" s="126">
        <f t="shared" si="292"/>
        <v>-1733</v>
      </c>
      <c r="CS187" s="112">
        <v>0</v>
      </c>
      <c r="CT187" s="121">
        <f t="shared" si="265"/>
        <v>-3.6872340425531912E-2</v>
      </c>
      <c r="CU187" s="75">
        <f t="shared" si="331"/>
        <v>-1206</v>
      </c>
      <c r="CV187" s="75">
        <f t="shared" si="331"/>
        <v>-1932</v>
      </c>
      <c r="CW187" s="75">
        <f t="shared" si="331"/>
        <v>0</v>
      </c>
      <c r="CX187" s="126" cm="1">
        <f t="array" ref="CX187">IF($F187&lt;=10000,0,-ROUND(MAX(INDEX(CX$26:CX$38,MATCH(MAX($F187-CX$86-IF(CX$8="Yes",IF(CX$9=0,$U187,MIN($U187,CX$9)),0),0),CX$12:CX$25,1))*(MAX($F187-CX$86-IF(CX$8="Yes",IF(CX$9=0,$U187,MIN($U187,CX$9)),0),0)-INDEX(CX$12:CX$25,MATCH(MAX($F187-CX$86-IF(CX$8="Yes",IF(CX$9=0,$U187,MIN($U187,CX$9)),0),0),CX$12:CX$25,1)))+INDEX(CX$39:CX$51,MATCH(MAX($F187-CX$86-IF(CX$8="Yes",IF(CX$9=0,$U187,MIN($U187,CX$9)),0),0),CX$12:CX$25,1))-CX$87,0),0))*(1-_xlfn.IFNA(INDEX(WVFamilyCredit[Percent],MATCH(1,(WVFamilyCredit[Year]=Calc!$B$4)*(WVFamilyCredit[HH Size]=SUM(Calc!$B$11:$B$12))*(WVFamilyCredit[Status]=Calc!$B$8)*(WVFamilyCredit[greater than]&lt;=$F187)*(WVFamilyCredit[equal to or less than]&gt;=$F187),0)),0))</f>
        <v>-1476</v>
      </c>
      <c r="CY187" s="115" cm="1">
        <f t="array" ref="CY187">(1-_xlfn.IFNA(INDEX(WVFamilyCredit[Percent],MATCH(1,(WVFamilyCredit[Year]=Calc!$B$4)*(WVFamilyCredit[HH Size]=SUM(Calc!$B$11:$B$12))*(WVFamilyCredit[Status]=Calc!$B$8)*(WVFamilyCredit[greater than]&lt;=$F187)*(WVFamilyCredit[equal to or less than]&gt;=$F187),0)),0))</f>
        <v>1</v>
      </c>
      <c r="CZ187" s="112">
        <v>1635</v>
      </c>
      <c r="DA187" s="57"/>
      <c r="DB187" s="75">
        <f t="shared" si="332"/>
        <v>-1405</v>
      </c>
      <c r="DC187" s="75">
        <f t="shared" si="332"/>
        <v>0</v>
      </c>
      <c r="DE187" s="57"/>
      <c r="DF187" s="57">
        <f t="shared" si="309"/>
        <v>1963</v>
      </c>
      <c r="DG187" s="57">
        <f t="shared" si="310"/>
        <v>1505</v>
      </c>
      <c r="DH187">
        <v>0</v>
      </c>
      <c r="DI187" s="57">
        <f t="shared" si="311"/>
        <v>1490</v>
      </c>
      <c r="DJ187" s="75">
        <f t="shared" si="312"/>
        <v>1054</v>
      </c>
      <c r="DK187" s="75">
        <f t="shared" si="313"/>
        <v>1330</v>
      </c>
      <c r="DL187" s="75">
        <f t="shared" si="314"/>
        <v>1114</v>
      </c>
      <c r="DM187" s="57">
        <f t="shared" si="315"/>
        <v>1134</v>
      </c>
      <c r="DN187" s="57">
        <f t="shared" si="316"/>
        <v>395</v>
      </c>
      <c r="DO187">
        <f>0</f>
        <v>0</v>
      </c>
      <c r="DP187">
        <v>0</v>
      </c>
      <c r="DQ187" s="57">
        <f t="shared" si="317"/>
        <v>-1733</v>
      </c>
      <c r="DR187" s="75">
        <f t="shared" si="318"/>
        <v>-1476</v>
      </c>
      <c r="EB187" s="209" cm="1">
        <f t="array" ref="EB187">_xlfn.IFNA(INDEX(CAeitcTable[],MATCH(1,(CAeitcTable[At Least]&lt;=$F187)*(CAeitcTable[But Not Over]&gt;=$F187),0),MATCH(MIN($B$12,3),VALUE(CAeitcTable[#Headers]),0)),0)</f>
        <v>0</v>
      </c>
      <c r="EC187">
        <f t="shared" si="333"/>
        <v>0</v>
      </c>
      <c r="ED187">
        <f t="shared" si="333"/>
        <v>0</v>
      </c>
      <c r="EE187">
        <f t="shared" si="333"/>
        <v>0</v>
      </c>
      <c r="EF187">
        <f t="shared" si="333"/>
        <v>0</v>
      </c>
      <c r="EI187">
        <f t="shared" si="293"/>
        <v>0</v>
      </c>
      <c r="EK187">
        <f t="shared" si="334"/>
        <v>0</v>
      </c>
      <c r="EL187">
        <f t="shared" si="334"/>
        <v>0</v>
      </c>
      <c r="EM187">
        <f t="shared" si="334"/>
        <v>0</v>
      </c>
      <c r="EN187">
        <f t="shared" si="334"/>
        <v>0</v>
      </c>
      <c r="EP187">
        <f t="shared" si="335"/>
        <v>0</v>
      </c>
      <c r="EQ187">
        <f t="shared" si="335"/>
        <v>0</v>
      </c>
      <c r="ER187" s="209">
        <f t="shared" si="294"/>
        <v>0</v>
      </c>
      <c r="ES187">
        <f t="shared" si="336"/>
        <v>0</v>
      </c>
      <c r="ET187">
        <f t="shared" si="336"/>
        <v>0</v>
      </c>
      <c r="EU187" s="213">
        <f t="shared" si="295"/>
        <v>0</v>
      </c>
      <c r="EW187" s="215">
        <f t="shared" si="296"/>
        <v>0</v>
      </c>
      <c r="EX187">
        <f t="shared" si="337"/>
        <v>0</v>
      </c>
      <c r="EY187">
        <f t="shared" si="337"/>
        <v>0</v>
      </c>
      <c r="FB187">
        <f t="shared" si="338"/>
        <v>0</v>
      </c>
      <c r="FC187">
        <f t="shared" si="338"/>
        <v>0</v>
      </c>
      <c r="FD187">
        <f t="shared" si="338"/>
        <v>0</v>
      </c>
      <c r="FG187" s="215">
        <f t="shared" si="297"/>
        <v>0</v>
      </c>
      <c r="FH187">
        <f t="shared" si="339"/>
        <v>0</v>
      </c>
      <c r="FI187">
        <f t="shared" si="339"/>
        <v>0</v>
      </c>
      <c r="FK187">
        <f t="shared" si="298"/>
        <v>0</v>
      </c>
      <c r="FL187" s="215">
        <f t="shared" si="299"/>
        <v>0</v>
      </c>
      <c r="FP187" s="215">
        <f t="shared" si="300"/>
        <v>0</v>
      </c>
      <c r="FQ187">
        <f t="shared" si="301"/>
        <v>0</v>
      </c>
      <c r="FR187" s="215">
        <f t="shared" si="302"/>
        <v>0</v>
      </c>
      <c r="FS187" s="209">
        <f t="shared" si="303"/>
        <v>315</v>
      </c>
      <c r="FU187">
        <f t="shared" si="304"/>
        <v>0</v>
      </c>
    </row>
    <row r="188" spans="6:177">
      <c r="F188" s="2">
        <v>47500</v>
      </c>
      <c r="G188">
        <f t="shared" si="305"/>
        <v>47525</v>
      </c>
      <c r="H188" s="75">
        <f t="shared" si="266"/>
        <v>-3818</v>
      </c>
      <c r="I188" s="57">
        <v>2890</v>
      </c>
      <c r="J188" s="57">
        <v>0</v>
      </c>
      <c r="K188" s="2">
        <f>ROUND(INDEX(CCareExpDecimal[],MATCH(F188,CCareExpDecimal[Income At Least],1),2)*J188,0)</f>
        <v>0</v>
      </c>
      <c r="L188" s="57">
        <v>578.00000000000296</v>
      </c>
      <c r="M188" s="2">
        <f t="shared" si="267"/>
        <v>0</v>
      </c>
      <c r="N188" s="57">
        <v>2312</v>
      </c>
      <c r="O188" s="57">
        <f t="shared" si="243"/>
        <v>2890</v>
      </c>
      <c r="P188" s="2">
        <f t="shared" si="268"/>
        <v>0</v>
      </c>
      <c r="Q188" s="96">
        <v>888</v>
      </c>
      <c r="R188" s="96">
        <f t="shared" si="306"/>
        <v>310</v>
      </c>
      <c r="S188" s="2">
        <f t="shared" si="307"/>
        <v>0</v>
      </c>
      <c r="T188" s="2">
        <f t="shared" si="269"/>
        <v>-3818</v>
      </c>
      <c r="U188" s="2">
        <f t="shared" si="270"/>
        <v>3818</v>
      </c>
      <c r="V188" s="75"/>
      <c r="W188" s="75">
        <f t="shared" si="271"/>
        <v>-1088</v>
      </c>
      <c r="X188" s="75">
        <f t="shared" si="272"/>
        <v>5</v>
      </c>
      <c r="Y188" s="75">
        <f t="shared" si="273"/>
        <v>0</v>
      </c>
      <c r="Z188" s="75"/>
      <c r="AA188" s="2">
        <f t="shared" si="274"/>
        <v>2500</v>
      </c>
      <c r="AB188" s="2">
        <f>IF($F188&lt;=AD$64,AD$65,AD$66)*Calc!$B$12+AD$63</f>
        <v>1500</v>
      </c>
      <c r="AC188" s="2">
        <f t="shared" si="275"/>
        <v>4000</v>
      </c>
      <c r="AD188" s="126">
        <f t="shared" si="276"/>
        <v>-2260</v>
      </c>
      <c r="AE188" s="112">
        <v>1988</v>
      </c>
      <c r="AF188" s="75">
        <f t="shared" si="277"/>
        <v>0</v>
      </c>
      <c r="AG188" s="75"/>
      <c r="AH188" s="75">
        <f t="shared" si="278"/>
        <v>-841</v>
      </c>
      <c r="AI188" s="75">
        <f t="shared" si="279"/>
        <v>0</v>
      </c>
      <c r="AJ188" s="75">
        <f t="shared" si="280"/>
        <v>-1573</v>
      </c>
      <c r="AK188" s="75">
        <f t="shared" si="281"/>
        <v>0</v>
      </c>
      <c r="AL188" s="75">
        <f t="shared" si="308"/>
        <v>-1573</v>
      </c>
      <c r="AM188" s="114">
        <v>1528</v>
      </c>
      <c r="AN188" s="120"/>
      <c r="AO188" s="75">
        <f t="shared" si="321"/>
        <v>-1062</v>
      </c>
      <c r="AP188" s="75">
        <f t="shared" si="321"/>
        <v>-1481</v>
      </c>
      <c r="AQ188" s="75"/>
      <c r="AR188" s="126">
        <f t="shared" si="282"/>
        <v>-1425</v>
      </c>
      <c r="AS188" s="75">
        <f t="shared" si="322"/>
        <v>-1959</v>
      </c>
      <c r="AT188" s="75">
        <f t="shared" si="322"/>
        <v>-1819</v>
      </c>
      <c r="AU188" s="75">
        <f t="shared" si="322"/>
        <v>0</v>
      </c>
      <c r="AV188" s="75">
        <f t="shared" si="322"/>
        <v>-2093</v>
      </c>
      <c r="AW188" s="112">
        <v>1515</v>
      </c>
      <c r="AX188" s="75">
        <f t="shared" si="323"/>
        <v>-2910</v>
      </c>
      <c r="AY188" s="75">
        <f t="shared" si="323"/>
        <v>-1691</v>
      </c>
      <c r="AZ188" s="75"/>
      <c r="BA188" s="75">
        <f t="shared" si="340"/>
        <v>-2231</v>
      </c>
      <c r="BB188" s="75">
        <f t="shared" si="340"/>
        <v>-1465</v>
      </c>
      <c r="BC188" s="75">
        <f t="shared" si="340"/>
        <v>-2161</v>
      </c>
      <c r="BD188" s="75">
        <f t="shared" si="340"/>
        <v>-1922</v>
      </c>
      <c r="BE188" s="75">
        <f t="shared" si="340"/>
        <v>-2003</v>
      </c>
      <c r="BF188" s="75">
        <f t="shared" si="340"/>
        <v>-1299</v>
      </c>
      <c r="BG188" s="112">
        <v>1072</v>
      </c>
      <c r="BH188" s="75">
        <f t="shared" si="283"/>
        <v>-1721</v>
      </c>
      <c r="BI188" s="75">
        <f t="shared" si="284"/>
        <v>5150</v>
      </c>
      <c r="BJ188" s="75">
        <f t="shared" si="285"/>
        <v>-1807</v>
      </c>
      <c r="BK188" s="75">
        <f t="shared" si="325"/>
        <v>-2155</v>
      </c>
      <c r="BL188" s="75">
        <f t="shared" si="325"/>
        <v>-1789</v>
      </c>
      <c r="BM188" s="75"/>
      <c r="BN188" s="75">
        <f t="shared" si="326"/>
        <v>-1854</v>
      </c>
      <c r="BO188" s="75">
        <f t="shared" si="326"/>
        <v>-1460</v>
      </c>
      <c r="BP188" s="112">
        <v>1355</v>
      </c>
      <c r="BQ188" s="75">
        <f t="shared" si="286"/>
        <v>-1294</v>
      </c>
      <c r="BR188" s="112">
        <v>1139</v>
      </c>
      <c r="BS188" s="75">
        <f t="shared" si="287"/>
        <v>5540</v>
      </c>
      <c r="BT188" s="75">
        <f t="shared" si="341"/>
        <v>-2093</v>
      </c>
      <c r="BU188" s="75">
        <f t="shared" si="341"/>
        <v>-1519</v>
      </c>
      <c r="BV188" s="75">
        <f t="shared" si="341"/>
        <v>0</v>
      </c>
      <c r="BW188" s="75">
        <f t="shared" si="341"/>
        <v>0</v>
      </c>
      <c r="BX188" s="75">
        <f t="shared" si="341"/>
        <v>-1077</v>
      </c>
      <c r="BY188" s="75">
        <f t="shared" si="341"/>
        <v>-1369</v>
      </c>
      <c r="BZ188" s="75">
        <f t="shared" si="341"/>
        <v>-2008</v>
      </c>
      <c r="CA188" s="75">
        <f t="shared" si="341"/>
        <v>-1651</v>
      </c>
      <c r="CB188" s="112">
        <v>1158</v>
      </c>
      <c r="CC188" s="75">
        <f t="shared" si="288"/>
        <v>0</v>
      </c>
      <c r="CD188" s="75">
        <f t="shared" si="289"/>
        <v>250</v>
      </c>
      <c r="CE188" s="126">
        <f t="shared" si="290"/>
        <v>-531</v>
      </c>
      <c r="CF188" s="75">
        <f t="shared" si="291"/>
        <v>-1719</v>
      </c>
      <c r="CG188" s="75"/>
      <c r="CH188" s="75">
        <f t="shared" si="328"/>
        <v>-3073</v>
      </c>
      <c r="CI188" s="75">
        <f t="shared" si="328"/>
        <v>-1458</v>
      </c>
      <c r="CJ188" s="75"/>
      <c r="CK188" s="75">
        <f t="shared" si="329"/>
        <v>-1230</v>
      </c>
      <c r="CL188" s="75">
        <f t="shared" si="329"/>
        <v>-1487</v>
      </c>
      <c r="CM188" s="112">
        <v>428</v>
      </c>
      <c r="CN188" s="75">
        <f t="shared" si="330"/>
        <v>0</v>
      </c>
      <c r="CO188" s="75">
        <f t="shared" si="330"/>
        <v>0</v>
      </c>
      <c r="CP188" s="75">
        <f t="shared" si="330"/>
        <v>0</v>
      </c>
      <c r="CQ188" s="75"/>
      <c r="CR188" s="126">
        <f t="shared" si="292"/>
        <v>-1764</v>
      </c>
      <c r="CS188" s="112">
        <v>0</v>
      </c>
      <c r="CT188" s="121">
        <f t="shared" si="265"/>
        <v>-3.7136842105263156E-2</v>
      </c>
      <c r="CU188" s="75">
        <f t="shared" si="331"/>
        <v>-1223</v>
      </c>
      <c r="CV188" s="75">
        <f t="shared" si="331"/>
        <v>-1960</v>
      </c>
      <c r="CW188" s="75">
        <f t="shared" si="331"/>
        <v>0</v>
      </c>
      <c r="CX188" s="126" cm="1">
        <f t="array" ref="CX188">IF($F188&lt;=10000,0,-ROUND(MAX(INDEX(CX$26:CX$38,MATCH(MAX($F188-CX$86-IF(CX$8="Yes",IF(CX$9=0,$U188,MIN($U188,CX$9)),0),0),CX$12:CX$25,1))*(MAX($F188-CX$86-IF(CX$8="Yes",IF(CX$9=0,$U188,MIN($U188,CX$9)),0),0)-INDEX(CX$12:CX$25,MATCH(MAX($F188-CX$86-IF(CX$8="Yes",IF(CX$9=0,$U188,MIN($U188,CX$9)),0),0),CX$12:CX$25,1)))+INDEX(CX$39:CX$51,MATCH(MAX($F188-CX$86-IF(CX$8="Yes",IF(CX$9=0,$U188,MIN($U188,CX$9)),0),0),CX$12:CX$25,1))-CX$87,0),0))*(1-_xlfn.IFNA(INDEX(WVFamilyCredit[Percent],MATCH(1,(WVFamilyCredit[Year]=Calc!$B$4)*(WVFamilyCredit[HH Size]=SUM(Calc!$B$11:$B$12))*(WVFamilyCredit[Status]=Calc!$B$8)*(WVFamilyCredit[greater than]&lt;=$F188)*(WVFamilyCredit[equal to or less than]&gt;=$F188),0)),0))</f>
        <v>-1499</v>
      </c>
      <c r="CY188" s="115" cm="1">
        <f t="array" ref="CY188">(1-_xlfn.IFNA(INDEX(WVFamilyCredit[Percent],MATCH(1,(WVFamilyCredit[Year]=Calc!$B$4)*(WVFamilyCredit[HH Size]=SUM(Calc!$B$11:$B$12))*(WVFamilyCredit[Status]=Calc!$B$8)*(WVFamilyCredit[greater than]&lt;=$F188)*(WVFamilyCredit[equal to or less than]&gt;=$F188),0)),0))</f>
        <v>1</v>
      </c>
      <c r="CZ188" s="112">
        <v>1665</v>
      </c>
      <c r="DA188" s="57"/>
      <c r="DB188" s="75">
        <f t="shared" si="332"/>
        <v>-1431</v>
      </c>
      <c r="DC188" s="75">
        <f t="shared" si="332"/>
        <v>0</v>
      </c>
      <c r="DE188" s="57"/>
      <c r="DF188" s="57">
        <f t="shared" si="309"/>
        <v>1988</v>
      </c>
      <c r="DG188" s="57">
        <f t="shared" si="310"/>
        <v>1528</v>
      </c>
      <c r="DH188">
        <v>0</v>
      </c>
      <c r="DI188" s="57">
        <f t="shared" si="311"/>
        <v>1515</v>
      </c>
      <c r="DJ188" s="75">
        <f t="shared" si="312"/>
        <v>1072</v>
      </c>
      <c r="DK188" s="75">
        <f t="shared" si="313"/>
        <v>1355</v>
      </c>
      <c r="DL188" s="75">
        <f t="shared" si="314"/>
        <v>1139</v>
      </c>
      <c r="DM188" s="57">
        <f t="shared" si="315"/>
        <v>1158</v>
      </c>
      <c r="DN188" s="57">
        <f t="shared" si="316"/>
        <v>428</v>
      </c>
      <c r="DO188">
        <f>0</f>
        <v>0</v>
      </c>
      <c r="DP188">
        <v>0</v>
      </c>
      <c r="DQ188" s="57">
        <f t="shared" si="317"/>
        <v>-1764</v>
      </c>
      <c r="DR188" s="75">
        <f t="shared" si="318"/>
        <v>-1499</v>
      </c>
      <c r="EB188" s="209" cm="1">
        <f t="array" ref="EB188">_xlfn.IFNA(INDEX(CAeitcTable[],MATCH(1,(CAeitcTable[At Least]&lt;=$F188)*(CAeitcTable[But Not Over]&gt;=$F188),0),MATCH(MIN($B$12,3),VALUE(CAeitcTable[#Headers]),0)),0)</f>
        <v>0</v>
      </c>
      <c r="EC188">
        <f t="shared" si="333"/>
        <v>0</v>
      </c>
      <c r="ED188">
        <f t="shared" si="333"/>
        <v>0</v>
      </c>
      <c r="EE188">
        <f t="shared" si="333"/>
        <v>0</v>
      </c>
      <c r="EF188">
        <f t="shared" si="333"/>
        <v>0</v>
      </c>
      <c r="EI188">
        <f t="shared" si="293"/>
        <v>0</v>
      </c>
      <c r="EK188">
        <f t="shared" si="334"/>
        <v>0</v>
      </c>
      <c r="EL188">
        <f t="shared" si="334"/>
        <v>0</v>
      </c>
      <c r="EM188">
        <f t="shared" si="334"/>
        <v>0</v>
      </c>
      <c r="EN188">
        <f t="shared" si="334"/>
        <v>0</v>
      </c>
      <c r="EP188">
        <f t="shared" si="335"/>
        <v>0</v>
      </c>
      <c r="EQ188">
        <f t="shared" si="335"/>
        <v>0</v>
      </c>
      <c r="ER188" s="209">
        <f t="shared" si="294"/>
        <v>0</v>
      </c>
      <c r="ES188">
        <f t="shared" si="336"/>
        <v>0</v>
      </c>
      <c r="ET188">
        <f t="shared" si="336"/>
        <v>0</v>
      </c>
      <c r="EU188" s="213">
        <f t="shared" si="295"/>
        <v>0</v>
      </c>
      <c r="EW188" s="215">
        <f t="shared" si="296"/>
        <v>0</v>
      </c>
      <c r="EX188">
        <f t="shared" si="337"/>
        <v>0</v>
      </c>
      <c r="EY188">
        <f t="shared" si="337"/>
        <v>0</v>
      </c>
      <c r="FB188">
        <f t="shared" si="338"/>
        <v>0</v>
      </c>
      <c r="FC188">
        <f t="shared" si="338"/>
        <v>0</v>
      </c>
      <c r="FD188">
        <f t="shared" si="338"/>
        <v>0</v>
      </c>
      <c r="FG188" s="215">
        <f t="shared" si="297"/>
        <v>0</v>
      </c>
      <c r="FH188">
        <f t="shared" si="339"/>
        <v>0</v>
      </c>
      <c r="FI188">
        <f t="shared" si="339"/>
        <v>0</v>
      </c>
      <c r="FK188">
        <f t="shared" si="298"/>
        <v>0</v>
      </c>
      <c r="FL188" s="215">
        <f t="shared" si="299"/>
        <v>0</v>
      </c>
      <c r="FP188" s="215">
        <f t="shared" si="300"/>
        <v>0</v>
      </c>
      <c r="FQ188">
        <f t="shared" si="301"/>
        <v>0</v>
      </c>
      <c r="FR188" s="215">
        <f t="shared" si="302"/>
        <v>0</v>
      </c>
      <c r="FS188" s="209">
        <f t="shared" si="303"/>
        <v>315</v>
      </c>
      <c r="FU188">
        <f t="shared" si="304"/>
        <v>0</v>
      </c>
    </row>
    <row r="189" spans="6:177">
      <c r="F189" s="2">
        <v>48000</v>
      </c>
      <c r="G189">
        <f t="shared" si="305"/>
        <v>48025</v>
      </c>
      <c r="H189" s="75">
        <f t="shared" si="266"/>
        <v>-3878</v>
      </c>
      <c r="I189" s="57">
        <v>2950</v>
      </c>
      <c r="J189" s="57">
        <v>0</v>
      </c>
      <c r="K189" s="2">
        <f>ROUND(INDEX(CCareExpDecimal[],MATCH(F189,CCareExpDecimal[Income At Least],1),2)*J189,0)</f>
        <v>0</v>
      </c>
      <c r="L189" s="57">
        <v>590.00000000000296</v>
      </c>
      <c r="M189" s="2">
        <f t="shared" si="267"/>
        <v>0</v>
      </c>
      <c r="N189" s="57">
        <v>2360</v>
      </c>
      <c r="O189" s="57">
        <f t="shared" si="243"/>
        <v>2950</v>
      </c>
      <c r="P189" s="2">
        <f t="shared" si="268"/>
        <v>0</v>
      </c>
      <c r="Q189" s="96">
        <v>840</v>
      </c>
      <c r="R189" s="96">
        <f t="shared" si="306"/>
        <v>250</v>
      </c>
      <c r="S189" s="2">
        <f t="shared" si="307"/>
        <v>0</v>
      </c>
      <c r="T189" s="2">
        <f t="shared" si="269"/>
        <v>-3878</v>
      </c>
      <c r="U189" s="2">
        <f t="shared" si="270"/>
        <v>3878</v>
      </c>
      <c r="V189" s="75"/>
      <c r="W189" s="75">
        <f t="shared" si="271"/>
        <v>-1105</v>
      </c>
      <c r="X189" s="75">
        <f t="shared" si="272"/>
        <v>5</v>
      </c>
      <c r="Y189" s="75">
        <f t="shared" si="273"/>
        <v>0</v>
      </c>
      <c r="Z189" s="75"/>
      <c r="AA189" s="2">
        <f t="shared" si="274"/>
        <v>2500</v>
      </c>
      <c r="AB189" s="2">
        <f>IF($F189&lt;=AD$64,AD$65,AD$66)*Calc!$B$12+AD$63</f>
        <v>1500</v>
      </c>
      <c r="AC189" s="2">
        <f t="shared" si="275"/>
        <v>4000</v>
      </c>
      <c r="AD189" s="126">
        <f t="shared" si="276"/>
        <v>-2285</v>
      </c>
      <c r="AE189" s="112">
        <v>2013</v>
      </c>
      <c r="AF189" s="75">
        <f t="shared" si="277"/>
        <v>0</v>
      </c>
      <c r="AG189" s="75"/>
      <c r="AH189" s="75">
        <f t="shared" si="278"/>
        <v>-854</v>
      </c>
      <c r="AI189" s="75">
        <f t="shared" si="279"/>
        <v>0</v>
      </c>
      <c r="AJ189" s="75">
        <f t="shared" si="280"/>
        <v>-1597</v>
      </c>
      <c r="AK189" s="75">
        <f t="shared" si="281"/>
        <v>0</v>
      </c>
      <c r="AL189" s="75">
        <f t="shared" si="308"/>
        <v>-1597</v>
      </c>
      <c r="AM189" s="114">
        <v>1552</v>
      </c>
      <c r="AN189" s="120"/>
      <c r="AO189" s="75">
        <f t="shared" si="321"/>
        <v>-1092</v>
      </c>
      <c r="AP189" s="75">
        <f t="shared" si="321"/>
        <v>-1503</v>
      </c>
      <c r="AQ189" s="75"/>
      <c r="AR189" s="126">
        <f t="shared" si="282"/>
        <v>-1450</v>
      </c>
      <c r="AS189" s="75">
        <f t="shared" si="322"/>
        <v>-1987</v>
      </c>
      <c r="AT189" s="75">
        <f t="shared" si="322"/>
        <v>-1849</v>
      </c>
      <c r="AU189" s="75">
        <f t="shared" si="322"/>
        <v>0</v>
      </c>
      <c r="AV189" s="75">
        <f t="shared" si="322"/>
        <v>-2122</v>
      </c>
      <c r="AW189" s="112">
        <v>1540</v>
      </c>
      <c r="AX189" s="75">
        <f t="shared" si="323"/>
        <v>-2949</v>
      </c>
      <c r="AY189" s="75">
        <f t="shared" si="323"/>
        <v>-1720</v>
      </c>
      <c r="AZ189" s="75"/>
      <c r="BA189" s="75">
        <f t="shared" si="340"/>
        <v>-2256</v>
      </c>
      <c r="BB189" s="75">
        <f t="shared" si="340"/>
        <v>-1481</v>
      </c>
      <c r="BC189" s="75">
        <f t="shared" si="340"/>
        <v>-2186</v>
      </c>
      <c r="BD189" s="75">
        <f t="shared" si="340"/>
        <v>-1951</v>
      </c>
      <c r="BE189" s="75">
        <f t="shared" si="340"/>
        <v>-2026</v>
      </c>
      <c r="BF189" s="75">
        <f t="shared" si="340"/>
        <v>-1316</v>
      </c>
      <c r="BG189" s="112">
        <v>1089</v>
      </c>
      <c r="BH189" s="75">
        <f t="shared" si="283"/>
        <v>-1755</v>
      </c>
      <c r="BI189" s="75">
        <f t="shared" si="284"/>
        <v>5150</v>
      </c>
      <c r="BJ189" s="75">
        <f t="shared" si="285"/>
        <v>-1831</v>
      </c>
      <c r="BK189" s="75">
        <f t="shared" si="325"/>
        <v>-2180</v>
      </c>
      <c r="BL189" s="75">
        <f t="shared" si="325"/>
        <v>-1811</v>
      </c>
      <c r="BM189" s="75"/>
      <c r="BN189" s="75">
        <f t="shared" si="326"/>
        <v>-1888</v>
      </c>
      <c r="BO189" s="75">
        <f t="shared" si="326"/>
        <v>-1485</v>
      </c>
      <c r="BP189" s="112">
        <v>1380</v>
      </c>
      <c r="BQ189" s="75">
        <f t="shared" si="286"/>
        <v>-1316</v>
      </c>
      <c r="BR189" s="112">
        <v>1164</v>
      </c>
      <c r="BS189" s="75">
        <f t="shared" si="287"/>
        <v>5540</v>
      </c>
      <c r="BT189" s="75">
        <f t="shared" si="341"/>
        <v>-2122</v>
      </c>
      <c r="BU189" s="75">
        <f t="shared" si="341"/>
        <v>-1552</v>
      </c>
      <c r="BV189" s="75">
        <f t="shared" si="341"/>
        <v>0</v>
      </c>
      <c r="BW189" s="75">
        <f t="shared" si="341"/>
        <v>0</v>
      </c>
      <c r="BX189" s="75">
        <f t="shared" si="341"/>
        <v>-1104</v>
      </c>
      <c r="BY189" s="75">
        <f t="shared" si="341"/>
        <v>-1394</v>
      </c>
      <c r="BZ189" s="75">
        <f t="shared" si="341"/>
        <v>-2035</v>
      </c>
      <c r="CA189" s="75">
        <f t="shared" si="341"/>
        <v>-1674</v>
      </c>
      <c r="CB189" s="112">
        <v>1182</v>
      </c>
      <c r="CC189" s="75">
        <f t="shared" si="288"/>
        <v>0</v>
      </c>
      <c r="CD189" s="75">
        <f t="shared" si="289"/>
        <v>250</v>
      </c>
      <c r="CE189" s="126">
        <f t="shared" si="290"/>
        <v>-545</v>
      </c>
      <c r="CF189" s="75">
        <f t="shared" si="291"/>
        <v>-1742</v>
      </c>
      <c r="CG189" s="75"/>
      <c r="CH189" s="75">
        <f t="shared" si="328"/>
        <v>-3112</v>
      </c>
      <c r="CI189" s="75">
        <f t="shared" si="328"/>
        <v>-1474</v>
      </c>
      <c r="CJ189" s="75"/>
      <c r="CK189" s="75">
        <f t="shared" si="329"/>
        <v>-1249</v>
      </c>
      <c r="CL189" s="75">
        <f t="shared" si="329"/>
        <v>-1519</v>
      </c>
      <c r="CM189" s="112">
        <v>460</v>
      </c>
      <c r="CN189" s="75">
        <f t="shared" si="330"/>
        <v>0</v>
      </c>
      <c r="CO189" s="75">
        <f t="shared" si="330"/>
        <v>0</v>
      </c>
      <c r="CP189" s="75">
        <f t="shared" si="330"/>
        <v>0</v>
      </c>
      <c r="CQ189" s="75"/>
      <c r="CR189" s="126">
        <f t="shared" si="292"/>
        <v>-1795</v>
      </c>
      <c r="CS189" s="112">
        <v>0</v>
      </c>
      <c r="CT189" s="121">
        <f t="shared" si="265"/>
        <v>-3.7395833333333336E-2</v>
      </c>
      <c r="CU189" s="75">
        <f t="shared" si="331"/>
        <v>-1240</v>
      </c>
      <c r="CV189" s="75">
        <f t="shared" si="331"/>
        <v>-1989</v>
      </c>
      <c r="CW189" s="75">
        <f t="shared" si="331"/>
        <v>0</v>
      </c>
      <c r="CX189" s="126" cm="1">
        <f t="array" ref="CX189">IF($F189&lt;=10000,0,-ROUND(MAX(INDEX(CX$26:CX$38,MATCH(MAX($F189-CX$86-IF(CX$8="Yes",IF(CX$9=0,$U189,MIN($U189,CX$9)),0),0),CX$12:CX$25,1))*(MAX($F189-CX$86-IF(CX$8="Yes",IF(CX$9=0,$U189,MIN($U189,CX$9)),0),0)-INDEX(CX$12:CX$25,MATCH(MAX($F189-CX$86-IF(CX$8="Yes",IF(CX$9=0,$U189,MIN($U189,CX$9)),0),0),CX$12:CX$25,1)))+INDEX(CX$39:CX$51,MATCH(MAX($F189-CX$86-IF(CX$8="Yes",IF(CX$9=0,$U189,MIN($U189,CX$9)),0),0),CX$12:CX$25,1))-CX$87,0),0))*(1-_xlfn.IFNA(INDEX(WVFamilyCredit[Percent],MATCH(1,(WVFamilyCredit[Year]=Calc!$B$4)*(WVFamilyCredit[HH Size]=SUM(Calc!$B$11:$B$12))*(WVFamilyCredit[Status]=Calc!$B$8)*(WVFamilyCredit[greater than]&lt;=$F189)*(WVFamilyCredit[equal to or less than]&gt;=$F189),0)),0))</f>
        <v>-1523</v>
      </c>
      <c r="CY189" s="115" cm="1">
        <f t="array" ref="CY189">(1-_xlfn.IFNA(INDEX(WVFamilyCredit[Percent],MATCH(1,(WVFamilyCredit[Year]=Calc!$B$4)*(WVFamilyCredit[HH Size]=SUM(Calc!$B$11:$B$12))*(WVFamilyCredit[Status]=Calc!$B$8)*(WVFamilyCredit[greater than]&lt;=$F189)*(WVFamilyCredit[equal to or less than]&gt;=$F189),0)),0))</f>
        <v>1</v>
      </c>
      <c r="CZ189" s="112">
        <v>1695</v>
      </c>
      <c r="DA189" s="57"/>
      <c r="DB189" s="75">
        <f t="shared" si="332"/>
        <v>-1458</v>
      </c>
      <c r="DC189" s="75">
        <f t="shared" si="332"/>
        <v>0</v>
      </c>
      <c r="DE189" s="57"/>
      <c r="DF189" s="57">
        <f t="shared" si="309"/>
        <v>2013</v>
      </c>
      <c r="DG189" s="57">
        <f t="shared" si="310"/>
        <v>1552</v>
      </c>
      <c r="DH189">
        <v>0</v>
      </c>
      <c r="DI189" s="57">
        <f t="shared" si="311"/>
        <v>1540</v>
      </c>
      <c r="DJ189" s="75">
        <f t="shared" si="312"/>
        <v>1089</v>
      </c>
      <c r="DK189" s="75">
        <f t="shared" si="313"/>
        <v>1380</v>
      </c>
      <c r="DL189" s="75">
        <f t="shared" si="314"/>
        <v>1164</v>
      </c>
      <c r="DM189" s="57">
        <f t="shared" si="315"/>
        <v>1182</v>
      </c>
      <c r="DN189" s="57">
        <f t="shared" si="316"/>
        <v>460</v>
      </c>
      <c r="DO189">
        <f>0</f>
        <v>0</v>
      </c>
      <c r="DP189">
        <v>0</v>
      </c>
      <c r="DQ189" s="57">
        <f t="shared" si="317"/>
        <v>-1795</v>
      </c>
      <c r="DR189" s="75">
        <f t="shared" si="318"/>
        <v>-1523</v>
      </c>
      <c r="EB189" s="209" cm="1">
        <f t="array" ref="EB189">_xlfn.IFNA(INDEX(CAeitcTable[],MATCH(1,(CAeitcTable[At Least]&lt;=$F189)*(CAeitcTable[But Not Over]&gt;=$F189),0),MATCH(MIN($B$12,3),VALUE(CAeitcTable[#Headers]),0)),0)</f>
        <v>0</v>
      </c>
      <c r="EC189">
        <f t="shared" si="333"/>
        <v>0</v>
      </c>
      <c r="ED189">
        <f t="shared" si="333"/>
        <v>0</v>
      </c>
      <c r="EE189">
        <f t="shared" si="333"/>
        <v>0</v>
      </c>
      <c r="EF189">
        <f t="shared" si="333"/>
        <v>0</v>
      </c>
      <c r="EI189">
        <f t="shared" si="293"/>
        <v>0</v>
      </c>
      <c r="EK189">
        <f t="shared" si="334"/>
        <v>0</v>
      </c>
      <c r="EL189">
        <f t="shared" si="334"/>
        <v>0</v>
      </c>
      <c r="EM189">
        <f t="shared" si="334"/>
        <v>0</v>
      </c>
      <c r="EN189">
        <f t="shared" si="334"/>
        <v>0</v>
      </c>
      <c r="EP189">
        <f t="shared" si="335"/>
        <v>0</v>
      </c>
      <c r="EQ189">
        <f t="shared" si="335"/>
        <v>0</v>
      </c>
      <c r="ER189" s="209">
        <f t="shared" si="294"/>
        <v>0</v>
      </c>
      <c r="ES189">
        <f t="shared" si="336"/>
        <v>0</v>
      </c>
      <c r="ET189">
        <f t="shared" si="336"/>
        <v>0</v>
      </c>
      <c r="EU189" s="213">
        <f t="shared" si="295"/>
        <v>0</v>
      </c>
      <c r="EW189" s="215">
        <f t="shared" si="296"/>
        <v>0</v>
      </c>
      <c r="EX189">
        <f t="shared" si="337"/>
        <v>0</v>
      </c>
      <c r="EY189">
        <f t="shared" si="337"/>
        <v>0</v>
      </c>
      <c r="FB189">
        <f t="shared" si="338"/>
        <v>0</v>
      </c>
      <c r="FC189">
        <f t="shared" si="338"/>
        <v>0</v>
      </c>
      <c r="FD189">
        <f t="shared" si="338"/>
        <v>0</v>
      </c>
      <c r="FG189" s="215">
        <f t="shared" si="297"/>
        <v>0</v>
      </c>
      <c r="FH189">
        <f t="shared" si="339"/>
        <v>0</v>
      </c>
      <c r="FI189">
        <f t="shared" si="339"/>
        <v>0</v>
      </c>
      <c r="FK189">
        <f t="shared" si="298"/>
        <v>0</v>
      </c>
      <c r="FL189" s="215">
        <f t="shared" si="299"/>
        <v>0</v>
      </c>
      <c r="FP189" s="215">
        <f t="shared" si="300"/>
        <v>0</v>
      </c>
      <c r="FQ189">
        <f t="shared" si="301"/>
        <v>0</v>
      </c>
      <c r="FR189" s="215">
        <f t="shared" si="302"/>
        <v>0</v>
      </c>
      <c r="FS189" s="209">
        <f t="shared" si="303"/>
        <v>315</v>
      </c>
      <c r="FU189">
        <f t="shared" si="304"/>
        <v>0</v>
      </c>
    </row>
    <row r="190" spans="6:177">
      <c r="F190" s="2">
        <v>48500</v>
      </c>
      <c r="G190">
        <f t="shared" si="305"/>
        <v>48525</v>
      </c>
      <c r="H190" s="75">
        <f t="shared" si="266"/>
        <v>-3938</v>
      </c>
      <c r="I190" s="57">
        <v>3010</v>
      </c>
      <c r="J190" s="57">
        <v>0</v>
      </c>
      <c r="K190" s="2">
        <f>ROUND(INDEX(CCareExpDecimal[],MATCH(F190,CCareExpDecimal[Income At Least],1),2)*J190,0)</f>
        <v>0</v>
      </c>
      <c r="L190" s="57">
        <v>602.00000000000307</v>
      </c>
      <c r="M190" s="2">
        <f t="shared" si="267"/>
        <v>0</v>
      </c>
      <c r="N190" s="57">
        <v>2408</v>
      </c>
      <c r="O190" s="57">
        <f t="shared" si="243"/>
        <v>3010</v>
      </c>
      <c r="P190" s="2">
        <f t="shared" si="268"/>
        <v>0</v>
      </c>
      <c r="Q190" s="96">
        <v>792</v>
      </c>
      <c r="R190" s="96">
        <f t="shared" si="306"/>
        <v>190</v>
      </c>
      <c r="S190" s="2">
        <f t="shared" si="307"/>
        <v>0</v>
      </c>
      <c r="T190" s="2">
        <f t="shared" si="269"/>
        <v>-3938</v>
      </c>
      <c r="U190" s="2">
        <f t="shared" si="270"/>
        <v>3938</v>
      </c>
      <c r="V190" s="75"/>
      <c r="W190" s="75">
        <f t="shared" si="271"/>
        <v>-1122</v>
      </c>
      <c r="X190" s="75">
        <f t="shared" si="272"/>
        <v>5</v>
      </c>
      <c r="Y190" s="75">
        <f t="shared" si="273"/>
        <v>0</v>
      </c>
      <c r="Z190" s="75"/>
      <c r="AA190" s="2">
        <f t="shared" si="274"/>
        <v>2500</v>
      </c>
      <c r="AB190" s="2">
        <f>IF($F190&lt;=AD$64,AD$65,AD$66)*Calc!$B$12+AD$63</f>
        <v>1500</v>
      </c>
      <c r="AC190" s="2">
        <f t="shared" si="275"/>
        <v>4000</v>
      </c>
      <c r="AD190" s="126">
        <f t="shared" si="276"/>
        <v>-2310</v>
      </c>
      <c r="AE190" s="112">
        <v>2038</v>
      </c>
      <c r="AF190" s="75">
        <f t="shared" si="277"/>
        <v>0</v>
      </c>
      <c r="AG190" s="75"/>
      <c r="AH190" s="75">
        <f t="shared" si="278"/>
        <v>-866</v>
      </c>
      <c r="AI190" s="75">
        <f t="shared" si="279"/>
        <v>0</v>
      </c>
      <c r="AJ190" s="75">
        <f t="shared" si="280"/>
        <v>-1622</v>
      </c>
      <c r="AK190" s="75">
        <f t="shared" si="281"/>
        <v>0</v>
      </c>
      <c r="AL190" s="75">
        <f t="shared" si="308"/>
        <v>-1622</v>
      </c>
      <c r="AM190" s="114">
        <v>1575</v>
      </c>
      <c r="AN190" s="120"/>
      <c r="AO190" s="75">
        <f t="shared" si="321"/>
        <v>-1122</v>
      </c>
      <c r="AP190" s="75">
        <f t="shared" si="321"/>
        <v>-1525</v>
      </c>
      <c r="AQ190" s="75"/>
      <c r="AR190" s="126">
        <f t="shared" si="282"/>
        <v>-1475</v>
      </c>
      <c r="AS190" s="75">
        <f t="shared" si="322"/>
        <v>-2015</v>
      </c>
      <c r="AT190" s="75">
        <f t="shared" si="322"/>
        <v>-1879</v>
      </c>
      <c r="AU190" s="75">
        <f t="shared" si="322"/>
        <v>0</v>
      </c>
      <c r="AV190" s="75">
        <f t="shared" si="322"/>
        <v>-2151</v>
      </c>
      <c r="AW190" s="112">
        <v>1565</v>
      </c>
      <c r="AX190" s="75">
        <f t="shared" si="323"/>
        <v>-2989</v>
      </c>
      <c r="AY190" s="75">
        <f t="shared" si="323"/>
        <v>-1749</v>
      </c>
      <c r="AZ190" s="75"/>
      <c r="BA190" s="75">
        <f t="shared" si="340"/>
        <v>-2281</v>
      </c>
      <c r="BB190" s="75">
        <f t="shared" si="340"/>
        <v>-1496</v>
      </c>
      <c r="BC190" s="75">
        <f t="shared" si="340"/>
        <v>-2211</v>
      </c>
      <c r="BD190" s="75">
        <f t="shared" si="340"/>
        <v>-1979</v>
      </c>
      <c r="BE190" s="75">
        <f t="shared" si="340"/>
        <v>-2048</v>
      </c>
      <c r="BF190" s="75">
        <f t="shared" si="340"/>
        <v>-1334</v>
      </c>
      <c r="BG190" s="112">
        <v>1105</v>
      </c>
      <c r="BH190" s="75">
        <f t="shared" si="283"/>
        <v>-1789</v>
      </c>
      <c r="BI190" s="75">
        <f t="shared" si="284"/>
        <v>5150</v>
      </c>
      <c r="BJ190" s="75">
        <f t="shared" si="285"/>
        <v>-1855</v>
      </c>
      <c r="BK190" s="75">
        <f t="shared" si="325"/>
        <v>-2205</v>
      </c>
      <c r="BL190" s="75">
        <f t="shared" si="325"/>
        <v>-1832</v>
      </c>
      <c r="BM190" s="75"/>
      <c r="BN190" s="75">
        <f t="shared" si="326"/>
        <v>-1922</v>
      </c>
      <c r="BO190" s="75">
        <f t="shared" si="326"/>
        <v>-1510</v>
      </c>
      <c r="BP190" s="112">
        <v>1405</v>
      </c>
      <c r="BQ190" s="75">
        <f t="shared" si="286"/>
        <v>-1337</v>
      </c>
      <c r="BR190" s="112">
        <v>1188</v>
      </c>
      <c r="BS190" s="75">
        <f t="shared" si="287"/>
        <v>5540</v>
      </c>
      <c r="BT190" s="75">
        <f t="shared" si="341"/>
        <v>-2152</v>
      </c>
      <c r="BU190" s="75">
        <f t="shared" si="341"/>
        <v>-1585</v>
      </c>
      <c r="BV190" s="75">
        <f t="shared" si="341"/>
        <v>0</v>
      </c>
      <c r="BW190" s="75">
        <f t="shared" si="341"/>
        <v>0</v>
      </c>
      <c r="BX190" s="75">
        <f t="shared" si="341"/>
        <v>-1132</v>
      </c>
      <c r="BY190" s="75">
        <f t="shared" si="341"/>
        <v>-1418</v>
      </c>
      <c r="BZ190" s="75">
        <f t="shared" si="341"/>
        <v>-2063</v>
      </c>
      <c r="CA190" s="75">
        <f t="shared" si="341"/>
        <v>-1698</v>
      </c>
      <c r="CB190" s="112">
        <v>1205</v>
      </c>
      <c r="CC190" s="75">
        <f t="shared" si="288"/>
        <v>0</v>
      </c>
      <c r="CD190" s="75">
        <f t="shared" si="289"/>
        <v>250</v>
      </c>
      <c r="CE190" s="126">
        <f t="shared" si="290"/>
        <v>-558</v>
      </c>
      <c r="CF190" s="75">
        <f t="shared" si="291"/>
        <v>-1766</v>
      </c>
      <c r="CG190" s="75"/>
      <c r="CH190" s="75">
        <f t="shared" si="328"/>
        <v>-3150</v>
      </c>
      <c r="CI190" s="75">
        <f t="shared" si="328"/>
        <v>-1489</v>
      </c>
      <c r="CJ190" s="75"/>
      <c r="CK190" s="75">
        <f t="shared" si="329"/>
        <v>-1268</v>
      </c>
      <c r="CL190" s="75">
        <f t="shared" si="329"/>
        <v>-1551</v>
      </c>
      <c r="CM190" s="112">
        <v>493</v>
      </c>
      <c r="CN190" s="75">
        <f t="shared" si="330"/>
        <v>0</v>
      </c>
      <c r="CO190" s="75">
        <f t="shared" si="330"/>
        <v>0</v>
      </c>
      <c r="CP190" s="75">
        <f t="shared" si="330"/>
        <v>0</v>
      </c>
      <c r="CQ190" s="75"/>
      <c r="CR190" s="126">
        <f t="shared" si="292"/>
        <v>-1825</v>
      </c>
      <c r="CS190" s="112">
        <v>0</v>
      </c>
      <c r="CT190" s="121">
        <f t="shared" si="265"/>
        <v>-3.7628865979381441E-2</v>
      </c>
      <c r="CU190" s="75">
        <f t="shared" si="331"/>
        <v>-1256</v>
      </c>
      <c r="CV190" s="75">
        <f t="shared" si="331"/>
        <v>-2018</v>
      </c>
      <c r="CW190" s="75">
        <f t="shared" si="331"/>
        <v>0</v>
      </c>
      <c r="CX190" s="126" cm="1">
        <f t="array" ref="CX190">IF($F190&lt;=10000,0,-ROUND(MAX(INDEX(CX$26:CX$38,MATCH(MAX($F190-CX$86-IF(CX$8="Yes",IF(CX$9=0,$U190,MIN($U190,CX$9)),0),0),CX$12:CX$25,1))*(MAX($F190-CX$86-IF(CX$8="Yes",IF(CX$9=0,$U190,MIN($U190,CX$9)),0),0)-INDEX(CX$12:CX$25,MATCH(MAX($F190-CX$86-IF(CX$8="Yes",IF(CX$9=0,$U190,MIN($U190,CX$9)),0),0),CX$12:CX$25,1)))+INDEX(CX$39:CX$51,MATCH(MAX($F190-CX$86-IF(CX$8="Yes",IF(CX$9=0,$U190,MIN($U190,CX$9)),0),0),CX$12:CX$25,1))-CX$87,0),0))*(1-_xlfn.IFNA(INDEX(WVFamilyCredit[Percent],MATCH(1,(WVFamilyCredit[Year]=Calc!$B$4)*(WVFamilyCredit[HH Size]=SUM(Calc!$B$11:$B$12))*(WVFamilyCredit[Status]=Calc!$B$8)*(WVFamilyCredit[greater than]&lt;=$F190)*(WVFamilyCredit[equal to or less than]&gt;=$F190),0)),0))</f>
        <v>-1546</v>
      </c>
      <c r="CY190" s="115" cm="1">
        <f t="array" ref="CY190">(1-_xlfn.IFNA(INDEX(WVFamilyCredit[Percent],MATCH(1,(WVFamilyCredit[Year]=Calc!$B$4)*(WVFamilyCredit[HH Size]=SUM(Calc!$B$11:$B$12))*(WVFamilyCredit[Status]=Calc!$B$8)*(WVFamilyCredit[greater than]&lt;=$F190)*(WVFamilyCredit[equal to or less than]&gt;=$F190),0)),0))</f>
        <v>1</v>
      </c>
      <c r="CZ190" s="112">
        <v>1725</v>
      </c>
      <c r="DA190" s="57"/>
      <c r="DB190" s="75">
        <f t="shared" si="332"/>
        <v>-1484</v>
      </c>
      <c r="DC190" s="75">
        <f t="shared" si="332"/>
        <v>0</v>
      </c>
      <c r="DE190" s="57"/>
      <c r="DF190" s="57">
        <f t="shared" si="309"/>
        <v>2038</v>
      </c>
      <c r="DG190" s="57">
        <f t="shared" si="310"/>
        <v>1575</v>
      </c>
      <c r="DH190">
        <v>0</v>
      </c>
      <c r="DI190" s="57">
        <f t="shared" si="311"/>
        <v>1565</v>
      </c>
      <c r="DJ190" s="75">
        <f t="shared" si="312"/>
        <v>1105</v>
      </c>
      <c r="DK190" s="75">
        <f t="shared" si="313"/>
        <v>1405</v>
      </c>
      <c r="DL190" s="75">
        <f t="shared" si="314"/>
        <v>1188</v>
      </c>
      <c r="DM190" s="57">
        <f t="shared" si="315"/>
        <v>1205</v>
      </c>
      <c r="DN190" s="57">
        <f t="shared" si="316"/>
        <v>493</v>
      </c>
      <c r="DO190">
        <f>0</f>
        <v>0</v>
      </c>
      <c r="DP190">
        <v>0</v>
      </c>
      <c r="DQ190" s="57">
        <f t="shared" si="317"/>
        <v>-1825</v>
      </c>
      <c r="DR190" s="75">
        <f t="shared" si="318"/>
        <v>-1546</v>
      </c>
      <c r="EB190" s="209" cm="1">
        <f t="array" ref="EB190">_xlfn.IFNA(INDEX(CAeitcTable[],MATCH(1,(CAeitcTable[At Least]&lt;=$F190)*(CAeitcTable[But Not Over]&gt;=$F190),0),MATCH(MIN($B$12,3),VALUE(CAeitcTable[#Headers]),0)),0)</f>
        <v>0</v>
      </c>
      <c r="EC190">
        <f t="shared" si="333"/>
        <v>0</v>
      </c>
      <c r="ED190">
        <f t="shared" si="333"/>
        <v>0</v>
      </c>
      <c r="EE190">
        <f t="shared" si="333"/>
        <v>0</v>
      </c>
      <c r="EF190">
        <f t="shared" si="333"/>
        <v>0</v>
      </c>
      <c r="EI190">
        <f t="shared" si="293"/>
        <v>0</v>
      </c>
      <c r="EK190">
        <f t="shared" si="334"/>
        <v>0</v>
      </c>
      <c r="EL190">
        <f t="shared" si="334"/>
        <v>0</v>
      </c>
      <c r="EM190">
        <f t="shared" si="334"/>
        <v>0</v>
      </c>
      <c r="EN190">
        <f t="shared" si="334"/>
        <v>0</v>
      </c>
      <c r="EP190">
        <f t="shared" si="335"/>
        <v>0</v>
      </c>
      <c r="EQ190">
        <f t="shared" si="335"/>
        <v>0</v>
      </c>
      <c r="ER190" s="209">
        <f t="shared" si="294"/>
        <v>0</v>
      </c>
      <c r="ES190">
        <f t="shared" si="336"/>
        <v>0</v>
      </c>
      <c r="ET190">
        <f t="shared" si="336"/>
        <v>0</v>
      </c>
      <c r="EU190" s="213">
        <f t="shared" si="295"/>
        <v>0</v>
      </c>
      <c r="EW190" s="215">
        <f t="shared" si="296"/>
        <v>0</v>
      </c>
      <c r="EX190">
        <f t="shared" si="337"/>
        <v>0</v>
      </c>
      <c r="EY190">
        <f t="shared" si="337"/>
        <v>0</v>
      </c>
      <c r="FB190">
        <f t="shared" si="338"/>
        <v>0</v>
      </c>
      <c r="FC190">
        <f t="shared" si="338"/>
        <v>0</v>
      </c>
      <c r="FD190">
        <f t="shared" si="338"/>
        <v>0</v>
      </c>
      <c r="FG190" s="215">
        <f t="shared" si="297"/>
        <v>0</v>
      </c>
      <c r="FH190">
        <f t="shared" si="339"/>
        <v>0</v>
      </c>
      <c r="FI190">
        <f t="shared" si="339"/>
        <v>0</v>
      </c>
      <c r="FK190">
        <f t="shared" si="298"/>
        <v>0</v>
      </c>
      <c r="FL190" s="215">
        <f t="shared" si="299"/>
        <v>0</v>
      </c>
      <c r="FP190" s="215">
        <f t="shared" si="300"/>
        <v>0</v>
      </c>
      <c r="FQ190">
        <f t="shared" si="301"/>
        <v>0</v>
      </c>
      <c r="FR190" s="215">
        <f t="shared" si="302"/>
        <v>0</v>
      </c>
      <c r="FS190" s="209">
        <f t="shared" si="303"/>
        <v>315</v>
      </c>
      <c r="FU190">
        <f t="shared" si="304"/>
        <v>0</v>
      </c>
    </row>
    <row r="191" spans="6:177">
      <c r="F191" s="2">
        <v>49000</v>
      </c>
      <c r="G191">
        <f t="shared" si="305"/>
        <v>49025</v>
      </c>
      <c r="H191" s="75">
        <f t="shared" si="266"/>
        <v>-3998</v>
      </c>
      <c r="I191" s="57">
        <v>3070</v>
      </c>
      <c r="J191" s="57">
        <v>0</v>
      </c>
      <c r="K191" s="2">
        <f>ROUND(INDEX(CCareExpDecimal[],MATCH(F191,CCareExpDecimal[Income At Least],1),2)*J191,0)</f>
        <v>0</v>
      </c>
      <c r="L191" s="57">
        <v>614.00000000000307</v>
      </c>
      <c r="M191" s="2">
        <f t="shared" si="267"/>
        <v>0</v>
      </c>
      <c r="N191" s="57">
        <v>2456</v>
      </c>
      <c r="O191" s="57">
        <f t="shared" si="243"/>
        <v>3070</v>
      </c>
      <c r="P191" s="2">
        <f t="shared" si="268"/>
        <v>0</v>
      </c>
      <c r="Q191" s="96">
        <v>744</v>
      </c>
      <c r="R191" s="96">
        <f t="shared" si="306"/>
        <v>130</v>
      </c>
      <c r="S191" s="2">
        <f t="shared" si="307"/>
        <v>0</v>
      </c>
      <c r="T191" s="2">
        <f t="shared" si="269"/>
        <v>-3998</v>
      </c>
      <c r="U191" s="2">
        <f t="shared" si="270"/>
        <v>3998</v>
      </c>
      <c r="V191" s="75"/>
      <c r="W191" s="75">
        <f t="shared" si="271"/>
        <v>-1139</v>
      </c>
      <c r="X191" s="75">
        <f t="shared" si="272"/>
        <v>5</v>
      </c>
      <c r="Y191" s="75">
        <f t="shared" si="273"/>
        <v>0</v>
      </c>
      <c r="Z191" s="75"/>
      <c r="AA191" s="2">
        <f t="shared" si="274"/>
        <v>2500</v>
      </c>
      <c r="AB191" s="2">
        <f>IF($F191&lt;=AD$64,AD$65,AD$66)*Calc!$B$12+AD$63</f>
        <v>1500</v>
      </c>
      <c r="AC191" s="2">
        <f t="shared" si="275"/>
        <v>4000</v>
      </c>
      <c r="AD191" s="126">
        <f t="shared" si="276"/>
        <v>-2335</v>
      </c>
      <c r="AE191" s="112">
        <v>2063</v>
      </c>
      <c r="AF191" s="75">
        <f t="shared" si="277"/>
        <v>0</v>
      </c>
      <c r="AG191" s="75"/>
      <c r="AH191" s="75">
        <f t="shared" si="278"/>
        <v>-879</v>
      </c>
      <c r="AI191" s="75">
        <f t="shared" si="279"/>
        <v>0</v>
      </c>
      <c r="AJ191" s="75">
        <f t="shared" si="280"/>
        <v>-1646</v>
      </c>
      <c r="AK191" s="75">
        <f t="shared" si="281"/>
        <v>0</v>
      </c>
      <c r="AL191" s="75">
        <f t="shared" si="308"/>
        <v>-1646</v>
      </c>
      <c r="AM191" s="114">
        <v>1599</v>
      </c>
      <c r="AN191" s="120"/>
      <c r="AO191" s="75">
        <f t="shared" si="321"/>
        <v>-1152</v>
      </c>
      <c r="AP191" s="75">
        <f t="shared" si="321"/>
        <v>-1547</v>
      </c>
      <c r="AQ191" s="75"/>
      <c r="AR191" s="126">
        <f t="shared" si="282"/>
        <v>-1500</v>
      </c>
      <c r="AS191" s="75">
        <f t="shared" si="322"/>
        <v>-2043</v>
      </c>
      <c r="AT191" s="75">
        <f t="shared" si="322"/>
        <v>-1909</v>
      </c>
      <c r="AU191" s="75">
        <f t="shared" si="322"/>
        <v>0</v>
      </c>
      <c r="AV191" s="75">
        <f t="shared" si="322"/>
        <v>-2179</v>
      </c>
      <c r="AW191" s="112">
        <v>1591</v>
      </c>
      <c r="AX191" s="75">
        <f t="shared" si="323"/>
        <v>-3028</v>
      </c>
      <c r="AY191" s="75">
        <f t="shared" si="323"/>
        <v>-1778</v>
      </c>
      <c r="AZ191" s="75"/>
      <c r="BA191" s="75">
        <f t="shared" si="340"/>
        <v>-2305</v>
      </c>
      <c r="BB191" s="75">
        <f t="shared" si="340"/>
        <v>-1512</v>
      </c>
      <c r="BC191" s="75">
        <f t="shared" si="340"/>
        <v>-2236</v>
      </c>
      <c r="BD191" s="75">
        <f t="shared" si="340"/>
        <v>-2008</v>
      </c>
      <c r="BE191" s="75">
        <f t="shared" si="340"/>
        <v>-2071</v>
      </c>
      <c r="BF191" s="75">
        <f t="shared" si="340"/>
        <v>-1351</v>
      </c>
      <c r="BG191" s="112">
        <v>1122</v>
      </c>
      <c r="BH191" s="75">
        <f t="shared" si="283"/>
        <v>-1823</v>
      </c>
      <c r="BI191" s="75">
        <f t="shared" si="284"/>
        <v>5150</v>
      </c>
      <c r="BJ191" s="75">
        <f t="shared" si="285"/>
        <v>-1878</v>
      </c>
      <c r="BK191" s="75">
        <f t="shared" si="325"/>
        <v>-2230</v>
      </c>
      <c r="BL191" s="75">
        <f t="shared" si="325"/>
        <v>-1853</v>
      </c>
      <c r="BM191" s="75"/>
      <c r="BN191" s="75">
        <f t="shared" si="326"/>
        <v>-1956</v>
      </c>
      <c r="BO191" s="75">
        <f t="shared" si="326"/>
        <v>-1535</v>
      </c>
      <c r="BP191" s="112">
        <v>1430</v>
      </c>
      <c r="BQ191" s="75">
        <f t="shared" si="286"/>
        <v>-1359</v>
      </c>
      <c r="BR191" s="112">
        <v>1213</v>
      </c>
      <c r="BS191" s="75">
        <f t="shared" si="287"/>
        <v>5540</v>
      </c>
      <c r="BT191" s="75">
        <f t="shared" si="341"/>
        <v>-2182</v>
      </c>
      <c r="BU191" s="75">
        <f t="shared" si="341"/>
        <v>-1618</v>
      </c>
      <c r="BV191" s="75">
        <f t="shared" si="341"/>
        <v>0</v>
      </c>
      <c r="BW191" s="75">
        <f t="shared" si="341"/>
        <v>0</v>
      </c>
      <c r="BX191" s="75">
        <f t="shared" si="341"/>
        <v>-1160</v>
      </c>
      <c r="BY191" s="75">
        <f t="shared" si="341"/>
        <v>-1443</v>
      </c>
      <c r="BZ191" s="75">
        <f t="shared" si="341"/>
        <v>-2090</v>
      </c>
      <c r="CA191" s="75">
        <f t="shared" si="341"/>
        <v>-1722</v>
      </c>
      <c r="CB191" s="112">
        <v>1229</v>
      </c>
      <c r="CC191" s="75">
        <f t="shared" si="288"/>
        <v>0</v>
      </c>
      <c r="CD191" s="75">
        <f t="shared" si="289"/>
        <v>250</v>
      </c>
      <c r="CE191" s="126">
        <f t="shared" si="290"/>
        <v>-572</v>
      </c>
      <c r="CF191" s="75">
        <f t="shared" si="291"/>
        <v>-1790</v>
      </c>
      <c r="CG191" s="75"/>
      <c r="CH191" s="75">
        <f t="shared" si="328"/>
        <v>-3189</v>
      </c>
      <c r="CI191" s="75">
        <f t="shared" si="328"/>
        <v>-1504</v>
      </c>
      <c r="CJ191" s="75"/>
      <c r="CK191" s="75">
        <f t="shared" si="329"/>
        <v>-1286</v>
      </c>
      <c r="CL191" s="75">
        <f t="shared" si="329"/>
        <v>-1583</v>
      </c>
      <c r="CM191" s="112">
        <v>525</v>
      </c>
      <c r="CN191" s="75">
        <f t="shared" si="330"/>
        <v>0</v>
      </c>
      <c r="CO191" s="75">
        <f t="shared" si="330"/>
        <v>0</v>
      </c>
      <c r="CP191" s="75">
        <f t="shared" si="330"/>
        <v>0</v>
      </c>
      <c r="CQ191" s="75"/>
      <c r="CR191" s="126">
        <f t="shared" si="292"/>
        <v>-1856</v>
      </c>
      <c r="CS191" s="112">
        <v>0</v>
      </c>
      <c r="CT191" s="121">
        <f t="shared" si="265"/>
        <v>-3.7877551020408164E-2</v>
      </c>
      <c r="CU191" s="75">
        <f t="shared" si="331"/>
        <v>-1273</v>
      </c>
      <c r="CV191" s="75">
        <f t="shared" si="331"/>
        <v>-2047</v>
      </c>
      <c r="CW191" s="75">
        <f t="shared" si="331"/>
        <v>0</v>
      </c>
      <c r="CX191" s="126" cm="1">
        <f t="array" ref="CX191">IF($F191&lt;=10000,0,-ROUND(MAX(INDEX(CX$26:CX$38,MATCH(MAX($F191-CX$86-IF(CX$8="Yes",IF(CX$9=0,$U191,MIN($U191,CX$9)),0),0),CX$12:CX$25,1))*(MAX($F191-CX$86-IF(CX$8="Yes",IF(CX$9=0,$U191,MIN($U191,CX$9)),0),0)-INDEX(CX$12:CX$25,MATCH(MAX($F191-CX$86-IF(CX$8="Yes",IF(CX$9=0,$U191,MIN($U191,CX$9)),0),0),CX$12:CX$25,1)))+INDEX(CX$39:CX$51,MATCH(MAX($F191-CX$86-IF(CX$8="Yes",IF(CX$9=0,$U191,MIN($U191,CX$9)),0),0),CX$12:CX$25,1))-CX$87,0),0))*(1-_xlfn.IFNA(INDEX(WVFamilyCredit[Percent],MATCH(1,(WVFamilyCredit[Year]=Calc!$B$4)*(WVFamilyCredit[HH Size]=SUM(Calc!$B$11:$B$12))*(WVFamilyCredit[Status]=Calc!$B$8)*(WVFamilyCredit[greater than]&lt;=$F191)*(WVFamilyCredit[equal to or less than]&gt;=$F191),0)),0))</f>
        <v>-1570</v>
      </c>
      <c r="CY191" s="115" cm="1">
        <f t="array" ref="CY191">(1-_xlfn.IFNA(INDEX(WVFamilyCredit[Percent],MATCH(1,(WVFamilyCredit[Year]=Calc!$B$4)*(WVFamilyCredit[HH Size]=SUM(Calc!$B$11:$B$12))*(WVFamilyCredit[Status]=Calc!$B$8)*(WVFamilyCredit[greater than]&lt;=$F191)*(WVFamilyCredit[equal to or less than]&gt;=$F191),0)),0))</f>
        <v>1</v>
      </c>
      <c r="CZ191" s="112">
        <v>1755</v>
      </c>
      <c r="DA191" s="57"/>
      <c r="DB191" s="75">
        <f t="shared" si="332"/>
        <v>-1511</v>
      </c>
      <c r="DC191" s="75">
        <f t="shared" si="332"/>
        <v>0</v>
      </c>
      <c r="DE191" s="57"/>
      <c r="DF191" s="57">
        <f t="shared" si="309"/>
        <v>2063</v>
      </c>
      <c r="DG191" s="57">
        <f t="shared" si="310"/>
        <v>1599</v>
      </c>
      <c r="DH191">
        <v>0</v>
      </c>
      <c r="DI191" s="57">
        <f t="shared" si="311"/>
        <v>1591</v>
      </c>
      <c r="DJ191" s="75">
        <f t="shared" si="312"/>
        <v>1122</v>
      </c>
      <c r="DK191" s="75">
        <f t="shared" si="313"/>
        <v>1430</v>
      </c>
      <c r="DL191" s="75">
        <f t="shared" si="314"/>
        <v>1213</v>
      </c>
      <c r="DM191" s="57">
        <f t="shared" si="315"/>
        <v>1229</v>
      </c>
      <c r="DN191" s="57">
        <f t="shared" si="316"/>
        <v>525</v>
      </c>
      <c r="DO191">
        <f>0</f>
        <v>0</v>
      </c>
      <c r="DP191">
        <v>0</v>
      </c>
      <c r="DQ191" s="57">
        <f t="shared" si="317"/>
        <v>-1856</v>
      </c>
      <c r="DR191" s="75">
        <f t="shared" si="318"/>
        <v>-1570</v>
      </c>
      <c r="EB191" s="209" cm="1">
        <f t="array" ref="EB191">_xlfn.IFNA(INDEX(CAeitcTable[],MATCH(1,(CAeitcTable[At Least]&lt;=$F191)*(CAeitcTable[But Not Over]&gt;=$F191),0),MATCH(MIN($B$12,3),VALUE(CAeitcTable[#Headers]),0)),0)</f>
        <v>0</v>
      </c>
      <c r="EC191">
        <f t="shared" si="333"/>
        <v>0</v>
      </c>
      <c r="ED191">
        <f t="shared" si="333"/>
        <v>0</v>
      </c>
      <c r="EE191">
        <f t="shared" si="333"/>
        <v>0</v>
      </c>
      <c r="EF191">
        <f t="shared" si="333"/>
        <v>0</v>
      </c>
      <c r="EI191">
        <f t="shared" si="293"/>
        <v>0</v>
      </c>
      <c r="EK191">
        <f t="shared" si="334"/>
        <v>0</v>
      </c>
      <c r="EL191">
        <f t="shared" si="334"/>
        <v>0</v>
      </c>
      <c r="EM191">
        <f t="shared" si="334"/>
        <v>0</v>
      </c>
      <c r="EN191">
        <f t="shared" si="334"/>
        <v>0</v>
      </c>
      <c r="EP191">
        <f t="shared" si="335"/>
        <v>0</v>
      </c>
      <c r="EQ191">
        <f t="shared" si="335"/>
        <v>0</v>
      </c>
      <c r="ER191" s="209">
        <f t="shared" si="294"/>
        <v>0</v>
      </c>
      <c r="ES191">
        <f t="shared" si="336"/>
        <v>0</v>
      </c>
      <c r="ET191">
        <f t="shared" si="336"/>
        <v>0</v>
      </c>
      <c r="EU191" s="213">
        <f t="shared" si="295"/>
        <v>0</v>
      </c>
      <c r="EW191" s="215">
        <f t="shared" si="296"/>
        <v>0</v>
      </c>
      <c r="EX191">
        <f t="shared" si="337"/>
        <v>0</v>
      </c>
      <c r="EY191">
        <f t="shared" si="337"/>
        <v>0</v>
      </c>
      <c r="FB191">
        <f t="shared" si="338"/>
        <v>0</v>
      </c>
      <c r="FC191">
        <f t="shared" si="338"/>
        <v>0</v>
      </c>
      <c r="FD191">
        <f t="shared" si="338"/>
        <v>0</v>
      </c>
      <c r="FG191" s="215">
        <f t="shared" si="297"/>
        <v>0</v>
      </c>
      <c r="FH191">
        <f t="shared" si="339"/>
        <v>0</v>
      </c>
      <c r="FI191">
        <f t="shared" si="339"/>
        <v>0</v>
      </c>
      <c r="FK191">
        <f t="shared" si="298"/>
        <v>0</v>
      </c>
      <c r="FL191" s="215">
        <f t="shared" si="299"/>
        <v>0</v>
      </c>
      <c r="FP191" s="215">
        <f t="shared" si="300"/>
        <v>0</v>
      </c>
      <c r="FQ191">
        <f t="shared" si="301"/>
        <v>0</v>
      </c>
      <c r="FR191" s="215">
        <f t="shared" si="302"/>
        <v>0</v>
      </c>
      <c r="FS191" s="209">
        <f t="shared" si="303"/>
        <v>315</v>
      </c>
      <c r="FU191">
        <f t="shared" si="304"/>
        <v>0</v>
      </c>
    </row>
    <row r="192" spans="6:177">
      <c r="F192" s="2">
        <v>49500</v>
      </c>
      <c r="G192">
        <f t="shared" si="305"/>
        <v>49525</v>
      </c>
      <c r="H192" s="75">
        <f t="shared" si="266"/>
        <v>-4058</v>
      </c>
      <c r="I192" s="57">
        <v>3130</v>
      </c>
      <c r="J192" s="57">
        <v>0</v>
      </c>
      <c r="K192" s="2">
        <f>ROUND(INDEX(CCareExpDecimal[],MATCH(F192,CCareExpDecimal[Income At Least],1),2)*J192,0)</f>
        <v>0</v>
      </c>
      <c r="L192" s="57">
        <v>626.00000000000318</v>
      </c>
      <c r="M192" s="2">
        <f t="shared" si="267"/>
        <v>0</v>
      </c>
      <c r="N192" s="57">
        <v>2504</v>
      </c>
      <c r="O192" s="57">
        <f t="shared" si="243"/>
        <v>3130</v>
      </c>
      <c r="P192" s="2">
        <f t="shared" si="268"/>
        <v>0</v>
      </c>
      <c r="Q192" s="96">
        <v>696</v>
      </c>
      <c r="R192" s="96">
        <f t="shared" si="306"/>
        <v>70</v>
      </c>
      <c r="S192" s="2">
        <f t="shared" si="307"/>
        <v>0</v>
      </c>
      <c r="T192" s="2">
        <f t="shared" si="269"/>
        <v>-4058</v>
      </c>
      <c r="U192" s="2">
        <f t="shared" si="270"/>
        <v>4058</v>
      </c>
      <c r="V192" s="75"/>
      <c r="W192" s="75">
        <f t="shared" si="271"/>
        <v>-1156</v>
      </c>
      <c r="X192" s="75">
        <f t="shared" si="272"/>
        <v>5</v>
      </c>
      <c r="Y192" s="75">
        <f t="shared" si="273"/>
        <v>0</v>
      </c>
      <c r="Z192" s="75"/>
      <c r="AA192" s="2">
        <f t="shared" si="274"/>
        <v>2500</v>
      </c>
      <c r="AB192" s="2">
        <f>IF($F192&lt;=AD$64,AD$65,AD$66)*Calc!$B$12+AD$63</f>
        <v>1500</v>
      </c>
      <c r="AC192" s="2">
        <f t="shared" si="275"/>
        <v>4000</v>
      </c>
      <c r="AD192" s="126">
        <f t="shared" si="276"/>
        <v>-2360</v>
      </c>
      <c r="AE192" s="112">
        <v>2088</v>
      </c>
      <c r="AF192" s="75">
        <f t="shared" si="277"/>
        <v>0</v>
      </c>
      <c r="AG192" s="75"/>
      <c r="AH192" s="75">
        <f t="shared" si="278"/>
        <v>-891</v>
      </c>
      <c r="AI192" s="75">
        <f t="shared" si="279"/>
        <v>0</v>
      </c>
      <c r="AJ192" s="75">
        <f t="shared" si="280"/>
        <v>-1671</v>
      </c>
      <c r="AK192" s="75">
        <f t="shared" si="281"/>
        <v>0</v>
      </c>
      <c r="AL192" s="75">
        <f t="shared" si="308"/>
        <v>-1671</v>
      </c>
      <c r="AM192" s="114">
        <v>1622</v>
      </c>
      <c r="AN192" s="120"/>
      <c r="AO192" s="75">
        <f t="shared" si="321"/>
        <v>-1182</v>
      </c>
      <c r="AP192" s="75">
        <f t="shared" si="321"/>
        <v>-1569</v>
      </c>
      <c r="AQ192" s="75"/>
      <c r="AR192" s="126">
        <f t="shared" si="282"/>
        <v>-1525</v>
      </c>
      <c r="AS192" s="75">
        <f t="shared" si="322"/>
        <v>-2070</v>
      </c>
      <c r="AT192" s="75">
        <f t="shared" si="322"/>
        <v>-1939</v>
      </c>
      <c r="AU192" s="75">
        <f t="shared" si="322"/>
        <v>0</v>
      </c>
      <c r="AV192" s="75">
        <f t="shared" si="322"/>
        <v>-2208</v>
      </c>
      <c r="AW192" s="112">
        <v>1615</v>
      </c>
      <c r="AX192" s="75">
        <f t="shared" si="323"/>
        <v>-3068</v>
      </c>
      <c r="AY192" s="75">
        <f t="shared" si="323"/>
        <v>-1807</v>
      </c>
      <c r="AZ192" s="75"/>
      <c r="BA192" s="75">
        <f t="shared" si="340"/>
        <v>-2330</v>
      </c>
      <c r="BB192" s="75">
        <f t="shared" si="340"/>
        <v>-1528</v>
      </c>
      <c r="BC192" s="75">
        <f t="shared" si="340"/>
        <v>-2261</v>
      </c>
      <c r="BD192" s="75">
        <f t="shared" si="340"/>
        <v>-2036</v>
      </c>
      <c r="BE192" s="75">
        <f t="shared" si="340"/>
        <v>-2093</v>
      </c>
      <c r="BF192" s="75">
        <f t="shared" si="340"/>
        <v>-1369</v>
      </c>
      <c r="BG192" s="112">
        <v>1140</v>
      </c>
      <c r="BH192" s="75">
        <f t="shared" si="283"/>
        <v>-1856</v>
      </c>
      <c r="BI192" s="75">
        <f t="shared" si="284"/>
        <v>5150</v>
      </c>
      <c r="BJ192" s="75">
        <f t="shared" si="285"/>
        <v>-1902</v>
      </c>
      <c r="BK192" s="75">
        <f t="shared" si="325"/>
        <v>-2255</v>
      </c>
      <c r="BL192" s="75">
        <f t="shared" si="325"/>
        <v>-1874</v>
      </c>
      <c r="BM192" s="75"/>
      <c r="BN192" s="75">
        <f t="shared" si="326"/>
        <v>-1990</v>
      </c>
      <c r="BO192" s="75">
        <f t="shared" si="326"/>
        <v>-1560</v>
      </c>
      <c r="BP192" s="112">
        <v>1455</v>
      </c>
      <c r="BQ192" s="75">
        <f t="shared" si="286"/>
        <v>-1381</v>
      </c>
      <c r="BR192" s="112">
        <v>1238</v>
      </c>
      <c r="BS192" s="75">
        <f t="shared" si="287"/>
        <v>5540</v>
      </c>
      <c r="BT192" s="75">
        <f t="shared" si="341"/>
        <v>-2212</v>
      </c>
      <c r="BU192" s="75">
        <f t="shared" si="341"/>
        <v>-1651</v>
      </c>
      <c r="BV192" s="75">
        <f t="shared" si="341"/>
        <v>0</v>
      </c>
      <c r="BW192" s="75">
        <f t="shared" si="341"/>
        <v>0</v>
      </c>
      <c r="BX192" s="75">
        <f t="shared" si="341"/>
        <v>-1187</v>
      </c>
      <c r="BY192" s="75">
        <f t="shared" si="341"/>
        <v>-1467</v>
      </c>
      <c r="BZ192" s="75">
        <f t="shared" si="341"/>
        <v>-2118</v>
      </c>
      <c r="CA192" s="75">
        <f t="shared" si="341"/>
        <v>-1746</v>
      </c>
      <c r="CB192" s="112">
        <v>1253</v>
      </c>
      <c r="CC192" s="75">
        <f t="shared" si="288"/>
        <v>0</v>
      </c>
      <c r="CD192" s="75">
        <f t="shared" si="289"/>
        <v>250</v>
      </c>
      <c r="CE192" s="126">
        <f t="shared" si="290"/>
        <v>-586</v>
      </c>
      <c r="CF192" s="75">
        <f t="shared" si="291"/>
        <v>-1814</v>
      </c>
      <c r="CG192" s="75"/>
      <c r="CH192" s="75">
        <f t="shared" si="328"/>
        <v>-3227</v>
      </c>
      <c r="CI192" s="75">
        <f t="shared" si="328"/>
        <v>-1520</v>
      </c>
      <c r="CJ192" s="75"/>
      <c r="CK192" s="75">
        <f t="shared" si="329"/>
        <v>-1305</v>
      </c>
      <c r="CL192" s="75">
        <f t="shared" si="329"/>
        <v>-1615</v>
      </c>
      <c r="CM192" s="112">
        <v>558</v>
      </c>
      <c r="CN192" s="75">
        <f t="shared" si="330"/>
        <v>0</v>
      </c>
      <c r="CO192" s="75">
        <f t="shared" si="330"/>
        <v>0</v>
      </c>
      <c r="CP192" s="75">
        <f t="shared" si="330"/>
        <v>0</v>
      </c>
      <c r="CQ192" s="75"/>
      <c r="CR192" s="126">
        <f t="shared" si="292"/>
        <v>-1887</v>
      </c>
      <c r="CS192" s="112">
        <v>0</v>
      </c>
      <c r="CT192" s="121">
        <f t="shared" si="265"/>
        <v>-3.8121212121212118E-2</v>
      </c>
      <c r="CU192" s="75">
        <f t="shared" si="331"/>
        <v>-1290</v>
      </c>
      <c r="CV192" s="75">
        <f t="shared" si="331"/>
        <v>-2075</v>
      </c>
      <c r="CW192" s="75">
        <f t="shared" si="331"/>
        <v>0</v>
      </c>
      <c r="CX192" s="126" cm="1">
        <f t="array" ref="CX192">IF($F192&lt;=10000,0,-ROUND(MAX(INDEX(CX$26:CX$38,MATCH(MAX($F192-CX$86-IF(CX$8="Yes",IF(CX$9=0,$U192,MIN($U192,CX$9)),0),0),CX$12:CX$25,1))*(MAX($F192-CX$86-IF(CX$8="Yes",IF(CX$9=0,$U192,MIN($U192,CX$9)),0),0)-INDEX(CX$12:CX$25,MATCH(MAX($F192-CX$86-IF(CX$8="Yes",IF(CX$9=0,$U192,MIN($U192,CX$9)),0),0),CX$12:CX$25,1)))+INDEX(CX$39:CX$51,MATCH(MAX($F192-CX$86-IF(CX$8="Yes",IF(CX$9=0,$U192,MIN($U192,CX$9)),0),0),CX$12:CX$25,1))-CX$87,0),0))*(1-_xlfn.IFNA(INDEX(WVFamilyCredit[Percent],MATCH(1,(WVFamilyCredit[Year]=Calc!$B$4)*(WVFamilyCredit[HH Size]=SUM(Calc!$B$11:$B$12))*(WVFamilyCredit[Status]=Calc!$B$8)*(WVFamilyCredit[greater than]&lt;=$F192)*(WVFamilyCredit[equal to or less than]&gt;=$F192),0)),0))</f>
        <v>-1594</v>
      </c>
      <c r="CY192" s="115" cm="1">
        <f t="array" ref="CY192">(1-_xlfn.IFNA(INDEX(WVFamilyCredit[Percent],MATCH(1,(WVFamilyCredit[Year]=Calc!$B$4)*(WVFamilyCredit[HH Size]=SUM(Calc!$B$11:$B$12))*(WVFamilyCredit[Status]=Calc!$B$8)*(WVFamilyCredit[greater than]&lt;=$F192)*(WVFamilyCredit[equal to or less than]&gt;=$F192),0)),0))</f>
        <v>1</v>
      </c>
      <c r="CZ192" s="112">
        <v>1785</v>
      </c>
      <c r="DA192" s="57"/>
      <c r="DB192" s="75">
        <f t="shared" si="332"/>
        <v>-1537</v>
      </c>
      <c r="DC192" s="75">
        <f t="shared" si="332"/>
        <v>0</v>
      </c>
      <c r="DE192" s="57"/>
      <c r="DF192" s="57">
        <f t="shared" si="309"/>
        <v>2088</v>
      </c>
      <c r="DG192" s="57">
        <f t="shared" si="310"/>
        <v>1622</v>
      </c>
      <c r="DH192">
        <v>0</v>
      </c>
      <c r="DI192" s="57">
        <f t="shared" si="311"/>
        <v>1615</v>
      </c>
      <c r="DJ192" s="75">
        <f t="shared" si="312"/>
        <v>1140</v>
      </c>
      <c r="DK192" s="75">
        <f t="shared" si="313"/>
        <v>1455</v>
      </c>
      <c r="DL192" s="75">
        <f t="shared" si="314"/>
        <v>1238</v>
      </c>
      <c r="DM192" s="57">
        <f t="shared" si="315"/>
        <v>1253</v>
      </c>
      <c r="DN192" s="57">
        <f t="shared" si="316"/>
        <v>558</v>
      </c>
      <c r="DO192">
        <f>0</f>
        <v>0</v>
      </c>
      <c r="DP192">
        <v>0</v>
      </c>
      <c r="DQ192" s="57">
        <f t="shared" si="317"/>
        <v>-1887</v>
      </c>
      <c r="DR192" s="75">
        <f t="shared" si="318"/>
        <v>-1594</v>
      </c>
      <c r="EB192" s="209" cm="1">
        <f t="array" ref="EB192">_xlfn.IFNA(INDEX(CAeitcTable[],MATCH(1,(CAeitcTable[At Least]&lt;=$F192)*(CAeitcTable[But Not Over]&gt;=$F192),0),MATCH(MIN($B$12,3),VALUE(CAeitcTable[#Headers]),0)),0)</f>
        <v>0</v>
      </c>
      <c r="EC192">
        <f t="shared" si="333"/>
        <v>0</v>
      </c>
      <c r="ED192">
        <f t="shared" si="333"/>
        <v>0</v>
      </c>
      <c r="EE192">
        <f t="shared" si="333"/>
        <v>0</v>
      </c>
      <c r="EF192">
        <f t="shared" si="333"/>
        <v>0</v>
      </c>
      <c r="EI192">
        <f t="shared" si="293"/>
        <v>0</v>
      </c>
      <c r="EK192">
        <f t="shared" si="334"/>
        <v>0</v>
      </c>
      <c r="EL192">
        <f t="shared" si="334"/>
        <v>0</v>
      </c>
      <c r="EM192">
        <f t="shared" si="334"/>
        <v>0</v>
      </c>
      <c r="EN192">
        <f t="shared" si="334"/>
        <v>0</v>
      </c>
      <c r="EP192">
        <f t="shared" si="335"/>
        <v>0</v>
      </c>
      <c r="EQ192">
        <f t="shared" si="335"/>
        <v>0</v>
      </c>
      <c r="ER192" s="209">
        <f t="shared" si="294"/>
        <v>0</v>
      </c>
      <c r="ES192">
        <f t="shared" si="336"/>
        <v>0</v>
      </c>
      <c r="ET192">
        <f t="shared" si="336"/>
        <v>0</v>
      </c>
      <c r="EU192" s="213">
        <f t="shared" si="295"/>
        <v>0</v>
      </c>
      <c r="EW192" s="215">
        <f t="shared" si="296"/>
        <v>0</v>
      </c>
      <c r="EX192">
        <f t="shared" si="337"/>
        <v>0</v>
      </c>
      <c r="EY192">
        <f t="shared" si="337"/>
        <v>0</v>
      </c>
      <c r="FB192">
        <f t="shared" si="338"/>
        <v>0</v>
      </c>
      <c r="FC192">
        <f t="shared" si="338"/>
        <v>0</v>
      </c>
      <c r="FD192">
        <f t="shared" si="338"/>
        <v>0</v>
      </c>
      <c r="FG192" s="215">
        <f t="shared" si="297"/>
        <v>0</v>
      </c>
      <c r="FH192">
        <f t="shared" si="339"/>
        <v>0</v>
      </c>
      <c r="FI192">
        <f t="shared" si="339"/>
        <v>0</v>
      </c>
      <c r="FK192">
        <f t="shared" si="298"/>
        <v>0</v>
      </c>
      <c r="FL192" s="215">
        <f t="shared" si="299"/>
        <v>0</v>
      </c>
      <c r="FP192" s="215">
        <f t="shared" si="300"/>
        <v>0</v>
      </c>
      <c r="FQ192">
        <f t="shared" si="301"/>
        <v>0</v>
      </c>
      <c r="FR192" s="215">
        <f t="shared" si="302"/>
        <v>0</v>
      </c>
      <c r="FS192" s="209">
        <f t="shared" si="303"/>
        <v>315</v>
      </c>
      <c r="FU192">
        <f t="shared" si="304"/>
        <v>0</v>
      </c>
    </row>
    <row r="193" spans="6:177">
      <c r="F193" s="2">
        <v>50000</v>
      </c>
      <c r="G193">
        <f t="shared" si="305"/>
        <v>50025</v>
      </c>
      <c r="H193" s="75">
        <f t="shared" si="266"/>
        <v>-4118</v>
      </c>
      <c r="I193" s="57">
        <v>3190</v>
      </c>
      <c r="J193" s="57">
        <v>0</v>
      </c>
      <c r="K193" s="2">
        <f>ROUND(INDEX(CCareExpDecimal[],MATCH(F193,CCareExpDecimal[Income At Least],1),2)*J193,0)</f>
        <v>0</v>
      </c>
      <c r="L193" s="57">
        <v>638.00000000000318</v>
      </c>
      <c r="M193" s="2">
        <f t="shared" si="267"/>
        <v>0</v>
      </c>
      <c r="N193" s="57">
        <v>2552</v>
      </c>
      <c r="O193" s="57">
        <f t="shared" si="243"/>
        <v>3190</v>
      </c>
      <c r="P193" s="2">
        <f t="shared" si="268"/>
        <v>0</v>
      </c>
      <c r="Q193" s="96">
        <v>648</v>
      </c>
      <c r="R193" s="96">
        <f t="shared" si="306"/>
        <v>10</v>
      </c>
      <c r="S193" s="2">
        <f t="shared" si="307"/>
        <v>0</v>
      </c>
      <c r="T193" s="2">
        <f t="shared" si="269"/>
        <v>-4118</v>
      </c>
      <c r="U193" s="2">
        <f t="shared" si="270"/>
        <v>4118</v>
      </c>
      <c r="V193" s="75"/>
      <c r="W193" s="75">
        <f t="shared" si="271"/>
        <v>-1173</v>
      </c>
      <c r="X193" s="75">
        <f t="shared" si="272"/>
        <v>5</v>
      </c>
      <c r="Y193" s="75">
        <f t="shared" si="273"/>
        <v>0</v>
      </c>
      <c r="Z193" s="75"/>
      <c r="AA193" s="2">
        <f t="shared" si="274"/>
        <v>2500</v>
      </c>
      <c r="AB193" s="2">
        <f>IF($F193&lt;=AD$64,AD$65,AD$66)*Calc!$B$12+AD$63</f>
        <v>1500</v>
      </c>
      <c r="AC193" s="2">
        <f t="shared" si="275"/>
        <v>4000</v>
      </c>
      <c r="AD193" s="126">
        <f t="shared" si="276"/>
        <v>-2385</v>
      </c>
      <c r="AE193" s="112">
        <v>2113</v>
      </c>
      <c r="AF193" s="75">
        <f t="shared" si="277"/>
        <v>0</v>
      </c>
      <c r="AG193" s="75"/>
      <c r="AH193" s="75">
        <f t="shared" si="278"/>
        <v>-904</v>
      </c>
      <c r="AI193" s="75">
        <f t="shared" si="279"/>
        <v>0</v>
      </c>
      <c r="AJ193" s="75">
        <f t="shared" si="280"/>
        <v>-1695</v>
      </c>
      <c r="AK193" s="75">
        <f t="shared" si="281"/>
        <v>0</v>
      </c>
      <c r="AL193" s="75">
        <f t="shared" si="308"/>
        <v>-1695</v>
      </c>
      <c r="AM193" s="114">
        <v>1646</v>
      </c>
      <c r="AN193" s="120"/>
      <c r="AO193" s="75">
        <f t="shared" ref="AO193:AP212" si="342">-ROUND(MAX(INDEX(AO$26:AO$38,MATCH(MAX($F193-AO$86-IF(AO$8="Yes",IF(AO$9=0,$U193,MIN($U193,AO$9)),0),0),AO$12:AO$25,1))*(MAX($F193-AO$86-IF(AO$8="Yes",IF(AO$9=0,$U193,MIN($U193,AO$9)),0),0)-INDEX(AO$12:AO$25,MATCH(MAX($F193-AO$86-IF(AO$8="Yes",IF(AO$9=0,$U193,MIN($U193,AO$9)),0),0),AO$12:AO$25,1)))+INDEX(AO$39:AO$51,MATCH(MAX($F193-AO$86-IF(AO$8="Yes",IF(AO$9=0,$U193,MIN($U193,AO$9)),0),0),AO$12:AO$25,1))-AO$87,0),0)</f>
        <v>-1212</v>
      </c>
      <c r="AP193" s="75">
        <f t="shared" si="342"/>
        <v>-1591</v>
      </c>
      <c r="AQ193" s="75"/>
      <c r="AR193" s="126">
        <f t="shared" si="282"/>
        <v>-1550</v>
      </c>
      <c r="AS193" s="75">
        <f t="shared" ref="AS193:AV212" si="343">-ROUND(MAX(INDEX(AS$26:AS$38,MATCH(MAX($F193-AS$86-IF(AS$8="Yes",IF(AS$9=0,$U193,MIN($U193,AS$9)),0),0),AS$12:AS$25,1))*(MAX($F193-AS$86-IF(AS$8="Yes",IF(AS$9=0,$U193,MIN($U193,AS$9)),0),0)-INDEX(AS$12:AS$25,MATCH(MAX($F193-AS$86-IF(AS$8="Yes",IF(AS$9=0,$U193,MIN($U193,AS$9)),0),0),AS$12:AS$25,1)))+INDEX(AS$39:AS$51,MATCH(MAX($F193-AS$86-IF(AS$8="Yes",IF(AS$9=0,$U193,MIN($U193,AS$9)),0),0),AS$12:AS$25,1))-AS$87,0),0)</f>
        <v>-2098</v>
      </c>
      <c r="AT193" s="75">
        <f t="shared" si="343"/>
        <v>-1969</v>
      </c>
      <c r="AU193" s="75">
        <f t="shared" si="343"/>
        <v>0</v>
      </c>
      <c r="AV193" s="75">
        <f t="shared" si="343"/>
        <v>-2237</v>
      </c>
      <c r="AW193" s="112">
        <v>1641</v>
      </c>
      <c r="AX193" s="75">
        <f t="shared" ref="AX193:AY212" si="344">-ROUND(MAX(INDEX(AX$26:AX$38,MATCH(MAX($F193-AX$86-IF(AX$8="Yes",IF(AX$9=0,$U193,MIN($U193,AX$9)),0),0),AX$12:AX$25,1))*(MAX($F193-AX$86-IF(AX$8="Yes",IF(AX$9=0,$U193,MIN($U193,AX$9)),0),0)-INDEX(AX$12:AX$25,MATCH(MAX($F193-AX$86-IF(AX$8="Yes",IF(AX$9=0,$U193,MIN($U193,AX$9)),0),0),AX$12:AX$25,1)))+INDEX(AX$39:AX$51,MATCH(MAX($F193-AX$86-IF(AX$8="Yes",IF(AX$9=0,$U193,MIN($U193,AX$9)),0),0),AX$12:AX$25,1))-AX$87,0),0)</f>
        <v>-3107</v>
      </c>
      <c r="AY193" s="75">
        <f t="shared" si="344"/>
        <v>-1836</v>
      </c>
      <c r="AZ193" s="75"/>
      <c r="BA193" s="75">
        <f t="shared" ref="BA193:BF202" si="345">-ROUND(MAX(INDEX(BA$26:BA$38,MATCH(MAX($F193-BA$86-IF(BA$8="Yes",IF(BA$9=0,$U193,MIN($U193,BA$9)),0),0),BA$12:BA$25,1))*(MAX($F193-BA$86-IF(BA$8="Yes",IF(BA$9=0,$U193,MIN($U193,BA$9)),0),0)-INDEX(BA$12:BA$25,MATCH(MAX($F193-BA$86-IF(BA$8="Yes",IF(BA$9=0,$U193,MIN($U193,BA$9)),0),0),BA$12:BA$25,1)))+INDEX(BA$39:BA$51,MATCH(MAX($F193-BA$86-IF(BA$8="Yes",IF(BA$9=0,$U193,MIN($U193,BA$9)),0),0),BA$12:BA$25,1))-BA$87,0),0)</f>
        <v>-2355</v>
      </c>
      <c r="BB193" s="75">
        <f t="shared" si="345"/>
        <v>-1544</v>
      </c>
      <c r="BC193" s="75">
        <f t="shared" si="345"/>
        <v>-2286</v>
      </c>
      <c r="BD193" s="75">
        <f t="shared" si="345"/>
        <v>-2065</v>
      </c>
      <c r="BE193" s="75">
        <f t="shared" si="345"/>
        <v>-2116</v>
      </c>
      <c r="BF193" s="75">
        <f t="shared" si="345"/>
        <v>-1386</v>
      </c>
      <c r="BG193" s="112">
        <v>1157</v>
      </c>
      <c r="BH193" s="75">
        <f t="shared" si="283"/>
        <v>-1890</v>
      </c>
      <c r="BI193" s="75">
        <f t="shared" si="284"/>
        <v>5150</v>
      </c>
      <c r="BJ193" s="75">
        <f t="shared" si="285"/>
        <v>-1926</v>
      </c>
      <c r="BK193" s="75">
        <f t="shared" ref="BK193:BL212" si="346">-ROUND(MAX(INDEX(BK$26:BK$38,MATCH(MAX($F193-BK$86-IF(BK$8="Yes",IF(BK$9=0,$U193,MIN($U193,BK$9)),0),0),BK$12:BK$25,1))*(MAX($F193-BK$86-IF(BK$8="Yes",IF(BK$9=0,$U193,MIN($U193,BK$9)),0),0)-INDEX(BK$12:BK$25,MATCH(MAX($F193-BK$86-IF(BK$8="Yes",IF(BK$9=0,$U193,MIN($U193,BK$9)),0),0),BK$12:BK$25,1)))+INDEX(BK$39:BK$51,MATCH(MAX($F193-BK$86-IF(BK$8="Yes",IF(BK$9=0,$U193,MIN($U193,BK$9)),0),0),BK$12:BK$25,1))-BK$87,0),0)</f>
        <v>-2280</v>
      </c>
      <c r="BL193" s="75">
        <f t="shared" si="346"/>
        <v>-1896</v>
      </c>
      <c r="BM193" s="75"/>
      <c r="BN193" s="75">
        <f t="shared" ref="BN193:BO212" si="347">-ROUND(MAX(INDEX(BN$26:BN$38,MATCH(MAX($F193-BN$86-IF(BN$8="Yes",IF(BN$9=0,$U193,MIN($U193,BN$9)),0),0),BN$12:BN$25,1))*(MAX($F193-BN$86-IF(BN$8="Yes",IF(BN$9=0,$U193,MIN($U193,BN$9)),0),0)-INDEX(BN$12:BN$25,MATCH(MAX($F193-BN$86-IF(BN$8="Yes",IF(BN$9=0,$U193,MIN($U193,BN$9)),0),0),BN$12:BN$25,1)))+INDEX(BN$39:BN$51,MATCH(MAX($F193-BN$86-IF(BN$8="Yes",IF(BN$9=0,$U193,MIN($U193,BN$9)),0),0),BN$12:BN$25,1))-BN$87,0),0)</f>
        <v>-2024</v>
      </c>
      <c r="BO193" s="75">
        <f t="shared" si="347"/>
        <v>-1585</v>
      </c>
      <c r="BP193" s="112">
        <v>1480</v>
      </c>
      <c r="BQ193" s="75">
        <f t="shared" si="286"/>
        <v>-1403</v>
      </c>
      <c r="BR193" s="112">
        <v>1263</v>
      </c>
      <c r="BS193" s="75">
        <f t="shared" si="287"/>
        <v>5540</v>
      </c>
      <c r="BT193" s="75">
        <f t="shared" ref="BT193:CA202" si="348">-ROUND(MAX(INDEX(BT$26:BT$38,MATCH(MAX($F193-BT$86-IF(BT$8="Yes",IF(BT$9=0,$U193,MIN($U193,BT$9)),0),0),BT$12:BT$25,1))*(MAX($F193-BT$86-IF(BT$8="Yes",IF(BT$9=0,$U193,MIN($U193,BT$9)),0),0)-INDEX(BT$12:BT$25,MATCH(MAX($F193-BT$86-IF(BT$8="Yes",IF(BT$9=0,$U193,MIN($U193,BT$9)),0),0),BT$12:BT$25,1)))+INDEX(BT$39:BT$51,MATCH(MAX($F193-BT$86-IF(BT$8="Yes",IF(BT$9=0,$U193,MIN($U193,BT$9)),0),0),BT$12:BT$25,1))-BT$87,0),0)</f>
        <v>-2241</v>
      </c>
      <c r="BU193" s="75">
        <f t="shared" si="348"/>
        <v>-1685</v>
      </c>
      <c r="BV193" s="75">
        <f t="shared" si="348"/>
        <v>0</v>
      </c>
      <c r="BW193" s="75">
        <f t="shared" si="348"/>
        <v>0</v>
      </c>
      <c r="BX193" s="75">
        <f t="shared" si="348"/>
        <v>-1215</v>
      </c>
      <c r="BY193" s="75">
        <f t="shared" si="348"/>
        <v>-1492</v>
      </c>
      <c r="BZ193" s="75">
        <f t="shared" si="348"/>
        <v>-2145</v>
      </c>
      <c r="CA193" s="75">
        <f t="shared" si="348"/>
        <v>-1769</v>
      </c>
      <c r="CB193" s="112">
        <v>1277</v>
      </c>
      <c r="CC193" s="75">
        <f t="shared" si="288"/>
        <v>0</v>
      </c>
      <c r="CD193" s="75">
        <f t="shared" si="289"/>
        <v>250</v>
      </c>
      <c r="CE193" s="126">
        <f t="shared" si="290"/>
        <v>-600</v>
      </c>
      <c r="CF193" s="75">
        <f t="shared" si="291"/>
        <v>-1837</v>
      </c>
      <c r="CG193" s="75"/>
      <c r="CH193" s="75">
        <f t="shared" ref="CH193:CI212" si="349">-ROUND(MAX(INDEX(CH$26:CH$38,MATCH(MAX($F193-CH$86-IF(CH$8="Yes",IF(CH$9=0,$U193,MIN($U193,CH$9)),0),0),CH$12:CH$25,1))*(MAX($F193-CH$86-IF(CH$8="Yes",IF(CH$9=0,$U193,MIN($U193,CH$9)),0),0)-INDEX(CH$12:CH$25,MATCH(MAX($F193-CH$86-IF(CH$8="Yes",IF(CH$9=0,$U193,MIN($U193,CH$9)),0),0),CH$12:CH$25,1)))+INDEX(CH$39:CH$51,MATCH(MAX($F193-CH$86-IF(CH$8="Yes",IF(CH$9=0,$U193,MIN($U193,CH$9)),0),0),CH$12:CH$25,1))-CH$87,0),0)</f>
        <v>-3266</v>
      </c>
      <c r="CI193" s="75">
        <f t="shared" si="349"/>
        <v>-1535</v>
      </c>
      <c r="CJ193" s="75"/>
      <c r="CK193" s="75">
        <f t="shared" ref="CK193:CL212" si="350">-ROUND(MAX(INDEX(CK$26:CK$38,MATCH(MAX($F193-CK$86-IF(CK$8="Yes",IF(CK$9=0,$U193,MIN($U193,CK$9)),0),0),CK$12:CK$25,1))*(MAX($F193-CK$86-IF(CK$8="Yes",IF(CK$9=0,$U193,MIN($U193,CK$9)),0),0)-INDEX(CK$12:CK$25,MATCH(MAX($F193-CK$86-IF(CK$8="Yes",IF(CK$9=0,$U193,MIN($U193,CK$9)),0),0),CK$12:CK$25,1)))+INDEX(CK$39:CK$51,MATCH(MAX($F193-CK$86-IF(CK$8="Yes",IF(CK$9=0,$U193,MIN($U193,CK$9)),0),0),CK$12:CK$25,1))-CK$87,0),0)</f>
        <v>-1324</v>
      </c>
      <c r="CL193" s="75">
        <f t="shared" si="350"/>
        <v>-1647</v>
      </c>
      <c r="CM193" s="112">
        <v>590</v>
      </c>
      <c r="CN193" s="75">
        <f t="shared" ref="CN193:CP212" si="351">-ROUND(MAX(INDEX(CN$26:CN$38,MATCH(MAX($F193-CN$86-IF(CN$8="Yes",IF(CN$9=0,$U193,MIN($U193,CN$9)),0),0),CN$12:CN$25,1))*(MAX($F193-CN$86-IF(CN$8="Yes",IF(CN$9=0,$U193,MIN($U193,CN$9)),0),0)-INDEX(CN$12:CN$25,MATCH(MAX($F193-CN$86-IF(CN$8="Yes",IF(CN$9=0,$U193,MIN($U193,CN$9)),0),0),CN$12:CN$25,1)))+INDEX(CN$39:CN$51,MATCH(MAX($F193-CN$86-IF(CN$8="Yes",IF(CN$9=0,$U193,MIN($U193,CN$9)),0),0),CN$12:CN$25,1))-CN$87,0),0)</f>
        <v>0</v>
      </c>
      <c r="CO193" s="75">
        <f t="shared" si="351"/>
        <v>0</v>
      </c>
      <c r="CP193" s="75">
        <f t="shared" si="351"/>
        <v>0</v>
      </c>
      <c r="CQ193" s="75"/>
      <c r="CR193" s="126">
        <f t="shared" si="292"/>
        <v>-1918</v>
      </c>
      <c r="CS193" s="112">
        <v>0</v>
      </c>
      <c r="CT193" s="121">
        <f t="shared" si="265"/>
        <v>-3.8359999999999998E-2</v>
      </c>
      <c r="CU193" s="75">
        <f t="shared" ref="CU193:CW212" si="352">-ROUND(MAX(INDEX(CU$26:CU$38,MATCH(MAX($F193-CU$86-IF(CU$8="Yes",IF(CU$9=0,$U193,MIN($U193,CU$9)),0),0),CU$12:CU$25,1))*(MAX($F193-CU$86-IF(CU$8="Yes",IF(CU$9=0,$U193,MIN($U193,CU$9)),0),0)-INDEX(CU$12:CU$25,MATCH(MAX($F193-CU$86-IF(CU$8="Yes",IF(CU$9=0,$U193,MIN($U193,CU$9)),0),0),CU$12:CU$25,1)))+INDEX(CU$39:CU$51,MATCH(MAX($F193-CU$86-IF(CU$8="Yes",IF(CU$9=0,$U193,MIN($U193,CU$9)),0),0),CU$12:CU$25,1))-CU$87,0),0)</f>
        <v>-1307</v>
      </c>
      <c r="CV193" s="75">
        <f t="shared" si="352"/>
        <v>-2104</v>
      </c>
      <c r="CW193" s="75">
        <f t="shared" si="352"/>
        <v>0</v>
      </c>
      <c r="CX193" s="126" cm="1">
        <f t="array" ref="CX193">IF($F193&lt;=10000,0,-ROUND(MAX(INDEX(CX$26:CX$38,MATCH(MAX($F193-CX$86-IF(CX$8="Yes",IF(CX$9=0,$U193,MIN($U193,CX$9)),0),0),CX$12:CX$25,1))*(MAX($F193-CX$86-IF(CX$8="Yes",IF(CX$9=0,$U193,MIN($U193,CX$9)),0),0)-INDEX(CX$12:CX$25,MATCH(MAX($F193-CX$86-IF(CX$8="Yes",IF(CX$9=0,$U193,MIN($U193,CX$9)),0),0),CX$12:CX$25,1)))+INDEX(CX$39:CX$51,MATCH(MAX($F193-CX$86-IF(CX$8="Yes",IF(CX$9=0,$U193,MIN($U193,CX$9)),0),0),CX$12:CX$25,1))-CX$87,0),0))*(1-_xlfn.IFNA(INDEX(WVFamilyCredit[Percent],MATCH(1,(WVFamilyCredit[Year]=Calc!$B$4)*(WVFamilyCredit[HH Size]=SUM(Calc!$B$11:$B$12))*(WVFamilyCredit[Status]=Calc!$B$8)*(WVFamilyCredit[greater than]&lt;=$F193)*(WVFamilyCredit[equal to or less than]&gt;=$F193),0)),0))</f>
        <v>-1617</v>
      </c>
      <c r="CY193" s="115" cm="1">
        <f t="array" ref="CY193">(1-_xlfn.IFNA(INDEX(WVFamilyCredit[Percent],MATCH(1,(WVFamilyCredit[Year]=Calc!$B$4)*(WVFamilyCredit[HH Size]=SUM(Calc!$B$11:$B$12))*(WVFamilyCredit[Status]=Calc!$B$8)*(WVFamilyCredit[greater than]&lt;=$F193)*(WVFamilyCredit[equal to or less than]&gt;=$F193),0)),0))</f>
        <v>1</v>
      </c>
      <c r="CZ193" s="112">
        <v>1815</v>
      </c>
      <c r="DA193" s="57"/>
      <c r="DB193" s="75">
        <f t="shared" ref="DB193:DC212" si="353">-ROUND(MAX(INDEX(DB$26:DB$38,MATCH(MAX($F193-DB$86-IF(DB$8="Yes",IF(DB$9=0,$U193,MIN($U193,DB$9)),0),0),DB$12:DB$25,1))*(MAX($F193-DB$86-IF(DB$8="Yes",IF(DB$9=0,$U193,MIN($U193,DB$9)),0),0)-INDEX(DB$12:DB$25,MATCH(MAX($F193-DB$86-IF(DB$8="Yes",IF(DB$9=0,$U193,MIN($U193,DB$9)),0),0),DB$12:DB$25,1)))+INDEX(DB$39:DB$51,MATCH(MAX($F193-DB$86-IF(DB$8="Yes",IF(DB$9=0,$U193,MIN($U193,DB$9)),0),0),DB$12:DB$25,1))-DB$87,0),0)</f>
        <v>-1564</v>
      </c>
      <c r="DC193" s="75">
        <f t="shared" si="353"/>
        <v>0</v>
      </c>
      <c r="DE193" s="57"/>
      <c r="DF193" s="57">
        <f t="shared" si="309"/>
        <v>2113</v>
      </c>
      <c r="DG193" s="57">
        <f t="shared" si="310"/>
        <v>1646</v>
      </c>
      <c r="DH193">
        <v>0</v>
      </c>
      <c r="DI193" s="57">
        <f t="shared" si="311"/>
        <v>1641</v>
      </c>
      <c r="DJ193" s="75">
        <f t="shared" si="312"/>
        <v>1157</v>
      </c>
      <c r="DK193" s="75">
        <f t="shared" si="313"/>
        <v>1480</v>
      </c>
      <c r="DL193" s="75">
        <f t="shared" si="314"/>
        <v>1263</v>
      </c>
      <c r="DM193" s="57">
        <f t="shared" si="315"/>
        <v>1277</v>
      </c>
      <c r="DN193" s="57">
        <f t="shared" si="316"/>
        <v>590</v>
      </c>
      <c r="DO193">
        <f>0</f>
        <v>0</v>
      </c>
      <c r="DP193">
        <v>0</v>
      </c>
      <c r="DQ193" s="57">
        <f t="shared" si="317"/>
        <v>-1918</v>
      </c>
      <c r="DR193" s="75">
        <f t="shared" si="318"/>
        <v>-1617</v>
      </c>
      <c r="EB193" s="209" cm="1">
        <f t="array" ref="EB193">_xlfn.IFNA(INDEX(CAeitcTable[],MATCH(1,(CAeitcTable[At Least]&lt;=$F193)*(CAeitcTable[But Not Over]&gt;=$F193),0),MATCH(MIN($B$12,3),VALUE(CAeitcTable[#Headers]),0)),0)</f>
        <v>0</v>
      </c>
      <c r="EC193">
        <f t="shared" ref="EC193:EF212" si="354">IF(EC$10,IF($B$12=0,EC$5,IF($B$12=1,EC$6,IF($B$12=2,EC$7,EC$8)))*$S193,0)</f>
        <v>0</v>
      </c>
      <c r="ED193">
        <f t="shared" si="354"/>
        <v>0</v>
      </c>
      <c r="EE193">
        <f t="shared" si="354"/>
        <v>0</v>
      </c>
      <c r="EF193">
        <f t="shared" si="354"/>
        <v>0</v>
      </c>
      <c r="EI193">
        <f t="shared" si="293"/>
        <v>0</v>
      </c>
      <c r="EK193">
        <f t="shared" ref="EK193:EN212" si="355">IF(EK$10,IF($B$12=0,EK$5,IF($B$12=1,EK$6,IF($B$12=2,EK$7,EK$8)))*$S193,0)</f>
        <v>0</v>
      </c>
      <c r="EL193">
        <f t="shared" si="355"/>
        <v>0</v>
      </c>
      <c r="EM193">
        <f t="shared" si="355"/>
        <v>0</v>
      </c>
      <c r="EN193">
        <f t="shared" si="355"/>
        <v>0</v>
      </c>
      <c r="EP193">
        <f t="shared" ref="EP193:EQ212" si="356">IF(EP$10,IF($B$12=0,EP$5,IF($B$12=1,EP$6,IF($B$12=2,EP$7,EP$8)))*$S193,0)</f>
        <v>0</v>
      </c>
      <c r="EQ193">
        <f t="shared" si="356"/>
        <v>0</v>
      </c>
      <c r="ER193" s="209">
        <f t="shared" si="294"/>
        <v>0</v>
      </c>
      <c r="ES193">
        <f t="shared" ref="ES193:ET212" si="357">IF(ES$10,IF($B$12=0,ES$5,IF($B$12=1,ES$6,IF($B$12=2,ES$7,ES$8)))*$S193,0)</f>
        <v>0</v>
      </c>
      <c r="ET193">
        <f t="shared" si="357"/>
        <v>0</v>
      </c>
      <c r="EU193" s="213">
        <f t="shared" si="295"/>
        <v>0</v>
      </c>
      <c r="EW193" s="215">
        <f t="shared" si="296"/>
        <v>0</v>
      </c>
      <c r="EX193">
        <f t="shared" ref="EX193:EY212" si="358">IF(EX$10,IF($B$12=0,EX$5,IF($B$12=1,EX$6,IF($B$12=2,EX$7,EX$8)))*$S193,0)</f>
        <v>0</v>
      </c>
      <c r="EY193">
        <f t="shared" si="358"/>
        <v>0</v>
      </c>
      <c r="FB193">
        <f t="shared" ref="FB193:FD212" si="359">IF(FB$10,IF($B$12=0,FB$5,IF($B$12=1,FB$6,IF($B$12=2,FB$7,FB$8)))*$S193,0)</f>
        <v>0</v>
      </c>
      <c r="FC193">
        <f t="shared" si="359"/>
        <v>0</v>
      </c>
      <c r="FD193">
        <f t="shared" si="359"/>
        <v>0</v>
      </c>
      <c r="FG193" s="215">
        <f t="shared" si="297"/>
        <v>0</v>
      </c>
      <c r="FH193">
        <f t="shared" ref="FH193:FI212" si="360">IF(FH$10,IF($B$12=0,FH$5,IF($B$12=1,FH$6,IF($B$12=2,FH$7,FH$8)))*$S193,0)</f>
        <v>0</v>
      </c>
      <c r="FI193">
        <f t="shared" si="360"/>
        <v>0</v>
      </c>
      <c r="FK193">
        <f t="shared" si="298"/>
        <v>0</v>
      </c>
      <c r="FL193" s="215">
        <f t="shared" si="299"/>
        <v>0</v>
      </c>
      <c r="FP193" s="215">
        <f t="shared" si="300"/>
        <v>0</v>
      </c>
      <c r="FQ193">
        <f t="shared" si="301"/>
        <v>0</v>
      </c>
      <c r="FR193" s="215">
        <f t="shared" si="302"/>
        <v>0</v>
      </c>
      <c r="FS193" s="209">
        <f t="shared" si="303"/>
        <v>315</v>
      </c>
      <c r="FU193">
        <f t="shared" si="304"/>
        <v>0</v>
      </c>
    </row>
    <row r="194" spans="6:177">
      <c r="F194" s="2">
        <v>50500</v>
      </c>
      <c r="G194">
        <f t="shared" si="305"/>
        <v>50525</v>
      </c>
      <c r="H194" s="75">
        <f t="shared" si="266"/>
        <v>-4178</v>
      </c>
      <c r="I194" s="57">
        <v>3250</v>
      </c>
      <c r="J194" s="57">
        <v>0</v>
      </c>
      <c r="K194" s="2">
        <f>ROUND(INDEX(CCareExpDecimal[],MATCH(F194,CCareExpDecimal[Income At Least],1),2)*J194,0)</f>
        <v>0</v>
      </c>
      <c r="L194" s="57">
        <v>650.0000000000033</v>
      </c>
      <c r="M194" s="2">
        <f t="shared" si="267"/>
        <v>0</v>
      </c>
      <c r="N194" s="57">
        <v>2600</v>
      </c>
      <c r="O194" s="57">
        <f t="shared" si="243"/>
        <v>3250</v>
      </c>
      <c r="P194" s="2">
        <f t="shared" si="268"/>
        <v>0</v>
      </c>
      <c r="Q194" s="96">
        <v>600</v>
      </c>
      <c r="R194" s="96">
        <f t="shared" si="306"/>
        <v>0</v>
      </c>
      <c r="S194" s="2">
        <f t="shared" si="307"/>
        <v>0</v>
      </c>
      <c r="T194" s="2">
        <f t="shared" si="269"/>
        <v>-4178</v>
      </c>
      <c r="U194" s="2">
        <f t="shared" si="270"/>
        <v>4178</v>
      </c>
      <c r="V194" s="75"/>
      <c r="W194" s="75">
        <f t="shared" si="271"/>
        <v>-1191</v>
      </c>
      <c r="X194" s="75">
        <f t="shared" si="272"/>
        <v>5</v>
      </c>
      <c r="Y194" s="75">
        <f t="shared" si="273"/>
        <v>0</v>
      </c>
      <c r="Z194" s="75"/>
      <c r="AA194" s="2">
        <f t="shared" si="274"/>
        <v>2500</v>
      </c>
      <c r="AB194" s="2">
        <f>IF($F194&lt;=AD$64,AD$65,AD$66)*Calc!$B$12+AD$63</f>
        <v>1500</v>
      </c>
      <c r="AC194" s="2">
        <f t="shared" si="275"/>
        <v>4000</v>
      </c>
      <c r="AD194" s="126">
        <f t="shared" si="276"/>
        <v>-2410</v>
      </c>
      <c r="AE194" s="112">
        <v>2188</v>
      </c>
      <c r="AF194" s="75">
        <f t="shared" si="277"/>
        <v>0</v>
      </c>
      <c r="AG194" s="75"/>
      <c r="AH194" s="75">
        <f t="shared" si="278"/>
        <v>-916</v>
      </c>
      <c r="AI194" s="75">
        <f t="shared" si="279"/>
        <v>0</v>
      </c>
      <c r="AJ194" s="75">
        <f t="shared" si="280"/>
        <v>-1720</v>
      </c>
      <c r="AK194" s="75">
        <f t="shared" si="281"/>
        <v>0</v>
      </c>
      <c r="AL194" s="75">
        <f t="shared" si="308"/>
        <v>-1720</v>
      </c>
      <c r="AM194" s="114">
        <v>1669</v>
      </c>
      <c r="AN194" s="120"/>
      <c r="AO194" s="75">
        <f t="shared" si="342"/>
        <v>-1242</v>
      </c>
      <c r="AP194" s="75">
        <f t="shared" si="342"/>
        <v>-1613</v>
      </c>
      <c r="AQ194" s="75"/>
      <c r="AR194" s="126">
        <f t="shared" si="282"/>
        <v>-1575</v>
      </c>
      <c r="AS194" s="75">
        <f t="shared" si="343"/>
        <v>-2126</v>
      </c>
      <c r="AT194" s="75">
        <f t="shared" si="343"/>
        <v>-1999</v>
      </c>
      <c r="AU194" s="75">
        <f t="shared" si="343"/>
        <v>0</v>
      </c>
      <c r="AV194" s="75">
        <f t="shared" si="343"/>
        <v>-2266</v>
      </c>
      <c r="AW194" s="112">
        <v>1666</v>
      </c>
      <c r="AX194" s="75">
        <f t="shared" si="344"/>
        <v>-3147</v>
      </c>
      <c r="AY194" s="75">
        <f t="shared" si="344"/>
        <v>-1865</v>
      </c>
      <c r="AZ194" s="75"/>
      <c r="BA194" s="75">
        <f t="shared" si="345"/>
        <v>-2380</v>
      </c>
      <c r="BB194" s="75">
        <f t="shared" si="345"/>
        <v>-1559</v>
      </c>
      <c r="BC194" s="75">
        <f t="shared" si="345"/>
        <v>-2311</v>
      </c>
      <c r="BD194" s="75">
        <f t="shared" si="345"/>
        <v>-2093</v>
      </c>
      <c r="BE194" s="75">
        <f t="shared" si="345"/>
        <v>-2138</v>
      </c>
      <c r="BF194" s="75">
        <f t="shared" si="345"/>
        <v>-1404</v>
      </c>
      <c r="BG194" s="112">
        <v>1175</v>
      </c>
      <c r="BH194" s="75">
        <f t="shared" si="283"/>
        <v>-1924</v>
      </c>
      <c r="BI194" s="75">
        <f t="shared" si="284"/>
        <v>5150</v>
      </c>
      <c r="BJ194" s="75">
        <f t="shared" si="285"/>
        <v>-1950</v>
      </c>
      <c r="BK194" s="75">
        <f t="shared" si="346"/>
        <v>-2305</v>
      </c>
      <c r="BL194" s="75">
        <f t="shared" si="346"/>
        <v>-1917</v>
      </c>
      <c r="BM194" s="75"/>
      <c r="BN194" s="75">
        <f t="shared" si="347"/>
        <v>-2058</v>
      </c>
      <c r="BO194" s="75">
        <f t="shared" si="347"/>
        <v>-1610</v>
      </c>
      <c r="BP194" s="112">
        <v>1505</v>
      </c>
      <c r="BQ194" s="75">
        <f t="shared" si="286"/>
        <v>-1425</v>
      </c>
      <c r="BR194" s="112">
        <v>1287</v>
      </c>
      <c r="BS194" s="75">
        <f t="shared" si="287"/>
        <v>5540</v>
      </c>
      <c r="BT194" s="75">
        <f t="shared" si="348"/>
        <v>-2271</v>
      </c>
      <c r="BU194" s="75">
        <f t="shared" si="348"/>
        <v>-1718</v>
      </c>
      <c r="BV194" s="75">
        <f t="shared" si="348"/>
        <v>0</v>
      </c>
      <c r="BW194" s="75">
        <f t="shared" si="348"/>
        <v>0</v>
      </c>
      <c r="BX194" s="75">
        <f t="shared" si="348"/>
        <v>-1242</v>
      </c>
      <c r="BY194" s="75">
        <f t="shared" si="348"/>
        <v>-1516</v>
      </c>
      <c r="BZ194" s="75">
        <f t="shared" si="348"/>
        <v>-2173</v>
      </c>
      <c r="CA194" s="75">
        <f t="shared" si="348"/>
        <v>-1793</v>
      </c>
      <c r="CB194" s="112">
        <v>1300</v>
      </c>
      <c r="CC194" s="75">
        <f t="shared" si="288"/>
        <v>0</v>
      </c>
      <c r="CD194" s="75">
        <f t="shared" si="289"/>
        <v>250</v>
      </c>
      <c r="CE194" s="126">
        <f t="shared" si="290"/>
        <v>-613</v>
      </c>
      <c r="CF194" s="75">
        <f t="shared" si="291"/>
        <v>-1861</v>
      </c>
      <c r="CG194" s="75"/>
      <c r="CH194" s="75">
        <f t="shared" si="349"/>
        <v>-3304</v>
      </c>
      <c r="CI194" s="75">
        <f t="shared" si="349"/>
        <v>-1550</v>
      </c>
      <c r="CJ194" s="75"/>
      <c r="CK194" s="75">
        <f t="shared" si="350"/>
        <v>-1343</v>
      </c>
      <c r="CL194" s="75">
        <f t="shared" si="350"/>
        <v>-1679</v>
      </c>
      <c r="CM194" s="112">
        <v>623</v>
      </c>
      <c r="CN194" s="75">
        <f t="shared" si="351"/>
        <v>0</v>
      </c>
      <c r="CO194" s="75">
        <f t="shared" si="351"/>
        <v>0</v>
      </c>
      <c r="CP194" s="75">
        <f t="shared" si="351"/>
        <v>0</v>
      </c>
      <c r="CQ194" s="75"/>
      <c r="CR194" s="126">
        <f t="shared" si="292"/>
        <v>-1948</v>
      </c>
      <c r="CS194" s="112">
        <v>0</v>
      </c>
      <c r="CT194" s="121">
        <f t="shared" si="265"/>
        <v>-3.8574257425742574E-2</v>
      </c>
      <c r="CU194" s="75">
        <f t="shared" si="352"/>
        <v>-1323</v>
      </c>
      <c r="CV194" s="75">
        <f t="shared" si="352"/>
        <v>-2133</v>
      </c>
      <c r="CW194" s="75">
        <f t="shared" si="352"/>
        <v>0</v>
      </c>
      <c r="CX194" s="126" cm="1">
        <f t="array" ref="CX194">IF($F194&lt;=10000,0,-ROUND(MAX(INDEX(CX$26:CX$38,MATCH(MAX($F194-CX$86-IF(CX$8="Yes",IF(CX$9=0,$U194,MIN($U194,CX$9)),0),0),CX$12:CX$25,1))*(MAX($F194-CX$86-IF(CX$8="Yes",IF(CX$9=0,$U194,MIN($U194,CX$9)),0),0)-INDEX(CX$12:CX$25,MATCH(MAX($F194-CX$86-IF(CX$8="Yes",IF(CX$9=0,$U194,MIN($U194,CX$9)),0),0),CX$12:CX$25,1)))+INDEX(CX$39:CX$51,MATCH(MAX($F194-CX$86-IF(CX$8="Yes",IF(CX$9=0,$U194,MIN($U194,CX$9)),0),0),CX$12:CX$25,1))-CX$87,0),0))*(1-_xlfn.IFNA(INDEX(WVFamilyCredit[Percent],MATCH(1,(WVFamilyCredit[Year]=Calc!$B$4)*(WVFamilyCredit[HH Size]=SUM(Calc!$B$11:$B$12))*(WVFamilyCredit[Status]=Calc!$B$8)*(WVFamilyCredit[greater than]&lt;=$F194)*(WVFamilyCredit[equal to or less than]&gt;=$F194),0)),0))</f>
        <v>-1641</v>
      </c>
      <c r="CY194" s="115" cm="1">
        <f t="array" ref="CY194">(1-_xlfn.IFNA(INDEX(WVFamilyCredit[Percent],MATCH(1,(WVFamilyCredit[Year]=Calc!$B$4)*(WVFamilyCredit[HH Size]=SUM(Calc!$B$11:$B$12))*(WVFamilyCredit[Status]=Calc!$B$8)*(WVFamilyCredit[greater than]&lt;=$F194)*(WVFamilyCredit[equal to or less than]&gt;=$F194),0)),0))</f>
        <v>1</v>
      </c>
      <c r="CZ194" s="112">
        <v>1845</v>
      </c>
      <c r="DA194" s="57"/>
      <c r="DB194" s="75">
        <f t="shared" si="353"/>
        <v>-1590</v>
      </c>
      <c r="DC194" s="75">
        <f t="shared" si="353"/>
        <v>0</v>
      </c>
      <c r="DE194" s="57"/>
      <c r="DF194" s="57">
        <f t="shared" si="309"/>
        <v>2188</v>
      </c>
      <c r="DG194" s="57">
        <f t="shared" si="310"/>
        <v>1669</v>
      </c>
      <c r="DH194">
        <v>0</v>
      </c>
      <c r="DI194" s="57">
        <f t="shared" si="311"/>
        <v>1666</v>
      </c>
      <c r="DJ194" s="75">
        <f t="shared" si="312"/>
        <v>1175</v>
      </c>
      <c r="DK194" s="75">
        <f t="shared" si="313"/>
        <v>1505</v>
      </c>
      <c r="DL194" s="75">
        <f t="shared" si="314"/>
        <v>1287</v>
      </c>
      <c r="DM194" s="57">
        <f t="shared" si="315"/>
        <v>1300</v>
      </c>
      <c r="DN194" s="57">
        <f t="shared" si="316"/>
        <v>623</v>
      </c>
      <c r="DO194">
        <f>0</f>
        <v>0</v>
      </c>
      <c r="DP194">
        <v>0</v>
      </c>
      <c r="DQ194" s="57">
        <f t="shared" si="317"/>
        <v>-1948</v>
      </c>
      <c r="DR194" s="75">
        <f t="shared" si="318"/>
        <v>-1641</v>
      </c>
      <c r="EB194" s="209" cm="1">
        <f t="array" ref="EB194">_xlfn.IFNA(INDEX(CAeitcTable[],MATCH(1,(CAeitcTable[At Least]&lt;=$F194)*(CAeitcTable[But Not Over]&gt;=$F194),0),MATCH(MIN($B$12,3),VALUE(CAeitcTable[#Headers]),0)),0)</f>
        <v>0</v>
      </c>
      <c r="EC194">
        <f t="shared" si="354"/>
        <v>0</v>
      </c>
      <c r="ED194">
        <f t="shared" si="354"/>
        <v>0</v>
      </c>
      <c r="EE194">
        <f t="shared" si="354"/>
        <v>0</v>
      </c>
      <c r="EF194">
        <f t="shared" si="354"/>
        <v>0</v>
      </c>
      <c r="EI194">
        <f t="shared" si="293"/>
        <v>0</v>
      </c>
      <c r="EK194">
        <f t="shared" si="355"/>
        <v>0</v>
      </c>
      <c r="EL194">
        <f t="shared" si="355"/>
        <v>0</v>
      </c>
      <c r="EM194">
        <f t="shared" si="355"/>
        <v>0</v>
      </c>
      <c r="EN194">
        <f t="shared" si="355"/>
        <v>0</v>
      </c>
      <c r="EP194">
        <f t="shared" si="356"/>
        <v>0</v>
      </c>
      <c r="EQ194">
        <f t="shared" si="356"/>
        <v>0</v>
      </c>
      <c r="ER194" s="209">
        <f t="shared" si="294"/>
        <v>0</v>
      </c>
      <c r="ES194">
        <f t="shared" si="357"/>
        <v>0</v>
      </c>
      <c r="ET194">
        <f t="shared" si="357"/>
        <v>0</v>
      </c>
      <c r="EU194" s="213">
        <f t="shared" si="295"/>
        <v>0</v>
      </c>
      <c r="EW194" s="215">
        <f t="shared" si="296"/>
        <v>0</v>
      </c>
      <c r="EX194">
        <f t="shared" si="358"/>
        <v>0</v>
      </c>
      <c r="EY194">
        <f t="shared" si="358"/>
        <v>0</v>
      </c>
      <c r="FB194">
        <f t="shared" si="359"/>
        <v>0</v>
      </c>
      <c r="FC194">
        <f t="shared" si="359"/>
        <v>0</v>
      </c>
      <c r="FD194">
        <f t="shared" si="359"/>
        <v>0</v>
      </c>
      <c r="FG194" s="215">
        <f t="shared" si="297"/>
        <v>0</v>
      </c>
      <c r="FH194">
        <f t="shared" si="360"/>
        <v>0</v>
      </c>
      <c r="FI194">
        <f t="shared" si="360"/>
        <v>0</v>
      </c>
      <c r="FK194">
        <f t="shared" si="298"/>
        <v>0</v>
      </c>
      <c r="FL194" s="215">
        <f t="shared" si="299"/>
        <v>0</v>
      </c>
      <c r="FP194" s="215">
        <f t="shared" si="300"/>
        <v>0</v>
      </c>
      <c r="FQ194">
        <f t="shared" si="301"/>
        <v>0</v>
      </c>
      <c r="FR194" s="215">
        <f t="shared" si="302"/>
        <v>0</v>
      </c>
      <c r="FS194" s="209">
        <f t="shared" si="303"/>
        <v>315</v>
      </c>
      <c r="FU194">
        <f t="shared" si="304"/>
        <v>0</v>
      </c>
    </row>
    <row r="195" spans="6:177">
      <c r="F195" s="2">
        <v>51000</v>
      </c>
      <c r="G195">
        <f t="shared" si="305"/>
        <v>51025</v>
      </c>
      <c r="H195" s="75">
        <f t="shared" si="266"/>
        <v>-4238</v>
      </c>
      <c r="I195" s="57">
        <v>3310</v>
      </c>
      <c r="J195" s="57">
        <v>0</v>
      </c>
      <c r="K195" s="2">
        <f>ROUND(INDEX(CCareExpDecimal[],MATCH(F195,CCareExpDecimal[Income At Least],1),2)*J195,0)</f>
        <v>0</v>
      </c>
      <c r="L195" s="57">
        <v>662.0000000000033</v>
      </c>
      <c r="M195" s="2">
        <f t="shared" si="267"/>
        <v>0</v>
      </c>
      <c r="N195" s="57">
        <v>2648</v>
      </c>
      <c r="O195" s="57">
        <f t="shared" si="243"/>
        <v>3310</v>
      </c>
      <c r="P195" s="2">
        <f t="shared" si="268"/>
        <v>0</v>
      </c>
      <c r="Q195" s="96">
        <v>552</v>
      </c>
      <c r="R195" s="96">
        <f t="shared" si="306"/>
        <v>0</v>
      </c>
      <c r="S195" s="2">
        <f t="shared" si="307"/>
        <v>0</v>
      </c>
      <c r="T195" s="2">
        <f t="shared" si="269"/>
        <v>-4238</v>
      </c>
      <c r="U195" s="2">
        <f t="shared" si="270"/>
        <v>4238</v>
      </c>
      <c r="V195" s="75"/>
      <c r="W195" s="75">
        <f t="shared" si="271"/>
        <v>-1207</v>
      </c>
      <c r="X195" s="75">
        <f t="shared" si="272"/>
        <v>5</v>
      </c>
      <c r="Y195" s="75">
        <f t="shared" si="273"/>
        <v>0</v>
      </c>
      <c r="Z195" s="75"/>
      <c r="AA195" s="2">
        <f t="shared" si="274"/>
        <v>2500</v>
      </c>
      <c r="AB195" s="2">
        <f>IF($F195&lt;=AD$64,AD$65,AD$66)*Calc!$B$12+AD$63</f>
        <v>1500</v>
      </c>
      <c r="AC195" s="2">
        <f t="shared" si="275"/>
        <v>4000</v>
      </c>
      <c r="AD195" s="126">
        <f t="shared" si="276"/>
        <v>-2435</v>
      </c>
      <c r="AE195" s="112">
        <v>2213</v>
      </c>
      <c r="AF195" s="75">
        <f t="shared" si="277"/>
        <v>0</v>
      </c>
      <c r="AG195" s="75"/>
      <c r="AH195" s="75">
        <f t="shared" si="278"/>
        <v>-929</v>
      </c>
      <c r="AI195" s="75">
        <f t="shared" si="279"/>
        <v>0</v>
      </c>
      <c r="AJ195" s="75">
        <f t="shared" si="280"/>
        <v>-1744</v>
      </c>
      <c r="AK195" s="75">
        <f t="shared" si="281"/>
        <v>0</v>
      </c>
      <c r="AL195" s="75">
        <f t="shared" si="308"/>
        <v>-1744</v>
      </c>
      <c r="AM195" s="114">
        <v>1693</v>
      </c>
      <c r="AN195" s="120"/>
      <c r="AO195" s="75">
        <f t="shared" si="342"/>
        <v>-1272</v>
      </c>
      <c r="AP195" s="75">
        <f t="shared" si="342"/>
        <v>-1635</v>
      </c>
      <c r="AQ195" s="75"/>
      <c r="AR195" s="126">
        <f t="shared" si="282"/>
        <v>-1600</v>
      </c>
      <c r="AS195" s="75">
        <f t="shared" si="343"/>
        <v>-2154</v>
      </c>
      <c r="AT195" s="75">
        <f t="shared" si="343"/>
        <v>-2029</v>
      </c>
      <c r="AU195" s="75">
        <f t="shared" si="343"/>
        <v>0</v>
      </c>
      <c r="AV195" s="75">
        <f t="shared" si="343"/>
        <v>-2294</v>
      </c>
      <c r="AW195" s="112">
        <v>1691</v>
      </c>
      <c r="AX195" s="75">
        <f t="shared" si="344"/>
        <v>-3186</v>
      </c>
      <c r="AY195" s="75">
        <f t="shared" si="344"/>
        <v>-1894</v>
      </c>
      <c r="AZ195" s="75"/>
      <c r="BA195" s="75">
        <f t="shared" si="345"/>
        <v>-2404</v>
      </c>
      <c r="BB195" s="75">
        <f t="shared" si="345"/>
        <v>-1575</v>
      </c>
      <c r="BC195" s="75">
        <f t="shared" si="345"/>
        <v>-2336</v>
      </c>
      <c r="BD195" s="75">
        <f t="shared" si="345"/>
        <v>-2122</v>
      </c>
      <c r="BE195" s="75">
        <f t="shared" si="345"/>
        <v>-2161</v>
      </c>
      <c r="BF195" s="75">
        <f t="shared" si="345"/>
        <v>-1421</v>
      </c>
      <c r="BG195" s="112">
        <v>1192</v>
      </c>
      <c r="BH195" s="75">
        <f t="shared" si="283"/>
        <v>-1958</v>
      </c>
      <c r="BI195" s="75">
        <f t="shared" si="284"/>
        <v>5150</v>
      </c>
      <c r="BJ195" s="75">
        <f t="shared" si="285"/>
        <v>-1973</v>
      </c>
      <c r="BK195" s="75">
        <f t="shared" si="346"/>
        <v>-2330</v>
      </c>
      <c r="BL195" s="75">
        <f t="shared" si="346"/>
        <v>-1938</v>
      </c>
      <c r="BM195" s="75"/>
      <c r="BN195" s="75">
        <f t="shared" si="347"/>
        <v>-2092</v>
      </c>
      <c r="BO195" s="75">
        <f t="shared" si="347"/>
        <v>-1635</v>
      </c>
      <c r="BP195" s="112">
        <v>1530</v>
      </c>
      <c r="BQ195" s="75">
        <f t="shared" si="286"/>
        <v>-1446</v>
      </c>
      <c r="BR195" s="112">
        <v>1312</v>
      </c>
      <c r="BS195" s="75">
        <f t="shared" si="287"/>
        <v>5540</v>
      </c>
      <c r="BT195" s="75">
        <f t="shared" si="348"/>
        <v>-2301</v>
      </c>
      <c r="BU195" s="75">
        <f t="shared" si="348"/>
        <v>-1751</v>
      </c>
      <c r="BV195" s="75">
        <f t="shared" si="348"/>
        <v>0</v>
      </c>
      <c r="BW195" s="75">
        <f t="shared" si="348"/>
        <v>0</v>
      </c>
      <c r="BX195" s="75">
        <f t="shared" si="348"/>
        <v>-1270</v>
      </c>
      <c r="BY195" s="75">
        <f t="shared" si="348"/>
        <v>-1541</v>
      </c>
      <c r="BZ195" s="75">
        <f t="shared" si="348"/>
        <v>-2200</v>
      </c>
      <c r="CA195" s="75">
        <f t="shared" si="348"/>
        <v>-1817</v>
      </c>
      <c r="CB195" s="112">
        <v>1324</v>
      </c>
      <c r="CC195" s="75">
        <f t="shared" si="288"/>
        <v>0</v>
      </c>
      <c r="CD195" s="75">
        <f t="shared" si="289"/>
        <v>250</v>
      </c>
      <c r="CE195" s="126">
        <f t="shared" si="290"/>
        <v>-627</v>
      </c>
      <c r="CF195" s="75">
        <f t="shared" si="291"/>
        <v>-1885</v>
      </c>
      <c r="CG195" s="75"/>
      <c r="CH195" s="75">
        <f t="shared" si="349"/>
        <v>-3343</v>
      </c>
      <c r="CI195" s="75">
        <f t="shared" si="349"/>
        <v>-1566</v>
      </c>
      <c r="CJ195" s="75"/>
      <c r="CK195" s="75">
        <f t="shared" si="350"/>
        <v>-1361</v>
      </c>
      <c r="CL195" s="75">
        <f t="shared" si="350"/>
        <v>-1711</v>
      </c>
      <c r="CM195" s="112">
        <v>655</v>
      </c>
      <c r="CN195" s="75">
        <f t="shared" si="351"/>
        <v>0</v>
      </c>
      <c r="CO195" s="75">
        <f t="shared" si="351"/>
        <v>0</v>
      </c>
      <c r="CP195" s="75">
        <f t="shared" si="351"/>
        <v>0</v>
      </c>
      <c r="CQ195" s="75"/>
      <c r="CR195" s="126">
        <f t="shared" si="292"/>
        <v>-1979</v>
      </c>
      <c r="CS195" s="112">
        <v>0</v>
      </c>
      <c r="CT195" s="121">
        <f t="shared" si="265"/>
        <v>-3.8803921568627449E-2</v>
      </c>
      <c r="CU195" s="75">
        <f t="shared" si="352"/>
        <v>-1340</v>
      </c>
      <c r="CV195" s="75">
        <f t="shared" si="352"/>
        <v>-2162</v>
      </c>
      <c r="CW195" s="75">
        <f t="shared" si="352"/>
        <v>0</v>
      </c>
      <c r="CX195" s="126" cm="1">
        <f t="array" ref="CX195">IF($F195&lt;=10000,0,-ROUND(MAX(INDEX(CX$26:CX$38,MATCH(MAX($F195-CX$86-IF(CX$8="Yes",IF(CX$9=0,$U195,MIN($U195,CX$9)),0),0),CX$12:CX$25,1))*(MAX($F195-CX$86-IF(CX$8="Yes",IF(CX$9=0,$U195,MIN($U195,CX$9)),0),0)-INDEX(CX$12:CX$25,MATCH(MAX($F195-CX$86-IF(CX$8="Yes",IF(CX$9=0,$U195,MIN($U195,CX$9)),0),0),CX$12:CX$25,1)))+INDEX(CX$39:CX$51,MATCH(MAX($F195-CX$86-IF(CX$8="Yes",IF(CX$9=0,$U195,MIN($U195,CX$9)),0),0),CX$12:CX$25,1))-CX$87,0),0))*(1-_xlfn.IFNA(INDEX(WVFamilyCredit[Percent],MATCH(1,(WVFamilyCredit[Year]=Calc!$B$4)*(WVFamilyCredit[HH Size]=SUM(Calc!$B$11:$B$12))*(WVFamilyCredit[Status]=Calc!$B$8)*(WVFamilyCredit[greater than]&lt;=$F195)*(WVFamilyCredit[equal to or less than]&gt;=$F195),0)),0))</f>
        <v>-1664</v>
      </c>
      <c r="CY195" s="115" cm="1">
        <f t="array" ref="CY195">(1-_xlfn.IFNA(INDEX(WVFamilyCredit[Percent],MATCH(1,(WVFamilyCredit[Year]=Calc!$B$4)*(WVFamilyCredit[HH Size]=SUM(Calc!$B$11:$B$12))*(WVFamilyCredit[Status]=Calc!$B$8)*(WVFamilyCredit[greater than]&lt;=$F195)*(WVFamilyCredit[equal to or less than]&gt;=$F195),0)),0))</f>
        <v>1</v>
      </c>
      <c r="CZ195" s="112">
        <v>1875</v>
      </c>
      <c r="DA195" s="57"/>
      <c r="DB195" s="75">
        <f t="shared" si="353"/>
        <v>-1617</v>
      </c>
      <c r="DC195" s="75">
        <f t="shared" si="353"/>
        <v>0</v>
      </c>
      <c r="DE195" s="57"/>
      <c r="DF195" s="57">
        <f t="shared" si="309"/>
        <v>2213</v>
      </c>
      <c r="DG195" s="57">
        <f t="shared" si="310"/>
        <v>1693</v>
      </c>
      <c r="DH195">
        <v>0</v>
      </c>
      <c r="DI195" s="57">
        <f t="shared" si="311"/>
        <v>1691</v>
      </c>
      <c r="DJ195" s="75">
        <f t="shared" si="312"/>
        <v>1192</v>
      </c>
      <c r="DK195" s="75">
        <f t="shared" si="313"/>
        <v>1530</v>
      </c>
      <c r="DL195" s="75">
        <f t="shared" si="314"/>
        <v>1312</v>
      </c>
      <c r="DM195" s="57">
        <f t="shared" si="315"/>
        <v>1324</v>
      </c>
      <c r="DN195" s="57">
        <f t="shared" si="316"/>
        <v>655</v>
      </c>
      <c r="DO195">
        <f>0</f>
        <v>0</v>
      </c>
      <c r="DP195">
        <v>0</v>
      </c>
      <c r="DQ195" s="57">
        <f t="shared" si="317"/>
        <v>-1979</v>
      </c>
      <c r="DR195" s="75">
        <f t="shared" si="318"/>
        <v>-1664</v>
      </c>
      <c r="EB195" s="209" cm="1">
        <f t="array" ref="EB195">_xlfn.IFNA(INDEX(CAeitcTable[],MATCH(1,(CAeitcTable[At Least]&lt;=$F195)*(CAeitcTable[But Not Over]&gt;=$F195),0),MATCH(MIN($B$12,3),VALUE(CAeitcTable[#Headers]),0)),0)</f>
        <v>0</v>
      </c>
      <c r="EC195">
        <f t="shared" si="354"/>
        <v>0</v>
      </c>
      <c r="ED195">
        <f t="shared" si="354"/>
        <v>0</v>
      </c>
      <c r="EE195">
        <f t="shared" si="354"/>
        <v>0</v>
      </c>
      <c r="EF195">
        <f t="shared" si="354"/>
        <v>0</v>
      </c>
      <c r="EI195">
        <f t="shared" si="293"/>
        <v>0</v>
      </c>
      <c r="EK195">
        <f t="shared" si="355"/>
        <v>0</v>
      </c>
      <c r="EL195">
        <f t="shared" si="355"/>
        <v>0</v>
      </c>
      <c r="EM195">
        <f t="shared" si="355"/>
        <v>0</v>
      </c>
      <c r="EN195">
        <f t="shared" si="355"/>
        <v>0</v>
      </c>
      <c r="EP195">
        <f t="shared" si="356"/>
        <v>0</v>
      </c>
      <c r="EQ195">
        <f t="shared" si="356"/>
        <v>0</v>
      </c>
      <c r="ER195" s="209">
        <f t="shared" si="294"/>
        <v>0</v>
      </c>
      <c r="ES195">
        <f t="shared" si="357"/>
        <v>0</v>
      </c>
      <c r="ET195">
        <f t="shared" si="357"/>
        <v>0</v>
      </c>
      <c r="EU195" s="213">
        <f t="shared" si="295"/>
        <v>0</v>
      </c>
      <c r="EW195" s="215">
        <f t="shared" si="296"/>
        <v>0</v>
      </c>
      <c r="EX195">
        <f t="shared" si="358"/>
        <v>0</v>
      </c>
      <c r="EY195">
        <f t="shared" si="358"/>
        <v>0</v>
      </c>
      <c r="FB195">
        <f t="shared" si="359"/>
        <v>0</v>
      </c>
      <c r="FC195">
        <f t="shared" si="359"/>
        <v>0</v>
      </c>
      <c r="FD195">
        <f t="shared" si="359"/>
        <v>0</v>
      </c>
      <c r="FG195" s="215">
        <f t="shared" si="297"/>
        <v>0</v>
      </c>
      <c r="FH195">
        <f t="shared" si="360"/>
        <v>0</v>
      </c>
      <c r="FI195">
        <f t="shared" si="360"/>
        <v>0</v>
      </c>
      <c r="FK195">
        <f t="shared" si="298"/>
        <v>0</v>
      </c>
      <c r="FL195" s="215">
        <f t="shared" si="299"/>
        <v>0</v>
      </c>
      <c r="FP195" s="215">
        <f t="shared" si="300"/>
        <v>0</v>
      </c>
      <c r="FQ195">
        <f t="shared" si="301"/>
        <v>0</v>
      </c>
      <c r="FR195" s="215">
        <f t="shared" si="302"/>
        <v>0</v>
      </c>
      <c r="FS195" s="209">
        <f t="shared" si="303"/>
        <v>315</v>
      </c>
      <c r="FU195">
        <f t="shared" si="304"/>
        <v>0</v>
      </c>
    </row>
    <row r="196" spans="6:177">
      <c r="F196" s="2">
        <v>51500</v>
      </c>
      <c r="G196">
        <f t="shared" si="305"/>
        <v>51525</v>
      </c>
      <c r="H196" s="75">
        <f t="shared" si="266"/>
        <v>-4298</v>
      </c>
      <c r="I196" s="57">
        <v>3370</v>
      </c>
      <c r="J196" s="57">
        <v>0</v>
      </c>
      <c r="K196" s="2">
        <f>ROUND(INDEX(CCareExpDecimal[],MATCH(F196,CCareExpDecimal[Income At Least],1),2)*J196,0)</f>
        <v>0</v>
      </c>
      <c r="L196" s="57">
        <v>674.00000000000341</v>
      </c>
      <c r="M196" s="2">
        <f t="shared" si="267"/>
        <v>0</v>
      </c>
      <c r="N196" s="57">
        <v>2696</v>
      </c>
      <c r="O196" s="57">
        <f t="shared" si="243"/>
        <v>3370</v>
      </c>
      <c r="P196" s="2">
        <f t="shared" si="268"/>
        <v>0</v>
      </c>
      <c r="Q196" s="96">
        <v>504</v>
      </c>
      <c r="R196" s="96">
        <f t="shared" si="306"/>
        <v>0</v>
      </c>
      <c r="S196" s="2">
        <f t="shared" si="307"/>
        <v>0</v>
      </c>
      <c r="T196" s="2">
        <f t="shared" si="269"/>
        <v>-4298</v>
      </c>
      <c r="U196" s="2">
        <f t="shared" si="270"/>
        <v>4298</v>
      </c>
      <c r="V196" s="75"/>
      <c r="W196" s="75">
        <f t="shared" si="271"/>
        <v>-1225</v>
      </c>
      <c r="X196" s="75">
        <f t="shared" si="272"/>
        <v>5</v>
      </c>
      <c r="Y196" s="75">
        <f t="shared" si="273"/>
        <v>0</v>
      </c>
      <c r="Z196" s="75"/>
      <c r="AA196" s="2">
        <f t="shared" si="274"/>
        <v>2500</v>
      </c>
      <c r="AB196" s="2">
        <f>IF($F196&lt;=AD$64,AD$65,AD$66)*Calc!$B$12+AD$63</f>
        <v>1500</v>
      </c>
      <c r="AC196" s="2">
        <f t="shared" si="275"/>
        <v>4000</v>
      </c>
      <c r="AD196" s="126">
        <f t="shared" si="276"/>
        <v>-2460</v>
      </c>
      <c r="AE196" s="112">
        <v>2238</v>
      </c>
      <c r="AF196" s="75">
        <f t="shared" si="277"/>
        <v>0</v>
      </c>
      <c r="AG196" s="75"/>
      <c r="AH196" s="75">
        <f t="shared" si="278"/>
        <v>-941</v>
      </c>
      <c r="AI196" s="75">
        <f t="shared" si="279"/>
        <v>0</v>
      </c>
      <c r="AJ196" s="75">
        <f t="shared" si="280"/>
        <v>-1769</v>
      </c>
      <c r="AK196" s="75">
        <f t="shared" si="281"/>
        <v>0</v>
      </c>
      <c r="AL196" s="75">
        <f t="shared" si="308"/>
        <v>-1769</v>
      </c>
      <c r="AM196" s="114">
        <v>1716</v>
      </c>
      <c r="AN196" s="120"/>
      <c r="AO196" s="75">
        <f t="shared" si="342"/>
        <v>-1302</v>
      </c>
      <c r="AP196" s="75">
        <f t="shared" si="342"/>
        <v>-1657</v>
      </c>
      <c r="AQ196" s="75"/>
      <c r="AR196" s="126">
        <f t="shared" si="282"/>
        <v>-1625</v>
      </c>
      <c r="AS196" s="75">
        <f t="shared" si="343"/>
        <v>-2181</v>
      </c>
      <c r="AT196" s="75">
        <f t="shared" si="343"/>
        <v>-2059</v>
      </c>
      <c r="AU196" s="75">
        <f t="shared" si="343"/>
        <v>0</v>
      </c>
      <c r="AV196" s="75">
        <f t="shared" si="343"/>
        <v>-2323</v>
      </c>
      <c r="AW196" s="112">
        <v>1716</v>
      </c>
      <c r="AX196" s="75">
        <f t="shared" si="344"/>
        <v>-3226</v>
      </c>
      <c r="AY196" s="75">
        <f t="shared" si="344"/>
        <v>-1923</v>
      </c>
      <c r="AZ196" s="75"/>
      <c r="BA196" s="75">
        <f t="shared" si="345"/>
        <v>-2429</v>
      </c>
      <c r="BB196" s="75">
        <f t="shared" si="345"/>
        <v>-1591</v>
      </c>
      <c r="BC196" s="75">
        <f t="shared" si="345"/>
        <v>-2361</v>
      </c>
      <c r="BD196" s="75">
        <f t="shared" si="345"/>
        <v>-2150</v>
      </c>
      <c r="BE196" s="75">
        <f t="shared" si="345"/>
        <v>-2183</v>
      </c>
      <c r="BF196" s="75">
        <f t="shared" si="345"/>
        <v>-1439</v>
      </c>
      <c r="BG196" s="112">
        <v>1210</v>
      </c>
      <c r="BH196" s="75">
        <f t="shared" si="283"/>
        <v>-1991</v>
      </c>
      <c r="BI196" s="75">
        <f t="shared" si="284"/>
        <v>5150</v>
      </c>
      <c r="BJ196" s="75">
        <f t="shared" si="285"/>
        <v>-1997</v>
      </c>
      <c r="BK196" s="75">
        <f t="shared" si="346"/>
        <v>-2355</v>
      </c>
      <c r="BL196" s="75">
        <f t="shared" si="346"/>
        <v>-1959</v>
      </c>
      <c r="BM196" s="75"/>
      <c r="BN196" s="75">
        <f t="shared" si="347"/>
        <v>-2126</v>
      </c>
      <c r="BO196" s="75">
        <f t="shared" si="347"/>
        <v>-1660</v>
      </c>
      <c r="BP196" s="112">
        <v>1555</v>
      </c>
      <c r="BQ196" s="75">
        <f t="shared" si="286"/>
        <v>-1468</v>
      </c>
      <c r="BR196" s="112">
        <v>1337</v>
      </c>
      <c r="BS196" s="75">
        <f t="shared" si="287"/>
        <v>5540</v>
      </c>
      <c r="BT196" s="75">
        <f t="shared" si="348"/>
        <v>-2330</v>
      </c>
      <c r="BU196" s="75">
        <f t="shared" si="348"/>
        <v>-1784</v>
      </c>
      <c r="BV196" s="75">
        <f t="shared" si="348"/>
        <v>0</v>
      </c>
      <c r="BW196" s="75">
        <f t="shared" si="348"/>
        <v>0</v>
      </c>
      <c r="BX196" s="75">
        <f t="shared" si="348"/>
        <v>-1298</v>
      </c>
      <c r="BY196" s="75">
        <f t="shared" si="348"/>
        <v>-1565</v>
      </c>
      <c r="BZ196" s="75">
        <f t="shared" si="348"/>
        <v>-2228</v>
      </c>
      <c r="CA196" s="75">
        <f t="shared" si="348"/>
        <v>-1841</v>
      </c>
      <c r="CB196" s="112">
        <v>1348</v>
      </c>
      <c r="CC196" s="75">
        <f t="shared" si="288"/>
        <v>0</v>
      </c>
      <c r="CD196" s="75">
        <f t="shared" si="289"/>
        <v>250</v>
      </c>
      <c r="CE196" s="126">
        <f t="shared" si="290"/>
        <v>-641</v>
      </c>
      <c r="CF196" s="75">
        <f t="shared" si="291"/>
        <v>-1909</v>
      </c>
      <c r="CG196" s="75"/>
      <c r="CH196" s="75">
        <f t="shared" si="349"/>
        <v>-3381</v>
      </c>
      <c r="CI196" s="75">
        <f t="shared" si="349"/>
        <v>-1581</v>
      </c>
      <c r="CJ196" s="75"/>
      <c r="CK196" s="75">
        <f t="shared" si="350"/>
        <v>-1380</v>
      </c>
      <c r="CL196" s="75">
        <f t="shared" si="350"/>
        <v>-1743</v>
      </c>
      <c r="CM196" s="112">
        <v>684</v>
      </c>
      <c r="CN196" s="75">
        <f t="shared" si="351"/>
        <v>0</v>
      </c>
      <c r="CO196" s="75">
        <f t="shared" si="351"/>
        <v>0</v>
      </c>
      <c r="CP196" s="75">
        <f t="shared" si="351"/>
        <v>0</v>
      </c>
      <c r="CQ196" s="75"/>
      <c r="CR196" s="126">
        <f t="shared" si="292"/>
        <v>-2010</v>
      </c>
      <c r="CS196" s="112">
        <v>0</v>
      </c>
      <c r="CT196" s="121">
        <f t="shared" si="265"/>
        <v>-3.9029126213592231E-2</v>
      </c>
      <c r="CU196" s="75">
        <f t="shared" si="352"/>
        <v>-1357</v>
      </c>
      <c r="CV196" s="75">
        <f t="shared" si="352"/>
        <v>-2190</v>
      </c>
      <c r="CW196" s="75">
        <f t="shared" si="352"/>
        <v>0</v>
      </c>
      <c r="CX196" s="126" cm="1">
        <f t="array" ref="CX196">IF($F196&lt;=10000,0,-ROUND(MAX(INDEX(CX$26:CX$38,MATCH(MAX($F196-CX$86-IF(CX$8="Yes",IF(CX$9=0,$U196,MIN($U196,CX$9)),0),0),CX$12:CX$25,1))*(MAX($F196-CX$86-IF(CX$8="Yes",IF(CX$9=0,$U196,MIN($U196,CX$9)),0),0)-INDEX(CX$12:CX$25,MATCH(MAX($F196-CX$86-IF(CX$8="Yes",IF(CX$9=0,$U196,MIN($U196,CX$9)),0),0),CX$12:CX$25,1)))+INDEX(CX$39:CX$51,MATCH(MAX($F196-CX$86-IF(CX$8="Yes",IF(CX$9=0,$U196,MIN($U196,CX$9)),0),0),CX$12:CX$25,1))-CX$87,0),0))*(1-_xlfn.IFNA(INDEX(WVFamilyCredit[Percent],MATCH(1,(WVFamilyCredit[Year]=Calc!$B$4)*(WVFamilyCredit[HH Size]=SUM(Calc!$B$11:$B$12))*(WVFamilyCredit[Status]=Calc!$B$8)*(WVFamilyCredit[greater than]&lt;=$F196)*(WVFamilyCredit[equal to or less than]&gt;=$F196),0)),0))</f>
        <v>-1688</v>
      </c>
      <c r="CY196" s="115" cm="1">
        <f t="array" ref="CY196">(1-_xlfn.IFNA(INDEX(WVFamilyCredit[Percent],MATCH(1,(WVFamilyCredit[Year]=Calc!$B$4)*(WVFamilyCredit[HH Size]=SUM(Calc!$B$11:$B$12))*(WVFamilyCredit[Status]=Calc!$B$8)*(WVFamilyCredit[greater than]&lt;=$F196)*(WVFamilyCredit[equal to or less than]&gt;=$F196),0)),0))</f>
        <v>1</v>
      </c>
      <c r="CZ196" s="112">
        <v>1905</v>
      </c>
      <c r="DA196" s="57"/>
      <c r="DB196" s="75">
        <f t="shared" si="353"/>
        <v>-1643</v>
      </c>
      <c r="DC196" s="75">
        <f t="shared" si="353"/>
        <v>0</v>
      </c>
      <c r="DE196" s="57"/>
      <c r="DF196" s="57">
        <f t="shared" si="309"/>
        <v>2238</v>
      </c>
      <c r="DG196" s="57">
        <f t="shared" si="310"/>
        <v>1716</v>
      </c>
      <c r="DH196">
        <v>0</v>
      </c>
      <c r="DI196" s="57">
        <f t="shared" si="311"/>
        <v>1716</v>
      </c>
      <c r="DJ196" s="75">
        <f t="shared" si="312"/>
        <v>1210</v>
      </c>
      <c r="DK196" s="75">
        <f t="shared" si="313"/>
        <v>1555</v>
      </c>
      <c r="DL196" s="75">
        <f t="shared" si="314"/>
        <v>1337</v>
      </c>
      <c r="DM196" s="57">
        <f t="shared" si="315"/>
        <v>1348</v>
      </c>
      <c r="DN196" s="57">
        <f t="shared" si="316"/>
        <v>684</v>
      </c>
      <c r="DO196">
        <f>0</f>
        <v>0</v>
      </c>
      <c r="DP196">
        <v>0</v>
      </c>
      <c r="DQ196" s="57">
        <f t="shared" si="317"/>
        <v>-2010</v>
      </c>
      <c r="DR196" s="75">
        <f t="shared" si="318"/>
        <v>-1688</v>
      </c>
      <c r="EB196" s="209" cm="1">
        <f t="array" ref="EB196">_xlfn.IFNA(INDEX(CAeitcTable[],MATCH(1,(CAeitcTable[At Least]&lt;=$F196)*(CAeitcTable[But Not Over]&gt;=$F196),0),MATCH(MIN($B$12,3),VALUE(CAeitcTable[#Headers]),0)),0)</f>
        <v>0</v>
      </c>
      <c r="EC196">
        <f t="shared" si="354"/>
        <v>0</v>
      </c>
      <c r="ED196">
        <f t="shared" si="354"/>
        <v>0</v>
      </c>
      <c r="EE196">
        <f t="shared" si="354"/>
        <v>0</v>
      </c>
      <c r="EF196">
        <f t="shared" si="354"/>
        <v>0</v>
      </c>
      <c r="EI196">
        <f t="shared" si="293"/>
        <v>0</v>
      </c>
      <c r="EK196">
        <f t="shared" si="355"/>
        <v>0</v>
      </c>
      <c r="EL196">
        <f t="shared" si="355"/>
        <v>0</v>
      </c>
      <c r="EM196">
        <f t="shared" si="355"/>
        <v>0</v>
      </c>
      <c r="EN196">
        <f t="shared" si="355"/>
        <v>0</v>
      </c>
      <c r="EP196">
        <f t="shared" si="356"/>
        <v>0</v>
      </c>
      <c r="EQ196">
        <f t="shared" si="356"/>
        <v>0</v>
      </c>
      <c r="ER196" s="209">
        <f t="shared" si="294"/>
        <v>0</v>
      </c>
      <c r="ES196">
        <f t="shared" si="357"/>
        <v>0</v>
      </c>
      <c r="ET196">
        <f t="shared" si="357"/>
        <v>0</v>
      </c>
      <c r="EU196" s="213">
        <f t="shared" si="295"/>
        <v>0</v>
      </c>
      <c r="EW196" s="215">
        <f t="shared" si="296"/>
        <v>0</v>
      </c>
      <c r="EX196">
        <f t="shared" si="358"/>
        <v>0</v>
      </c>
      <c r="EY196">
        <f t="shared" si="358"/>
        <v>0</v>
      </c>
      <c r="FB196">
        <f t="shared" si="359"/>
        <v>0</v>
      </c>
      <c r="FC196">
        <f t="shared" si="359"/>
        <v>0</v>
      </c>
      <c r="FD196">
        <f t="shared" si="359"/>
        <v>0</v>
      </c>
      <c r="FG196" s="215">
        <f t="shared" si="297"/>
        <v>0</v>
      </c>
      <c r="FH196">
        <f t="shared" si="360"/>
        <v>0</v>
      </c>
      <c r="FI196">
        <f t="shared" si="360"/>
        <v>0</v>
      </c>
      <c r="FK196">
        <f t="shared" si="298"/>
        <v>0</v>
      </c>
      <c r="FL196" s="215">
        <f t="shared" si="299"/>
        <v>0</v>
      </c>
      <c r="FP196" s="215">
        <f t="shared" si="300"/>
        <v>0</v>
      </c>
      <c r="FQ196">
        <f t="shared" si="301"/>
        <v>0</v>
      </c>
      <c r="FR196" s="215">
        <f t="shared" si="302"/>
        <v>0</v>
      </c>
      <c r="FS196" s="209">
        <f t="shared" si="303"/>
        <v>315</v>
      </c>
      <c r="FU196">
        <f t="shared" si="304"/>
        <v>0</v>
      </c>
    </row>
    <row r="197" spans="6:177">
      <c r="F197" s="2">
        <v>52000</v>
      </c>
      <c r="G197">
        <f t="shared" si="305"/>
        <v>52025</v>
      </c>
      <c r="H197" s="75">
        <f t="shared" si="266"/>
        <v>-4358</v>
      </c>
      <c r="I197" s="57">
        <v>3430</v>
      </c>
      <c r="J197" s="57">
        <v>0</v>
      </c>
      <c r="K197" s="2">
        <f>ROUND(INDEX(CCareExpDecimal[],MATCH(F197,CCareExpDecimal[Income At Least],1),2)*J197,0)</f>
        <v>0</v>
      </c>
      <c r="L197" s="57">
        <v>686.00000000000341</v>
      </c>
      <c r="M197" s="2">
        <f t="shared" si="267"/>
        <v>0</v>
      </c>
      <c r="N197" s="57">
        <v>2744</v>
      </c>
      <c r="O197" s="57">
        <f t="shared" si="243"/>
        <v>3430</v>
      </c>
      <c r="P197" s="2">
        <f t="shared" si="268"/>
        <v>0</v>
      </c>
      <c r="Q197" s="96">
        <v>456</v>
      </c>
      <c r="R197" s="96">
        <f t="shared" si="306"/>
        <v>0</v>
      </c>
      <c r="S197" s="2">
        <f t="shared" si="307"/>
        <v>0</v>
      </c>
      <c r="T197" s="2">
        <f t="shared" si="269"/>
        <v>-4358</v>
      </c>
      <c r="U197" s="2">
        <f t="shared" si="270"/>
        <v>4358</v>
      </c>
      <c r="V197" s="75"/>
      <c r="W197" s="75">
        <f t="shared" si="271"/>
        <v>-1242</v>
      </c>
      <c r="X197" s="75">
        <f t="shared" si="272"/>
        <v>5</v>
      </c>
      <c r="Y197" s="75">
        <f t="shared" si="273"/>
        <v>0</v>
      </c>
      <c r="Z197" s="75"/>
      <c r="AA197" s="2">
        <f t="shared" si="274"/>
        <v>2500</v>
      </c>
      <c r="AB197" s="2">
        <f>IF($F197&lt;=AD$64,AD$65,AD$66)*Calc!$B$12+AD$63</f>
        <v>1500</v>
      </c>
      <c r="AC197" s="2">
        <f t="shared" si="275"/>
        <v>4000</v>
      </c>
      <c r="AD197" s="126">
        <f t="shared" si="276"/>
        <v>-2485</v>
      </c>
      <c r="AE197" s="112">
        <v>2263</v>
      </c>
      <c r="AF197" s="75">
        <f t="shared" si="277"/>
        <v>0</v>
      </c>
      <c r="AG197" s="75"/>
      <c r="AH197" s="75">
        <f t="shared" si="278"/>
        <v>-954</v>
      </c>
      <c r="AI197" s="75">
        <f t="shared" si="279"/>
        <v>0</v>
      </c>
      <c r="AJ197" s="75">
        <f t="shared" si="280"/>
        <v>-1793</v>
      </c>
      <c r="AK197" s="75">
        <f t="shared" si="281"/>
        <v>0</v>
      </c>
      <c r="AL197" s="75">
        <f t="shared" si="308"/>
        <v>-1793</v>
      </c>
      <c r="AM197" s="114">
        <v>1740</v>
      </c>
      <c r="AN197" s="120"/>
      <c r="AO197" s="75">
        <f t="shared" si="342"/>
        <v>-1332</v>
      </c>
      <c r="AP197" s="75">
        <f t="shared" si="342"/>
        <v>-1679</v>
      </c>
      <c r="AQ197" s="75"/>
      <c r="AR197" s="126">
        <f t="shared" si="282"/>
        <v>-1650</v>
      </c>
      <c r="AS197" s="75">
        <f t="shared" si="343"/>
        <v>-2209</v>
      </c>
      <c r="AT197" s="75">
        <f t="shared" si="343"/>
        <v>-2089</v>
      </c>
      <c r="AU197" s="75">
        <f t="shared" si="343"/>
        <v>0</v>
      </c>
      <c r="AV197" s="75">
        <f t="shared" si="343"/>
        <v>-2352</v>
      </c>
      <c r="AW197" s="112">
        <v>1741</v>
      </c>
      <c r="AX197" s="75">
        <f t="shared" si="344"/>
        <v>-3268</v>
      </c>
      <c r="AY197" s="75">
        <f t="shared" si="344"/>
        <v>-1952</v>
      </c>
      <c r="AZ197" s="75"/>
      <c r="BA197" s="75">
        <f t="shared" si="345"/>
        <v>-2454</v>
      </c>
      <c r="BB197" s="75">
        <f t="shared" si="345"/>
        <v>-1607</v>
      </c>
      <c r="BC197" s="75">
        <f t="shared" si="345"/>
        <v>-2386</v>
      </c>
      <c r="BD197" s="75">
        <f t="shared" si="345"/>
        <v>-2179</v>
      </c>
      <c r="BE197" s="75">
        <f t="shared" si="345"/>
        <v>-2206</v>
      </c>
      <c r="BF197" s="75">
        <f t="shared" si="345"/>
        <v>-1456</v>
      </c>
      <c r="BG197" s="112">
        <v>1216</v>
      </c>
      <c r="BH197" s="75">
        <f t="shared" si="283"/>
        <v>-2025</v>
      </c>
      <c r="BI197" s="75">
        <f t="shared" si="284"/>
        <v>5150</v>
      </c>
      <c r="BJ197" s="75">
        <f t="shared" si="285"/>
        <v>-2021</v>
      </c>
      <c r="BK197" s="75">
        <f t="shared" si="346"/>
        <v>-2380</v>
      </c>
      <c r="BL197" s="75">
        <f t="shared" si="346"/>
        <v>-1981</v>
      </c>
      <c r="BM197" s="75"/>
      <c r="BN197" s="75">
        <f t="shared" si="347"/>
        <v>-2160</v>
      </c>
      <c r="BO197" s="75">
        <f t="shared" si="347"/>
        <v>-1685</v>
      </c>
      <c r="BP197" s="112">
        <v>1580</v>
      </c>
      <c r="BQ197" s="75">
        <f t="shared" si="286"/>
        <v>-1490</v>
      </c>
      <c r="BR197" s="112">
        <v>1362</v>
      </c>
      <c r="BS197" s="75">
        <f t="shared" si="287"/>
        <v>5540</v>
      </c>
      <c r="BT197" s="75">
        <f t="shared" si="348"/>
        <v>-2360</v>
      </c>
      <c r="BU197" s="75">
        <f t="shared" si="348"/>
        <v>-1817</v>
      </c>
      <c r="BV197" s="75">
        <f t="shared" si="348"/>
        <v>0</v>
      </c>
      <c r="BW197" s="75">
        <f t="shared" si="348"/>
        <v>0</v>
      </c>
      <c r="BX197" s="75">
        <f t="shared" si="348"/>
        <v>-1325</v>
      </c>
      <c r="BY197" s="75">
        <f t="shared" si="348"/>
        <v>-1590</v>
      </c>
      <c r="BZ197" s="75">
        <f t="shared" si="348"/>
        <v>-2255</v>
      </c>
      <c r="CA197" s="75">
        <f t="shared" si="348"/>
        <v>-1864</v>
      </c>
      <c r="CB197" s="112">
        <v>1372</v>
      </c>
      <c r="CC197" s="75">
        <f t="shared" si="288"/>
        <v>0</v>
      </c>
      <c r="CD197" s="75">
        <f t="shared" si="289"/>
        <v>250</v>
      </c>
      <c r="CE197" s="126">
        <f t="shared" si="290"/>
        <v>-655</v>
      </c>
      <c r="CF197" s="75">
        <f t="shared" si="291"/>
        <v>-1932</v>
      </c>
      <c r="CG197" s="75"/>
      <c r="CH197" s="75">
        <f t="shared" si="349"/>
        <v>-3420</v>
      </c>
      <c r="CI197" s="75">
        <f t="shared" si="349"/>
        <v>-1596</v>
      </c>
      <c r="CJ197" s="75"/>
      <c r="CK197" s="75">
        <f t="shared" si="350"/>
        <v>-1399</v>
      </c>
      <c r="CL197" s="75">
        <f t="shared" si="350"/>
        <v>-1775</v>
      </c>
      <c r="CM197" s="112">
        <v>716</v>
      </c>
      <c r="CN197" s="75">
        <f t="shared" si="351"/>
        <v>0</v>
      </c>
      <c r="CO197" s="75">
        <f t="shared" si="351"/>
        <v>0</v>
      </c>
      <c r="CP197" s="75">
        <f t="shared" si="351"/>
        <v>0</v>
      </c>
      <c r="CQ197" s="75"/>
      <c r="CR197" s="126">
        <f t="shared" si="292"/>
        <v>-2041</v>
      </c>
      <c r="CS197" s="112">
        <v>0</v>
      </c>
      <c r="CT197" s="121">
        <f t="shared" si="265"/>
        <v>-3.925E-2</v>
      </c>
      <c r="CU197" s="75">
        <f t="shared" si="352"/>
        <v>-1374</v>
      </c>
      <c r="CV197" s="75">
        <f t="shared" si="352"/>
        <v>-2219</v>
      </c>
      <c r="CW197" s="75">
        <f t="shared" si="352"/>
        <v>0</v>
      </c>
      <c r="CX197" s="126" cm="1">
        <f t="array" ref="CX197">IF($F197&lt;=10000,0,-ROUND(MAX(INDEX(CX$26:CX$38,MATCH(MAX($F197-CX$86-IF(CX$8="Yes",IF(CX$9=0,$U197,MIN($U197,CX$9)),0),0),CX$12:CX$25,1))*(MAX($F197-CX$86-IF(CX$8="Yes",IF(CX$9=0,$U197,MIN($U197,CX$9)),0),0)-INDEX(CX$12:CX$25,MATCH(MAX($F197-CX$86-IF(CX$8="Yes",IF(CX$9=0,$U197,MIN($U197,CX$9)),0),0),CX$12:CX$25,1)))+INDEX(CX$39:CX$51,MATCH(MAX($F197-CX$86-IF(CX$8="Yes",IF(CX$9=0,$U197,MIN($U197,CX$9)),0),0),CX$12:CX$25,1))-CX$87,0),0))*(1-_xlfn.IFNA(INDEX(WVFamilyCredit[Percent],MATCH(1,(WVFamilyCredit[Year]=Calc!$B$4)*(WVFamilyCredit[HH Size]=SUM(Calc!$B$11:$B$12))*(WVFamilyCredit[Status]=Calc!$B$8)*(WVFamilyCredit[greater than]&lt;=$F197)*(WVFamilyCredit[equal to or less than]&gt;=$F197),0)),0))</f>
        <v>-1712</v>
      </c>
      <c r="CY197" s="115" cm="1">
        <f t="array" ref="CY197">(1-_xlfn.IFNA(INDEX(WVFamilyCredit[Percent],MATCH(1,(WVFamilyCredit[Year]=Calc!$B$4)*(WVFamilyCredit[HH Size]=SUM(Calc!$B$11:$B$12))*(WVFamilyCredit[Status]=Calc!$B$8)*(WVFamilyCredit[greater than]&lt;=$F197)*(WVFamilyCredit[equal to or less than]&gt;=$F197),0)),0))</f>
        <v>1</v>
      </c>
      <c r="CZ197" s="112">
        <v>1935</v>
      </c>
      <c r="DA197" s="57"/>
      <c r="DB197" s="75">
        <f t="shared" si="353"/>
        <v>-1670</v>
      </c>
      <c r="DC197" s="75">
        <f t="shared" si="353"/>
        <v>0</v>
      </c>
      <c r="DE197" s="57"/>
      <c r="DF197" s="57">
        <f t="shared" si="309"/>
        <v>2263</v>
      </c>
      <c r="DG197" s="57">
        <f t="shared" si="310"/>
        <v>1740</v>
      </c>
      <c r="DH197">
        <v>0</v>
      </c>
      <c r="DI197" s="57">
        <f t="shared" si="311"/>
        <v>1741</v>
      </c>
      <c r="DJ197" s="75">
        <f t="shared" si="312"/>
        <v>1216</v>
      </c>
      <c r="DK197" s="75">
        <f t="shared" si="313"/>
        <v>1580</v>
      </c>
      <c r="DL197" s="75">
        <f t="shared" si="314"/>
        <v>1362</v>
      </c>
      <c r="DM197" s="57">
        <f t="shared" si="315"/>
        <v>1372</v>
      </c>
      <c r="DN197" s="57">
        <f t="shared" si="316"/>
        <v>716</v>
      </c>
      <c r="DO197">
        <f>0</f>
        <v>0</v>
      </c>
      <c r="DP197">
        <v>0</v>
      </c>
      <c r="DQ197" s="57">
        <f t="shared" si="317"/>
        <v>-2041</v>
      </c>
      <c r="DR197" s="75">
        <f t="shared" si="318"/>
        <v>-1712</v>
      </c>
      <c r="EB197" s="209" cm="1">
        <f t="array" ref="EB197">_xlfn.IFNA(INDEX(CAeitcTable[],MATCH(1,(CAeitcTable[At Least]&lt;=$F197)*(CAeitcTable[But Not Over]&gt;=$F197),0),MATCH(MIN($B$12,3),VALUE(CAeitcTable[#Headers]),0)),0)</f>
        <v>0</v>
      </c>
      <c r="EC197">
        <f t="shared" si="354"/>
        <v>0</v>
      </c>
      <c r="ED197">
        <f t="shared" si="354"/>
        <v>0</v>
      </c>
      <c r="EE197">
        <f t="shared" si="354"/>
        <v>0</v>
      </c>
      <c r="EF197">
        <f t="shared" si="354"/>
        <v>0</v>
      </c>
      <c r="EI197">
        <f t="shared" si="293"/>
        <v>0</v>
      </c>
      <c r="EK197">
        <f t="shared" si="355"/>
        <v>0</v>
      </c>
      <c r="EL197">
        <f t="shared" si="355"/>
        <v>0</v>
      </c>
      <c r="EM197">
        <f t="shared" si="355"/>
        <v>0</v>
      </c>
      <c r="EN197">
        <f t="shared" si="355"/>
        <v>0</v>
      </c>
      <c r="EP197">
        <f t="shared" si="356"/>
        <v>0</v>
      </c>
      <c r="EQ197">
        <f t="shared" si="356"/>
        <v>0</v>
      </c>
      <c r="ER197" s="209">
        <f t="shared" si="294"/>
        <v>0</v>
      </c>
      <c r="ES197">
        <f t="shared" si="357"/>
        <v>0</v>
      </c>
      <c r="ET197">
        <f t="shared" si="357"/>
        <v>0</v>
      </c>
      <c r="EU197" s="213">
        <f t="shared" si="295"/>
        <v>0</v>
      </c>
      <c r="EW197" s="215">
        <f t="shared" si="296"/>
        <v>0</v>
      </c>
      <c r="EX197">
        <f t="shared" si="358"/>
        <v>0</v>
      </c>
      <c r="EY197">
        <f t="shared" si="358"/>
        <v>0</v>
      </c>
      <c r="FB197">
        <f t="shared" si="359"/>
        <v>0</v>
      </c>
      <c r="FC197">
        <f t="shared" si="359"/>
        <v>0</v>
      </c>
      <c r="FD197">
        <f t="shared" si="359"/>
        <v>0</v>
      </c>
      <c r="FG197" s="215">
        <f t="shared" si="297"/>
        <v>0</v>
      </c>
      <c r="FH197">
        <f t="shared" si="360"/>
        <v>0</v>
      </c>
      <c r="FI197">
        <f t="shared" si="360"/>
        <v>0</v>
      </c>
      <c r="FK197">
        <f t="shared" si="298"/>
        <v>0</v>
      </c>
      <c r="FL197" s="215">
        <f t="shared" si="299"/>
        <v>0</v>
      </c>
      <c r="FP197" s="215">
        <f t="shared" si="300"/>
        <v>0</v>
      </c>
      <c r="FQ197">
        <f t="shared" si="301"/>
        <v>0</v>
      </c>
      <c r="FR197" s="215">
        <f t="shared" si="302"/>
        <v>0</v>
      </c>
      <c r="FS197" s="209">
        <f t="shared" si="303"/>
        <v>315</v>
      </c>
      <c r="FU197">
        <f t="shared" si="304"/>
        <v>0</v>
      </c>
    </row>
    <row r="198" spans="6:177">
      <c r="F198" s="2">
        <v>52500</v>
      </c>
      <c r="G198">
        <f t="shared" si="305"/>
        <v>52525</v>
      </c>
      <c r="H198" s="75">
        <f t="shared" si="266"/>
        <v>-4418</v>
      </c>
      <c r="I198" s="57">
        <v>3490</v>
      </c>
      <c r="J198" s="57">
        <v>0</v>
      </c>
      <c r="K198" s="2">
        <f>ROUND(INDEX(CCareExpDecimal[],MATCH(F198,CCareExpDecimal[Income At Least],1),2)*J198,0)</f>
        <v>0</v>
      </c>
      <c r="L198" s="57">
        <v>698.00000000000352</v>
      </c>
      <c r="M198" s="2">
        <f t="shared" si="267"/>
        <v>0</v>
      </c>
      <c r="N198" s="57">
        <v>2792</v>
      </c>
      <c r="O198" s="57">
        <f t="shared" si="243"/>
        <v>3490</v>
      </c>
      <c r="P198" s="2">
        <f t="shared" si="268"/>
        <v>0</v>
      </c>
      <c r="Q198" s="96">
        <v>408</v>
      </c>
      <c r="R198" s="96">
        <f t="shared" si="306"/>
        <v>0</v>
      </c>
      <c r="S198" s="2">
        <f t="shared" si="307"/>
        <v>0</v>
      </c>
      <c r="T198" s="2">
        <f t="shared" si="269"/>
        <v>-4418</v>
      </c>
      <c r="U198" s="2">
        <f t="shared" si="270"/>
        <v>4418</v>
      </c>
      <c r="V198" s="75"/>
      <c r="W198" s="75">
        <f t="shared" si="271"/>
        <v>-1259</v>
      </c>
      <c r="X198" s="75">
        <f t="shared" si="272"/>
        <v>5</v>
      </c>
      <c r="Y198" s="75">
        <f t="shared" si="273"/>
        <v>0</v>
      </c>
      <c r="Z198" s="75"/>
      <c r="AA198" s="2">
        <f t="shared" si="274"/>
        <v>2500</v>
      </c>
      <c r="AB198" s="2">
        <f>IF($F198&lt;=AD$64,AD$65,AD$66)*Calc!$B$12+AD$63</f>
        <v>1500</v>
      </c>
      <c r="AC198" s="2">
        <f t="shared" si="275"/>
        <v>4000</v>
      </c>
      <c r="AD198" s="126">
        <f t="shared" si="276"/>
        <v>-2510</v>
      </c>
      <c r="AE198" s="112">
        <v>2288</v>
      </c>
      <c r="AF198" s="75">
        <f t="shared" si="277"/>
        <v>0</v>
      </c>
      <c r="AG198" s="75"/>
      <c r="AH198" s="75">
        <f t="shared" si="278"/>
        <v>-966</v>
      </c>
      <c r="AI198" s="75">
        <f t="shared" si="279"/>
        <v>0</v>
      </c>
      <c r="AJ198" s="75">
        <f t="shared" si="280"/>
        <v>-1818</v>
      </c>
      <c r="AK198" s="75">
        <f t="shared" si="281"/>
        <v>0</v>
      </c>
      <c r="AL198" s="75">
        <f t="shared" si="308"/>
        <v>-1818</v>
      </c>
      <c r="AM198" s="114">
        <v>1763</v>
      </c>
      <c r="AN198" s="120"/>
      <c r="AO198" s="75">
        <f t="shared" si="342"/>
        <v>-1362</v>
      </c>
      <c r="AP198" s="75">
        <f t="shared" si="342"/>
        <v>-1701</v>
      </c>
      <c r="AQ198" s="75"/>
      <c r="AR198" s="126">
        <f t="shared" si="282"/>
        <v>-1675</v>
      </c>
      <c r="AS198" s="75">
        <f t="shared" si="343"/>
        <v>-2237</v>
      </c>
      <c r="AT198" s="75">
        <f t="shared" si="343"/>
        <v>-2119</v>
      </c>
      <c r="AU198" s="75">
        <f t="shared" si="343"/>
        <v>0</v>
      </c>
      <c r="AV198" s="75">
        <f t="shared" si="343"/>
        <v>-2381</v>
      </c>
      <c r="AW198" s="112">
        <v>1767</v>
      </c>
      <c r="AX198" s="75">
        <f t="shared" si="344"/>
        <v>-3309</v>
      </c>
      <c r="AY198" s="75">
        <f t="shared" si="344"/>
        <v>-1981</v>
      </c>
      <c r="AZ198" s="75"/>
      <c r="BA198" s="75">
        <f t="shared" si="345"/>
        <v>-2479</v>
      </c>
      <c r="BB198" s="75">
        <f t="shared" si="345"/>
        <v>-1622</v>
      </c>
      <c r="BC198" s="75">
        <f t="shared" si="345"/>
        <v>-2411</v>
      </c>
      <c r="BD198" s="75">
        <f t="shared" si="345"/>
        <v>-2207</v>
      </c>
      <c r="BE198" s="75">
        <f t="shared" si="345"/>
        <v>-2228</v>
      </c>
      <c r="BF198" s="75">
        <f t="shared" si="345"/>
        <v>-1474</v>
      </c>
      <c r="BG198" s="112">
        <v>1234</v>
      </c>
      <c r="BH198" s="75">
        <f t="shared" si="283"/>
        <v>-2059</v>
      </c>
      <c r="BI198" s="75">
        <f t="shared" si="284"/>
        <v>5150</v>
      </c>
      <c r="BJ198" s="75">
        <f t="shared" si="285"/>
        <v>-2045</v>
      </c>
      <c r="BK198" s="75">
        <f t="shared" si="346"/>
        <v>-2405</v>
      </c>
      <c r="BL198" s="75">
        <f t="shared" si="346"/>
        <v>-2002</v>
      </c>
      <c r="BM198" s="75"/>
      <c r="BN198" s="75">
        <f t="shared" si="347"/>
        <v>-2194</v>
      </c>
      <c r="BO198" s="75">
        <f t="shared" si="347"/>
        <v>-1710</v>
      </c>
      <c r="BP198" s="112">
        <v>1605</v>
      </c>
      <c r="BQ198" s="75">
        <f t="shared" si="286"/>
        <v>-1512</v>
      </c>
      <c r="BR198" s="112">
        <v>1386</v>
      </c>
      <c r="BS198" s="75">
        <f t="shared" si="287"/>
        <v>5540</v>
      </c>
      <c r="BT198" s="75">
        <f t="shared" si="348"/>
        <v>-2390</v>
      </c>
      <c r="BU198" s="75">
        <f t="shared" si="348"/>
        <v>-1851</v>
      </c>
      <c r="BV198" s="75">
        <f t="shared" si="348"/>
        <v>0</v>
      </c>
      <c r="BW198" s="75">
        <f t="shared" si="348"/>
        <v>0</v>
      </c>
      <c r="BX198" s="75">
        <f t="shared" si="348"/>
        <v>-1353</v>
      </c>
      <c r="BY198" s="75">
        <f t="shared" si="348"/>
        <v>-1614</v>
      </c>
      <c r="BZ198" s="75">
        <f t="shared" si="348"/>
        <v>-2283</v>
      </c>
      <c r="CA198" s="75">
        <f t="shared" si="348"/>
        <v>-1888</v>
      </c>
      <c r="CB198" s="112">
        <v>1395</v>
      </c>
      <c r="CC198" s="75">
        <f t="shared" si="288"/>
        <v>0</v>
      </c>
      <c r="CD198" s="75">
        <f t="shared" si="289"/>
        <v>250</v>
      </c>
      <c r="CE198" s="126">
        <f t="shared" si="290"/>
        <v>-668</v>
      </c>
      <c r="CF198" s="75">
        <f t="shared" si="291"/>
        <v>-1956</v>
      </c>
      <c r="CG198" s="75"/>
      <c r="CH198" s="75">
        <f t="shared" si="349"/>
        <v>-3458</v>
      </c>
      <c r="CI198" s="75">
        <f t="shared" si="349"/>
        <v>-1612</v>
      </c>
      <c r="CJ198" s="75"/>
      <c r="CK198" s="75">
        <f t="shared" si="350"/>
        <v>-1418</v>
      </c>
      <c r="CL198" s="75">
        <f t="shared" si="350"/>
        <v>-1807</v>
      </c>
      <c r="CM198" s="112">
        <v>749</v>
      </c>
      <c r="CN198" s="75">
        <f t="shared" si="351"/>
        <v>0</v>
      </c>
      <c r="CO198" s="75">
        <f t="shared" si="351"/>
        <v>0</v>
      </c>
      <c r="CP198" s="75">
        <f t="shared" si="351"/>
        <v>0</v>
      </c>
      <c r="CQ198" s="75"/>
      <c r="CR198" s="126">
        <f t="shared" si="292"/>
        <v>-2071</v>
      </c>
      <c r="CS198" s="112">
        <v>0</v>
      </c>
      <c r="CT198" s="121">
        <f t="shared" si="265"/>
        <v>-3.9447619047619051E-2</v>
      </c>
      <c r="CU198" s="75">
        <f t="shared" si="352"/>
        <v>-1390</v>
      </c>
      <c r="CV198" s="75">
        <f t="shared" si="352"/>
        <v>-2248</v>
      </c>
      <c r="CW198" s="75">
        <f t="shared" si="352"/>
        <v>0</v>
      </c>
      <c r="CX198" s="126" cm="1">
        <f t="array" ref="CX198">IF($F198&lt;=10000,0,-ROUND(MAX(INDEX(CX$26:CX$38,MATCH(MAX($F198-CX$86-IF(CX$8="Yes",IF(CX$9=0,$U198,MIN($U198,CX$9)),0),0),CX$12:CX$25,1))*(MAX($F198-CX$86-IF(CX$8="Yes",IF(CX$9=0,$U198,MIN($U198,CX$9)),0),0)-INDEX(CX$12:CX$25,MATCH(MAX($F198-CX$86-IF(CX$8="Yes",IF(CX$9=0,$U198,MIN($U198,CX$9)),0),0),CX$12:CX$25,1)))+INDEX(CX$39:CX$51,MATCH(MAX($F198-CX$86-IF(CX$8="Yes",IF(CX$9=0,$U198,MIN($U198,CX$9)),0),0),CX$12:CX$25,1))-CX$87,0),0))*(1-_xlfn.IFNA(INDEX(WVFamilyCredit[Percent],MATCH(1,(WVFamilyCredit[Year]=Calc!$B$4)*(WVFamilyCredit[HH Size]=SUM(Calc!$B$11:$B$12))*(WVFamilyCredit[Status]=Calc!$B$8)*(WVFamilyCredit[greater than]&lt;=$F198)*(WVFamilyCredit[equal to or less than]&gt;=$F198),0)),0))</f>
        <v>-1735</v>
      </c>
      <c r="CY198" s="115" cm="1">
        <f t="array" ref="CY198">(1-_xlfn.IFNA(INDEX(WVFamilyCredit[Percent],MATCH(1,(WVFamilyCredit[Year]=Calc!$B$4)*(WVFamilyCredit[HH Size]=SUM(Calc!$B$11:$B$12))*(WVFamilyCredit[Status]=Calc!$B$8)*(WVFamilyCredit[greater than]&lt;=$F198)*(WVFamilyCredit[equal to or less than]&gt;=$F198),0)),0))</f>
        <v>1</v>
      </c>
      <c r="CZ198" s="112">
        <v>1965</v>
      </c>
      <c r="DA198" s="57"/>
      <c r="DB198" s="75">
        <f t="shared" si="353"/>
        <v>-1696</v>
      </c>
      <c r="DC198" s="75">
        <f t="shared" si="353"/>
        <v>0</v>
      </c>
      <c r="DE198" s="57"/>
      <c r="DF198" s="57">
        <f t="shared" si="309"/>
        <v>2288</v>
      </c>
      <c r="DG198" s="57">
        <f t="shared" si="310"/>
        <v>1763</v>
      </c>
      <c r="DH198">
        <v>0</v>
      </c>
      <c r="DI198" s="57">
        <f t="shared" si="311"/>
        <v>1767</v>
      </c>
      <c r="DJ198" s="75">
        <f t="shared" si="312"/>
        <v>1234</v>
      </c>
      <c r="DK198" s="75">
        <f t="shared" si="313"/>
        <v>1605</v>
      </c>
      <c r="DL198" s="75">
        <f t="shared" si="314"/>
        <v>1386</v>
      </c>
      <c r="DM198" s="57">
        <f t="shared" si="315"/>
        <v>1395</v>
      </c>
      <c r="DN198" s="57">
        <f t="shared" si="316"/>
        <v>749</v>
      </c>
      <c r="DO198">
        <f>0</f>
        <v>0</v>
      </c>
      <c r="DP198">
        <v>0</v>
      </c>
      <c r="DQ198" s="57">
        <f t="shared" si="317"/>
        <v>-2071</v>
      </c>
      <c r="DR198" s="75">
        <f t="shared" si="318"/>
        <v>-1735</v>
      </c>
      <c r="EB198" s="209" cm="1">
        <f t="array" ref="EB198">_xlfn.IFNA(INDEX(CAeitcTable[],MATCH(1,(CAeitcTable[At Least]&lt;=$F198)*(CAeitcTable[But Not Over]&gt;=$F198),0),MATCH(MIN($B$12,3),VALUE(CAeitcTable[#Headers]),0)),0)</f>
        <v>0</v>
      </c>
      <c r="EC198">
        <f t="shared" si="354"/>
        <v>0</v>
      </c>
      <c r="ED198">
        <f t="shared" si="354"/>
        <v>0</v>
      </c>
      <c r="EE198">
        <f t="shared" si="354"/>
        <v>0</v>
      </c>
      <c r="EF198">
        <f t="shared" si="354"/>
        <v>0</v>
      </c>
      <c r="EI198">
        <f t="shared" si="293"/>
        <v>0</v>
      </c>
      <c r="EK198">
        <f t="shared" si="355"/>
        <v>0</v>
      </c>
      <c r="EL198">
        <f t="shared" si="355"/>
        <v>0</v>
      </c>
      <c r="EM198">
        <f t="shared" si="355"/>
        <v>0</v>
      </c>
      <c r="EN198">
        <f t="shared" si="355"/>
        <v>0</v>
      </c>
      <c r="EP198">
        <f t="shared" si="356"/>
        <v>0</v>
      </c>
      <c r="EQ198">
        <f t="shared" si="356"/>
        <v>0</v>
      </c>
      <c r="ER198" s="209">
        <f t="shared" si="294"/>
        <v>0</v>
      </c>
      <c r="ES198">
        <f t="shared" si="357"/>
        <v>0</v>
      </c>
      <c r="ET198">
        <f t="shared" si="357"/>
        <v>0</v>
      </c>
      <c r="EU198" s="213">
        <f t="shared" si="295"/>
        <v>0</v>
      </c>
      <c r="EW198" s="215">
        <f t="shared" si="296"/>
        <v>0</v>
      </c>
      <c r="EX198">
        <f t="shared" si="358"/>
        <v>0</v>
      </c>
      <c r="EY198">
        <f t="shared" si="358"/>
        <v>0</v>
      </c>
      <c r="FB198">
        <f t="shared" si="359"/>
        <v>0</v>
      </c>
      <c r="FC198">
        <f t="shared" si="359"/>
        <v>0</v>
      </c>
      <c r="FD198">
        <f t="shared" si="359"/>
        <v>0</v>
      </c>
      <c r="FG198" s="215">
        <f t="shared" si="297"/>
        <v>0</v>
      </c>
      <c r="FH198">
        <f t="shared" si="360"/>
        <v>0</v>
      </c>
      <c r="FI198">
        <f t="shared" si="360"/>
        <v>0</v>
      </c>
      <c r="FK198">
        <f t="shared" si="298"/>
        <v>0</v>
      </c>
      <c r="FL198" s="215">
        <f t="shared" si="299"/>
        <v>0</v>
      </c>
      <c r="FP198" s="215">
        <f t="shared" si="300"/>
        <v>0</v>
      </c>
      <c r="FQ198">
        <f t="shared" si="301"/>
        <v>0</v>
      </c>
      <c r="FR198" s="215">
        <f t="shared" si="302"/>
        <v>0</v>
      </c>
      <c r="FS198" s="209">
        <f t="shared" si="303"/>
        <v>315</v>
      </c>
      <c r="FU198">
        <f t="shared" si="304"/>
        <v>0</v>
      </c>
    </row>
    <row r="199" spans="6:177">
      <c r="F199" s="2">
        <v>53000</v>
      </c>
      <c r="G199">
        <f t="shared" si="305"/>
        <v>53025</v>
      </c>
      <c r="H199" s="75">
        <f t="shared" si="266"/>
        <v>-4478</v>
      </c>
      <c r="I199" s="57">
        <v>3550</v>
      </c>
      <c r="J199" s="57">
        <v>0</v>
      </c>
      <c r="K199" s="2">
        <f>ROUND(INDEX(CCareExpDecimal[],MATCH(F199,CCareExpDecimal[Income At Least],1),2)*J199,0)</f>
        <v>0</v>
      </c>
      <c r="L199" s="57">
        <v>710.00000000000364</v>
      </c>
      <c r="M199" s="2">
        <f t="shared" si="267"/>
        <v>0</v>
      </c>
      <c r="N199" s="57">
        <v>2840</v>
      </c>
      <c r="O199" s="57">
        <f t="shared" si="243"/>
        <v>3550</v>
      </c>
      <c r="P199" s="2">
        <f t="shared" si="268"/>
        <v>0</v>
      </c>
      <c r="Q199" s="96">
        <v>360</v>
      </c>
      <c r="R199" s="96">
        <f t="shared" si="306"/>
        <v>0</v>
      </c>
      <c r="S199" s="2">
        <f t="shared" si="307"/>
        <v>0</v>
      </c>
      <c r="T199" s="2">
        <f t="shared" si="269"/>
        <v>-4478</v>
      </c>
      <c r="U199" s="2">
        <f t="shared" si="270"/>
        <v>4478</v>
      </c>
      <c r="V199" s="75"/>
      <c r="W199" s="75">
        <f t="shared" si="271"/>
        <v>-1276</v>
      </c>
      <c r="X199" s="75">
        <f t="shared" si="272"/>
        <v>5</v>
      </c>
      <c r="Y199" s="75">
        <f t="shared" si="273"/>
        <v>0</v>
      </c>
      <c r="Z199" s="75"/>
      <c r="AA199" s="2">
        <f t="shared" si="274"/>
        <v>2500</v>
      </c>
      <c r="AB199" s="2">
        <f>IF($F199&lt;=AD$64,AD$65,AD$66)*Calc!$B$12+AD$63</f>
        <v>1500</v>
      </c>
      <c r="AC199" s="2">
        <f t="shared" si="275"/>
        <v>4000</v>
      </c>
      <c r="AD199" s="126">
        <f t="shared" si="276"/>
        <v>-2535</v>
      </c>
      <c r="AE199" s="112">
        <v>2313</v>
      </c>
      <c r="AF199" s="75">
        <f t="shared" si="277"/>
        <v>0</v>
      </c>
      <c r="AG199" s="75"/>
      <c r="AH199" s="75">
        <f t="shared" si="278"/>
        <v>-979</v>
      </c>
      <c r="AI199" s="75">
        <f t="shared" si="279"/>
        <v>0</v>
      </c>
      <c r="AJ199" s="75">
        <f t="shared" si="280"/>
        <v>-1842</v>
      </c>
      <c r="AK199" s="75">
        <f t="shared" si="281"/>
        <v>0</v>
      </c>
      <c r="AL199" s="75">
        <f t="shared" si="308"/>
        <v>-1842</v>
      </c>
      <c r="AM199" s="114">
        <v>1787</v>
      </c>
      <c r="AN199" s="120"/>
      <c r="AO199" s="75">
        <f t="shared" si="342"/>
        <v>-1392</v>
      </c>
      <c r="AP199" s="75">
        <f t="shared" si="342"/>
        <v>-1723</v>
      </c>
      <c r="AQ199" s="75"/>
      <c r="AR199" s="126">
        <f t="shared" si="282"/>
        <v>-1700</v>
      </c>
      <c r="AS199" s="75">
        <f t="shared" si="343"/>
        <v>-2265</v>
      </c>
      <c r="AT199" s="75">
        <f t="shared" si="343"/>
        <v>-2149</v>
      </c>
      <c r="AU199" s="75">
        <f t="shared" si="343"/>
        <v>0</v>
      </c>
      <c r="AV199" s="75">
        <f t="shared" si="343"/>
        <v>-2409</v>
      </c>
      <c r="AW199" s="112">
        <v>1792</v>
      </c>
      <c r="AX199" s="75">
        <f t="shared" si="344"/>
        <v>-3350</v>
      </c>
      <c r="AY199" s="75">
        <f t="shared" si="344"/>
        <v>-2010</v>
      </c>
      <c r="AZ199" s="75"/>
      <c r="BA199" s="75">
        <f t="shared" si="345"/>
        <v>-2503</v>
      </c>
      <c r="BB199" s="75">
        <f t="shared" si="345"/>
        <v>-1638</v>
      </c>
      <c r="BC199" s="75">
        <f t="shared" si="345"/>
        <v>-2437</v>
      </c>
      <c r="BD199" s="75">
        <f t="shared" si="345"/>
        <v>-2236</v>
      </c>
      <c r="BE199" s="75">
        <f t="shared" si="345"/>
        <v>-2251</v>
      </c>
      <c r="BF199" s="75">
        <f t="shared" si="345"/>
        <v>-1491</v>
      </c>
      <c r="BG199" s="112">
        <v>1251</v>
      </c>
      <c r="BH199" s="75">
        <f t="shared" si="283"/>
        <v>-2093</v>
      </c>
      <c r="BI199" s="75">
        <f t="shared" si="284"/>
        <v>5150</v>
      </c>
      <c r="BJ199" s="75">
        <f t="shared" si="285"/>
        <v>-2068</v>
      </c>
      <c r="BK199" s="75">
        <f t="shared" si="346"/>
        <v>-2430</v>
      </c>
      <c r="BL199" s="75">
        <f t="shared" si="346"/>
        <v>-2023</v>
      </c>
      <c r="BM199" s="75"/>
      <c r="BN199" s="75">
        <f t="shared" si="347"/>
        <v>-2228</v>
      </c>
      <c r="BO199" s="75">
        <f t="shared" si="347"/>
        <v>-1735</v>
      </c>
      <c r="BP199" s="112">
        <v>1630</v>
      </c>
      <c r="BQ199" s="75">
        <f t="shared" si="286"/>
        <v>-1533</v>
      </c>
      <c r="BR199" s="112">
        <v>1411</v>
      </c>
      <c r="BS199" s="75">
        <f t="shared" si="287"/>
        <v>5540</v>
      </c>
      <c r="BT199" s="75">
        <f t="shared" si="348"/>
        <v>-2419</v>
      </c>
      <c r="BU199" s="75">
        <f t="shared" si="348"/>
        <v>-1884</v>
      </c>
      <c r="BV199" s="75">
        <f t="shared" si="348"/>
        <v>0</v>
      </c>
      <c r="BW199" s="75">
        <f t="shared" si="348"/>
        <v>0</v>
      </c>
      <c r="BX199" s="75">
        <f t="shared" si="348"/>
        <v>-1381</v>
      </c>
      <c r="BY199" s="75">
        <f t="shared" si="348"/>
        <v>-1639</v>
      </c>
      <c r="BZ199" s="75">
        <f t="shared" si="348"/>
        <v>-2310</v>
      </c>
      <c r="CA199" s="75">
        <f t="shared" si="348"/>
        <v>-1912</v>
      </c>
      <c r="CB199" s="112">
        <v>1419</v>
      </c>
      <c r="CC199" s="75">
        <f t="shared" si="288"/>
        <v>0</v>
      </c>
      <c r="CD199" s="75">
        <f t="shared" si="289"/>
        <v>250</v>
      </c>
      <c r="CE199" s="126">
        <f t="shared" si="290"/>
        <v>-682</v>
      </c>
      <c r="CF199" s="75">
        <f t="shared" si="291"/>
        <v>-1980</v>
      </c>
      <c r="CG199" s="75"/>
      <c r="CH199" s="75">
        <f t="shared" si="349"/>
        <v>-3497</v>
      </c>
      <c r="CI199" s="75">
        <f t="shared" si="349"/>
        <v>-1627</v>
      </c>
      <c r="CJ199" s="75"/>
      <c r="CK199" s="75">
        <f t="shared" si="350"/>
        <v>-1436</v>
      </c>
      <c r="CL199" s="75">
        <f t="shared" si="350"/>
        <v>-1839</v>
      </c>
      <c r="CM199" s="112">
        <v>781</v>
      </c>
      <c r="CN199" s="75">
        <f t="shared" si="351"/>
        <v>0</v>
      </c>
      <c r="CO199" s="75">
        <f t="shared" si="351"/>
        <v>0</v>
      </c>
      <c r="CP199" s="75">
        <f t="shared" si="351"/>
        <v>0</v>
      </c>
      <c r="CQ199" s="75"/>
      <c r="CR199" s="126">
        <f t="shared" si="292"/>
        <v>-2102</v>
      </c>
      <c r="CS199" s="112">
        <v>0</v>
      </c>
      <c r="CT199" s="121">
        <f t="shared" si="265"/>
        <v>-3.9660377358490567E-2</v>
      </c>
      <c r="CU199" s="75">
        <f t="shared" si="352"/>
        <v>-1407</v>
      </c>
      <c r="CV199" s="75">
        <f t="shared" si="352"/>
        <v>-2277</v>
      </c>
      <c r="CW199" s="75">
        <f t="shared" si="352"/>
        <v>0</v>
      </c>
      <c r="CX199" s="126" cm="1">
        <f t="array" ref="CX199">IF($F199&lt;=10000,0,-ROUND(MAX(INDEX(CX$26:CX$38,MATCH(MAX($F199-CX$86-IF(CX$8="Yes",IF(CX$9=0,$U199,MIN($U199,CX$9)),0),0),CX$12:CX$25,1))*(MAX($F199-CX$86-IF(CX$8="Yes",IF(CX$9=0,$U199,MIN($U199,CX$9)),0),0)-INDEX(CX$12:CX$25,MATCH(MAX($F199-CX$86-IF(CX$8="Yes",IF(CX$9=0,$U199,MIN($U199,CX$9)),0),0),CX$12:CX$25,1)))+INDEX(CX$39:CX$51,MATCH(MAX($F199-CX$86-IF(CX$8="Yes",IF(CX$9=0,$U199,MIN($U199,CX$9)),0),0),CX$12:CX$25,1))-CX$87,0),0))*(1-_xlfn.IFNA(INDEX(WVFamilyCredit[Percent],MATCH(1,(WVFamilyCredit[Year]=Calc!$B$4)*(WVFamilyCredit[HH Size]=SUM(Calc!$B$11:$B$12))*(WVFamilyCredit[Status]=Calc!$B$8)*(WVFamilyCredit[greater than]&lt;=$F199)*(WVFamilyCredit[equal to or less than]&gt;=$F199),0)),0))</f>
        <v>-1759</v>
      </c>
      <c r="CY199" s="115" cm="1">
        <f t="array" ref="CY199">(1-_xlfn.IFNA(INDEX(WVFamilyCredit[Percent],MATCH(1,(WVFamilyCredit[Year]=Calc!$B$4)*(WVFamilyCredit[HH Size]=SUM(Calc!$B$11:$B$12))*(WVFamilyCredit[Status]=Calc!$B$8)*(WVFamilyCredit[greater than]&lt;=$F199)*(WVFamilyCredit[equal to or less than]&gt;=$F199),0)),0))</f>
        <v>1</v>
      </c>
      <c r="CZ199" s="112">
        <v>1995</v>
      </c>
      <c r="DA199" s="57"/>
      <c r="DB199" s="75">
        <f t="shared" si="353"/>
        <v>-1723</v>
      </c>
      <c r="DC199" s="75">
        <f t="shared" si="353"/>
        <v>0</v>
      </c>
      <c r="DE199" s="57"/>
      <c r="DF199" s="57">
        <f t="shared" si="309"/>
        <v>2313</v>
      </c>
      <c r="DG199" s="57">
        <f t="shared" si="310"/>
        <v>1787</v>
      </c>
      <c r="DH199">
        <v>0</v>
      </c>
      <c r="DI199" s="57">
        <f t="shared" si="311"/>
        <v>1792</v>
      </c>
      <c r="DJ199" s="75">
        <f t="shared" si="312"/>
        <v>1251</v>
      </c>
      <c r="DK199" s="75">
        <f t="shared" si="313"/>
        <v>1630</v>
      </c>
      <c r="DL199" s="75">
        <f t="shared" si="314"/>
        <v>1411</v>
      </c>
      <c r="DM199" s="57">
        <f t="shared" si="315"/>
        <v>1419</v>
      </c>
      <c r="DN199" s="57">
        <f t="shared" si="316"/>
        <v>781</v>
      </c>
      <c r="DO199">
        <f>0</f>
        <v>0</v>
      </c>
      <c r="DP199">
        <v>0</v>
      </c>
      <c r="DQ199" s="57">
        <f t="shared" si="317"/>
        <v>-2102</v>
      </c>
      <c r="DR199" s="75">
        <f t="shared" si="318"/>
        <v>-1759</v>
      </c>
      <c r="EB199" s="209" cm="1">
        <f t="array" ref="EB199">_xlfn.IFNA(INDEX(CAeitcTable[],MATCH(1,(CAeitcTable[At Least]&lt;=$F199)*(CAeitcTable[But Not Over]&gt;=$F199),0),MATCH(MIN($B$12,3),VALUE(CAeitcTable[#Headers]),0)),0)</f>
        <v>0</v>
      </c>
      <c r="EC199">
        <f t="shared" si="354"/>
        <v>0</v>
      </c>
      <c r="ED199">
        <f t="shared" si="354"/>
        <v>0</v>
      </c>
      <c r="EE199">
        <f t="shared" si="354"/>
        <v>0</v>
      </c>
      <c r="EF199">
        <f t="shared" si="354"/>
        <v>0</v>
      </c>
      <c r="EI199">
        <f t="shared" si="293"/>
        <v>0</v>
      </c>
      <c r="EK199">
        <f t="shared" si="355"/>
        <v>0</v>
      </c>
      <c r="EL199">
        <f t="shared" si="355"/>
        <v>0</v>
      </c>
      <c r="EM199">
        <f t="shared" si="355"/>
        <v>0</v>
      </c>
      <c r="EN199">
        <f t="shared" si="355"/>
        <v>0</v>
      </c>
      <c r="EP199">
        <f t="shared" si="356"/>
        <v>0</v>
      </c>
      <c r="EQ199">
        <f t="shared" si="356"/>
        <v>0</v>
      </c>
      <c r="ER199" s="209">
        <f t="shared" si="294"/>
        <v>0</v>
      </c>
      <c r="ES199">
        <f t="shared" si="357"/>
        <v>0</v>
      </c>
      <c r="ET199">
        <f t="shared" si="357"/>
        <v>0</v>
      </c>
      <c r="EU199" s="213">
        <f t="shared" si="295"/>
        <v>0</v>
      </c>
      <c r="EW199" s="215">
        <f t="shared" si="296"/>
        <v>0</v>
      </c>
      <c r="EX199">
        <f t="shared" si="358"/>
        <v>0</v>
      </c>
      <c r="EY199">
        <f t="shared" si="358"/>
        <v>0</v>
      </c>
      <c r="FB199">
        <f t="shared" si="359"/>
        <v>0</v>
      </c>
      <c r="FC199">
        <f t="shared" si="359"/>
        <v>0</v>
      </c>
      <c r="FD199">
        <f t="shared" si="359"/>
        <v>0</v>
      </c>
      <c r="FG199" s="215">
        <f t="shared" si="297"/>
        <v>0</v>
      </c>
      <c r="FH199">
        <f t="shared" si="360"/>
        <v>0</v>
      </c>
      <c r="FI199">
        <f t="shared" si="360"/>
        <v>0</v>
      </c>
      <c r="FK199">
        <f t="shared" si="298"/>
        <v>0</v>
      </c>
      <c r="FL199" s="215">
        <f t="shared" si="299"/>
        <v>0</v>
      </c>
      <c r="FP199" s="215">
        <f t="shared" si="300"/>
        <v>0</v>
      </c>
      <c r="FQ199">
        <f t="shared" si="301"/>
        <v>0</v>
      </c>
      <c r="FR199" s="215">
        <f t="shared" si="302"/>
        <v>0</v>
      </c>
      <c r="FS199" s="209">
        <f t="shared" si="303"/>
        <v>315</v>
      </c>
      <c r="FU199">
        <f t="shared" si="304"/>
        <v>0</v>
      </c>
    </row>
    <row r="200" spans="6:177">
      <c r="F200" s="2">
        <v>53500</v>
      </c>
      <c r="G200">
        <f t="shared" si="305"/>
        <v>53525</v>
      </c>
      <c r="H200" s="75">
        <f t="shared" si="266"/>
        <v>-4538</v>
      </c>
      <c r="I200" s="57">
        <v>3610</v>
      </c>
      <c r="J200" s="57">
        <v>0</v>
      </c>
      <c r="K200" s="2">
        <f>ROUND(INDEX(CCareExpDecimal[],MATCH(F200,CCareExpDecimal[Income At Least],1),2)*J200,0)</f>
        <v>0</v>
      </c>
      <c r="L200" s="57">
        <v>722.00000000000364</v>
      </c>
      <c r="M200" s="2">
        <f t="shared" si="267"/>
        <v>0</v>
      </c>
      <c r="N200" s="57">
        <v>2888</v>
      </c>
      <c r="O200" s="57">
        <f t="shared" si="243"/>
        <v>3610</v>
      </c>
      <c r="P200" s="2">
        <f t="shared" si="268"/>
        <v>0</v>
      </c>
      <c r="Q200" s="96">
        <v>312</v>
      </c>
      <c r="R200" s="96">
        <f t="shared" si="306"/>
        <v>0</v>
      </c>
      <c r="S200" s="2">
        <f t="shared" si="307"/>
        <v>0</v>
      </c>
      <c r="T200" s="2">
        <f t="shared" si="269"/>
        <v>-4538</v>
      </c>
      <c r="U200" s="2">
        <f t="shared" si="270"/>
        <v>4538</v>
      </c>
      <c r="V200" s="75"/>
      <c r="W200" s="75">
        <f t="shared" si="271"/>
        <v>-1293</v>
      </c>
      <c r="X200" s="75">
        <f t="shared" si="272"/>
        <v>5</v>
      </c>
      <c r="Y200" s="75">
        <f t="shared" si="273"/>
        <v>0</v>
      </c>
      <c r="Z200" s="75"/>
      <c r="AA200" s="2">
        <f t="shared" si="274"/>
        <v>2500</v>
      </c>
      <c r="AB200" s="2">
        <f>IF($F200&lt;=AD$64,AD$65,AD$66)*Calc!$B$12+AD$63</f>
        <v>1500</v>
      </c>
      <c r="AC200" s="2">
        <f t="shared" si="275"/>
        <v>4000</v>
      </c>
      <c r="AD200" s="126">
        <f t="shared" si="276"/>
        <v>-2560</v>
      </c>
      <c r="AE200" s="112">
        <v>2338</v>
      </c>
      <c r="AF200" s="75">
        <f t="shared" si="277"/>
        <v>0</v>
      </c>
      <c r="AG200" s="75"/>
      <c r="AH200" s="75">
        <f t="shared" si="278"/>
        <v>-991</v>
      </c>
      <c r="AI200" s="75">
        <f t="shared" si="279"/>
        <v>0</v>
      </c>
      <c r="AJ200" s="75">
        <f t="shared" si="280"/>
        <v>-1867</v>
      </c>
      <c r="AK200" s="75">
        <f t="shared" si="281"/>
        <v>0</v>
      </c>
      <c r="AL200" s="75">
        <f t="shared" si="308"/>
        <v>-1867</v>
      </c>
      <c r="AM200" s="114">
        <v>1810</v>
      </c>
      <c r="AN200" s="120"/>
      <c r="AO200" s="75">
        <f t="shared" si="342"/>
        <v>-1422</v>
      </c>
      <c r="AP200" s="75">
        <f t="shared" si="342"/>
        <v>-1745</v>
      </c>
      <c r="AQ200" s="75"/>
      <c r="AR200" s="126">
        <f t="shared" si="282"/>
        <v>-1725</v>
      </c>
      <c r="AS200" s="75">
        <f t="shared" si="343"/>
        <v>-2292</v>
      </c>
      <c r="AT200" s="75">
        <f t="shared" si="343"/>
        <v>-2179</v>
      </c>
      <c r="AU200" s="75">
        <f t="shared" si="343"/>
        <v>0</v>
      </c>
      <c r="AV200" s="75">
        <f t="shared" si="343"/>
        <v>-2438</v>
      </c>
      <c r="AW200" s="112">
        <v>1816</v>
      </c>
      <c r="AX200" s="75">
        <f t="shared" si="344"/>
        <v>-3391</v>
      </c>
      <c r="AY200" s="75">
        <f t="shared" si="344"/>
        <v>-2039</v>
      </c>
      <c r="AZ200" s="75"/>
      <c r="BA200" s="75">
        <f t="shared" si="345"/>
        <v>-2528</v>
      </c>
      <c r="BB200" s="75">
        <f t="shared" si="345"/>
        <v>-1654</v>
      </c>
      <c r="BC200" s="75">
        <f t="shared" si="345"/>
        <v>-2462</v>
      </c>
      <c r="BD200" s="75">
        <f t="shared" si="345"/>
        <v>-2264</v>
      </c>
      <c r="BE200" s="75">
        <f t="shared" si="345"/>
        <v>-2273</v>
      </c>
      <c r="BF200" s="75">
        <f t="shared" si="345"/>
        <v>-1509</v>
      </c>
      <c r="BG200" s="112">
        <v>1269</v>
      </c>
      <c r="BH200" s="75">
        <f t="shared" si="283"/>
        <v>-2126</v>
      </c>
      <c r="BI200" s="75">
        <f t="shared" si="284"/>
        <v>5150</v>
      </c>
      <c r="BJ200" s="75">
        <f t="shared" si="285"/>
        <v>-2092</v>
      </c>
      <c r="BK200" s="75">
        <f t="shared" si="346"/>
        <v>-2455</v>
      </c>
      <c r="BL200" s="75">
        <f t="shared" si="346"/>
        <v>-2044</v>
      </c>
      <c r="BM200" s="75"/>
      <c r="BN200" s="75">
        <f t="shared" si="347"/>
        <v>-2262</v>
      </c>
      <c r="BO200" s="75">
        <f t="shared" si="347"/>
        <v>-1760</v>
      </c>
      <c r="BP200" s="112">
        <v>1655</v>
      </c>
      <c r="BQ200" s="75">
        <f t="shared" si="286"/>
        <v>-1555</v>
      </c>
      <c r="BR200" s="112">
        <v>1436</v>
      </c>
      <c r="BS200" s="75">
        <f t="shared" si="287"/>
        <v>5540</v>
      </c>
      <c r="BT200" s="75">
        <f t="shared" si="348"/>
        <v>-2449</v>
      </c>
      <c r="BU200" s="75">
        <f t="shared" si="348"/>
        <v>-1917</v>
      </c>
      <c r="BV200" s="75">
        <f t="shared" si="348"/>
        <v>0</v>
      </c>
      <c r="BW200" s="75">
        <f t="shared" si="348"/>
        <v>0</v>
      </c>
      <c r="BX200" s="75">
        <f t="shared" si="348"/>
        <v>-1408</v>
      </c>
      <c r="BY200" s="75">
        <f t="shared" si="348"/>
        <v>-1663</v>
      </c>
      <c r="BZ200" s="75">
        <f t="shared" si="348"/>
        <v>-2338</v>
      </c>
      <c r="CA200" s="75">
        <f t="shared" si="348"/>
        <v>-1936</v>
      </c>
      <c r="CB200" s="112">
        <v>1443</v>
      </c>
      <c r="CC200" s="75">
        <f t="shared" si="288"/>
        <v>0</v>
      </c>
      <c r="CD200" s="75">
        <f t="shared" si="289"/>
        <v>250</v>
      </c>
      <c r="CE200" s="126">
        <f t="shared" si="290"/>
        <v>-696</v>
      </c>
      <c r="CF200" s="75">
        <f t="shared" si="291"/>
        <v>-2004</v>
      </c>
      <c r="CG200" s="75"/>
      <c r="CH200" s="75">
        <f t="shared" si="349"/>
        <v>-3535</v>
      </c>
      <c r="CI200" s="75">
        <f t="shared" si="349"/>
        <v>-1642</v>
      </c>
      <c r="CJ200" s="75"/>
      <c r="CK200" s="75">
        <f t="shared" si="350"/>
        <v>-1455</v>
      </c>
      <c r="CL200" s="75">
        <f t="shared" si="350"/>
        <v>-1871</v>
      </c>
      <c r="CM200" s="112">
        <v>814</v>
      </c>
      <c r="CN200" s="75">
        <f t="shared" si="351"/>
        <v>0</v>
      </c>
      <c r="CO200" s="75">
        <f t="shared" si="351"/>
        <v>0</v>
      </c>
      <c r="CP200" s="75">
        <f t="shared" si="351"/>
        <v>0</v>
      </c>
      <c r="CQ200" s="75"/>
      <c r="CR200" s="126">
        <f t="shared" si="292"/>
        <v>-2133</v>
      </c>
      <c r="CS200" s="112">
        <v>0</v>
      </c>
      <c r="CT200" s="121">
        <f t="shared" si="265"/>
        <v>-3.9869158878504674E-2</v>
      </c>
      <c r="CU200" s="75">
        <f t="shared" si="352"/>
        <v>-1435</v>
      </c>
      <c r="CV200" s="75">
        <f t="shared" si="352"/>
        <v>-2305</v>
      </c>
      <c r="CW200" s="75">
        <f t="shared" si="352"/>
        <v>0</v>
      </c>
      <c r="CX200" s="126" cm="1">
        <f t="array" ref="CX200">IF($F200&lt;=10000,0,-ROUND(MAX(INDEX(CX$26:CX$38,MATCH(MAX($F200-CX$86-IF(CX$8="Yes",IF(CX$9=0,$U200,MIN($U200,CX$9)),0),0),CX$12:CX$25,1))*(MAX($F200-CX$86-IF(CX$8="Yes",IF(CX$9=0,$U200,MIN($U200,CX$9)),0),0)-INDEX(CX$12:CX$25,MATCH(MAX($F200-CX$86-IF(CX$8="Yes",IF(CX$9=0,$U200,MIN($U200,CX$9)),0),0),CX$12:CX$25,1)))+INDEX(CX$39:CX$51,MATCH(MAX($F200-CX$86-IF(CX$8="Yes",IF(CX$9=0,$U200,MIN($U200,CX$9)),0),0),CX$12:CX$25,1))-CX$87,0),0))*(1-_xlfn.IFNA(INDEX(WVFamilyCredit[Percent],MATCH(1,(WVFamilyCredit[Year]=Calc!$B$4)*(WVFamilyCredit[HH Size]=SUM(Calc!$B$11:$B$12))*(WVFamilyCredit[Status]=Calc!$B$8)*(WVFamilyCredit[greater than]&lt;=$F200)*(WVFamilyCredit[equal to or less than]&gt;=$F200),0)),0))</f>
        <v>-1782</v>
      </c>
      <c r="CY200" s="115" cm="1">
        <f t="array" ref="CY200">(1-_xlfn.IFNA(INDEX(WVFamilyCredit[Percent],MATCH(1,(WVFamilyCredit[Year]=Calc!$B$4)*(WVFamilyCredit[HH Size]=SUM(Calc!$B$11:$B$12))*(WVFamilyCredit[Status]=Calc!$B$8)*(WVFamilyCredit[greater than]&lt;=$F200)*(WVFamilyCredit[equal to or less than]&gt;=$F200),0)),0))</f>
        <v>1</v>
      </c>
      <c r="CZ200" s="112">
        <v>2025</v>
      </c>
      <c r="DA200" s="57"/>
      <c r="DB200" s="75">
        <f t="shared" si="353"/>
        <v>-1749</v>
      </c>
      <c r="DC200" s="75">
        <f t="shared" si="353"/>
        <v>0</v>
      </c>
      <c r="DE200" s="57"/>
      <c r="DF200" s="57">
        <f t="shared" si="309"/>
        <v>2338</v>
      </c>
      <c r="DG200" s="57">
        <f t="shared" si="310"/>
        <v>1810</v>
      </c>
      <c r="DH200">
        <v>0</v>
      </c>
      <c r="DI200" s="57">
        <f t="shared" si="311"/>
        <v>1816</v>
      </c>
      <c r="DJ200" s="75">
        <f t="shared" si="312"/>
        <v>1269</v>
      </c>
      <c r="DK200" s="75">
        <f t="shared" si="313"/>
        <v>1655</v>
      </c>
      <c r="DL200" s="75">
        <f t="shared" si="314"/>
        <v>1436</v>
      </c>
      <c r="DM200" s="57">
        <f t="shared" si="315"/>
        <v>1443</v>
      </c>
      <c r="DN200" s="57">
        <f t="shared" si="316"/>
        <v>814</v>
      </c>
      <c r="DO200">
        <f>0</f>
        <v>0</v>
      </c>
      <c r="DP200">
        <v>0</v>
      </c>
      <c r="DQ200" s="57">
        <f t="shared" si="317"/>
        <v>-2133</v>
      </c>
      <c r="DR200" s="75">
        <f t="shared" si="318"/>
        <v>-1782</v>
      </c>
      <c r="EB200" s="209" cm="1">
        <f t="array" ref="EB200">_xlfn.IFNA(INDEX(CAeitcTable[],MATCH(1,(CAeitcTable[At Least]&lt;=$F200)*(CAeitcTable[But Not Over]&gt;=$F200),0),MATCH(MIN($B$12,3),VALUE(CAeitcTable[#Headers]),0)),0)</f>
        <v>0</v>
      </c>
      <c r="EC200">
        <f t="shared" si="354"/>
        <v>0</v>
      </c>
      <c r="ED200">
        <f t="shared" si="354"/>
        <v>0</v>
      </c>
      <c r="EE200">
        <f t="shared" si="354"/>
        <v>0</v>
      </c>
      <c r="EF200">
        <f t="shared" si="354"/>
        <v>0</v>
      </c>
      <c r="EI200">
        <f t="shared" si="293"/>
        <v>0</v>
      </c>
      <c r="EK200">
        <f t="shared" si="355"/>
        <v>0</v>
      </c>
      <c r="EL200">
        <f t="shared" si="355"/>
        <v>0</v>
      </c>
      <c r="EM200">
        <f t="shared" si="355"/>
        <v>0</v>
      </c>
      <c r="EN200">
        <f t="shared" si="355"/>
        <v>0</v>
      </c>
      <c r="EP200">
        <f t="shared" si="356"/>
        <v>0</v>
      </c>
      <c r="EQ200">
        <f t="shared" si="356"/>
        <v>0</v>
      </c>
      <c r="ER200" s="209">
        <f t="shared" si="294"/>
        <v>0</v>
      </c>
      <c r="ES200">
        <f t="shared" si="357"/>
        <v>0</v>
      </c>
      <c r="ET200">
        <f t="shared" si="357"/>
        <v>0</v>
      </c>
      <c r="EU200" s="213">
        <f t="shared" si="295"/>
        <v>0</v>
      </c>
      <c r="EW200" s="215">
        <f t="shared" si="296"/>
        <v>0</v>
      </c>
      <c r="EX200">
        <f t="shared" si="358"/>
        <v>0</v>
      </c>
      <c r="EY200">
        <f t="shared" si="358"/>
        <v>0</v>
      </c>
      <c r="FB200">
        <f t="shared" si="359"/>
        <v>0</v>
      </c>
      <c r="FC200">
        <f t="shared" si="359"/>
        <v>0</v>
      </c>
      <c r="FD200">
        <f t="shared" si="359"/>
        <v>0</v>
      </c>
      <c r="FG200" s="215">
        <f t="shared" si="297"/>
        <v>0</v>
      </c>
      <c r="FH200">
        <f t="shared" si="360"/>
        <v>0</v>
      </c>
      <c r="FI200">
        <f t="shared" si="360"/>
        <v>0</v>
      </c>
      <c r="FK200">
        <f t="shared" si="298"/>
        <v>0</v>
      </c>
      <c r="FL200" s="215">
        <f t="shared" si="299"/>
        <v>0</v>
      </c>
      <c r="FP200" s="215">
        <f t="shared" si="300"/>
        <v>0</v>
      </c>
      <c r="FQ200">
        <f t="shared" si="301"/>
        <v>0</v>
      </c>
      <c r="FR200" s="215">
        <f t="shared" si="302"/>
        <v>0</v>
      </c>
      <c r="FS200" s="209">
        <f t="shared" si="303"/>
        <v>315</v>
      </c>
      <c r="FU200">
        <f t="shared" si="304"/>
        <v>0</v>
      </c>
    </row>
    <row r="201" spans="6:177">
      <c r="F201" s="2">
        <v>54000</v>
      </c>
      <c r="G201">
        <f t="shared" si="305"/>
        <v>54025</v>
      </c>
      <c r="H201" s="75">
        <f t="shared" si="266"/>
        <v>-4598</v>
      </c>
      <c r="I201" s="57">
        <v>3670</v>
      </c>
      <c r="J201" s="57">
        <v>0</v>
      </c>
      <c r="K201" s="2">
        <f>ROUND(INDEX(CCareExpDecimal[],MATCH(F201,CCareExpDecimal[Income At Least],1),2)*J201,0)</f>
        <v>0</v>
      </c>
      <c r="L201" s="57">
        <v>734.00000000000375</v>
      </c>
      <c r="M201" s="2">
        <f t="shared" si="267"/>
        <v>0</v>
      </c>
      <c r="N201" s="57">
        <v>2936</v>
      </c>
      <c r="O201" s="57">
        <f t="shared" si="243"/>
        <v>3670</v>
      </c>
      <c r="P201" s="2">
        <f t="shared" si="268"/>
        <v>0</v>
      </c>
      <c r="Q201" s="96">
        <v>264</v>
      </c>
      <c r="R201" s="96">
        <f t="shared" si="306"/>
        <v>0</v>
      </c>
      <c r="S201" s="2">
        <f t="shared" si="307"/>
        <v>0</v>
      </c>
      <c r="T201" s="2">
        <f t="shared" si="269"/>
        <v>-4598</v>
      </c>
      <c r="U201" s="2">
        <f t="shared" si="270"/>
        <v>4598</v>
      </c>
      <c r="V201" s="75"/>
      <c r="W201" s="75">
        <f t="shared" si="271"/>
        <v>-1310</v>
      </c>
      <c r="X201" s="75">
        <f t="shared" si="272"/>
        <v>5</v>
      </c>
      <c r="Y201" s="75">
        <f t="shared" si="273"/>
        <v>0</v>
      </c>
      <c r="Z201" s="75"/>
      <c r="AA201" s="2">
        <f t="shared" si="274"/>
        <v>2500</v>
      </c>
      <c r="AB201" s="2">
        <f>IF($F201&lt;=AD$64,AD$65,AD$66)*Calc!$B$12+AD$63</f>
        <v>1500</v>
      </c>
      <c r="AC201" s="2">
        <f t="shared" si="275"/>
        <v>4000</v>
      </c>
      <c r="AD201" s="126">
        <f t="shared" si="276"/>
        <v>-2585</v>
      </c>
      <c r="AE201" s="112">
        <v>2363</v>
      </c>
      <c r="AF201" s="75">
        <f t="shared" si="277"/>
        <v>0</v>
      </c>
      <c r="AG201" s="75"/>
      <c r="AH201" s="75">
        <f t="shared" si="278"/>
        <v>-1004</v>
      </c>
      <c r="AI201" s="75">
        <f t="shared" si="279"/>
        <v>0</v>
      </c>
      <c r="AJ201" s="75">
        <f t="shared" si="280"/>
        <v>-1891</v>
      </c>
      <c r="AK201" s="75">
        <f t="shared" si="281"/>
        <v>0</v>
      </c>
      <c r="AL201" s="75">
        <f t="shared" si="308"/>
        <v>-1891</v>
      </c>
      <c r="AM201" s="114">
        <v>1834</v>
      </c>
      <c r="AN201" s="120"/>
      <c r="AO201" s="75">
        <f t="shared" si="342"/>
        <v>-1452</v>
      </c>
      <c r="AP201" s="75">
        <f t="shared" si="342"/>
        <v>-1767</v>
      </c>
      <c r="AQ201" s="75"/>
      <c r="AR201" s="126">
        <f t="shared" si="282"/>
        <v>-1750</v>
      </c>
      <c r="AS201" s="75">
        <f t="shared" si="343"/>
        <v>-2320</v>
      </c>
      <c r="AT201" s="75">
        <f t="shared" si="343"/>
        <v>-2210</v>
      </c>
      <c r="AU201" s="75">
        <f t="shared" si="343"/>
        <v>0</v>
      </c>
      <c r="AV201" s="75">
        <f t="shared" si="343"/>
        <v>-2467</v>
      </c>
      <c r="AW201" s="112">
        <v>1842</v>
      </c>
      <c r="AX201" s="75">
        <f t="shared" si="344"/>
        <v>-3433</v>
      </c>
      <c r="AY201" s="75">
        <f t="shared" si="344"/>
        <v>-2068</v>
      </c>
      <c r="AZ201" s="75"/>
      <c r="BA201" s="75">
        <f t="shared" si="345"/>
        <v>-2553</v>
      </c>
      <c r="BB201" s="75">
        <f t="shared" si="345"/>
        <v>-1670</v>
      </c>
      <c r="BC201" s="75">
        <f t="shared" si="345"/>
        <v>-2487</v>
      </c>
      <c r="BD201" s="75">
        <f t="shared" si="345"/>
        <v>-2293</v>
      </c>
      <c r="BE201" s="75">
        <f t="shared" si="345"/>
        <v>-2296</v>
      </c>
      <c r="BF201" s="75">
        <f t="shared" si="345"/>
        <v>-1526</v>
      </c>
      <c r="BG201" s="112">
        <v>1286</v>
      </c>
      <c r="BH201" s="75">
        <f t="shared" si="283"/>
        <v>-2160</v>
      </c>
      <c r="BI201" s="75">
        <f t="shared" si="284"/>
        <v>5150</v>
      </c>
      <c r="BJ201" s="75">
        <f t="shared" si="285"/>
        <v>-2116</v>
      </c>
      <c r="BK201" s="75">
        <f t="shared" si="346"/>
        <v>-2480</v>
      </c>
      <c r="BL201" s="75">
        <f t="shared" si="346"/>
        <v>-2066</v>
      </c>
      <c r="BM201" s="75"/>
      <c r="BN201" s="75">
        <f t="shared" si="347"/>
        <v>-2296</v>
      </c>
      <c r="BO201" s="75">
        <f t="shared" si="347"/>
        <v>-1785</v>
      </c>
      <c r="BP201" s="112">
        <v>1680</v>
      </c>
      <c r="BQ201" s="75">
        <f t="shared" si="286"/>
        <v>-1577</v>
      </c>
      <c r="BR201" s="112">
        <v>1461</v>
      </c>
      <c r="BS201" s="75">
        <f t="shared" si="287"/>
        <v>5540</v>
      </c>
      <c r="BT201" s="75">
        <f t="shared" si="348"/>
        <v>-2479</v>
      </c>
      <c r="BU201" s="75">
        <f t="shared" si="348"/>
        <v>-1950</v>
      </c>
      <c r="BV201" s="75">
        <f t="shared" si="348"/>
        <v>0</v>
      </c>
      <c r="BW201" s="75">
        <f t="shared" si="348"/>
        <v>0</v>
      </c>
      <c r="BX201" s="75">
        <f t="shared" si="348"/>
        <v>-1436</v>
      </c>
      <c r="BY201" s="75">
        <f t="shared" si="348"/>
        <v>-1688</v>
      </c>
      <c r="BZ201" s="75">
        <f t="shared" si="348"/>
        <v>-2365</v>
      </c>
      <c r="CA201" s="75">
        <f t="shared" si="348"/>
        <v>-1959</v>
      </c>
      <c r="CB201" s="112">
        <v>1467</v>
      </c>
      <c r="CC201" s="75">
        <f t="shared" si="288"/>
        <v>0</v>
      </c>
      <c r="CD201" s="75">
        <f t="shared" si="289"/>
        <v>250</v>
      </c>
      <c r="CE201" s="126">
        <f t="shared" si="290"/>
        <v>-710</v>
      </c>
      <c r="CF201" s="75">
        <f t="shared" si="291"/>
        <v>-2027</v>
      </c>
      <c r="CG201" s="75"/>
      <c r="CH201" s="75">
        <f t="shared" si="349"/>
        <v>-3574</v>
      </c>
      <c r="CI201" s="75">
        <f t="shared" si="349"/>
        <v>-1658</v>
      </c>
      <c r="CJ201" s="75"/>
      <c r="CK201" s="75">
        <f t="shared" si="350"/>
        <v>-1474</v>
      </c>
      <c r="CL201" s="75">
        <f t="shared" si="350"/>
        <v>-1903</v>
      </c>
      <c r="CM201" s="112">
        <v>846</v>
      </c>
      <c r="CN201" s="75">
        <f t="shared" si="351"/>
        <v>0</v>
      </c>
      <c r="CO201" s="75">
        <f t="shared" si="351"/>
        <v>0</v>
      </c>
      <c r="CP201" s="75">
        <f t="shared" si="351"/>
        <v>0</v>
      </c>
      <c r="CQ201" s="75"/>
      <c r="CR201" s="126">
        <f t="shared" si="292"/>
        <v>-2164</v>
      </c>
      <c r="CS201" s="112">
        <v>0</v>
      </c>
      <c r="CT201" s="121">
        <f t="shared" si="265"/>
        <v>-4.0074074074074074E-2</v>
      </c>
      <c r="CU201" s="75">
        <f t="shared" si="352"/>
        <v>-1468</v>
      </c>
      <c r="CV201" s="75">
        <f t="shared" si="352"/>
        <v>-2334</v>
      </c>
      <c r="CW201" s="75">
        <f t="shared" si="352"/>
        <v>0</v>
      </c>
      <c r="CX201" s="126" cm="1">
        <f t="array" ref="CX201">IF($F201&lt;=10000,0,-ROUND(MAX(INDEX(CX$26:CX$38,MATCH(MAX($F201-CX$86-IF(CX$8="Yes",IF(CX$9=0,$U201,MIN($U201,CX$9)),0),0),CX$12:CX$25,1))*(MAX($F201-CX$86-IF(CX$8="Yes",IF(CX$9=0,$U201,MIN($U201,CX$9)),0),0)-INDEX(CX$12:CX$25,MATCH(MAX($F201-CX$86-IF(CX$8="Yes",IF(CX$9=0,$U201,MIN($U201,CX$9)),0),0),CX$12:CX$25,1)))+INDEX(CX$39:CX$51,MATCH(MAX($F201-CX$86-IF(CX$8="Yes",IF(CX$9=0,$U201,MIN($U201,CX$9)),0),0),CX$12:CX$25,1))-CX$87,0),0))*(1-_xlfn.IFNA(INDEX(WVFamilyCredit[Percent],MATCH(1,(WVFamilyCredit[Year]=Calc!$B$4)*(WVFamilyCredit[HH Size]=SUM(Calc!$B$11:$B$12))*(WVFamilyCredit[Status]=Calc!$B$8)*(WVFamilyCredit[greater than]&lt;=$F201)*(WVFamilyCredit[equal to or less than]&gt;=$F201),0)),0))</f>
        <v>-1806</v>
      </c>
      <c r="CY201" s="115" cm="1">
        <f t="array" ref="CY201">(1-_xlfn.IFNA(INDEX(WVFamilyCredit[Percent],MATCH(1,(WVFamilyCredit[Year]=Calc!$B$4)*(WVFamilyCredit[HH Size]=SUM(Calc!$B$11:$B$12))*(WVFamilyCredit[Status]=Calc!$B$8)*(WVFamilyCredit[greater than]&lt;=$F201)*(WVFamilyCredit[equal to or less than]&gt;=$F201),0)),0))</f>
        <v>1</v>
      </c>
      <c r="CZ201" s="112">
        <v>2055</v>
      </c>
      <c r="DA201" s="57"/>
      <c r="DB201" s="75">
        <f t="shared" si="353"/>
        <v>-1776</v>
      </c>
      <c r="DC201" s="75">
        <f t="shared" si="353"/>
        <v>0</v>
      </c>
      <c r="DE201" s="57"/>
      <c r="DF201" s="57">
        <f t="shared" si="309"/>
        <v>2363</v>
      </c>
      <c r="DG201" s="57">
        <f t="shared" si="310"/>
        <v>1834</v>
      </c>
      <c r="DH201">
        <v>0</v>
      </c>
      <c r="DI201" s="57">
        <f t="shared" si="311"/>
        <v>1842</v>
      </c>
      <c r="DJ201" s="75">
        <f t="shared" si="312"/>
        <v>1286</v>
      </c>
      <c r="DK201" s="75">
        <f t="shared" si="313"/>
        <v>1680</v>
      </c>
      <c r="DL201" s="75">
        <f t="shared" si="314"/>
        <v>1461</v>
      </c>
      <c r="DM201" s="57">
        <f t="shared" si="315"/>
        <v>1467</v>
      </c>
      <c r="DN201" s="57">
        <f t="shared" si="316"/>
        <v>846</v>
      </c>
      <c r="DO201">
        <f>0</f>
        <v>0</v>
      </c>
      <c r="DP201">
        <v>0</v>
      </c>
      <c r="DQ201" s="57">
        <f t="shared" si="317"/>
        <v>-2164</v>
      </c>
      <c r="DR201" s="75">
        <f t="shared" si="318"/>
        <v>-1806</v>
      </c>
      <c r="EB201" s="209" cm="1">
        <f t="array" ref="EB201">_xlfn.IFNA(INDEX(CAeitcTable[],MATCH(1,(CAeitcTable[At Least]&lt;=$F201)*(CAeitcTable[But Not Over]&gt;=$F201),0),MATCH(MIN($B$12,3),VALUE(CAeitcTable[#Headers]),0)),0)</f>
        <v>0</v>
      </c>
      <c r="EC201">
        <f t="shared" si="354"/>
        <v>0</v>
      </c>
      <c r="ED201">
        <f t="shared" si="354"/>
        <v>0</v>
      </c>
      <c r="EE201">
        <f t="shared" si="354"/>
        <v>0</v>
      </c>
      <c r="EF201">
        <f t="shared" si="354"/>
        <v>0</v>
      </c>
      <c r="EI201">
        <f t="shared" si="293"/>
        <v>0</v>
      </c>
      <c r="EK201">
        <f t="shared" si="355"/>
        <v>0</v>
      </c>
      <c r="EL201">
        <f t="shared" si="355"/>
        <v>0</v>
      </c>
      <c r="EM201">
        <f t="shared" si="355"/>
        <v>0</v>
      </c>
      <c r="EN201">
        <f t="shared" si="355"/>
        <v>0</v>
      </c>
      <c r="EP201">
        <f t="shared" si="356"/>
        <v>0</v>
      </c>
      <c r="EQ201">
        <f t="shared" si="356"/>
        <v>0</v>
      </c>
      <c r="ER201" s="209">
        <f t="shared" si="294"/>
        <v>0</v>
      </c>
      <c r="ES201">
        <f t="shared" si="357"/>
        <v>0</v>
      </c>
      <c r="ET201">
        <f t="shared" si="357"/>
        <v>0</v>
      </c>
      <c r="EU201" s="213">
        <f t="shared" si="295"/>
        <v>0</v>
      </c>
      <c r="EW201" s="215">
        <f t="shared" si="296"/>
        <v>0</v>
      </c>
      <c r="EX201">
        <f t="shared" si="358"/>
        <v>0</v>
      </c>
      <c r="EY201">
        <f t="shared" si="358"/>
        <v>0</v>
      </c>
      <c r="FB201">
        <f t="shared" si="359"/>
        <v>0</v>
      </c>
      <c r="FC201">
        <f t="shared" si="359"/>
        <v>0</v>
      </c>
      <c r="FD201">
        <f t="shared" si="359"/>
        <v>0</v>
      </c>
      <c r="FG201" s="215">
        <f t="shared" si="297"/>
        <v>0</v>
      </c>
      <c r="FH201">
        <f t="shared" si="360"/>
        <v>0</v>
      </c>
      <c r="FI201">
        <f t="shared" si="360"/>
        <v>0</v>
      </c>
      <c r="FK201">
        <f t="shared" si="298"/>
        <v>0</v>
      </c>
      <c r="FL201" s="215">
        <f t="shared" si="299"/>
        <v>0</v>
      </c>
      <c r="FP201" s="215">
        <f t="shared" si="300"/>
        <v>0</v>
      </c>
      <c r="FQ201">
        <f t="shared" si="301"/>
        <v>0</v>
      </c>
      <c r="FR201" s="215">
        <f t="shared" si="302"/>
        <v>0</v>
      </c>
      <c r="FS201" s="209">
        <f t="shared" si="303"/>
        <v>315</v>
      </c>
      <c r="FU201">
        <f t="shared" si="304"/>
        <v>0</v>
      </c>
    </row>
    <row r="202" spans="6:177">
      <c r="F202" s="2">
        <v>54500</v>
      </c>
      <c r="G202">
        <f t="shared" si="305"/>
        <v>54525</v>
      </c>
      <c r="H202" s="75">
        <f t="shared" si="266"/>
        <v>-4658</v>
      </c>
      <c r="I202" s="57">
        <v>3730</v>
      </c>
      <c r="J202" s="57">
        <v>0</v>
      </c>
      <c r="K202" s="2">
        <f>ROUND(INDEX(CCareExpDecimal[],MATCH(F202,CCareExpDecimal[Income At Least],1),2)*J202,0)</f>
        <v>0</v>
      </c>
      <c r="L202" s="57">
        <v>746.00000000000375</v>
      </c>
      <c r="M202" s="2">
        <f t="shared" si="267"/>
        <v>0</v>
      </c>
      <c r="N202" s="57">
        <v>2984</v>
      </c>
      <c r="O202" s="57">
        <f t="shared" si="243"/>
        <v>3730</v>
      </c>
      <c r="P202" s="2">
        <f t="shared" si="268"/>
        <v>0</v>
      </c>
      <c r="Q202" s="96">
        <v>216</v>
      </c>
      <c r="R202" s="96">
        <f t="shared" si="306"/>
        <v>0</v>
      </c>
      <c r="S202" s="2">
        <f t="shared" si="307"/>
        <v>0</v>
      </c>
      <c r="T202" s="2">
        <f t="shared" si="269"/>
        <v>-4658</v>
      </c>
      <c r="U202" s="2">
        <f t="shared" si="270"/>
        <v>4658</v>
      </c>
      <c r="V202" s="75"/>
      <c r="W202" s="75">
        <f t="shared" si="271"/>
        <v>-1327</v>
      </c>
      <c r="X202" s="75">
        <f t="shared" si="272"/>
        <v>5</v>
      </c>
      <c r="Y202" s="75">
        <f t="shared" si="273"/>
        <v>0</v>
      </c>
      <c r="Z202" s="75"/>
      <c r="AA202" s="2">
        <f t="shared" si="274"/>
        <v>2500</v>
      </c>
      <c r="AB202" s="2">
        <f>IF($F202&lt;=AD$64,AD$65,AD$66)*Calc!$B$12+AD$63</f>
        <v>1500</v>
      </c>
      <c r="AC202" s="2">
        <f t="shared" si="275"/>
        <v>4000</v>
      </c>
      <c r="AD202" s="126">
        <f t="shared" si="276"/>
        <v>-2610</v>
      </c>
      <c r="AE202" s="112">
        <v>2388</v>
      </c>
      <c r="AF202" s="75">
        <f t="shared" si="277"/>
        <v>0</v>
      </c>
      <c r="AG202" s="75"/>
      <c r="AH202" s="75">
        <f t="shared" si="278"/>
        <v>-1016</v>
      </c>
      <c r="AI202" s="75">
        <f t="shared" si="279"/>
        <v>0</v>
      </c>
      <c r="AJ202" s="75">
        <f t="shared" si="280"/>
        <v>-1916</v>
      </c>
      <c r="AK202" s="75">
        <f t="shared" si="281"/>
        <v>0</v>
      </c>
      <c r="AL202" s="75">
        <f t="shared" si="308"/>
        <v>-1916</v>
      </c>
      <c r="AM202" s="114">
        <v>1857</v>
      </c>
      <c r="AN202" s="120"/>
      <c r="AO202" s="75">
        <f t="shared" si="342"/>
        <v>-1482</v>
      </c>
      <c r="AP202" s="75">
        <f t="shared" si="342"/>
        <v>-1789</v>
      </c>
      <c r="AQ202" s="75"/>
      <c r="AR202" s="126">
        <f t="shared" si="282"/>
        <v>-1775</v>
      </c>
      <c r="AS202" s="75">
        <f t="shared" si="343"/>
        <v>-2348</v>
      </c>
      <c r="AT202" s="75">
        <f t="shared" si="343"/>
        <v>-2242</v>
      </c>
      <c r="AU202" s="75">
        <f t="shared" si="343"/>
        <v>0</v>
      </c>
      <c r="AV202" s="75">
        <f t="shared" si="343"/>
        <v>-2496</v>
      </c>
      <c r="AW202" s="112">
        <v>1867</v>
      </c>
      <c r="AX202" s="75">
        <f t="shared" si="344"/>
        <v>-3474</v>
      </c>
      <c r="AY202" s="75">
        <f t="shared" si="344"/>
        <v>-2097</v>
      </c>
      <c r="AZ202" s="75"/>
      <c r="BA202" s="75">
        <f t="shared" si="345"/>
        <v>-2578</v>
      </c>
      <c r="BB202" s="75">
        <f t="shared" si="345"/>
        <v>-1685</v>
      </c>
      <c r="BC202" s="75">
        <f t="shared" si="345"/>
        <v>-2512</v>
      </c>
      <c r="BD202" s="75">
        <f t="shared" si="345"/>
        <v>-2321</v>
      </c>
      <c r="BE202" s="75">
        <f t="shared" si="345"/>
        <v>-2318</v>
      </c>
      <c r="BF202" s="75">
        <f t="shared" si="345"/>
        <v>-1544</v>
      </c>
      <c r="BG202" s="112">
        <v>1304</v>
      </c>
      <c r="BH202" s="75">
        <f t="shared" si="283"/>
        <v>-2194</v>
      </c>
      <c r="BI202" s="75">
        <f t="shared" si="284"/>
        <v>5150</v>
      </c>
      <c r="BJ202" s="75">
        <f t="shared" si="285"/>
        <v>-2140</v>
      </c>
      <c r="BK202" s="75">
        <f t="shared" si="346"/>
        <v>-2505</v>
      </c>
      <c r="BL202" s="75">
        <f t="shared" si="346"/>
        <v>-2087</v>
      </c>
      <c r="BM202" s="75"/>
      <c r="BN202" s="75">
        <f t="shared" si="347"/>
        <v>-2330</v>
      </c>
      <c r="BO202" s="75">
        <f t="shared" si="347"/>
        <v>-1810</v>
      </c>
      <c r="BP202" s="112">
        <v>1705</v>
      </c>
      <c r="BQ202" s="75">
        <f t="shared" si="286"/>
        <v>-1599</v>
      </c>
      <c r="BR202" s="112">
        <v>1485</v>
      </c>
      <c r="BS202" s="75">
        <f t="shared" si="287"/>
        <v>5540</v>
      </c>
      <c r="BT202" s="75">
        <f t="shared" si="348"/>
        <v>-2509</v>
      </c>
      <c r="BU202" s="75">
        <f t="shared" si="348"/>
        <v>-1983</v>
      </c>
      <c r="BV202" s="75">
        <f t="shared" si="348"/>
        <v>0</v>
      </c>
      <c r="BW202" s="75">
        <f t="shared" si="348"/>
        <v>0</v>
      </c>
      <c r="BX202" s="75">
        <f t="shared" si="348"/>
        <v>-1463</v>
      </c>
      <c r="BY202" s="75">
        <f t="shared" si="348"/>
        <v>-1712</v>
      </c>
      <c r="BZ202" s="75">
        <f t="shared" si="348"/>
        <v>-2393</v>
      </c>
      <c r="CA202" s="75">
        <f t="shared" si="348"/>
        <v>-1983</v>
      </c>
      <c r="CB202" s="112">
        <v>1490</v>
      </c>
      <c r="CC202" s="75">
        <f t="shared" si="288"/>
        <v>0</v>
      </c>
      <c r="CD202" s="75">
        <f t="shared" si="289"/>
        <v>250</v>
      </c>
      <c r="CE202" s="126">
        <f t="shared" si="290"/>
        <v>-723</v>
      </c>
      <c r="CF202" s="75">
        <f t="shared" si="291"/>
        <v>-2051</v>
      </c>
      <c r="CG202" s="75"/>
      <c r="CH202" s="75">
        <f t="shared" si="349"/>
        <v>-3612</v>
      </c>
      <c r="CI202" s="75">
        <f t="shared" si="349"/>
        <v>-1673</v>
      </c>
      <c r="CJ202" s="75"/>
      <c r="CK202" s="75">
        <f t="shared" si="350"/>
        <v>-1493</v>
      </c>
      <c r="CL202" s="75">
        <f t="shared" si="350"/>
        <v>-1935</v>
      </c>
      <c r="CM202" s="112">
        <v>879</v>
      </c>
      <c r="CN202" s="75">
        <f t="shared" si="351"/>
        <v>0</v>
      </c>
      <c r="CO202" s="75">
        <f t="shared" si="351"/>
        <v>0</v>
      </c>
      <c r="CP202" s="75">
        <f t="shared" si="351"/>
        <v>0</v>
      </c>
      <c r="CQ202" s="75"/>
      <c r="CR202" s="126">
        <f t="shared" si="292"/>
        <v>-2194</v>
      </c>
      <c r="CS202" s="112">
        <v>26.648000000000138</v>
      </c>
      <c r="CT202" s="121">
        <f t="shared" si="265"/>
        <v>-4.0256880733944955E-2</v>
      </c>
      <c r="CU202" s="75">
        <f t="shared" si="352"/>
        <v>-1501</v>
      </c>
      <c r="CV202" s="75">
        <f t="shared" si="352"/>
        <v>-2363</v>
      </c>
      <c r="CW202" s="75">
        <f t="shared" si="352"/>
        <v>0</v>
      </c>
      <c r="CX202" s="126" cm="1">
        <f t="array" ref="CX202">IF($F202&lt;=10000,0,-ROUND(MAX(INDEX(CX$26:CX$38,MATCH(MAX($F202-CX$86-IF(CX$8="Yes",IF(CX$9=0,$U202,MIN($U202,CX$9)),0),0),CX$12:CX$25,1))*(MAX($F202-CX$86-IF(CX$8="Yes",IF(CX$9=0,$U202,MIN($U202,CX$9)),0),0)-INDEX(CX$12:CX$25,MATCH(MAX($F202-CX$86-IF(CX$8="Yes",IF(CX$9=0,$U202,MIN($U202,CX$9)),0),0),CX$12:CX$25,1)))+INDEX(CX$39:CX$51,MATCH(MAX($F202-CX$86-IF(CX$8="Yes",IF(CX$9=0,$U202,MIN($U202,CX$9)),0),0),CX$12:CX$25,1))-CX$87,0),0))*(1-_xlfn.IFNA(INDEX(WVFamilyCredit[Percent],MATCH(1,(WVFamilyCredit[Year]=Calc!$B$4)*(WVFamilyCredit[HH Size]=SUM(Calc!$B$11:$B$12))*(WVFamilyCredit[Status]=Calc!$B$8)*(WVFamilyCredit[greater than]&lt;=$F202)*(WVFamilyCredit[equal to or less than]&gt;=$F202),0)),0))</f>
        <v>-1830</v>
      </c>
      <c r="CY202" s="115" cm="1">
        <f t="array" ref="CY202">(1-_xlfn.IFNA(INDEX(WVFamilyCredit[Percent],MATCH(1,(WVFamilyCredit[Year]=Calc!$B$4)*(WVFamilyCredit[HH Size]=SUM(Calc!$B$11:$B$12))*(WVFamilyCredit[Status]=Calc!$B$8)*(WVFamilyCredit[greater than]&lt;=$F202)*(WVFamilyCredit[equal to or less than]&gt;=$F202),0)),0))</f>
        <v>1</v>
      </c>
      <c r="CZ202" s="112">
        <v>2085</v>
      </c>
      <c r="DA202" s="57"/>
      <c r="DB202" s="75">
        <f t="shared" si="353"/>
        <v>-1802</v>
      </c>
      <c r="DC202" s="75">
        <f t="shared" si="353"/>
        <v>0</v>
      </c>
      <c r="DE202" s="57"/>
      <c r="DF202" s="57">
        <f t="shared" si="309"/>
        <v>2388</v>
      </c>
      <c r="DG202" s="57">
        <f t="shared" si="310"/>
        <v>1857</v>
      </c>
      <c r="DH202">
        <v>0</v>
      </c>
      <c r="DI202" s="57">
        <f t="shared" si="311"/>
        <v>1867</v>
      </c>
      <c r="DJ202" s="75">
        <f t="shared" si="312"/>
        <v>1304</v>
      </c>
      <c r="DK202" s="75">
        <f t="shared" si="313"/>
        <v>1705</v>
      </c>
      <c r="DL202" s="75">
        <f t="shared" si="314"/>
        <v>1485</v>
      </c>
      <c r="DM202" s="57">
        <f t="shared" si="315"/>
        <v>1490</v>
      </c>
      <c r="DN202" s="57">
        <f t="shared" si="316"/>
        <v>879</v>
      </c>
      <c r="DO202">
        <f>0</f>
        <v>0</v>
      </c>
      <c r="DP202">
        <v>0</v>
      </c>
      <c r="DQ202" s="57">
        <f t="shared" si="317"/>
        <v>-2194</v>
      </c>
      <c r="DR202" s="75">
        <f t="shared" si="318"/>
        <v>-1830</v>
      </c>
      <c r="EB202" s="209" cm="1">
        <f t="array" ref="EB202">_xlfn.IFNA(INDEX(CAeitcTable[],MATCH(1,(CAeitcTable[At Least]&lt;=$F202)*(CAeitcTable[But Not Over]&gt;=$F202),0),MATCH(MIN($B$12,3),VALUE(CAeitcTable[#Headers]),0)),0)</f>
        <v>0</v>
      </c>
      <c r="EC202">
        <f t="shared" si="354"/>
        <v>0</v>
      </c>
      <c r="ED202">
        <f t="shared" si="354"/>
        <v>0</v>
      </c>
      <c r="EE202">
        <f t="shared" si="354"/>
        <v>0</v>
      </c>
      <c r="EF202">
        <f t="shared" si="354"/>
        <v>0</v>
      </c>
      <c r="EI202">
        <f t="shared" si="293"/>
        <v>0</v>
      </c>
      <c r="EK202">
        <f t="shared" si="355"/>
        <v>0</v>
      </c>
      <c r="EL202">
        <f t="shared" si="355"/>
        <v>0</v>
      </c>
      <c r="EM202">
        <f t="shared" si="355"/>
        <v>0</v>
      </c>
      <c r="EN202">
        <f t="shared" si="355"/>
        <v>0</v>
      </c>
      <c r="EP202">
        <f t="shared" si="356"/>
        <v>0</v>
      </c>
      <c r="EQ202">
        <f t="shared" si="356"/>
        <v>0</v>
      </c>
      <c r="ER202" s="209">
        <f t="shared" si="294"/>
        <v>0</v>
      </c>
      <c r="ES202">
        <f t="shared" si="357"/>
        <v>0</v>
      </c>
      <c r="ET202">
        <f t="shared" si="357"/>
        <v>0</v>
      </c>
      <c r="EU202" s="213">
        <f t="shared" si="295"/>
        <v>0</v>
      </c>
      <c r="EW202" s="215">
        <f t="shared" si="296"/>
        <v>0</v>
      </c>
      <c r="EX202">
        <f t="shared" si="358"/>
        <v>0</v>
      </c>
      <c r="EY202">
        <f t="shared" si="358"/>
        <v>0</v>
      </c>
      <c r="FB202">
        <f t="shared" si="359"/>
        <v>0</v>
      </c>
      <c r="FC202">
        <f t="shared" si="359"/>
        <v>0</v>
      </c>
      <c r="FD202">
        <f t="shared" si="359"/>
        <v>0</v>
      </c>
      <c r="FG202" s="215">
        <f t="shared" si="297"/>
        <v>0</v>
      </c>
      <c r="FH202">
        <f t="shared" si="360"/>
        <v>0</v>
      </c>
      <c r="FI202">
        <f t="shared" si="360"/>
        <v>0</v>
      </c>
      <c r="FK202">
        <f t="shared" si="298"/>
        <v>0</v>
      </c>
      <c r="FL202" s="215">
        <f t="shared" si="299"/>
        <v>0</v>
      </c>
      <c r="FP202" s="215">
        <f t="shared" si="300"/>
        <v>0</v>
      </c>
      <c r="FQ202">
        <f t="shared" si="301"/>
        <v>0</v>
      </c>
      <c r="FR202" s="215">
        <f t="shared" si="302"/>
        <v>0</v>
      </c>
      <c r="FS202" s="209">
        <f t="shared" si="303"/>
        <v>315</v>
      </c>
      <c r="FU202">
        <f t="shared" si="304"/>
        <v>0</v>
      </c>
    </row>
    <row r="203" spans="6:177">
      <c r="F203" s="2">
        <v>55000</v>
      </c>
      <c r="G203">
        <f t="shared" si="305"/>
        <v>55025</v>
      </c>
      <c r="H203" s="75">
        <f t="shared" si="266"/>
        <v>-4718</v>
      </c>
      <c r="I203" s="57">
        <v>3790</v>
      </c>
      <c r="J203" s="57">
        <v>0</v>
      </c>
      <c r="K203" s="2">
        <f>ROUND(INDEX(CCareExpDecimal[],MATCH(F203,CCareExpDecimal[Income At Least],1),2)*J203,0)</f>
        <v>0</v>
      </c>
      <c r="L203" s="57">
        <v>758.00000000000387</v>
      </c>
      <c r="M203" s="2">
        <f t="shared" si="267"/>
        <v>0</v>
      </c>
      <c r="N203" s="57">
        <v>3032</v>
      </c>
      <c r="O203" s="57">
        <f t="shared" si="243"/>
        <v>3790</v>
      </c>
      <c r="P203" s="2">
        <f t="shared" si="268"/>
        <v>0</v>
      </c>
      <c r="Q203" s="96">
        <v>168</v>
      </c>
      <c r="R203" s="96">
        <f t="shared" si="306"/>
        <v>0</v>
      </c>
      <c r="S203" s="2">
        <f t="shared" si="307"/>
        <v>0</v>
      </c>
      <c r="T203" s="2">
        <f t="shared" si="269"/>
        <v>-4718</v>
      </c>
      <c r="U203" s="2">
        <f t="shared" si="270"/>
        <v>4718</v>
      </c>
      <c r="V203" s="75"/>
      <c r="W203" s="75">
        <f t="shared" si="271"/>
        <v>-1344</v>
      </c>
      <c r="X203" s="75">
        <f t="shared" si="272"/>
        <v>5</v>
      </c>
      <c r="Y203" s="75">
        <f t="shared" si="273"/>
        <v>0</v>
      </c>
      <c r="Z203" s="75"/>
      <c r="AA203" s="2">
        <f t="shared" si="274"/>
        <v>2500</v>
      </c>
      <c r="AB203" s="2">
        <f>IF($F203&lt;=AD$64,AD$65,AD$66)*Calc!$B$12+AD$63</f>
        <v>1500</v>
      </c>
      <c r="AC203" s="2">
        <f t="shared" si="275"/>
        <v>4000</v>
      </c>
      <c r="AD203" s="126">
        <f t="shared" si="276"/>
        <v>-2635</v>
      </c>
      <c r="AE203" s="112">
        <v>2413</v>
      </c>
      <c r="AF203" s="75">
        <f t="shared" si="277"/>
        <v>0</v>
      </c>
      <c r="AG203" s="75"/>
      <c r="AH203" s="75">
        <f t="shared" si="278"/>
        <v>-1029</v>
      </c>
      <c r="AI203" s="75">
        <f t="shared" si="279"/>
        <v>0</v>
      </c>
      <c r="AJ203" s="75">
        <f t="shared" si="280"/>
        <v>-1940</v>
      </c>
      <c r="AK203" s="75">
        <f t="shared" si="281"/>
        <v>0</v>
      </c>
      <c r="AL203" s="75">
        <f t="shared" si="308"/>
        <v>-1940</v>
      </c>
      <c r="AM203" s="114">
        <v>1881</v>
      </c>
      <c r="AN203" s="120"/>
      <c r="AO203" s="75">
        <f t="shared" si="342"/>
        <v>-1512</v>
      </c>
      <c r="AP203" s="75">
        <f t="shared" si="342"/>
        <v>-1811</v>
      </c>
      <c r="AQ203" s="75"/>
      <c r="AR203" s="126">
        <f t="shared" si="282"/>
        <v>-1800</v>
      </c>
      <c r="AS203" s="75">
        <f t="shared" si="343"/>
        <v>-2376</v>
      </c>
      <c r="AT203" s="75">
        <f t="shared" si="343"/>
        <v>-2275</v>
      </c>
      <c r="AU203" s="75">
        <f t="shared" si="343"/>
        <v>0</v>
      </c>
      <c r="AV203" s="75">
        <f t="shared" si="343"/>
        <v>-2524</v>
      </c>
      <c r="AW203" s="112">
        <v>1893</v>
      </c>
      <c r="AX203" s="75">
        <f t="shared" si="344"/>
        <v>-3515</v>
      </c>
      <c r="AY203" s="75">
        <f t="shared" si="344"/>
        <v>-2126</v>
      </c>
      <c r="AZ203" s="75"/>
      <c r="BA203" s="75">
        <f t="shared" ref="BA203:BF212" si="361">-ROUND(MAX(INDEX(BA$26:BA$38,MATCH(MAX($F203-BA$86-IF(BA$8="Yes",IF(BA$9=0,$U203,MIN($U203,BA$9)),0),0),BA$12:BA$25,1))*(MAX($F203-BA$86-IF(BA$8="Yes",IF(BA$9=0,$U203,MIN($U203,BA$9)),0),0)-INDEX(BA$12:BA$25,MATCH(MAX($F203-BA$86-IF(BA$8="Yes",IF(BA$9=0,$U203,MIN($U203,BA$9)),0),0),BA$12:BA$25,1)))+INDEX(BA$39:BA$51,MATCH(MAX($F203-BA$86-IF(BA$8="Yes",IF(BA$9=0,$U203,MIN($U203,BA$9)),0),0),BA$12:BA$25,1))-BA$87,0),0)</f>
        <v>-2602</v>
      </c>
      <c r="BB203" s="75">
        <f t="shared" si="361"/>
        <v>-1701</v>
      </c>
      <c r="BC203" s="75">
        <f t="shared" si="361"/>
        <v>-2537</v>
      </c>
      <c r="BD203" s="75">
        <f t="shared" si="361"/>
        <v>-2350</v>
      </c>
      <c r="BE203" s="75">
        <f t="shared" si="361"/>
        <v>-2341</v>
      </c>
      <c r="BF203" s="75">
        <f t="shared" si="361"/>
        <v>-1565</v>
      </c>
      <c r="BG203" s="112">
        <v>1321</v>
      </c>
      <c r="BH203" s="75">
        <f t="shared" si="283"/>
        <v>-2228</v>
      </c>
      <c r="BI203" s="75">
        <f t="shared" si="284"/>
        <v>5150</v>
      </c>
      <c r="BJ203" s="75">
        <f t="shared" si="285"/>
        <v>-2163</v>
      </c>
      <c r="BK203" s="75">
        <f t="shared" si="346"/>
        <v>-2530</v>
      </c>
      <c r="BL203" s="75">
        <f t="shared" si="346"/>
        <v>-2108</v>
      </c>
      <c r="BM203" s="75"/>
      <c r="BN203" s="75">
        <f t="shared" si="347"/>
        <v>-2364</v>
      </c>
      <c r="BO203" s="75">
        <f t="shared" si="347"/>
        <v>-1835</v>
      </c>
      <c r="BP203" s="112">
        <v>1730</v>
      </c>
      <c r="BQ203" s="75">
        <f t="shared" si="286"/>
        <v>-1621</v>
      </c>
      <c r="BR203" s="112">
        <v>1510</v>
      </c>
      <c r="BS203" s="75">
        <f t="shared" si="287"/>
        <v>5540</v>
      </c>
      <c r="BT203" s="75">
        <f t="shared" ref="BT203:CA212" si="362">-ROUND(MAX(INDEX(BT$26:BT$38,MATCH(MAX($F203-BT$86-IF(BT$8="Yes",IF(BT$9=0,$U203,MIN($U203,BT$9)),0),0),BT$12:BT$25,1))*(MAX($F203-BT$86-IF(BT$8="Yes",IF(BT$9=0,$U203,MIN($U203,BT$9)),0),0)-INDEX(BT$12:BT$25,MATCH(MAX($F203-BT$86-IF(BT$8="Yes",IF(BT$9=0,$U203,MIN($U203,BT$9)),0),0),BT$12:BT$25,1)))+INDEX(BT$39:BT$51,MATCH(MAX($F203-BT$86-IF(BT$8="Yes",IF(BT$9=0,$U203,MIN($U203,BT$9)),0),0),BT$12:BT$25,1))-BT$87,0),0)</f>
        <v>-2538</v>
      </c>
      <c r="BU203" s="75">
        <f t="shared" si="362"/>
        <v>-2017</v>
      </c>
      <c r="BV203" s="75">
        <f t="shared" si="362"/>
        <v>0</v>
      </c>
      <c r="BW203" s="75">
        <f t="shared" si="362"/>
        <v>0</v>
      </c>
      <c r="BX203" s="75">
        <f t="shared" si="362"/>
        <v>-1491</v>
      </c>
      <c r="BY203" s="75">
        <f t="shared" si="362"/>
        <v>-1737</v>
      </c>
      <c r="BZ203" s="75">
        <f t="shared" si="362"/>
        <v>-2420</v>
      </c>
      <c r="CA203" s="75">
        <f t="shared" si="362"/>
        <v>-2007</v>
      </c>
      <c r="CB203" s="112">
        <v>1514</v>
      </c>
      <c r="CC203" s="75">
        <f t="shared" si="288"/>
        <v>0</v>
      </c>
      <c r="CD203" s="75">
        <f t="shared" si="289"/>
        <v>250</v>
      </c>
      <c r="CE203" s="126">
        <f t="shared" si="290"/>
        <v>-737</v>
      </c>
      <c r="CF203" s="75">
        <f t="shared" si="291"/>
        <v>-2075</v>
      </c>
      <c r="CG203" s="75"/>
      <c r="CH203" s="75">
        <f t="shared" si="349"/>
        <v>-3651</v>
      </c>
      <c r="CI203" s="75">
        <f t="shared" si="349"/>
        <v>-1689</v>
      </c>
      <c r="CJ203" s="75"/>
      <c r="CK203" s="75">
        <f t="shared" si="350"/>
        <v>-1511</v>
      </c>
      <c r="CL203" s="75">
        <f t="shared" si="350"/>
        <v>-1967</v>
      </c>
      <c r="CM203" s="112">
        <v>911</v>
      </c>
      <c r="CN203" s="75">
        <f t="shared" si="351"/>
        <v>0</v>
      </c>
      <c r="CO203" s="75">
        <f t="shared" si="351"/>
        <v>0</v>
      </c>
      <c r="CP203" s="75">
        <f t="shared" si="351"/>
        <v>0</v>
      </c>
      <c r="CQ203" s="75"/>
      <c r="CR203" s="126">
        <f t="shared" si="292"/>
        <v>-2225</v>
      </c>
      <c r="CS203" s="112">
        <v>57.398000000000138</v>
      </c>
      <c r="CT203" s="121">
        <f t="shared" si="265"/>
        <v>-4.0454545454545451E-2</v>
      </c>
      <c r="CU203" s="75">
        <f t="shared" si="352"/>
        <v>-1534</v>
      </c>
      <c r="CV203" s="75">
        <f t="shared" si="352"/>
        <v>-2392</v>
      </c>
      <c r="CW203" s="75">
        <f t="shared" si="352"/>
        <v>0</v>
      </c>
      <c r="CX203" s="126" cm="1">
        <f t="array" ref="CX203">IF($F203&lt;=10000,0,-ROUND(MAX(INDEX(CX$26:CX$38,MATCH(MAX($F203-CX$86-IF(CX$8="Yes",IF(CX$9=0,$U203,MIN($U203,CX$9)),0),0),CX$12:CX$25,1))*(MAX($F203-CX$86-IF(CX$8="Yes",IF(CX$9=0,$U203,MIN($U203,CX$9)),0),0)-INDEX(CX$12:CX$25,MATCH(MAX($F203-CX$86-IF(CX$8="Yes",IF(CX$9=0,$U203,MIN($U203,CX$9)),0),0),CX$12:CX$25,1)))+INDEX(CX$39:CX$51,MATCH(MAX($F203-CX$86-IF(CX$8="Yes",IF(CX$9=0,$U203,MIN($U203,CX$9)),0),0),CX$12:CX$25,1))-CX$87,0),0))*(1-_xlfn.IFNA(INDEX(WVFamilyCredit[Percent],MATCH(1,(WVFamilyCredit[Year]=Calc!$B$4)*(WVFamilyCredit[HH Size]=SUM(Calc!$B$11:$B$12))*(WVFamilyCredit[Status]=Calc!$B$8)*(WVFamilyCredit[greater than]&lt;=$F203)*(WVFamilyCredit[equal to or less than]&gt;=$F203),0)),0))</f>
        <v>-1853</v>
      </c>
      <c r="CY203" s="115" cm="1">
        <f t="array" ref="CY203">(1-_xlfn.IFNA(INDEX(WVFamilyCredit[Percent],MATCH(1,(WVFamilyCredit[Year]=Calc!$B$4)*(WVFamilyCredit[HH Size]=SUM(Calc!$B$11:$B$12))*(WVFamilyCredit[Status]=Calc!$B$8)*(WVFamilyCredit[greater than]&lt;=$F203)*(WVFamilyCredit[equal to or less than]&gt;=$F203),0)),0))</f>
        <v>1</v>
      </c>
      <c r="CZ203" s="112">
        <v>2115</v>
      </c>
      <c r="DA203" s="57"/>
      <c r="DB203" s="75">
        <f t="shared" si="353"/>
        <v>-1829</v>
      </c>
      <c r="DC203" s="75">
        <f t="shared" si="353"/>
        <v>0</v>
      </c>
      <c r="DE203" s="57"/>
      <c r="DF203" s="57">
        <f t="shared" si="309"/>
        <v>2413</v>
      </c>
      <c r="DG203" s="57">
        <f t="shared" si="310"/>
        <v>1881</v>
      </c>
      <c r="DH203">
        <v>0</v>
      </c>
      <c r="DI203" s="57">
        <f t="shared" si="311"/>
        <v>1893</v>
      </c>
      <c r="DJ203" s="75">
        <f t="shared" si="312"/>
        <v>1321</v>
      </c>
      <c r="DK203" s="75">
        <f t="shared" si="313"/>
        <v>1730</v>
      </c>
      <c r="DL203" s="75">
        <f t="shared" si="314"/>
        <v>1510</v>
      </c>
      <c r="DM203" s="57">
        <f t="shared" si="315"/>
        <v>1514</v>
      </c>
      <c r="DN203" s="57">
        <f t="shared" si="316"/>
        <v>911</v>
      </c>
      <c r="DO203">
        <f>0</f>
        <v>0</v>
      </c>
      <c r="DP203">
        <v>0</v>
      </c>
      <c r="DQ203" s="57">
        <f t="shared" si="317"/>
        <v>-2225</v>
      </c>
      <c r="DR203" s="75">
        <f t="shared" si="318"/>
        <v>-1853</v>
      </c>
      <c r="EB203" s="209" cm="1">
        <f t="array" ref="EB203">_xlfn.IFNA(INDEX(CAeitcTable[],MATCH(1,(CAeitcTable[At Least]&lt;=$F203)*(CAeitcTable[But Not Over]&gt;=$F203),0),MATCH(MIN($B$12,3),VALUE(CAeitcTable[#Headers]),0)),0)</f>
        <v>0</v>
      </c>
      <c r="EC203">
        <f t="shared" si="354"/>
        <v>0</v>
      </c>
      <c r="ED203">
        <f t="shared" si="354"/>
        <v>0</v>
      </c>
      <c r="EE203">
        <f t="shared" si="354"/>
        <v>0</v>
      </c>
      <c r="EF203">
        <f t="shared" si="354"/>
        <v>0</v>
      </c>
      <c r="EI203">
        <f t="shared" si="293"/>
        <v>0</v>
      </c>
      <c r="EK203">
        <f t="shared" si="355"/>
        <v>0</v>
      </c>
      <c r="EL203">
        <f t="shared" si="355"/>
        <v>0</v>
      </c>
      <c r="EM203">
        <f t="shared" si="355"/>
        <v>0</v>
      </c>
      <c r="EN203">
        <f t="shared" si="355"/>
        <v>0</v>
      </c>
      <c r="EP203">
        <f t="shared" si="356"/>
        <v>0</v>
      </c>
      <c r="EQ203">
        <f t="shared" si="356"/>
        <v>0</v>
      </c>
      <c r="ER203" s="209">
        <f t="shared" si="294"/>
        <v>0</v>
      </c>
      <c r="ES203">
        <f t="shared" si="357"/>
        <v>0</v>
      </c>
      <c r="ET203">
        <f t="shared" si="357"/>
        <v>0</v>
      </c>
      <c r="EU203" s="213">
        <f t="shared" si="295"/>
        <v>0</v>
      </c>
      <c r="EW203" s="215">
        <f t="shared" si="296"/>
        <v>0</v>
      </c>
      <c r="EX203">
        <f t="shared" si="358"/>
        <v>0</v>
      </c>
      <c r="EY203">
        <f t="shared" si="358"/>
        <v>0</v>
      </c>
      <c r="FB203">
        <f t="shared" si="359"/>
        <v>0</v>
      </c>
      <c r="FC203">
        <f t="shared" si="359"/>
        <v>0</v>
      </c>
      <c r="FD203">
        <f t="shared" si="359"/>
        <v>0</v>
      </c>
      <c r="FG203" s="215">
        <f t="shared" si="297"/>
        <v>0</v>
      </c>
      <c r="FH203">
        <f t="shared" si="360"/>
        <v>0</v>
      </c>
      <c r="FI203">
        <f t="shared" si="360"/>
        <v>0</v>
      </c>
      <c r="FK203">
        <f t="shared" si="298"/>
        <v>0</v>
      </c>
      <c r="FL203" s="215">
        <f t="shared" si="299"/>
        <v>0</v>
      </c>
      <c r="FP203" s="215">
        <f t="shared" si="300"/>
        <v>0</v>
      </c>
      <c r="FQ203">
        <f t="shared" si="301"/>
        <v>0</v>
      </c>
      <c r="FR203" s="215">
        <f t="shared" si="302"/>
        <v>0</v>
      </c>
      <c r="FS203" s="209">
        <f t="shared" si="303"/>
        <v>315</v>
      </c>
      <c r="FU203">
        <f t="shared" si="304"/>
        <v>0</v>
      </c>
    </row>
    <row r="204" spans="6:177">
      <c r="F204" s="2">
        <v>55500</v>
      </c>
      <c r="G204">
        <f t="shared" si="305"/>
        <v>55525</v>
      </c>
      <c r="H204" s="75">
        <f t="shared" si="266"/>
        <v>-4778</v>
      </c>
      <c r="I204" s="57">
        <v>3850</v>
      </c>
      <c r="J204" s="57">
        <v>0</v>
      </c>
      <c r="K204" s="2">
        <f>ROUND(INDEX(CCareExpDecimal[],MATCH(F204,CCareExpDecimal[Income At Least],1),2)*J204,0)</f>
        <v>0</v>
      </c>
      <c r="L204" s="57">
        <v>770.00000000000387</v>
      </c>
      <c r="M204" s="2">
        <f t="shared" si="267"/>
        <v>0</v>
      </c>
      <c r="N204" s="57">
        <v>3080</v>
      </c>
      <c r="O204" s="57">
        <f t="shared" si="243"/>
        <v>3850</v>
      </c>
      <c r="P204" s="2">
        <f t="shared" si="268"/>
        <v>0</v>
      </c>
      <c r="Q204" s="96">
        <v>120</v>
      </c>
      <c r="R204" s="96">
        <f t="shared" si="306"/>
        <v>0</v>
      </c>
      <c r="S204" s="2">
        <f t="shared" si="307"/>
        <v>0</v>
      </c>
      <c r="T204" s="2">
        <f t="shared" si="269"/>
        <v>-4778</v>
      </c>
      <c r="U204" s="2">
        <f t="shared" si="270"/>
        <v>4778</v>
      </c>
      <c r="V204" s="75"/>
      <c r="W204" s="75">
        <f t="shared" si="271"/>
        <v>-1361</v>
      </c>
      <c r="X204" s="75">
        <f t="shared" si="272"/>
        <v>5</v>
      </c>
      <c r="Y204" s="75">
        <f t="shared" si="273"/>
        <v>0</v>
      </c>
      <c r="Z204" s="75"/>
      <c r="AA204" s="2">
        <f t="shared" si="274"/>
        <v>2500</v>
      </c>
      <c r="AB204" s="2">
        <f>IF($F204&lt;=AD$64,AD$65,AD$66)*Calc!$B$12+AD$63</f>
        <v>1500</v>
      </c>
      <c r="AC204" s="2">
        <f t="shared" si="275"/>
        <v>4000</v>
      </c>
      <c r="AD204" s="126">
        <f t="shared" si="276"/>
        <v>-2660</v>
      </c>
      <c r="AE204" s="112">
        <v>2438</v>
      </c>
      <c r="AF204" s="75">
        <f t="shared" si="277"/>
        <v>0</v>
      </c>
      <c r="AG204" s="75"/>
      <c r="AH204" s="75">
        <f t="shared" si="278"/>
        <v>-1041</v>
      </c>
      <c r="AI204" s="75">
        <f t="shared" si="279"/>
        <v>0</v>
      </c>
      <c r="AJ204" s="75">
        <f t="shared" si="280"/>
        <v>-1965</v>
      </c>
      <c r="AK204" s="75">
        <f t="shared" si="281"/>
        <v>0</v>
      </c>
      <c r="AL204" s="75">
        <f t="shared" si="308"/>
        <v>-1965</v>
      </c>
      <c r="AM204" s="114">
        <v>1904</v>
      </c>
      <c r="AN204" s="120"/>
      <c r="AO204" s="75">
        <f t="shared" si="342"/>
        <v>-1542</v>
      </c>
      <c r="AP204" s="75">
        <f t="shared" si="342"/>
        <v>-1833</v>
      </c>
      <c r="AQ204" s="75"/>
      <c r="AR204" s="126">
        <f t="shared" si="282"/>
        <v>-1825</v>
      </c>
      <c r="AS204" s="75">
        <f t="shared" si="343"/>
        <v>-2403</v>
      </c>
      <c r="AT204" s="75">
        <f t="shared" si="343"/>
        <v>-2307</v>
      </c>
      <c r="AU204" s="75">
        <f t="shared" si="343"/>
        <v>0</v>
      </c>
      <c r="AV204" s="75">
        <f t="shared" si="343"/>
        <v>-2553</v>
      </c>
      <c r="AW204" s="112">
        <v>1917</v>
      </c>
      <c r="AX204" s="75">
        <f t="shared" si="344"/>
        <v>-3556</v>
      </c>
      <c r="AY204" s="75">
        <f t="shared" si="344"/>
        <v>-2155</v>
      </c>
      <c r="AZ204" s="75"/>
      <c r="BA204" s="75">
        <f t="shared" si="361"/>
        <v>-2627</v>
      </c>
      <c r="BB204" s="75">
        <f t="shared" si="361"/>
        <v>-1717</v>
      </c>
      <c r="BC204" s="75">
        <f t="shared" si="361"/>
        <v>-2562</v>
      </c>
      <c r="BD204" s="75">
        <f t="shared" si="361"/>
        <v>-2378</v>
      </c>
      <c r="BE204" s="75">
        <f t="shared" si="361"/>
        <v>-2363</v>
      </c>
      <c r="BF204" s="75">
        <f t="shared" si="361"/>
        <v>-1586</v>
      </c>
      <c r="BG204" s="112">
        <v>1335</v>
      </c>
      <c r="BH204" s="75">
        <f t="shared" si="283"/>
        <v>-2261</v>
      </c>
      <c r="BI204" s="75">
        <f t="shared" si="284"/>
        <v>5150</v>
      </c>
      <c r="BJ204" s="75">
        <f t="shared" si="285"/>
        <v>-2187</v>
      </c>
      <c r="BK204" s="75">
        <f t="shared" si="346"/>
        <v>-2555</v>
      </c>
      <c r="BL204" s="75">
        <f t="shared" si="346"/>
        <v>-2129</v>
      </c>
      <c r="BM204" s="75"/>
      <c r="BN204" s="75">
        <f t="shared" si="347"/>
        <v>-2398</v>
      </c>
      <c r="BO204" s="75">
        <f t="shared" si="347"/>
        <v>-1860</v>
      </c>
      <c r="BP204" s="112">
        <v>1755</v>
      </c>
      <c r="BQ204" s="75">
        <f t="shared" si="286"/>
        <v>-1642</v>
      </c>
      <c r="BR204" s="112">
        <v>1535</v>
      </c>
      <c r="BS204" s="75">
        <f t="shared" si="287"/>
        <v>5540</v>
      </c>
      <c r="BT204" s="75">
        <f t="shared" si="362"/>
        <v>-2568</v>
      </c>
      <c r="BU204" s="75">
        <f t="shared" si="362"/>
        <v>-2050</v>
      </c>
      <c r="BV204" s="75">
        <f t="shared" si="362"/>
        <v>0</v>
      </c>
      <c r="BW204" s="75">
        <f t="shared" si="362"/>
        <v>0</v>
      </c>
      <c r="BX204" s="75">
        <f t="shared" si="362"/>
        <v>-1519</v>
      </c>
      <c r="BY204" s="75">
        <f t="shared" si="362"/>
        <v>-1761</v>
      </c>
      <c r="BZ204" s="75">
        <f t="shared" si="362"/>
        <v>-2448</v>
      </c>
      <c r="CA204" s="75">
        <f t="shared" si="362"/>
        <v>-2031</v>
      </c>
      <c r="CB204" s="112">
        <v>1538</v>
      </c>
      <c r="CC204" s="75">
        <f t="shared" si="288"/>
        <v>0</v>
      </c>
      <c r="CD204" s="75">
        <f t="shared" si="289"/>
        <v>250</v>
      </c>
      <c r="CE204" s="126">
        <f t="shared" si="290"/>
        <v>-751</v>
      </c>
      <c r="CF204" s="75">
        <f t="shared" si="291"/>
        <v>-2099</v>
      </c>
      <c r="CG204" s="75"/>
      <c r="CH204" s="75">
        <f t="shared" si="349"/>
        <v>-3689</v>
      </c>
      <c r="CI204" s="75">
        <f t="shared" si="349"/>
        <v>-1704</v>
      </c>
      <c r="CJ204" s="75"/>
      <c r="CK204" s="75">
        <f t="shared" si="350"/>
        <v>-1530</v>
      </c>
      <c r="CL204" s="75">
        <f t="shared" si="350"/>
        <v>-1999</v>
      </c>
      <c r="CM204" s="112">
        <v>944</v>
      </c>
      <c r="CN204" s="75">
        <f t="shared" si="351"/>
        <v>0</v>
      </c>
      <c r="CO204" s="75">
        <f t="shared" si="351"/>
        <v>0</v>
      </c>
      <c r="CP204" s="75">
        <f t="shared" si="351"/>
        <v>0</v>
      </c>
      <c r="CQ204" s="75"/>
      <c r="CR204" s="126">
        <f t="shared" si="292"/>
        <v>-2256</v>
      </c>
      <c r="CS204" s="112">
        <v>88.148000000000138</v>
      </c>
      <c r="CT204" s="121">
        <f t="shared" si="265"/>
        <v>-4.0648648648648651E-2</v>
      </c>
      <c r="CU204" s="75">
        <f t="shared" si="352"/>
        <v>-1567</v>
      </c>
      <c r="CV204" s="75">
        <f t="shared" si="352"/>
        <v>-2420</v>
      </c>
      <c r="CW204" s="75">
        <f t="shared" si="352"/>
        <v>0</v>
      </c>
      <c r="CX204" s="126" cm="1">
        <f t="array" ref="CX204">IF($F204&lt;=10000,0,-ROUND(MAX(INDEX(CX$26:CX$38,MATCH(MAX($F204-CX$86-IF(CX$8="Yes",IF(CX$9=0,$U204,MIN($U204,CX$9)),0),0),CX$12:CX$25,1))*(MAX($F204-CX$86-IF(CX$8="Yes",IF(CX$9=0,$U204,MIN($U204,CX$9)),0),0)-INDEX(CX$12:CX$25,MATCH(MAX($F204-CX$86-IF(CX$8="Yes",IF(CX$9=0,$U204,MIN($U204,CX$9)),0),0),CX$12:CX$25,1)))+INDEX(CX$39:CX$51,MATCH(MAX($F204-CX$86-IF(CX$8="Yes",IF(CX$9=0,$U204,MIN($U204,CX$9)),0),0),CX$12:CX$25,1))-CX$87,0),0))*(1-_xlfn.IFNA(INDEX(WVFamilyCredit[Percent],MATCH(1,(WVFamilyCredit[Year]=Calc!$B$4)*(WVFamilyCredit[HH Size]=SUM(Calc!$B$11:$B$12))*(WVFamilyCredit[Status]=Calc!$B$8)*(WVFamilyCredit[greater than]&lt;=$F204)*(WVFamilyCredit[equal to or less than]&gt;=$F204),0)),0))</f>
        <v>-1877</v>
      </c>
      <c r="CY204" s="115" cm="1">
        <f t="array" ref="CY204">(1-_xlfn.IFNA(INDEX(WVFamilyCredit[Percent],MATCH(1,(WVFamilyCredit[Year]=Calc!$B$4)*(WVFamilyCredit[HH Size]=SUM(Calc!$B$11:$B$12))*(WVFamilyCredit[Status]=Calc!$B$8)*(WVFamilyCredit[greater than]&lt;=$F204)*(WVFamilyCredit[equal to or less than]&gt;=$F204),0)),0))</f>
        <v>1</v>
      </c>
      <c r="CZ204" s="112">
        <v>2145</v>
      </c>
      <c r="DA204" s="57"/>
      <c r="DB204" s="75">
        <f t="shared" si="353"/>
        <v>-1855</v>
      </c>
      <c r="DC204" s="75">
        <f t="shared" si="353"/>
        <v>0</v>
      </c>
      <c r="DE204" s="57"/>
      <c r="DF204" s="57">
        <f t="shared" si="309"/>
        <v>2438</v>
      </c>
      <c r="DG204" s="57">
        <f t="shared" si="310"/>
        <v>1904</v>
      </c>
      <c r="DH204">
        <v>0</v>
      </c>
      <c r="DI204" s="57">
        <f t="shared" si="311"/>
        <v>1917</v>
      </c>
      <c r="DJ204" s="75">
        <f t="shared" si="312"/>
        <v>1335</v>
      </c>
      <c r="DK204" s="75">
        <f t="shared" si="313"/>
        <v>1755</v>
      </c>
      <c r="DL204" s="75">
        <f t="shared" si="314"/>
        <v>1535</v>
      </c>
      <c r="DM204" s="57">
        <f t="shared" si="315"/>
        <v>1538</v>
      </c>
      <c r="DN204" s="57">
        <f t="shared" si="316"/>
        <v>944</v>
      </c>
      <c r="DO204">
        <f>0</f>
        <v>0</v>
      </c>
      <c r="DP204">
        <v>0</v>
      </c>
      <c r="DQ204" s="57">
        <f t="shared" si="317"/>
        <v>-2256</v>
      </c>
      <c r="DR204" s="75">
        <f t="shared" si="318"/>
        <v>-1877</v>
      </c>
      <c r="EB204" s="209" cm="1">
        <f t="array" ref="EB204">_xlfn.IFNA(INDEX(CAeitcTable[],MATCH(1,(CAeitcTable[At Least]&lt;=$F204)*(CAeitcTable[But Not Over]&gt;=$F204),0),MATCH(MIN($B$12,3),VALUE(CAeitcTable[#Headers]),0)),0)</f>
        <v>0</v>
      </c>
      <c r="EC204">
        <f t="shared" si="354"/>
        <v>0</v>
      </c>
      <c r="ED204">
        <f t="shared" si="354"/>
        <v>0</v>
      </c>
      <c r="EE204">
        <f t="shared" si="354"/>
        <v>0</v>
      </c>
      <c r="EF204">
        <f t="shared" si="354"/>
        <v>0</v>
      </c>
      <c r="EI204">
        <f t="shared" si="293"/>
        <v>0</v>
      </c>
      <c r="EK204">
        <f t="shared" si="355"/>
        <v>0</v>
      </c>
      <c r="EL204">
        <f t="shared" si="355"/>
        <v>0</v>
      </c>
      <c r="EM204">
        <f t="shared" si="355"/>
        <v>0</v>
      </c>
      <c r="EN204">
        <f t="shared" si="355"/>
        <v>0</v>
      </c>
      <c r="EP204">
        <f t="shared" si="356"/>
        <v>0</v>
      </c>
      <c r="EQ204">
        <f t="shared" si="356"/>
        <v>0</v>
      </c>
      <c r="ER204" s="209">
        <f t="shared" si="294"/>
        <v>0</v>
      </c>
      <c r="ES204">
        <f t="shared" si="357"/>
        <v>0</v>
      </c>
      <c r="ET204">
        <f t="shared" si="357"/>
        <v>0</v>
      </c>
      <c r="EU204" s="213">
        <f t="shared" si="295"/>
        <v>0</v>
      </c>
      <c r="EW204" s="215">
        <f t="shared" si="296"/>
        <v>0</v>
      </c>
      <c r="EX204">
        <f t="shared" si="358"/>
        <v>0</v>
      </c>
      <c r="EY204">
        <f t="shared" si="358"/>
        <v>0</v>
      </c>
      <c r="FB204">
        <f t="shared" si="359"/>
        <v>0</v>
      </c>
      <c r="FC204">
        <f t="shared" si="359"/>
        <v>0</v>
      </c>
      <c r="FD204">
        <f t="shared" si="359"/>
        <v>0</v>
      </c>
      <c r="FG204" s="215">
        <f t="shared" si="297"/>
        <v>0</v>
      </c>
      <c r="FH204">
        <f t="shared" si="360"/>
        <v>0</v>
      </c>
      <c r="FI204">
        <f t="shared" si="360"/>
        <v>0</v>
      </c>
      <c r="FK204">
        <f t="shared" si="298"/>
        <v>0</v>
      </c>
      <c r="FL204" s="215">
        <f t="shared" si="299"/>
        <v>0</v>
      </c>
      <c r="FP204" s="215">
        <f t="shared" si="300"/>
        <v>0</v>
      </c>
      <c r="FQ204">
        <f t="shared" si="301"/>
        <v>0</v>
      </c>
      <c r="FR204" s="215">
        <f t="shared" si="302"/>
        <v>0</v>
      </c>
      <c r="FS204" s="209">
        <f t="shared" si="303"/>
        <v>315</v>
      </c>
      <c r="FU204">
        <f t="shared" si="304"/>
        <v>0</v>
      </c>
    </row>
    <row r="205" spans="6:177">
      <c r="F205" s="2">
        <v>56000</v>
      </c>
      <c r="G205">
        <f t="shared" si="305"/>
        <v>56025</v>
      </c>
      <c r="H205" s="75">
        <f t="shared" si="266"/>
        <v>-4838</v>
      </c>
      <c r="I205" s="57">
        <v>3910</v>
      </c>
      <c r="J205" s="57">
        <v>0</v>
      </c>
      <c r="K205" s="2">
        <f>ROUND(INDEX(CCareExpDecimal[],MATCH(F205,CCareExpDecimal[Income At Least],1),2)*J205,0)</f>
        <v>0</v>
      </c>
      <c r="L205" s="57">
        <v>782.00000000000398</v>
      </c>
      <c r="M205" s="2">
        <f t="shared" si="267"/>
        <v>0</v>
      </c>
      <c r="N205" s="57">
        <v>3128</v>
      </c>
      <c r="O205" s="57">
        <f t="shared" si="243"/>
        <v>3910</v>
      </c>
      <c r="P205" s="2">
        <f t="shared" si="268"/>
        <v>0</v>
      </c>
      <c r="Q205" s="96">
        <v>72</v>
      </c>
      <c r="R205" s="96">
        <f t="shared" si="306"/>
        <v>0</v>
      </c>
      <c r="S205" s="2">
        <f t="shared" si="307"/>
        <v>0</v>
      </c>
      <c r="T205" s="2">
        <f t="shared" si="269"/>
        <v>-4838</v>
      </c>
      <c r="U205" s="2">
        <f t="shared" si="270"/>
        <v>4838</v>
      </c>
      <c r="V205" s="75"/>
      <c r="W205" s="75">
        <f t="shared" si="271"/>
        <v>-1378</v>
      </c>
      <c r="X205" s="75">
        <f t="shared" si="272"/>
        <v>5</v>
      </c>
      <c r="Y205" s="75">
        <f t="shared" si="273"/>
        <v>0</v>
      </c>
      <c r="Z205" s="75"/>
      <c r="AA205" s="2">
        <f t="shared" si="274"/>
        <v>2500</v>
      </c>
      <c r="AB205" s="2">
        <f>IF($F205&lt;=AD$64,AD$65,AD$66)*Calc!$B$12+AD$63</f>
        <v>1500</v>
      </c>
      <c r="AC205" s="2">
        <f t="shared" si="275"/>
        <v>4000</v>
      </c>
      <c r="AD205" s="126">
        <f t="shared" si="276"/>
        <v>-2685</v>
      </c>
      <c r="AE205" s="112">
        <v>2463</v>
      </c>
      <c r="AF205" s="75">
        <f t="shared" si="277"/>
        <v>0</v>
      </c>
      <c r="AG205" s="75"/>
      <c r="AH205" s="75">
        <f t="shared" si="278"/>
        <v>-1054</v>
      </c>
      <c r="AI205" s="75">
        <f t="shared" si="279"/>
        <v>0</v>
      </c>
      <c r="AJ205" s="75">
        <f t="shared" si="280"/>
        <v>-1989</v>
      </c>
      <c r="AK205" s="75">
        <f t="shared" si="281"/>
        <v>0</v>
      </c>
      <c r="AL205" s="75">
        <f t="shared" si="308"/>
        <v>-1989</v>
      </c>
      <c r="AM205" s="114">
        <v>1928</v>
      </c>
      <c r="AN205" s="120"/>
      <c r="AO205" s="75">
        <f t="shared" si="342"/>
        <v>-1572</v>
      </c>
      <c r="AP205" s="75">
        <f t="shared" si="342"/>
        <v>-1855</v>
      </c>
      <c r="AQ205" s="75"/>
      <c r="AR205" s="126">
        <f t="shared" si="282"/>
        <v>-1850</v>
      </c>
      <c r="AS205" s="75">
        <f t="shared" si="343"/>
        <v>-2431</v>
      </c>
      <c r="AT205" s="75">
        <f t="shared" si="343"/>
        <v>-2340</v>
      </c>
      <c r="AU205" s="75">
        <f t="shared" si="343"/>
        <v>0</v>
      </c>
      <c r="AV205" s="75">
        <f t="shared" si="343"/>
        <v>-2582</v>
      </c>
      <c r="AW205" s="112">
        <v>1942</v>
      </c>
      <c r="AX205" s="75">
        <f t="shared" si="344"/>
        <v>-3598</v>
      </c>
      <c r="AY205" s="75">
        <f t="shared" si="344"/>
        <v>-2184</v>
      </c>
      <c r="AZ205" s="75"/>
      <c r="BA205" s="75">
        <f t="shared" si="361"/>
        <v>-2652</v>
      </c>
      <c r="BB205" s="75">
        <f t="shared" si="361"/>
        <v>-1733</v>
      </c>
      <c r="BC205" s="75">
        <f t="shared" si="361"/>
        <v>-2587</v>
      </c>
      <c r="BD205" s="75">
        <f t="shared" si="361"/>
        <v>-2407</v>
      </c>
      <c r="BE205" s="75">
        <f t="shared" si="361"/>
        <v>-2386</v>
      </c>
      <c r="BF205" s="75">
        <f t="shared" si="361"/>
        <v>-1607</v>
      </c>
      <c r="BG205" s="112">
        <v>1352</v>
      </c>
      <c r="BH205" s="75">
        <f t="shared" si="283"/>
        <v>-2295</v>
      </c>
      <c r="BI205" s="75">
        <f t="shared" si="284"/>
        <v>5150</v>
      </c>
      <c r="BJ205" s="75">
        <f t="shared" si="285"/>
        <v>-2211</v>
      </c>
      <c r="BK205" s="75">
        <f t="shared" si="346"/>
        <v>-2580</v>
      </c>
      <c r="BL205" s="75">
        <f t="shared" si="346"/>
        <v>-2151</v>
      </c>
      <c r="BM205" s="75"/>
      <c r="BN205" s="75">
        <f t="shared" si="347"/>
        <v>-2432</v>
      </c>
      <c r="BO205" s="75">
        <f t="shared" si="347"/>
        <v>-1885</v>
      </c>
      <c r="BP205" s="112">
        <v>1780</v>
      </c>
      <c r="BQ205" s="75">
        <f t="shared" si="286"/>
        <v>-1664</v>
      </c>
      <c r="BR205" s="112">
        <v>1560</v>
      </c>
      <c r="BS205" s="75">
        <f t="shared" si="287"/>
        <v>5540</v>
      </c>
      <c r="BT205" s="75">
        <f t="shared" si="362"/>
        <v>-2598</v>
      </c>
      <c r="BU205" s="75">
        <f t="shared" si="362"/>
        <v>-2083</v>
      </c>
      <c r="BV205" s="75">
        <f t="shared" si="362"/>
        <v>0</v>
      </c>
      <c r="BW205" s="75">
        <f t="shared" si="362"/>
        <v>0</v>
      </c>
      <c r="BX205" s="75">
        <f t="shared" si="362"/>
        <v>-1546</v>
      </c>
      <c r="BY205" s="75">
        <f t="shared" si="362"/>
        <v>-1786</v>
      </c>
      <c r="BZ205" s="75">
        <f t="shared" si="362"/>
        <v>-2475</v>
      </c>
      <c r="CA205" s="75">
        <f t="shared" si="362"/>
        <v>-2054</v>
      </c>
      <c r="CB205" s="112">
        <v>1562</v>
      </c>
      <c r="CC205" s="75">
        <f t="shared" si="288"/>
        <v>0</v>
      </c>
      <c r="CD205" s="75">
        <f t="shared" si="289"/>
        <v>250</v>
      </c>
      <c r="CE205" s="126">
        <f t="shared" si="290"/>
        <v>-765</v>
      </c>
      <c r="CF205" s="75">
        <f t="shared" si="291"/>
        <v>-2122</v>
      </c>
      <c r="CG205" s="75"/>
      <c r="CH205" s="75">
        <f t="shared" si="349"/>
        <v>-3728</v>
      </c>
      <c r="CI205" s="75">
        <f t="shared" si="349"/>
        <v>-1719</v>
      </c>
      <c r="CJ205" s="75"/>
      <c r="CK205" s="75">
        <f t="shared" si="350"/>
        <v>-1549</v>
      </c>
      <c r="CL205" s="75">
        <f t="shared" si="350"/>
        <v>-2031</v>
      </c>
      <c r="CM205" s="112">
        <v>976</v>
      </c>
      <c r="CN205" s="75">
        <f t="shared" si="351"/>
        <v>0</v>
      </c>
      <c r="CO205" s="75">
        <f t="shared" si="351"/>
        <v>0</v>
      </c>
      <c r="CP205" s="75">
        <f t="shared" si="351"/>
        <v>0</v>
      </c>
      <c r="CQ205" s="75"/>
      <c r="CR205" s="126">
        <f t="shared" si="292"/>
        <v>-2287</v>
      </c>
      <c r="CS205" s="112">
        <v>118.89800000000014</v>
      </c>
      <c r="CT205" s="121">
        <f t="shared" si="265"/>
        <v>-4.0839285714285717E-2</v>
      </c>
      <c r="CU205" s="75">
        <f t="shared" si="352"/>
        <v>-1600</v>
      </c>
      <c r="CV205" s="75">
        <f t="shared" si="352"/>
        <v>-2449</v>
      </c>
      <c r="CW205" s="75">
        <f t="shared" si="352"/>
        <v>0</v>
      </c>
      <c r="CX205" s="126" cm="1">
        <f t="array" ref="CX205">IF($F205&lt;=10000,0,-ROUND(MAX(INDEX(CX$26:CX$38,MATCH(MAX($F205-CX$86-IF(CX$8="Yes",IF(CX$9=0,$U205,MIN($U205,CX$9)),0),0),CX$12:CX$25,1))*(MAX($F205-CX$86-IF(CX$8="Yes",IF(CX$9=0,$U205,MIN($U205,CX$9)),0),0)-INDEX(CX$12:CX$25,MATCH(MAX($F205-CX$86-IF(CX$8="Yes",IF(CX$9=0,$U205,MIN($U205,CX$9)),0),0),CX$12:CX$25,1)))+INDEX(CX$39:CX$51,MATCH(MAX($F205-CX$86-IF(CX$8="Yes",IF(CX$9=0,$U205,MIN($U205,CX$9)),0),0),CX$12:CX$25,1))-CX$87,0),0))*(1-_xlfn.IFNA(INDEX(WVFamilyCredit[Percent],MATCH(1,(WVFamilyCredit[Year]=Calc!$B$4)*(WVFamilyCredit[HH Size]=SUM(Calc!$B$11:$B$12))*(WVFamilyCredit[Status]=Calc!$B$8)*(WVFamilyCredit[greater than]&lt;=$F205)*(WVFamilyCredit[equal to or less than]&gt;=$F205),0)),0))</f>
        <v>-1900</v>
      </c>
      <c r="CY205" s="115" cm="1">
        <f t="array" ref="CY205">(1-_xlfn.IFNA(INDEX(WVFamilyCredit[Percent],MATCH(1,(WVFamilyCredit[Year]=Calc!$B$4)*(WVFamilyCredit[HH Size]=SUM(Calc!$B$11:$B$12))*(WVFamilyCredit[Status]=Calc!$B$8)*(WVFamilyCredit[greater than]&lt;=$F205)*(WVFamilyCredit[equal to or less than]&gt;=$F205),0)),0))</f>
        <v>1</v>
      </c>
      <c r="CZ205" s="112">
        <v>2175</v>
      </c>
      <c r="DA205" s="57"/>
      <c r="DB205" s="75">
        <f t="shared" si="353"/>
        <v>-1882</v>
      </c>
      <c r="DC205" s="75">
        <f t="shared" si="353"/>
        <v>0</v>
      </c>
      <c r="DE205" s="57"/>
      <c r="DF205" s="57">
        <f t="shared" si="309"/>
        <v>2463</v>
      </c>
      <c r="DG205" s="57">
        <f t="shared" si="310"/>
        <v>1928</v>
      </c>
      <c r="DH205">
        <v>0</v>
      </c>
      <c r="DI205" s="57">
        <f t="shared" si="311"/>
        <v>1942</v>
      </c>
      <c r="DJ205" s="75">
        <f t="shared" si="312"/>
        <v>1352</v>
      </c>
      <c r="DK205" s="75">
        <f t="shared" si="313"/>
        <v>1780</v>
      </c>
      <c r="DL205" s="75">
        <f t="shared" si="314"/>
        <v>1560</v>
      </c>
      <c r="DM205" s="57">
        <f t="shared" si="315"/>
        <v>1562</v>
      </c>
      <c r="DN205" s="57">
        <f t="shared" si="316"/>
        <v>976</v>
      </c>
      <c r="DO205">
        <f>0</f>
        <v>0</v>
      </c>
      <c r="DP205">
        <v>0</v>
      </c>
      <c r="DQ205" s="57">
        <f t="shared" si="317"/>
        <v>-2287</v>
      </c>
      <c r="DR205" s="75">
        <f t="shared" si="318"/>
        <v>-1900</v>
      </c>
      <c r="EB205" s="209" cm="1">
        <f t="array" ref="EB205">_xlfn.IFNA(INDEX(CAeitcTable[],MATCH(1,(CAeitcTable[At Least]&lt;=$F205)*(CAeitcTable[But Not Over]&gt;=$F205),0),MATCH(MIN($B$12,3),VALUE(CAeitcTable[#Headers]),0)),0)</f>
        <v>0</v>
      </c>
      <c r="EC205">
        <f t="shared" si="354"/>
        <v>0</v>
      </c>
      <c r="ED205">
        <f t="shared" si="354"/>
        <v>0</v>
      </c>
      <c r="EE205">
        <f t="shared" si="354"/>
        <v>0</v>
      </c>
      <c r="EF205">
        <f t="shared" si="354"/>
        <v>0</v>
      </c>
      <c r="EI205">
        <f t="shared" si="293"/>
        <v>0</v>
      </c>
      <c r="EK205">
        <f t="shared" si="355"/>
        <v>0</v>
      </c>
      <c r="EL205">
        <f t="shared" si="355"/>
        <v>0</v>
      </c>
      <c r="EM205">
        <f t="shared" si="355"/>
        <v>0</v>
      </c>
      <c r="EN205">
        <f t="shared" si="355"/>
        <v>0</v>
      </c>
      <c r="EP205">
        <f t="shared" si="356"/>
        <v>0</v>
      </c>
      <c r="EQ205">
        <f t="shared" si="356"/>
        <v>0</v>
      </c>
      <c r="ER205" s="209">
        <f t="shared" si="294"/>
        <v>0</v>
      </c>
      <c r="ES205">
        <f t="shared" si="357"/>
        <v>0</v>
      </c>
      <c r="ET205">
        <f t="shared" si="357"/>
        <v>0</v>
      </c>
      <c r="EU205" s="213">
        <f t="shared" si="295"/>
        <v>0</v>
      </c>
      <c r="EW205" s="215">
        <f t="shared" si="296"/>
        <v>0</v>
      </c>
      <c r="EX205">
        <f t="shared" si="358"/>
        <v>0</v>
      </c>
      <c r="EY205">
        <f t="shared" si="358"/>
        <v>0</v>
      </c>
      <c r="FB205">
        <f t="shared" si="359"/>
        <v>0</v>
      </c>
      <c r="FC205">
        <f t="shared" si="359"/>
        <v>0</v>
      </c>
      <c r="FD205">
        <f t="shared" si="359"/>
        <v>0</v>
      </c>
      <c r="FG205" s="215">
        <f t="shared" si="297"/>
        <v>0</v>
      </c>
      <c r="FH205">
        <f t="shared" si="360"/>
        <v>0</v>
      </c>
      <c r="FI205">
        <f t="shared" si="360"/>
        <v>0</v>
      </c>
      <c r="FK205">
        <f t="shared" si="298"/>
        <v>0</v>
      </c>
      <c r="FL205" s="215">
        <f t="shared" si="299"/>
        <v>0</v>
      </c>
      <c r="FP205" s="215">
        <f t="shared" si="300"/>
        <v>0</v>
      </c>
      <c r="FQ205">
        <f t="shared" si="301"/>
        <v>0</v>
      </c>
      <c r="FR205" s="215">
        <f t="shared" si="302"/>
        <v>0</v>
      </c>
      <c r="FS205" s="209">
        <f t="shared" si="303"/>
        <v>315</v>
      </c>
      <c r="FU205">
        <f t="shared" si="304"/>
        <v>0</v>
      </c>
    </row>
    <row r="206" spans="6:177">
      <c r="F206" s="2">
        <v>56500</v>
      </c>
      <c r="G206">
        <f t="shared" si="305"/>
        <v>56525</v>
      </c>
      <c r="H206" s="75">
        <f t="shared" si="266"/>
        <v>-4898</v>
      </c>
      <c r="I206" s="57">
        <v>3970</v>
      </c>
      <c r="J206" s="57">
        <v>0</v>
      </c>
      <c r="K206" s="2">
        <f>ROUND(INDEX(CCareExpDecimal[],MATCH(F206,CCareExpDecimal[Income At Least],1),2)*J206,0)</f>
        <v>0</v>
      </c>
      <c r="L206" s="57">
        <v>794.00000000000398</v>
      </c>
      <c r="M206" s="2">
        <f t="shared" si="267"/>
        <v>0</v>
      </c>
      <c r="N206" s="57">
        <v>3176</v>
      </c>
      <c r="O206" s="57">
        <f t="shared" si="243"/>
        <v>3970</v>
      </c>
      <c r="P206" s="2">
        <f t="shared" si="268"/>
        <v>0</v>
      </c>
      <c r="Q206" s="96">
        <v>24</v>
      </c>
      <c r="R206" s="96">
        <f t="shared" si="306"/>
        <v>0</v>
      </c>
      <c r="S206" s="2">
        <f t="shared" si="307"/>
        <v>0</v>
      </c>
      <c r="T206" s="2">
        <f t="shared" si="269"/>
        <v>-4898</v>
      </c>
      <c r="U206" s="2">
        <f t="shared" si="270"/>
        <v>4898</v>
      </c>
      <c r="V206" s="75"/>
      <c r="W206" s="75">
        <f t="shared" si="271"/>
        <v>-1395</v>
      </c>
      <c r="X206" s="75">
        <f t="shared" si="272"/>
        <v>5</v>
      </c>
      <c r="Y206" s="75">
        <f t="shared" si="273"/>
        <v>0</v>
      </c>
      <c r="Z206" s="75"/>
      <c r="AA206" s="2">
        <f t="shared" si="274"/>
        <v>2500</v>
      </c>
      <c r="AB206" s="2">
        <f>IF($F206&lt;=AD$64,AD$65,AD$66)*Calc!$B$12+AD$63</f>
        <v>1500</v>
      </c>
      <c r="AC206" s="2">
        <f t="shared" si="275"/>
        <v>4000</v>
      </c>
      <c r="AD206" s="126">
        <f t="shared" si="276"/>
        <v>-2710</v>
      </c>
      <c r="AE206" s="112">
        <v>2488</v>
      </c>
      <c r="AF206" s="75">
        <f t="shared" si="277"/>
        <v>0</v>
      </c>
      <c r="AG206" s="75"/>
      <c r="AH206" s="75">
        <f t="shared" si="278"/>
        <v>-1066</v>
      </c>
      <c r="AI206" s="75">
        <f t="shared" si="279"/>
        <v>0</v>
      </c>
      <c r="AJ206" s="75">
        <f t="shared" si="280"/>
        <v>-2014</v>
      </c>
      <c r="AK206" s="75">
        <f t="shared" si="281"/>
        <v>0</v>
      </c>
      <c r="AL206" s="75">
        <f t="shared" si="308"/>
        <v>-2014</v>
      </c>
      <c r="AM206" s="114">
        <v>1951</v>
      </c>
      <c r="AN206" s="120"/>
      <c r="AO206" s="75">
        <f t="shared" si="342"/>
        <v>-1602</v>
      </c>
      <c r="AP206" s="75">
        <f t="shared" si="342"/>
        <v>-1877</v>
      </c>
      <c r="AQ206" s="75"/>
      <c r="AR206" s="126">
        <f t="shared" si="282"/>
        <v>-1875</v>
      </c>
      <c r="AS206" s="75">
        <f t="shared" si="343"/>
        <v>-2459</v>
      </c>
      <c r="AT206" s="75">
        <f t="shared" si="343"/>
        <v>-2372</v>
      </c>
      <c r="AU206" s="75">
        <f t="shared" si="343"/>
        <v>0</v>
      </c>
      <c r="AV206" s="75">
        <f t="shared" si="343"/>
        <v>-2611</v>
      </c>
      <c r="AW206" s="112">
        <v>1969</v>
      </c>
      <c r="AX206" s="75">
        <f t="shared" si="344"/>
        <v>-3639</v>
      </c>
      <c r="AY206" s="75">
        <f t="shared" si="344"/>
        <v>-2213</v>
      </c>
      <c r="AZ206" s="75"/>
      <c r="BA206" s="75">
        <f t="shared" si="361"/>
        <v>-2677</v>
      </c>
      <c r="BB206" s="75">
        <f t="shared" si="361"/>
        <v>-1748</v>
      </c>
      <c r="BC206" s="75">
        <f t="shared" si="361"/>
        <v>-2612</v>
      </c>
      <c r="BD206" s="75">
        <f t="shared" si="361"/>
        <v>-2435</v>
      </c>
      <c r="BE206" s="75">
        <f t="shared" si="361"/>
        <v>-2408</v>
      </c>
      <c r="BF206" s="75">
        <f t="shared" si="361"/>
        <v>-1629</v>
      </c>
      <c r="BG206" s="112">
        <v>1370</v>
      </c>
      <c r="BH206" s="75">
        <f t="shared" si="283"/>
        <v>-2329</v>
      </c>
      <c r="BI206" s="75">
        <f t="shared" si="284"/>
        <v>5150</v>
      </c>
      <c r="BJ206" s="75">
        <f t="shared" si="285"/>
        <v>-2235</v>
      </c>
      <c r="BK206" s="75">
        <f t="shared" si="346"/>
        <v>-2605</v>
      </c>
      <c r="BL206" s="75">
        <f t="shared" si="346"/>
        <v>-2172</v>
      </c>
      <c r="BM206" s="75"/>
      <c r="BN206" s="75">
        <f t="shared" si="347"/>
        <v>-2466</v>
      </c>
      <c r="BO206" s="75">
        <f t="shared" si="347"/>
        <v>-1910</v>
      </c>
      <c r="BP206" s="112">
        <v>1805</v>
      </c>
      <c r="BQ206" s="75">
        <f t="shared" si="286"/>
        <v>-1686</v>
      </c>
      <c r="BR206" s="112">
        <v>1584</v>
      </c>
      <c r="BS206" s="75">
        <f t="shared" si="287"/>
        <v>5540</v>
      </c>
      <c r="BT206" s="75">
        <f t="shared" si="362"/>
        <v>-2627</v>
      </c>
      <c r="BU206" s="75">
        <f t="shared" si="362"/>
        <v>-2116</v>
      </c>
      <c r="BV206" s="75">
        <f t="shared" si="362"/>
        <v>0</v>
      </c>
      <c r="BW206" s="75">
        <f t="shared" si="362"/>
        <v>0</v>
      </c>
      <c r="BX206" s="75">
        <f t="shared" si="362"/>
        <v>-1574</v>
      </c>
      <c r="BY206" s="75">
        <f t="shared" si="362"/>
        <v>-1810</v>
      </c>
      <c r="BZ206" s="75">
        <f t="shared" si="362"/>
        <v>-2503</v>
      </c>
      <c r="CA206" s="75">
        <f t="shared" si="362"/>
        <v>-2078</v>
      </c>
      <c r="CB206" s="112">
        <v>1585</v>
      </c>
      <c r="CC206" s="75">
        <f t="shared" si="288"/>
        <v>0</v>
      </c>
      <c r="CD206" s="75">
        <f t="shared" si="289"/>
        <v>250</v>
      </c>
      <c r="CE206" s="126">
        <f t="shared" si="290"/>
        <v>-778</v>
      </c>
      <c r="CF206" s="75">
        <f t="shared" si="291"/>
        <v>-2146</v>
      </c>
      <c r="CG206" s="75"/>
      <c r="CH206" s="75">
        <f t="shared" si="349"/>
        <v>-3766</v>
      </c>
      <c r="CI206" s="75">
        <f t="shared" si="349"/>
        <v>-1735</v>
      </c>
      <c r="CJ206" s="75"/>
      <c r="CK206" s="75">
        <f t="shared" si="350"/>
        <v>-1568</v>
      </c>
      <c r="CL206" s="75">
        <f t="shared" si="350"/>
        <v>-2063</v>
      </c>
      <c r="CM206" s="112">
        <v>1009</v>
      </c>
      <c r="CN206" s="75">
        <f t="shared" si="351"/>
        <v>0</v>
      </c>
      <c r="CO206" s="75">
        <f t="shared" si="351"/>
        <v>0</v>
      </c>
      <c r="CP206" s="75">
        <f t="shared" si="351"/>
        <v>0</v>
      </c>
      <c r="CQ206" s="75"/>
      <c r="CR206" s="126">
        <f t="shared" si="292"/>
        <v>-2317</v>
      </c>
      <c r="CS206" s="112">
        <v>149.64800000000014</v>
      </c>
      <c r="CT206" s="121">
        <f t="shared" si="265"/>
        <v>-4.1008849557522126E-2</v>
      </c>
      <c r="CU206" s="75">
        <f t="shared" si="352"/>
        <v>-1633</v>
      </c>
      <c r="CV206" s="75">
        <f t="shared" si="352"/>
        <v>-2478</v>
      </c>
      <c r="CW206" s="75">
        <f t="shared" si="352"/>
        <v>0</v>
      </c>
      <c r="CX206" s="126" cm="1">
        <f t="array" ref="CX206">IF($F206&lt;=10000,0,-ROUND(MAX(INDEX(CX$26:CX$38,MATCH(MAX($F206-CX$86-IF(CX$8="Yes",IF(CX$9=0,$U206,MIN($U206,CX$9)),0),0),CX$12:CX$25,1))*(MAX($F206-CX$86-IF(CX$8="Yes",IF(CX$9=0,$U206,MIN($U206,CX$9)),0),0)-INDEX(CX$12:CX$25,MATCH(MAX($F206-CX$86-IF(CX$8="Yes",IF(CX$9=0,$U206,MIN($U206,CX$9)),0),0),CX$12:CX$25,1)))+INDEX(CX$39:CX$51,MATCH(MAX($F206-CX$86-IF(CX$8="Yes",IF(CX$9=0,$U206,MIN($U206,CX$9)),0),0),CX$12:CX$25,1))-CX$87,0),0))*(1-_xlfn.IFNA(INDEX(WVFamilyCredit[Percent],MATCH(1,(WVFamilyCredit[Year]=Calc!$B$4)*(WVFamilyCredit[HH Size]=SUM(Calc!$B$11:$B$12))*(WVFamilyCredit[Status]=Calc!$B$8)*(WVFamilyCredit[greater than]&lt;=$F206)*(WVFamilyCredit[equal to or less than]&gt;=$F206),0)),0))</f>
        <v>-1924</v>
      </c>
      <c r="CY206" s="115" cm="1">
        <f t="array" ref="CY206">(1-_xlfn.IFNA(INDEX(WVFamilyCredit[Percent],MATCH(1,(WVFamilyCredit[Year]=Calc!$B$4)*(WVFamilyCredit[HH Size]=SUM(Calc!$B$11:$B$12))*(WVFamilyCredit[Status]=Calc!$B$8)*(WVFamilyCredit[greater than]&lt;=$F206)*(WVFamilyCredit[equal to or less than]&gt;=$F206),0)),0))</f>
        <v>1</v>
      </c>
      <c r="CZ206" s="112">
        <v>2205</v>
      </c>
      <c r="DA206" s="57"/>
      <c r="DB206" s="75">
        <f t="shared" si="353"/>
        <v>-1908</v>
      </c>
      <c r="DC206" s="75">
        <f t="shared" si="353"/>
        <v>0</v>
      </c>
      <c r="DE206" s="57"/>
      <c r="DF206" s="57">
        <f t="shared" si="309"/>
        <v>2488</v>
      </c>
      <c r="DG206" s="57">
        <f t="shared" si="310"/>
        <v>1951</v>
      </c>
      <c r="DH206">
        <v>0</v>
      </c>
      <c r="DI206" s="57">
        <f t="shared" si="311"/>
        <v>1969</v>
      </c>
      <c r="DJ206" s="75">
        <f t="shared" si="312"/>
        <v>1370</v>
      </c>
      <c r="DK206" s="75">
        <f t="shared" si="313"/>
        <v>1805</v>
      </c>
      <c r="DL206" s="75">
        <f t="shared" si="314"/>
        <v>1584</v>
      </c>
      <c r="DM206" s="57">
        <f t="shared" si="315"/>
        <v>1585</v>
      </c>
      <c r="DN206" s="57">
        <f t="shared" si="316"/>
        <v>1009</v>
      </c>
      <c r="DO206">
        <f>0</f>
        <v>0</v>
      </c>
      <c r="DP206">
        <v>0</v>
      </c>
      <c r="DQ206" s="57">
        <f t="shared" si="317"/>
        <v>-2317</v>
      </c>
      <c r="DR206" s="75">
        <f t="shared" si="318"/>
        <v>-1924</v>
      </c>
      <c r="EB206" s="209" cm="1">
        <f t="array" ref="EB206">_xlfn.IFNA(INDEX(CAeitcTable[],MATCH(1,(CAeitcTable[At Least]&lt;=$F206)*(CAeitcTable[But Not Over]&gt;=$F206),0),MATCH(MIN($B$12,3),VALUE(CAeitcTable[#Headers]),0)),0)</f>
        <v>0</v>
      </c>
      <c r="EC206">
        <f t="shared" si="354"/>
        <v>0</v>
      </c>
      <c r="ED206">
        <f t="shared" si="354"/>
        <v>0</v>
      </c>
      <c r="EE206">
        <f t="shared" si="354"/>
        <v>0</v>
      </c>
      <c r="EF206">
        <f t="shared" si="354"/>
        <v>0</v>
      </c>
      <c r="EI206">
        <f t="shared" si="293"/>
        <v>0</v>
      </c>
      <c r="EK206">
        <f t="shared" si="355"/>
        <v>0</v>
      </c>
      <c r="EL206">
        <f t="shared" si="355"/>
        <v>0</v>
      </c>
      <c r="EM206">
        <f t="shared" si="355"/>
        <v>0</v>
      </c>
      <c r="EN206">
        <f t="shared" si="355"/>
        <v>0</v>
      </c>
      <c r="EP206">
        <f t="shared" si="356"/>
        <v>0</v>
      </c>
      <c r="EQ206">
        <f t="shared" si="356"/>
        <v>0</v>
      </c>
      <c r="ER206" s="209">
        <f t="shared" si="294"/>
        <v>0</v>
      </c>
      <c r="ES206">
        <f t="shared" si="357"/>
        <v>0</v>
      </c>
      <c r="ET206">
        <f t="shared" si="357"/>
        <v>0</v>
      </c>
      <c r="EU206" s="213">
        <f t="shared" si="295"/>
        <v>0</v>
      </c>
      <c r="EW206" s="215">
        <f t="shared" si="296"/>
        <v>0</v>
      </c>
      <c r="EX206">
        <f t="shared" si="358"/>
        <v>0</v>
      </c>
      <c r="EY206">
        <f t="shared" si="358"/>
        <v>0</v>
      </c>
      <c r="FB206">
        <f t="shared" si="359"/>
        <v>0</v>
      </c>
      <c r="FC206">
        <f t="shared" si="359"/>
        <v>0</v>
      </c>
      <c r="FD206">
        <f t="shared" si="359"/>
        <v>0</v>
      </c>
      <c r="FG206" s="215">
        <f t="shared" si="297"/>
        <v>0</v>
      </c>
      <c r="FH206">
        <f t="shared" si="360"/>
        <v>0</v>
      </c>
      <c r="FI206">
        <f t="shared" si="360"/>
        <v>0</v>
      </c>
      <c r="FK206">
        <f t="shared" si="298"/>
        <v>0</v>
      </c>
      <c r="FL206" s="215">
        <f t="shared" si="299"/>
        <v>0</v>
      </c>
      <c r="FP206" s="215">
        <f t="shared" si="300"/>
        <v>0</v>
      </c>
      <c r="FQ206">
        <f t="shared" si="301"/>
        <v>0</v>
      </c>
      <c r="FR206" s="215">
        <f t="shared" si="302"/>
        <v>0</v>
      </c>
      <c r="FS206" s="209">
        <f t="shared" si="303"/>
        <v>315</v>
      </c>
      <c r="FU206">
        <f t="shared" si="304"/>
        <v>0</v>
      </c>
    </row>
    <row r="207" spans="6:177">
      <c r="F207" s="2">
        <v>57000</v>
      </c>
      <c r="G207">
        <f t="shared" si="305"/>
        <v>57025</v>
      </c>
      <c r="H207" s="75">
        <f t="shared" si="266"/>
        <v>-4958</v>
      </c>
      <c r="I207" s="57">
        <v>4030</v>
      </c>
      <c r="J207" s="57">
        <v>0</v>
      </c>
      <c r="K207" s="2">
        <f>ROUND(INDEX(CCareExpDecimal[],MATCH(F207,CCareExpDecimal[Income At Least],1),2)*J207,0)</f>
        <v>0</v>
      </c>
      <c r="L207" s="57">
        <v>806.00000000000409</v>
      </c>
      <c r="M207" s="2">
        <f t="shared" si="267"/>
        <v>0</v>
      </c>
      <c r="N207" s="57">
        <v>3224</v>
      </c>
      <c r="O207" s="57">
        <f t="shared" ref="O207:O270" si="363">ROUND(MIN(N207+L207,4000),0)</f>
        <v>4000</v>
      </c>
      <c r="P207" s="2">
        <f t="shared" si="268"/>
        <v>0</v>
      </c>
      <c r="Q207" s="96">
        <v>0</v>
      </c>
      <c r="R207" s="96">
        <f t="shared" si="306"/>
        <v>0</v>
      </c>
      <c r="S207" s="2">
        <f t="shared" si="307"/>
        <v>0</v>
      </c>
      <c r="T207" s="2">
        <f t="shared" si="269"/>
        <v>-4958</v>
      </c>
      <c r="U207" s="2">
        <f t="shared" si="270"/>
        <v>4958</v>
      </c>
      <c r="V207" s="75"/>
      <c r="W207" s="75">
        <f t="shared" si="271"/>
        <v>-1414</v>
      </c>
      <c r="X207" s="75">
        <f t="shared" si="272"/>
        <v>5</v>
      </c>
      <c r="Y207" s="75">
        <f t="shared" si="273"/>
        <v>0</v>
      </c>
      <c r="Z207" s="75"/>
      <c r="AA207" s="2">
        <f t="shared" si="274"/>
        <v>2500</v>
      </c>
      <c r="AB207" s="2">
        <f>IF($F207&lt;=AD$64,AD$65,AD$66)*Calc!$B$12+AD$63</f>
        <v>1500</v>
      </c>
      <c r="AC207" s="2">
        <f t="shared" si="275"/>
        <v>4000</v>
      </c>
      <c r="AD207" s="126">
        <f t="shared" si="276"/>
        <v>-2735</v>
      </c>
      <c r="AE207" s="112">
        <v>2513</v>
      </c>
      <c r="AF207" s="75">
        <f t="shared" si="277"/>
        <v>0</v>
      </c>
      <c r="AG207" s="75"/>
      <c r="AH207" s="75">
        <f t="shared" si="278"/>
        <v>-1079</v>
      </c>
      <c r="AI207" s="75">
        <f t="shared" si="279"/>
        <v>0</v>
      </c>
      <c r="AJ207" s="75">
        <f t="shared" si="280"/>
        <v>-2038</v>
      </c>
      <c r="AK207" s="75">
        <f t="shared" si="281"/>
        <v>0</v>
      </c>
      <c r="AL207" s="75">
        <f t="shared" si="308"/>
        <v>-2038</v>
      </c>
      <c r="AM207" s="114">
        <v>1975</v>
      </c>
      <c r="AN207" s="120"/>
      <c r="AO207" s="75">
        <f t="shared" si="342"/>
        <v>-1632</v>
      </c>
      <c r="AP207" s="75">
        <f t="shared" si="342"/>
        <v>-1899</v>
      </c>
      <c r="AQ207" s="75"/>
      <c r="AR207" s="126">
        <f t="shared" si="282"/>
        <v>-2100</v>
      </c>
      <c r="AS207" s="75">
        <f t="shared" si="343"/>
        <v>-2487</v>
      </c>
      <c r="AT207" s="75">
        <f t="shared" si="343"/>
        <v>-2405</v>
      </c>
      <c r="AU207" s="75">
        <f t="shared" si="343"/>
        <v>0</v>
      </c>
      <c r="AV207" s="75">
        <f t="shared" si="343"/>
        <v>-2639</v>
      </c>
      <c r="AW207" s="112">
        <v>1996</v>
      </c>
      <c r="AX207" s="75">
        <f t="shared" si="344"/>
        <v>-3680</v>
      </c>
      <c r="AY207" s="75">
        <f t="shared" si="344"/>
        <v>-2242</v>
      </c>
      <c r="AZ207" s="75"/>
      <c r="BA207" s="75">
        <f t="shared" si="361"/>
        <v>-2701</v>
      </c>
      <c r="BB207" s="75">
        <f t="shared" si="361"/>
        <v>-1764</v>
      </c>
      <c r="BC207" s="75">
        <f t="shared" si="361"/>
        <v>-2637</v>
      </c>
      <c r="BD207" s="75">
        <f t="shared" si="361"/>
        <v>-2464</v>
      </c>
      <c r="BE207" s="75">
        <f t="shared" si="361"/>
        <v>-2431</v>
      </c>
      <c r="BF207" s="75">
        <f t="shared" si="361"/>
        <v>-1650</v>
      </c>
      <c r="BG207" s="112">
        <v>1387</v>
      </c>
      <c r="BH207" s="75">
        <f t="shared" si="283"/>
        <v>-2363</v>
      </c>
      <c r="BI207" s="75">
        <f t="shared" si="284"/>
        <v>5150</v>
      </c>
      <c r="BJ207" s="75">
        <f t="shared" si="285"/>
        <v>-2258</v>
      </c>
      <c r="BK207" s="75">
        <f t="shared" si="346"/>
        <v>-2630</v>
      </c>
      <c r="BL207" s="75">
        <f t="shared" si="346"/>
        <v>-2193</v>
      </c>
      <c r="BM207" s="75"/>
      <c r="BN207" s="75">
        <f t="shared" si="347"/>
        <v>-2500</v>
      </c>
      <c r="BO207" s="75">
        <f t="shared" si="347"/>
        <v>-1935</v>
      </c>
      <c r="BP207" s="112">
        <v>1830</v>
      </c>
      <c r="BQ207" s="75">
        <f t="shared" si="286"/>
        <v>-1708</v>
      </c>
      <c r="BR207" s="112">
        <v>1609</v>
      </c>
      <c r="BS207" s="75">
        <f t="shared" si="287"/>
        <v>5540</v>
      </c>
      <c r="BT207" s="75">
        <f t="shared" si="362"/>
        <v>-2657</v>
      </c>
      <c r="BU207" s="75">
        <f t="shared" si="362"/>
        <v>-2149</v>
      </c>
      <c r="BV207" s="75">
        <f t="shared" si="362"/>
        <v>0</v>
      </c>
      <c r="BW207" s="75">
        <f t="shared" si="362"/>
        <v>0</v>
      </c>
      <c r="BX207" s="75">
        <f t="shared" si="362"/>
        <v>-1602</v>
      </c>
      <c r="BY207" s="75">
        <f t="shared" si="362"/>
        <v>-1835</v>
      </c>
      <c r="BZ207" s="75">
        <f t="shared" si="362"/>
        <v>-2530</v>
      </c>
      <c r="CA207" s="75">
        <f t="shared" si="362"/>
        <v>-2102</v>
      </c>
      <c r="CB207" s="112">
        <v>1609</v>
      </c>
      <c r="CC207" s="75">
        <f t="shared" si="288"/>
        <v>0</v>
      </c>
      <c r="CD207" s="75">
        <f t="shared" si="289"/>
        <v>250</v>
      </c>
      <c r="CE207" s="126">
        <f t="shared" si="290"/>
        <v>-792</v>
      </c>
      <c r="CF207" s="75">
        <f t="shared" si="291"/>
        <v>-2170</v>
      </c>
      <c r="CG207" s="75"/>
      <c r="CH207" s="75">
        <f t="shared" si="349"/>
        <v>-3805</v>
      </c>
      <c r="CI207" s="75">
        <f t="shared" si="349"/>
        <v>-1750</v>
      </c>
      <c r="CJ207" s="75"/>
      <c r="CK207" s="75">
        <f t="shared" si="350"/>
        <v>-1586</v>
      </c>
      <c r="CL207" s="75">
        <f t="shared" si="350"/>
        <v>-2095</v>
      </c>
      <c r="CM207" s="112">
        <v>1041</v>
      </c>
      <c r="CN207" s="75">
        <f t="shared" si="351"/>
        <v>0</v>
      </c>
      <c r="CO207" s="75">
        <f t="shared" si="351"/>
        <v>0</v>
      </c>
      <c r="CP207" s="75">
        <f t="shared" si="351"/>
        <v>0</v>
      </c>
      <c r="CQ207" s="75"/>
      <c r="CR207" s="126">
        <f t="shared" si="292"/>
        <v>-2348</v>
      </c>
      <c r="CS207" s="112">
        <v>180.39800000000014</v>
      </c>
      <c r="CT207" s="121">
        <f t="shared" si="265"/>
        <v>-4.1192982456140351E-2</v>
      </c>
      <c r="CU207" s="75">
        <f t="shared" si="352"/>
        <v>-1666</v>
      </c>
      <c r="CV207" s="75">
        <f t="shared" si="352"/>
        <v>-2507</v>
      </c>
      <c r="CW207" s="75">
        <f t="shared" si="352"/>
        <v>0</v>
      </c>
      <c r="CX207" s="126" cm="1">
        <f t="array" ref="CX207">IF($F207&lt;=10000,0,-ROUND(MAX(INDEX(CX$26:CX$38,MATCH(MAX($F207-CX$86-IF(CX$8="Yes",IF(CX$9=0,$U207,MIN($U207,CX$9)),0),0),CX$12:CX$25,1))*(MAX($F207-CX$86-IF(CX$8="Yes",IF(CX$9=0,$U207,MIN($U207,CX$9)),0),0)-INDEX(CX$12:CX$25,MATCH(MAX($F207-CX$86-IF(CX$8="Yes",IF(CX$9=0,$U207,MIN($U207,CX$9)),0),0),CX$12:CX$25,1)))+INDEX(CX$39:CX$51,MATCH(MAX($F207-CX$86-IF(CX$8="Yes",IF(CX$9=0,$U207,MIN($U207,CX$9)),0),0),CX$12:CX$25,1))-CX$87,0),0))*(1-_xlfn.IFNA(INDEX(WVFamilyCredit[Percent],MATCH(1,(WVFamilyCredit[Year]=Calc!$B$4)*(WVFamilyCredit[HH Size]=SUM(Calc!$B$11:$B$12))*(WVFamilyCredit[Status]=Calc!$B$8)*(WVFamilyCredit[greater than]&lt;=$F207)*(WVFamilyCredit[equal to or less than]&gt;=$F207),0)),0))</f>
        <v>-1948</v>
      </c>
      <c r="CY207" s="115" cm="1">
        <f t="array" ref="CY207">(1-_xlfn.IFNA(INDEX(WVFamilyCredit[Percent],MATCH(1,(WVFamilyCredit[Year]=Calc!$B$4)*(WVFamilyCredit[HH Size]=SUM(Calc!$B$11:$B$12))*(WVFamilyCredit[Status]=Calc!$B$8)*(WVFamilyCredit[greater than]&lt;=$F207)*(WVFamilyCredit[equal to or less than]&gt;=$F207),0)),0))</f>
        <v>1</v>
      </c>
      <c r="CZ207" s="112">
        <v>2235</v>
      </c>
      <c r="DA207" s="57"/>
      <c r="DB207" s="75">
        <f t="shared" si="353"/>
        <v>-1935</v>
      </c>
      <c r="DC207" s="75">
        <f t="shared" si="353"/>
        <v>0</v>
      </c>
      <c r="DE207" s="57"/>
      <c r="DF207" s="57">
        <f t="shared" si="309"/>
        <v>2513</v>
      </c>
      <c r="DG207" s="57">
        <f t="shared" si="310"/>
        <v>1975</v>
      </c>
      <c r="DH207">
        <v>0</v>
      </c>
      <c r="DI207" s="57">
        <f t="shared" si="311"/>
        <v>1996</v>
      </c>
      <c r="DJ207" s="75">
        <f t="shared" si="312"/>
        <v>1387</v>
      </c>
      <c r="DK207" s="75">
        <f t="shared" si="313"/>
        <v>1830</v>
      </c>
      <c r="DL207" s="75">
        <f t="shared" si="314"/>
        <v>1609</v>
      </c>
      <c r="DM207" s="57">
        <f t="shared" si="315"/>
        <v>1609</v>
      </c>
      <c r="DN207" s="57">
        <f t="shared" si="316"/>
        <v>1041</v>
      </c>
      <c r="DO207">
        <f>0</f>
        <v>0</v>
      </c>
      <c r="DP207">
        <v>0</v>
      </c>
      <c r="DQ207" s="57">
        <f t="shared" si="317"/>
        <v>-2348</v>
      </c>
      <c r="DR207" s="75">
        <f t="shared" si="318"/>
        <v>-1948</v>
      </c>
      <c r="EB207" s="209" cm="1">
        <f t="array" ref="EB207">_xlfn.IFNA(INDEX(CAeitcTable[],MATCH(1,(CAeitcTable[At Least]&lt;=$F207)*(CAeitcTable[But Not Over]&gt;=$F207),0),MATCH(MIN($B$12,3),VALUE(CAeitcTable[#Headers]),0)),0)</f>
        <v>0</v>
      </c>
      <c r="EC207">
        <f t="shared" si="354"/>
        <v>0</v>
      </c>
      <c r="ED207">
        <f t="shared" si="354"/>
        <v>0</v>
      </c>
      <c r="EE207">
        <f t="shared" si="354"/>
        <v>0</v>
      </c>
      <c r="EF207">
        <f t="shared" si="354"/>
        <v>0</v>
      </c>
      <c r="EI207">
        <f t="shared" si="293"/>
        <v>0</v>
      </c>
      <c r="EK207">
        <f t="shared" si="355"/>
        <v>0</v>
      </c>
      <c r="EL207">
        <f t="shared" si="355"/>
        <v>0</v>
      </c>
      <c r="EM207">
        <f t="shared" si="355"/>
        <v>0</v>
      </c>
      <c r="EN207">
        <f t="shared" si="355"/>
        <v>0</v>
      </c>
      <c r="EP207">
        <f t="shared" si="356"/>
        <v>0</v>
      </c>
      <c r="EQ207">
        <f t="shared" si="356"/>
        <v>0</v>
      </c>
      <c r="ER207" s="209">
        <f t="shared" si="294"/>
        <v>0</v>
      </c>
      <c r="ES207">
        <f t="shared" si="357"/>
        <v>0</v>
      </c>
      <c r="ET207">
        <f t="shared" si="357"/>
        <v>0</v>
      </c>
      <c r="EU207" s="213">
        <f t="shared" si="295"/>
        <v>0</v>
      </c>
      <c r="EW207" s="215">
        <f t="shared" si="296"/>
        <v>0</v>
      </c>
      <c r="EX207">
        <f t="shared" si="358"/>
        <v>0</v>
      </c>
      <c r="EY207">
        <f t="shared" si="358"/>
        <v>0</v>
      </c>
      <c r="FB207">
        <f t="shared" si="359"/>
        <v>0</v>
      </c>
      <c r="FC207">
        <f t="shared" si="359"/>
        <v>0</v>
      </c>
      <c r="FD207">
        <f t="shared" si="359"/>
        <v>0</v>
      </c>
      <c r="FG207" s="215">
        <f t="shared" si="297"/>
        <v>0</v>
      </c>
      <c r="FH207">
        <f t="shared" si="360"/>
        <v>0</v>
      </c>
      <c r="FI207">
        <f t="shared" si="360"/>
        <v>0</v>
      </c>
      <c r="FK207">
        <f t="shared" si="298"/>
        <v>0</v>
      </c>
      <c r="FL207" s="215">
        <f t="shared" si="299"/>
        <v>0</v>
      </c>
      <c r="FP207" s="215">
        <f t="shared" si="300"/>
        <v>0</v>
      </c>
      <c r="FQ207">
        <f t="shared" si="301"/>
        <v>0</v>
      </c>
      <c r="FR207" s="215">
        <f t="shared" si="302"/>
        <v>0</v>
      </c>
      <c r="FS207" s="209">
        <f t="shared" si="303"/>
        <v>315</v>
      </c>
      <c r="FU207">
        <f t="shared" si="304"/>
        <v>0</v>
      </c>
    </row>
    <row r="208" spans="6:177">
      <c r="F208" s="2">
        <v>57500</v>
      </c>
      <c r="G208">
        <f t="shared" si="305"/>
        <v>57525</v>
      </c>
      <c r="H208" s="75">
        <f t="shared" si="266"/>
        <v>-5018</v>
      </c>
      <c r="I208" s="57">
        <v>4090</v>
      </c>
      <c r="J208" s="57">
        <v>0</v>
      </c>
      <c r="K208" s="2">
        <f>ROUND(INDEX(CCareExpDecimal[],MATCH(F208,CCareExpDecimal[Income At Least],1),2)*J208,0)</f>
        <v>0</v>
      </c>
      <c r="L208" s="57">
        <v>818.00000000000409</v>
      </c>
      <c r="M208" s="2">
        <f t="shared" si="267"/>
        <v>0</v>
      </c>
      <c r="N208" s="57">
        <v>3272</v>
      </c>
      <c r="O208" s="57">
        <f t="shared" si="363"/>
        <v>4000</v>
      </c>
      <c r="P208" s="2">
        <f t="shared" si="268"/>
        <v>0</v>
      </c>
      <c r="Q208" s="96">
        <v>0</v>
      </c>
      <c r="R208" s="96">
        <f t="shared" si="306"/>
        <v>0</v>
      </c>
      <c r="S208" s="2">
        <f t="shared" si="307"/>
        <v>0</v>
      </c>
      <c r="T208" s="2">
        <f t="shared" si="269"/>
        <v>-5018</v>
      </c>
      <c r="U208" s="2">
        <f t="shared" si="270"/>
        <v>5018</v>
      </c>
      <c r="V208" s="75"/>
      <c r="W208" s="75">
        <f t="shared" si="271"/>
        <v>-1431</v>
      </c>
      <c r="X208" s="75">
        <f t="shared" si="272"/>
        <v>5</v>
      </c>
      <c r="Y208" s="75">
        <f t="shared" si="273"/>
        <v>0</v>
      </c>
      <c r="Z208" s="75"/>
      <c r="AA208" s="2">
        <f t="shared" si="274"/>
        <v>2500</v>
      </c>
      <c r="AB208" s="2">
        <f>IF($F208&lt;=AD$64,AD$65,AD$66)*Calc!$B$12+AD$63</f>
        <v>1500</v>
      </c>
      <c r="AC208" s="2">
        <f t="shared" si="275"/>
        <v>4000</v>
      </c>
      <c r="AD208" s="126">
        <f t="shared" si="276"/>
        <v>-2760</v>
      </c>
      <c r="AE208" s="112">
        <v>2538</v>
      </c>
      <c r="AF208" s="75">
        <f t="shared" si="277"/>
        <v>0</v>
      </c>
      <c r="AG208" s="75"/>
      <c r="AH208" s="75">
        <f t="shared" si="278"/>
        <v>-1091</v>
      </c>
      <c r="AI208" s="75">
        <f t="shared" si="279"/>
        <v>0</v>
      </c>
      <c r="AJ208" s="75">
        <f t="shared" si="280"/>
        <v>-2063</v>
      </c>
      <c r="AK208" s="75">
        <f t="shared" si="281"/>
        <v>0</v>
      </c>
      <c r="AL208" s="75">
        <f t="shared" si="308"/>
        <v>-2063</v>
      </c>
      <c r="AM208" s="114">
        <v>1998</v>
      </c>
      <c r="AN208" s="120"/>
      <c r="AO208" s="75">
        <f t="shared" si="342"/>
        <v>-1662</v>
      </c>
      <c r="AP208" s="75">
        <f t="shared" si="342"/>
        <v>-1921</v>
      </c>
      <c r="AQ208" s="75"/>
      <c r="AR208" s="126">
        <f t="shared" si="282"/>
        <v>-2125</v>
      </c>
      <c r="AS208" s="75">
        <f t="shared" si="343"/>
        <v>-2514</v>
      </c>
      <c r="AT208" s="75">
        <f t="shared" si="343"/>
        <v>-2437</v>
      </c>
      <c r="AU208" s="75">
        <f t="shared" si="343"/>
        <v>0</v>
      </c>
      <c r="AV208" s="75">
        <f t="shared" si="343"/>
        <v>-2668</v>
      </c>
      <c r="AW208" s="112">
        <v>2022</v>
      </c>
      <c r="AX208" s="75">
        <f t="shared" si="344"/>
        <v>-3721</v>
      </c>
      <c r="AY208" s="75">
        <f t="shared" si="344"/>
        <v>-2271</v>
      </c>
      <c r="AZ208" s="75"/>
      <c r="BA208" s="75">
        <f t="shared" si="361"/>
        <v>-2726</v>
      </c>
      <c r="BB208" s="75">
        <f t="shared" si="361"/>
        <v>-1780</v>
      </c>
      <c r="BC208" s="75">
        <f t="shared" si="361"/>
        <v>-2662</v>
      </c>
      <c r="BD208" s="75">
        <f t="shared" si="361"/>
        <v>-2492</v>
      </c>
      <c r="BE208" s="75">
        <f t="shared" si="361"/>
        <v>-2453</v>
      </c>
      <c r="BF208" s="75">
        <f t="shared" si="361"/>
        <v>-1671</v>
      </c>
      <c r="BG208" s="112">
        <v>1405</v>
      </c>
      <c r="BH208" s="75">
        <f t="shared" si="283"/>
        <v>-2396</v>
      </c>
      <c r="BI208" s="75">
        <f t="shared" si="284"/>
        <v>5150</v>
      </c>
      <c r="BJ208" s="75">
        <f t="shared" si="285"/>
        <v>-2282</v>
      </c>
      <c r="BK208" s="75">
        <f t="shared" si="346"/>
        <v>-2655</v>
      </c>
      <c r="BL208" s="75">
        <f t="shared" si="346"/>
        <v>-2214</v>
      </c>
      <c r="BM208" s="75"/>
      <c r="BN208" s="75">
        <f t="shared" si="347"/>
        <v>-2534</v>
      </c>
      <c r="BO208" s="75">
        <f t="shared" si="347"/>
        <v>-1960</v>
      </c>
      <c r="BP208" s="112">
        <v>1855</v>
      </c>
      <c r="BQ208" s="75">
        <f t="shared" si="286"/>
        <v>-1730</v>
      </c>
      <c r="BR208" s="112">
        <v>1633</v>
      </c>
      <c r="BS208" s="75">
        <f t="shared" si="287"/>
        <v>5540</v>
      </c>
      <c r="BT208" s="75">
        <f t="shared" si="362"/>
        <v>-2688</v>
      </c>
      <c r="BU208" s="75">
        <f t="shared" si="362"/>
        <v>-2183</v>
      </c>
      <c r="BV208" s="75">
        <f t="shared" si="362"/>
        <v>0</v>
      </c>
      <c r="BW208" s="75">
        <f t="shared" si="362"/>
        <v>0</v>
      </c>
      <c r="BX208" s="75">
        <f t="shared" si="362"/>
        <v>-1629</v>
      </c>
      <c r="BY208" s="75">
        <f t="shared" si="362"/>
        <v>-1859</v>
      </c>
      <c r="BZ208" s="75">
        <f t="shared" si="362"/>
        <v>-2558</v>
      </c>
      <c r="CA208" s="75">
        <f t="shared" si="362"/>
        <v>-2126</v>
      </c>
      <c r="CB208" s="112">
        <v>1633</v>
      </c>
      <c r="CC208" s="75">
        <f t="shared" si="288"/>
        <v>0</v>
      </c>
      <c r="CD208" s="75">
        <f t="shared" si="289"/>
        <v>250</v>
      </c>
      <c r="CE208" s="126">
        <f t="shared" si="290"/>
        <v>-806</v>
      </c>
      <c r="CF208" s="75">
        <f t="shared" si="291"/>
        <v>-2194</v>
      </c>
      <c r="CG208" s="75"/>
      <c r="CH208" s="75">
        <f t="shared" si="349"/>
        <v>-3843</v>
      </c>
      <c r="CI208" s="75">
        <f t="shared" si="349"/>
        <v>-1765</v>
      </c>
      <c r="CJ208" s="75"/>
      <c r="CK208" s="75">
        <f t="shared" si="350"/>
        <v>-1605</v>
      </c>
      <c r="CL208" s="75">
        <f t="shared" si="350"/>
        <v>-2127</v>
      </c>
      <c r="CM208" s="112">
        <v>1074</v>
      </c>
      <c r="CN208" s="75">
        <f t="shared" si="351"/>
        <v>0</v>
      </c>
      <c r="CO208" s="75">
        <f t="shared" si="351"/>
        <v>0</v>
      </c>
      <c r="CP208" s="75">
        <f t="shared" si="351"/>
        <v>0</v>
      </c>
      <c r="CQ208" s="75"/>
      <c r="CR208" s="126">
        <f t="shared" si="292"/>
        <v>-2379</v>
      </c>
      <c r="CS208" s="112">
        <v>211.14800000000014</v>
      </c>
      <c r="CT208" s="121">
        <f t="shared" si="265"/>
        <v>-4.1373913043478261E-2</v>
      </c>
      <c r="CU208" s="75">
        <f t="shared" si="352"/>
        <v>-1699</v>
      </c>
      <c r="CV208" s="75">
        <f t="shared" si="352"/>
        <v>-2535</v>
      </c>
      <c r="CW208" s="75">
        <f t="shared" si="352"/>
        <v>0</v>
      </c>
      <c r="CX208" s="126" cm="1">
        <f t="array" ref="CX208">IF($F208&lt;=10000,0,-ROUND(MAX(INDEX(CX$26:CX$38,MATCH(MAX($F208-CX$86-IF(CX$8="Yes",IF(CX$9=0,$U208,MIN($U208,CX$9)),0),0),CX$12:CX$25,1))*(MAX($F208-CX$86-IF(CX$8="Yes",IF(CX$9=0,$U208,MIN($U208,CX$9)),0),0)-INDEX(CX$12:CX$25,MATCH(MAX($F208-CX$86-IF(CX$8="Yes",IF(CX$9=0,$U208,MIN($U208,CX$9)),0),0),CX$12:CX$25,1)))+INDEX(CX$39:CX$51,MATCH(MAX($F208-CX$86-IF(CX$8="Yes",IF(CX$9=0,$U208,MIN($U208,CX$9)),0),0),CX$12:CX$25,1))-CX$87,0),0))*(1-_xlfn.IFNA(INDEX(WVFamilyCredit[Percent],MATCH(1,(WVFamilyCredit[Year]=Calc!$B$4)*(WVFamilyCredit[HH Size]=SUM(Calc!$B$11:$B$12))*(WVFamilyCredit[Status]=Calc!$B$8)*(WVFamilyCredit[greater than]&lt;=$F208)*(WVFamilyCredit[equal to or less than]&gt;=$F208),0)),0))</f>
        <v>-1971</v>
      </c>
      <c r="CY208" s="115" cm="1">
        <f t="array" ref="CY208">(1-_xlfn.IFNA(INDEX(WVFamilyCredit[Percent],MATCH(1,(WVFamilyCredit[Year]=Calc!$B$4)*(WVFamilyCredit[HH Size]=SUM(Calc!$B$11:$B$12))*(WVFamilyCredit[Status]=Calc!$B$8)*(WVFamilyCredit[greater than]&lt;=$F208)*(WVFamilyCredit[equal to or less than]&gt;=$F208),0)),0))</f>
        <v>1</v>
      </c>
      <c r="CZ208" s="112">
        <v>2265</v>
      </c>
      <c r="DA208" s="57"/>
      <c r="DB208" s="75">
        <f t="shared" si="353"/>
        <v>-1961</v>
      </c>
      <c r="DC208" s="75">
        <f t="shared" si="353"/>
        <v>0</v>
      </c>
      <c r="DE208" s="57"/>
      <c r="DF208" s="57">
        <f t="shared" si="309"/>
        <v>2538</v>
      </c>
      <c r="DG208" s="57">
        <f t="shared" si="310"/>
        <v>1998</v>
      </c>
      <c r="DH208">
        <v>0</v>
      </c>
      <c r="DI208" s="57">
        <f t="shared" si="311"/>
        <v>2022</v>
      </c>
      <c r="DJ208" s="75">
        <f t="shared" si="312"/>
        <v>1405</v>
      </c>
      <c r="DK208" s="75">
        <f t="shared" si="313"/>
        <v>1855</v>
      </c>
      <c r="DL208" s="75">
        <f t="shared" si="314"/>
        <v>1633</v>
      </c>
      <c r="DM208" s="57">
        <f t="shared" si="315"/>
        <v>1633</v>
      </c>
      <c r="DN208" s="57">
        <f t="shared" si="316"/>
        <v>1074</v>
      </c>
      <c r="DO208">
        <f>0</f>
        <v>0</v>
      </c>
      <c r="DP208">
        <v>0</v>
      </c>
      <c r="DQ208" s="57">
        <f t="shared" si="317"/>
        <v>-2379</v>
      </c>
      <c r="DR208" s="75">
        <f t="shared" si="318"/>
        <v>-1971</v>
      </c>
      <c r="EB208" s="209" cm="1">
        <f t="array" ref="EB208">_xlfn.IFNA(INDEX(CAeitcTable[],MATCH(1,(CAeitcTable[At Least]&lt;=$F208)*(CAeitcTable[But Not Over]&gt;=$F208),0),MATCH(MIN($B$12,3),VALUE(CAeitcTable[#Headers]),0)),0)</f>
        <v>0</v>
      </c>
      <c r="EC208">
        <f t="shared" si="354"/>
        <v>0</v>
      </c>
      <c r="ED208">
        <f t="shared" si="354"/>
        <v>0</v>
      </c>
      <c r="EE208">
        <f t="shared" si="354"/>
        <v>0</v>
      </c>
      <c r="EF208">
        <f t="shared" si="354"/>
        <v>0</v>
      </c>
      <c r="EI208">
        <f t="shared" si="293"/>
        <v>0</v>
      </c>
      <c r="EK208">
        <f t="shared" si="355"/>
        <v>0</v>
      </c>
      <c r="EL208">
        <f t="shared" si="355"/>
        <v>0</v>
      </c>
      <c r="EM208">
        <f t="shared" si="355"/>
        <v>0</v>
      </c>
      <c r="EN208">
        <f t="shared" si="355"/>
        <v>0</v>
      </c>
      <c r="EP208">
        <f t="shared" si="356"/>
        <v>0</v>
      </c>
      <c r="EQ208">
        <f t="shared" si="356"/>
        <v>0</v>
      </c>
      <c r="ER208" s="209">
        <f t="shared" si="294"/>
        <v>0</v>
      </c>
      <c r="ES208">
        <f t="shared" si="357"/>
        <v>0</v>
      </c>
      <c r="ET208">
        <f t="shared" si="357"/>
        <v>0</v>
      </c>
      <c r="EU208" s="213">
        <f t="shared" si="295"/>
        <v>0</v>
      </c>
      <c r="EW208" s="215">
        <f t="shared" si="296"/>
        <v>0</v>
      </c>
      <c r="EX208">
        <f t="shared" si="358"/>
        <v>0</v>
      </c>
      <c r="EY208">
        <f t="shared" si="358"/>
        <v>0</v>
      </c>
      <c r="FB208">
        <f t="shared" si="359"/>
        <v>0</v>
      </c>
      <c r="FC208">
        <f t="shared" si="359"/>
        <v>0</v>
      </c>
      <c r="FD208">
        <f t="shared" si="359"/>
        <v>0</v>
      </c>
      <c r="FG208" s="215">
        <f t="shared" si="297"/>
        <v>0</v>
      </c>
      <c r="FH208">
        <f t="shared" si="360"/>
        <v>0</v>
      </c>
      <c r="FI208">
        <f t="shared" si="360"/>
        <v>0</v>
      </c>
      <c r="FK208">
        <f t="shared" si="298"/>
        <v>0</v>
      </c>
      <c r="FL208" s="215">
        <f t="shared" si="299"/>
        <v>0</v>
      </c>
      <c r="FP208" s="215">
        <f t="shared" si="300"/>
        <v>0</v>
      </c>
      <c r="FQ208">
        <f t="shared" si="301"/>
        <v>0</v>
      </c>
      <c r="FR208" s="215">
        <f t="shared" si="302"/>
        <v>0</v>
      </c>
      <c r="FS208" s="209">
        <f t="shared" si="303"/>
        <v>315</v>
      </c>
      <c r="FU208">
        <f t="shared" si="304"/>
        <v>0</v>
      </c>
    </row>
    <row r="209" spans="6:177">
      <c r="F209" s="2">
        <v>58000</v>
      </c>
      <c r="G209">
        <f t="shared" si="305"/>
        <v>58025</v>
      </c>
      <c r="H209" s="75">
        <f t="shared" si="266"/>
        <v>-5078</v>
      </c>
      <c r="I209" s="57">
        <v>4150</v>
      </c>
      <c r="J209" s="57">
        <v>0</v>
      </c>
      <c r="K209" s="2">
        <f>ROUND(INDEX(CCareExpDecimal[],MATCH(F209,CCareExpDecimal[Income At Least],1),2)*J209,0)</f>
        <v>0</v>
      </c>
      <c r="L209" s="57">
        <v>830.00000000000421</v>
      </c>
      <c r="M209" s="2">
        <f t="shared" si="267"/>
        <v>0</v>
      </c>
      <c r="N209" s="57">
        <v>3320</v>
      </c>
      <c r="O209" s="57">
        <f t="shared" si="363"/>
        <v>4000</v>
      </c>
      <c r="P209" s="2">
        <f t="shared" si="268"/>
        <v>0</v>
      </c>
      <c r="Q209" s="96">
        <v>0</v>
      </c>
      <c r="R209" s="96">
        <f t="shared" si="306"/>
        <v>0</v>
      </c>
      <c r="S209" s="2">
        <f t="shared" si="307"/>
        <v>0</v>
      </c>
      <c r="T209" s="2">
        <f t="shared" si="269"/>
        <v>-5078</v>
      </c>
      <c r="U209" s="2">
        <f t="shared" si="270"/>
        <v>5078</v>
      </c>
      <c r="V209" s="75"/>
      <c r="W209" s="75">
        <f t="shared" si="271"/>
        <v>-1449</v>
      </c>
      <c r="X209" s="75">
        <f t="shared" si="272"/>
        <v>5</v>
      </c>
      <c r="Y209" s="75">
        <f t="shared" si="273"/>
        <v>0</v>
      </c>
      <c r="Z209" s="75"/>
      <c r="AA209" s="2">
        <f t="shared" si="274"/>
        <v>2500</v>
      </c>
      <c r="AB209" s="2">
        <f>IF($F209&lt;=AD$64,AD$65,AD$66)*Calc!$B$12+AD$63</f>
        <v>1500</v>
      </c>
      <c r="AC209" s="2">
        <f t="shared" si="275"/>
        <v>4000</v>
      </c>
      <c r="AD209" s="126">
        <f t="shared" si="276"/>
        <v>-2785</v>
      </c>
      <c r="AE209" s="112">
        <v>2563</v>
      </c>
      <c r="AF209" s="75">
        <f t="shared" si="277"/>
        <v>0</v>
      </c>
      <c r="AG209" s="75"/>
      <c r="AH209" s="75">
        <f t="shared" si="278"/>
        <v>-1104</v>
      </c>
      <c r="AI209" s="75">
        <f t="shared" si="279"/>
        <v>0</v>
      </c>
      <c r="AJ209" s="75">
        <f t="shared" si="280"/>
        <v>-2087</v>
      </c>
      <c r="AK209" s="75">
        <f t="shared" si="281"/>
        <v>0</v>
      </c>
      <c r="AL209" s="75">
        <f t="shared" si="308"/>
        <v>-2087</v>
      </c>
      <c r="AM209" s="114">
        <v>2022</v>
      </c>
      <c r="AN209" s="120"/>
      <c r="AO209" s="75">
        <f t="shared" si="342"/>
        <v>-1699</v>
      </c>
      <c r="AP209" s="75">
        <f t="shared" si="342"/>
        <v>-1943</v>
      </c>
      <c r="AQ209" s="75"/>
      <c r="AR209" s="126">
        <f t="shared" si="282"/>
        <v>-2150</v>
      </c>
      <c r="AS209" s="75">
        <f t="shared" si="343"/>
        <v>-2542</v>
      </c>
      <c r="AT209" s="75">
        <f t="shared" si="343"/>
        <v>-2470</v>
      </c>
      <c r="AU209" s="75">
        <f t="shared" si="343"/>
        <v>0</v>
      </c>
      <c r="AV209" s="75">
        <f t="shared" si="343"/>
        <v>-2697</v>
      </c>
      <c r="AW209" s="112">
        <v>2048</v>
      </c>
      <c r="AX209" s="75">
        <f t="shared" si="344"/>
        <v>-3763</v>
      </c>
      <c r="AY209" s="75">
        <f t="shared" si="344"/>
        <v>-2300</v>
      </c>
      <c r="AZ209" s="75"/>
      <c r="BA209" s="75">
        <f t="shared" si="361"/>
        <v>-2751</v>
      </c>
      <c r="BB209" s="75">
        <f t="shared" si="361"/>
        <v>-1796</v>
      </c>
      <c r="BC209" s="75">
        <f t="shared" si="361"/>
        <v>-2687</v>
      </c>
      <c r="BD209" s="75">
        <f t="shared" si="361"/>
        <v>-2521</v>
      </c>
      <c r="BE209" s="75">
        <f t="shared" si="361"/>
        <v>-2476</v>
      </c>
      <c r="BF209" s="75">
        <f t="shared" si="361"/>
        <v>-1692</v>
      </c>
      <c r="BG209" s="112">
        <v>1422</v>
      </c>
      <c r="BH209" s="75">
        <f t="shared" si="283"/>
        <v>-2430</v>
      </c>
      <c r="BI209" s="75">
        <f t="shared" si="284"/>
        <v>5150</v>
      </c>
      <c r="BJ209" s="75">
        <f t="shared" si="285"/>
        <v>-2306</v>
      </c>
      <c r="BK209" s="75">
        <f t="shared" si="346"/>
        <v>-2680</v>
      </c>
      <c r="BL209" s="75">
        <f t="shared" si="346"/>
        <v>-2236</v>
      </c>
      <c r="BM209" s="75"/>
      <c r="BN209" s="75">
        <f t="shared" si="347"/>
        <v>-2568</v>
      </c>
      <c r="BO209" s="75">
        <f t="shared" si="347"/>
        <v>-1985</v>
      </c>
      <c r="BP209" s="112">
        <v>1880</v>
      </c>
      <c r="BQ209" s="75">
        <f t="shared" si="286"/>
        <v>-1755</v>
      </c>
      <c r="BR209" s="112">
        <v>1657</v>
      </c>
      <c r="BS209" s="75">
        <f t="shared" si="287"/>
        <v>5540</v>
      </c>
      <c r="BT209" s="75">
        <f t="shared" si="362"/>
        <v>-2722</v>
      </c>
      <c r="BU209" s="75">
        <f t="shared" si="362"/>
        <v>-2216</v>
      </c>
      <c r="BV209" s="75">
        <f t="shared" si="362"/>
        <v>0</v>
      </c>
      <c r="BW209" s="75">
        <f t="shared" si="362"/>
        <v>0</v>
      </c>
      <c r="BX209" s="75">
        <f t="shared" si="362"/>
        <v>-1657</v>
      </c>
      <c r="BY209" s="75">
        <f t="shared" si="362"/>
        <v>-1884</v>
      </c>
      <c r="BZ209" s="75">
        <f t="shared" si="362"/>
        <v>-2585</v>
      </c>
      <c r="CA209" s="75">
        <f t="shared" si="362"/>
        <v>-2149</v>
      </c>
      <c r="CB209" s="112">
        <v>1657</v>
      </c>
      <c r="CC209" s="75">
        <f t="shared" si="288"/>
        <v>0</v>
      </c>
      <c r="CD209" s="75">
        <f t="shared" si="289"/>
        <v>250</v>
      </c>
      <c r="CE209" s="126">
        <f t="shared" si="290"/>
        <v>-820</v>
      </c>
      <c r="CF209" s="75">
        <f t="shared" si="291"/>
        <v>-2217</v>
      </c>
      <c r="CG209" s="75"/>
      <c r="CH209" s="75">
        <f t="shared" si="349"/>
        <v>-3882</v>
      </c>
      <c r="CI209" s="75">
        <f t="shared" si="349"/>
        <v>-1781</v>
      </c>
      <c r="CJ209" s="75"/>
      <c r="CK209" s="75">
        <f t="shared" si="350"/>
        <v>-1624</v>
      </c>
      <c r="CL209" s="75">
        <f t="shared" si="350"/>
        <v>-2159</v>
      </c>
      <c r="CM209" s="112">
        <v>1077</v>
      </c>
      <c r="CN209" s="75">
        <f t="shared" si="351"/>
        <v>0</v>
      </c>
      <c r="CO209" s="75">
        <f t="shared" si="351"/>
        <v>0</v>
      </c>
      <c r="CP209" s="75">
        <f t="shared" si="351"/>
        <v>0</v>
      </c>
      <c r="CQ209" s="75"/>
      <c r="CR209" s="126">
        <f t="shared" si="292"/>
        <v>-2410</v>
      </c>
      <c r="CS209" s="112">
        <v>241.89800000000014</v>
      </c>
      <c r="CT209" s="121">
        <f t="shared" si="265"/>
        <v>-4.1551724137931033E-2</v>
      </c>
      <c r="CU209" s="75">
        <f t="shared" si="352"/>
        <v>-1732</v>
      </c>
      <c r="CV209" s="75">
        <f t="shared" si="352"/>
        <v>-2564</v>
      </c>
      <c r="CW209" s="75">
        <f t="shared" si="352"/>
        <v>0</v>
      </c>
      <c r="CX209" s="126" cm="1">
        <f t="array" ref="CX209">IF($F209&lt;=10000,0,-ROUND(MAX(INDEX(CX$26:CX$38,MATCH(MAX($F209-CX$86-IF(CX$8="Yes",IF(CX$9=0,$U209,MIN($U209,CX$9)),0),0),CX$12:CX$25,1))*(MAX($F209-CX$86-IF(CX$8="Yes",IF(CX$9=0,$U209,MIN($U209,CX$9)),0),0)-INDEX(CX$12:CX$25,MATCH(MAX($F209-CX$86-IF(CX$8="Yes",IF(CX$9=0,$U209,MIN($U209,CX$9)),0),0),CX$12:CX$25,1)))+INDEX(CX$39:CX$51,MATCH(MAX($F209-CX$86-IF(CX$8="Yes",IF(CX$9=0,$U209,MIN($U209,CX$9)),0),0),CX$12:CX$25,1))-CX$87,0),0))*(1-_xlfn.IFNA(INDEX(WVFamilyCredit[Percent],MATCH(1,(WVFamilyCredit[Year]=Calc!$B$4)*(WVFamilyCredit[HH Size]=SUM(Calc!$B$11:$B$12))*(WVFamilyCredit[Status]=Calc!$B$8)*(WVFamilyCredit[greater than]&lt;=$F209)*(WVFamilyCredit[equal to or less than]&gt;=$F209),0)),0))</f>
        <v>-1995</v>
      </c>
      <c r="CY209" s="115" cm="1">
        <f t="array" ref="CY209">(1-_xlfn.IFNA(INDEX(WVFamilyCredit[Percent],MATCH(1,(WVFamilyCredit[Year]=Calc!$B$4)*(WVFamilyCredit[HH Size]=SUM(Calc!$B$11:$B$12))*(WVFamilyCredit[Status]=Calc!$B$8)*(WVFamilyCredit[greater than]&lt;=$F209)*(WVFamilyCredit[equal to or less than]&gt;=$F209),0)),0))</f>
        <v>1</v>
      </c>
      <c r="CZ209" s="112">
        <v>2295</v>
      </c>
      <c r="DA209" s="57"/>
      <c r="DB209" s="75">
        <f t="shared" si="353"/>
        <v>-1988</v>
      </c>
      <c r="DC209" s="75">
        <f t="shared" si="353"/>
        <v>0</v>
      </c>
      <c r="DE209" s="57"/>
      <c r="DF209" s="57">
        <f t="shared" si="309"/>
        <v>2563</v>
      </c>
      <c r="DG209" s="57">
        <f t="shared" si="310"/>
        <v>2022</v>
      </c>
      <c r="DH209">
        <v>0</v>
      </c>
      <c r="DI209" s="57">
        <f t="shared" si="311"/>
        <v>2048</v>
      </c>
      <c r="DJ209" s="75">
        <f t="shared" si="312"/>
        <v>1422</v>
      </c>
      <c r="DK209" s="75">
        <f t="shared" si="313"/>
        <v>1880</v>
      </c>
      <c r="DL209" s="75">
        <f t="shared" si="314"/>
        <v>1657</v>
      </c>
      <c r="DM209" s="57">
        <f t="shared" si="315"/>
        <v>1657</v>
      </c>
      <c r="DN209" s="57">
        <f t="shared" si="316"/>
        <v>1077</v>
      </c>
      <c r="DO209">
        <f>0</f>
        <v>0</v>
      </c>
      <c r="DP209">
        <v>0</v>
      </c>
      <c r="DQ209" s="57">
        <f t="shared" si="317"/>
        <v>-2410</v>
      </c>
      <c r="DR209" s="75">
        <f t="shared" si="318"/>
        <v>-1995</v>
      </c>
      <c r="EB209" s="209" cm="1">
        <f t="array" ref="EB209">_xlfn.IFNA(INDEX(CAeitcTable[],MATCH(1,(CAeitcTable[At Least]&lt;=$F209)*(CAeitcTable[But Not Over]&gt;=$F209),0),MATCH(MIN($B$12,3),VALUE(CAeitcTable[#Headers]),0)),0)</f>
        <v>0</v>
      </c>
      <c r="EC209">
        <f t="shared" si="354"/>
        <v>0</v>
      </c>
      <c r="ED209">
        <f t="shared" si="354"/>
        <v>0</v>
      </c>
      <c r="EE209">
        <f t="shared" si="354"/>
        <v>0</v>
      </c>
      <c r="EF209">
        <f t="shared" si="354"/>
        <v>0</v>
      </c>
      <c r="EI209">
        <f t="shared" si="293"/>
        <v>0</v>
      </c>
      <c r="EK209">
        <f t="shared" si="355"/>
        <v>0</v>
      </c>
      <c r="EL209">
        <f t="shared" si="355"/>
        <v>0</v>
      </c>
      <c r="EM209">
        <f t="shared" si="355"/>
        <v>0</v>
      </c>
      <c r="EN209">
        <f t="shared" si="355"/>
        <v>0</v>
      </c>
      <c r="EP209">
        <f t="shared" si="356"/>
        <v>0</v>
      </c>
      <c r="EQ209">
        <f t="shared" si="356"/>
        <v>0</v>
      </c>
      <c r="ER209" s="209">
        <f t="shared" si="294"/>
        <v>0</v>
      </c>
      <c r="ES209">
        <f t="shared" si="357"/>
        <v>0</v>
      </c>
      <c r="ET209">
        <f t="shared" si="357"/>
        <v>0</v>
      </c>
      <c r="EU209" s="213">
        <f t="shared" si="295"/>
        <v>0</v>
      </c>
      <c r="EW209" s="215">
        <f t="shared" si="296"/>
        <v>0</v>
      </c>
      <c r="EX209">
        <f t="shared" si="358"/>
        <v>0</v>
      </c>
      <c r="EY209">
        <f t="shared" si="358"/>
        <v>0</v>
      </c>
      <c r="FB209">
        <f t="shared" si="359"/>
        <v>0</v>
      </c>
      <c r="FC209">
        <f t="shared" si="359"/>
        <v>0</v>
      </c>
      <c r="FD209">
        <f t="shared" si="359"/>
        <v>0</v>
      </c>
      <c r="FG209" s="215">
        <f t="shared" si="297"/>
        <v>0</v>
      </c>
      <c r="FH209">
        <f t="shared" si="360"/>
        <v>0</v>
      </c>
      <c r="FI209">
        <f t="shared" si="360"/>
        <v>0</v>
      </c>
      <c r="FK209">
        <f t="shared" si="298"/>
        <v>0</v>
      </c>
      <c r="FL209" s="215">
        <f t="shared" si="299"/>
        <v>0</v>
      </c>
      <c r="FP209" s="215">
        <f t="shared" si="300"/>
        <v>0</v>
      </c>
      <c r="FQ209">
        <f t="shared" si="301"/>
        <v>0</v>
      </c>
      <c r="FR209" s="215">
        <f t="shared" si="302"/>
        <v>0</v>
      </c>
      <c r="FS209" s="209">
        <f t="shared" si="303"/>
        <v>315</v>
      </c>
      <c r="FU209">
        <f t="shared" si="304"/>
        <v>0</v>
      </c>
    </row>
    <row r="210" spans="6:177">
      <c r="F210" s="2">
        <v>58500</v>
      </c>
      <c r="G210">
        <f t="shared" si="305"/>
        <v>58525</v>
      </c>
      <c r="H210" s="75">
        <f t="shared" si="266"/>
        <v>-5138</v>
      </c>
      <c r="I210" s="57">
        <v>4210</v>
      </c>
      <c r="J210" s="57">
        <v>0</v>
      </c>
      <c r="K210" s="2">
        <f>ROUND(INDEX(CCareExpDecimal[],MATCH(F210,CCareExpDecimal[Income At Least],1),2)*J210,0)</f>
        <v>0</v>
      </c>
      <c r="L210" s="57">
        <v>842.00000000000421</v>
      </c>
      <c r="M210" s="2">
        <f t="shared" si="267"/>
        <v>0</v>
      </c>
      <c r="N210" s="57">
        <v>3368</v>
      </c>
      <c r="O210" s="57">
        <f t="shared" si="363"/>
        <v>4000</v>
      </c>
      <c r="P210" s="2">
        <f t="shared" si="268"/>
        <v>0</v>
      </c>
      <c r="Q210" s="96">
        <v>0</v>
      </c>
      <c r="R210" s="96">
        <f t="shared" si="306"/>
        <v>0</v>
      </c>
      <c r="S210" s="2">
        <f t="shared" si="307"/>
        <v>0</v>
      </c>
      <c r="T210" s="2">
        <f t="shared" si="269"/>
        <v>-5138</v>
      </c>
      <c r="U210" s="2">
        <f t="shared" si="270"/>
        <v>5138</v>
      </c>
      <c r="V210" s="75"/>
      <c r="W210" s="75">
        <f t="shared" si="271"/>
        <v>-1467</v>
      </c>
      <c r="X210" s="75">
        <f t="shared" si="272"/>
        <v>5</v>
      </c>
      <c r="Y210" s="75">
        <f t="shared" si="273"/>
        <v>0</v>
      </c>
      <c r="Z210" s="75"/>
      <c r="AA210" s="2">
        <f t="shared" si="274"/>
        <v>2500</v>
      </c>
      <c r="AB210" s="2">
        <f>IF($F210&lt;=AD$64,AD$65,AD$66)*Calc!$B$12+AD$63</f>
        <v>1500</v>
      </c>
      <c r="AC210" s="2">
        <f t="shared" si="275"/>
        <v>4000</v>
      </c>
      <c r="AD210" s="126">
        <f t="shared" si="276"/>
        <v>-2810</v>
      </c>
      <c r="AE210" s="112">
        <v>2588</v>
      </c>
      <c r="AF210" s="75">
        <f t="shared" si="277"/>
        <v>0</v>
      </c>
      <c r="AG210" s="75"/>
      <c r="AH210" s="75">
        <f t="shared" si="278"/>
        <v>-1116</v>
      </c>
      <c r="AI210" s="75">
        <f t="shared" si="279"/>
        <v>0</v>
      </c>
      <c r="AJ210" s="75">
        <f t="shared" si="280"/>
        <v>-2112</v>
      </c>
      <c r="AK210" s="75">
        <f t="shared" si="281"/>
        <v>0</v>
      </c>
      <c r="AL210" s="75">
        <f t="shared" si="308"/>
        <v>-2112</v>
      </c>
      <c r="AM210" s="114">
        <v>2045</v>
      </c>
      <c r="AN210" s="120"/>
      <c r="AO210" s="75">
        <f t="shared" si="342"/>
        <v>-1739</v>
      </c>
      <c r="AP210" s="75">
        <f t="shared" si="342"/>
        <v>-1965</v>
      </c>
      <c r="AQ210" s="75"/>
      <c r="AR210" s="126">
        <f t="shared" si="282"/>
        <v>-2175</v>
      </c>
      <c r="AS210" s="75">
        <f t="shared" si="343"/>
        <v>-2570</v>
      </c>
      <c r="AT210" s="75">
        <f t="shared" si="343"/>
        <v>-2502</v>
      </c>
      <c r="AU210" s="75">
        <f t="shared" si="343"/>
        <v>0</v>
      </c>
      <c r="AV210" s="75">
        <f t="shared" si="343"/>
        <v>-2726</v>
      </c>
      <c r="AW210" s="112">
        <v>2075</v>
      </c>
      <c r="AX210" s="75">
        <f t="shared" si="344"/>
        <v>-3804</v>
      </c>
      <c r="AY210" s="75">
        <f t="shared" si="344"/>
        <v>-2329</v>
      </c>
      <c r="AZ210" s="75"/>
      <c r="BA210" s="75">
        <f t="shared" si="361"/>
        <v>-2776</v>
      </c>
      <c r="BB210" s="75">
        <f t="shared" si="361"/>
        <v>-1811</v>
      </c>
      <c r="BC210" s="75">
        <f t="shared" si="361"/>
        <v>-2712</v>
      </c>
      <c r="BD210" s="75">
        <f t="shared" si="361"/>
        <v>-2549</v>
      </c>
      <c r="BE210" s="75">
        <f t="shared" si="361"/>
        <v>-2498</v>
      </c>
      <c r="BF210" s="75">
        <f t="shared" si="361"/>
        <v>-1714</v>
      </c>
      <c r="BG210" s="112">
        <v>1440</v>
      </c>
      <c r="BH210" s="75">
        <f t="shared" si="283"/>
        <v>-2464</v>
      </c>
      <c r="BI210" s="75">
        <f t="shared" si="284"/>
        <v>5150</v>
      </c>
      <c r="BJ210" s="75">
        <f t="shared" si="285"/>
        <v>-2330</v>
      </c>
      <c r="BK210" s="75">
        <f t="shared" si="346"/>
        <v>-2705</v>
      </c>
      <c r="BL210" s="75">
        <f t="shared" si="346"/>
        <v>-2257</v>
      </c>
      <c r="BM210" s="75"/>
      <c r="BN210" s="75">
        <f t="shared" si="347"/>
        <v>-2602</v>
      </c>
      <c r="BO210" s="75">
        <f t="shared" si="347"/>
        <v>-2010</v>
      </c>
      <c r="BP210" s="112">
        <v>1905</v>
      </c>
      <c r="BQ210" s="75">
        <f t="shared" si="286"/>
        <v>-1780</v>
      </c>
      <c r="BR210" s="112">
        <v>1682</v>
      </c>
      <c r="BS210" s="75">
        <f t="shared" si="287"/>
        <v>5540</v>
      </c>
      <c r="BT210" s="75">
        <f t="shared" si="362"/>
        <v>-2755</v>
      </c>
      <c r="BU210" s="75">
        <f t="shared" si="362"/>
        <v>-2249</v>
      </c>
      <c r="BV210" s="75">
        <f t="shared" si="362"/>
        <v>0</v>
      </c>
      <c r="BW210" s="75">
        <f t="shared" si="362"/>
        <v>0</v>
      </c>
      <c r="BX210" s="75">
        <f t="shared" si="362"/>
        <v>-1684</v>
      </c>
      <c r="BY210" s="75">
        <f t="shared" si="362"/>
        <v>-1908</v>
      </c>
      <c r="BZ210" s="75">
        <f t="shared" si="362"/>
        <v>-2613</v>
      </c>
      <c r="CA210" s="75">
        <f t="shared" si="362"/>
        <v>-2173</v>
      </c>
      <c r="CB210" s="112">
        <v>1680</v>
      </c>
      <c r="CC210" s="75">
        <f t="shared" si="288"/>
        <v>0</v>
      </c>
      <c r="CD210" s="75">
        <f t="shared" si="289"/>
        <v>250</v>
      </c>
      <c r="CE210" s="126">
        <f t="shared" si="290"/>
        <v>-833</v>
      </c>
      <c r="CF210" s="75">
        <f t="shared" si="291"/>
        <v>-2241</v>
      </c>
      <c r="CG210" s="75"/>
      <c r="CH210" s="75">
        <f t="shared" si="349"/>
        <v>-3920</v>
      </c>
      <c r="CI210" s="75">
        <f t="shared" si="349"/>
        <v>-1796</v>
      </c>
      <c r="CJ210" s="75"/>
      <c r="CK210" s="75">
        <f t="shared" si="350"/>
        <v>-1643</v>
      </c>
      <c r="CL210" s="75">
        <f t="shared" si="350"/>
        <v>-2191</v>
      </c>
      <c r="CM210" s="112">
        <v>1109</v>
      </c>
      <c r="CN210" s="75">
        <f t="shared" si="351"/>
        <v>0</v>
      </c>
      <c r="CO210" s="75">
        <f t="shared" si="351"/>
        <v>0</v>
      </c>
      <c r="CP210" s="75">
        <f t="shared" si="351"/>
        <v>0</v>
      </c>
      <c r="CQ210" s="75"/>
      <c r="CR210" s="126">
        <f t="shared" si="292"/>
        <v>-2440</v>
      </c>
      <c r="CS210" s="112">
        <v>272.64800000000014</v>
      </c>
      <c r="CT210" s="121">
        <f t="shared" si="265"/>
        <v>-4.1709401709401711E-2</v>
      </c>
      <c r="CU210" s="75">
        <f t="shared" si="352"/>
        <v>-1765</v>
      </c>
      <c r="CV210" s="75">
        <f t="shared" si="352"/>
        <v>-2593</v>
      </c>
      <c r="CW210" s="75">
        <f t="shared" si="352"/>
        <v>0</v>
      </c>
      <c r="CX210" s="126" cm="1">
        <f t="array" ref="CX210">IF($F210&lt;=10000,0,-ROUND(MAX(INDEX(CX$26:CX$38,MATCH(MAX($F210-CX$86-IF(CX$8="Yes",IF(CX$9=0,$U210,MIN($U210,CX$9)),0),0),CX$12:CX$25,1))*(MAX($F210-CX$86-IF(CX$8="Yes",IF(CX$9=0,$U210,MIN($U210,CX$9)),0),0)-INDEX(CX$12:CX$25,MATCH(MAX($F210-CX$86-IF(CX$8="Yes",IF(CX$9=0,$U210,MIN($U210,CX$9)),0),0),CX$12:CX$25,1)))+INDEX(CX$39:CX$51,MATCH(MAX($F210-CX$86-IF(CX$8="Yes",IF(CX$9=0,$U210,MIN($U210,CX$9)),0),0),CX$12:CX$25,1))-CX$87,0),0))*(1-_xlfn.IFNA(INDEX(WVFamilyCredit[Percent],MATCH(1,(WVFamilyCredit[Year]=Calc!$B$4)*(WVFamilyCredit[HH Size]=SUM(Calc!$B$11:$B$12))*(WVFamilyCredit[Status]=Calc!$B$8)*(WVFamilyCredit[greater than]&lt;=$F210)*(WVFamilyCredit[equal to or less than]&gt;=$F210),0)),0))</f>
        <v>-2018</v>
      </c>
      <c r="CY210" s="115" cm="1">
        <f t="array" ref="CY210">(1-_xlfn.IFNA(INDEX(WVFamilyCredit[Percent],MATCH(1,(WVFamilyCredit[Year]=Calc!$B$4)*(WVFamilyCredit[HH Size]=SUM(Calc!$B$11:$B$12))*(WVFamilyCredit[Status]=Calc!$B$8)*(WVFamilyCredit[greater than]&lt;=$F210)*(WVFamilyCredit[equal to or less than]&gt;=$F210),0)),0))</f>
        <v>1</v>
      </c>
      <c r="CZ210" s="112">
        <v>2325</v>
      </c>
      <c r="DA210" s="57"/>
      <c r="DB210" s="75">
        <f t="shared" si="353"/>
        <v>-2014</v>
      </c>
      <c r="DC210" s="75">
        <f t="shared" si="353"/>
        <v>0</v>
      </c>
      <c r="DE210" s="57"/>
      <c r="DF210" s="57">
        <f t="shared" si="309"/>
        <v>2588</v>
      </c>
      <c r="DG210" s="57">
        <f t="shared" si="310"/>
        <v>2045</v>
      </c>
      <c r="DH210">
        <v>0</v>
      </c>
      <c r="DI210" s="57">
        <f t="shared" si="311"/>
        <v>2075</v>
      </c>
      <c r="DJ210" s="75">
        <f t="shared" si="312"/>
        <v>1440</v>
      </c>
      <c r="DK210" s="75">
        <f t="shared" si="313"/>
        <v>1905</v>
      </c>
      <c r="DL210" s="75">
        <f t="shared" si="314"/>
        <v>1682</v>
      </c>
      <c r="DM210" s="57">
        <f t="shared" si="315"/>
        <v>1680</v>
      </c>
      <c r="DN210" s="57">
        <f t="shared" si="316"/>
        <v>1109</v>
      </c>
      <c r="DO210">
        <f>0</f>
        <v>0</v>
      </c>
      <c r="DP210">
        <v>0</v>
      </c>
      <c r="DQ210" s="57">
        <f t="shared" si="317"/>
        <v>-2440</v>
      </c>
      <c r="DR210" s="75">
        <f t="shared" si="318"/>
        <v>-2018</v>
      </c>
      <c r="EB210" s="209" cm="1">
        <f t="array" ref="EB210">_xlfn.IFNA(INDEX(CAeitcTable[],MATCH(1,(CAeitcTable[At Least]&lt;=$F210)*(CAeitcTable[But Not Over]&gt;=$F210),0),MATCH(MIN($B$12,3),VALUE(CAeitcTable[#Headers]),0)),0)</f>
        <v>0</v>
      </c>
      <c r="EC210">
        <f t="shared" si="354"/>
        <v>0</v>
      </c>
      <c r="ED210">
        <f t="shared" si="354"/>
        <v>0</v>
      </c>
      <c r="EE210">
        <f t="shared" si="354"/>
        <v>0</v>
      </c>
      <c r="EF210">
        <f t="shared" si="354"/>
        <v>0</v>
      </c>
      <c r="EI210">
        <f t="shared" si="293"/>
        <v>0</v>
      </c>
      <c r="EK210">
        <f t="shared" si="355"/>
        <v>0</v>
      </c>
      <c r="EL210">
        <f t="shared" si="355"/>
        <v>0</v>
      </c>
      <c r="EM210">
        <f t="shared" si="355"/>
        <v>0</v>
      </c>
      <c r="EN210">
        <f t="shared" si="355"/>
        <v>0</v>
      </c>
      <c r="EP210">
        <f t="shared" si="356"/>
        <v>0</v>
      </c>
      <c r="EQ210">
        <f t="shared" si="356"/>
        <v>0</v>
      </c>
      <c r="ER210" s="209">
        <f t="shared" si="294"/>
        <v>0</v>
      </c>
      <c r="ES210">
        <f t="shared" si="357"/>
        <v>0</v>
      </c>
      <c r="ET210">
        <f t="shared" si="357"/>
        <v>0</v>
      </c>
      <c r="EU210" s="213">
        <f t="shared" si="295"/>
        <v>0</v>
      </c>
      <c r="EW210" s="215">
        <f t="shared" si="296"/>
        <v>0</v>
      </c>
      <c r="EX210">
        <f t="shared" si="358"/>
        <v>0</v>
      </c>
      <c r="EY210">
        <f t="shared" si="358"/>
        <v>0</v>
      </c>
      <c r="FB210">
        <f t="shared" si="359"/>
        <v>0</v>
      </c>
      <c r="FC210">
        <f t="shared" si="359"/>
        <v>0</v>
      </c>
      <c r="FD210">
        <f t="shared" si="359"/>
        <v>0</v>
      </c>
      <c r="FG210" s="215">
        <f t="shared" si="297"/>
        <v>0</v>
      </c>
      <c r="FH210">
        <f t="shared" si="360"/>
        <v>0</v>
      </c>
      <c r="FI210">
        <f t="shared" si="360"/>
        <v>0</v>
      </c>
      <c r="FK210">
        <f t="shared" si="298"/>
        <v>0</v>
      </c>
      <c r="FL210" s="215">
        <f t="shared" si="299"/>
        <v>0</v>
      </c>
      <c r="FP210" s="215">
        <f t="shared" si="300"/>
        <v>0</v>
      </c>
      <c r="FQ210">
        <f t="shared" si="301"/>
        <v>0</v>
      </c>
      <c r="FR210" s="215">
        <f t="shared" si="302"/>
        <v>0</v>
      </c>
      <c r="FS210" s="209">
        <f t="shared" si="303"/>
        <v>315</v>
      </c>
      <c r="FU210">
        <f t="shared" si="304"/>
        <v>0</v>
      </c>
    </row>
    <row r="211" spans="6:177">
      <c r="F211" s="2">
        <v>59000</v>
      </c>
      <c r="G211">
        <f t="shared" si="305"/>
        <v>59025</v>
      </c>
      <c r="H211" s="75">
        <f t="shared" si="266"/>
        <v>-5241</v>
      </c>
      <c r="I211" s="57">
        <v>4270</v>
      </c>
      <c r="J211" s="57">
        <v>0</v>
      </c>
      <c r="K211" s="2">
        <f>ROUND(INDEX(CCareExpDecimal[],MATCH(F211,CCareExpDecimal[Income At Least],1),2)*J211,0)</f>
        <v>0</v>
      </c>
      <c r="L211" s="57">
        <v>854.00000000000432</v>
      </c>
      <c r="M211" s="2">
        <f t="shared" si="267"/>
        <v>0</v>
      </c>
      <c r="N211" s="57">
        <v>3416</v>
      </c>
      <c r="O211" s="57">
        <f t="shared" si="363"/>
        <v>4000</v>
      </c>
      <c r="P211" s="2">
        <f t="shared" si="268"/>
        <v>0</v>
      </c>
      <c r="Q211" s="96">
        <v>0</v>
      </c>
      <c r="R211" s="96">
        <f t="shared" si="306"/>
        <v>0</v>
      </c>
      <c r="S211" s="2">
        <f t="shared" si="307"/>
        <v>0</v>
      </c>
      <c r="T211" s="2">
        <f t="shared" si="269"/>
        <v>-5241</v>
      </c>
      <c r="U211" s="2">
        <f t="shared" si="270"/>
        <v>5241</v>
      </c>
      <c r="V211" s="75"/>
      <c r="W211" s="75">
        <f t="shared" si="271"/>
        <v>-1485</v>
      </c>
      <c r="X211" s="75">
        <f t="shared" si="272"/>
        <v>5</v>
      </c>
      <c r="Y211" s="75">
        <f t="shared" si="273"/>
        <v>0</v>
      </c>
      <c r="Z211" s="75"/>
      <c r="AA211" s="2">
        <f t="shared" si="274"/>
        <v>2500</v>
      </c>
      <c r="AB211" s="2">
        <f>IF($F211&lt;=AD$64,AD$65,AD$66)*Calc!$B$12+AD$63</f>
        <v>1500</v>
      </c>
      <c r="AC211" s="2">
        <f t="shared" si="275"/>
        <v>4000</v>
      </c>
      <c r="AD211" s="126">
        <f t="shared" si="276"/>
        <v>-2835</v>
      </c>
      <c r="AE211" s="112">
        <v>2613</v>
      </c>
      <c r="AF211" s="75">
        <f t="shared" si="277"/>
        <v>0</v>
      </c>
      <c r="AG211" s="75"/>
      <c r="AH211" s="75">
        <f t="shared" si="278"/>
        <v>-1129</v>
      </c>
      <c r="AI211" s="75">
        <f t="shared" si="279"/>
        <v>0</v>
      </c>
      <c r="AJ211" s="75">
        <f t="shared" si="280"/>
        <v>-2136</v>
      </c>
      <c r="AK211" s="75">
        <f t="shared" si="281"/>
        <v>0</v>
      </c>
      <c r="AL211" s="75">
        <f t="shared" si="308"/>
        <v>-2136</v>
      </c>
      <c r="AM211" s="114">
        <v>2069</v>
      </c>
      <c r="AN211" s="120"/>
      <c r="AO211" s="75">
        <f t="shared" si="342"/>
        <v>-1779</v>
      </c>
      <c r="AP211" s="75">
        <f t="shared" si="342"/>
        <v>-1987</v>
      </c>
      <c r="AQ211" s="75"/>
      <c r="AR211" s="126">
        <f t="shared" si="282"/>
        <v>-2200</v>
      </c>
      <c r="AS211" s="75">
        <f t="shared" si="343"/>
        <v>-2598</v>
      </c>
      <c r="AT211" s="75">
        <f t="shared" si="343"/>
        <v>-2535</v>
      </c>
      <c r="AU211" s="75">
        <f t="shared" si="343"/>
        <v>0</v>
      </c>
      <c r="AV211" s="75">
        <f t="shared" si="343"/>
        <v>-2754</v>
      </c>
      <c r="AW211" s="112">
        <v>2102</v>
      </c>
      <c r="AX211" s="75">
        <f t="shared" si="344"/>
        <v>-3845</v>
      </c>
      <c r="AY211" s="75">
        <f t="shared" si="344"/>
        <v>-2358</v>
      </c>
      <c r="AZ211" s="75"/>
      <c r="BA211" s="75">
        <f t="shared" si="361"/>
        <v>-2800</v>
      </c>
      <c r="BB211" s="75">
        <f t="shared" si="361"/>
        <v>-1827</v>
      </c>
      <c r="BC211" s="75">
        <f t="shared" si="361"/>
        <v>-2735</v>
      </c>
      <c r="BD211" s="75">
        <f t="shared" si="361"/>
        <v>-2578</v>
      </c>
      <c r="BE211" s="75">
        <f t="shared" si="361"/>
        <v>-2521</v>
      </c>
      <c r="BF211" s="75">
        <f t="shared" si="361"/>
        <v>-1735</v>
      </c>
      <c r="BG211" s="112">
        <v>1457</v>
      </c>
      <c r="BH211" s="75">
        <f t="shared" si="283"/>
        <v>-2498</v>
      </c>
      <c r="BI211" s="75">
        <f t="shared" si="284"/>
        <v>5150</v>
      </c>
      <c r="BJ211" s="75">
        <f t="shared" si="285"/>
        <v>-2353</v>
      </c>
      <c r="BK211" s="75">
        <f t="shared" si="346"/>
        <v>-2730</v>
      </c>
      <c r="BL211" s="75">
        <f t="shared" si="346"/>
        <v>-2278</v>
      </c>
      <c r="BM211" s="75"/>
      <c r="BN211" s="75">
        <f t="shared" si="347"/>
        <v>-2636</v>
      </c>
      <c r="BO211" s="75">
        <f t="shared" si="347"/>
        <v>-2035</v>
      </c>
      <c r="BP211" s="112">
        <v>1930</v>
      </c>
      <c r="BQ211" s="75">
        <f t="shared" si="286"/>
        <v>-1805</v>
      </c>
      <c r="BR211" s="112">
        <v>1706</v>
      </c>
      <c r="BS211" s="75">
        <f t="shared" si="287"/>
        <v>5540</v>
      </c>
      <c r="BT211" s="75">
        <f t="shared" si="362"/>
        <v>-2789</v>
      </c>
      <c r="BU211" s="75">
        <f t="shared" si="362"/>
        <v>-2282</v>
      </c>
      <c r="BV211" s="75">
        <f t="shared" si="362"/>
        <v>0</v>
      </c>
      <c r="BW211" s="75">
        <f t="shared" si="362"/>
        <v>0</v>
      </c>
      <c r="BX211" s="75">
        <f t="shared" si="362"/>
        <v>-1712</v>
      </c>
      <c r="BY211" s="75">
        <f t="shared" si="362"/>
        <v>-1933</v>
      </c>
      <c r="BZ211" s="75">
        <f t="shared" si="362"/>
        <v>-2640</v>
      </c>
      <c r="CA211" s="75">
        <f t="shared" si="362"/>
        <v>-2197</v>
      </c>
      <c r="CB211" s="112">
        <v>1704</v>
      </c>
      <c r="CC211" s="75">
        <f t="shared" si="288"/>
        <v>-8</v>
      </c>
      <c r="CD211" s="75">
        <f t="shared" si="289"/>
        <v>250</v>
      </c>
      <c r="CE211" s="126">
        <f t="shared" si="290"/>
        <v>-847</v>
      </c>
      <c r="CF211" s="75">
        <f t="shared" si="291"/>
        <v>-2265</v>
      </c>
      <c r="CG211" s="75"/>
      <c r="CH211" s="75">
        <f t="shared" si="349"/>
        <v>-3955</v>
      </c>
      <c r="CI211" s="75">
        <f t="shared" si="349"/>
        <v>-1811</v>
      </c>
      <c r="CJ211" s="75"/>
      <c r="CK211" s="75">
        <f t="shared" si="350"/>
        <v>-1661</v>
      </c>
      <c r="CL211" s="75">
        <f t="shared" si="350"/>
        <v>-2223</v>
      </c>
      <c r="CM211" s="112">
        <v>1140</v>
      </c>
      <c r="CN211" s="75">
        <f t="shared" si="351"/>
        <v>0</v>
      </c>
      <c r="CO211" s="75">
        <f t="shared" si="351"/>
        <v>0</v>
      </c>
      <c r="CP211" s="75">
        <f t="shared" si="351"/>
        <v>0</v>
      </c>
      <c r="CQ211" s="75"/>
      <c r="CR211" s="126">
        <f t="shared" si="292"/>
        <v>-2471</v>
      </c>
      <c r="CS211" s="112">
        <v>303.39800000000014</v>
      </c>
      <c r="CT211" s="121">
        <f t="shared" si="265"/>
        <v>-4.1881355932203393E-2</v>
      </c>
      <c r="CU211" s="75">
        <f t="shared" si="352"/>
        <v>-1798</v>
      </c>
      <c r="CV211" s="75">
        <f t="shared" si="352"/>
        <v>-2622</v>
      </c>
      <c r="CW211" s="75">
        <f t="shared" si="352"/>
        <v>0</v>
      </c>
      <c r="CX211" s="126" cm="1">
        <f t="array" ref="CX211">IF($F211&lt;=10000,0,-ROUND(MAX(INDEX(CX$26:CX$38,MATCH(MAX($F211-CX$86-IF(CX$8="Yes",IF(CX$9=0,$U211,MIN($U211,CX$9)),0),0),CX$12:CX$25,1))*(MAX($F211-CX$86-IF(CX$8="Yes",IF(CX$9=0,$U211,MIN($U211,CX$9)),0),0)-INDEX(CX$12:CX$25,MATCH(MAX($F211-CX$86-IF(CX$8="Yes",IF(CX$9=0,$U211,MIN($U211,CX$9)),0),0),CX$12:CX$25,1)))+INDEX(CX$39:CX$51,MATCH(MAX($F211-CX$86-IF(CX$8="Yes",IF(CX$9=0,$U211,MIN($U211,CX$9)),0),0),CX$12:CX$25,1))-CX$87,0),0))*(1-_xlfn.IFNA(INDEX(WVFamilyCredit[Percent],MATCH(1,(WVFamilyCredit[Year]=Calc!$B$4)*(WVFamilyCredit[HH Size]=SUM(Calc!$B$11:$B$12))*(WVFamilyCredit[Status]=Calc!$B$8)*(WVFamilyCredit[greater than]&lt;=$F211)*(WVFamilyCredit[equal to or less than]&gt;=$F211),0)),0))</f>
        <v>-2042</v>
      </c>
      <c r="CY211" s="115" cm="1">
        <f t="array" ref="CY211">(1-_xlfn.IFNA(INDEX(WVFamilyCredit[Percent],MATCH(1,(WVFamilyCredit[Year]=Calc!$B$4)*(WVFamilyCredit[HH Size]=SUM(Calc!$B$11:$B$12))*(WVFamilyCredit[Status]=Calc!$B$8)*(WVFamilyCredit[greater than]&lt;=$F211)*(WVFamilyCredit[equal to or less than]&gt;=$F211),0)),0))</f>
        <v>1</v>
      </c>
      <c r="CZ211" s="112">
        <v>2355</v>
      </c>
      <c r="DA211" s="57"/>
      <c r="DB211" s="75">
        <f t="shared" si="353"/>
        <v>-2041</v>
      </c>
      <c r="DC211" s="75">
        <f t="shared" si="353"/>
        <v>0</v>
      </c>
      <c r="DE211" s="57"/>
      <c r="DF211" s="57">
        <f t="shared" si="309"/>
        <v>2613</v>
      </c>
      <c r="DG211" s="57">
        <f t="shared" si="310"/>
        <v>2069</v>
      </c>
      <c r="DH211">
        <v>0</v>
      </c>
      <c r="DI211" s="57">
        <f t="shared" si="311"/>
        <v>2102</v>
      </c>
      <c r="DJ211" s="75">
        <f t="shared" si="312"/>
        <v>1457</v>
      </c>
      <c r="DK211" s="75">
        <f t="shared" si="313"/>
        <v>1930</v>
      </c>
      <c r="DL211" s="75">
        <f t="shared" si="314"/>
        <v>1706</v>
      </c>
      <c r="DM211" s="57">
        <f t="shared" si="315"/>
        <v>1704</v>
      </c>
      <c r="DN211" s="57">
        <f t="shared" si="316"/>
        <v>1140</v>
      </c>
      <c r="DO211">
        <f>0</f>
        <v>0</v>
      </c>
      <c r="DP211">
        <v>0</v>
      </c>
      <c r="DQ211" s="57">
        <f t="shared" si="317"/>
        <v>-2471</v>
      </c>
      <c r="DR211" s="75">
        <f t="shared" si="318"/>
        <v>-2042</v>
      </c>
      <c r="EB211" s="209" cm="1">
        <f t="array" ref="EB211">_xlfn.IFNA(INDEX(CAeitcTable[],MATCH(1,(CAeitcTable[At Least]&lt;=$F211)*(CAeitcTable[But Not Over]&gt;=$F211),0),MATCH(MIN($B$12,3),VALUE(CAeitcTable[#Headers]),0)),0)</f>
        <v>0</v>
      </c>
      <c r="EC211">
        <f t="shared" si="354"/>
        <v>0</v>
      </c>
      <c r="ED211">
        <f t="shared" si="354"/>
        <v>0</v>
      </c>
      <c r="EE211">
        <f t="shared" si="354"/>
        <v>0</v>
      </c>
      <c r="EF211">
        <f t="shared" si="354"/>
        <v>0</v>
      </c>
      <c r="EI211">
        <f t="shared" si="293"/>
        <v>0</v>
      </c>
      <c r="EK211">
        <f t="shared" si="355"/>
        <v>0</v>
      </c>
      <c r="EL211">
        <f t="shared" si="355"/>
        <v>0</v>
      </c>
      <c r="EM211">
        <f t="shared" si="355"/>
        <v>0</v>
      </c>
      <c r="EN211">
        <f t="shared" si="355"/>
        <v>0</v>
      </c>
      <c r="EP211">
        <f t="shared" si="356"/>
        <v>0</v>
      </c>
      <c r="EQ211">
        <f t="shared" si="356"/>
        <v>0</v>
      </c>
      <c r="ER211" s="209">
        <f t="shared" si="294"/>
        <v>0</v>
      </c>
      <c r="ES211">
        <f t="shared" si="357"/>
        <v>0</v>
      </c>
      <c r="ET211">
        <f t="shared" si="357"/>
        <v>0</v>
      </c>
      <c r="EU211" s="213">
        <f t="shared" si="295"/>
        <v>0</v>
      </c>
      <c r="EW211" s="215">
        <f t="shared" si="296"/>
        <v>0</v>
      </c>
      <c r="EX211">
        <f t="shared" si="358"/>
        <v>0</v>
      </c>
      <c r="EY211">
        <f t="shared" si="358"/>
        <v>0</v>
      </c>
      <c r="FB211">
        <f t="shared" si="359"/>
        <v>0</v>
      </c>
      <c r="FC211">
        <f t="shared" si="359"/>
        <v>0</v>
      </c>
      <c r="FD211">
        <f t="shared" si="359"/>
        <v>0</v>
      </c>
      <c r="FG211" s="215">
        <f t="shared" si="297"/>
        <v>0</v>
      </c>
      <c r="FH211">
        <f t="shared" si="360"/>
        <v>0</v>
      </c>
      <c r="FI211">
        <f t="shared" si="360"/>
        <v>0</v>
      </c>
      <c r="FK211">
        <f t="shared" si="298"/>
        <v>0</v>
      </c>
      <c r="FL211" s="215">
        <f t="shared" si="299"/>
        <v>0</v>
      </c>
      <c r="FP211" s="215">
        <f t="shared" si="300"/>
        <v>0</v>
      </c>
      <c r="FQ211">
        <f t="shared" si="301"/>
        <v>0</v>
      </c>
      <c r="FR211" s="215">
        <f t="shared" si="302"/>
        <v>0</v>
      </c>
      <c r="FS211" s="209">
        <f t="shared" si="303"/>
        <v>315</v>
      </c>
      <c r="FU211">
        <f t="shared" si="304"/>
        <v>0</v>
      </c>
    </row>
    <row r="212" spans="6:177">
      <c r="F212" s="2">
        <v>59500</v>
      </c>
      <c r="G212">
        <f t="shared" si="305"/>
        <v>59525</v>
      </c>
      <c r="H212" s="75">
        <f t="shared" si="266"/>
        <v>-5351</v>
      </c>
      <c r="I212" s="57">
        <v>4330</v>
      </c>
      <c r="J212" s="57">
        <v>0</v>
      </c>
      <c r="K212" s="2">
        <f>ROUND(INDEX(CCareExpDecimal[],MATCH(F212,CCareExpDecimal[Income At Least],1),2)*J212,0)</f>
        <v>0</v>
      </c>
      <c r="L212" s="57">
        <v>866.00000000000432</v>
      </c>
      <c r="M212" s="2">
        <f t="shared" si="267"/>
        <v>0</v>
      </c>
      <c r="N212" s="57">
        <v>3464</v>
      </c>
      <c r="O212" s="57">
        <f t="shared" si="363"/>
        <v>4000</v>
      </c>
      <c r="P212" s="2">
        <f t="shared" si="268"/>
        <v>0</v>
      </c>
      <c r="Q212" s="96">
        <v>0</v>
      </c>
      <c r="R212" s="96">
        <f t="shared" si="306"/>
        <v>0</v>
      </c>
      <c r="S212" s="2">
        <f t="shared" si="307"/>
        <v>0</v>
      </c>
      <c r="T212" s="2">
        <f t="shared" si="269"/>
        <v>-5351</v>
      </c>
      <c r="U212" s="2">
        <f t="shared" si="270"/>
        <v>5351</v>
      </c>
      <c r="V212" s="75"/>
      <c r="W212" s="75">
        <f t="shared" si="271"/>
        <v>-1503</v>
      </c>
      <c r="X212" s="75">
        <f t="shared" si="272"/>
        <v>5</v>
      </c>
      <c r="Y212" s="75">
        <f t="shared" si="273"/>
        <v>0</v>
      </c>
      <c r="Z212" s="75"/>
      <c r="AA212" s="2">
        <f t="shared" si="274"/>
        <v>2500</v>
      </c>
      <c r="AB212" s="2">
        <f>IF($F212&lt;=AD$64,AD$65,AD$66)*Calc!$B$12+AD$63</f>
        <v>1500</v>
      </c>
      <c r="AC212" s="2">
        <f t="shared" si="275"/>
        <v>4000</v>
      </c>
      <c r="AD212" s="126">
        <f t="shared" si="276"/>
        <v>-2860</v>
      </c>
      <c r="AE212" s="112">
        <v>2638</v>
      </c>
      <c r="AF212" s="75">
        <f t="shared" si="277"/>
        <v>0</v>
      </c>
      <c r="AG212" s="75"/>
      <c r="AH212" s="75">
        <f t="shared" si="278"/>
        <v>-1141</v>
      </c>
      <c r="AI212" s="75">
        <f t="shared" si="279"/>
        <v>0</v>
      </c>
      <c r="AJ212" s="75">
        <f t="shared" si="280"/>
        <v>-2161</v>
      </c>
      <c r="AK212" s="75">
        <f t="shared" si="281"/>
        <v>0</v>
      </c>
      <c r="AL212" s="75">
        <f t="shared" si="308"/>
        <v>-2161</v>
      </c>
      <c r="AM212" s="114">
        <v>2092</v>
      </c>
      <c r="AN212" s="120"/>
      <c r="AO212" s="75">
        <f t="shared" si="342"/>
        <v>-1819</v>
      </c>
      <c r="AP212" s="75">
        <f t="shared" si="342"/>
        <v>-2009</v>
      </c>
      <c r="AQ212" s="75"/>
      <c r="AR212" s="126">
        <f t="shared" si="282"/>
        <v>-2225</v>
      </c>
      <c r="AS212" s="75">
        <f t="shared" si="343"/>
        <v>-2625</v>
      </c>
      <c r="AT212" s="75">
        <f t="shared" si="343"/>
        <v>-2567</v>
      </c>
      <c r="AU212" s="75">
        <f t="shared" si="343"/>
        <v>0</v>
      </c>
      <c r="AV212" s="75">
        <f t="shared" si="343"/>
        <v>-2783</v>
      </c>
      <c r="AW212" s="112">
        <v>2128</v>
      </c>
      <c r="AX212" s="75">
        <f t="shared" si="344"/>
        <v>-3886</v>
      </c>
      <c r="AY212" s="75">
        <f t="shared" si="344"/>
        <v>-2387</v>
      </c>
      <c r="AZ212" s="75"/>
      <c r="BA212" s="75">
        <f t="shared" si="361"/>
        <v>-2825</v>
      </c>
      <c r="BB212" s="75">
        <f t="shared" si="361"/>
        <v>-1843</v>
      </c>
      <c r="BC212" s="75">
        <f t="shared" si="361"/>
        <v>-2757</v>
      </c>
      <c r="BD212" s="75">
        <f t="shared" si="361"/>
        <v>-2606</v>
      </c>
      <c r="BE212" s="75">
        <f t="shared" si="361"/>
        <v>-2543</v>
      </c>
      <c r="BF212" s="75">
        <f t="shared" si="361"/>
        <v>-1756</v>
      </c>
      <c r="BG212" s="112">
        <v>1475</v>
      </c>
      <c r="BH212" s="75">
        <f t="shared" si="283"/>
        <v>-2531</v>
      </c>
      <c r="BI212" s="75">
        <f t="shared" si="284"/>
        <v>5150</v>
      </c>
      <c r="BJ212" s="75">
        <f t="shared" si="285"/>
        <v>-2377</v>
      </c>
      <c r="BK212" s="75">
        <f t="shared" si="346"/>
        <v>-2755</v>
      </c>
      <c r="BL212" s="75">
        <f t="shared" si="346"/>
        <v>-2299</v>
      </c>
      <c r="BM212" s="75"/>
      <c r="BN212" s="75">
        <f t="shared" si="347"/>
        <v>-2670</v>
      </c>
      <c r="BO212" s="75">
        <f t="shared" si="347"/>
        <v>-2060</v>
      </c>
      <c r="BP212" s="112">
        <v>1955</v>
      </c>
      <c r="BQ212" s="75">
        <f t="shared" si="286"/>
        <v>-1829</v>
      </c>
      <c r="BR212" s="112">
        <v>1730</v>
      </c>
      <c r="BS212" s="75">
        <f t="shared" si="287"/>
        <v>5540</v>
      </c>
      <c r="BT212" s="75">
        <f t="shared" si="362"/>
        <v>-2823</v>
      </c>
      <c r="BU212" s="75">
        <f t="shared" si="362"/>
        <v>-2315</v>
      </c>
      <c r="BV212" s="75">
        <f t="shared" si="362"/>
        <v>0</v>
      </c>
      <c r="BW212" s="75">
        <f t="shared" si="362"/>
        <v>0</v>
      </c>
      <c r="BX212" s="75">
        <f t="shared" si="362"/>
        <v>-1740</v>
      </c>
      <c r="BY212" s="75">
        <f t="shared" si="362"/>
        <v>-1957</v>
      </c>
      <c r="BZ212" s="75">
        <f t="shared" si="362"/>
        <v>-2668</v>
      </c>
      <c r="CA212" s="75">
        <f t="shared" si="362"/>
        <v>-2221</v>
      </c>
      <c r="CB212" s="112">
        <v>1728</v>
      </c>
      <c r="CC212" s="75">
        <f t="shared" si="288"/>
        <v>-18</v>
      </c>
      <c r="CD212" s="75">
        <f t="shared" si="289"/>
        <v>250</v>
      </c>
      <c r="CE212" s="126">
        <f t="shared" si="290"/>
        <v>-861</v>
      </c>
      <c r="CF212" s="75">
        <f t="shared" si="291"/>
        <v>-2289</v>
      </c>
      <c r="CG212" s="75"/>
      <c r="CH212" s="75">
        <f t="shared" si="349"/>
        <v>-3989</v>
      </c>
      <c r="CI212" s="75">
        <f t="shared" si="349"/>
        <v>-1827</v>
      </c>
      <c r="CJ212" s="75"/>
      <c r="CK212" s="75">
        <f t="shared" si="350"/>
        <v>-1680</v>
      </c>
      <c r="CL212" s="75">
        <f t="shared" si="350"/>
        <v>-2255</v>
      </c>
      <c r="CM212" s="112">
        <v>1172</v>
      </c>
      <c r="CN212" s="75">
        <f t="shared" si="351"/>
        <v>0</v>
      </c>
      <c r="CO212" s="75">
        <f t="shared" si="351"/>
        <v>0</v>
      </c>
      <c r="CP212" s="75">
        <f t="shared" si="351"/>
        <v>0</v>
      </c>
      <c r="CQ212" s="75"/>
      <c r="CR212" s="126">
        <f t="shared" si="292"/>
        <v>-2502</v>
      </c>
      <c r="CS212" s="112">
        <v>334.14800000000014</v>
      </c>
      <c r="CT212" s="121">
        <f t="shared" si="265"/>
        <v>-4.2050420168067225E-2</v>
      </c>
      <c r="CU212" s="75">
        <f t="shared" si="352"/>
        <v>-1831</v>
      </c>
      <c r="CV212" s="75">
        <f t="shared" si="352"/>
        <v>-2650</v>
      </c>
      <c r="CW212" s="75">
        <f t="shared" si="352"/>
        <v>0</v>
      </c>
      <c r="CX212" s="126" cm="1">
        <f t="array" ref="CX212">IF($F212&lt;=10000,0,-ROUND(MAX(INDEX(CX$26:CX$38,MATCH(MAX($F212-CX$86-IF(CX$8="Yes",IF(CX$9=0,$U212,MIN($U212,CX$9)),0),0),CX$12:CX$25,1))*(MAX($F212-CX$86-IF(CX$8="Yes",IF(CX$9=0,$U212,MIN($U212,CX$9)),0),0)-INDEX(CX$12:CX$25,MATCH(MAX($F212-CX$86-IF(CX$8="Yes",IF(CX$9=0,$U212,MIN($U212,CX$9)),0),0),CX$12:CX$25,1)))+INDEX(CX$39:CX$51,MATCH(MAX($F212-CX$86-IF(CX$8="Yes",IF(CX$9=0,$U212,MIN($U212,CX$9)),0),0),CX$12:CX$25,1))-CX$87,0),0))*(1-_xlfn.IFNA(INDEX(WVFamilyCredit[Percent],MATCH(1,(WVFamilyCredit[Year]=Calc!$B$4)*(WVFamilyCredit[HH Size]=SUM(Calc!$B$11:$B$12))*(WVFamilyCredit[Status]=Calc!$B$8)*(WVFamilyCredit[greater than]&lt;=$F212)*(WVFamilyCredit[equal to or less than]&gt;=$F212),0)),0))</f>
        <v>-2066</v>
      </c>
      <c r="CY212" s="115" cm="1">
        <f t="array" ref="CY212">(1-_xlfn.IFNA(INDEX(WVFamilyCredit[Percent],MATCH(1,(WVFamilyCredit[Year]=Calc!$B$4)*(WVFamilyCredit[HH Size]=SUM(Calc!$B$11:$B$12))*(WVFamilyCredit[Status]=Calc!$B$8)*(WVFamilyCredit[greater than]&lt;=$F212)*(WVFamilyCredit[equal to or less than]&gt;=$F212),0)),0))</f>
        <v>1</v>
      </c>
      <c r="CZ212" s="112">
        <v>2385</v>
      </c>
      <c r="DA212" s="57"/>
      <c r="DB212" s="75">
        <f t="shared" si="353"/>
        <v>-2067</v>
      </c>
      <c r="DC212" s="75">
        <f t="shared" si="353"/>
        <v>0</v>
      </c>
      <c r="DE212" s="57"/>
      <c r="DF212" s="57">
        <f t="shared" si="309"/>
        <v>2638</v>
      </c>
      <c r="DG212" s="57">
        <f t="shared" si="310"/>
        <v>2092</v>
      </c>
      <c r="DH212">
        <v>0</v>
      </c>
      <c r="DI212" s="57">
        <f t="shared" si="311"/>
        <v>2128</v>
      </c>
      <c r="DJ212" s="75">
        <f t="shared" si="312"/>
        <v>1475</v>
      </c>
      <c r="DK212" s="75">
        <f t="shared" si="313"/>
        <v>1955</v>
      </c>
      <c r="DL212" s="75">
        <f t="shared" si="314"/>
        <v>1730</v>
      </c>
      <c r="DM212" s="57">
        <f t="shared" si="315"/>
        <v>1728</v>
      </c>
      <c r="DN212" s="57">
        <f t="shared" si="316"/>
        <v>1172</v>
      </c>
      <c r="DO212">
        <f>0</f>
        <v>0</v>
      </c>
      <c r="DP212">
        <v>0</v>
      </c>
      <c r="DQ212" s="57">
        <f t="shared" si="317"/>
        <v>-2502</v>
      </c>
      <c r="DR212" s="75">
        <f t="shared" si="318"/>
        <v>-2066</v>
      </c>
      <c r="EB212" s="209" cm="1">
        <f t="array" ref="EB212">_xlfn.IFNA(INDEX(CAeitcTable[],MATCH(1,(CAeitcTable[At Least]&lt;=$F212)*(CAeitcTable[But Not Over]&gt;=$F212),0),MATCH(MIN($B$12,3),VALUE(CAeitcTable[#Headers]),0)),0)</f>
        <v>0</v>
      </c>
      <c r="EC212">
        <f t="shared" si="354"/>
        <v>0</v>
      </c>
      <c r="ED212">
        <f t="shared" si="354"/>
        <v>0</v>
      </c>
      <c r="EE212">
        <f t="shared" si="354"/>
        <v>0</v>
      </c>
      <c r="EF212">
        <f t="shared" si="354"/>
        <v>0</v>
      </c>
      <c r="EI212">
        <f t="shared" si="293"/>
        <v>0</v>
      </c>
      <c r="EK212">
        <f t="shared" si="355"/>
        <v>0</v>
      </c>
      <c r="EL212">
        <f t="shared" si="355"/>
        <v>0</v>
      </c>
      <c r="EM212">
        <f t="shared" si="355"/>
        <v>0</v>
      </c>
      <c r="EN212">
        <f t="shared" si="355"/>
        <v>0</v>
      </c>
      <c r="EP212">
        <f t="shared" si="356"/>
        <v>0</v>
      </c>
      <c r="EQ212">
        <f t="shared" si="356"/>
        <v>0</v>
      </c>
      <c r="ER212" s="209">
        <f t="shared" si="294"/>
        <v>0</v>
      </c>
      <c r="ES212">
        <f t="shared" si="357"/>
        <v>0</v>
      </c>
      <c r="ET212">
        <f t="shared" si="357"/>
        <v>0</v>
      </c>
      <c r="EU212" s="213">
        <f t="shared" si="295"/>
        <v>0</v>
      </c>
      <c r="EW212" s="215">
        <f t="shared" si="296"/>
        <v>0</v>
      </c>
      <c r="EX212">
        <f t="shared" si="358"/>
        <v>0</v>
      </c>
      <c r="EY212">
        <f t="shared" si="358"/>
        <v>0</v>
      </c>
      <c r="FB212">
        <f t="shared" si="359"/>
        <v>0</v>
      </c>
      <c r="FC212">
        <f t="shared" si="359"/>
        <v>0</v>
      </c>
      <c r="FD212">
        <f t="shared" si="359"/>
        <v>0</v>
      </c>
      <c r="FG212" s="215">
        <f t="shared" si="297"/>
        <v>0</v>
      </c>
      <c r="FH212">
        <f t="shared" si="360"/>
        <v>0</v>
      </c>
      <c r="FI212">
        <f t="shared" si="360"/>
        <v>0</v>
      </c>
      <c r="FK212">
        <f t="shared" si="298"/>
        <v>0</v>
      </c>
      <c r="FL212" s="215">
        <f t="shared" si="299"/>
        <v>0</v>
      </c>
      <c r="FP212" s="215">
        <f t="shared" si="300"/>
        <v>0</v>
      </c>
      <c r="FQ212">
        <f t="shared" si="301"/>
        <v>0</v>
      </c>
      <c r="FR212" s="215">
        <f t="shared" si="302"/>
        <v>0</v>
      </c>
      <c r="FS212" s="209">
        <f t="shared" si="303"/>
        <v>315</v>
      </c>
      <c r="FU212">
        <f t="shared" si="304"/>
        <v>0</v>
      </c>
    </row>
    <row r="213" spans="6:177">
      <c r="F213" s="2">
        <v>60000</v>
      </c>
      <c r="G213">
        <f t="shared" si="305"/>
        <v>60025</v>
      </c>
      <c r="H213" s="75">
        <f t="shared" si="266"/>
        <v>-5461</v>
      </c>
      <c r="I213" s="57">
        <v>4390</v>
      </c>
      <c r="J213" s="57">
        <v>0</v>
      </c>
      <c r="K213" s="2">
        <f>ROUND(INDEX(CCareExpDecimal[],MATCH(F213,CCareExpDecimal[Income At Least],1),2)*J213,0)</f>
        <v>0</v>
      </c>
      <c r="L213" s="57">
        <v>878.00000000000443</v>
      </c>
      <c r="M213" s="2">
        <f t="shared" si="267"/>
        <v>0</v>
      </c>
      <c r="N213" s="57">
        <v>3512</v>
      </c>
      <c r="O213" s="57">
        <f t="shared" si="363"/>
        <v>4000</v>
      </c>
      <c r="P213" s="2">
        <f t="shared" si="268"/>
        <v>0</v>
      </c>
      <c r="Q213" s="96">
        <v>0</v>
      </c>
      <c r="R213" s="96">
        <f t="shared" si="306"/>
        <v>0</v>
      </c>
      <c r="S213" s="2">
        <f t="shared" si="307"/>
        <v>0</v>
      </c>
      <c r="T213" s="2">
        <f t="shared" si="269"/>
        <v>-5461</v>
      </c>
      <c r="U213" s="2">
        <f t="shared" si="270"/>
        <v>5461</v>
      </c>
      <c r="V213" s="75"/>
      <c r="W213" s="75">
        <f t="shared" si="271"/>
        <v>-1522</v>
      </c>
      <c r="X213" s="75">
        <f t="shared" si="272"/>
        <v>5</v>
      </c>
      <c r="Y213" s="75">
        <f t="shared" si="273"/>
        <v>0</v>
      </c>
      <c r="Z213" s="75"/>
      <c r="AA213" s="2">
        <f t="shared" si="274"/>
        <v>2500</v>
      </c>
      <c r="AB213" s="2">
        <f>IF($F213&lt;=AD$64,AD$65,AD$66)*Calc!$B$12+AD$63</f>
        <v>1500</v>
      </c>
      <c r="AC213" s="2">
        <f t="shared" si="275"/>
        <v>4000</v>
      </c>
      <c r="AD213" s="126">
        <f t="shared" si="276"/>
        <v>-2885</v>
      </c>
      <c r="AE213" s="112">
        <v>2663</v>
      </c>
      <c r="AF213" s="75">
        <f t="shared" si="277"/>
        <v>0</v>
      </c>
      <c r="AG213" s="75"/>
      <c r="AH213" s="75">
        <f t="shared" si="278"/>
        <v>-1154</v>
      </c>
      <c r="AI213" s="75">
        <f t="shared" si="279"/>
        <v>0</v>
      </c>
      <c r="AJ213" s="75">
        <f t="shared" si="280"/>
        <v>-2185</v>
      </c>
      <c r="AK213" s="75">
        <f t="shared" si="281"/>
        <v>0</v>
      </c>
      <c r="AL213" s="75">
        <f t="shared" si="308"/>
        <v>-2185</v>
      </c>
      <c r="AM213" s="114">
        <v>2116</v>
      </c>
      <c r="AN213" s="120"/>
      <c r="AO213" s="75">
        <f t="shared" ref="AO213:AP232" si="364">-ROUND(MAX(INDEX(AO$26:AO$38,MATCH(MAX($F213-AO$86-IF(AO$8="Yes",IF(AO$9=0,$U213,MIN($U213,AO$9)),0),0),AO$12:AO$25,1))*(MAX($F213-AO$86-IF(AO$8="Yes",IF(AO$9=0,$U213,MIN($U213,AO$9)),0),0)-INDEX(AO$12:AO$25,MATCH(MAX($F213-AO$86-IF(AO$8="Yes",IF(AO$9=0,$U213,MIN($U213,AO$9)),0),0),AO$12:AO$25,1)))+INDEX(AO$39:AO$51,MATCH(MAX($F213-AO$86-IF(AO$8="Yes",IF(AO$9=0,$U213,MIN($U213,AO$9)),0),0),AO$12:AO$25,1))-AO$87,0),0)</f>
        <v>-1859</v>
      </c>
      <c r="AP213" s="75">
        <f t="shared" si="364"/>
        <v>-2031</v>
      </c>
      <c r="AQ213" s="75"/>
      <c r="AR213" s="126">
        <f t="shared" si="282"/>
        <v>-2250</v>
      </c>
      <c r="AS213" s="75">
        <f t="shared" ref="AS213:AV232" si="365">-ROUND(MAX(INDEX(AS$26:AS$38,MATCH(MAX($F213-AS$86-IF(AS$8="Yes",IF(AS$9=0,$U213,MIN($U213,AS$9)),0),0),AS$12:AS$25,1))*(MAX($F213-AS$86-IF(AS$8="Yes",IF(AS$9=0,$U213,MIN($U213,AS$9)),0),0)-INDEX(AS$12:AS$25,MATCH(MAX($F213-AS$86-IF(AS$8="Yes",IF(AS$9=0,$U213,MIN($U213,AS$9)),0),0),AS$12:AS$25,1)))+INDEX(AS$39:AS$51,MATCH(MAX($F213-AS$86-IF(AS$8="Yes",IF(AS$9=0,$U213,MIN($U213,AS$9)),0),0),AS$12:AS$25,1))-AS$87,0),0)</f>
        <v>-2653</v>
      </c>
      <c r="AT213" s="75">
        <f t="shared" si="365"/>
        <v>-2600</v>
      </c>
      <c r="AU213" s="75">
        <f t="shared" si="365"/>
        <v>0</v>
      </c>
      <c r="AV213" s="75">
        <f t="shared" si="365"/>
        <v>-2812</v>
      </c>
      <c r="AW213" s="112">
        <v>2155</v>
      </c>
      <c r="AX213" s="75">
        <f t="shared" ref="AX213:AY232" si="366">-ROUND(MAX(INDEX(AX$26:AX$38,MATCH(MAX($F213-AX$86-IF(AX$8="Yes",IF(AX$9=0,$U213,MIN($U213,AX$9)),0),0),AX$12:AX$25,1))*(MAX($F213-AX$86-IF(AX$8="Yes",IF(AX$9=0,$U213,MIN($U213,AX$9)),0),0)-INDEX(AX$12:AX$25,MATCH(MAX($F213-AX$86-IF(AX$8="Yes",IF(AX$9=0,$U213,MIN($U213,AX$9)),0),0),AX$12:AX$25,1)))+INDEX(AX$39:AX$51,MATCH(MAX($F213-AX$86-IF(AX$8="Yes",IF(AX$9=0,$U213,MIN($U213,AX$9)),0),0),AX$12:AX$25,1))-AX$87,0),0)</f>
        <v>-3928</v>
      </c>
      <c r="AY213" s="75">
        <f t="shared" si="366"/>
        <v>-2416</v>
      </c>
      <c r="AZ213" s="75"/>
      <c r="BA213" s="75">
        <f t="shared" ref="BA213:BF222" si="367">-ROUND(MAX(INDEX(BA$26:BA$38,MATCH(MAX($F213-BA$86-IF(BA$8="Yes",IF(BA$9=0,$U213,MIN($U213,BA$9)),0),0),BA$12:BA$25,1))*(MAX($F213-BA$86-IF(BA$8="Yes",IF(BA$9=0,$U213,MIN($U213,BA$9)),0),0)-INDEX(BA$12:BA$25,MATCH(MAX($F213-BA$86-IF(BA$8="Yes",IF(BA$9=0,$U213,MIN($U213,BA$9)),0),0),BA$12:BA$25,1)))+INDEX(BA$39:BA$51,MATCH(MAX($F213-BA$86-IF(BA$8="Yes",IF(BA$9=0,$U213,MIN($U213,BA$9)),0),0),BA$12:BA$25,1))-BA$87,0),0)</f>
        <v>-2850</v>
      </c>
      <c r="BB213" s="75">
        <f t="shared" si="367"/>
        <v>-1859</v>
      </c>
      <c r="BC213" s="75">
        <f t="shared" si="367"/>
        <v>-2780</v>
      </c>
      <c r="BD213" s="75">
        <f t="shared" si="367"/>
        <v>-2635</v>
      </c>
      <c r="BE213" s="75">
        <f t="shared" si="367"/>
        <v>-2566</v>
      </c>
      <c r="BF213" s="75">
        <f t="shared" si="367"/>
        <v>-1777</v>
      </c>
      <c r="BG213" s="112">
        <v>1425</v>
      </c>
      <c r="BH213" s="75">
        <f t="shared" si="283"/>
        <v>-2565</v>
      </c>
      <c r="BI213" s="75">
        <f t="shared" si="284"/>
        <v>5150</v>
      </c>
      <c r="BJ213" s="75">
        <f t="shared" si="285"/>
        <v>-2401</v>
      </c>
      <c r="BK213" s="75">
        <f t="shared" ref="BK213:BL232" si="368">-ROUND(MAX(INDEX(BK$26:BK$38,MATCH(MAX($F213-BK$86-IF(BK$8="Yes",IF(BK$9=0,$U213,MIN($U213,BK$9)),0),0),BK$12:BK$25,1))*(MAX($F213-BK$86-IF(BK$8="Yes",IF(BK$9=0,$U213,MIN($U213,BK$9)),0),0)-INDEX(BK$12:BK$25,MATCH(MAX($F213-BK$86-IF(BK$8="Yes",IF(BK$9=0,$U213,MIN($U213,BK$9)),0),0),BK$12:BK$25,1)))+INDEX(BK$39:BK$51,MATCH(MAX($F213-BK$86-IF(BK$8="Yes",IF(BK$9=0,$U213,MIN($U213,BK$9)),0),0),BK$12:BK$25,1))-BK$87,0),0)</f>
        <v>-2780</v>
      </c>
      <c r="BL213" s="75">
        <f t="shared" si="368"/>
        <v>-2321</v>
      </c>
      <c r="BM213" s="75"/>
      <c r="BN213" s="75">
        <f t="shared" ref="BN213:BO232" si="369">-ROUND(MAX(INDEX(BN$26:BN$38,MATCH(MAX($F213-BN$86-IF(BN$8="Yes",IF(BN$9=0,$U213,MIN($U213,BN$9)),0),0),BN$12:BN$25,1))*(MAX($F213-BN$86-IF(BN$8="Yes",IF(BN$9=0,$U213,MIN($U213,BN$9)),0),0)-INDEX(BN$12:BN$25,MATCH(MAX($F213-BN$86-IF(BN$8="Yes",IF(BN$9=0,$U213,MIN($U213,BN$9)),0),0),BN$12:BN$25,1)))+INDEX(BN$39:BN$51,MATCH(MAX($F213-BN$86-IF(BN$8="Yes",IF(BN$9=0,$U213,MIN($U213,BN$9)),0),0),BN$12:BN$25,1))-BN$87,0),0)</f>
        <v>-2704</v>
      </c>
      <c r="BO213" s="75">
        <f t="shared" si="369"/>
        <v>-2085</v>
      </c>
      <c r="BP213" s="112">
        <v>1980</v>
      </c>
      <c r="BQ213" s="75">
        <f t="shared" si="286"/>
        <v>-1854</v>
      </c>
      <c r="BR213" s="112">
        <v>1755</v>
      </c>
      <c r="BS213" s="75">
        <f t="shared" si="287"/>
        <v>5540</v>
      </c>
      <c r="BT213" s="75">
        <f t="shared" ref="BT213:CA222" si="370">-ROUND(MAX(INDEX(BT$26:BT$38,MATCH(MAX($F213-BT$86-IF(BT$8="Yes",IF(BT$9=0,$U213,MIN($U213,BT$9)),0),0),BT$12:BT$25,1))*(MAX($F213-BT$86-IF(BT$8="Yes",IF(BT$9=0,$U213,MIN($U213,BT$9)),0),0)-INDEX(BT$12:BT$25,MATCH(MAX($F213-BT$86-IF(BT$8="Yes",IF(BT$9=0,$U213,MIN($U213,BT$9)),0),0),BT$12:BT$25,1)))+INDEX(BT$39:BT$51,MATCH(MAX($F213-BT$86-IF(BT$8="Yes",IF(BT$9=0,$U213,MIN($U213,BT$9)),0),0),BT$12:BT$25,1))-BT$87,0),0)</f>
        <v>-2857</v>
      </c>
      <c r="BU213" s="75">
        <f t="shared" si="370"/>
        <v>-2349</v>
      </c>
      <c r="BV213" s="75">
        <f t="shared" si="370"/>
        <v>0</v>
      </c>
      <c r="BW213" s="75">
        <f t="shared" si="370"/>
        <v>0</v>
      </c>
      <c r="BX213" s="75">
        <f t="shared" si="370"/>
        <v>-1767</v>
      </c>
      <c r="BY213" s="75">
        <f t="shared" si="370"/>
        <v>-1982</v>
      </c>
      <c r="BZ213" s="75">
        <f t="shared" si="370"/>
        <v>-2695</v>
      </c>
      <c r="CA213" s="75">
        <f t="shared" si="370"/>
        <v>-2244</v>
      </c>
      <c r="CB213" s="112">
        <v>1752</v>
      </c>
      <c r="CC213" s="75">
        <f t="shared" si="288"/>
        <v>-28</v>
      </c>
      <c r="CD213" s="75">
        <f t="shared" si="289"/>
        <v>250</v>
      </c>
      <c r="CE213" s="126">
        <f t="shared" si="290"/>
        <v>-875</v>
      </c>
      <c r="CF213" s="75">
        <f t="shared" si="291"/>
        <v>-2312</v>
      </c>
      <c r="CG213" s="75"/>
      <c r="CH213" s="75">
        <f t="shared" ref="CH213:CI232" si="371">-ROUND(MAX(INDEX(CH$26:CH$38,MATCH(MAX($F213-CH$86-IF(CH$8="Yes",IF(CH$9=0,$U213,MIN($U213,CH$9)),0),0),CH$12:CH$25,1))*(MAX($F213-CH$86-IF(CH$8="Yes",IF(CH$9=0,$U213,MIN($U213,CH$9)),0),0)-INDEX(CH$12:CH$25,MATCH(MAX($F213-CH$86-IF(CH$8="Yes",IF(CH$9=0,$U213,MIN($U213,CH$9)),0),0),CH$12:CH$25,1)))+INDEX(CH$39:CH$51,MATCH(MAX($F213-CH$86-IF(CH$8="Yes",IF(CH$9=0,$U213,MIN($U213,CH$9)),0),0),CH$12:CH$25,1))-CH$87,0),0)</f>
        <v>-4023</v>
      </c>
      <c r="CI213" s="75">
        <f t="shared" si="371"/>
        <v>-1842</v>
      </c>
      <c r="CJ213" s="75"/>
      <c r="CK213" s="75">
        <f t="shared" ref="CK213:CL232" si="372">-ROUND(MAX(INDEX(CK$26:CK$38,MATCH(MAX($F213-CK$86-IF(CK$8="Yes",IF(CK$9=0,$U213,MIN($U213,CK$9)),0),0),CK$12:CK$25,1))*(MAX($F213-CK$86-IF(CK$8="Yes",IF(CK$9=0,$U213,MIN($U213,CK$9)),0),0)-INDEX(CK$12:CK$25,MATCH(MAX($F213-CK$86-IF(CK$8="Yes",IF(CK$9=0,$U213,MIN($U213,CK$9)),0),0),CK$12:CK$25,1)))+INDEX(CK$39:CK$51,MATCH(MAX($F213-CK$86-IF(CK$8="Yes",IF(CK$9=0,$U213,MIN($U213,CK$9)),0),0),CK$12:CK$25,1))-CK$87,0),0)</f>
        <v>-1699</v>
      </c>
      <c r="CL213" s="75">
        <f t="shared" si="372"/>
        <v>-2287</v>
      </c>
      <c r="CM213" s="112">
        <v>1204</v>
      </c>
      <c r="CN213" s="75">
        <f t="shared" ref="CN213:CP232" si="373">-ROUND(MAX(INDEX(CN$26:CN$38,MATCH(MAX($F213-CN$86-IF(CN$8="Yes",IF(CN$9=0,$U213,MIN($U213,CN$9)),0),0),CN$12:CN$25,1))*(MAX($F213-CN$86-IF(CN$8="Yes",IF(CN$9=0,$U213,MIN($U213,CN$9)),0),0)-INDEX(CN$12:CN$25,MATCH(MAX($F213-CN$86-IF(CN$8="Yes",IF(CN$9=0,$U213,MIN($U213,CN$9)),0),0),CN$12:CN$25,1)))+INDEX(CN$39:CN$51,MATCH(MAX($F213-CN$86-IF(CN$8="Yes",IF(CN$9=0,$U213,MIN($U213,CN$9)),0),0),CN$12:CN$25,1))-CN$87,0),0)</f>
        <v>0</v>
      </c>
      <c r="CO213" s="75">
        <f t="shared" si="373"/>
        <v>0</v>
      </c>
      <c r="CP213" s="75">
        <f t="shared" si="373"/>
        <v>0</v>
      </c>
      <c r="CQ213" s="75"/>
      <c r="CR213" s="126">
        <f t="shared" si="292"/>
        <v>-2533</v>
      </c>
      <c r="CS213" s="112">
        <v>364.89800000000014</v>
      </c>
      <c r="CT213" s="121">
        <f t="shared" si="265"/>
        <v>-4.2216666666666666E-2</v>
      </c>
      <c r="CU213" s="75">
        <f t="shared" ref="CU213:CW232" si="374">-ROUND(MAX(INDEX(CU$26:CU$38,MATCH(MAX($F213-CU$86-IF(CU$8="Yes",IF(CU$9=0,$U213,MIN($U213,CU$9)),0),0),CU$12:CU$25,1))*(MAX($F213-CU$86-IF(CU$8="Yes",IF(CU$9=0,$U213,MIN($U213,CU$9)),0),0)-INDEX(CU$12:CU$25,MATCH(MAX($F213-CU$86-IF(CU$8="Yes",IF(CU$9=0,$U213,MIN($U213,CU$9)),0),0),CU$12:CU$25,1)))+INDEX(CU$39:CU$51,MATCH(MAX($F213-CU$86-IF(CU$8="Yes",IF(CU$9=0,$U213,MIN($U213,CU$9)),0),0),CU$12:CU$25,1))-CU$87,0),0)</f>
        <v>-1864</v>
      </c>
      <c r="CV213" s="75">
        <f t="shared" si="374"/>
        <v>-2679</v>
      </c>
      <c r="CW213" s="75">
        <f t="shared" si="374"/>
        <v>0</v>
      </c>
      <c r="CX213" s="126" cm="1">
        <f t="array" ref="CX213">IF($F213&lt;=10000,0,-ROUND(MAX(INDEX(CX$26:CX$38,MATCH(MAX($F213-CX$86-IF(CX$8="Yes",IF(CX$9=0,$U213,MIN($U213,CX$9)),0),0),CX$12:CX$25,1))*(MAX($F213-CX$86-IF(CX$8="Yes",IF(CX$9=0,$U213,MIN($U213,CX$9)),0),0)-INDEX(CX$12:CX$25,MATCH(MAX($F213-CX$86-IF(CX$8="Yes",IF(CX$9=0,$U213,MIN($U213,CX$9)),0),0),CX$12:CX$25,1)))+INDEX(CX$39:CX$51,MATCH(MAX($F213-CX$86-IF(CX$8="Yes",IF(CX$9=0,$U213,MIN($U213,CX$9)),0),0),CX$12:CX$25,1))-CX$87,0),0))*(1-_xlfn.IFNA(INDEX(WVFamilyCredit[Percent],MATCH(1,(WVFamilyCredit[Year]=Calc!$B$4)*(WVFamilyCredit[HH Size]=SUM(Calc!$B$11:$B$12))*(WVFamilyCredit[Status]=Calc!$B$8)*(WVFamilyCredit[greater than]&lt;=$F213)*(WVFamilyCredit[equal to or less than]&gt;=$F213),0)),0))</f>
        <v>-2089</v>
      </c>
      <c r="CY213" s="115" cm="1">
        <f t="array" ref="CY213">(1-_xlfn.IFNA(INDEX(WVFamilyCredit[Percent],MATCH(1,(WVFamilyCredit[Year]=Calc!$B$4)*(WVFamilyCredit[HH Size]=SUM(Calc!$B$11:$B$12))*(WVFamilyCredit[Status]=Calc!$B$8)*(WVFamilyCredit[greater than]&lt;=$F213)*(WVFamilyCredit[equal to or less than]&gt;=$F213),0)),0))</f>
        <v>1</v>
      </c>
      <c r="CZ213" s="112">
        <v>2415</v>
      </c>
      <c r="DA213" s="57"/>
      <c r="DB213" s="75">
        <f t="shared" ref="DB213:DC232" si="375">-ROUND(MAX(INDEX(DB$26:DB$38,MATCH(MAX($F213-DB$86-IF(DB$8="Yes",IF(DB$9=0,$U213,MIN($U213,DB$9)),0),0),DB$12:DB$25,1))*(MAX($F213-DB$86-IF(DB$8="Yes",IF(DB$9=0,$U213,MIN($U213,DB$9)),0),0)-INDEX(DB$12:DB$25,MATCH(MAX($F213-DB$86-IF(DB$8="Yes",IF(DB$9=0,$U213,MIN($U213,DB$9)),0),0),DB$12:DB$25,1)))+INDEX(DB$39:DB$51,MATCH(MAX($F213-DB$86-IF(DB$8="Yes",IF(DB$9=0,$U213,MIN($U213,DB$9)),0),0),DB$12:DB$25,1))-DB$87,0),0)</f>
        <v>-2094</v>
      </c>
      <c r="DC213" s="75">
        <f t="shared" si="375"/>
        <v>0</v>
      </c>
      <c r="DE213" s="57"/>
      <c r="DF213" s="57">
        <f t="shared" si="309"/>
        <v>2663</v>
      </c>
      <c r="DG213" s="57">
        <f t="shared" si="310"/>
        <v>2116</v>
      </c>
      <c r="DH213">
        <v>0</v>
      </c>
      <c r="DI213" s="57">
        <f t="shared" si="311"/>
        <v>2155</v>
      </c>
      <c r="DJ213" s="75">
        <f t="shared" si="312"/>
        <v>1425</v>
      </c>
      <c r="DK213" s="75">
        <f t="shared" si="313"/>
        <v>1980</v>
      </c>
      <c r="DL213" s="75">
        <f t="shared" si="314"/>
        <v>1755</v>
      </c>
      <c r="DM213" s="57">
        <f t="shared" si="315"/>
        <v>1752</v>
      </c>
      <c r="DN213" s="57">
        <f t="shared" si="316"/>
        <v>1204</v>
      </c>
      <c r="DO213">
        <f>0</f>
        <v>0</v>
      </c>
      <c r="DP213">
        <v>0</v>
      </c>
      <c r="DQ213" s="57">
        <f t="shared" si="317"/>
        <v>-2533</v>
      </c>
      <c r="DR213" s="75">
        <f t="shared" si="318"/>
        <v>-2089</v>
      </c>
      <c r="EB213" s="209" cm="1">
        <f t="array" ref="EB213">_xlfn.IFNA(INDEX(CAeitcTable[],MATCH(1,(CAeitcTable[At Least]&lt;=$F213)*(CAeitcTable[But Not Over]&gt;=$F213),0),MATCH(MIN($B$12,3),VALUE(CAeitcTable[#Headers]),0)),0)</f>
        <v>0</v>
      </c>
      <c r="EC213">
        <f t="shared" ref="EC213:EF232" si="376">IF(EC$10,IF($B$12=0,EC$5,IF($B$12=1,EC$6,IF($B$12=2,EC$7,EC$8)))*$S213,0)</f>
        <v>0</v>
      </c>
      <c r="ED213">
        <f t="shared" si="376"/>
        <v>0</v>
      </c>
      <c r="EE213">
        <f t="shared" si="376"/>
        <v>0</v>
      </c>
      <c r="EF213">
        <f t="shared" si="376"/>
        <v>0</v>
      </c>
      <c r="EI213">
        <f t="shared" si="293"/>
        <v>0</v>
      </c>
      <c r="EK213">
        <f t="shared" ref="EK213:EN232" si="377">IF(EK$10,IF($B$12=0,EK$5,IF($B$12=1,EK$6,IF($B$12=2,EK$7,EK$8)))*$S213,0)</f>
        <v>0</v>
      </c>
      <c r="EL213">
        <f t="shared" si="377"/>
        <v>0</v>
      </c>
      <c r="EM213">
        <f t="shared" si="377"/>
        <v>0</v>
      </c>
      <c r="EN213">
        <f t="shared" si="377"/>
        <v>0</v>
      </c>
      <c r="EP213">
        <f t="shared" ref="EP213:EQ232" si="378">IF(EP$10,IF($B$12=0,EP$5,IF($B$12=1,EP$6,IF($B$12=2,EP$7,EP$8)))*$S213,0)</f>
        <v>0</v>
      </c>
      <c r="EQ213">
        <f t="shared" si="378"/>
        <v>0</v>
      </c>
      <c r="ER213" s="209">
        <f t="shared" si="294"/>
        <v>0</v>
      </c>
      <c r="ES213">
        <f t="shared" ref="ES213:ET232" si="379">IF(ES$10,IF($B$12=0,ES$5,IF($B$12=1,ES$6,IF($B$12=2,ES$7,ES$8)))*$S213,0)</f>
        <v>0</v>
      </c>
      <c r="ET213">
        <f t="shared" si="379"/>
        <v>0</v>
      </c>
      <c r="EU213" s="213">
        <f t="shared" si="295"/>
        <v>0</v>
      </c>
      <c r="EW213" s="215">
        <f t="shared" si="296"/>
        <v>0</v>
      </c>
      <c r="EX213">
        <f t="shared" ref="EX213:EY232" si="380">IF(EX$10,IF($B$12=0,EX$5,IF($B$12=1,EX$6,IF($B$12=2,EX$7,EX$8)))*$S213,0)</f>
        <v>0</v>
      </c>
      <c r="EY213">
        <f t="shared" si="380"/>
        <v>0</v>
      </c>
      <c r="FB213">
        <f t="shared" ref="FB213:FD232" si="381">IF(FB$10,IF($B$12=0,FB$5,IF($B$12=1,FB$6,IF($B$12=2,FB$7,FB$8)))*$S213,0)</f>
        <v>0</v>
      </c>
      <c r="FC213">
        <f t="shared" si="381"/>
        <v>0</v>
      </c>
      <c r="FD213">
        <f t="shared" si="381"/>
        <v>0</v>
      </c>
      <c r="FG213" s="215">
        <f t="shared" si="297"/>
        <v>0</v>
      </c>
      <c r="FH213">
        <f t="shared" ref="FH213:FI232" si="382">IF(FH$10,IF($B$12=0,FH$5,IF($B$12=1,FH$6,IF($B$12=2,FH$7,FH$8)))*$S213,0)</f>
        <v>0</v>
      </c>
      <c r="FI213">
        <f t="shared" si="382"/>
        <v>0</v>
      </c>
      <c r="FK213">
        <f t="shared" si="298"/>
        <v>0</v>
      </c>
      <c r="FL213" s="215">
        <f t="shared" si="299"/>
        <v>0</v>
      </c>
      <c r="FP213" s="215">
        <f t="shared" si="300"/>
        <v>0</v>
      </c>
      <c r="FQ213">
        <f t="shared" si="301"/>
        <v>0</v>
      </c>
      <c r="FR213" s="215">
        <f t="shared" si="302"/>
        <v>0</v>
      </c>
      <c r="FS213" s="209">
        <f t="shared" si="303"/>
        <v>315</v>
      </c>
      <c r="FU213">
        <f t="shared" si="304"/>
        <v>0</v>
      </c>
    </row>
    <row r="214" spans="6:177">
      <c r="F214" s="2">
        <v>60500</v>
      </c>
      <c r="G214">
        <f t="shared" si="305"/>
        <v>60525</v>
      </c>
      <c r="H214" s="75">
        <f t="shared" si="266"/>
        <v>-5571</v>
      </c>
      <c r="I214" s="57">
        <v>4450</v>
      </c>
      <c r="J214" s="57">
        <v>0</v>
      </c>
      <c r="K214" s="2">
        <f>ROUND(INDEX(CCareExpDecimal[],MATCH(F214,CCareExpDecimal[Income At Least],1),2)*J214,0)</f>
        <v>0</v>
      </c>
      <c r="L214" s="57">
        <v>890.00000000000455</v>
      </c>
      <c r="M214" s="2">
        <f t="shared" si="267"/>
        <v>0</v>
      </c>
      <c r="N214" s="57">
        <v>3560</v>
      </c>
      <c r="O214" s="57">
        <f t="shared" si="363"/>
        <v>4000</v>
      </c>
      <c r="P214" s="2">
        <f t="shared" si="268"/>
        <v>0</v>
      </c>
      <c r="Q214" s="96">
        <v>0</v>
      </c>
      <c r="R214" s="96">
        <f t="shared" si="306"/>
        <v>0</v>
      </c>
      <c r="S214" s="2">
        <f t="shared" si="307"/>
        <v>0</v>
      </c>
      <c r="T214" s="2">
        <f t="shared" si="269"/>
        <v>-5571</v>
      </c>
      <c r="U214" s="2">
        <f t="shared" si="270"/>
        <v>5571</v>
      </c>
      <c r="V214" s="75"/>
      <c r="W214" s="75">
        <f t="shared" si="271"/>
        <v>-1540</v>
      </c>
      <c r="X214" s="75">
        <f t="shared" si="272"/>
        <v>5</v>
      </c>
      <c r="Y214" s="75">
        <f t="shared" si="273"/>
        <v>0</v>
      </c>
      <c r="Z214" s="75"/>
      <c r="AA214" s="2">
        <f t="shared" si="274"/>
        <v>2500</v>
      </c>
      <c r="AB214" s="2">
        <f>IF($F214&lt;=AD$64,AD$65,AD$66)*Calc!$B$12+AD$63</f>
        <v>1500</v>
      </c>
      <c r="AC214" s="2">
        <f t="shared" si="275"/>
        <v>4000</v>
      </c>
      <c r="AD214" s="126">
        <f t="shared" si="276"/>
        <v>-2910</v>
      </c>
      <c r="AE214" s="112">
        <v>2688</v>
      </c>
      <c r="AF214" s="75">
        <f t="shared" si="277"/>
        <v>0</v>
      </c>
      <c r="AG214" s="75"/>
      <c r="AH214" s="75">
        <f t="shared" si="278"/>
        <v>-1166</v>
      </c>
      <c r="AI214" s="75">
        <f t="shared" si="279"/>
        <v>0</v>
      </c>
      <c r="AJ214" s="75">
        <f t="shared" si="280"/>
        <v>-2210</v>
      </c>
      <c r="AK214" s="75">
        <f t="shared" si="281"/>
        <v>0</v>
      </c>
      <c r="AL214" s="75">
        <f t="shared" si="308"/>
        <v>-2210</v>
      </c>
      <c r="AM214" s="114">
        <v>2139</v>
      </c>
      <c r="AN214" s="120"/>
      <c r="AO214" s="75">
        <f t="shared" si="364"/>
        <v>-1899</v>
      </c>
      <c r="AP214" s="75">
        <f t="shared" si="364"/>
        <v>-2053</v>
      </c>
      <c r="AQ214" s="75"/>
      <c r="AR214" s="126">
        <f t="shared" si="282"/>
        <v>-2275</v>
      </c>
      <c r="AS214" s="75">
        <f t="shared" si="365"/>
        <v>-2681</v>
      </c>
      <c r="AT214" s="75">
        <f t="shared" si="365"/>
        <v>-2632</v>
      </c>
      <c r="AU214" s="75">
        <f t="shared" si="365"/>
        <v>0</v>
      </c>
      <c r="AV214" s="75">
        <f t="shared" si="365"/>
        <v>-2841</v>
      </c>
      <c r="AW214" s="112">
        <v>2182</v>
      </c>
      <c r="AX214" s="75">
        <f t="shared" si="366"/>
        <v>-3969</v>
      </c>
      <c r="AY214" s="75">
        <f t="shared" si="366"/>
        <v>-2445</v>
      </c>
      <c r="AZ214" s="75"/>
      <c r="BA214" s="75">
        <f t="shared" si="367"/>
        <v>-2875</v>
      </c>
      <c r="BB214" s="75">
        <f t="shared" si="367"/>
        <v>-1874</v>
      </c>
      <c r="BC214" s="75">
        <f t="shared" si="367"/>
        <v>-2802</v>
      </c>
      <c r="BD214" s="75">
        <f t="shared" si="367"/>
        <v>-2663</v>
      </c>
      <c r="BE214" s="75">
        <f t="shared" si="367"/>
        <v>-2588</v>
      </c>
      <c r="BF214" s="75">
        <f t="shared" si="367"/>
        <v>-1798</v>
      </c>
      <c r="BG214" s="112">
        <v>1506</v>
      </c>
      <c r="BH214" s="75">
        <f t="shared" si="283"/>
        <v>-2599</v>
      </c>
      <c r="BI214" s="75">
        <f t="shared" si="284"/>
        <v>5150</v>
      </c>
      <c r="BJ214" s="75">
        <f t="shared" si="285"/>
        <v>-2425</v>
      </c>
      <c r="BK214" s="75">
        <f t="shared" si="368"/>
        <v>-2805</v>
      </c>
      <c r="BL214" s="75">
        <f t="shared" si="368"/>
        <v>-2342</v>
      </c>
      <c r="BM214" s="75"/>
      <c r="BN214" s="75">
        <f t="shared" si="369"/>
        <v>-2738</v>
      </c>
      <c r="BO214" s="75">
        <f t="shared" si="369"/>
        <v>-2110</v>
      </c>
      <c r="BP214" s="112">
        <v>2005</v>
      </c>
      <c r="BQ214" s="75">
        <f t="shared" si="286"/>
        <v>-1879</v>
      </c>
      <c r="BR214" s="112">
        <v>1779</v>
      </c>
      <c r="BS214" s="75">
        <f t="shared" si="287"/>
        <v>5540</v>
      </c>
      <c r="BT214" s="75">
        <f t="shared" si="370"/>
        <v>-2890</v>
      </c>
      <c r="BU214" s="75">
        <f t="shared" si="370"/>
        <v>-2382</v>
      </c>
      <c r="BV214" s="75">
        <f t="shared" si="370"/>
        <v>0</v>
      </c>
      <c r="BW214" s="75">
        <f t="shared" si="370"/>
        <v>0</v>
      </c>
      <c r="BX214" s="75">
        <f t="shared" si="370"/>
        <v>-1795</v>
      </c>
      <c r="BY214" s="75">
        <f t="shared" si="370"/>
        <v>-2006</v>
      </c>
      <c r="BZ214" s="75">
        <f t="shared" si="370"/>
        <v>-2723</v>
      </c>
      <c r="CA214" s="75">
        <f t="shared" si="370"/>
        <v>-2268</v>
      </c>
      <c r="CB214" s="112">
        <v>1823</v>
      </c>
      <c r="CC214" s="75">
        <f t="shared" si="288"/>
        <v>-38</v>
      </c>
      <c r="CD214" s="75">
        <f t="shared" si="289"/>
        <v>250</v>
      </c>
      <c r="CE214" s="126">
        <f t="shared" si="290"/>
        <v>-888</v>
      </c>
      <c r="CF214" s="75">
        <f t="shared" si="291"/>
        <v>-2336</v>
      </c>
      <c r="CG214" s="75"/>
      <c r="CH214" s="75">
        <f t="shared" si="371"/>
        <v>-4057</v>
      </c>
      <c r="CI214" s="75">
        <f t="shared" si="371"/>
        <v>-1857</v>
      </c>
      <c r="CJ214" s="75"/>
      <c r="CK214" s="75">
        <f t="shared" si="372"/>
        <v>-1718</v>
      </c>
      <c r="CL214" s="75">
        <f t="shared" si="372"/>
        <v>-2319</v>
      </c>
      <c r="CM214" s="112">
        <v>1236</v>
      </c>
      <c r="CN214" s="75">
        <f t="shared" si="373"/>
        <v>0</v>
      </c>
      <c r="CO214" s="75">
        <f t="shared" si="373"/>
        <v>0</v>
      </c>
      <c r="CP214" s="75">
        <f t="shared" si="373"/>
        <v>0</v>
      </c>
      <c r="CQ214" s="75"/>
      <c r="CR214" s="126">
        <f t="shared" si="292"/>
        <v>-2563</v>
      </c>
      <c r="CS214" s="112">
        <v>395.64800000000014</v>
      </c>
      <c r="CT214" s="121">
        <f t="shared" si="265"/>
        <v>-4.236363636363636E-2</v>
      </c>
      <c r="CU214" s="75">
        <f t="shared" si="374"/>
        <v>-1897</v>
      </c>
      <c r="CV214" s="75">
        <f t="shared" si="374"/>
        <v>-2708</v>
      </c>
      <c r="CW214" s="75">
        <f t="shared" si="374"/>
        <v>0</v>
      </c>
      <c r="CX214" s="126" cm="1">
        <f t="array" ref="CX214">IF($F214&lt;=10000,0,-ROUND(MAX(INDEX(CX$26:CX$38,MATCH(MAX($F214-CX$86-IF(CX$8="Yes",IF(CX$9=0,$U214,MIN($U214,CX$9)),0),0),CX$12:CX$25,1))*(MAX($F214-CX$86-IF(CX$8="Yes",IF(CX$9=0,$U214,MIN($U214,CX$9)),0),0)-INDEX(CX$12:CX$25,MATCH(MAX($F214-CX$86-IF(CX$8="Yes",IF(CX$9=0,$U214,MIN($U214,CX$9)),0),0),CX$12:CX$25,1)))+INDEX(CX$39:CX$51,MATCH(MAX($F214-CX$86-IF(CX$8="Yes",IF(CX$9=0,$U214,MIN($U214,CX$9)),0),0),CX$12:CX$25,1))-CX$87,0),0))*(1-_xlfn.IFNA(INDEX(WVFamilyCredit[Percent],MATCH(1,(WVFamilyCredit[Year]=Calc!$B$4)*(WVFamilyCredit[HH Size]=SUM(Calc!$B$11:$B$12))*(WVFamilyCredit[Status]=Calc!$B$8)*(WVFamilyCredit[greater than]&lt;=$F214)*(WVFamilyCredit[equal to or less than]&gt;=$F214),0)),0))</f>
        <v>-2113</v>
      </c>
      <c r="CY214" s="115" cm="1">
        <f t="array" ref="CY214">(1-_xlfn.IFNA(INDEX(WVFamilyCredit[Percent],MATCH(1,(WVFamilyCredit[Year]=Calc!$B$4)*(WVFamilyCredit[HH Size]=SUM(Calc!$B$11:$B$12))*(WVFamilyCredit[Status]=Calc!$B$8)*(WVFamilyCredit[greater than]&lt;=$F214)*(WVFamilyCredit[equal to or less than]&gt;=$F214),0)),0))</f>
        <v>1</v>
      </c>
      <c r="CZ214" s="112">
        <v>2445</v>
      </c>
      <c r="DA214" s="57"/>
      <c r="DB214" s="75">
        <f t="shared" si="375"/>
        <v>-2120</v>
      </c>
      <c r="DC214" s="75">
        <f t="shared" si="375"/>
        <v>0</v>
      </c>
      <c r="DE214" s="57"/>
      <c r="DF214" s="57">
        <f t="shared" si="309"/>
        <v>2688</v>
      </c>
      <c r="DG214" s="57">
        <f t="shared" si="310"/>
        <v>2139</v>
      </c>
      <c r="DH214">
        <v>0</v>
      </c>
      <c r="DI214" s="57">
        <f t="shared" si="311"/>
        <v>2182</v>
      </c>
      <c r="DJ214" s="75">
        <f t="shared" si="312"/>
        <v>1506</v>
      </c>
      <c r="DK214" s="75">
        <f t="shared" si="313"/>
        <v>2005</v>
      </c>
      <c r="DL214" s="75">
        <f t="shared" si="314"/>
        <v>1779</v>
      </c>
      <c r="DM214" s="57">
        <f t="shared" si="315"/>
        <v>1823</v>
      </c>
      <c r="DN214" s="57">
        <f t="shared" si="316"/>
        <v>1236</v>
      </c>
      <c r="DO214">
        <f>0</f>
        <v>0</v>
      </c>
      <c r="DP214">
        <v>0</v>
      </c>
      <c r="DQ214" s="57">
        <f t="shared" si="317"/>
        <v>-2563</v>
      </c>
      <c r="DR214" s="75">
        <f t="shared" si="318"/>
        <v>-2113</v>
      </c>
      <c r="EB214" s="209" cm="1">
        <f t="array" ref="EB214">_xlfn.IFNA(INDEX(CAeitcTable[],MATCH(1,(CAeitcTable[At Least]&lt;=$F214)*(CAeitcTable[But Not Over]&gt;=$F214),0),MATCH(MIN($B$12,3),VALUE(CAeitcTable[#Headers]),0)),0)</f>
        <v>0</v>
      </c>
      <c r="EC214">
        <f t="shared" si="376"/>
        <v>0</v>
      </c>
      <c r="ED214">
        <f t="shared" si="376"/>
        <v>0</v>
      </c>
      <c r="EE214">
        <f t="shared" si="376"/>
        <v>0</v>
      </c>
      <c r="EF214">
        <f t="shared" si="376"/>
        <v>0</v>
      </c>
      <c r="EI214">
        <f t="shared" si="293"/>
        <v>0</v>
      </c>
      <c r="EK214">
        <f t="shared" si="377"/>
        <v>0</v>
      </c>
      <c r="EL214">
        <f t="shared" si="377"/>
        <v>0</v>
      </c>
      <c r="EM214">
        <f t="shared" si="377"/>
        <v>0</v>
      </c>
      <c r="EN214">
        <f t="shared" si="377"/>
        <v>0</v>
      </c>
      <c r="EP214">
        <f t="shared" si="378"/>
        <v>0</v>
      </c>
      <c r="EQ214">
        <f t="shared" si="378"/>
        <v>0</v>
      </c>
      <c r="ER214" s="209">
        <f t="shared" si="294"/>
        <v>0</v>
      </c>
      <c r="ES214">
        <f t="shared" si="379"/>
        <v>0</v>
      </c>
      <c r="ET214">
        <f t="shared" si="379"/>
        <v>0</v>
      </c>
      <c r="EU214" s="213">
        <f t="shared" si="295"/>
        <v>0</v>
      </c>
      <c r="EW214" s="215">
        <f t="shared" si="296"/>
        <v>0</v>
      </c>
      <c r="EX214">
        <f t="shared" si="380"/>
        <v>0</v>
      </c>
      <c r="EY214">
        <f t="shared" si="380"/>
        <v>0</v>
      </c>
      <c r="FB214">
        <f t="shared" si="381"/>
        <v>0</v>
      </c>
      <c r="FC214">
        <f t="shared" si="381"/>
        <v>0</v>
      </c>
      <c r="FD214">
        <f t="shared" si="381"/>
        <v>0</v>
      </c>
      <c r="FG214" s="215">
        <f t="shared" si="297"/>
        <v>0</v>
      </c>
      <c r="FH214">
        <f t="shared" si="382"/>
        <v>0</v>
      </c>
      <c r="FI214">
        <f t="shared" si="382"/>
        <v>0</v>
      </c>
      <c r="FK214">
        <f t="shared" si="298"/>
        <v>0</v>
      </c>
      <c r="FL214" s="215">
        <f t="shared" si="299"/>
        <v>0</v>
      </c>
      <c r="FP214" s="215">
        <f t="shared" si="300"/>
        <v>0</v>
      </c>
      <c r="FQ214">
        <f t="shared" si="301"/>
        <v>0</v>
      </c>
      <c r="FR214" s="215">
        <f t="shared" si="302"/>
        <v>0</v>
      </c>
      <c r="FS214" s="209">
        <f t="shared" si="303"/>
        <v>315</v>
      </c>
      <c r="FU214">
        <f t="shared" si="304"/>
        <v>0</v>
      </c>
    </row>
    <row r="215" spans="6:177">
      <c r="F215" s="2">
        <v>61000</v>
      </c>
      <c r="G215">
        <f t="shared" si="305"/>
        <v>61025</v>
      </c>
      <c r="H215" s="75">
        <f t="shared" si="266"/>
        <v>-5681</v>
      </c>
      <c r="I215" s="57">
        <v>4510</v>
      </c>
      <c r="J215" s="57">
        <v>0</v>
      </c>
      <c r="K215" s="2">
        <f>ROUND(INDEX(CCareExpDecimal[],MATCH(F215,CCareExpDecimal[Income At Least],1),2)*J215,0)</f>
        <v>0</v>
      </c>
      <c r="L215" s="57">
        <v>902.00000000000455</v>
      </c>
      <c r="M215" s="2">
        <f t="shared" si="267"/>
        <v>0</v>
      </c>
      <c r="N215" s="57">
        <v>3608</v>
      </c>
      <c r="O215" s="57">
        <f t="shared" si="363"/>
        <v>4000</v>
      </c>
      <c r="P215" s="2">
        <f t="shared" si="268"/>
        <v>0</v>
      </c>
      <c r="Q215" s="96">
        <v>0</v>
      </c>
      <c r="R215" s="96">
        <f t="shared" si="306"/>
        <v>0</v>
      </c>
      <c r="S215" s="2">
        <f t="shared" si="307"/>
        <v>0</v>
      </c>
      <c r="T215" s="2">
        <f t="shared" si="269"/>
        <v>-5681</v>
      </c>
      <c r="U215" s="2">
        <f t="shared" si="270"/>
        <v>5681</v>
      </c>
      <c r="V215" s="75"/>
      <c r="W215" s="75">
        <f t="shared" si="271"/>
        <v>-1558</v>
      </c>
      <c r="X215" s="75">
        <f t="shared" si="272"/>
        <v>5</v>
      </c>
      <c r="Y215" s="75">
        <f t="shared" si="273"/>
        <v>0</v>
      </c>
      <c r="Z215" s="75"/>
      <c r="AA215" s="2">
        <f t="shared" si="274"/>
        <v>2500</v>
      </c>
      <c r="AB215" s="2">
        <f>IF($F215&lt;=AD$64,AD$65,AD$66)*Calc!$B$12+AD$63</f>
        <v>1500</v>
      </c>
      <c r="AC215" s="2">
        <f t="shared" si="275"/>
        <v>4000</v>
      </c>
      <c r="AD215" s="126">
        <f t="shared" si="276"/>
        <v>-2935</v>
      </c>
      <c r="AE215" s="112">
        <v>2713</v>
      </c>
      <c r="AF215" s="75">
        <f t="shared" si="277"/>
        <v>0</v>
      </c>
      <c r="AG215" s="75"/>
      <c r="AH215" s="75">
        <f t="shared" si="278"/>
        <v>-1179</v>
      </c>
      <c r="AI215" s="75">
        <f t="shared" si="279"/>
        <v>0</v>
      </c>
      <c r="AJ215" s="75">
        <f t="shared" si="280"/>
        <v>-2234</v>
      </c>
      <c r="AK215" s="75">
        <f t="shared" si="281"/>
        <v>0</v>
      </c>
      <c r="AL215" s="75">
        <f t="shared" si="308"/>
        <v>-2234</v>
      </c>
      <c r="AM215" s="114">
        <v>2163</v>
      </c>
      <c r="AN215" s="120"/>
      <c r="AO215" s="75">
        <f t="shared" si="364"/>
        <v>-1939</v>
      </c>
      <c r="AP215" s="75">
        <f t="shared" si="364"/>
        <v>-2075</v>
      </c>
      <c r="AQ215" s="75"/>
      <c r="AR215" s="126">
        <f t="shared" si="282"/>
        <v>-2300</v>
      </c>
      <c r="AS215" s="75">
        <f t="shared" si="365"/>
        <v>-2709</v>
      </c>
      <c r="AT215" s="75">
        <f t="shared" si="365"/>
        <v>-2665</v>
      </c>
      <c r="AU215" s="75">
        <f t="shared" si="365"/>
        <v>0</v>
      </c>
      <c r="AV215" s="75">
        <f t="shared" si="365"/>
        <v>-2869</v>
      </c>
      <c r="AW215" s="112">
        <v>2209</v>
      </c>
      <c r="AX215" s="75">
        <f t="shared" si="366"/>
        <v>-4010</v>
      </c>
      <c r="AY215" s="75">
        <f t="shared" si="366"/>
        <v>-2474</v>
      </c>
      <c r="AZ215" s="75"/>
      <c r="BA215" s="75">
        <f t="shared" si="367"/>
        <v>-2899</v>
      </c>
      <c r="BB215" s="75">
        <f t="shared" si="367"/>
        <v>-1890</v>
      </c>
      <c r="BC215" s="75">
        <f t="shared" si="367"/>
        <v>-2824</v>
      </c>
      <c r="BD215" s="75">
        <f t="shared" si="367"/>
        <v>-2692</v>
      </c>
      <c r="BE215" s="75">
        <f t="shared" si="367"/>
        <v>-2611</v>
      </c>
      <c r="BF215" s="75">
        <f t="shared" si="367"/>
        <v>-1820</v>
      </c>
      <c r="BG215" s="112">
        <v>1524</v>
      </c>
      <c r="BH215" s="75">
        <f t="shared" si="283"/>
        <v>-2633</v>
      </c>
      <c r="BI215" s="75">
        <f t="shared" si="284"/>
        <v>5150</v>
      </c>
      <c r="BJ215" s="75">
        <f t="shared" si="285"/>
        <v>-2448</v>
      </c>
      <c r="BK215" s="75">
        <f t="shared" si="368"/>
        <v>-2830</v>
      </c>
      <c r="BL215" s="75">
        <f t="shared" si="368"/>
        <v>-2363</v>
      </c>
      <c r="BM215" s="75"/>
      <c r="BN215" s="75">
        <f t="shared" si="369"/>
        <v>-2772</v>
      </c>
      <c r="BO215" s="75">
        <f t="shared" si="369"/>
        <v>-2135</v>
      </c>
      <c r="BP215" s="112">
        <v>2030</v>
      </c>
      <c r="BQ215" s="75">
        <f t="shared" si="286"/>
        <v>-1904</v>
      </c>
      <c r="BR215" s="112">
        <v>1803</v>
      </c>
      <c r="BS215" s="75">
        <f t="shared" si="287"/>
        <v>5540</v>
      </c>
      <c r="BT215" s="75">
        <f t="shared" si="370"/>
        <v>-2924</v>
      </c>
      <c r="BU215" s="75">
        <f t="shared" si="370"/>
        <v>-2415</v>
      </c>
      <c r="BV215" s="75">
        <f t="shared" si="370"/>
        <v>0</v>
      </c>
      <c r="BW215" s="75">
        <f t="shared" si="370"/>
        <v>0</v>
      </c>
      <c r="BX215" s="75">
        <f t="shared" si="370"/>
        <v>-1823</v>
      </c>
      <c r="BY215" s="75">
        <f t="shared" si="370"/>
        <v>-2031</v>
      </c>
      <c r="BZ215" s="75">
        <f t="shared" si="370"/>
        <v>-2750</v>
      </c>
      <c r="CA215" s="75">
        <f t="shared" si="370"/>
        <v>-2292</v>
      </c>
      <c r="CB215" s="112">
        <v>1847</v>
      </c>
      <c r="CC215" s="75">
        <f t="shared" si="288"/>
        <v>-47</v>
      </c>
      <c r="CD215" s="75">
        <f t="shared" si="289"/>
        <v>250</v>
      </c>
      <c r="CE215" s="126">
        <f t="shared" si="290"/>
        <v>-902</v>
      </c>
      <c r="CF215" s="75">
        <f t="shared" si="291"/>
        <v>-2360</v>
      </c>
      <c r="CG215" s="75"/>
      <c r="CH215" s="75">
        <f t="shared" si="371"/>
        <v>-4091</v>
      </c>
      <c r="CI215" s="75">
        <f t="shared" si="371"/>
        <v>-1873</v>
      </c>
      <c r="CJ215" s="75"/>
      <c r="CK215" s="75">
        <f t="shared" si="372"/>
        <v>-1736</v>
      </c>
      <c r="CL215" s="75">
        <f t="shared" si="372"/>
        <v>-2351</v>
      </c>
      <c r="CM215" s="112">
        <v>1267</v>
      </c>
      <c r="CN215" s="75">
        <f t="shared" si="373"/>
        <v>0</v>
      </c>
      <c r="CO215" s="75">
        <f t="shared" si="373"/>
        <v>0</v>
      </c>
      <c r="CP215" s="75">
        <f t="shared" si="373"/>
        <v>0</v>
      </c>
      <c r="CQ215" s="75"/>
      <c r="CR215" s="126">
        <f t="shared" si="292"/>
        <v>-2594</v>
      </c>
      <c r="CS215" s="112">
        <v>426.39800000000014</v>
      </c>
      <c r="CT215" s="121">
        <f t="shared" si="265"/>
        <v>-4.252459016393443E-2</v>
      </c>
      <c r="CU215" s="75">
        <f t="shared" si="374"/>
        <v>-1930</v>
      </c>
      <c r="CV215" s="75">
        <f t="shared" si="374"/>
        <v>-2737</v>
      </c>
      <c r="CW215" s="75">
        <f t="shared" si="374"/>
        <v>0</v>
      </c>
      <c r="CX215" s="126" cm="1">
        <f t="array" ref="CX215">IF($F215&lt;=10000,0,-ROUND(MAX(INDEX(CX$26:CX$38,MATCH(MAX($F215-CX$86-IF(CX$8="Yes",IF(CX$9=0,$U215,MIN($U215,CX$9)),0),0),CX$12:CX$25,1))*(MAX($F215-CX$86-IF(CX$8="Yes",IF(CX$9=0,$U215,MIN($U215,CX$9)),0),0)-INDEX(CX$12:CX$25,MATCH(MAX($F215-CX$86-IF(CX$8="Yes",IF(CX$9=0,$U215,MIN($U215,CX$9)),0),0),CX$12:CX$25,1)))+INDEX(CX$39:CX$51,MATCH(MAX($F215-CX$86-IF(CX$8="Yes",IF(CX$9=0,$U215,MIN($U215,CX$9)),0),0),CX$12:CX$25,1))-CX$87,0),0))*(1-_xlfn.IFNA(INDEX(WVFamilyCredit[Percent],MATCH(1,(WVFamilyCredit[Year]=Calc!$B$4)*(WVFamilyCredit[HH Size]=SUM(Calc!$B$11:$B$12))*(WVFamilyCredit[Status]=Calc!$B$8)*(WVFamilyCredit[greater than]&lt;=$F215)*(WVFamilyCredit[equal to or less than]&gt;=$F215),0)),0))</f>
        <v>-2136</v>
      </c>
      <c r="CY215" s="115" cm="1">
        <f t="array" ref="CY215">(1-_xlfn.IFNA(INDEX(WVFamilyCredit[Percent],MATCH(1,(WVFamilyCredit[Year]=Calc!$B$4)*(WVFamilyCredit[HH Size]=SUM(Calc!$B$11:$B$12))*(WVFamilyCredit[Status]=Calc!$B$8)*(WVFamilyCredit[greater than]&lt;=$F215)*(WVFamilyCredit[equal to or less than]&gt;=$F215),0)),0))</f>
        <v>1</v>
      </c>
      <c r="CZ215" s="112">
        <v>2475</v>
      </c>
      <c r="DA215" s="57"/>
      <c r="DB215" s="75">
        <f t="shared" si="375"/>
        <v>-2147</v>
      </c>
      <c r="DC215" s="75">
        <f t="shared" si="375"/>
        <v>0</v>
      </c>
      <c r="DE215" s="57"/>
      <c r="DF215" s="57">
        <f t="shared" si="309"/>
        <v>2713</v>
      </c>
      <c r="DG215" s="57">
        <f t="shared" si="310"/>
        <v>2163</v>
      </c>
      <c r="DH215">
        <v>0</v>
      </c>
      <c r="DI215" s="57">
        <f t="shared" si="311"/>
        <v>2209</v>
      </c>
      <c r="DJ215" s="75">
        <f t="shared" si="312"/>
        <v>1524</v>
      </c>
      <c r="DK215" s="75">
        <f t="shared" si="313"/>
        <v>2030</v>
      </c>
      <c r="DL215" s="75">
        <f t="shared" si="314"/>
        <v>1803</v>
      </c>
      <c r="DM215" s="57">
        <f t="shared" si="315"/>
        <v>1847</v>
      </c>
      <c r="DN215" s="57">
        <f t="shared" si="316"/>
        <v>1267</v>
      </c>
      <c r="DO215">
        <f>0</f>
        <v>0</v>
      </c>
      <c r="DP215">
        <v>0</v>
      </c>
      <c r="DQ215" s="57">
        <f t="shared" si="317"/>
        <v>-2594</v>
      </c>
      <c r="DR215" s="75">
        <f t="shared" si="318"/>
        <v>-2136</v>
      </c>
      <c r="EB215" s="209" cm="1">
        <f t="array" ref="EB215">_xlfn.IFNA(INDEX(CAeitcTable[],MATCH(1,(CAeitcTable[At Least]&lt;=$F215)*(CAeitcTable[But Not Over]&gt;=$F215),0),MATCH(MIN($B$12,3),VALUE(CAeitcTable[#Headers]),0)),0)</f>
        <v>0</v>
      </c>
      <c r="EC215">
        <f t="shared" si="376"/>
        <v>0</v>
      </c>
      <c r="ED215">
        <f t="shared" si="376"/>
        <v>0</v>
      </c>
      <c r="EE215">
        <f t="shared" si="376"/>
        <v>0</v>
      </c>
      <c r="EF215">
        <f t="shared" si="376"/>
        <v>0</v>
      </c>
      <c r="EI215">
        <f t="shared" si="293"/>
        <v>0</v>
      </c>
      <c r="EK215">
        <f t="shared" si="377"/>
        <v>0</v>
      </c>
      <c r="EL215">
        <f t="shared" si="377"/>
        <v>0</v>
      </c>
      <c r="EM215">
        <f t="shared" si="377"/>
        <v>0</v>
      </c>
      <c r="EN215">
        <f t="shared" si="377"/>
        <v>0</v>
      </c>
      <c r="EP215">
        <f t="shared" si="378"/>
        <v>0</v>
      </c>
      <c r="EQ215">
        <f t="shared" si="378"/>
        <v>0</v>
      </c>
      <c r="ER215" s="209">
        <f t="shared" si="294"/>
        <v>0</v>
      </c>
      <c r="ES215">
        <f t="shared" si="379"/>
        <v>0</v>
      </c>
      <c r="ET215">
        <f t="shared" si="379"/>
        <v>0</v>
      </c>
      <c r="EU215" s="213">
        <f t="shared" si="295"/>
        <v>0</v>
      </c>
      <c r="EW215" s="215">
        <f t="shared" si="296"/>
        <v>0</v>
      </c>
      <c r="EX215">
        <f t="shared" si="380"/>
        <v>0</v>
      </c>
      <c r="EY215">
        <f t="shared" si="380"/>
        <v>0</v>
      </c>
      <c r="FB215">
        <f t="shared" si="381"/>
        <v>0</v>
      </c>
      <c r="FC215">
        <f t="shared" si="381"/>
        <v>0</v>
      </c>
      <c r="FD215">
        <f t="shared" si="381"/>
        <v>0</v>
      </c>
      <c r="FG215" s="215">
        <f t="shared" si="297"/>
        <v>0</v>
      </c>
      <c r="FH215">
        <f t="shared" si="382"/>
        <v>0</v>
      </c>
      <c r="FI215">
        <f t="shared" si="382"/>
        <v>0</v>
      </c>
      <c r="FK215">
        <f t="shared" si="298"/>
        <v>0</v>
      </c>
      <c r="FL215" s="215">
        <f t="shared" si="299"/>
        <v>0</v>
      </c>
      <c r="FP215" s="215">
        <f t="shared" si="300"/>
        <v>0</v>
      </c>
      <c r="FQ215">
        <f t="shared" si="301"/>
        <v>0</v>
      </c>
      <c r="FR215" s="215">
        <f t="shared" si="302"/>
        <v>0</v>
      </c>
      <c r="FS215" s="209">
        <f t="shared" si="303"/>
        <v>315</v>
      </c>
      <c r="FU215">
        <f t="shared" si="304"/>
        <v>0</v>
      </c>
    </row>
    <row r="216" spans="6:177">
      <c r="F216" s="2">
        <v>61500</v>
      </c>
      <c r="G216">
        <f t="shared" si="305"/>
        <v>61525</v>
      </c>
      <c r="H216" s="75">
        <f t="shared" si="266"/>
        <v>-5791</v>
      </c>
      <c r="I216" s="57">
        <v>4570</v>
      </c>
      <c r="J216" s="57">
        <v>0</v>
      </c>
      <c r="K216" s="2">
        <f>ROUND(INDEX(CCareExpDecimal[],MATCH(F216,CCareExpDecimal[Income At Least],1),2)*J216,0)</f>
        <v>0</v>
      </c>
      <c r="L216" s="57">
        <v>914.00000000000466</v>
      </c>
      <c r="M216" s="2">
        <f t="shared" si="267"/>
        <v>0</v>
      </c>
      <c r="N216" s="57">
        <v>3656</v>
      </c>
      <c r="O216" s="57">
        <f t="shared" si="363"/>
        <v>4000</v>
      </c>
      <c r="P216" s="2">
        <f t="shared" si="268"/>
        <v>0</v>
      </c>
      <c r="Q216" s="96">
        <v>0</v>
      </c>
      <c r="R216" s="96">
        <f t="shared" si="306"/>
        <v>0</v>
      </c>
      <c r="S216" s="2">
        <f t="shared" si="307"/>
        <v>0</v>
      </c>
      <c r="T216" s="2">
        <f t="shared" si="269"/>
        <v>-5791</v>
      </c>
      <c r="U216" s="2">
        <f t="shared" si="270"/>
        <v>5791</v>
      </c>
      <c r="V216" s="75"/>
      <c r="W216" s="75">
        <f t="shared" si="271"/>
        <v>-1576</v>
      </c>
      <c r="X216" s="75">
        <f t="shared" si="272"/>
        <v>5</v>
      </c>
      <c r="Y216" s="75">
        <f t="shared" si="273"/>
        <v>0</v>
      </c>
      <c r="Z216" s="75"/>
      <c r="AA216" s="2">
        <f t="shared" si="274"/>
        <v>2500</v>
      </c>
      <c r="AB216" s="2">
        <f>IF($F216&lt;=AD$64,AD$65,AD$66)*Calc!$B$12+AD$63</f>
        <v>1500</v>
      </c>
      <c r="AC216" s="2">
        <f t="shared" si="275"/>
        <v>4000</v>
      </c>
      <c r="AD216" s="126">
        <f t="shared" si="276"/>
        <v>-2960</v>
      </c>
      <c r="AE216" s="112">
        <v>2738</v>
      </c>
      <c r="AF216" s="75">
        <f t="shared" si="277"/>
        <v>0</v>
      </c>
      <c r="AG216" s="75"/>
      <c r="AH216" s="75">
        <f t="shared" si="278"/>
        <v>-1191</v>
      </c>
      <c r="AI216" s="75">
        <f t="shared" si="279"/>
        <v>0</v>
      </c>
      <c r="AJ216" s="75">
        <f t="shared" si="280"/>
        <v>-2259</v>
      </c>
      <c r="AK216" s="75">
        <f t="shared" si="281"/>
        <v>0</v>
      </c>
      <c r="AL216" s="75">
        <f t="shared" si="308"/>
        <v>-2259</v>
      </c>
      <c r="AM216" s="114">
        <v>2186</v>
      </c>
      <c r="AN216" s="120"/>
      <c r="AO216" s="75">
        <f t="shared" si="364"/>
        <v>-1979</v>
      </c>
      <c r="AP216" s="75">
        <f t="shared" si="364"/>
        <v>-2097</v>
      </c>
      <c r="AQ216" s="75"/>
      <c r="AR216" s="126">
        <f t="shared" si="282"/>
        <v>-2325</v>
      </c>
      <c r="AS216" s="75">
        <f t="shared" si="365"/>
        <v>-2736</v>
      </c>
      <c r="AT216" s="75">
        <f t="shared" si="365"/>
        <v>-2697</v>
      </c>
      <c r="AU216" s="75">
        <f t="shared" si="365"/>
        <v>0</v>
      </c>
      <c r="AV216" s="75">
        <f t="shared" si="365"/>
        <v>-2898</v>
      </c>
      <c r="AW216" s="112">
        <v>2235</v>
      </c>
      <c r="AX216" s="75">
        <f t="shared" si="366"/>
        <v>-4051</v>
      </c>
      <c r="AY216" s="75">
        <f t="shared" si="366"/>
        <v>-2503</v>
      </c>
      <c r="AZ216" s="75"/>
      <c r="BA216" s="75">
        <f t="shared" si="367"/>
        <v>-2924</v>
      </c>
      <c r="BB216" s="75">
        <f t="shared" si="367"/>
        <v>-1906</v>
      </c>
      <c r="BC216" s="75">
        <f t="shared" si="367"/>
        <v>-2846</v>
      </c>
      <c r="BD216" s="75">
        <f t="shared" si="367"/>
        <v>-2720</v>
      </c>
      <c r="BE216" s="75">
        <f t="shared" si="367"/>
        <v>-2633</v>
      </c>
      <c r="BF216" s="75">
        <f t="shared" si="367"/>
        <v>-1841</v>
      </c>
      <c r="BG216" s="112">
        <v>1545</v>
      </c>
      <c r="BH216" s="75">
        <f t="shared" si="283"/>
        <v>-2666</v>
      </c>
      <c r="BI216" s="75">
        <f t="shared" si="284"/>
        <v>5150</v>
      </c>
      <c r="BJ216" s="75">
        <f t="shared" si="285"/>
        <v>-2472</v>
      </c>
      <c r="BK216" s="75">
        <f t="shared" si="368"/>
        <v>-2855</v>
      </c>
      <c r="BL216" s="75">
        <f t="shared" si="368"/>
        <v>-2384</v>
      </c>
      <c r="BM216" s="75"/>
      <c r="BN216" s="75">
        <f t="shared" si="369"/>
        <v>-2806</v>
      </c>
      <c r="BO216" s="75">
        <f t="shared" si="369"/>
        <v>-2160</v>
      </c>
      <c r="BP216" s="112">
        <v>2055</v>
      </c>
      <c r="BQ216" s="75">
        <f t="shared" si="286"/>
        <v>-1928</v>
      </c>
      <c r="BR216" s="112">
        <v>1828</v>
      </c>
      <c r="BS216" s="75">
        <f t="shared" si="287"/>
        <v>5540</v>
      </c>
      <c r="BT216" s="75">
        <f t="shared" si="370"/>
        <v>-2958</v>
      </c>
      <c r="BU216" s="75">
        <f t="shared" si="370"/>
        <v>-2448</v>
      </c>
      <c r="BV216" s="75">
        <f t="shared" si="370"/>
        <v>0</v>
      </c>
      <c r="BW216" s="75">
        <f t="shared" si="370"/>
        <v>0</v>
      </c>
      <c r="BX216" s="75">
        <f t="shared" si="370"/>
        <v>-1850</v>
      </c>
      <c r="BY216" s="75">
        <f t="shared" si="370"/>
        <v>-2055</v>
      </c>
      <c r="BZ216" s="75">
        <f t="shared" si="370"/>
        <v>-2778</v>
      </c>
      <c r="CA216" s="75">
        <f t="shared" si="370"/>
        <v>-2316</v>
      </c>
      <c r="CB216" s="112">
        <v>1870</v>
      </c>
      <c r="CC216" s="75">
        <f t="shared" si="288"/>
        <v>-57</v>
      </c>
      <c r="CD216" s="75">
        <f t="shared" si="289"/>
        <v>250</v>
      </c>
      <c r="CE216" s="126">
        <f t="shared" si="290"/>
        <v>-916</v>
      </c>
      <c r="CF216" s="75">
        <f t="shared" si="291"/>
        <v>-2384</v>
      </c>
      <c r="CG216" s="75"/>
      <c r="CH216" s="75">
        <f t="shared" si="371"/>
        <v>-4126</v>
      </c>
      <c r="CI216" s="75">
        <f t="shared" si="371"/>
        <v>-1888</v>
      </c>
      <c r="CJ216" s="75"/>
      <c r="CK216" s="75">
        <f t="shared" si="372"/>
        <v>-1755</v>
      </c>
      <c r="CL216" s="75">
        <f t="shared" si="372"/>
        <v>-2383</v>
      </c>
      <c r="CM216" s="112">
        <v>1299</v>
      </c>
      <c r="CN216" s="75">
        <f t="shared" si="373"/>
        <v>0</v>
      </c>
      <c r="CO216" s="75">
        <f t="shared" si="373"/>
        <v>0</v>
      </c>
      <c r="CP216" s="75">
        <f t="shared" si="373"/>
        <v>0</v>
      </c>
      <c r="CQ216" s="75"/>
      <c r="CR216" s="126">
        <f t="shared" si="292"/>
        <v>-2625</v>
      </c>
      <c r="CS216" s="112">
        <v>457.14800000000014</v>
      </c>
      <c r="CT216" s="121">
        <f t="shared" si="265"/>
        <v>-4.2682926829268296E-2</v>
      </c>
      <c r="CU216" s="75">
        <f t="shared" si="374"/>
        <v>-1963</v>
      </c>
      <c r="CV216" s="75">
        <f t="shared" si="374"/>
        <v>-2765</v>
      </c>
      <c r="CW216" s="75">
        <f t="shared" si="374"/>
        <v>0</v>
      </c>
      <c r="CX216" s="126" cm="1">
        <f t="array" ref="CX216">IF($F216&lt;=10000,0,-ROUND(MAX(INDEX(CX$26:CX$38,MATCH(MAX($F216-CX$86-IF(CX$8="Yes",IF(CX$9=0,$U216,MIN($U216,CX$9)),0),0),CX$12:CX$25,1))*(MAX($F216-CX$86-IF(CX$8="Yes",IF(CX$9=0,$U216,MIN($U216,CX$9)),0),0)-INDEX(CX$12:CX$25,MATCH(MAX($F216-CX$86-IF(CX$8="Yes",IF(CX$9=0,$U216,MIN($U216,CX$9)),0),0),CX$12:CX$25,1)))+INDEX(CX$39:CX$51,MATCH(MAX($F216-CX$86-IF(CX$8="Yes",IF(CX$9=0,$U216,MIN($U216,CX$9)),0),0),CX$12:CX$25,1))-CX$87,0),0))*(1-_xlfn.IFNA(INDEX(WVFamilyCredit[Percent],MATCH(1,(WVFamilyCredit[Year]=Calc!$B$4)*(WVFamilyCredit[HH Size]=SUM(Calc!$B$11:$B$12))*(WVFamilyCredit[Status]=Calc!$B$8)*(WVFamilyCredit[greater than]&lt;=$F216)*(WVFamilyCredit[equal to or less than]&gt;=$F216),0)),0))</f>
        <v>-2160</v>
      </c>
      <c r="CY216" s="115" cm="1">
        <f t="array" ref="CY216">(1-_xlfn.IFNA(INDEX(WVFamilyCredit[Percent],MATCH(1,(WVFamilyCredit[Year]=Calc!$B$4)*(WVFamilyCredit[HH Size]=SUM(Calc!$B$11:$B$12))*(WVFamilyCredit[Status]=Calc!$B$8)*(WVFamilyCredit[greater than]&lt;=$F216)*(WVFamilyCredit[equal to or less than]&gt;=$F216),0)),0))</f>
        <v>1</v>
      </c>
      <c r="CZ216" s="112">
        <v>2505</v>
      </c>
      <c r="DA216" s="57"/>
      <c r="DB216" s="75">
        <f t="shared" si="375"/>
        <v>-2173</v>
      </c>
      <c r="DC216" s="75">
        <f t="shared" si="375"/>
        <v>0</v>
      </c>
      <c r="DE216" s="57"/>
      <c r="DF216" s="57">
        <f t="shared" si="309"/>
        <v>2738</v>
      </c>
      <c r="DG216" s="57">
        <f t="shared" si="310"/>
        <v>2186</v>
      </c>
      <c r="DH216">
        <v>0</v>
      </c>
      <c r="DI216" s="57">
        <f t="shared" si="311"/>
        <v>2235</v>
      </c>
      <c r="DJ216" s="75">
        <f t="shared" si="312"/>
        <v>1545</v>
      </c>
      <c r="DK216" s="75">
        <f t="shared" si="313"/>
        <v>2055</v>
      </c>
      <c r="DL216" s="75">
        <f t="shared" si="314"/>
        <v>1828</v>
      </c>
      <c r="DM216" s="57">
        <f t="shared" si="315"/>
        <v>1870</v>
      </c>
      <c r="DN216" s="57">
        <f t="shared" si="316"/>
        <v>1299</v>
      </c>
      <c r="DO216">
        <f>0</f>
        <v>0</v>
      </c>
      <c r="DP216">
        <v>0</v>
      </c>
      <c r="DQ216" s="57">
        <f t="shared" si="317"/>
        <v>-2625</v>
      </c>
      <c r="DR216" s="75">
        <f t="shared" si="318"/>
        <v>-2160</v>
      </c>
      <c r="EB216" s="209" cm="1">
        <f t="array" ref="EB216">_xlfn.IFNA(INDEX(CAeitcTable[],MATCH(1,(CAeitcTable[At Least]&lt;=$F216)*(CAeitcTable[But Not Over]&gt;=$F216),0),MATCH(MIN($B$12,3),VALUE(CAeitcTable[#Headers]),0)),0)</f>
        <v>0</v>
      </c>
      <c r="EC216">
        <f t="shared" si="376"/>
        <v>0</v>
      </c>
      <c r="ED216">
        <f t="shared" si="376"/>
        <v>0</v>
      </c>
      <c r="EE216">
        <f t="shared" si="376"/>
        <v>0</v>
      </c>
      <c r="EF216">
        <f t="shared" si="376"/>
        <v>0</v>
      </c>
      <c r="EI216">
        <f t="shared" si="293"/>
        <v>0</v>
      </c>
      <c r="EK216">
        <f t="shared" si="377"/>
        <v>0</v>
      </c>
      <c r="EL216">
        <f t="shared" si="377"/>
        <v>0</v>
      </c>
      <c r="EM216">
        <f t="shared" si="377"/>
        <v>0</v>
      </c>
      <c r="EN216">
        <f t="shared" si="377"/>
        <v>0</v>
      </c>
      <c r="EP216">
        <f t="shared" si="378"/>
        <v>0</v>
      </c>
      <c r="EQ216">
        <f t="shared" si="378"/>
        <v>0</v>
      </c>
      <c r="ER216" s="209">
        <f t="shared" si="294"/>
        <v>0</v>
      </c>
      <c r="ES216">
        <f t="shared" si="379"/>
        <v>0</v>
      </c>
      <c r="ET216">
        <f t="shared" si="379"/>
        <v>0</v>
      </c>
      <c r="EU216" s="213">
        <f t="shared" si="295"/>
        <v>0</v>
      </c>
      <c r="EW216" s="215">
        <f t="shared" si="296"/>
        <v>0</v>
      </c>
      <c r="EX216">
        <f t="shared" si="380"/>
        <v>0</v>
      </c>
      <c r="EY216">
        <f t="shared" si="380"/>
        <v>0</v>
      </c>
      <c r="FB216">
        <f t="shared" si="381"/>
        <v>0</v>
      </c>
      <c r="FC216">
        <f t="shared" si="381"/>
        <v>0</v>
      </c>
      <c r="FD216">
        <f t="shared" si="381"/>
        <v>0</v>
      </c>
      <c r="FG216" s="215">
        <f t="shared" si="297"/>
        <v>0</v>
      </c>
      <c r="FH216">
        <f t="shared" si="382"/>
        <v>0</v>
      </c>
      <c r="FI216">
        <f t="shared" si="382"/>
        <v>0</v>
      </c>
      <c r="FK216">
        <f t="shared" si="298"/>
        <v>0</v>
      </c>
      <c r="FL216" s="215">
        <f t="shared" si="299"/>
        <v>0</v>
      </c>
      <c r="FP216" s="215">
        <f t="shared" si="300"/>
        <v>0</v>
      </c>
      <c r="FQ216">
        <f t="shared" si="301"/>
        <v>0</v>
      </c>
      <c r="FR216" s="215">
        <f t="shared" si="302"/>
        <v>0</v>
      </c>
      <c r="FS216" s="209">
        <f t="shared" si="303"/>
        <v>315</v>
      </c>
      <c r="FU216">
        <f t="shared" si="304"/>
        <v>0</v>
      </c>
    </row>
    <row r="217" spans="6:177">
      <c r="F217" s="2">
        <v>62000</v>
      </c>
      <c r="G217">
        <f t="shared" si="305"/>
        <v>62025</v>
      </c>
      <c r="H217" s="75">
        <f t="shared" si="266"/>
        <v>-5901</v>
      </c>
      <c r="I217" s="57">
        <v>4630</v>
      </c>
      <c r="J217" s="57">
        <v>0</v>
      </c>
      <c r="K217" s="2">
        <f>ROUND(INDEX(CCareExpDecimal[],MATCH(F217,CCareExpDecimal[Income At Least],1),2)*J217,0)</f>
        <v>0</v>
      </c>
      <c r="L217" s="57">
        <v>926.00000000000466</v>
      </c>
      <c r="M217" s="2">
        <f t="shared" si="267"/>
        <v>0</v>
      </c>
      <c r="N217" s="57">
        <v>3704</v>
      </c>
      <c r="O217" s="57">
        <f t="shared" si="363"/>
        <v>4000</v>
      </c>
      <c r="P217" s="2">
        <f t="shared" si="268"/>
        <v>0</v>
      </c>
      <c r="Q217" s="96">
        <v>0</v>
      </c>
      <c r="R217" s="96">
        <f t="shared" si="306"/>
        <v>0</v>
      </c>
      <c r="S217" s="2">
        <f t="shared" si="307"/>
        <v>0</v>
      </c>
      <c r="T217" s="2">
        <f t="shared" si="269"/>
        <v>-5901</v>
      </c>
      <c r="U217" s="2">
        <f t="shared" si="270"/>
        <v>5901</v>
      </c>
      <c r="V217" s="75"/>
      <c r="W217" s="75">
        <f t="shared" si="271"/>
        <v>-1594</v>
      </c>
      <c r="X217" s="75">
        <f t="shared" si="272"/>
        <v>5</v>
      </c>
      <c r="Y217" s="75">
        <f t="shared" si="273"/>
        <v>0</v>
      </c>
      <c r="Z217" s="75"/>
      <c r="AA217" s="2">
        <f t="shared" si="274"/>
        <v>2500</v>
      </c>
      <c r="AB217" s="2">
        <f>IF($F217&lt;=AD$64,AD$65,AD$66)*Calc!$B$12+AD$63</f>
        <v>1500</v>
      </c>
      <c r="AC217" s="2">
        <f t="shared" si="275"/>
        <v>4000</v>
      </c>
      <c r="AD217" s="126">
        <f t="shared" si="276"/>
        <v>-2985</v>
      </c>
      <c r="AE217" s="112">
        <v>2763</v>
      </c>
      <c r="AF217" s="75">
        <f t="shared" si="277"/>
        <v>0</v>
      </c>
      <c r="AG217" s="75"/>
      <c r="AH217" s="75">
        <f t="shared" si="278"/>
        <v>-1204</v>
      </c>
      <c r="AI217" s="75">
        <f t="shared" si="279"/>
        <v>0</v>
      </c>
      <c r="AJ217" s="75">
        <f t="shared" si="280"/>
        <v>-2283</v>
      </c>
      <c r="AK217" s="75">
        <f t="shared" si="281"/>
        <v>0</v>
      </c>
      <c r="AL217" s="75">
        <f t="shared" si="308"/>
        <v>-2283</v>
      </c>
      <c r="AM217" s="114">
        <v>2210</v>
      </c>
      <c r="AN217" s="120"/>
      <c r="AO217" s="75">
        <f t="shared" si="364"/>
        <v>-2019</v>
      </c>
      <c r="AP217" s="75">
        <f t="shared" si="364"/>
        <v>-2119</v>
      </c>
      <c r="AQ217" s="75"/>
      <c r="AR217" s="126">
        <f t="shared" si="282"/>
        <v>-2350</v>
      </c>
      <c r="AS217" s="75">
        <f t="shared" si="365"/>
        <v>-2764</v>
      </c>
      <c r="AT217" s="75">
        <f t="shared" si="365"/>
        <v>-2730</v>
      </c>
      <c r="AU217" s="75">
        <f t="shared" si="365"/>
        <v>0</v>
      </c>
      <c r="AV217" s="75">
        <f t="shared" si="365"/>
        <v>-2927</v>
      </c>
      <c r="AW217" s="112">
        <v>2262</v>
      </c>
      <c r="AX217" s="75">
        <f t="shared" si="366"/>
        <v>-4093</v>
      </c>
      <c r="AY217" s="75">
        <f t="shared" si="366"/>
        <v>-2532</v>
      </c>
      <c r="AZ217" s="75"/>
      <c r="BA217" s="75">
        <f t="shared" si="367"/>
        <v>-2949</v>
      </c>
      <c r="BB217" s="75">
        <f t="shared" si="367"/>
        <v>-1922</v>
      </c>
      <c r="BC217" s="75">
        <f t="shared" si="367"/>
        <v>-2868</v>
      </c>
      <c r="BD217" s="75">
        <f t="shared" si="367"/>
        <v>-2749</v>
      </c>
      <c r="BE217" s="75">
        <f t="shared" si="367"/>
        <v>-2656</v>
      </c>
      <c r="BF217" s="75">
        <f t="shared" si="367"/>
        <v>-1862</v>
      </c>
      <c r="BG217" s="112">
        <v>1567</v>
      </c>
      <c r="BH217" s="75">
        <f t="shared" si="283"/>
        <v>-2700</v>
      </c>
      <c r="BI217" s="75">
        <f t="shared" si="284"/>
        <v>5150</v>
      </c>
      <c r="BJ217" s="75">
        <f t="shared" si="285"/>
        <v>-2496</v>
      </c>
      <c r="BK217" s="75">
        <f t="shared" si="368"/>
        <v>-2880</v>
      </c>
      <c r="BL217" s="75">
        <f t="shared" si="368"/>
        <v>-2406</v>
      </c>
      <c r="BM217" s="75"/>
      <c r="BN217" s="75">
        <f t="shared" si="369"/>
        <v>-2840</v>
      </c>
      <c r="BO217" s="75">
        <f t="shared" si="369"/>
        <v>-2185</v>
      </c>
      <c r="BP217" s="112">
        <v>2080</v>
      </c>
      <c r="BQ217" s="75">
        <f t="shared" si="286"/>
        <v>-1953</v>
      </c>
      <c r="BR217" s="112">
        <v>1852</v>
      </c>
      <c r="BS217" s="75">
        <f t="shared" si="287"/>
        <v>5540</v>
      </c>
      <c r="BT217" s="75">
        <f t="shared" si="370"/>
        <v>-2992</v>
      </c>
      <c r="BU217" s="75">
        <f t="shared" si="370"/>
        <v>-2481</v>
      </c>
      <c r="BV217" s="75">
        <f t="shared" si="370"/>
        <v>0</v>
      </c>
      <c r="BW217" s="75">
        <f t="shared" si="370"/>
        <v>0</v>
      </c>
      <c r="BX217" s="75">
        <f t="shared" si="370"/>
        <v>-1878</v>
      </c>
      <c r="BY217" s="75">
        <f t="shared" si="370"/>
        <v>-2080</v>
      </c>
      <c r="BZ217" s="75">
        <f t="shared" si="370"/>
        <v>-2805</v>
      </c>
      <c r="CA217" s="75">
        <f t="shared" si="370"/>
        <v>-2339</v>
      </c>
      <c r="CB217" s="112">
        <v>1894</v>
      </c>
      <c r="CC217" s="75">
        <f t="shared" si="288"/>
        <v>-67</v>
      </c>
      <c r="CD217" s="75">
        <f t="shared" si="289"/>
        <v>250</v>
      </c>
      <c r="CE217" s="126">
        <f t="shared" si="290"/>
        <v>-930</v>
      </c>
      <c r="CF217" s="75">
        <f t="shared" si="291"/>
        <v>-2407</v>
      </c>
      <c r="CG217" s="75"/>
      <c r="CH217" s="75">
        <f t="shared" si="371"/>
        <v>-4160</v>
      </c>
      <c r="CI217" s="75">
        <f t="shared" si="371"/>
        <v>-1903</v>
      </c>
      <c r="CJ217" s="75"/>
      <c r="CK217" s="75">
        <f t="shared" si="372"/>
        <v>-1774</v>
      </c>
      <c r="CL217" s="75">
        <f t="shared" si="372"/>
        <v>-2415</v>
      </c>
      <c r="CM217" s="112">
        <v>1330</v>
      </c>
      <c r="CN217" s="75">
        <f t="shared" si="373"/>
        <v>0</v>
      </c>
      <c r="CO217" s="75">
        <f t="shared" si="373"/>
        <v>0</v>
      </c>
      <c r="CP217" s="75">
        <f t="shared" si="373"/>
        <v>0</v>
      </c>
      <c r="CQ217" s="75"/>
      <c r="CR217" s="126">
        <f t="shared" si="292"/>
        <v>-2656</v>
      </c>
      <c r="CS217" s="112">
        <v>487.89800000000014</v>
      </c>
      <c r="CT217" s="121">
        <f t="shared" si="265"/>
        <v>-4.2838709677419352E-2</v>
      </c>
      <c r="CU217" s="75">
        <f t="shared" si="374"/>
        <v>-1996</v>
      </c>
      <c r="CV217" s="75">
        <f t="shared" si="374"/>
        <v>-2794</v>
      </c>
      <c r="CW217" s="75">
        <f t="shared" si="374"/>
        <v>0</v>
      </c>
      <c r="CX217" s="126" cm="1">
        <f t="array" ref="CX217">IF($F217&lt;=10000,0,-ROUND(MAX(INDEX(CX$26:CX$38,MATCH(MAX($F217-CX$86-IF(CX$8="Yes",IF(CX$9=0,$U217,MIN($U217,CX$9)),0),0),CX$12:CX$25,1))*(MAX($F217-CX$86-IF(CX$8="Yes",IF(CX$9=0,$U217,MIN($U217,CX$9)),0),0)-INDEX(CX$12:CX$25,MATCH(MAX($F217-CX$86-IF(CX$8="Yes",IF(CX$9=0,$U217,MIN($U217,CX$9)),0),0),CX$12:CX$25,1)))+INDEX(CX$39:CX$51,MATCH(MAX($F217-CX$86-IF(CX$8="Yes",IF(CX$9=0,$U217,MIN($U217,CX$9)),0),0),CX$12:CX$25,1))-CX$87,0),0))*(1-_xlfn.IFNA(INDEX(WVFamilyCredit[Percent],MATCH(1,(WVFamilyCredit[Year]=Calc!$B$4)*(WVFamilyCredit[HH Size]=SUM(Calc!$B$11:$B$12))*(WVFamilyCredit[Status]=Calc!$B$8)*(WVFamilyCredit[greater than]&lt;=$F217)*(WVFamilyCredit[equal to or less than]&gt;=$F217),0)),0))</f>
        <v>-2184</v>
      </c>
      <c r="CY217" s="115" cm="1">
        <f t="array" ref="CY217">(1-_xlfn.IFNA(INDEX(WVFamilyCredit[Percent],MATCH(1,(WVFamilyCredit[Year]=Calc!$B$4)*(WVFamilyCredit[HH Size]=SUM(Calc!$B$11:$B$12))*(WVFamilyCredit[Status]=Calc!$B$8)*(WVFamilyCredit[greater than]&lt;=$F217)*(WVFamilyCredit[equal to or less than]&gt;=$F217),0)),0))</f>
        <v>1</v>
      </c>
      <c r="CZ217" s="112">
        <v>2535</v>
      </c>
      <c r="DA217" s="57"/>
      <c r="DB217" s="75">
        <f t="shared" si="375"/>
        <v>-2200</v>
      </c>
      <c r="DC217" s="75">
        <f t="shared" si="375"/>
        <v>0</v>
      </c>
      <c r="DE217" s="57"/>
      <c r="DF217" s="57">
        <f t="shared" si="309"/>
        <v>2763</v>
      </c>
      <c r="DG217" s="57">
        <f t="shared" si="310"/>
        <v>2210</v>
      </c>
      <c r="DH217">
        <v>0</v>
      </c>
      <c r="DI217" s="57">
        <f t="shared" si="311"/>
        <v>2262</v>
      </c>
      <c r="DJ217" s="75">
        <f t="shared" si="312"/>
        <v>1567</v>
      </c>
      <c r="DK217" s="75">
        <f t="shared" si="313"/>
        <v>2080</v>
      </c>
      <c r="DL217" s="75">
        <f t="shared" si="314"/>
        <v>1852</v>
      </c>
      <c r="DM217" s="57">
        <f t="shared" si="315"/>
        <v>1894</v>
      </c>
      <c r="DN217" s="57">
        <f t="shared" si="316"/>
        <v>1330</v>
      </c>
      <c r="DO217">
        <f>0</f>
        <v>0</v>
      </c>
      <c r="DP217">
        <v>0</v>
      </c>
      <c r="DQ217" s="57">
        <f t="shared" si="317"/>
        <v>-2656</v>
      </c>
      <c r="DR217" s="75">
        <f t="shared" si="318"/>
        <v>-2184</v>
      </c>
      <c r="EB217" s="209" cm="1">
        <f t="array" ref="EB217">_xlfn.IFNA(INDEX(CAeitcTable[],MATCH(1,(CAeitcTable[At Least]&lt;=$F217)*(CAeitcTable[But Not Over]&gt;=$F217),0),MATCH(MIN($B$12,3),VALUE(CAeitcTable[#Headers]),0)),0)</f>
        <v>0</v>
      </c>
      <c r="EC217">
        <f t="shared" si="376"/>
        <v>0</v>
      </c>
      <c r="ED217">
        <f t="shared" si="376"/>
        <v>0</v>
      </c>
      <c r="EE217">
        <f t="shared" si="376"/>
        <v>0</v>
      </c>
      <c r="EF217">
        <f t="shared" si="376"/>
        <v>0</v>
      </c>
      <c r="EI217">
        <f t="shared" si="293"/>
        <v>0</v>
      </c>
      <c r="EK217">
        <f t="shared" si="377"/>
        <v>0</v>
      </c>
      <c r="EL217">
        <f t="shared" si="377"/>
        <v>0</v>
      </c>
      <c r="EM217">
        <f t="shared" si="377"/>
        <v>0</v>
      </c>
      <c r="EN217">
        <f t="shared" si="377"/>
        <v>0</v>
      </c>
      <c r="EP217">
        <f t="shared" si="378"/>
        <v>0</v>
      </c>
      <c r="EQ217">
        <f t="shared" si="378"/>
        <v>0</v>
      </c>
      <c r="ER217" s="209">
        <f t="shared" si="294"/>
        <v>0</v>
      </c>
      <c r="ES217">
        <f t="shared" si="379"/>
        <v>0</v>
      </c>
      <c r="ET217">
        <f t="shared" si="379"/>
        <v>0</v>
      </c>
      <c r="EU217" s="213">
        <f t="shared" si="295"/>
        <v>0</v>
      </c>
      <c r="EW217" s="215">
        <f t="shared" si="296"/>
        <v>0</v>
      </c>
      <c r="EX217">
        <f t="shared" si="380"/>
        <v>0</v>
      </c>
      <c r="EY217">
        <f t="shared" si="380"/>
        <v>0</v>
      </c>
      <c r="FB217">
        <f t="shared" si="381"/>
        <v>0</v>
      </c>
      <c r="FC217">
        <f t="shared" si="381"/>
        <v>0</v>
      </c>
      <c r="FD217">
        <f t="shared" si="381"/>
        <v>0</v>
      </c>
      <c r="FG217" s="215">
        <f t="shared" si="297"/>
        <v>0</v>
      </c>
      <c r="FH217">
        <f t="shared" si="382"/>
        <v>0</v>
      </c>
      <c r="FI217">
        <f t="shared" si="382"/>
        <v>0</v>
      </c>
      <c r="FK217">
        <f t="shared" si="298"/>
        <v>0</v>
      </c>
      <c r="FL217" s="215">
        <f t="shared" si="299"/>
        <v>0</v>
      </c>
      <c r="FP217" s="215">
        <f t="shared" si="300"/>
        <v>0</v>
      </c>
      <c r="FQ217">
        <f t="shared" si="301"/>
        <v>0</v>
      </c>
      <c r="FR217" s="215">
        <f t="shared" si="302"/>
        <v>0</v>
      </c>
      <c r="FS217" s="209">
        <f t="shared" si="303"/>
        <v>315</v>
      </c>
      <c r="FU217">
        <f t="shared" si="304"/>
        <v>0</v>
      </c>
    </row>
    <row r="218" spans="6:177">
      <c r="F218" s="2">
        <v>62500</v>
      </c>
      <c r="G218">
        <f t="shared" si="305"/>
        <v>62525</v>
      </c>
      <c r="H218" s="75">
        <f t="shared" si="266"/>
        <v>-6011</v>
      </c>
      <c r="I218" s="57">
        <v>4690</v>
      </c>
      <c r="J218" s="57">
        <v>0</v>
      </c>
      <c r="K218" s="2">
        <f>ROUND(INDEX(CCareExpDecimal[],MATCH(F218,CCareExpDecimal[Income At Least],1),2)*J218,0)</f>
        <v>0</v>
      </c>
      <c r="L218" s="57">
        <v>938.00000000000477</v>
      </c>
      <c r="M218" s="2">
        <f t="shared" si="267"/>
        <v>0</v>
      </c>
      <c r="N218" s="57">
        <v>3752</v>
      </c>
      <c r="O218" s="57">
        <f t="shared" si="363"/>
        <v>4000</v>
      </c>
      <c r="P218" s="2">
        <f t="shared" si="268"/>
        <v>0</v>
      </c>
      <c r="Q218" s="96">
        <v>0</v>
      </c>
      <c r="R218" s="96">
        <f t="shared" si="306"/>
        <v>0</v>
      </c>
      <c r="S218" s="2">
        <f t="shared" si="307"/>
        <v>0</v>
      </c>
      <c r="T218" s="2">
        <f t="shared" si="269"/>
        <v>-6011</v>
      </c>
      <c r="U218" s="2">
        <f t="shared" si="270"/>
        <v>6011</v>
      </c>
      <c r="V218" s="75"/>
      <c r="W218" s="75">
        <f t="shared" si="271"/>
        <v>-1612</v>
      </c>
      <c r="X218" s="75">
        <f t="shared" si="272"/>
        <v>5</v>
      </c>
      <c r="Y218" s="75">
        <f t="shared" si="273"/>
        <v>0</v>
      </c>
      <c r="Z218" s="75"/>
      <c r="AA218" s="2">
        <f t="shared" si="274"/>
        <v>2500</v>
      </c>
      <c r="AB218" s="2">
        <f>IF($F218&lt;=AD$64,AD$65,AD$66)*Calc!$B$12+AD$63</f>
        <v>1500</v>
      </c>
      <c r="AC218" s="2">
        <f t="shared" si="275"/>
        <v>4000</v>
      </c>
      <c r="AD218" s="126">
        <f t="shared" si="276"/>
        <v>-3010</v>
      </c>
      <c r="AE218" s="112">
        <v>2788</v>
      </c>
      <c r="AF218" s="75">
        <f t="shared" si="277"/>
        <v>0</v>
      </c>
      <c r="AG218" s="75"/>
      <c r="AH218" s="75">
        <f t="shared" si="278"/>
        <v>-1216</v>
      </c>
      <c r="AI218" s="75">
        <f t="shared" si="279"/>
        <v>0</v>
      </c>
      <c r="AJ218" s="75">
        <f t="shared" si="280"/>
        <v>-2308</v>
      </c>
      <c r="AK218" s="75">
        <f t="shared" si="281"/>
        <v>0</v>
      </c>
      <c r="AL218" s="75">
        <f t="shared" si="308"/>
        <v>-2308</v>
      </c>
      <c r="AM218" s="114">
        <v>2233</v>
      </c>
      <c r="AN218" s="120"/>
      <c r="AO218" s="75">
        <f t="shared" si="364"/>
        <v>-2059</v>
      </c>
      <c r="AP218" s="75">
        <f t="shared" si="364"/>
        <v>-2141</v>
      </c>
      <c r="AQ218" s="75"/>
      <c r="AR218" s="126">
        <f t="shared" si="282"/>
        <v>-2375</v>
      </c>
      <c r="AS218" s="75">
        <f t="shared" si="365"/>
        <v>-2792</v>
      </c>
      <c r="AT218" s="75">
        <f t="shared" si="365"/>
        <v>-2762</v>
      </c>
      <c r="AU218" s="75">
        <f t="shared" si="365"/>
        <v>0</v>
      </c>
      <c r="AV218" s="75">
        <f t="shared" si="365"/>
        <v>-2956</v>
      </c>
      <c r="AW218" s="112">
        <v>2289</v>
      </c>
      <c r="AX218" s="75">
        <f t="shared" si="366"/>
        <v>-4134</v>
      </c>
      <c r="AY218" s="75">
        <f t="shared" si="366"/>
        <v>-2561</v>
      </c>
      <c r="AZ218" s="75"/>
      <c r="BA218" s="75">
        <f t="shared" si="367"/>
        <v>-2974</v>
      </c>
      <c r="BB218" s="75">
        <f t="shared" si="367"/>
        <v>-1937</v>
      </c>
      <c r="BC218" s="75">
        <f t="shared" si="367"/>
        <v>-2891</v>
      </c>
      <c r="BD218" s="75">
        <f t="shared" si="367"/>
        <v>-2777</v>
      </c>
      <c r="BE218" s="75">
        <f t="shared" si="367"/>
        <v>-2678</v>
      </c>
      <c r="BF218" s="75">
        <f t="shared" si="367"/>
        <v>-1883</v>
      </c>
      <c r="BG218" s="112">
        <v>1588</v>
      </c>
      <c r="BH218" s="75">
        <f t="shared" si="283"/>
        <v>-2734</v>
      </c>
      <c r="BI218" s="75">
        <f t="shared" si="284"/>
        <v>5150</v>
      </c>
      <c r="BJ218" s="75">
        <f t="shared" si="285"/>
        <v>-2520</v>
      </c>
      <c r="BK218" s="75">
        <f t="shared" si="368"/>
        <v>-2905</v>
      </c>
      <c r="BL218" s="75">
        <f t="shared" si="368"/>
        <v>-2427</v>
      </c>
      <c r="BM218" s="75"/>
      <c r="BN218" s="75">
        <f t="shared" si="369"/>
        <v>-2874</v>
      </c>
      <c r="BO218" s="75">
        <f t="shared" si="369"/>
        <v>-2210</v>
      </c>
      <c r="BP218" s="112">
        <v>2105</v>
      </c>
      <c r="BQ218" s="75">
        <f t="shared" si="286"/>
        <v>-1978</v>
      </c>
      <c r="BR218" s="112">
        <v>1876</v>
      </c>
      <c r="BS218" s="75">
        <f t="shared" si="287"/>
        <v>5540</v>
      </c>
      <c r="BT218" s="75">
        <f t="shared" si="370"/>
        <v>-3025</v>
      </c>
      <c r="BU218" s="75">
        <f t="shared" si="370"/>
        <v>-2515</v>
      </c>
      <c r="BV218" s="75">
        <f t="shared" si="370"/>
        <v>0</v>
      </c>
      <c r="BW218" s="75">
        <f t="shared" si="370"/>
        <v>0</v>
      </c>
      <c r="BX218" s="75">
        <f t="shared" si="370"/>
        <v>-1905</v>
      </c>
      <c r="BY218" s="75">
        <f t="shared" si="370"/>
        <v>-2104</v>
      </c>
      <c r="BZ218" s="75">
        <f t="shared" si="370"/>
        <v>-2833</v>
      </c>
      <c r="CA218" s="75">
        <f t="shared" si="370"/>
        <v>-2363</v>
      </c>
      <c r="CB218" s="112">
        <v>1918</v>
      </c>
      <c r="CC218" s="75">
        <f t="shared" si="288"/>
        <v>-77</v>
      </c>
      <c r="CD218" s="75">
        <f t="shared" si="289"/>
        <v>250</v>
      </c>
      <c r="CE218" s="126">
        <f t="shared" si="290"/>
        <v>-943</v>
      </c>
      <c r="CF218" s="75">
        <f t="shared" si="291"/>
        <v>-2431</v>
      </c>
      <c r="CG218" s="75"/>
      <c r="CH218" s="75">
        <f t="shared" si="371"/>
        <v>-4194</v>
      </c>
      <c r="CI218" s="75">
        <f t="shared" si="371"/>
        <v>-1919</v>
      </c>
      <c r="CJ218" s="75"/>
      <c r="CK218" s="75">
        <f t="shared" si="372"/>
        <v>-1793</v>
      </c>
      <c r="CL218" s="75">
        <f t="shared" si="372"/>
        <v>-2447</v>
      </c>
      <c r="CM218" s="112">
        <v>1362</v>
      </c>
      <c r="CN218" s="75">
        <f t="shared" si="373"/>
        <v>0</v>
      </c>
      <c r="CO218" s="75">
        <f t="shared" si="373"/>
        <v>0</v>
      </c>
      <c r="CP218" s="75">
        <f t="shared" si="373"/>
        <v>0</v>
      </c>
      <c r="CQ218" s="75"/>
      <c r="CR218" s="126">
        <f t="shared" si="292"/>
        <v>-2686</v>
      </c>
      <c r="CS218" s="112">
        <v>518.64800000000014</v>
      </c>
      <c r="CT218" s="121">
        <f t="shared" ref="CT218:CT281" si="383">CR218/F218</f>
        <v>-4.2976E-2</v>
      </c>
      <c r="CU218" s="75">
        <f t="shared" si="374"/>
        <v>-2029</v>
      </c>
      <c r="CV218" s="75">
        <f t="shared" si="374"/>
        <v>-2823</v>
      </c>
      <c r="CW218" s="75">
        <f t="shared" si="374"/>
        <v>0</v>
      </c>
      <c r="CX218" s="126" cm="1">
        <f t="array" ref="CX218">IF($F218&lt;=10000,0,-ROUND(MAX(INDEX(CX$26:CX$38,MATCH(MAX($F218-CX$86-IF(CX$8="Yes",IF(CX$9=0,$U218,MIN($U218,CX$9)),0),0),CX$12:CX$25,1))*(MAX($F218-CX$86-IF(CX$8="Yes",IF(CX$9=0,$U218,MIN($U218,CX$9)),0),0)-INDEX(CX$12:CX$25,MATCH(MAX($F218-CX$86-IF(CX$8="Yes",IF(CX$9=0,$U218,MIN($U218,CX$9)),0),0),CX$12:CX$25,1)))+INDEX(CX$39:CX$51,MATCH(MAX($F218-CX$86-IF(CX$8="Yes",IF(CX$9=0,$U218,MIN($U218,CX$9)),0),0),CX$12:CX$25,1))-CX$87,0),0))*(1-_xlfn.IFNA(INDEX(WVFamilyCredit[Percent],MATCH(1,(WVFamilyCredit[Year]=Calc!$B$4)*(WVFamilyCredit[HH Size]=SUM(Calc!$B$11:$B$12))*(WVFamilyCredit[Status]=Calc!$B$8)*(WVFamilyCredit[greater than]&lt;=$F218)*(WVFamilyCredit[equal to or less than]&gt;=$F218),0)),0))</f>
        <v>-2209</v>
      </c>
      <c r="CY218" s="115" cm="1">
        <f t="array" ref="CY218">(1-_xlfn.IFNA(INDEX(WVFamilyCredit[Percent],MATCH(1,(WVFamilyCredit[Year]=Calc!$B$4)*(WVFamilyCredit[HH Size]=SUM(Calc!$B$11:$B$12))*(WVFamilyCredit[Status]=Calc!$B$8)*(WVFamilyCredit[greater than]&lt;=$F218)*(WVFamilyCredit[equal to or less than]&gt;=$F218),0)),0))</f>
        <v>1</v>
      </c>
      <c r="CZ218" s="112">
        <v>2565</v>
      </c>
      <c r="DA218" s="57"/>
      <c r="DB218" s="75">
        <f t="shared" si="375"/>
        <v>-2226</v>
      </c>
      <c r="DC218" s="75">
        <f t="shared" si="375"/>
        <v>0</v>
      </c>
      <c r="DE218" s="57"/>
      <c r="DF218" s="57">
        <f t="shared" si="309"/>
        <v>2788</v>
      </c>
      <c r="DG218" s="57">
        <f t="shared" si="310"/>
        <v>2233</v>
      </c>
      <c r="DH218">
        <v>0</v>
      </c>
      <c r="DI218" s="57">
        <f t="shared" si="311"/>
        <v>2289</v>
      </c>
      <c r="DJ218" s="75">
        <f t="shared" si="312"/>
        <v>1588</v>
      </c>
      <c r="DK218" s="75">
        <f t="shared" si="313"/>
        <v>2105</v>
      </c>
      <c r="DL218" s="75">
        <f t="shared" si="314"/>
        <v>1876</v>
      </c>
      <c r="DM218" s="57">
        <f t="shared" si="315"/>
        <v>1918</v>
      </c>
      <c r="DN218" s="57">
        <f t="shared" si="316"/>
        <v>1362</v>
      </c>
      <c r="DO218">
        <f>0</f>
        <v>0</v>
      </c>
      <c r="DP218">
        <v>0</v>
      </c>
      <c r="DQ218" s="57">
        <f t="shared" si="317"/>
        <v>-2686</v>
      </c>
      <c r="DR218" s="75">
        <f t="shared" si="318"/>
        <v>-2209</v>
      </c>
      <c r="EB218" s="209" cm="1">
        <f t="array" ref="EB218">_xlfn.IFNA(INDEX(CAeitcTable[],MATCH(1,(CAeitcTable[At Least]&lt;=$F218)*(CAeitcTable[But Not Over]&gt;=$F218),0),MATCH(MIN($B$12,3),VALUE(CAeitcTable[#Headers]),0)),0)</f>
        <v>0</v>
      </c>
      <c r="EC218">
        <f t="shared" si="376"/>
        <v>0</v>
      </c>
      <c r="ED218">
        <f t="shared" si="376"/>
        <v>0</v>
      </c>
      <c r="EE218">
        <f t="shared" si="376"/>
        <v>0</v>
      </c>
      <c r="EF218">
        <f t="shared" si="376"/>
        <v>0</v>
      </c>
      <c r="EI218">
        <f t="shared" si="293"/>
        <v>0</v>
      </c>
      <c r="EK218">
        <f t="shared" si="377"/>
        <v>0</v>
      </c>
      <c r="EL218">
        <f t="shared" si="377"/>
        <v>0</v>
      </c>
      <c r="EM218">
        <f t="shared" si="377"/>
        <v>0</v>
      </c>
      <c r="EN218">
        <f t="shared" si="377"/>
        <v>0</v>
      </c>
      <c r="EP218">
        <f t="shared" si="378"/>
        <v>0</v>
      </c>
      <c r="EQ218">
        <f t="shared" si="378"/>
        <v>0</v>
      </c>
      <c r="ER218" s="209">
        <f t="shared" si="294"/>
        <v>0</v>
      </c>
      <c r="ES218">
        <f t="shared" si="379"/>
        <v>0</v>
      </c>
      <c r="ET218">
        <f t="shared" si="379"/>
        <v>0</v>
      </c>
      <c r="EU218" s="213">
        <f t="shared" si="295"/>
        <v>0</v>
      </c>
      <c r="EW218" s="215">
        <f t="shared" si="296"/>
        <v>0</v>
      </c>
      <c r="EX218">
        <f t="shared" si="380"/>
        <v>0</v>
      </c>
      <c r="EY218">
        <f t="shared" si="380"/>
        <v>0</v>
      </c>
      <c r="FB218">
        <f t="shared" si="381"/>
        <v>0</v>
      </c>
      <c r="FC218">
        <f t="shared" si="381"/>
        <v>0</v>
      </c>
      <c r="FD218">
        <f t="shared" si="381"/>
        <v>0</v>
      </c>
      <c r="FG218" s="215">
        <f t="shared" si="297"/>
        <v>0</v>
      </c>
      <c r="FH218">
        <f t="shared" si="382"/>
        <v>0</v>
      </c>
      <c r="FI218">
        <f t="shared" si="382"/>
        <v>0</v>
      </c>
      <c r="FK218">
        <f t="shared" si="298"/>
        <v>0</v>
      </c>
      <c r="FL218" s="215">
        <f t="shared" si="299"/>
        <v>0</v>
      </c>
      <c r="FP218" s="215">
        <f t="shared" si="300"/>
        <v>0</v>
      </c>
      <c r="FQ218">
        <f t="shared" si="301"/>
        <v>0</v>
      </c>
      <c r="FR218" s="215">
        <f t="shared" si="302"/>
        <v>0</v>
      </c>
      <c r="FS218" s="209">
        <f t="shared" si="303"/>
        <v>315</v>
      </c>
      <c r="FU218">
        <f t="shared" si="304"/>
        <v>0</v>
      </c>
    </row>
    <row r="219" spans="6:177">
      <c r="F219" s="2">
        <v>63000</v>
      </c>
      <c r="G219">
        <f t="shared" si="305"/>
        <v>63025</v>
      </c>
      <c r="H219" s="75">
        <f t="shared" si="266"/>
        <v>-6121</v>
      </c>
      <c r="I219" s="57">
        <v>4750</v>
      </c>
      <c r="J219" s="57">
        <v>0</v>
      </c>
      <c r="K219" s="2">
        <f>ROUND(INDEX(CCareExpDecimal[],MATCH(F219,CCareExpDecimal[Income At Least],1),2)*J219,0)</f>
        <v>0</v>
      </c>
      <c r="L219" s="57">
        <v>950.00000000000477</v>
      </c>
      <c r="M219" s="2">
        <f t="shared" si="267"/>
        <v>0</v>
      </c>
      <c r="N219" s="57">
        <v>3800</v>
      </c>
      <c r="O219" s="57">
        <f t="shared" si="363"/>
        <v>4000</v>
      </c>
      <c r="P219" s="2">
        <f t="shared" si="268"/>
        <v>0</v>
      </c>
      <c r="Q219" s="96">
        <v>0</v>
      </c>
      <c r="R219" s="96">
        <f t="shared" si="306"/>
        <v>0</v>
      </c>
      <c r="S219" s="2">
        <f t="shared" si="307"/>
        <v>0</v>
      </c>
      <c r="T219" s="2">
        <f t="shared" si="269"/>
        <v>-6121</v>
      </c>
      <c r="U219" s="2">
        <f t="shared" si="270"/>
        <v>6121</v>
      </c>
      <c r="V219" s="75"/>
      <c r="W219" s="75">
        <f t="shared" si="271"/>
        <v>-1630</v>
      </c>
      <c r="X219" s="75">
        <f t="shared" si="272"/>
        <v>5</v>
      </c>
      <c r="Y219" s="75">
        <f t="shared" si="273"/>
        <v>0</v>
      </c>
      <c r="Z219" s="75"/>
      <c r="AA219" s="2">
        <f t="shared" si="274"/>
        <v>2500</v>
      </c>
      <c r="AB219" s="2">
        <f>IF($F219&lt;=AD$64,AD$65,AD$66)*Calc!$B$12+AD$63</f>
        <v>1500</v>
      </c>
      <c r="AC219" s="2">
        <f t="shared" si="275"/>
        <v>4000</v>
      </c>
      <c r="AD219" s="126">
        <f t="shared" si="276"/>
        <v>-3035</v>
      </c>
      <c r="AE219" s="112">
        <v>2813</v>
      </c>
      <c r="AF219" s="75">
        <f t="shared" si="277"/>
        <v>0</v>
      </c>
      <c r="AG219" s="75"/>
      <c r="AH219" s="75">
        <f t="shared" si="278"/>
        <v>-1229</v>
      </c>
      <c r="AI219" s="75">
        <f t="shared" si="279"/>
        <v>0</v>
      </c>
      <c r="AJ219" s="75">
        <f t="shared" si="280"/>
        <v>-2332</v>
      </c>
      <c r="AK219" s="75">
        <f t="shared" si="281"/>
        <v>0</v>
      </c>
      <c r="AL219" s="75">
        <f t="shared" si="308"/>
        <v>-2332</v>
      </c>
      <c r="AM219" s="114">
        <v>2257</v>
      </c>
      <c r="AN219" s="120"/>
      <c r="AO219" s="75">
        <f t="shared" si="364"/>
        <v>-2099</v>
      </c>
      <c r="AP219" s="75">
        <f t="shared" si="364"/>
        <v>-2163</v>
      </c>
      <c r="AQ219" s="75"/>
      <c r="AR219" s="126">
        <f t="shared" si="282"/>
        <v>-2400</v>
      </c>
      <c r="AS219" s="75">
        <f t="shared" si="365"/>
        <v>-2820</v>
      </c>
      <c r="AT219" s="75">
        <f t="shared" si="365"/>
        <v>-2795</v>
      </c>
      <c r="AU219" s="75">
        <f t="shared" si="365"/>
        <v>0</v>
      </c>
      <c r="AV219" s="75">
        <f t="shared" si="365"/>
        <v>-2984</v>
      </c>
      <c r="AW219" s="112">
        <v>2315</v>
      </c>
      <c r="AX219" s="75">
        <f t="shared" si="366"/>
        <v>-4175</v>
      </c>
      <c r="AY219" s="75">
        <f t="shared" si="366"/>
        <v>-2590</v>
      </c>
      <c r="AZ219" s="75"/>
      <c r="BA219" s="75">
        <f t="shared" si="367"/>
        <v>-2998</v>
      </c>
      <c r="BB219" s="75">
        <f t="shared" si="367"/>
        <v>-1953</v>
      </c>
      <c r="BC219" s="75">
        <f t="shared" si="367"/>
        <v>-2913</v>
      </c>
      <c r="BD219" s="75">
        <f t="shared" si="367"/>
        <v>-2806</v>
      </c>
      <c r="BE219" s="75">
        <f t="shared" si="367"/>
        <v>-2701</v>
      </c>
      <c r="BF219" s="75">
        <f t="shared" si="367"/>
        <v>-1905</v>
      </c>
      <c r="BG219" s="112">
        <v>1609</v>
      </c>
      <c r="BH219" s="75">
        <f t="shared" si="283"/>
        <v>-2768</v>
      </c>
      <c r="BI219" s="75">
        <f t="shared" si="284"/>
        <v>5150</v>
      </c>
      <c r="BJ219" s="75">
        <f t="shared" si="285"/>
        <v>-2543</v>
      </c>
      <c r="BK219" s="75">
        <f t="shared" si="368"/>
        <v>-2930</v>
      </c>
      <c r="BL219" s="75">
        <f t="shared" si="368"/>
        <v>-2448</v>
      </c>
      <c r="BM219" s="75"/>
      <c r="BN219" s="75">
        <f t="shared" si="369"/>
        <v>-2908</v>
      </c>
      <c r="BO219" s="75">
        <f t="shared" si="369"/>
        <v>-2235</v>
      </c>
      <c r="BP219" s="112">
        <v>2130</v>
      </c>
      <c r="BQ219" s="75">
        <f t="shared" si="286"/>
        <v>-2003</v>
      </c>
      <c r="BR219" s="112">
        <v>1900</v>
      </c>
      <c r="BS219" s="75">
        <f t="shared" si="287"/>
        <v>5540</v>
      </c>
      <c r="BT219" s="75">
        <f t="shared" si="370"/>
        <v>-3059</v>
      </c>
      <c r="BU219" s="75">
        <f t="shared" si="370"/>
        <v>-2548</v>
      </c>
      <c r="BV219" s="75">
        <f t="shared" si="370"/>
        <v>0</v>
      </c>
      <c r="BW219" s="75">
        <f t="shared" si="370"/>
        <v>0</v>
      </c>
      <c r="BX219" s="75">
        <f t="shared" si="370"/>
        <v>-1933</v>
      </c>
      <c r="BY219" s="75">
        <f t="shared" si="370"/>
        <v>-2129</v>
      </c>
      <c r="BZ219" s="75">
        <f t="shared" si="370"/>
        <v>-2860</v>
      </c>
      <c r="CA219" s="75">
        <f t="shared" si="370"/>
        <v>-2387</v>
      </c>
      <c r="CB219" s="112">
        <v>1942</v>
      </c>
      <c r="CC219" s="75">
        <f t="shared" si="288"/>
        <v>-86</v>
      </c>
      <c r="CD219" s="75">
        <f t="shared" si="289"/>
        <v>250</v>
      </c>
      <c r="CE219" s="126">
        <f t="shared" si="290"/>
        <v>-957</v>
      </c>
      <c r="CF219" s="75">
        <f t="shared" si="291"/>
        <v>-2455</v>
      </c>
      <c r="CG219" s="75"/>
      <c r="CH219" s="75">
        <f t="shared" si="371"/>
        <v>-4228</v>
      </c>
      <c r="CI219" s="75">
        <f t="shared" si="371"/>
        <v>-1934</v>
      </c>
      <c r="CJ219" s="75"/>
      <c r="CK219" s="75">
        <f t="shared" si="372"/>
        <v>-1811</v>
      </c>
      <c r="CL219" s="75">
        <f t="shared" si="372"/>
        <v>-2479</v>
      </c>
      <c r="CM219" s="112">
        <v>1394</v>
      </c>
      <c r="CN219" s="75">
        <f t="shared" si="373"/>
        <v>0</v>
      </c>
      <c r="CO219" s="75">
        <f t="shared" si="373"/>
        <v>0</v>
      </c>
      <c r="CP219" s="75">
        <f t="shared" si="373"/>
        <v>0</v>
      </c>
      <c r="CQ219" s="75"/>
      <c r="CR219" s="126">
        <f t="shared" si="292"/>
        <v>-2717</v>
      </c>
      <c r="CS219" s="112">
        <v>549.39800000000014</v>
      </c>
      <c r="CT219" s="121">
        <f t="shared" si="383"/>
        <v>-4.3126984126984125E-2</v>
      </c>
      <c r="CU219" s="75">
        <f t="shared" si="374"/>
        <v>-2062</v>
      </c>
      <c r="CV219" s="75">
        <f t="shared" si="374"/>
        <v>-2852</v>
      </c>
      <c r="CW219" s="75">
        <f t="shared" si="374"/>
        <v>0</v>
      </c>
      <c r="CX219" s="126" cm="1">
        <f t="array" ref="CX219">IF($F219&lt;=10000,0,-ROUND(MAX(INDEX(CX$26:CX$38,MATCH(MAX($F219-CX$86-IF(CX$8="Yes",IF(CX$9=0,$U219,MIN($U219,CX$9)),0),0),CX$12:CX$25,1))*(MAX($F219-CX$86-IF(CX$8="Yes",IF(CX$9=0,$U219,MIN($U219,CX$9)),0),0)-INDEX(CX$12:CX$25,MATCH(MAX($F219-CX$86-IF(CX$8="Yes",IF(CX$9=0,$U219,MIN($U219,CX$9)),0),0),CX$12:CX$25,1)))+INDEX(CX$39:CX$51,MATCH(MAX($F219-CX$86-IF(CX$8="Yes",IF(CX$9=0,$U219,MIN($U219,CX$9)),0),0),CX$12:CX$25,1))-CX$87,0),0))*(1-_xlfn.IFNA(INDEX(WVFamilyCredit[Percent],MATCH(1,(WVFamilyCredit[Year]=Calc!$B$4)*(WVFamilyCredit[HH Size]=SUM(Calc!$B$11:$B$12))*(WVFamilyCredit[Status]=Calc!$B$8)*(WVFamilyCredit[greater than]&lt;=$F219)*(WVFamilyCredit[equal to or less than]&gt;=$F219),0)),0))</f>
        <v>-2235</v>
      </c>
      <c r="CY219" s="115" cm="1">
        <f t="array" ref="CY219">(1-_xlfn.IFNA(INDEX(WVFamilyCredit[Percent],MATCH(1,(WVFamilyCredit[Year]=Calc!$B$4)*(WVFamilyCredit[HH Size]=SUM(Calc!$B$11:$B$12))*(WVFamilyCredit[Status]=Calc!$B$8)*(WVFamilyCredit[greater than]&lt;=$F219)*(WVFamilyCredit[equal to or less than]&gt;=$F219),0)),0))</f>
        <v>1</v>
      </c>
      <c r="CZ219" s="112">
        <v>2595</v>
      </c>
      <c r="DA219" s="57"/>
      <c r="DB219" s="75">
        <f t="shared" si="375"/>
        <v>-2253</v>
      </c>
      <c r="DC219" s="75">
        <f t="shared" si="375"/>
        <v>0</v>
      </c>
      <c r="DE219" s="57"/>
      <c r="DF219" s="57">
        <f t="shared" si="309"/>
        <v>2813</v>
      </c>
      <c r="DG219" s="57">
        <f t="shared" si="310"/>
        <v>2257</v>
      </c>
      <c r="DH219">
        <v>0</v>
      </c>
      <c r="DI219" s="57">
        <f t="shared" si="311"/>
        <v>2315</v>
      </c>
      <c r="DJ219" s="75">
        <f t="shared" si="312"/>
        <v>1609</v>
      </c>
      <c r="DK219" s="75">
        <f t="shared" si="313"/>
        <v>2130</v>
      </c>
      <c r="DL219" s="75">
        <f t="shared" si="314"/>
        <v>1900</v>
      </c>
      <c r="DM219" s="57">
        <f t="shared" si="315"/>
        <v>1942</v>
      </c>
      <c r="DN219" s="57">
        <f t="shared" si="316"/>
        <v>1394</v>
      </c>
      <c r="DO219">
        <f>0</f>
        <v>0</v>
      </c>
      <c r="DP219">
        <v>0</v>
      </c>
      <c r="DQ219" s="57">
        <f t="shared" si="317"/>
        <v>-2717</v>
      </c>
      <c r="DR219" s="75">
        <f t="shared" si="318"/>
        <v>-2235</v>
      </c>
      <c r="EB219" s="209" cm="1">
        <f t="array" ref="EB219">_xlfn.IFNA(INDEX(CAeitcTable[],MATCH(1,(CAeitcTable[At Least]&lt;=$F219)*(CAeitcTable[But Not Over]&gt;=$F219),0),MATCH(MIN($B$12,3),VALUE(CAeitcTable[#Headers]),0)),0)</f>
        <v>0</v>
      </c>
      <c r="EC219">
        <f t="shared" si="376"/>
        <v>0</v>
      </c>
      <c r="ED219">
        <f t="shared" si="376"/>
        <v>0</v>
      </c>
      <c r="EE219">
        <f t="shared" si="376"/>
        <v>0</v>
      </c>
      <c r="EF219">
        <f t="shared" si="376"/>
        <v>0</v>
      </c>
      <c r="EI219">
        <f t="shared" si="293"/>
        <v>0</v>
      </c>
      <c r="EK219">
        <f t="shared" si="377"/>
        <v>0</v>
      </c>
      <c r="EL219">
        <f t="shared" si="377"/>
        <v>0</v>
      </c>
      <c r="EM219">
        <f t="shared" si="377"/>
        <v>0</v>
      </c>
      <c r="EN219">
        <f t="shared" si="377"/>
        <v>0</v>
      </c>
      <c r="EP219">
        <f t="shared" si="378"/>
        <v>0</v>
      </c>
      <c r="EQ219">
        <f t="shared" si="378"/>
        <v>0</v>
      </c>
      <c r="ER219" s="209">
        <f t="shared" si="294"/>
        <v>0</v>
      </c>
      <c r="ES219">
        <f t="shared" si="379"/>
        <v>0</v>
      </c>
      <c r="ET219">
        <f t="shared" si="379"/>
        <v>0</v>
      </c>
      <c r="EU219" s="213">
        <f t="shared" si="295"/>
        <v>0</v>
      </c>
      <c r="EW219" s="215">
        <f t="shared" si="296"/>
        <v>0</v>
      </c>
      <c r="EX219">
        <f t="shared" si="380"/>
        <v>0</v>
      </c>
      <c r="EY219">
        <f t="shared" si="380"/>
        <v>0</v>
      </c>
      <c r="FB219">
        <f t="shared" si="381"/>
        <v>0</v>
      </c>
      <c r="FC219">
        <f t="shared" si="381"/>
        <v>0</v>
      </c>
      <c r="FD219">
        <f t="shared" si="381"/>
        <v>0</v>
      </c>
      <c r="FG219" s="215">
        <f t="shared" si="297"/>
        <v>0</v>
      </c>
      <c r="FH219">
        <f t="shared" si="382"/>
        <v>0</v>
      </c>
      <c r="FI219">
        <f t="shared" si="382"/>
        <v>0</v>
      </c>
      <c r="FK219">
        <f t="shared" si="298"/>
        <v>0</v>
      </c>
      <c r="FL219" s="215">
        <f t="shared" si="299"/>
        <v>0</v>
      </c>
      <c r="FP219" s="215">
        <f t="shared" si="300"/>
        <v>0</v>
      </c>
      <c r="FQ219">
        <f t="shared" si="301"/>
        <v>0</v>
      </c>
      <c r="FR219" s="215">
        <f t="shared" si="302"/>
        <v>0</v>
      </c>
      <c r="FS219" s="209">
        <f t="shared" si="303"/>
        <v>315</v>
      </c>
      <c r="FU219">
        <f t="shared" si="304"/>
        <v>0</v>
      </c>
    </row>
    <row r="220" spans="6:177">
      <c r="F220" s="2">
        <v>63500</v>
      </c>
      <c r="G220">
        <f t="shared" si="305"/>
        <v>63525</v>
      </c>
      <c r="H220" s="75">
        <f t="shared" si="266"/>
        <v>-6231</v>
      </c>
      <c r="I220" s="57">
        <v>4810</v>
      </c>
      <c r="J220" s="57">
        <v>0</v>
      </c>
      <c r="K220" s="2">
        <f>ROUND(INDEX(CCareExpDecimal[],MATCH(F220,CCareExpDecimal[Income At Least],1),2)*J220,0)</f>
        <v>0</v>
      </c>
      <c r="L220" s="57">
        <v>962.00000000000489</v>
      </c>
      <c r="M220" s="2">
        <f t="shared" si="267"/>
        <v>0</v>
      </c>
      <c r="N220" s="57">
        <v>3848</v>
      </c>
      <c r="O220" s="57">
        <f t="shared" si="363"/>
        <v>4000</v>
      </c>
      <c r="P220" s="2">
        <f t="shared" si="268"/>
        <v>0</v>
      </c>
      <c r="Q220" s="96">
        <v>0</v>
      </c>
      <c r="R220" s="96">
        <f t="shared" si="306"/>
        <v>0</v>
      </c>
      <c r="S220" s="2">
        <f t="shared" si="307"/>
        <v>0</v>
      </c>
      <c r="T220" s="2">
        <f t="shared" si="269"/>
        <v>-6231</v>
      </c>
      <c r="U220" s="2">
        <f t="shared" si="270"/>
        <v>6231</v>
      </c>
      <c r="V220" s="75"/>
      <c r="W220" s="75">
        <f t="shared" si="271"/>
        <v>-1648</v>
      </c>
      <c r="X220" s="75">
        <f t="shared" si="272"/>
        <v>5</v>
      </c>
      <c r="Y220" s="75">
        <f t="shared" si="273"/>
        <v>0</v>
      </c>
      <c r="Z220" s="75"/>
      <c r="AA220" s="2">
        <f t="shared" si="274"/>
        <v>2500</v>
      </c>
      <c r="AB220" s="2">
        <f>IF($F220&lt;=AD$64,AD$65,AD$66)*Calc!$B$12+AD$63</f>
        <v>1500</v>
      </c>
      <c r="AC220" s="2">
        <f t="shared" si="275"/>
        <v>4000</v>
      </c>
      <c r="AD220" s="126">
        <f t="shared" si="276"/>
        <v>-3060</v>
      </c>
      <c r="AE220" s="112">
        <v>2838</v>
      </c>
      <c r="AF220" s="75">
        <f t="shared" si="277"/>
        <v>0</v>
      </c>
      <c r="AG220" s="75"/>
      <c r="AH220" s="75">
        <f t="shared" si="278"/>
        <v>-1241</v>
      </c>
      <c r="AI220" s="75">
        <f t="shared" si="279"/>
        <v>0</v>
      </c>
      <c r="AJ220" s="75">
        <f t="shared" si="280"/>
        <v>-2357</v>
      </c>
      <c r="AK220" s="75">
        <f t="shared" si="281"/>
        <v>0</v>
      </c>
      <c r="AL220" s="75">
        <f t="shared" si="308"/>
        <v>-2357</v>
      </c>
      <c r="AM220" s="114">
        <v>2280</v>
      </c>
      <c r="AN220" s="120"/>
      <c r="AO220" s="75">
        <f t="shared" si="364"/>
        <v>-2139</v>
      </c>
      <c r="AP220" s="75">
        <f t="shared" si="364"/>
        <v>-2185</v>
      </c>
      <c r="AQ220" s="75"/>
      <c r="AR220" s="126">
        <f t="shared" si="282"/>
        <v>-2425</v>
      </c>
      <c r="AS220" s="75">
        <f t="shared" si="365"/>
        <v>-2850</v>
      </c>
      <c r="AT220" s="75">
        <f t="shared" si="365"/>
        <v>-2827</v>
      </c>
      <c r="AU220" s="75">
        <f t="shared" si="365"/>
        <v>0</v>
      </c>
      <c r="AV220" s="75">
        <f t="shared" si="365"/>
        <v>-3013</v>
      </c>
      <c r="AW220" s="112">
        <v>2341</v>
      </c>
      <c r="AX220" s="75">
        <f t="shared" si="366"/>
        <v>-4216</v>
      </c>
      <c r="AY220" s="75">
        <f t="shared" si="366"/>
        <v>-2619</v>
      </c>
      <c r="AZ220" s="75"/>
      <c r="BA220" s="75">
        <f t="shared" si="367"/>
        <v>-3023</v>
      </c>
      <c r="BB220" s="75">
        <f t="shared" si="367"/>
        <v>-1969</v>
      </c>
      <c r="BC220" s="75">
        <f t="shared" si="367"/>
        <v>-2935</v>
      </c>
      <c r="BD220" s="75">
        <f t="shared" si="367"/>
        <v>-2834</v>
      </c>
      <c r="BE220" s="75">
        <f t="shared" si="367"/>
        <v>-2723</v>
      </c>
      <c r="BF220" s="75">
        <f t="shared" si="367"/>
        <v>-1926</v>
      </c>
      <c r="BG220" s="112">
        <v>1630</v>
      </c>
      <c r="BH220" s="75">
        <f t="shared" si="283"/>
        <v>-2801</v>
      </c>
      <c r="BI220" s="75">
        <f t="shared" si="284"/>
        <v>5150</v>
      </c>
      <c r="BJ220" s="75">
        <f t="shared" si="285"/>
        <v>-2567</v>
      </c>
      <c r="BK220" s="75">
        <f t="shared" si="368"/>
        <v>-2955</v>
      </c>
      <c r="BL220" s="75">
        <f t="shared" si="368"/>
        <v>-2469</v>
      </c>
      <c r="BM220" s="75"/>
      <c r="BN220" s="75">
        <f t="shared" si="369"/>
        <v>-2942</v>
      </c>
      <c r="BO220" s="75">
        <f t="shared" si="369"/>
        <v>-2260</v>
      </c>
      <c r="BP220" s="112">
        <v>2155</v>
      </c>
      <c r="BQ220" s="75">
        <f t="shared" si="286"/>
        <v>-2027</v>
      </c>
      <c r="BR220" s="112">
        <v>1925</v>
      </c>
      <c r="BS220" s="75">
        <f t="shared" si="287"/>
        <v>5540</v>
      </c>
      <c r="BT220" s="75">
        <f t="shared" si="370"/>
        <v>-3093</v>
      </c>
      <c r="BU220" s="75">
        <f t="shared" si="370"/>
        <v>-2581</v>
      </c>
      <c r="BV220" s="75">
        <f t="shared" si="370"/>
        <v>0</v>
      </c>
      <c r="BW220" s="75">
        <f t="shared" si="370"/>
        <v>0</v>
      </c>
      <c r="BX220" s="75">
        <f t="shared" si="370"/>
        <v>-1961</v>
      </c>
      <c r="BY220" s="75">
        <f t="shared" si="370"/>
        <v>-2153</v>
      </c>
      <c r="BZ220" s="75">
        <f t="shared" si="370"/>
        <v>-2888</v>
      </c>
      <c r="CA220" s="75">
        <f t="shared" si="370"/>
        <v>-2411</v>
      </c>
      <c r="CB220" s="112">
        <v>1965</v>
      </c>
      <c r="CC220" s="75">
        <f t="shared" si="288"/>
        <v>-96</v>
      </c>
      <c r="CD220" s="75">
        <f t="shared" si="289"/>
        <v>250</v>
      </c>
      <c r="CE220" s="126">
        <f t="shared" si="290"/>
        <v>-971</v>
      </c>
      <c r="CF220" s="75">
        <f t="shared" si="291"/>
        <v>-2479</v>
      </c>
      <c r="CG220" s="75"/>
      <c r="CH220" s="75">
        <f t="shared" si="371"/>
        <v>-4262</v>
      </c>
      <c r="CI220" s="75">
        <f t="shared" si="371"/>
        <v>-1949</v>
      </c>
      <c r="CJ220" s="75"/>
      <c r="CK220" s="75">
        <f t="shared" si="372"/>
        <v>-1830</v>
      </c>
      <c r="CL220" s="75">
        <f t="shared" si="372"/>
        <v>-2511</v>
      </c>
      <c r="CM220" s="112">
        <v>1426</v>
      </c>
      <c r="CN220" s="75">
        <f t="shared" si="373"/>
        <v>0</v>
      </c>
      <c r="CO220" s="75">
        <f t="shared" si="373"/>
        <v>0</v>
      </c>
      <c r="CP220" s="75">
        <f t="shared" si="373"/>
        <v>0</v>
      </c>
      <c r="CQ220" s="75"/>
      <c r="CR220" s="126">
        <f t="shared" si="292"/>
        <v>-2748</v>
      </c>
      <c r="CS220" s="112">
        <v>580.14800000000014</v>
      </c>
      <c r="CT220" s="121">
        <f t="shared" si="383"/>
        <v>-4.3275590551181103E-2</v>
      </c>
      <c r="CU220" s="75">
        <f t="shared" si="374"/>
        <v>-2095</v>
      </c>
      <c r="CV220" s="75">
        <f t="shared" si="374"/>
        <v>-2880</v>
      </c>
      <c r="CW220" s="75">
        <f t="shared" si="374"/>
        <v>0</v>
      </c>
      <c r="CX220" s="126" cm="1">
        <f t="array" ref="CX220">IF($F220&lt;=10000,0,-ROUND(MAX(INDEX(CX$26:CX$38,MATCH(MAX($F220-CX$86-IF(CX$8="Yes",IF(CX$9=0,$U220,MIN($U220,CX$9)),0),0),CX$12:CX$25,1))*(MAX($F220-CX$86-IF(CX$8="Yes",IF(CX$9=0,$U220,MIN($U220,CX$9)),0),0)-INDEX(CX$12:CX$25,MATCH(MAX($F220-CX$86-IF(CX$8="Yes",IF(CX$9=0,$U220,MIN($U220,CX$9)),0),0),CX$12:CX$25,1)))+INDEX(CX$39:CX$51,MATCH(MAX($F220-CX$86-IF(CX$8="Yes",IF(CX$9=0,$U220,MIN($U220,CX$9)),0),0),CX$12:CX$25,1))-CX$87,0),0))*(1-_xlfn.IFNA(INDEX(WVFamilyCredit[Percent],MATCH(1,(WVFamilyCredit[Year]=Calc!$B$4)*(WVFamilyCredit[HH Size]=SUM(Calc!$B$11:$B$12))*(WVFamilyCredit[Status]=Calc!$B$8)*(WVFamilyCredit[greater than]&lt;=$F220)*(WVFamilyCredit[equal to or less than]&gt;=$F220),0)),0))</f>
        <v>-2260</v>
      </c>
      <c r="CY220" s="115" cm="1">
        <f t="array" ref="CY220">(1-_xlfn.IFNA(INDEX(WVFamilyCredit[Percent],MATCH(1,(WVFamilyCredit[Year]=Calc!$B$4)*(WVFamilyCredit[HH Size]=SUM(Calc!$B$11:$B$12))*(WVFamilyCredit[Status]=Calc!$B$8)*(WVFamilyCredit[greater than]&lt;=$F220)*(WVFamilyCredit[equal to or less than]&gt;=$F220),0)),0))</f>
        <v>1</v>
      </c>
      <c r="CZ220" s="112">
        <v>2625</v>
      </c>
      <c r="DA220" s="57"/>
      <c r="DB220" s="75">
        <f t="shared" si="375"/>
        <v>-2279</v>
      </c>
      <c r="DC220" s="75">
        <f t="shared" si="375"/>
        <v>0</v>
      </c>
      <c r="DE220" s="57"/>
      <c r="DF220" s="57">
        <f t="shared" si="309"/>
        <v>2838</v>
      </c>
      <c r="DG220" s="57">
        <f t="shared" si="310"/>
        <v>2280</v>
      </c>
      <c r="DH220">
        <v>0</v>
      </c>
      <c r="DI220" s="57">
        <f t="shared" si="311"/>
        <v>2341</v>
      </c>
      <c r="DJ220" s="75">
        <f t="shared" si="312"/>
        <v>1630</v>
      </c>
      <c r="DK220" s="75">
        <f t="shared" si="313"/>
        <v>2155</v>
      </c>
      <c r="DL220" s="75">
        <f t="shared" si="314"/>
        <v>1925</v>
      </c>
      <c r="DM220" s="57">
        <f t="shared" si="315"/>
        <v>1965</v>
      </c>
      <c r="DN220" s="57">
        <f t="shared" si="316"/>
        <v>1426</v>
      </c>
      <c r="DO220">
        <f>0</f>
        <v>0</v>
      </c>
      <c r="DP220">
        <v>0</v>
      </c>
      <c r="DQ220" s="57">
        <f t="shared" si="317"/>
        <v>-2748</v>
      </c>
      <c r="DR220" s="75">
        <f t="shared" si="318"/>
        <v>-2260</v>
      </c>
      <c r="EB220" s="209" cm="1">
        <f t="array" ref="EB220">_xlfn.IFNA(INDEX(CAeitcTable[],MATCH(1,(CAeitcTable[At Least]&lt;=$F220)*(CAeitcTable[But Not Over]&gt;=$F220),0),MATCH(MIN($B$12,3),VALUE(CAeitcTable[#Headers]),0)),0)</f>
        <v>0</v>
      </c>
      <c r="EC220">
        <f t="shared" si="376"/>
        <v>0</v>
      </c>
      <c r="ED220">
        <f t="shared" si="376"/>
        <v>0</v>
      </c>
      <c r="EE220">
        <f t="shared" si="376"/>
        <v>0</v>
      </c>
      <c r="EF220">
        <f t="shared" si="376"/>
        <v>0</v>
      </c>
      <c r="EI220">
        <f t="shared" si="293"/>
        <v>0</v>
      </c>
      <c r="EK220">
        <f t="shared" si="377"/>
        <v>0</v>
      </c>
      <c r="EL220">
        <f t="shared" si="377"/>
        <v>0</v>
      </c>
      <c r="EM220">
        <f t="shared" si="377"/>
        <v>0</v>
      </c>
      <c r="EN220">
        <f t="shared" si="377"/>
        <v>0</v>
      </c>
      <c r="EP220">
        <f t="shared" si="378"/>
        <v>0</v>
      </c>
      <c r="EQ220">
        <f t="shared" si="378"/>
        <v>0</v>
      </c>
      <c r="ER220" s="209">
        <f t="shared" si="294"/>
        <v>0</v>
      </c>
      <c r="ES220">
        <f t="shared" si="379"/>
        <v>0</v>
      </c>
      <c r="ET220">
        <f t="shared" si="379"/>
        <v>0</v>
      </c>
      <c r="EU220" s="213">
        <f t="shared" si="295"/>
        <v>0</v>
      </c>
      <c r="EW220" s="215">
        <f t="shared" si="296"/>
        <v>0</v>
      </c>
      <c r="EX220">
        <f t="shared" si="380"/>
        <v>0</v>
      </c>
      <c r="EY220">
        <f t="shared" si="380"/>
        <v>0</v>
      </c>
      <c r="FB220">
        <f t="shared" si="381"/>
        <v>0</v>
      </c>
      <c r="FC220">
        <f t="shared" si="381"/>
        <v>0</v>
      </c>
      <c r="FD220">
        <f t="shared" si="381"/>
        <v>0</v>
      </c>
      <c r="FG220" s="215">
        <f t="shared" si="297"/>
        <v>0</v>
      </c>
      <c r="FH220">
        <f t="shared" si="382"/>
        <v>0</v>
      </c>
      <c r="FI220">
        <f t="shared" si="382"/>
        <v>0</v>
      </c>
      <c r="FK220">
        <f t="shared" si="298"/>
        <v>0</v>
      </c>
      <c r="FL220" s="215">
        <f t="shared" si="299"/>
        <v>0</v>
      </c>
      <c r="FP220" s="215">
        <f t="shared" si="300"/>
        <v>0</v>
      </c>
      <c r="FQ220">
        <f t="shared" si="301"/>
        <v>0</v>
      </c>
      <c r="FR220" s="215">
        <f t="shared" si="302"/>
        <v>0</v>
      </c>
      <c r="FS220" s="209">
        <f t="shared" si="303"/>
        <v>315</v>
      </c>
      <c r="FU220">
        <f t="shared" si="304"/>
        <v>0</v>
      </c>
    </row>
    <row r="221" spans="6:177">
      <c r="F221" s="2">
        <v>64000</v>
      </c>
      <c r="G221">
        <f t="shared" si="305"/>
        <v>64025</v>
      </c>
      <c r="H221" s="75">
        <f t="shared" ref="H221:H284" si="384">-ROUND(INDEX(H$27:H$38,MATCH(MAX($F221-H$86,0),H$13:H$25,1))*(MAX($F221-H$86,0)-INDEX(H$13:H$25,MATCH(MAX($F221-H$86,0),H$13:H$25,1)))+INDEX(H$40:H$51,MATCH(MAX($F221-H$86,0),H$13:H$25,1)),0)</f>
        <v>-6341</v>
      </c>
      <c r="I221" s="57">
        <v>4870</v>
      </c>
      <c r="J221" s="57">
        <v>0</v>
      </c>
      <c r="K221" s="2">
        <f>ROUND(INDEX(CCareExpDecimal[],MATCH(F221,CCareExpDecimal[Income At Least],1),2)*J221,0)</f>
        <v>0</v>
      </c>
      <c r="L221" s="57">
        <v>974.00000000000489</v>
      </c>
      <c r="M221" s="2">
        <f t="shared" ref="M221:M284" si="385">MIN(-H221,M$4*$B$12)</f>
        <v>0</v>
      </c>
      <c r="N221" s="57">
        <v>3896</v>
      </c>
      <c r="O221" s="57">
        <f t="shared" si="363"/>
        <v>4000</v>
      </c>
      <c r="P221" s="2">
        <f t="shared" ref="P221:P284" si="386">ROUND(MAX(MIN(P$9*($F221-P$8),P$4*$B$12-M221),0),0)</f>
        <v>0</v>
      </c>
      <c r="Q221" s="96">
        <v>0</v>
      </c>
      <c r="R221" s="96">
        <f t="shared" si="306"/>
        <v>0</v>
      </c>
      <c r="S221" s="2">
        <f t="shared" si="307"/>
        <v>0</v>
      </c>
      <c r="T221" s="2">
        <f t="shared" ref="T221:T284" si="387">SUM(H221,K221,M221,P221,S221)</f>
        <v>-6341</v>
      </c>
      <c r="U221" s="2">
        <f t="shared" ref="U221:U284" si="388">MAX(-T221,0)</f>
        <v>6341</v>
      </c>
      <c r="V221" s="75"/>
      <c r="W221" s="75">
        <f t="shared" ref="W221:W284" si="389">ROUND(SUMPRODUCT($AD$2:$DC$2,AD221:DC221)/W$2*$X$5,0)</f>
        <v>-1667</v>
      </c>
      <c r="X221" s="75">
        <f t="shared" ref="X221:X284" si="390">ROUND(SUMPRODUCT($DX$2:$FV$2,DX221:FV221)/$W$2,0)</f>
        <v>5</v>
      </c>
      <c r="Y221" s="75">
        <f t="shared" ref="Y221:Y284" si="391">ROUND($S221*Y$10,0)</f>
        <v>0</v>
      </c>
      <c r="Z221" s="75"/>
      <c r="AA221" s="2">
        <f t="shared" ref="AA221:AA284" si="392">MAX(AD$74+MAX($F221+500-AD$68,0)/AD$69*AD$75,AD$76)</f>
        <v>2500</v>
      </c>
      <c r="AB221" s="2">
        <f>IF($F221&lt;=AD$64,AD$65,AD$66)*Calc!$B$12+AD$63</f>
        <v>1500</v>
      </c>
      <c r="AC221" s="2">
        <f t="shared" ref="AC221:AC284" si="393">SUM(AA221:AB221,MAX(-U221,0))</f>
        <v>4000</v>
      </c>
      <c r="AD221" s="126">
        <f t="shared" ref="AD221:AD284" si="394">-ROUND(MAX(INDEX(AD$26:AD$38,MATCH(MAX($F221-AC$90,0),AD$12:AD$25,1))*(MAX($F221-AC$90,0))+INDEX(AD$39:AD$51,MATCH(MAX($F221-AC$90,0),AD$12:AD$25,1)),0),0)</f>
        <v>-3085</v>
      </c>
      <c r="AE221" s="112">
        <v>2863</v>
      </c>
      <c r="AF221" s="75">
        <f t="shared" ref="AF221:AF284" si="395">-ROUND(MAX(INDEX(AF$26:AF$38,MATCH(MAX($F221-AF$86-IF(AF$8="Yes",IF(AF$9=0,$U221,MIN($U221,AF$9)),0),0),AF$12:AF$25,1))*(MAX($F221-AF$86-IF(AF$8="Yes",IF(AF$9=0,$U221,MIN($U221,AF$9)),0),0)-INDEX(AF$12:AF$25,MATCH(MAX($F221-AF$86-IF(AF$8="Yes",IF(AF$9=0,$U221,MIN($U221,AF$9)),0),0),AF$12:AF$25,1)))+INDEX(AF$39:AF$51,MATCH(MAX($F221-AF$86-IF(AF$8="Yes",IF(AF$9=0,$U221,MIN($U221,AF$9)),0),0),AF$12:AF$25,1))-AF$87,0),0)</f>
        <v>0</v>
      </c>
      <c r="AG221" s="75"/>
      <c r="AH221" s="75">
        <f t="shared" ref="AH221:AH284" si="396">-ROUND(MAX(INDEX(AH$26:AH$38,MATCH(MAX($F221-AH$86-IF(AH$8="Yes",IF(AH$9=0,$U221,MIN($U221,AH$9)),0),0),AH$12:AH$25,1))*(MAX($F221-AH$86-IF(AH$8="Yes",IF(AH$9=0,$U221,MIN($U221,AH$9)),0),0)-INDEX(AH$12:AH$25,MATCH(MAX($F221-AH$86-IF(AH$8="Yes",IF(AH$9=0,$U221,MIN($U221,AH$9)),0),0),AH$12:AH$25,1)))+INDEX(AH$39:AH$51,MATCH(MAX($F221-AH$86-IF(AH$8="Yes",IF(AH$9=0,$U221,MIN($U221,AH$9)),0),0),AH$12:AH$25,1))-AH$87,0),0)</f>
        <v>-1254</v>
      </c>
      <c r="AI221" s="75">
        <f t="shared" ref="AI221:AI284" si="397">IF(AND($F221&gt;$AL$73,$F221&lt;AL$74),(AL$74-$F221)*AL$67,0)</f>
        <v>0</v>
      </c>
      <c r="AJ221" s="75">
        <f t="shared" ref="AJ221:AJ262" si="398">IF(AND($F221&lt;AL$73+1,$B$7="MFJ"),0,-ROUND(MAX(INDEX(AJ$26:AJ$38,MATCH(MAX($F221-AJ$86-IF(AJ$8="Yes",IF(AJ$9=0,$U221,MIN($U221,AJ$9)),0),0),AJ$12:AJ$25,1))*(MAX($F221-AJ$86-IF(AJ$8="Yes",IF(AJ$9=0,$U221,MIN($U221,AJ$9)),0),0)-INDEX(AJ$12:AJ$25,MATCH(MAX($F221-AJ$86-IF(AJ$8="Yes",IF(AJ$9=0,$U221,MIN($U221,AJ$9)),0),0),AJ$12:AJ$25,1)))+INDEX(AJ$39:AJ$51,MATCH(MAX($F221-AJ$86-IF(AJ$8="Yes",IF(AJ$9=0,$U221,MIN($U221,AJ$9)),0),0),AJ$12:AJ$25,1))-AJ$87,0),0))</f>
        <v>-2381</v>
      </c>
      <c r="AK221" s="75">
        <f t="shared" ref="AK221:AK284" si="399">IF(AND($F221&lt;=AL$73-1,NOT($B$7="MFJ")),0,-ROUND(MAX(INDEX(AK$26:AK$38,MATCH(MAX($F221-AK$86-IF(AK$8="Yes",IF(AK$9=0,$U221,MIN($U221,AK$9)),0),0),AK$12:AK$25,1))*(MAX($F221-AK$86-IF(AK$8="Yes",IF(AK$9=0,$U221,MIN($U221,AK$9)),0),0)-INDEX(AK$12:AK$25,MATCH(MAX($F221-AK$86-IF(AK$8="Yes",IF(AK$9=0,$U221,MIN($U221,AK$9)),0),0),AK$12:AK$25,1)))+INDEX(AK$39:AK$51,MATCH(MAX($F221-AK$86-IF(AK$8="Yes",IF(AK$9=0,$U221,MIN($U221,AK$9)),0),0),AK$12:AK$25,1))-AK$87,0),0))</f>
        <v>0</v>
      </c>
      <c r="AL221" s="75">
        <f t="shared" si="308"/>
        <v>-2381</v>
      </c>
      <c r="AM221" s="114">
        <v>2304</v>
      </c>
      <c r="AN221" s="120"/>
      <c r="AO221" s="75">
        <f t="shared" si="364"/>
        <v>-2179</v>
      </c>
      <c r="AP221" s="75">
        <f t="shared" si="364"/>
        <v>-2207</v>
      </c>
      <c r="AQ221" s="75"/>
      <c r="AR221" s="126">
        <f t="shared" ref="AR221:AR284" si="400">-ROUND(MAX(INDEX(AR$26:AR$38,MATCH(MAX($F221-AR$86-IF(AR$8="Yes",IF(AR$9=0,$U221,MIN($U221,AR$9)),0),0),AR$12:AR$25,1))*(MAX($F221-AR$86-IF(AR$8="Yes",IF(AR$9=0,$U221,MIN($U221,AR$9)),0),0)-INDEX(AR$12:AR$25,MATCH(MAX($F221-AR$86-IF(AR$8="Yes",IF(AR$9=0,$U221,MIN($U221,AR$9)),0),0),AR$12:AR$25,1)))+INDEX(AR$39:AR$51,MATCH(MAX($F221-AR$86-IF(AR$8="Yes",IF(AR$9=0,$U221,MIN($U221,AR$9)),0),0),AR$12:AR$25,1))-AR$87,0)+IF(AND($F221&gt;AR$73,$B$8="Single"),AR$80,0),0)</f>
        <v>-2450</v>
      </c>
      <c r="AS221" s="75">
        <f t="shared" si="365"/>
        <v>-2883</v>
      </c>
      <c r="AT221" s="75">
        <f t="shared" si="365"/>
        <v>-2860</v>
      </c>
      <c r="AU221" s="75">
        <f t="shared" si="365"/>
        <v>0</v>
      </c>
      <c r="AV221" s="75">
        <f t="shared" si="365"/>
        <v>-3042</v>
      </c>
      <c r="AW221" s="112">
        <v>2368</v>
      </c>
      <c r="AX221" s="75">
        <f t="shared" si="366"/>
        <v>-4258</v>
      </c>
      <c r="AY221" s="75">
        <f t="shared" si="366"/>
        <v>-2648</v>
      </c>
      <c r="AZ221" s="75"/>
      <c r="BA221" s="75">
        <f t="shared" si="367"/>
        <v>-3048</v>
      </c>
      <c r="BB221" s="75">
        <f t="shared" si="367"/>
        <v>-1985</v>
      </c>
      <c r="BC221" s="75">
        <f t="shared" si="367"/>
        <v>-2957</v>
      </c>
      <c r="BD221" s="75">
        <f t="shared" si="367"/>
        <v>-2863</v>
      </c>
      <c r="BE221" s="75">
        <f t="shared" si="367"/>
        <v>-2746</v>
      </c>
      <c r="BF221" s="75">
        <f t="shared" si="367"/>
        <v>-1947</v>
      </c>
      <c r="BG221" s="112">
        <v>1652</v>
      </c>
      <c r="BH221" s="75">
        <f t="shared" ref="BH221:BH284" si="401">-ROUND(MAX(INDEX(BH$26:BH$38,MATCH(MAX($F221-BH$86-IF(BH$8="Yes",IF(BH$9=0,$U221,MIN($U221,BH$9)),0),0),BH$12:BH$25,1))*(MAX($F221-BH$86-IF(BH$8="Yes",IF(BH$9=0,$U221,MIN($U221,BH$9)),0),0)-INDEX(BH$12:BH$25,MATCH(MAX($F221-BH$86-IF(BH$8="Yes",IF(BH$9=0,$U221,MIN($U221,BH$9)),0),0),BH$12:BH$25,1)))+INDEX(BH$39:BH$51,MATCH(MAX($F221-BH$86-IF(BH$8="Yes",IF(BH$9=0,$U221,MIN($U221,BH$9)),0),0),BH$12:BH$25,1))-BH$87,0),0)</f>
        <v>-2835</v>
      </c>
      <c r="BI221" s="75">
        <f t="shared" ref="BI221:BI284" si="402">MAX(MIN(BJ$70,$F221*BJ$62),BJ$69)</f>
        <v>5150</v>
      </c>
      <c r="BJ221" s="75">
        <f t="shared" ref="BJ221:BJ284" si="403">-ROUND(MAX(INDEX(BJ$26:BJ$38,MATCH(MAX($F221-BJ$86-BI221-IF(BJ$8="Yes",IF(BJ$9=0,$U221,MIN($U221,BJ$9)),0),0),BJ$12:BJ$25,1))*(MAX($F221-BJ$86-BI221-IF(BJ$8="Yes",IF(BJ$9=0,$U221,MIN($U221,BJ$9)),0),0)-INDEX(BJ$12:BJ$25,MATCH(MAX($F221-BJ$86-BI221-IF(BJ$8="Yes",IF(BJ$9=0,$U221,MIN($U221,BJ$9)),0),0),BJ$12:BJ$25,1)))+INDEX(BJ$39:BJ$51,MATCH(MAX($F221-BJ$86-BI221-IF(BJ$8="Yes",IF(BJ$9=0,$U221,MIN($U221,BJ$9)),0),0),BJ$12:BJ$25,1))-BJ$87,0),0)</f>
        <v>-2591</v>
      </c>
      <c r="BK221" s="75">
        <f t="shared" si="368"/>
        <v>-2980</v>
      </c>
      <c r="BL221" s="75">
        <f t="shared" si="368"/>
        <v>-2491</v>
      </c>
      <c r="BM221" s="75"/>
      <c r="BN221" s="75">
        <f t="shared" si="369"/>
        <v>-2976</v>
      </c>
      <c r="BO221" s="75">
        <f t="shared" si="369"/>
        <v>-2285</v>
      </c>
      <c r="BP221" s="112">
        <v>2180</v>
      </c>
      <c r="BQ221" s="75">
        <f t="shared" ref="BQ221:BQ284" si="404">-ROUND(MAX(INDEX(BQ$26:BQ$38,MATCH(MAX($F221-BQ$86-IF(BQ$8="Yes",IF(BQ$9=0,$U221,MIN($U221,BQ$9)),0),0),BQ$12:BQ$25,1))*(MAX($F221-BQ$86-IF(BQ$8="Yes",IF(BQ$9=0,$U221,MIN($U221,BQ$9)),0),0)-INDEX(BQ$12:BQ$25,MATCH(MAX($F221-BQ$86-IF(BQ$8="Yes",IF(BQ$9=0,$U221,MIN($U221,BQ$9)),0),0),BQ$12:BQ$25,1)))+INDEX(BQ$39:BQ$51,MATCH(MAX($F221-BQ$86-IF(BQ$8="Yes",IF(BQ$9=0,$U221,MIN($U221,BQ$9)),0),0),BQ$12:BQ$25,1))-BQ$87,0),0)</f>
        <v>-2052</v>
      </c>
      <c r="BR221" s="112">
        <v>1949</v>
      </c>
      <c r="BS221" s="75">
        <f t="shared" ref="BS221:BS284" si="405">MAX(MIN(BT$70,$F221*BT$60),BT$69)</f>
        <v>5540</v>
      </c>
      <c r="BT221" s="75">
        <f t="shared" si="370"/>
        <v>-3127</v>
      </c>
      <c r="BU221" s="75">
        <f t="shared" si="370"/>
        <v>-2614</v>
      </c>
      <c r="BV221" s="75">
        <f t="shared" si="370"/>
        <v>0</v>
      </c>
      <c r="BW221" s="75">
        <f t="shared" si="370"/>
        <v>0</v>
      </c>
      <c r="BX221" s="75">
        <f t="shared" si="370"/>
        <v>-1988</v>
      </c>
      <c r="BY221" s="75">
        <f t="shared" si="370"/>
        <v>-2178</v>
      </c>
      <c r="BZ221" s="75">
        <f t="shared" si="370"/>
        <v>-2915</v>
      </c>
      <c r="CA221" s="75">
        <f t="shared" si="370"/>
        <v>-2434</v>
      </c>
      <c r="CB221" s="112">
        <v>1989</v>
      </c>
      <c r="CC221" s="75">
        <f t="shared" ref="CC221:CC284" si="406">-ROUND(MAX(INDEX(CC$26:CC$38,MATCH(MAX($F221-CC$86-IF(CC$8="Yes",IF(CC$9=0,$U221,MIN($U221,CC$9)),0),0),CC$12:CC$25,1))*(MAX($F221-CC$86-IF(CC$8="Yes",IF(CC$9=0,$U221,MIN($U221,CC$9)),0),0)-INDEX(CC$12:CC$25,MATCH(MAX($F221-CC$86-IF(CC$8="Yes",IF(CC$9=0,$U221,MIN($U221,CC$9)),0),0),CC$12:CC$25,1)))+INDEX(CC$39:CC$51,MATCH(MAX($F221-CC$86-IF(CC$8="Yes",IF(CC$9=0,$U221,MIN($U221,CC$9)),0),0),CC$12:CC$25,1))-CC$87,0),0)</f>
        <v>-106</v>
      </c>
      <c r="CD221" s="75">
        <f t="shared" ref="CD221:CD284" si="407">IF($F221&gt;CE$63,SUM($B$11:$B$12)*CE$68,IF($F221&gt;CE$62,SUM($B$11:$B$12)*CE$66,0))</f>
        <v>250</v>
      </c>
      <c r="CE221" s="126">
        <f t="shared" ref="CE221:CE284" si="408">-ROUND(MAX(INDEX(CE$26:CE$38,MATCH(MAX($F221-CE$86+CD221-IF(CE$8="Yes",IF(CE$9=0,$U221,MIN($U221,CE$9)),0),0),CE$12:CE$25,1))*(MAX($F221-CE$86+CD221-IF(CE$8="Yes",IF(CE$9=0,$U221,MIN($U221,CE$9)),0),0)-INDEX(CE$12:CE$25,MATCH(MAX($F221-CE$86+CD221-IF(CE$8="Yes",IF(CE$9=0,$U221,MIN($U221,CE$9)),0),0),CE$12:CE$25,1)))+INDEX(CE$39:CE$51,MATCH(MAX($F221-CE$86+CD221-IF(CE$8="Yes",IF(CE$9=0,$U221,MIN($U221,CE$9)),0),0),CE$12:CE$25,1))-CE$87,0),0)</f>
        <v>-985</v>
      </c>
      <c r="CF221" s="75">
        <f t="shared" ref="CF221:CF284" si="409">-ROUND(MAX(INDEX(CF$26:CF$38,MATCH(MAX($F221-CF$86-IF(CF$8="Yes",IF(CF$9=0,$U221,MIN($U221,CF$9)),0),0),CF$12:CF$25,1))*(MAX($F221-CF$86-IF(CF$8="Yes",IF(CF$9=0,$U221,MIN($U221,CF$9)),0),0)-INDEX(CF$12:CF$25,MATCH(MAX($F221-CF$86-IF(CF$8="Yes",IF(CF$9=0,$U221,MIN($U221,CF$9)),0),0),CF$12:CF$25,1)))+INDEX(CF$39:CF$51,MATCH(MAX($F221-CF$86-IF(CF$8="Yes",IF(CF$9=0,$U221,MIN($U221,CF$9)),0),0),CF$12:CF$25,1))-CF$87,0),0)</f>
        <v>-2502</v>
      </c>
      <c r="CG221" s="75"/>
      <c r="CH221" s="75">
        <f t="shared" si="371"/>
        <v>-4296</v>
      </c>
      <c r="CI221" s="75">
        <f t="shared" si="371"/>
        <v>-1965</v>
      </c>
      <c r="CJ221" s="75"/>
      <c r="CK221" s="75">
        <f t="shared" si="372"/>
        <v>-1849</v>
      </c>
      <c r="CL221" s="75">
        <f t="shared" si="372"/>
        <v>-2543</v>
      </c>
      <c r="CM221" s="112">
        <v>1457</v>
      </c>
      <c r="CN221" s="75">
        <f t="shared" si="373"/>
        <v>0</v>
      </c>
      <c r="CO221" s="75">
        <f t="shared" si="373"/>
        <v>0</v>
      </c>
      <c r="CP221" s="75">
        <f t="shared" si="373"/>
        <v>0</v>
      </c>
      <c r="CQ221" s="75"/>
      <c r="CR221" s="126">
        <f t="shared" ref="CR221:CR284" si="410">-ROUND(MAX($F221*CR$27-((CR$62*$B$12+CR$64)*CR$66-MAX($F221-CR$71,0)*CR$73/100),0),0)</f>
        <v>-2779</v>
      </c>
      <c r="CS221" s="112">
        <v>610.89800000000014</v>
      </c>
      <c r="CT221" s="121">
        <f t="shared" si="383"/>
        <v>-4.3421874999999999E-2</v>
      </c>
      <c r="CU221" s="75">
        <f t="shared" si="374"/>
        <v>-2128</v>
      </c>
      <c r="CV221" s="75">
        <f t="shared" si="374"/>
        <v>-2909</v>
      </c>
      <c r="CW221" s="75">
        <f t="shared" si="374"/>
        <v>0</v>
      </c>
      <c r="CX221" s="126" cm="1">
        <f t="array" ref="CX221">IF($F221&lt;=10000,0,-ROUND(MAX(INDEX(CX$26:CX$38,MATCH(MAX($F221-CX$86-IF(CX$8="Yes",IF(CX$9=0,$U221,MIN($U221,CX$9)),0),0),CX$12:CX$25,1))*(MAX($F221-CX$86-IF(CX$8="Yes",IF(CX$9=0,$U221,MIN($U221,CX$9)),0),0)-INDEX(CX$12:CX$25,MATCH(MAX($F221-CX$86-IF(CX$8="Yes",IF(CX$9=0,$U221,MIN($U221,CX$9)),0),0),CX$12:CX$25,1)))+INDEX(CX$39:CX$51,MATCH(MAX($F221-CX$86-IF(CX$8="Yes",IF(CX$9=0,$U221,MIN($U221,CX$9)),0),0),CX$12:CX$25,1))-CX$87,0),0))*(1-_xlfn.IFNA(INDEX(WVFamilyCredit[Percent],MATCH(1,(WVFamilyCredit[Year]=Calc!$B$4)*(WVFamilyCredit[HH Size]=SUM(Calc!$B$11:$B$12))*(WVFamilyCredit[Status]=Calc!$B$8)*(WVFamilyCredit[greater than]&lt;=$F221)*(WVFamilyCredit[equal to or less than]&gt;=$F221),0)),0))</f>
        <v>-2286</v>
      </c>
      <c r="CY221" s="115" cm="1">
        <f t="array" ref="CY221">(1-_xlfn.IFNA(INDEX(WVFamilyCredit[Percent],MATCH(1,(WVFamilyCredit[Year]=Calc!$B$4)*(WVFamilyCredit[HH Size]=SUM(Calc!$B$11:$B$12))*(WVFamilyCredit[Status]=Calc!$B$8)*(WVFamilyCredit[greater than]&lt;=$F221)*(WVFamilyCredit[equal to or less than]&gt;=$F221),0)),0))</f>
        <v>1</v>
      </c>
      <c r="CZ221" s="112">
        <v>2655</v>
      </c>
      <c r="DA221" s="57"/>
      <c r="DB221" s="75">
        <f t="shared" si="375"/>
        <v>-2306</v>
      </c>
      <c r="DC221" s="75">
        <f t="shared" si="375"/>
        <v>0</v>
      </c>
      <c r="DE221" s="57"/>
      <c r="DF221" s="57">
        <f t="shared" si="309"/>
        <v>2863</v>
      </c>
      <c r="DG221" s="57">
        <f t="shared" si="310"/>
        <v>2304</v>
      </c>
      <c r="DH221">
        <v>0</v>
      </c>
      <c r="DI221" s="57">
        <f t="shared" si="311"/>
        <v>2368</v>
      </c>
      <c r="DJ221" s="75">
        <f t="shared" si="312"/>
        <v>1652</v>
      </c>
      <c r="DK221" s="75">
        <f t="shared" si="313"/>
        <v>2180</v>
      </c>
      <c r="DL221" s="75">
        <f t="shared" si="314"/>
        <v>1949</v>
      </c>
      <c r="DM221" s="57">
        <f t="shared" si="315"/>
        <v>1989</v>
      </c>
      <c r="DN221" s="57">
        <f t="shared" si="316"/>
        <v>1457</v>
      </c>
      <c r="DO221">
        <f>0</f>
        <v>0</v>
      </c>
      <c r="DP221">
        <v>0</v>
      </c>
      <c r="DQ221" s="57">
        <f t="shared" si="317"/>
        <v>-2779</v>
      </c>
      <c r="DR221" s="75">
        <f t="shared" si="318"/>
        <v>-2286</v>
      </c>
      <c r="EB221" s="209" cm="1">
        <f t="array" ref="EB221">_xlfn.IFNA(INDEX(CAeitcTable[],MATCH(1,(CAeitcTable[At Least]&lt;=$F221)*(CAeitcTable[But Not Over]&gt;=$F221),0),MATCH(MIN($B$12,3),VALUE(CAeitcTable[#Headers]),0)),0)</f>
        <v>0</v>
      </c>
      <c r="EC221">
        <f t="shared" si="376"/>
        <v>0</v>
      </c>
      <c r="ED221">
        <f t="shared" si="376"/>
        <v>0</v>
      </c>
      <c r="EE221">
        <f t="shared" si="376"/>
        <v>0</v>
      </c>
      <c r="EF221">
        <f t="shared" si="376"/>
        <v>0</v>
      </c>
      <c r="EI221">
        <f t="shared" ref="EI221:EI284" si="411">IF(EI$10,IF($B$12=0,EI$5,IF($B$12=1,EI$6,IF($B$12=2,EI$7,EI$8)))*$S221,0)</f>
        <v>0</v>
      </c>
      <c r="EK221">
        <f t="shared" si="377"/>
        <v>0</v>
      </c>
      <c r="EL221">
        <f t="shared" si="377"/>
        <v>0</v>
      </c>
      <c r="EM221">
        <f t="shared" si="377"/>
        <v>0</v>
      </c>
      <c r="EN221">
        <f t="shared" si="377"/>
        <v>0</v>
      </c>
      <c r="EP221">
        <f t="shared" si="378"/>
        <v>0</v>
      </c>
      <c r="EQ221">
        <f t="shared" si="378"/>
        <v>0</v>
      </c>
      <c r="ER221" s="209">
        <f t="shared" ref="ER221:ER284" si="412">MAX(IF($B$12=0,ER$5,IF($B$12=1,ER$6,IF($B$12=2,ER$7,ER$8)))*$S221,MIN(-BJ221,ER$16*$S221))</f>
        <v>0</v>
      </c>
      <c r="ES221">
        <f t="shared" si="379"/>
        <v>0</v>
      </c>
      <c r="ET221">
        <f t="shared" si="379"/>
        <v>0</v>
      </c>
      <c r="EU221" s="213">
        <f t="shared" ref="EU221:EU284" si="413">MAX(IF($F221-EU$37&lt;0,(MIN($F221,EU$20)*EU$22+0+EU$30*$B$12),(MIN($F221,EU$20)*EU$22+0+EU$30*$B$12)-($F221-EU$37)*EU$40),0)</f>
        <v>0</v>
      </c>
      <c r="EW221" s="215">
        <f t="shared" ref="EW221:EW284" si="414">IF(NOT(EW$10),MIN(-BQ221,IF($B$12=0,EW$5,IF($B$12=1,EW$6,IF($B$12=2,EW$7,EW$8)))*$S221),0)</f>
        <v>0</v>
      </c>
      <c r="EX221">
        <f t="shared" si="380"/>
        <v>0</v>
      </c>
      <c r="EY221">
        <f t="shared" si="380"/>
        <v>0</v>
      </c>
      <c r="FB221">
        <f t="shared" si="381"/>
        <v>0</v>
      </c>
      <c r="FC221">
        <f t="shared" si="381"/>
        <v>0</v>
      </c>
      <c r="FD221">
        <f t="shared" si="381"/>
        <v>0</v>
      </c>
      <c r="FG221" s="215">
        <f t="shared" ref="FG221:FG284" si="415">IF(NOT(FG$10),MIN(-CE221,IF($B$12=0,FG$5,IF($B$12=1,FG$6,IF($B$12=2,FG$7,FG$8)))*$S221),0)</f>
        <v>0</v>
      </c>
      <c r="FH221">
        <f t="shared" si="382"/>
        <v>0</v>
      </c>
      <c r="FI221">
        <f t="shared" si="382"/>
        <v>0</v>
      </c>
      <c r="FK221">
        <f t="shared" ref="FK221:FK284" si="416">IF(FK$10,IF($B$12=0,FK$5,IF($B$12=1,FK$6,IF($B$12=2,FK$7,FK$8)))*$S221,0)</f>
        <v>0</v>
      </c>
      <c r="FL221" s="215">
        <f t="shared" ref="FL221:FL284" si="417">IF(NOT(FL$10),MIN(-CL221,IF($B$12=0,FL$5,IF($B$12=1,FL$6,IF($B$12=2,FL$7,FL$8)))*$S221),0)</f>
        <v>0</v>
      </c>
      <c r="FP221" s="215">
        <f t="shared" ref="FP221:FP284" si="418">IF(NOT(FP$10),MIN(-CR221,IF($B$12=0,FP$5,IF($B$12=1,FP$6,IF($B$12=2,FP$7,FP$8)))*$S221),0)</f>
        <v>0</v>
      </c>
      <c r="FQ221">
        <f t="shared" ref="FQ221:FQ284" si="419">IF(FQ$10,IF($B$12=0,FQ$5,IF($B$12=1,FQ$6,IF($B$12=2,FQ$7,FQ$8)))*$S221,0)</f>
        <v>0</v>
      </c>
      <c r="FR221" s="215">
        <f t="shared" ref="FR221:FR284" si="420">IF(NOT(FR$10),MIN(-CV221,IF($B$12=0,FR$5,IF($B$12=1,FR$6,IF($B$12=2,FR$7,FR$8)))*$S221),0)</f>
        <v>0</v>
      </c>
      <c r="FS221" s="209">
        <f t="shared" ref="FS221:FS284" si="421">IF($B$12=0,FS$23,IF($B$12=1,FS$24,IF($B$12=2,FS$25,FS$26)))</f>
        <v>315</v>
      </c>
      <c r="FU221">
        <f t="shared" ref="FU221:FU284" si="422">IF(FU$10,IF($B$12=0,FU$5,IF($B$12=1,FU$6,IF($B$12=2,FU$7,FU$8)))*$S221,0)</f>
        <v>0</v>
      </c>
    </row>
    <row r="222" spans="6:177">
      <c r="F222" s="2">
        <v>64500</v>
      </c>
      <c r="G222">
        <f t="shared" ref="G222:G285" si="423">IF(F222&lt;1,0,_xlfn.FLOOR.MATH(F222,50)+25)</f>
        <v>64525</v>
      </c>
      <c r="H222" s="75">
        <f t="shared" si="384"/>
        <v>-6451</v>
      </c>
      <c r="I222" s="57">
        <v>4930</v>
      </c>
      <c r="J222" s="57">
        <v>0</v>
      </c>
      <c r="K222" s="2">
        <f>ROUND(INDEX(CCareExpDecimal[],MATCH(F222,CCareExpDecimal[Income At Least],1),2)*J222,0)</f>
        <v>0</v>
      </c>
      <c r="L222" s="57">
        <v>986.000000000005</v>
      </c>
      <c r="M222" s="2">
        <f t="shared" si="385"/>
        <v>0</v>
      </c>
      <c r="N222" s="57">
        <v>3944</v>
      </c>
      <c r="O222" s="57">
        <f t="shared" si="363"/>
        <v>4000</v>
      </c>
      <c r="P222" s="2">
        <f t="shared" si="386"/>
        <v>0</v>
      </c>
      <c r="Q222" s="96">
        <v>0</v>
      </c>
      <c r="R222" s="96">
        <f t="shared" ref="R222:R285" si="424">ROUND(MAX(Q222-L222,0),0)</f>
        <v>0</v>
      </c>
      <c r="S222" s="2">
        <f t="shared" ref="S222:S285" si="425">ROUND(IF($G222&lt;S$5,$G222*S$3,0)+IF(AND($G222&gt;=S$5,$G222&lt;S$7),S$6,0)+IF(AND($G222&gt;S$7,$G222&lt;S$8),S$6 - (($G222-S$7)*S$4),0),0)</f>
        <v>0</v>
      </c>
      <c r="T222" s="2">
        <f t="shared" si="387"/>
        <v>-6451</v>
      </c>
      <c r="U222" s="2">
        <f t="shared" si="388"/>
        <v>6451</v>
      </c>
      <c r="V222" s="75"/>
      <c r="W222" s="75">
        <f t="shared" si="389"/>
        <v>-1685</v>
      </c>
      <c r="X222" s="75">
        <f t="shared" si="390"/>
        <v>5</v>
      </c>
      <c r="Y222" s="75">
        <f t="shared" si="391"/>
        <v>0</v>
      </c>
      <c r="Z222" s="75"/>
      <c r="AA222" s="2">
        <f t="shared" si="392"/>
        <v>2500</v>
      </c>
      <c r="AB222" s="2">
        <f>IF($F222&lt;=AD$64,AD$65,AD$66)*Calc!$B$12+AD$63</f>
        <v>1500</v>
      </c>
      <c r="AC222" s="2">
        <f t="shared" si="393"/>
        <v>4000</v>
      </c>
      <c r="AD222" s="126">
        <f t="shared" si="394"/>
        <v>-3110</v>
      </c>
      <c r="AE222" s="112">
        <v>2888</v>
      </c>
      <c r="AF222" s="75">
        <f t="shared" si="395"/>
        <v>0</v>
      </c>
      <c r="AG222" s="75"/>
      <c r="AH222" s="75">
        <f t="shared" si="396"/>
        <v>-1266</v>
      </c>
      <c r="AI222" s="75">
        <f t="shared" si="397"/>
        <v>0</v>
      </c>
      <c r="AJ222" s="75">
        <f t="shared" si="398"/>
        <v>-2406</v>
      </c>
      <c r="AK222" s="75">
        <f t="shared" si="399"/>
        <v>0</v>
      </c>
      <c r="AL222" s="75">
        <f t="shared" ref="AL222:AL285" si="426">SUM(AI222:AK222)</f>
        <v>-2406</v>
      </c>
      <c r="AM222" s="114">
        <v>2327</v>
      </c>
      <c r="AN222" s="120"/>
      <c r="AO222" s="75">
        <f t="shared" si="364"/>
        <v>-2219</v>
      </c>
      <c r="AP222" s="75">
        <f t="shared" si="364"/>
        <v>-2229</v>
      </c>
      <c r="AQ222" s="75"/>
      <c r="AR222" s="126">
        <f t="shared" si="400"/>
        <v>-2475</v>
      </c>
      <c r="AS222" s="75">
        <f t="shared" si="365"/>
        <v>-2916</v>
      </c>
      <c r="AT222" s="75">
        <f t="shared" si="365"/>
        <v>-2892</v>
      </c>
      <c r="AU222" s="75">
        <f t="shared" si="365"/>
        <v>0</v>
      </c>
      <c r="AV222" s="75">
        <f t="shared" si="365"/>
        <v>-3071</v>
      </c>
      <c r="AW222" s="112">
        <v>2370</v>
      </c>
      <c r="AX222" s="75">
        <f t="shared" si="366"/>
        <v>-4299</v>
      </c>
      <c r="AY222" s="75">
        <f t="shared" si="366"/>
        <v>-2677</v>
      </c>
      <c r="AZ222" s="75"/>
      <c r="BA222" s="75">
        <f t="shared" si="367"/>
        <v>-3073</v>
      </c>
      <c r="BB222" s="75">
        <f t="shared" si="367"/>
        <v>-2000</v>
      </c>
      <c r="BC222" s="75">
        <f t="shared" si="367"/>
        <v>-2980</v>
      </c>
      <c r="BD222" s="75">
        <f t="shared" si="367"/>
        <v>-2891</v>
      </c>
      <c r="BE222" s="75">
        <f t="shared" si="367"/>
        <v>-2768</v>
      </c>
      <c r="BF222" s="75">
        <f t="shared" si="367"/>
        <v>-1968</v>
      </c>
      <c r="BG222" s="112">
        <v>1673</v>
      </c>
      <c r="BH222" s="75">
        <f t="shared" si="401"/>
        <v>-2869</v>
      </c>
      <c r="BI222" s="75">
        <f t="shared" si="402"/>
        <v>5150</v>
      </c>
      <c r="BJ222" s="75">
        <f t="shared" si="403"/>
        <v>-2615</v>
      </c>
      <c r="BK222" s="75">
        <f t="shared" si="368"/>
        <v>-3005</v>
      </c>
      <c r="BL222" s="75">
        <f t="shared" si="368"/>
        <v>-2512</v>
      </c>
      <c r="BM222" s="75"/>
      <c r="BN222" s="75">
        <f t="shared" si="369"/>
        <v>-3010</v>
      </c>
      <c r="BO222" s="75">
        <f t="shared" si="369"/>
        <v>-2310</v>
      </c>
      <c r="BP222" s="112">
        <v>2205</v>
      </c>
      <c r="BQ222" s="75">
        <f t="shared" si="404"/>
        <v>-2077</v>
      </c>
      <c r="BR222" s="112">
        <v>1973</v>
      </c>
      <c r="BS222" s="75">
        <f t="shared" si="405"/>
        <v>5540</v>
      </c>
      <c r="BT222" s="75">
        <f t="shared" si="370"/>
        <v>-3160</v>
      </c>
      <c r="BU222" s="75">
        <f t="shared" si="370"/>
        <v>-2647</v>
      </c>
      <c r="BV222" s="75">
        <f t="shared" si="370"/>
        <v>0</v>
      </c>
      <c r="BW222" s="75">
        <f t="shared" si="370"/>
        <v>0</v>
      </c>
      <c r="BX222" s="75">
        <f t="shared" si="370"/>
        <v>-2016</v>
      </c>
      <c r="BY222" s="75">
        <f t="shared" si="370"/>
        <v>-2202</v>
      </c>
      <c r="BZ222" s="75">
        <f t="shared" si="370"/>
        <v>-2943</v>
      </c>
      <c r="CA222" s="75">
        <f t="shared" si="370"/>
        <v>-2458</v>
      </c>
      <c r="CB222" s="112">
        <v>2013</v>
      </c>
      <c r="CC222" s="75">
        <f t="shared" si="406"/>
        <v>-116</v>
      </c>
      <c r="CD222" s="75">
        <f t="shared" si="407"/>
        <v>250</v>
      </c>
      <c r="CE222" s="126">
        <f t="shared" si="408"/>
        <v>-998</v>
      </c>
      <c r="CF222" s="75">
        <f t="shared" si="409"/>
        <v>-2526</v>
      </c>
      <c r="CG222" s="75"/>
      <c r="CH222" s="75">
        <f t="shared" si="371"/>
        <v>-4330</v>
      </c>
      <c r="CI222" s="75">
        <f t="shared" si="371"/>
        <v>-1980</v>
      </c>
      <c r="CJ222" s="75"/>
      <c r="CK222" s="75">
        <f t="shared" si="372"/>
        <v>-1868</v>
      </c>
      <c r="CL222" s="75">
        <f t="shared" si="372"/>
        <v>-2575</v>
      </c>
      <c r="CM222" s="112">
        <v>1489</v>
      </c>
      <c r="CN222" s="75">
        <f t="shared" si="373"/>
        <v>0</v>
      </c>
      <c r="CO222" s="75">
        <f t="shared" si="373"/>
        <v>0</v>
      </c>
      <c r="CP222" s="75">
        <f t="shared" si="373"/>
        <v>0</v>
      </c>
      <c r="CQ222" s="75"/>
      <c r="CR222" s="126">
        <f t="shared" si="410"/>
        <v>-2809</v>
      </c>
      <c r="CS222" s="112">
        <v>641.64800000000014</v>
      </c>
      <c r="CT222" s="121">
        <f t="shared" si="383"/>
        <v>-4.3550387596899227E-2</v>
      </c>
      <c r="CU222" s="75">
        <f t="shared" si="374"/>
        <v>-2161</v>
      </c>
      <c r="CV222" s="75">
        <f t="shared" si="374"/>
        <v>-2938</v>
      </c>
      <c r="CW222" s="75">
        <f t="shared" si="374"/>
        <v>0</v>
      </c>
      <c r="CX222" s="126" cm="1">
        <f t="array" ref="CX222">IF($F222&lt;=10000,0,-ROUND(MAX(INDEX(CX$26:CX$38,MATCH(MAX($F222-CX$86-IF(CX$8="Yes",IF(CX$9=0,$U222,MIN($U222,CX$9)),0),0),CX$12:CX$25,1))*(MAX($F222-CX$86-IF(CX$8="Yes",IF(CX$9=0,$U222,MIN($U222,CX$9)),0),0)-INDEX(CX$12:CX$25,MATCH(MAX($F222-CX$86-IF(CX$8="Yes",IF(CX$9=0,$U222,MIN($U222,CX$9)),0),0),CX$12:CX$25,1)))+INDEX(CX$39:CX$51,MATCH(MAX($F222-CX$86-IF(CX$8="Yes",IF(CX$9=0,$U222,MIN($U222,CX$9)),0),0),CX$12:CX$25,1))-CX$87,0),0))*(1-_xlfn.IFNA(INDEX(WVFamilyCredit[Percent],MATCH(1,(WVFamilyCredit[Year]=Calc!$B$4)*(WVFamilyCredit[HH Size]=SUM(Calc!$B$11:$B$12))*(WVFamilyCredit[Status]=Calc!$B$8)*(WVFamilyCredit[greater than]&lt;=$F222)*(WVFamilyCredit[equal to or less than]&gt;=$F222),0)),0))</f>
        <v>-2312</v>
      </c>
      <c r="CY222" s="115" cm="1">
        <f t="array" ref="CY222">(1-_xlfn.IFNA(INDEX(WVFamilyCredit[Percent],MATCH(1,(WVFamilyCredit[Year]=Calc!$B$4)*(WVFamilyCredit[HH Size]=SUM(Calc!$B$11:$B$12))*(WVFamilyCredit[Status]=Calc!$B$8)*(WVFamilyCredit[greater than]&lt;=$F222)*(WVFamilyCredit[equal to or less than]&gt;=$F222),0)),0))</f>
        <v>1</v>
      </c>
      <c r="CZ222" s="112">
        <v>2685</v>
      </c>
      <c r="DA222" s="57"/>
      <c r="DB222" s="75">
        <f t="shared" si="375"/>
        <v>-2332</v>
      </c>
      <c r="DC222" s="75">
        <f t="shared" si="375"/>
        <v>0</v>
      </c>
      <c r="DE222" s="57"/>
      <c r="DF222" s="57">
        <f t="shared" ref="DF222:DF285" si="427">AE222</f>
        <v>2888</v>
      </c>
      <c r="DG222" s="57">
        <f t="shared" ref="DG222:DG285" si="428">AM222</f>
        <v>2327</v>
      </c>
      <c r="DH222">
        <v>0</v>
      </c>
      <c r="DI222" s="57">
        <f t="shared" ref="DI222:DI285" si="429">AW222</f>
        <v>2370</v>
      </c>
      <c r="DJ222" s="75">
        <f t="shared" ref="DJ222:DJ285" si="430">BG222</f>
        <v>1673</v>
      </c>
      <c r="DK222" s="75">
        <f t="shared" ref="DK222:DK285" si="431">BP222</f>
        <v>2205</v>
      </c>
      <c r="DL222" s="75">
        <f t="shared" ref="DL222:DL285" si="432">BR222</f>
        <v>1973</v>
      </c>
      <c r="DM222" s="57">
        <f t="shared" ref="DM222:DM285" si="433">CB222</f>
        <v>2013</v>
      </c>
      <c r="DN222" s="57">
        <f t="shared" ref="DN222:DN285" si="434">CM222</f>
        <v>1489</v>
      </c>
      <c r="DO222">
        <f>0</f>
        <v>0</v>
      </c>
      <c r="DP222">
        <v>0</v>
      </c>
      <c r="DQ222" s="57">
        <f t="shared" ref="DQ222:DQ285" si="435">CR222</f>
        <v>-2809</v>
      </c>
      <c r="DR222" s="75">
        <f t="shared" ref="DR222:DR285" si="436">CX222</f>
        <v>-2312</v>
      </c>
      <c r="EB222" s="209" cm="1">
        <f t="array" ref="EB222">_xlfn.IFNA(INDEX(CAeitcTable[],MATCH(1,(CAeitcTable[At Least]&lt;=$F222)*(CAeitcTable[But Not Over]&gt;=$F222),0),MATCH(MIN($B$12,3),VALUE(CAeitcTable[#Headers]),0)),0)</f>
        <v>0</v>
      </c>
      <c r="EC222">
        <f t="shared" si="376"/>
        <v>0</v>
      </c>
      <c r="ED222">
        <f t="shared" si="376"/>
        <v>0</v>
      </c>
      <c r="EE222">
        <f t="shared" si="376"/>
        <v>0</v>
      </c>
      <c r="EF222">
        <f t="shared" si="376"/>
        <v>0</v>
      </c>
      <c r="EI222">
        <f t="shared" si="411"/>
        <v>0</v>
      </c>
      <c r="EK222">
        <f t="shared" si="377"/>
        <v>0</v>
      </c>
      <c r="EL222">
        <f t="shared" si="377"/>
        <v>0</v>
      </c>
      <c r="EM222">
        <f t="shared" si="377"/>
        <v>0</v>
      </c>
      <c r="EN222">
        <f t="shared" si="377"/>
        <v>0</v>
      </c>
      <c r="EP222">
        <f t="shared" si="378"/>
        <v>0</v>
      </c>
      <c r="EQ222">
        <f t="shared" si="378"/>
        <v>0</v>
      </c>
      <c r="ER222" s="209">
        <f t="shared" si="412"/>
        <v>0</v>
      </c>
      <c r="ES222">
        <f t="shared" si="379"/>
        <v>0</v>
      </c>
      <c r="ET222">
        <f t="shared" si="379"/>
        <v>0</v>
      </c>
      <c r="EU222" s="213">
        <f t="shared" si="413"/>
        <v>0</v>
      </c>
      <c r="EW222" s="215">
        <f t="shared" si="414"/>
        <v>0</v>
      </c>
      <c r="EX222">
        <f t="shared" si="380"/>
        <v>0</v>
      </c>
      <c r="EY222">
        <f t="shared" si="380"/>
        <v>0</v>
      </c>
      <c r="FB222">
        <f t="shared" si="381"/>
        <v>0</v>
      </c>
      <c r="FC222">
        <f t="shared" si="381"/>
        <v>0</v>
      </c>
      <c r="FD222">
        <f t="shared" si="381"/>
        <v>0</v>
      </c>
      <c r="FG222" s="215">
        <f t="shared" si="415"/>
        <v>0</v>
      </c>
      <c r="FH222">
        <f t="shared" si="382"/>
        <v>0</v>
      </c>
      <c r="FI222">
        <f t="shared" si="382"/>
        <v>0</v>
      </c>
      <c r="FK222">
        <f t="shared" si="416"/>
        <v>0</v>
      </c>
      <c r="FL222" s="215">
        <f t="shared" si="417"/>
        <v>0</v>
      </c>
      <c r="FP222" s="215">
        <f t="shared" si="418"/>
        <v>0</v>
      </c>
      <c r="FQ222">
        <f t="shared" si="419"/>
        <v>0</v>
      </c>
      <c r="FR222" s="215">
        <f t="shared" si="420"/>
        <v>0</v>
      </c>
      <c r="FS222" s="209">
        <f t="shared" si="421"/>
        <v>315</v>
      </c>
      <c r="FU222">
        <f t="shared" si="422"/>
        <v>0</v>
      </c>
    </row>
    <row r="223" spans="6:177">
      <c r="F223" s="2">
        <v>65000</v>
      </c>
      <c r="G223">
        <f t="shared" si="423"/>
        <v>65025</v>
      </c>
      <c r="H223" s="75">
        <f t="shared" si="384"/>
        <v>-6561</v>
      </c>
      <c r="I223" s="57">
        <v>4990</v>
      </c>
      <c r="J223" s="57">
        <v>0</v>
      </c>
      <c r="K223" s="2">
        <f>ROUND(INDEX(CCareExpDecimal[],MATCH(F223,CCareExpDecimal[Income At Least],1),2)*J223,0)</f>
        <v>0</v>
      </c>
      <c r="L223" s="57">
        <v>998.000000000005</v>
      </c>
      <c r="M223" s="2">
        <f t="shared" si="385"/>
        <v>0</v>
      </c>
      <c r="N223" s="57">
        <v>3992</v>
      </c>
      <c r="O223" s="57">
        <f t="shared" si="363"/>
        <v>4000</v>
      </c>
      <c r="P223" s="2">
        <f t="shared" si="386"/>
        <v>0</v>
      </c>
      <c r="Q223" s="96">
        <v>0</v>
      </c>
      <c r="R223" s="96">
        <f t="shared" si="424"/>
        <v>0</v>
      </c>
      <c r="S223" s="2">
        <f t="shared" si="425"/>
        <v>0</v>
      </c>
      <c r="T223" s="2">
        <f t="shared" si="387"/>
        <v>-6561</v>
      </c>
      <c r="U223" s="2">
        <f t="shared" si="388"/>
        <v>6561</v>
      </c>
      <c r="V223" s="75"/>
      <c r="W223" s="75">
        <f t="shared" si="389"/>
        <v>-1703</v>
      </c>
      <c r="X223" s="75">
        <f t="shared" si="390"/>
        <v>5</v>
      </c>
      <c r="Y223" s="75">
        <f t="shared" si="391"/>
        <v>0</v>
      </c>
      <c r="Z223" s="75"/>
      <c r="AA223" s="2">
        <f t="shared" si="392"/>
        <v>2500</v>
      </c>
      <c r="AB223" s="2">
        <f>IF($F223&lt;=AD$64,AD$65,AD$66)*Calc!$B$12+AD$63</f>
        <v>1500</v>
      </c>
      <c r="AC223" s="2">
        <f t="shared" si="393"/>
        <v>4000</v>
      </c>
      <c r="AD223" s="126">
        <f t="shared" si="394"/>
        <v>-3135</v>
      </c>
      <c r="AE223" s="112">
        <v>2913</v>
      </c>
      <c r="AF223" s="75">
        <f t="shared" si="395"/>
        <v>0</v>
      </c>
      <c r="AG223" s="75"/>
      <c r="AH223" s="75">
        <f t="shared" si="396"/>
        <v>-1279</v>
      </c>
      <c r="AI223" s="75">
        <f t="shared" si="397"/>
        <v>0</v>
      </c>
      <c r="AJ223" s="75">
        <f t="shared" si="398"/>
        <v>-2430</v>
      </c>
      <c r="AK223" s="75">
        <f t="shared" si="399"/>
        <v>0</v>
      </c>
      <c r="AL223" s="75">
        <f t="shared" si="426"/>
        <v>-2430</v>
      </c>
      <c r="AM223" s="114">
        <v>2351</v>
      </c>
      <c r="AN223" s="120"/>
      <c r="AO223" s="75">
        <f t="shared" si="364"/>
        <v>-2259</v>
      </c>
      <c r="AP223" s="75">
        <f t="shared" si="364"/>
        <v>-2251</v>
      </c>
      <c r="AQ223" s="75"/>
      <c r="AR223" s="126">
        <f t="shared" si="400"/>
        <v>-2500</v>
      </c>
      <c r="AS223" s="75">
        <f t="shared" si="365"/>
        <v>-2949</v>
      </c>
      <c r="AT223" s="75">
        <f t="shared" si="365"/>
        <v>-2925</v>
      </c>
      <c r="AU223" s="75">
        <f t="shared" si="365"/>
        <v>0</v>
      </c>
      <c r="AV223" s="75">
        <f t="shared" si="365"/>
        <v>-3099</v>
      </c>
      <c r="AW223" s="112">
        <v>2396</v>
      </c>
      <c r="AX223" s="75">
        <f t="shared" si="366"/>
        <v>-4340</v>
      </c>
      <c r="AY223" s="75">
        <f t="shared" si="366"/>
        <v>-2706</v>
      </c>
      <c r="AZ223" s="75"/>
      <c r="BA223" s="75">
        <f t="shared" ref="BA223:BF232" si="437">-ROUND(MAX(INDEX(BA$26:BA$38,MATCH(MAX($F223-BA$86-IF(BA$8="Yes",IF(BA$9=0,$U223,MIN($U223,BA$9)),0),0),BA$12:BA$25,1))*(MAX($F223-BA$86-IF(BA$8="Yes",IF(BA$9=0,$U223,MIN($U223,BA$9)),0),0)-INDEX(BA$12:BA$25,MATCH(MAX($F223-BA$86-IF(BA$8="Yes",IF(BA$9=0,$U223,MIN($U223,BA$9)),0),0),BA$12:BA$25,1)))+INDEX(BA$39:BA$51,MATCH(MAX($F223-BA$86-IF(BA$8="Yes",IF(BA$9=0,$U223,MIN($U223,BA$9)),0),0),BA$12:BA$25,1))-BA$87,0),0)</f>
        <v>-3097</v>
      </c>
      <c r="BB223" s="75">
        <f t="shared" si="437"/>
        <v>-2016</v>
      </c>
      <c r="BC223" s="75">
        <f t="shared" si="437"/>
        <v>-3002</v>
      </c>
      <c r="BD223" s="75">
        <f t="shared" si="437"/>
        <v>-2920</v>
      </c>
      <c r="BE223" s="75">
        <f t="shared" si="437"/>
        <v>-2791</v>
      </c>
      <c r="BF223" s="75">
        <f t="shared" si="437"/>
        <v>-1989</v>
      </c>
      <c r="BG223" s="112">
        <v>1694</v>
      </c>
      <c r="BH223" s="75">
        <f t="shared" si="401"/>
        <v>-2903</v>
      </c>
      <c r="BI223" s="75">
        <f t="shared" si="402"/>
        <v>5150</v>
      </c>
      <c r="BJ223" s="75">
        <f t="shared" si="403"/>
        <v>-2638</v>
      </c>
      <c r="BK223" s="75">
        <f t="shared" si="368"/>
        <v>-3030</v>
      </c>
      <c r="BL223" s="75">
        <f t="shared" si="368"/>
        <v>-2533</v>
      </c>
      <c r="BM223" s="75"/>
      <c r="BN223" s="75">
        <f t="shared" si="369"/>
        <v>-3044</v>
      </c>
      <c r="BO223" s="75">
        <f t="shared" si="369"/>
        <v>-2335</v>
      </c>
      <c r="BP223" s="112">
        <v>2230</v>
      </c>
      <c r="BQ223" s="75">
        <f t="shared" si="404"/>
        <v>-2102</v>
      </c>
      <c r="BR223" s="112">
        <v>1998</v>
      </c>
      <c r="BS223" s="75">
        <f t="shared" si="405"/>
        <v>5540</v>
      </c>
      <c r="BT223" s="75">
        <f t="shared" ref="BT223:CA232" si="438">-ROUND(MAX(INDEX(BT$26:BT$38,MATCH(MAX($F223-BT$86-IF(BT$8="Yes",IF(BT$9=0,$U223,MIN($U223,BT$9)),0),0),BT$12:BT$25,1))*(MAX($F223-BT$86-IF(BT$8="Yes",IF(BT$9=0,$U223,MIN($U223,BT$9)),0),0)-INDEX(BT$12:BT$25,MATCH(MAX($F223-BT$86-IF(BT$8="Yes",IF(BT$9=0,$U223,MIN($U223,BT$9)),0),0),BT$12:BT$25,1)))+INDEX(BT$39:BT$51,MATCH(MAX($F223-BT$86-IF(BT$8="Yes",IF(BT$9=0,$U223,MIN($U223,BT$9)),0),0),BT$12:BT$25,1))-BT$87,0),0)</f>
        <v>-3194</v>
      </c>
      <c r="BU223" s="75">
        <f t="shared" si="438"/>
        <v>-2681</v>
      </c>
      <c r="BV223" s="75">
        <f t="shared" si="438"/>
        <v>0</v>
      </c>
      <c r="BW223" s="75">
        <f t="shared" si="438"/>
        <v>0</v>
      </c>
      <c r="BX223" s="75">
        <f t="shared" si="438"/>
        <v>-2044</v>
      </c>
      <c r="BY223" s="75">
        <f t="shared" si="438"/>
        <v>-2227</v>
      </c>
      <c r="BZ223" s="75">
        <f t="shared" si="438"/>
        <v>-2970</v>
      </c>
      <c r="CA223" s="75">
        <f t="shared" si="438"/>
        <v>-2482</v>
      </c>
      <c r="CB223" s="112">
        <v>2037</v>
      </c>
      <c r="CC223" s="75">
        <f t="shared" si="406"/>
        <v>-125</v>
      </c>
      <c r="CD223" s="75">
        <f t="shared" si="407"/>
        <v>250</v>
      </c>
      <c r="CE223" s="126">
        <f t="shared" si="408"/>
        <v>-1012</v>
      </c>
      <c r="CF223" s="75">
        <f t="shared" si="409"/>
        <v>-2550</v>
      </c>
      <c r="CG223" s="75"/>
      <c r="CH223" s="75">
        <f t="shared" si="371"/>
        <v>-4364</v>
      </c>
      <c r="CI223" s="75">
        <f t="shared" si="371"/>
        <v>-1996</v>
      </c>
      <c r="CJ223" s="75"/>
      <c r="CK223" s="75">
        <f t="shared" si="372"/>
        <v>-1886</v>
      </c>
      <c r="CL223" s="75">
        <f t="shared" si="372"/>
        <v>-2607</v>
      </c>
      <c r="CM223" s="112">
        <v>1520</v>
      </c>
      <c r="CN223" s="75">
        <f t="shared" si="373"/>
        <v>0</v>
      </c>
      <c r="CO223" s="75">
        <f t="shared" si="373"/>
        <v>0</v>
      </c>
      <c r="CP223" s="75">
        <f t="shared" si="373"/>
        <v>0</v>
      </c>
      <c r="CQ223" s="75"/>
      <c r="CR223" s="126">
        <f t="shared" si="410"/>
        <v>-2840</v>
      </c>
      <c r="CS223" s="112">
        <v>672.39800000000014</v>
      </c>
      <c r="CT223" s="121">
        <f t="shared" si="383"/>
        <v>-4.369230769230769E-2</v>
      </c>
      <c r="CU223" s="75">
        <f t="shared" si="374"/>
        <v>-2194</v>
      </c>
      <c r="CV223" s="75">
        <f t="shared" si="374"/>
        <v>-2967</v>
      </c>
      <c r="CW223" s="75">
        <f t="shared" si="374"/>
        <v>0</v>
      </c>
      <c r="CX223" s="126" cm="1">
        <f t="array" ref="CX223">IF($F223&lt;=10000,0,-ROUND(MAX(INDEX(CX$26:CX$38,MATCH(MAX($F223-CX$86-IF(CX$8="Yes",IF(CX$9=0,$U223,MIN($U223,CX$9)),0),0),CX$12:CX$25,1))*(MAX($F223-CX$86-IF(CX$8="Yes",IF(CX$9=0,$U223,MIN($U223,CX$9)),0),0)-INDEX(CX$12:CX$25,MATCH(MAX($F223-CX$86-IF(CX$8="Yes",IF(CX$9=0,$U223,MIN($U223,CX$9)),0),0),CX$12:CX$25,1)))+INDEX(CX$39:CX$51,MATCH(MAX($F223-CX$86-IF(CX$8="Yes",IF(CX$9=0,$U223,MIN($U223,CX$9)),0),0),CX$12:CX$25,1))-CX$87,0),0))*(1-_xlfn.IFNA(INDEX(WVFamilyCredit[Percent],MATCH(1,(WVFamilyCredit[Year]=Calc!$B$4)*(WVFamilyCredit[HH Size]=SUM(Calc!$B$11:$B$12))*(WVFamilyCredit[Status]=Calc!$B$8)*(WVFamilyCredit[greater than]&lt;=$F223)*(WVFamilyCredit[equal to or less than]&gt;=$F223),0)),0))</f>
        <v>-2337</v>
      </c>
      <c r="CY223" s="115" cm="1">
        <f t="array" ref="CY223">(1-_xlfn.IFNA(INDEX(WVFamilyCredit[Percent],MATCH(1,(WVFamilyCredit[Year]=Calc!$B$4)*(WVFamilyCredit[HH Size]=SUM(Calc!$B$11:$B$12))*(WVFamilyCredit[Status]=Calc!$B$8)*(WVFamilyCredit[greater than]&lt;=$F223)*(WVFamilyCredit[equal to or less than]&gt;=$F223),0)),0))</f>
        <v>1</v>
      </c>
      <c r="CZ223" s="112">
        <v>2715</v>
      </c>
      <c r="DA223" s="57"/>
      <c r="DB223" s="75">
        <f t="shared" si="375"/>
        <v>-2359</v>
      </c>
      <c r="DC223" s="75">
        <f t="shared" si="375"/>
        <v>0</v>
      </c>
      <c r="DE223" s="57"/>
      <c r="DF223" s="57">
        <f t="shared" si="427"/>
        <v>2913</v>
      </c>
      <c r="DG223" s="57">
        <f t="shared" si="428"/>
        <v>2351</v>
      </c>
      <c r="DH223">
        <v>0</v>
      </c>
      <c r="DI223" s="57">
        <f t="shared" si="429"/>
        <v>2396</v>
      </c>
      <c r="DJ223" s="75">
        <f t="shared" si="430"/>
        <v>1694</v>
      </c>
      <c r="DK223" s="75">
        <f t="shared" si="431"/>
        <v>2230</v>
      </c>
      <c r="DL223" s="75">
        <f t="shared" si="432"/>
        <v>1998</v>
      </c>
      <c r="DM223" s="57">
        <f t="shared" si="433"/>
        <v>2037</v>
      </c>
      <c r="DN223" s="57">
        <f t="shared" si="434"/>
        <v>1520</v>
      </c>
      <c r="DO223">
        <f>0</f>
        <v>0</v>
      </c>
      <c r="DP223">
        <v>0</v>
      </c>
      <c r="DQ223" s="57">
        <f t="shared" si="435"/>
        <v>-2840</v>
      </c>
      <c r="DR223" s="75">
        <f t="shared" si="436"/>
        <v>-2337</v>
      </c>
      <c r="EB223" s="209" cm="1">
        <f t="array" ref="EB223">_xlfn.IFNA(INDEX(CAeitcTable[],MATCH(1,(CAeitcTable[At Least]&lt;=$F223)*(CAeitcTable[But Not Over]&gt;=$F223),0),MATCH(MIN($B$12,3),VALUE(CAeitcTable[#Headers]),0)),0)</f>
        <v>0</v>
      </c>
      <c r="EC223">
        <f t="shared" si="376"/>
        <v>0</v>
      </c>
      <c r="ED223">
        <f t="shared" si="376"/>
        <v>0</v>
      </c>
      <c r="EE223">
        <f t="shared" si="376"/>
        <v>0</v>
      </c>
      <c r="EF223">
        <f t="shared" si="376"/>
        <v>0</v>
      </c>
      <c r="EI223">
        <f t="shared" si="411"/>
        <v>0</v>
      </c>
      <c r="EK223">
        <f t="shared" si="377"/>
        <v>0</v>
      </c>
      <c r="EL223">
        <f t="shared" si="377"/>
        <v>0</v>
      </c>
      <c r="EM223">
        <f t="shared" si="377"/>
        <v>0</v>
      </c>
      <c r="EN223">
        <f t="shared" si="377"/>
        <v>0</v>
      </c>
      <c r="EP223">
        <f t="shared" si="378"/>
        <v>0</v>
      </c>
      <c r="EQ223">
        <f t="shared" si="378"/>
        <v>0</v>
      </c>
      <c r="ER223" s="209">
        <f t="shared" si="412"/>
        <v>0</v>
      </c>
      <c r="ES223">
        <f t="shared" si="379"/>
        <v>0</v>
      </c>
      <c r="ET223">
        <f t="shared" si="379"/>
        <v>0</v>
      </c>
      <c r="EU223" s="213">
        <f t="shared" si="413"/>
        <v>0</v>
      </c>
      <c r="EW223" s="215">
        <f t="shared" si="414"/>
        <v>0</v>
      </c>
      <c r="EX223">
        <f t="shared" si="380"/>
        <v>0</v>
      </c>
      <c r="EY223">
        <f t="shared" si="380"/>
        <v>0</v>
      </c>
      <c r="FB223">
        <f t="shared" si="381"/>
        <v>0</v>
      </c>
      <c r="FC223">
        <f t="shared" si="381"/>
        <v>0</v>
      </c>
      <c r="FD223">
        <f t="shared" si="381"/>
        <v>0</v>
      </c>
      <c r="FG223" s="215">
        <f t="shared" si="415"/>
        <v>0</v>
      </c>
      <c r="FH223">
        <f t="shared" si="382"/>
        <v>0</v>
      </c>
      <c r="FI223">
        <f t="shared" si="382"/>
        <v>0</v>
      </c>
      <c r="FK223">
        <f t="shared" si="416"/>
        <v>0</v>
      </c>
      <c r="FL223" s="215">
        <f t="shared" si="417"/>
        <v>0</v>
      </c>
      <c r="FP223" s="215">
        <f t="shared" si="418"/>
        <v>0</v>
      </c>
      <c r="FQ223">
        <f t="shared" si="419"/>
        <v>0</v>
      </c>
      <c r="FR223" s="215">
        <f t="shared" si="420"/>
        <v>0</v>
      </c>
      <c r="FS223" s="209">
        <f t="shared" si="421"/>
        <v>315</v>
      </c>
      <c r="FU223">
        <f t="shared" si="422"/>
        <v>0</v>
      </c>
    </row>
    <row r="224" spans="6:177">
      <c r="F224" s="2">
        <v>65500</v>
      </c>
      <c r="G224">
        <f t="shared" si="423"/>
        <v>65525</v>
      </c>
      <c r="H224" s="75">
        <f t="shared" si="384"/>
        <v>-6671</v>
      </c>
      <c r="I224" s="57">
        <v>5050</v>
      </c>
      <c r="J224" s="57">
        <v>0</v>
      </c>
      <c r="K224" s="2">
        <f>ROUND(INDEX(CCareExpDecimal[],MATCH(F224,CCareExpDecimal[Income At Least],1),2)*J224,0)</f>
        <v>0</v>
      </c>
      <c r="L224" s="57">
        <v>1010.0000000000051</v>
      </c>
      <c r="M224" s="2">
        <f t="shared" si="385"/>
        <v>0</v>
      </c>
      <c r="N224" s="57">
        <v>4000</v>
      </c>
      <c r="O224" s="57">
        <f t="shared" si="363"/>
        <v>4000</v>
      </c>
      <c r="P224" s="2">
        <f t="shared" si="386"/>
        <v>0</v>
      </c>
      <c r="Q224" s="96">
        <v>0</v>
      </c>
      <c r="R224" s="96">
        <f t="shared" si="424"/>
        <v>0</v>
      </c>
      <c r="S224" s="2">
        <f t="shared" si="425"/>
        <v>0</v>
      </c>
      <c r="T224" s="2">
        <f t="shared" si="387"/>
        <v>-6671</v>
      </c>
      <c r="U224" s="2">
        <f t="shared" si="388"/>
        <v>6671</v>
      </c>
      <c r="V224" s="75"/>
      <c r="W224" s="75">
        <f t="shared" si="389"/>
        <v>-1721</v>
      </c>
      <c r="X224" s="75">
        <f t="shared" si="390"/>
        <v>5</v>
      </c>
      <c r="Y224" s="75">
        <f t="shared" si="391"/>
        <v>0</v>
      </c>
      <c r="Z224" s="75"/>
      <c r="AA224" s="2">
        <f t="shared" si="392"/>
        <v>2500</v>
      </c>
      <c r="AB224" s="2">
        <f>IF($F224&lt;=AD$64,AD$65,AD$66)*Calc!$B$12+AD$63</f>
        <v>1500</v>
      </c>
      <c r="AC224" s="2">
        <f t="shared" si="393"/>
        <v>4000</v>
      </c>
      <c r="AD224" s="126">
        <f t="shared" si="394"/>
        <v>-3160</v>
      </c>
      <c r="AE224" s="112">
        <v>2933</v>
      </c>
      <c r="AF224" s="75">
        <f t="shared" si="395"/>
        <v>0</v>
      </c>
      <c r="AG224" s="75"/>
      <c r="AH224" s="75">
        <f t="shared" si="396"/>
        <v>-1291</v>
      </c>
      <c r="AI224" s="75">
        <f t="shared" si="397"/>
        <v>0</v>
      </c>
      <c r="AJ224" s="75">
        <f t="shared" si="398"/>
        <v>-2455</v>
      </c>
      <c r="AK224" s="75">
        <f t="shared" si="399"/>
        <v>0</v>
      </c>
      <c r="AL224" s="75">
        <f t="shared" si="426"/>
        <v>-2455</v>
      </c>
      <c r="AM224" s="114">
        <v>2374</v>
      </c>
      <c r="AN224" s="120"/>
      <c r="AO224" s="75">
        <f t="shared" si="364"/>
        <v>-2299</v>
      </c>
      <c r="AP224" s="75">
        <f t="shared" si="364"/>
        <v>-2273</v>
      </c>
      <c r="AQ224" s="75"/>
      <c r="AR224" s="126">
        <f t="shared" si="400"/>
        <v>-2528</v>
      </c>
      <c r="AS224" s="75">
        <f t="shared" si="365"/>
        <v>-2982</v>
      </c>
      <c r="AT224" s="75">
        <f t="shared" si="365"/>
        <v>-2957</v>
      </c>
      <c r="AU224" s="75">
        <f t="shared" si="365"/>
        <v>0</v>
      </c>
      <c r="AV224" s="75">
        <f t="shared" si="365"/>
        <v>-3128</v>
      </c>
      <c r="AW224" s="112">
        <v>2420</v>
      </c>
      <c r="AX224" s="75">
        <f t="shared" si="366"/>
        <v>-4381</v>
      </c>
      <c r="AY224" s="75">
        <f t="shared" si="366"/>
        <v>-2735</v>
      </c>
      <c r="AZ224" s="75"/>
      <c r="BA224" s="75">
        <f t="shared" si="437"/>
        <v>-3122</v>
      </c>
      <c r="BB224" s="75">
        <f t="shared" si="437"/>
        <v>-2032</v>
      </c>
      <c r="BC224" s="75">
        <f t="shared" si="437"/>
        <v>-3024</v>
      </c>
      <c r="BD224" s="75">
        <f t="shared" si="437"/>
        <v>-2948</v>
      </c>
      <c r="BE224" s="75">
        <f t="shared" si="437"/>
        <v>-2813</v>
      </c>
      <c r="BF224" s="75">
        <f t="shared" si="437"/>
        <v>-2011</v>
      </c>
      <c r="BG224" s="112">
        <v>1715</v>
      </c>
      <c r="BH224" s="75">
        <f t="shared" si="401"/>
        <v>-2936</v>
      </c>
      <c r="BI224" s="75">
        <f t="shared" si="402"/>
        <v>5150</v>
      </c>
      <c r="BJ224" s="75">
        <f t="shared" si="403"/>
        <v>-2662</v>
      </c>
      <c r="BK224" s="75">
        <f t="shared" si="368"/>
        <v>-3055</v>
      </c>
      <c r="BL224" s="75">
        <f t="shared" si="368"/>
        <v>-2554</v>
      </c>
      <c r="BM224" s="75"/>
      <c r="BN224" s="75">
        <f t="shared" si="369"/>
        <v>-3078</v>
      </c>
      <c r="BO224" s="75">
        <f t="shared" si="369"/>
        <v>-2360</v>
      </c>
      <c r="BP224" s="112">
        <v>2255</v>
      </c>
      <c r="BQ224" s="75">
        <f t="shared" si="404"/>
        <v>-2126</v>
      </c>
      <c r="BR224" s="112">
        <v>2022</v>
      </c>
      <c r="BS224" s="75">
        <f t="shared" si="405"/>
        <v>5540</v>
      </c>
      <c r="BT224" s="75">
        <f t="shared" si="438"/>
        <v>-3228</v>
      </c>
      <c r="BU224" s="75">
        <f t="shared" si="438"/>
        <v>-2714</v>
      </c>
      <c r="BV224" s="75">
        <f t="shared" si="438"/>
        <v>0</v>
      </c>
      <c r="BW224" s="75">
        <f t="shared" si="438"/>
        <v>0</v>
      </c>
      <c r="BX224" s="75">
        <f t="shared" si="438"/>
        <v>-2071</v>
      </c>
      <c r="BY224" s="75">
        <f t="shared" si="438"/>
        <v>-2251</v>
      </c>
      <c r="BZ224" s="75">
        <f t="shared" si="438"/>
        <v>-2998</v>
      </c>
      <c r="CA224" s="75">
        <f t="shared" si="438"/>
        <v>-2506</v>
      </c>
      <c r="CB224" s="112">
        <v>2060</v>
      </c>
      <c r="CC224" s="75">
        <f t="shared" si="406"/>
        <v>-135</v>
      </c>
      <c r="CD224" s="75">
        <f t="shared" si="407"/>
        <v>250</v>
      </c>
      <c r="CE224" s="126">
        <f t="shared" si="408"/>
        <v>-1026</v>
      </c>
      <c r="CF224" s="75">
        <f t="shared" si="409"/>
        <v>-2574</v>
      </c>
      <c r="CG224" s="75"/>
      <c r="CH224" s="75">
        <f t="shared" si="371"/>
        <v>-4399</v>
      </c>
      <c r="CI224" s="75">
        <f t="shared" si="371"/>
        <v>-2011</v>
      </c>
      <c r="CJ224" s="75"/>
      <c r="CK224" s="75">
        <f t="shared" si="372"/>
        <v>-1905</v>
      </c>
      <c r="CL224" s="75">
        <f t="shared" si="372"/>
        <v>-2639</v>
      </c>
      <c r="CM224" s="112">
        <v>1552</v>
      </c>
      <c r="CN224" s="75">
        <f t="shared" si="373"/>
        <v>0</v>
      </c>
      <c r="CO224" s="75">
        <f t="shared" si="373"/>
        <v>0</v>
      </c>
      <c r="CP224" s="75">
        <f t="shared" si="373"/>
        <v>0</v>
      </c>
      <c r="CQ224" s="75"/>
      <c r="CR224" s="126">
        <f t="shared" si="410"/>
        <v>-2871</v>
      </c>
      <c r="CS224" s="112">
        <v>703.14800000000014</v>
      </c>
      <c r="CT224" s="121">
        <f t="shared" si="383"/>
        <v>-4.3832061068702292E-2</v>
      </c>
      <c r="CU224" s="75">
        <f t="shared" si="374"/>
        <v>-2227</v>
      </c>
      <c r="CV224" s="75">
        <f t="shared" si="374"/>
        <v>-2995</v>
      </c>
      <c r="CW224" s="75">
        <f t="shared" si="374"/>
        <v>0</v>
      </c>
      <c r="CX224" s="126" cm="1">
        <f t="array" ref="CX224">IF($F224&lt;=10000,0,-ROUND(MAX(INDEX(CX$26:CX$38,MATCH(MAX($F224-CX$86-IF(CX$8="Yes",IF(CX$9=0,$U224,MIN($U224,CX$9)),0),0),CX$12:CX$25,1))*(MAX($F224-CX$86-IF(CX$8="Yes",IF(CX$9=0,$U224,MIN($U224,CX$9)),0),0)-INDEX(CX$12:CX$25,MATCH(MAX($F224-CX$86-IF(CX$8="Yes",IF(CX$9=0,$U224,MIN($U224,CX$9)),0),0),CX$12:CX$25,1)))+INDEX(CX$39:CX$51,MATCH(MAX($F224-CX$86-IF(CX$8="Yes",IF(CX$9=0,$U224,MIN($U224,CX$9)),0),0),CX$12:CX$25,1))-CX$87,0),0))*(1-_xlfn.IFNA(INDEX(WVFamilyCredit[Percent],MATCH(1,(WVFamilyCredit[Year]=Calc!$B$4)*(WVFamilyCredit[HH Size]=SUM(Calc!$B$11:$B$12))*(WVFamilyCredit[Status]=Calc!$B$8)*(WVFamilyCredit[greater than]&lt;=$F224)*(WVFamilyCredit[equal to or less than]&gt;=$F224),0)),0))</f>
        <v>-2363</v>
      </c>
      <c r="CY224" s="115" cm="1">
        <f t="array" ref="CY224">(1-_xlfn.IFNA(INDEX(WVFamilyCredit[Percent],MATCH(1,(WVFamilyCredit[Year]=Calc!$B$4)*(WVFamilyCredit[HH Size]=SUM(Calc!$B$11:$B$12))*(WVFamilyCredit[Status]=Calc!$B$8)*(WVFamilyCredit[greater than]&lt;=$F224)*(WVFamilyCredit[equal to or less than]&gt;=$F224),0)),0))</f>
        <v>1</v>
      </c>
      <c r="CZ224" s="112">
        <v>2745</v>
      </c>
      <c r="DA224" s="57"/>
      <c r="DB224" s="75">
        <f t="shared" si="375"/>
        <v>-2385</v>
      </c>
      <c r="DC224" s="75">
        <f t="shared" si="375"/>
        <v>0</v>
      </c>
      <c r="DE224" s="57"/>
      <c r="DF224" s="57">
        <f t="shared" si="427"/>
        <v>2933</v>
      </c>
      <c r="DG224" s="57">
        <f t="shared" si="428"/>
        <v>2374</v>
      </c>
      <c r="DH224">
        <v>0</v>
      </c>
      <c r="DI224" s="57">
        <f t="shared" si="429"/>
        <v>2420</v>
      </c>
      <c r="DJ224" s="75">
        <f t="shared" si="430"/>
        <v>1715</v>
      </c>
      <c r="DK224" s="75">
        <f t="shared" si="431"/>
        <v>2255</v>
      </c>
      <c r="DL224" s="75">
        <f t="shared" si="432"/>
        <v>2022</v>
      </c>
      <c r="DM224" s="57">
        <f t="shared" si="433"/>
        <v>2060</v>
      </c>
      <c r="DN224" s="57">
        <f t="shared" si="434"/>
        <v>1552</v>
      </c>
      <c r="DO224">
        <f>0</f>
        <v>0</v>
      </c>
      <c r="DP224">
        <v>0</v>
      </c>
      <c r="DQ224" s="57">
        <f t="shared" si="435"/>
        <v>-2871</v>
      </c>
      <c r="DR224" s="75">
        <f t="shared" si="436"/>
        <v>-2363</v>
      </c>
      <c r="EB224" s="209" cm="1">
        <f t="array" ref="EB224">_xlfn.IFNA(INDEX(CAeitcTable[],MATCH(1,(CAeitcTable[At Least]&lt;=$F224)*(CAeitcTable[But Not Over]&gt;=$F224),0),MATCH(MIN($B$12,3),VALUE(CAeitcTable[#Headers]),0)),0)</f>
        <v>0</v>
      </c>
      <c r="EC224">
        <f t="shared" si="376"/>
        <v>0</v>
      </c>
      <c r="ED224">
        <f t="shared" si="376"/>
        <v>0</v>
      </c>
      <c r="EE224">
        <f t="shared" si="376"/>
        <v>0</v>
      </c>
      <c r="EF224">
        <f t="shared" si="376"/>
        <v>0</v>
      </c>
      <c r="EI224">
        <f t="shared" si="411"/>
        <v>0</v>
      </c>
      <c r="EK224">
        <f t="shared" si="377"/>
        <v>0</v>
      </c>
      <c r="EL224">
        <f t="shared" si="377"/>
        <v>0</v>
      </c>
      <c r="EM224">
        <f t="shared" si="377"/>
        <v>0</v>
      </c>
      <c r="EN224">
        <f t="shared" si="377"/>
        <v>0</v>
      </c>
      <c r="EP224">
        <f t="shared" si="378"/>
        <v>0</v>
      </c>
      <c r="EQ224">
        <f t="shared" si="378"/>
        <v>0</v>
      </c>
      <c r="ER224" s="209">
        <f t="shared" si="412"/>
        <v>0</v>
      </c>
      <c r="ES224">
        <f t="shared" si="379"/>
        <v>0</v>
      </c>
      <c r="ET224">
        <f t="shared" si="379"/>
        <v>0</v>
      </c>
      <c r="EU224" s="213">
        <f t="shared" si="413"/>
        <v>0</v>
      </c>
      <c r="EW224" s="215">
        <f t="shared" si="414"/>
        <v>0</v>
      </c>
      <c r="EX224">
        <f t="shared" si="380"/>
        <v>0</v>
      </c>
      <c r="EY224">
        <f t="shared" si="380"/>
        <v>0</v>
      </c>
      <c r="FB224">
        <f t="shared" si="381"/>
        <v>0</v>
      </c>
      <c r="FC224">
        <f t="shared" si="381"/>
        <v>0</v>
      </c>
      <c r="FD224">
        <f t="shared" si="381"/>
        <v>0</v>
      </c>
      <c r="FG224" s="215">
        <f t="shared" si="415"/>
        <v>0</v>
      </c>
      <c r="FH224">
        <f t="shared" si="382"/>
        <v>0</v>
      </c>
      <c r="FI224">
        <f t="shared" si="382"/>
        <v>0</v>
      </c>
      <c r="FK224">
        <f t="shared" si="416"/>
        <v>0</v>
      </c>
      <c r="FL224" s="215">
        <f t="shared" si="417"/>
        <v>0</v>
      </c>
      <c r="FP224" s="215">
        <f t="shared" si="418"/>
        <v>0</v>
      </c>
      <c r="FQ224">
        <f t="shared" si="419"/>
        <v>0</v>
      </c>
      <c r="FR224" s="215">
        <f t="shared" si="420"/>
        <v>0</v>
      </c>
      <c r="FS224" s="209">
        <f t="shared" si="421"/>
        <v>315</v>
      </c>
      <c r="FU224">
        <f t="shared" si="422"/>
        <v>0</v>
      </c>
    </row>
    <row r="225" spans="6:177">
      <c r="F225" s="2">
        <v>66000</v>
      </c>
      <c r="G225">
        <f t="shared" si="423"/>
        <v>66025</v>
      </c>
      <c r="H225" s="75">
        <f t="shared" si="384"/>
        <v>-6781</v>
      </c>
      <c r="I225" s="57">
        <v>5110</v>
      </c>
      <c r="J225" s="57">
        <v>0</v>
      </c>
      <c r="K225" s="2">
        <f>ROUND(INDEX(CCareExpDecimal[],MATCH(F225,CCareExpDecimal[Income At Least],1),2)*J225,0)</f>
        <v>0</v>
      </c>
      <c r="L225" s="57">
        <v>1022.0000000000051</v>
      </c>
      <c r="M225" s="2">
        <f t="shared" si="385"/>
        <v>0</v>
      </c>
      <c r="N225" s="57">
        <v>4000</v>
      </c>
      <c r="O225" s="57">
        <f t="shared" si="363"/>
        <v>4000</v>
      </c>
      <c r="P225" s="2">
        <f t="shared" si="386"/>
        <v>0</v>
      </c>
      <c r="Q225" s="96">
        <v>0</v>
      </c>
      <c r="R225" s="96">
        <f t="shared" si="424"/>
        <v>0</v>
      </c>
      <c r="S225" s="2">
        <f t="shared" si="425"/>
        <v>0</v>
      </c>
      <c r="T225" s="2">
        <f t="shared" si="387"/>
        <v>-6781</v>
      </c>
      <c r="U225" s="2">
        <f t="shared" si="388"/>
        <v>6781</v>
      </c>
      <c r="V225" s="75"/>
      <c r="W225" s="75">
        <f t="shared" si="389"/>
        <v>-1739</v>
      </c>
      <c r="X225" s="75">
        <f t="shared" si="390"/>
        <v>5</v>
      </c>
      <c r="Y225" s="75">
        <f t="shared" si="391"/>
        <v>0</v>
      </c>
      <c r="Z225" s="75"/>
      <c r="AA225" s="2">
        <f t="shared" si="392"/>
        <v>2500</v>
      </c>
      <c r="AB225" s="2">
        <f>IF($F225&lt;=AD$64,AD$65,AD$66)*Calc!$B$12+AD$63</f>
        <v>1500</v>
      </c>
      <c r="AC225" s="2">
        <f t="shared" si="393"/>
        <v>4000</v>
      </c>
      <c r="AD225" s="126">
        <f t="shared" si="394"/>
        <v>-3185</v>
      </c>
      <c r="AE225" s="112">
        <v>2958</v>
      </c>
      <c r="AF225" s="75">
        <f t="shared" si="395"/>
        <v>0</v>
      </c>
      <c r="AG225" s="75"/>
      <c r="AH225" s="75">
        <f t="shared" si="396"/>
        <v>-1304</v>
      </c>
      <c r="AI225" s="75">
        <f t="shared" si="397"/>
        <v>0</v>
      </c>
      <c r="AJ225" s="75">
        <f t="shared" si="398"/>
        <v>-2479</v>
      </c>
      <c r="AK225" s="75">
        <f t="shared" si="399"/>
        <v>0</v>
      </c>
      <c r="AL225" s="75">
        <f t="shared" si="426"/>
        <v>-2479</v>
      </c>
      <c r="AM225" s="114">
        <v>2398</v>
      </c>
      <c r="AN225" s="120"/>
      <c r="AO225" s="75">
        <f t="shared" si="364"/>
        <v>-2339</v>
      </c>
      <c r="AP225" s="75">
        <f t="shared" si="364"/>
        <v>-2295</v>
      </c>
      <c r="AQ225" s="75"/>
      <c r="AR225" s="126">
        <f t="shared" si="400"/>
        <v>-2555</v>
      </c>
      <c r="AS225" s="75">
        <f t="shared" si="365"/>
        <v>-3015</v>
      </c>
      <c r="AT225" s="75">
        <f t="shared" si="365"/>
        <v>-2990</v>
      </c>
      <c r="AU225" s="75">
        <f t="shared" si="365"/>
        <v>0</v>
      </c>
      <c r="AV225" s="75">
        <f t="shared" si="365"/>
        <v>-3157</v>
      </c>
      <c r="AW225" s="112">
        <v>2445</v>
      </c>
      <c r="AX225" s="75">
        <f t="shared" si="366"/>
        <v>-4423</v>
      </c>
      <c r="AY225" s="75">
        <f t="shared" si="366"/>
        <v>-2764</v>
      </c>
      <c r="AZ225" s="75"/>
      <c r="BA225" s="75">
        <f t="shared" si="437"/>
        <v>-3147</v>
      </c>
      <c r="BB225" s="75">
        <f t="shared" si="437"/>
        <v>-2048</v>
      </c>
      <c r="BC225" s="75">
        <f t="shared" si="437"/>
        <v>-3046</v>
      </c>
      <c r="BD225" s="75">
        <f t="shared" si="437"/>
        <v>-2977</v>
      </c>
      <c r="BE225" s="75">
        <f t="shared" si="437"/>
        <v>-2836</v>
      </c>
      <c r="BF225" s="75">
        <f t="shared" si="437"/>
        <v>-2032</v>
      </c>
      <c r="BG225" s="112">
        <v>1737</v>
      </c>
      <c r="BH225" s="75">
        <f t="shared" si="401"/>
        <v>-2970</v>
      </c>
      <c r="BI225" s="75">
        <f t="shared" si="402"/>
        <v>5150</v>
      </c>
      <c r="BJ225" s="75">
        <f t="shared" si="403"/>
        <v>-2686</v>
      </c>
      <c r="BK225" s="75">
        <f t="shared" si="368"/>
        <v>-3080</v>
      </c>
      <c r="BL225" s="75">
        <f t="shared" si="368"/>
        <v>-2576</v>
      </c>
      <c r="BM225" s="75"/>
      <c r="BN225" s="75">
        <f t="shared" si="369"/>
        <v>-3112</v>
      </c>
      <c r="BO225" s="75">
        <f t="shared" si="369"/>
        <v>-2385</v>
      </c>
      <c r="BP225" s="112">
        <v>2280</v>
      </c>
      <c r="BQ225" s="75">
        <f t="shared" si="404"/>
        <v>-2151</v>
      </c>
      <c r="BR225" s="112">
        <v>2046</v>
      </c>
      <c r="BS225" s="75">
        <f t="shared" si="405"/>
        <v>5540</v>
      </c>
      <c r="BT225" s="75">
        <f t="shared" si="438"/>
        <v>-3262</v>
      </c>
      <c r="BU225" s="75">
        <f t="shared" si="438"/>
        <v>-2747</v>
      </c>
      <c r="BV225" s="75">
        <f t="shared" si="438"/>
        <v>0</v>
      </c>
      <c r="BW225" s="75">
        <f t="shared" si="438"/>
        <v>0</v>
      </c>
      <c r="BX225" s="75">
        <f t="shared" si="438"/>
        <v>-2099</v>
      </c>
      <c r="BY225" s="75">
        <f t="shared" si="438"/>
        <v>-2276</v>
      </c>
      <c r="BZ225" s="75">
        <f t="shared" si="438"/>
        <v>-3025</v>
      </c>
      <c r="CA225" s="75">
        <f t="shared" si="438"/>
        <v>-2529</v>
      </c>
      <c r="CB225" s="112">
        <v>2084</v>
      </c>
      <c r="CC225" s="75">
        <f t="shared" si="406"/>
        <v>-145</v>
      </c>
      <c r="CD225" s="75">
        <f t="shared" si="407"/>
        <v>250</v>
      </c>
      <c r="CE225" s="126">
        <f t="shared" si="408"/>
        <v>-1040</v>
      </c>
      <c r="CF225" s="75">
        <f t="shared" si="409"/>
        <v>-2597</v>
      </c>
      <c r="CG225" s="75"/>
      <c r="CH225" s="75">
        <f t="shared" si="371"/>
        <v>-4433</v>
      </c>
      <c r="CI225" s="75">
        <f t="shared" si="371"/>
        <v>-2026</v>
      </c>
      <c r="CJ225" s="75"/>
      <c r="CK225" s="75">
        <f t="shared" si="372"/>
        <v>-1924</v>
      </c>
      <c r="CL225" s="75">
        <f t="shared" si="372"/>
        <v>-2671</v>
      </c>
      <c r="CM225" s="112">
        <v>1583</v>
      </c>
      <c r="CN225" s="75">
        <f t="shared" si="373"/>
        <v>0</v>
      </c>
      <c r="CO225" s="75">
        <f t="shared" si="373"/>
        <v>0</v>
      </c>
      <c r="CP225" s="75">
        <f t="shared" si="373"/>
        <v>0</v>
      </c>
      <c r="CQ225" s="75"/>
      <c r="CR225" s="126">
        <f t="shared" si="410"/>
        <v>-2902</v>
      </c>
      <c r="CS225" s="112">
        <v>733.89800000000014</v>
      </c>
      <c r="CT225" s="121">
        <f t="shared" si="383"/>
        <v>-4.3969696969696971E-2</v>
      </c>
      <c r="CU225" s="75">
        <f t="shared" si="374"/>
        <v>-2260</v>
      </c>
      <c r="CV225" s="75">
        <f t="shared" si="374"/>
        <v>-3024</v>
      </c>
      <c r="CW225" s="75">
        <f t="shared" si="374"/>
        <v>0</v>
      </c>
      <c r="CX225" s="126" cm="1">
        <f t="array" ref="CX225">IF($F225&lt;=10000,0,-ROUND(MAX(INDEX(CX$26:CX$38,MATCH(MAX($F225-CX$86-IF(CX$8="Yes",IF(CX$9=0,$U225,MIN($U225,CX$9)),0),0),CX$12:CX$25,1))*(MAX($F225-CX$86-IF(CX$8="Yes",IF(CX$9=0,$U225,MIN($U225,CX$9)),0),0)-INDEX(CX$12:CX$25,MATCH(MAX($F225-CX$86-IF(CX$8="Yes",IF(CX$9=0,$U225,MIN($U225,CX$9)),0),0),CX$12:CX$25,1)))+INDEX(CX$39:CX$51,MATCH(MAX($F225-CX$86-IF(CX$8="Yes",IF(CX$9=0,$U225,MIN($U225,CX$9)),0),0),CX$12:CX$25,1))-CX$87,0),0))*(1-_xlfn.IFNA(INDEX(WVFamilyCredit[Percent],MATCH(1,(WVFamilyCredit[Year]=Calc!$B$4)*(WVFamilyCredit[HH Size]=SUM(Calc!$B$11:$B$12))*(WVFamilyCredit[Status]=Calc!$B$8)*(WVFamilyCredit[greater than]&lt;=$F225)*(WVFamilyCredit[equal to or less than]&gt;=$F225),0)),0))</f>
        <v>-2388</v>
      </c>
      <c r="CY225" s="115" cm="1">
        <f t="array" ref="CY225">(1-_xlfn.IFNA(INDEX(WVFamilyCredit[Percent],MATCH(1,(WVFamilyCredit[Year]=Calc!$B$4)*(WVFamilyCredit[HH Size]=SUM(Calc!$B$11:$B$12))*(WVFamilyCredit[Status]=Calc!$B$8)*(WVFamilyCredit[greater than]&lt;=$F225)*(WVFamilyCredit[equal to or less than]&gt;=$F225),0)),0))</f>
        <v>1</v>
      </c>
      <c r="CZ225" s="112">
        <v>2775</v>
      </c>
      <c r="DA225" s="57"/>
      <c r="DB225" s="75">
        <f t="shared" si="375"/>
        <v>-2412</v>
      </c>
      <c r="DC225" s="75">
        <f t="shared" si="375"/>
        <v>0</v>
      </c>
      <c r="DE225" s="57"/>
      <c r="DF225" s="57">
        <f t="shared" si="427"/>
        <v>2958</v>
      </c>
      <c r="DG225" s="57">
        <f t="shared" si="428"/>
        <v>2398</v>
      </c>
      <c r="DH225">
        <v>0</v>
      </c>
      <c r="DI225" s="57">
        <f t="shared" si="429"/>
        <v>2445</v>
      </c>
      <c r="DJ225" s="75">
        <f t="shared" si="430"/>
        <v>1737</v>
      </c>
      <c r="DK225" s="75">
        <f t="shared" si="431"/>
        <v>2280</v>
      </c>
      <c r="DL225" s="75">
        <f t="shared" si="432"/>
        <v>2046</v>
      </c>
      <c r="DM225" s="57">
        <f t="shared" si="433"/>
        <v>2084</v>
      </c>
      <c r="DN225" s="57">
        <f t="shared" si="434"/>
        <v>1583</v>
      </c>
      <c r="DO225">
        <f>0</f>
        <v>0</v>
      </c>
      <c r="DP225">
        <v>0</v>
      </c>
      <c r="DQ225" s="57">
        <f t="shared" si="435"/>
        <v>-2902</v>
      </c>
      <c r="DR225" s="75">
        <f t="shared" si="436"/>
        <v>-2388</v>
      </c>
      <c r="EB225" s="209" cm="1">
        <f t="array" ref="EB225">_xlfn.IFNA(INDEX(CAeitcTable[],MATCH(1,(CAeitcTable[At Least]&lt;=$F225)*(CAeitcTable[But Not Over]&gt;=$F225),0),MATCH(MIN($B$12,3),VALUE(CAeitcTable[#Headers]),0)),0)</f>
        <v>0</v>
      </c>
      <c r="EC225">
        <f t="shared" si="376"/>
        <v>0</v>
      </c>
      <c r="ED225">
        <f t="shared" si="376"/>
        <v>0</v>
      </c>
      <c r="EE225">
        <f t="shared" si="376"/>
        <v>0</v>
      </c>
      <c r="EF225">
        <f t="shared" si="376"/>
        <v>0</v>
      </c>
      <c r="EI225">
        <f t="shared" si="411"/>
        <v>0</v>
      </c>
      <c r="EK225">
        <f t="shared" si="377"/>
        <v>0</v>
      </c>
      <c r="EL225">
        <f t="shared" si="377"/>
        <v>0</v>
      </c>
      <c r="EM225">
        <f t="shared" si="377"/>
        <v>0</v>
      </c>
      <c r="EN225">
        <f t="shared" si="377"/>
        <v>0</v>
      </c>
      <c r="EP225">
        <f t="shared" si="378"/>
        <v>0</v>
      </c>
      <c r="EQ225">
        <f t="shared" si="378"/>
        <v>0</v>
      </c>
      <c r="ER225" s="209">
        <f t="shared" si="412"/>
        <v>0</v>
      </c>
      <c r="ES225">
        <f t="shared" si="379"/>
        <v>0</v>
      </c>
      <c r="ET225">
        <f t="shared" si="379"/>
        <v>0</v>
      </c>
      <c r="EU225" s="213">
        <f t="shared" si="413"/>
        <v>0</v>
      </c>
      <c r="EW225" s="215">
        <f t="shared" si="414"/>
        <v>0</v>
      </c>
      <c r="EX225">
        <f t="shared" si="380"/>
        <v>0</v>
      </c>
      <c r="EY225">
        <f t="shared" si="380"/>
        <v>0</v>
      </c>
      <c r="FB225">
        <f t="shared" si="381"/>
        <v>0</v>
      </c>
      <c r="FC225">
        <f t="shared" si="381"/>
        <v>0</v>
      </c>
      <c r="FD225">
        <f t="shared" si="381"/>
        <v>0</v>
      </c>
      <c r="FG225" s="215">
        <f t="shared" si="415"/>
        <v>0</v>
      </c>
      <c r="FH225">
        <f t="shared" si="382"/>
        <v>0</v>
      </c>
      <c r="FI225">
        <f t="shared" si="382"/>
        <v>0</v>
      </c>
      <c r="FK225">
        <f t="shared" si="416"/>
        <v>0</v>
      </c>
      <c r="FL225" s="215">
        <f t="shared" si="417"/>
        <v>0</v>
      </c>
      <c r="FP225" s="215">
        <f t="shared" si="418"/>
        <v>0</v>
      </c>
      <c r="FQ225">
        <f t="shared" si="419"/>
        <v>0</v>
      </c>
      <c r="FR225" s="215">
        <f t="shared" si="420"/>
        <v>0</v>
      </c>
      <c r="FS225" s="209">
        <f t="shared" si="421"/>
        <v>315</v>
      </c>
      <c r="FU225">
        <f t="shared" si="422"/>
        <v>0</v>
      </c>
    </row>
    <row r="226" spans="6:177">
      <c r="F226" s="2">
        <v>66500</v>
      </c>
      <c r="G226">
        <f t="shared" si="423"/>
        <v>66525</v>
      </c>
      <c r="H226" s="75">
        <f t="shared" si="384"/>
        <v>-6891</v>
      </c>
      <c r="I226" s="57">
        <v>5170</v>
      </c>
      <c r="J226" s="57">
        <v>0</v>
      </c>
      <c r="K226" s="2">
        <f>ROUND(INDEX(CCareExpDecimal[],MATCH(F226,CCareExpDecimal[Income At Least],1),2)*J226,0)</f>
        <v>0</v>
      </c>
      <c r="L226" s="57">
        <v>1034.0000000000052</v>
      </c>
      <c r="M226" s="2">
        <f t="shared" si="385"/>
        <v>0</v>
      </c>
      <c r="N226" s="57">
        <v>4000</v>
      </c>
      <c r="O226" s="57">
        <f t="shared" si="363"/>
        <v>4000</v>
      </c>
      <c r="P226" s="2">
        <f t="shared" si="386"/>
        <v>0</v>
      </c>
      <c r="Q226" s="96">
        <v>0</v>
      </c>
      <c r="R226" s="96">
        <f t="shared" si="424"/>
        <v>0</v>
      </c>
      <c r="S226" s="2">
        <f t="shared" si="425"/>
        <v>0</v>
      </c>
      <c r="T226" s="2">
        <f t="shared" si="387"/>
        <v>-6891</v>
      </c>
      <c r="U226" s="2">
        <f t="shared" si="388"/>
        <v>6891</v>
      </c>
      <c r="V226" s="75"/>
      <c r="W226" s="75">
        <f t="shared" si="389"/>
        <v>-1757</v>
      </c>
      <c r="X226" s="75">
        <f t="shared" si="390"/>
        <v>5</v>
      </c>
      <c r="Y226" s="75">
        <f t="shared" si="391"/>
        <v>0</v>
      </c>
      <c r="Z226" s="75"/>
      <c r="AA226" s="2">
        <f t="shared" si="392"/>
        <v>2500</v>
      </c>
      <c r="AB226" s="2">
        <f>IF($F226&lt;=AD$64,AD$65,AD$66)*Calc!$B$12+AD$63</f>
        <v>1500</v>
      </c>
      <c r="AC226" s="2">
        <f t="shared" si="393"/>
        <v>4000</v>
      </c>
      <c r="AD226" s="126">
        <f t="shared" si="394"/>
        <v>-3210</v>
      </c>
      <c r="AE226" s="112">
        <v>2978</v>
      </c>
      <c r="AF226" s="75">
        <f t="shared" si="395"/>
        <v>0</v>
      </c>
      <c r="AG226" s="75"/>
      <c r="AH226" s="75">
        <f t="shared" si="396"/>
        <v>-1316</v>
      </c>
      <c r="AI226" s="75">
        <f t="shared" si="397"/>
        <v>0</v>
      </c>
      <c r="AJ226" s="75">
        <f t="shared" si="398"/>
        <v>-2504</v>
      </c>
      <c r="AK226" s="75">
        <f t="shared" si="399"/>
        <v>0</v>
      </c>
      <c r="AL226" s="75">
        <f t="shared" si="426"/>
        <v>-2504</v>
      </c>
      <c r="AM226" s="114">
        <v>2421</v>
      </c>
      <c r="AN226" s="120"/>
      <c r="AO226" s="75">
        <f t="shared" si="364"/>
        <v>-2379</v>
      </c>
      <c r="AP226" s="75">
        <f t="shared" si="364"/>
        <v>-2317</v>
      </c>
      <c r="AQ226" s="75"/>
      <c r="AR226" s="126">
        <f t="shared" si="400"/>
        <v>-2583</v>
      </c>
      <c r="AS226" s="75">
        <f t="shared" si="365"/>
        <v>-3048</v>
      </c>
      <c r="AT226" s="75">
        <f t="shared" si="365"/>
        <v>-3022</v>
      </c>
      <c r="AU226" s="75">
        <f t="shared" si="365"/>
        <v>0</v>
      </c>
      <c r="AV226" s="75">
        <f t="shared" si="365"/>
        <v>-3186</v>
      </c>
      <c r="AW226" s="112">
        <v>2471</v>
      </c>
      <c r="AX226" s="75">
        <f t="shared" si="366"/>
        <v>-4464</v>
      </c>
      <c r="AY226" s="75">
        <f t="shared" si="366"/>
        <v>-2793</v>
      </c>
      <c r="AZ226" s="75"/>
      <c r="BA226" s="75">
        <f t="shared" si="437"/>
        <v>-3172</v>
      </c>
      <c r="BB226" s="75">
        <f t="shared" si="437"/>
        <v>-2063</v>
      </c>
      <c r="BC226" s="75">
        <f t="shared" si="437"/>
        <v>-3069</v>
      </c>
      <c r="BD226" s="75">
        <f t="shared" si="437"/>
        <v>-3005</v>
      </c>
      <c r="BE226" s="75">
        <f t="shared" si="437"/>
        <v>-2858</v>
      </c>
      <c r="BF226" s="75">
        <f t="shared" si="437"/>
        <v>-2053</v>
      </c>
      <c r="BG226" s="112">
        <v>1758</v>
      </c>
      <c r="BH226" s="75">
        <f t="shared" si="401"/>
        <v>-3004</v>
      </c>
      <c r="BI226" s="75">
        <f t="shared" si="402"/>
        <v>5150</v>
      </c>
      <c r="BJ226" s="75">
        <f t="shared" si="403"/>
        <v>-2710</v>
      </c>
      <c r="BK226" s="75">
        <f t="shared" si="368"/>
        <v>-3105</v>
      </c>
      <c r="BL226" s="75">
        <f t="shared" si="368"/>
        <v>-2597</v>
      </c>
      <c r="BM226" s="75"/>
      <c r="BN226" s="75">
        <f t="shared" si="369"/>
        <v>-3146</v>
      </c>
      <c r="BO226" s="75">
        <f t="shared" si="369"/>
        <v>-2410</v>
      </c>
      <c r="BP226" s="112">
        <v>2305</v>
      </c>
      <c r="BQ226" s="75">
        <f t="shared" si="404"/>
        <v>-2176</v>
      </c>
      <c r="BR226" s="112">
        <v>2071</v>
      </c>
      <c r="BS226" s="75">
        <f t="shared" si="405"/>
        <v>5540</v>
      </c>
      <c r="BT226" s="75">
        <f t="shared" si="438"/>
        <v>-3295</v>
      </c>
      <c r="BU226" s="75">
        <f t="shared" si="438"/>
        <v>-2780</v>
      </c>
      <c r="BV226" s="75">
        <f t="shared" si="438"/>
        <v>0</v>
      </c>
      <c r="BW226" s="75">
        <f t="shared" si="438"/>
        <v>0</v>
      </c>
      <c r="BX226" s="75">
        <f t="shared" si="438"/>
        <v>-2126</v>
      </c>
      <c r="BY226" s="75">
        <f t="shared" si="438"/>
        <v>-2300</v>
      </c>
      <c r="BZ226" s="75">
        <f t="shared" si="438"/>
        <v>-3053</v>
      </c>
      <c r="CA226" s="75">
        <f t="shared" si="438"/>
        <v>-2553</v>
      </c>
      <c r="CB226" s="112">
        <v>2108</v>
      </c>
      <c r="CC226" s="75">
        <f t="shared" si="406"/>
        <v>-155</v>
      </c>
      <c r="CD226" s="75">
        <f t="shared" si="407"/>
        <v>250</v>
      </c>
      <c r="CE226" s="126">
        <f t="shared" si="408"/>
        <v>-1053</v>
      </c>
      <c r="CF226" s="75">
        <f t="shared" si="409"/>
        <v>-2621</v>
      </c>
      <c r="CG226" s="75"/>
      <c r="CH226" s="75">
        <f t="shared" si="371"/>
        <v>-4467</v>
      </c>
      <c r="CI226" s="75">
        <f t="shared" si="371"/>
        <v>-2042</v>
      </c>
      <c r="CJ226" s="75"/>
      <c r="CK226" s="75">
        <f t="shared" si="372"/>
        <v>-1943</v>
      </c>
      <c r="CL226" s="75">
        <f t="shared" si="372"/>
        <v>-2703</v>
      </c>
      <c r="CM226" s="112">
        <v>1616</v>
      </c>
      <c r="CN226" s="75">
        <f t="shared" si="373"/>
        <v>0</v>
      </c>
      <c r="CO226" s="75">
        <f t="shared" si="373"/>
        <v>0</v>
      </c>
      <c r="CP226" s="75">
        <f t="shared" si="373"/>
        <v>0</v>
      </c>
      <c r="CQ226" s="75"/>
      <c r="CR226" s="126">
        <f t="shared" si="410"/>
        <v>-2932</v>
      </c>
      <c r="CS226" s="112">
        <v>764.64800000000014</v>
      </c>
      <c r="CT226" s="121">
        <f t="shared" si="383"/>
        <v>-4.4090225563909777E-2</v>
      </c>
      <c r="CU226" s="75">
        <f t="shared" si="374"/>
        <v>-2293</v>
      </c>
      <c r="CV226" s="75">
        <f t="shared" si="374"/>
        <v>-3053</v>
      </c>
      <c r="CW226" s="75">
        <f t="shared" si="374"/>
        <v>0</v>
      </c>
      <c r="CX226" s="126" cm="1">
        <f t="array" ref="CX226">IF($F226&lt;=10000,0,-ROUND(MAX(INDEX(CX$26:CX$38,MATCH(MAX($F226-CX$86-IF(CX$8="Yes",IF(CX$9=0,$U226,MIN($U226,CX$9)),0),0),CX$12:CX$25,1))*(MAX($F226-CX$86-IF(CX$8="Yes",IF(CX$9=0,$U226,MIN($U226,CX$9)),0),0)-INDEX(CX$12:CX$25,MATCH(MAX($F226-CX$86-IF(CX$8="Yes",IF(CX$9=0,$U226,MIN($U226,CX$9)),0),0),CX$12:CX$25,1)))+INDEX(CX$39:CX$51,MATCH(MAX($F226-CX$86-IF(CX$8="Yes",IF(CX$9=0,$U226,MIN($U226,CX$9)),0),0),CX$12:CX$25,1))-CX$87,0),0))*(1-_xlfn.IFNA(INDEX(WVFamilyCredit[Percent],MATCH(1,(WVFamilyCredit[Year]=Calc!$B$4)*(WVFamilyCredit[HH Size]=SUM(Calc!$B$11:$B$12))*(WVFamilyCredit[Status]=Calc!$B$8)*(WVFamilyCredit[greater than]&lt;=$F226)*(WVFamilyCredit[equal to or less than]&gt;=$F226),0)),0))</f>
        <v>-2414</v>
      </c>
      <c r="CY226" s="115" cm="1">
        <f t="array" ref="CY226">(1-_xlfn.IFNA(INDEX(WVFamilyCredit[Percent],MATCH(1,(WVFamilyCredit[Year]=Calc!$B$4)*(WVFamilyCredit[HH Size]=SUM(Calc!$B$11:$B$12))*(WVFamilyCredit[Status]=Calc!$B$8)*(WVFamilyCredit[greater than]&lt;=$F226)*(WVFamilyCredit[equal to or less than]&gt;=$F226),0)),0))</f>
        <v>1</v>
      </c>
      <c r="CZ226" s="112">
        <v>2808</v>
      </c>
      <c r="DA226" s="57"/>
      <c r="DB226" s="75">
        <f t="shared" si="375"/>
        <v>-2438</v>
      </c>
      <c r="DC226" s="75">
        <f t="shared" si="375"/>
        <v>0</v>
      </c>
      <c r="DE226" s="57"/>
      <c r="DF226" s="57">
        <f t="shared" si="427"/>
        <v>2978</v>
      </c>
      <c r="DG226" s="57">
        <f t="shared" si="428"/>
        <v>2421</v>
      </c>
      <c r="DH226">
        <v>0</v>
      </c>
      <c r="DI226" s="57">
        <f t="shared" si="429"/>
        <v>2471</v>
      </c>
      <c r="DJ226" s="75">
        <f t="shared" si="430"/>
        <v>1758</v>
      </c>
      <c r="DK226" s="75">
        <f t="shared" si="431"/>
        <v>2305</v>
      </c>
      <c r="DL226" s="75">
        <f t="shared" si="432"/>
        <v>2071</v>
      </c>
      <c r="DM226" s="57">
        <f t="shared" si="433"/>
        <v>2108</v>
      </c>
      <c r="DN226" s="57">
        <f t="shared" si="434"/>
        <v>1616</v>
      </c>
      <c r="DO226">
        <f>0</f>
        <v>0</v>
      </c>
      <c r="DP226">
        <v>0</v>
      </c>
      <c r="DQ226" s="57">
        <f t="shared" si="435"/>
        <v>-2932</v>
      </c>
      <c r="DR226" s="75">
        <f t="shared" si="436"/>
        <v>-2414</v>
      </c>
      <c r="EB226" s="209" cm="1">
        <f t="array" ref="EB226">_xlfn.IFNA(INDEX(CAeitcTable[],MATCH(1,(CAeitcTable[At Least]&lt;=$F226)*(CAeitcTable[But Not Over]&gt;=$F226),0),MATCH(MIN($B$12,3),VALUE(CAeitcTable[#Headers]),0)),0)</f>
        <v>0</v>
      </c>
      <c r="EC226">
        <f t="shared" si="376"/>
        <v>0</v>
      </c>
      <c r="ED226">
        <f t="shared" si="376"/>
        <v>0</v>
      </c>
      <c r="EE226">
        <f t="shared" si="376"/>
        <v>0</v>
      </c>
      <c r="EF226">
        <f t="shared" si="376"/>
        <v>0</v>
      </c>
      <c r="EI226">
        <f t="shared" si="411"/>
        <v>0</v>
      </c>
      <c r="EK226">
        <f t="shared" si="377"/>
        <v>0</v>
      </c>
      <c r="EL226">
        <f t="shared" si="377"/>
        <v>0</v>
      </c>
      <c r="EM226">
        <f t="shared" si="377"/>
        <v>0</v>
      </c>
      <c r="EN226">
        <f t="shared" si="377"/>
        <v>0</v>
      </c>
      <c r="EP226">
        <f t="shared" si="378"/>
        <v>0</v>
      </c>
      <c r="EQ226">
        <f t="shared" si="378"/>
        <v>0</v>
      </c>
      <c r="ER226" s="209">
        <f t="shared" si="412"/>
        <v>0</v>
      </c>
      <c r="ES226">
        <f t="shared" si="379"/>
        <v>0</v>
      </c>
      <c r="ET226">
        <f t="shared" si="379"/>
        <v>0</v>
      </c>
      <c r="EU226" s="213">
        <f t="shared" si="413"/>
        <v>0</v>
      </c>
      <c r="EW226" s="215">
        <f t="shared" si="414"/>
        <v>0</v>
      </c>
      <c r="EX226">
        <f t="shared" si="380"/>
        <v>0</v>
      </c>
      <c r="EY226">
        <f t="shared" si="380"/>
        <v>0</v>
      </c>
      <c r="FB226">
        <f t="shared" si="381"/>
        <v>0</v>
      </c>
      <c r="FC226">
        <f t="shared" si="381"/>
        <v>0</v>
      </c>
      <c r="FD226">
        <f t="shared" si="381"/>
        <v>0</v>
      </c>
      <c r="FG226" s="215">
        <f t="shared" si="415"/>
        <v>0</v>
      </c>
      <c r="FH226">
        <f t="shared" si="382"/>
        <v>0</v>
      </c>
      <c r="FI226">
        <f t="shared" si="382"/>
        <v>0</v>
      </c>
      <c r="FK226">
        <f t="shared" si="416"/>
        <v>0</v>
      </c>
      <c r="FL226" s="215">
        <f t="shared" si="417"/>
        <v>0</v>
      </c>
      <c r="FP226" s="215">
        <f t="shared" si="418"/>
        <v>0</v>
      </c>
      <c r="FQ226">
        <f t="shared" si="419"/>
        <v>0</v>
      </c>
      <c r="FR226" s="215">
        <f t="shared" si="420"/>
        <v>0</v>
      </c>
      <c r="FS226" s="209">
        <f t="shared" si="421"/>
        <v>315</v>
      </c>
      <c r="FU226">
        <f t="shared" si="422"/>
        <v>0</v>
      </c>
    </row>
    <row r="227" spans="6:177">
      <c r="F227" s="2">
        <v>67000</v>
      </c>
      <c r="G227">
        <f t="shared" si="423"/>
        <v>67025</v>
      </c>
      <c r="H227" s="75">
        <f t="shared" si="384"/>
        <v>-7001</v>
      </c>
      <c r="I227" s="57">
        <v>5230</v>
      </c>
      <c r="J227" s="57">
        <v>0</v>
      </c>
      <c r="K227" s="2">
        <f>ROUND(INDEX(CCareExpDecimal[],MATCH(F227,CCareExpDecimal[Income At Least],1),2)*J227,0)</f>
        <v>0</v>
      </c>
      <c r="L227" s="57">
        <v>1046.0000000000052</v>
      </c>
      <c r="M227" s="2">
        <f t="shared" si="385"/>
        <v>0</v>
      </c>
      <c r="N227" s="57">
        <v>4000</v>
      </c>
      <c r="O227" s="57">
        <f t="shared" si="363"/>
        <v>4000</v>
      </c>
      <c r="P227" s="2">
        <f t="shared" si="386"/>
        <v>0</v>
      </c>
      <c r="Q227" s="96">
        <v>0</v>
      </c>
      <c r="R227" s="96">
        <f t="shared" si="424"/>
        <v>0</v>
      </c>
      <c r="S227" s="2">
        <f t="shared" si="425"/>
        <v>0</v>
      </c>
      <c r="T227" s="2">
        <f t="shared" si="387"/>
        <v>-7001</v>
      </c>
      <c r="U227" s="2">
        <f t="shared" si="388"/>
        <v>7001</v>
      </c>
      <c r="V227" s="75"/>
      <c r="W227" s="75">
        <f t="shared" si="389"/>
        <v>-1776</v>
      </c>
      <c r="X227" s="75">
        <f t="shared" si="390"/>
        <v>5</v>
      </c>
      <c r="Y227" s="75">
        <f t="shared" si="391"/>
        <v>0</v>
      </c>
      <c r="Z227" s="75"/>
      <c r="AA227" s="2">
        <f t="shared" si="392"/>
        <v>2500</v>
      </c>
      <c r="AB227" s="2">
        <f>IF($F227&lt;=AD$64,AD$65,AD$66)*Calc!$B$12+AD$63</f>
        <v>1500</v>
      </c>
      <c r="AC227" s="2">
        <f t="shared" si="393"/>
        <v>4000</v>
      </c>
      <c r="AD227" s="126">
        <f t="shared" si="394"/>
        <v>-3235</v>
      </c>
      <c r="AE227" s="112">
        <v>3003</v>
      </c>
      <c r="AF227" s="75">
        <f t="shared" si="395"/>
        <v>0</v>
      </c>
      <c r="AG227" s="75"/>
      <c r="AH227" s="75">
        <f t="shared" si="396"/>
        <v>-1329</v>
      </c>
      <c r="AI227" s="75">
        <f t="shared" si="397"/>
        <v>0</v>
      </c>
      <c r="AJ227" s="75">
        <f t="shared" si="398"/>
        <v>-2528</v>
      </c>
      <c r="AK227" s="75">
        <f t="shared" si="399"/>
        <v>0</v>
      </c>
      <c r="AL227" s="75">
        <f t="shared" si="426"/>
        <v>-2528</v>
      </c>
      <c r="AM227" s="114">
        <v>2445</v>
      </c>
      <c r="AN227" s="120"/>
      <c r="AO227" s="75">
        <f t="shared" si="364"/>
        <v>-2419</v>
      </c>
      <c r="AP227" s="75">
        <f t="shared" si="364"/>
        <v>-2339</v>
      </c>
      <c r="AQ227" s="75"/>
      <c r="AR227" s="126">
        <f t="shared" si="400"/>
        <v>-2610</v>
      </c>
      <c r="AS227" s="75">
        <f t="shared" si="365"/>
        <v>-3081</v>
      </c>
      <c r="AT227" s="75">
        <f t="shared" si="365"/>
        <v>-3055</v>
      </c>
      <c r="AU227" s="75">
        <f t="shared" si="365"/>
        <v>0</v>
      </c>
      <c r="AV227" s="75">
        <f t="shared" si="365"/>
        <v>-3214</v>
      </c>
      <c r="AW227" s="112">
        <v>2496</v>
      </c>
      <c r="AX227" s="75">
        <f t="shared" si="366"/>
        <v>-4505</v>
      </c>
      <c r="AY227" s="75">
        <f t="shared" si="366"/>
        <v>-2822</v>
      </c>
      <c r="AZ227" s="75"/>
      <c r="BA227" s="75">
        <f t="shared" si="437"/>
        <v>-3196</v>
      </c>
      <c r="BB227" s="75">
        <f t="shared" si="437"/>
        <v>-2079</v>
      </c>
      <c r="BC227" s="75">
        <f t="shared" si="437"/>
        <v>-3091</v>
      </c>
      <c r="BD227" s="75">
        <f t="shared" si="437"/>
        <v>-3034</v>
      </c>
      <c r="BE227" s="75">
        <f t="shared" si="437"/>
        <v>-2881</v>
      </c>
      <c r="BF227" s="75">
        <f t="shared" si="437"/>
        <v>-2074</v>
      </c>
      <c r="BG227" s="112">
        <v>1779</v>
      </c>
      <c r="BH227" s="75">
        <f t="shared" si="401"/>
        <v>-3038</v>
      </c>
      <c r="BI227" s="75">
        <f t="shared" si="402"/>
        <v>5150</v>
      </c>
      <c r="BJ227" s="75">
        <f t="shared" si="403"/>
        <v>-2733</v>
      </c>
      <c r="BK227" s="75">
        <f t="shared" si="368"/>
        <v>-3130</v>
      </c>
      <c r="BL227" s="75">
        <f t="shared" si="368"/>
        <v>-2618</v>
      </c>
      <c r="BM227" s="75"/>
      <c r="BN227" s="75">
        <f t="shared" si="369"/>
        <v>-3180</v>
      </c>
      <c r="BO227" s="75">
        <f t="shared" si="369"/>
        <v>-2435</v>
      </c>
      <c r="BP227" s="112">
        <v>2330</v>
      </c>
      <c r="BQ227" s="75">
        <f t="shared" si="404"/>
        <v>-2201</v>
      </c>
      <c r="BR227" s="112">
        <v>2095</v>
      </c>
      <c r="BS227" s="75">
        <f t="shared" si="405"/>
        <v>5540</v>
      </c>
      <c r="BT227" s="75">
        <f t="shared" si="438"/>
        <v>-3329</v>
      </c>
      <c r="BU227" s="75">
        <f t="shared" si="438"/>
        <v>-2813</v>
      </c>
      <c r="BV227" s="75">
        <f t="shared" si="438"/>
        <v>0</v>
      </c>
      <c r="BW227" s="75">
        <f t="shared" si="438"/>
        <v>0</v>
      </c>
      <c r="BX227" s="75">
        <f t="shared" si="438"/>
        <v>-2154</v>
      </c>
      <c r="BY227" s="75">
        <f t="shared" si="438"/>
        <v>-2325</v>
      </c>
      <c r="BZ227" s="75">
        <f t="shared" si="438"/>
        <v>-3080</v>
      </c>
      <c r="CA227" s="75">
        <f t="shared" si="438"/>
        <v>-2577</v>
      </c>
      <c r="CB227" s="112">
        <v>2132</v>
      </c>
      <c r="CC227" s="75">
        <f t="shared" si="406"/>
        <v>-164</v>
      </c>
      <c r="CD227" s="75">
        <f t="shared" si="407"/>
        <v>250</v>
      </c>
      <c r="CE227" s="126">
        <f t="shared" si="408"/>
        <v>-1067</v>
      </c>
      <c r="CF227" s="75">
        <f t="shared" si="409"/>
        <v>-2645</v>
      </c>
      <c r="CG227" s="75"/>
      <c r="CH227" s="75">
        <f t="shared" si="371"/>
        <v>-4501</v>
      </c>
      <c r="CI227" s="75">
        <f t="shared" si="371"/>
        <v>-2057</v>
      </c>
      <c r="CJ227" s="75"/>
      <c r="CK227" s="75">
        <f t="shared" si="372"/>
        <v>-1961</v>
      </c>
      <c r="CL227" s="75">
        <f t="shared" si="372"/>
        <v>-2735</v>
      </c>
      <c r="CM227" s="112">
        <v>1647</v>
      </c>
      <c r="CN227" s="75">
        <f t="shared" si="373"/>
        <v>0</v>
      </c>
      <c r="CO227" s="75">
        <f t="shared" si="373"/>
        <v>0</v>
      </c>
      <c r="CP227" s="75">
        <f t="shared" si="373"/>
        <v>0</v>
      </c>
      <c r="CQ227" s="75"/>
      <c r="CR227" s="126">
        <f t="shared" si="410"/>
        <v>-2963</v>
      </c>
      <c r="CS227" s="112">
        <v>795.39800000000014</v>
      </c>
      <c r="CT227" s="121">
        <f t="shared" si="383"/>
        <v>-4.4223880597014924E-2</v>
      </c>
      <c r="CU227" s="75">
        <f t="shared" si="374"/>
        <v>-2326</v>
      </c>
      <c r="CV227" s="75">
        <f t="shared" si="374"/>
        <v>-3082</v>
      </c>
      <c r="CW227" s="75">
        <f t="shared" si="374"/>
        <v>0</v>
      </c>
      <c r="CX227" s="126" cm="1">
        <f t="array" ref="CX227">IF($F227&lt;=10000,0,-ROUND(MAX(INDEX(CX$26:CX$38,MATCH(MAX($F227-CX$86-IF(CX$8="Yes",IF(CX$9=0,$U227,MIN($U227,CX$9)),0),0),CX$12:CX$25,1))*(MAX($F227-CX$86-IF(CX$8="Yes",IF(CX$9=0,$U227,MIN($U227,CX$9)),0),0)-INDEX(CX$12:CX$25,MATCH(MAX($F227-CX$86-IF(CX$8="Yes",IF(CX$9=0,$U227,MIN($U227,CX$9)),0),0),CX$12:CX$25,1)))+INDEX(CX$39:CX$51,MATCH(MAX($F227-CX$86-IF(CX$8="Yes",IF(CX$9=0,$U227,MIN($U227,CX$9)),0),0),CX$12:CX$25,1))-CX$87,0),0))*(1-_xlfn.IFNA(INDEX(WVFamilyCredit[Percent],MATCH(1,(WVFamilyCredit[Year]=Calc!$B$4)*(WVFamilyCredit[HH Size]=SUM(Calc!$B$11:$B$12))*(WVFamilyCredit[Status]=Calc!$B$8)*(WVFamilyCredit[greater than]&lt;=$F227)*(WVFamilyCredit[equal to or less than]&gt;=$F227),0)),0))</f>
        <v>-2440</v>
      </c>
      <c r="CY227" s="115" cm="1">
        <f t="array" ref="CY227">(1-_xlfn.IFNA(INDEX(WVFamilyCredit[Percent],MATCH(1,(WVFamilyCredit[Year]=Calc!$B$4)*(WVFamilyCredit[HH Size]=SUM(Calc!$B$11:$B$12))*(WVFamilyCredit[Status]=Calc!$B$8)*(WVFamilyCredit[greater than]&lt;=$F227)*(WVFamilyCredit[equal to or less than]&gt;=$F227),0)),0))</f>
        <v>1</v>
      </c>
      <c r="CZ227" s="112">
        <v>2840</v>
      </c>
      <c r="DA227" s="57"/>
      <c r="DB227" s="75">
        <f t="shared" si="375"/>
        <v>-2465</v>
      </c>
      <c r="DC227" s="75">
        <f t="shared" si="375"/>
        <v>0</v>
      </c>
      <c r="DE227" s="57"/>
      <c r="DF227" s="57">
        <f t="shared" si="427"/>
        <v>3003</v>
      </c>
      <c r="DG227" s="57">
        <f t="shared" si="428"/>
        <v>2445</v>
      </c>
      <c r="DH227">
        <v>0</v>
      </c>
      <c r="DI227" s="57">
        <f t="shared" si="429"/>
        <v>2496</v>
      </c>
      <c r="DJ227" s="75">
        <f t="shared" si="430"/>
        <v>1779</v>
      </c>
      <c r="DK227" s="75">
        <f t="shared" si="431"/>
        <v>2330</v>
      </c>
      <c r="DL227" s="75">
        <f t="shared" si="432"/>
        <v>2095</v>
      </c>
      <c r="DM227" s="57">
        <f t="shared" si="433"/>
        <v>2132</v>
      </c>
      <c r="DN227" s="57">
        <f t="shared" si="434"/>
        <v>1647</v>
      </c>
      <c r="DO227">
        <f>0</f>
        <v>0</v>
      </c>
      <c r="DP227">
        <v>0</v>
      </c>
      <c r="DQ227" s="57">
        <f t="shared" si="435"/>
        <v>-2963</v>
      </c>
      <c r="DR227" s="75">
        <f t="shared" si="436"/>
        <v>-2440</v>
      </c>
      <c r="EB227" s="209" cm="1">
        <f t="array" ref="EB227">_xlfn.IFNA(INDEX(CAeitcTable[],MATCH(1,(CAeitcTable[At Least]&lt;=$F227)*(CAeitcTable[But Not Over]&gt;=$F227),0),MATCH(MIN($B$12,3),VALUE(CAeitcTable[#Headers]),0)),0)</f>
        <v>0</v>
      </c>
      <c r="EC227">
        <f t="shared" si="376"/>
        <v>0</v>
      </c>
      <c r="ED227">
        <f t="shared" si="376"/>
        <v>0</v>
      </c>
      <c r="EE227">
        <f t="shared" si="376"/>
        <v>0</v>
      </c>
      <c r="EF227">
        <f t="shared" si="376"/>
        <v>0</v>
      </c>
      <c r="EI227">
        <f t="shared" si="411"/>
        <v>0</v>
      </c>
      <c r="EK227">
        <f t="shared" si="377"/>
        <v>0</v>
      </c>
      <c r="EL227">
        <f t="shared" si="377"/>
        <v>0</v>
      </c>
      <c r="EM227">
        <f t="shared" si="377"/>
        <v>0</v>
      </c>
      <c r="EN227">
        <f t="shared" si="377"/>
        <v>0</v>
      </c>
      <c r="EP227">
        <f t="shared" si="378"/>
        <v>0</v>
      </c>
      <c r="EQ227">
        <f t="shared" si="378"/>
        <v>0</v>
      </c>
      <c r="ER227" s="209">
        <f t="shared" si="412"/>
        <v>0</v>
      </c>
      <c r="ES227">
        <f t="shared" si="379"/>
        <v>0</v>
      </c>
      <c r="ET227">
        <f t="shared" si="379"/>
        <v>0</v>
      </c>
      <c r="EU227" s="213">
        <f t="shared" si="413"/>
        <v>0</v>
      </c>
      <c r="EW227" s="215">
        <f t="shared" si="414"/>
        <v>0</v>
      </c>
      <c r="EX227">
        <f t="shared" si="380"/>
        <v>0</v>
      </c>
      <c r="EY227">
        <f t="shared" si="380"/>
        <v>0</v>
      </c>
      <c r="FB227">
        <f t="shared" si="381"/>
        <v>0</v>
      </c>
      <c r="FC227">
        <f t="shared" si="381"/>
        <v>0</v>
      </c>
      <c r="FD227">
        <f t="shared" si="381"/>
        <v>0</v>
      </c>
      <c r="FG227" s="215">
        <f t="shared" si="415"/>
        <v>0</v>
      </c>
      <c r="FH227">
        <f t="shared" si="382"/>
        <v>0</v>
      </c>
      <c r="FI227">
        <f t="shared" si="382"/>
        <v>0</v>
      </c>
      <c r="FK227">
        <f t="shared" si="416"/>
        <v>0</v>
      </c>
      <c r="FL227" s="215">
        <f t="shared" si="417"/>
        <v>0</v>
      </c>
      <c r="FP227" s="215">
        <f t="shared" si="418"/>
        <v>0</v>
      </c>
      <c r="FQ227">
        <f t="shared" si="419"/>
        <v>0</v>
      </c>
      <c r="FR227" s="215">
        <f t="shared" si="420"/>
        <v>0</v>
      </c>
      <c r="FS227" s="209">
        <f t="shared" si="421"/>
        <v>315</v>
      </c>
      <c r="FU227">
        <f t="shared" si="422"/>
        <v>0</v>
      </c>
    </row>
    <row r="228" spans="6:177">
      <c r="F228" s="2">
        <v>67500</v>
      </c>
      <c r="G228">
        <f t="shared" si="423"/>
        <v>67525</v>
      </c>
      <c r="H228" s="75">
        <f t="shared" si="384"/>
        <v>-7111</v>
      </c>
      <c r="I228" s="57">
        <v>5290</v>
      </c>
      <c r="J228" s="57">
        <v>0</v>
      </c>
      <c r="K228" s="2">
        <f>ROUND(INDEX(CCareExpDecimal[],MATCH(F228,CCareExpDecimal[Income At Least],1),2)*J228,0)</f>
        <v>0</v>
      </c>
      <c r="L228" s="57">
        <v>1058.0000000000055</v>
      </c>
      <c r="M228" s="2">
        <f t="shared" si="385"/>
        <v>0</v>
      </c>
      <c r="N228" s="57">
        <v>4000</v>
      </c>
      <c r="O228" s="57">
        <f t="shared" si="363"/>
        <v>4000</v>
      </c>
      <c r="P228" s="2">
        <f t="shared" si="386"/>
        <v>0</v>
      </c>
      <c r="Q228" s="96">
        <v>0</v>
      </c>
      <c r="R228" s="96">
        <f t="shared" si="424"/>
        <v>0</v>
      </c>
      <c r="S228" s="2">
        <f t="shared" si="425"/>
        <v>0</v>
      </c>
      <c r="T228" s="2">
        <f t="shared" si="387"/>
        <v>-7111</v>
      </c>
      <c r="U228" s="2">
        <f t="shared" si="388"/>
        <v>7111</v>
      </c>
      <c r="V228" s="75"/>
      <c r="W228" s="75">
        <f t="shared" si="389"/>
        <v>-1794</v>
      </c>
      <c r="X228" s="75">
        <f t="shared" si="390"/>
        <v>5</v>
      </c>
      <c r="Y228" s="75">
        <f t="shared" si="391"/>
        <v>0</v>
      </c>
      <c r="Z228" s="75"/>
      <c r="AA228" s="2">
        <f t="shared" si="392"/>
        <v>2500</v>
      </c>
      <c r="AB228" s="2">
        <f>IF($F228&lt;=AD$64,AD$65,AD$66)*Calc!$B$12+AD$63</f>
        <v>1500</v>
      </c>
      <c r="AC228" s="2">
        <f t="shared" si="393"/>
        <v>4000</v>
      </c>
      <c r="AD228" s="126">
        <f t="shared" si="394"/>
        <v>-3260</v>
      </c>
      <c r="AE228" s="112">
        <v>3023</v>
      </c>
      <c r="AF228" s="75">
        <f t="shared" si="395"/>
        <v>0</v>
      </c>
      <c r="AG228" s="75"/>
      <c r="AH228" s="75">
        <f t="shared" si="396"/>
        <v>-1341</v>
      </c>
      <c r="AI228" s="75">
        <f t="shared" si="397"/>
        <v>0</v>
      </c>
      <c r="AJ228" s="75">
        <f t="shared" si="398"/>
        <v>-2553</v>
      </c>
      <c r="AK228" s="75">
        <f t="shared" si="399"/>
        <v>0</v>
      </c>
      <c r="AL228" s="75">
        <f t="shared" si="426"/>
        <v>-2553</v>
      </c>
      <c r="AM228" s="114">
        <v>2468</v>
      </c>
      <c r="AN228" s="120"/>
      <c r="AO228" s="75">
        <f t="shared" si="364"/>
        <v>-2459</v>
      </c>
      <c r="AP228" s="75">
        <f t="shared" si="364"/>
        <v>-2361</v>
      </c>
      <c r="AQ228" s="75"/>
      <c r="AR228" s="126">
        <f t="shared" si="400"/>
        <v>-2638</v>
      </c>
      <c r="AS228" s="75">
        <f t="shared" si="365"/>
        <v>-3114</v>
      </c>
      <c r="AT228" s="75">
        <f t="shared" si="365"/>
        <v>-3087</v>
      </c>
      <c r="AU228" s="75">
        <f t="shared" si="365"/>
        <v>0</v>
      </c>
      <c r="AV228" s="75">
        <f t="shared" si="365"/>
        <v>-3243</v>
      </c>
      <c r="AW228" s="112">
        <v>2521</v>
      </c>
      <c r="AX228" s="75">
        <f t="shared" si="366"/>
        <v>-4546</v>
      </c>
      <c r="AY228" s="75">
        <f t="shared" si="366"/>
        <v>-2851</v>
      </c>
      <c r="AZ228" s="75"/>
      <c r="BA228" s="75">
        <f t="shared" si="437"/>
        <v>-3221</v>
      </c>
      <c r="BB228" s="75">
        <f t="shared" si="437"/>
        <v>-2095</v>
      </c>
      <c r="BC228" s="75">
        <f t="shared" si="437"/>
        <v>-3113</v>
      </c>
      <c r="BD228" s="75">
        <f t="shared" si="437"/>
        <v>-3062</v>
      </c>
      <c r="BE228" s="75">
        <f t="shared" si="437"/>
        <v>-2903</v>
      </c>
      <c r="BF228" s="75">
        <f t="shared" si="437"/>
        <v>-2096</v>
      </c>
      <c r="BG228" s="112">
        <v>1800</v>
      </c>
      <c r="BH228" s="75">
        <f t="shared" si="401"/>
        <v>-3071</v>
      </c>
      <c r="BI228" s="75">
        <f t="shared" si="402"/>
        <v>5150</v>
      </c>
      <c r="BJ228" s="75">
        <f t="shared" si="403"/>
        <v>-2757</v>
      </c>
      <c r="BK228" s="75">
        <f t="shared" si="368"/>
        <v>-3155</v>
      </c>
      <c r="BL228" s="75">
        <f t="shared" si="368"/>
        <v>-2639</v>
      </c>
      <c r="BM228" s="75"/>
      <c r="BN228" s="75">
        <f t="shared" si="369"/>
        <v>-3214</v>
      </c>
      <c r="BO228" s="75">
        <f t="shared" si="369"/>
        <v>-2460</v>
      </c>
      <c r="BP228" s="112">
        <v>2355</v>
      </c>
      <c r="BQ228" s="75">
        <f t="shared" si="404"/>
        <v>-2225</v>
      </c>
      <c r="BR228" s="112">
        <v>2119</v>
      </c>
      <c r="BS228" s="75">
        <f t="shared" si="405"/>
        <v>5540</v>
      </c>
      <c r="BT228" s="75">
        <f t="shared" si="438"/>
        <v>-3363</v>
      </c>
      <c r="BU228" s="75">
        <f t="shared" si="438"/>
        <v>-2847</v>
      </c>
      <c r="BV228" s="75">
        <f t="shared" si="438"/>
        <v>0</v>
      </c>
      <c r="BW228" s="75">
        <f t="shared" si="438"/>
        <v>0</v>
      </c>
      <c r="BX228" s="75">
        <f t="shared" si="438"/>
        <v>-2182</v>
      </c>
      <c r="BY228" s="75">
        <f t="shared" si="438"/>
        <v>-2349</v>
      </c>
      <c r="BZ228" s="75">
        <f t="shared" si="438"/>
        <v>-3108</v>
      </c>
      <c r="CA228" s="75">
        <f t="shared" si="438"/>
        <v>-2601</v>
      </c>
      <c r="CB228" s="112">
        <v>2155</v>
      </c>
      <c r="CC228" s="75">
        <f t="shared" si="406"/>
        <v>-174</v>
      </c>
      <c r="CD228" s="75">
        <f t="shared" si="407"/>
        <v>250</v>
      </c>
      <c r="CE228" s="126">
        <f t="shared" si="408"/>
        <v>-1081</v>
      </c>
      <c r="CF228" s="75">
        <f t="shared" si="409"/>
        <v>-2669</v>
      </c>
      <c r="CG228" s="75"/>
      <c r="CH228" s="75">
        <f t="shared" si="371"/>
        <v>-4535</v>
      </c>
      <c r="CI228" s="75">
        <f t="shared" si="371"/>
        <v>-2072</v>
      </c>
      <c r="CJ228" s="75"/>
      <c r="CK228" s="75">
        <f t="shared" si="372"/>
        <v>-1980</v>
      </c>
      <c r="CL228" s="75">
        <f t="shared" si="372"/>
        <v>-2767</v>
      </c>
      <c r="CM228" s="112">
        <v>1679</v>
      </c>
      <c r="CN228" s="75">
        <f t="shared" si="373"/>
        <v>0</v>
      </c>
      <c r="CO228" s="75">
        <f t="shared" si="373"/>
        <v>0</v>
      </c>
      <c r="CP228" s="75">
        <f t="shared" si="373"/>
        <v>0</v>
      </c>
      <c r="CQ228" s="75"/>
      <c r="CR228" s="126">
        <f t="shared" si="410"/>
        <v>-2994</v>
      </c>
      <c r="CS228" s="112">
        <v>826.14800000000014</v>
      </c>
      <c r="CT228" s="121">
        <f t="shared" si="383"/>
        <v>-4.4355555555555558E-2</v>
      </c>
      <c r="CU228" s="75">
        <f t="shared" si="374"/>
        <v>-2359</v>
      </c>
      <c r="CV228" s="75">
        <f t="shared" si="374"/>
        <v>-3110</v>
      </c>
      <c r="CW228" s="75">
        <f t="shared" si="374"/>
        <v>0</v>
      </c>
      <c r="CX228" s="126" cm="1">
        <f t="array" ref="CX228">IF($F228&lt;=10000,0,-ROUND(MAX(INDEX(CX$26:CX$38,MATCH(MAX($F228-CX$86-IF(CX$8="Yes",IF(CX$9=0,$U228,MIN($U228,CX$9)),0),0),CX$12:CX$25,1))*(MAX($F228-CX$86-IF(CX$8="Yes",IF(CX$9=0,$U228,MIN($U228,CX$9)),0),0)-INDEX(CX$12:CX$25,MATCH(MAX($F228-CX$86-IF(CX$8="Yes",IF(CX$9=0,$U228,MIN($U228,CX$9)),0),0),CX$12:CX$25,1)))+INDEX(CX$39:CX$51,MATCH(MAX($F228-CX$86-IF(CX$8="Yes",IF(CX$9=0,$U228,MIN($U228,CX$9)),0),0),CX$12:CX$25,1))-CX$87,0),0))*(1-_xlfn.IFNA(INDEX(WVFamilyCredit[Percent],MATCH(1,(WVFamilyCredit[Year]=Calc!$B$4)*(WVFamilyCredit[HH Size]=SUM(Calc!$B$11:$B$12))*(WVFamilyCredit[Status]=Calc!$B$8)*(WVFamilyCredit[greater than]&lt;=$F228)*(WVFamilyCredit[equal to or less than]&gt;=$F228),0)),0))</f>
        <v>-2465</v>
      </c>
      <c r="CY228" s="115" cm="1">
        <f t="array" ref="CY228">(1-_xlfn.IFNA(INDEX(WVFamilyCredit[Percent],MATCH(1,(WVFamilyCredit[Year]=Calc!$B$4)*(WVFamilyCredit[HH Size]=SUM(Calc!$B$11:$B$12))*(WVFamilyCredit[Status]=Calc!$B$8)*(WVFamilyCredit[greater than]&lt;=$F228)*(WVFamilyCredit[equal to or less than]&gt;=$F228),0)),0))</f>
        <v>1</v>
      </c>
      <c r="CZ228" s="112">
        <v>2873</v>
      </c>
      <c r="DA228" s="57"/>
      <c r="DB228" s="75">
        <f t="shared" si="375"/>
        <v>-2491</v>
      </c>
      <c r="DC228" s="75">
        <f t="shared" si="375"/>
        <v>0</v>
      </c>
      <c r="DE228" s="57"/>
      <c r="DF228" s="57">
        <f t="shared" si="427"/>
        <v>3023</v>
      </c>
      <c r="DG228" s="57">
        <f t="shared" si="428"/>
        <v>2468</v>
      </c>
      <c r="DH228">
        <v>0</v>
      </c>
      <c r="DI228" s="57">
        <f t="shared" si="429"/>
        <v>2521</v>
      </c>
      <c r="DJ228" s="75">
        <f t="shared" si="430"/>
        <v>1800</v>
      </c>
      <c r="DK228" s="75">
        <f t="shared" si="431"/>
        <v>2355</v>
      </c>
      <c r="DL228" s="75">
        <f t="shared" si="432"/>
        <v>2119</v>
      </c>
      <c r="DM228" s="57">
        <f t="shared" si="433"/>
        <v>2155</v>
      </c>
      <c r="DN228" s="57">
        <f t="shared" si="434"/>
        <v>1679</v>
      </c>
      <c r="DO228">
        <f>0</f>
        <v>0</v>
      </c>
      <c r="DP228">
        <v>0</v>
      </c>
      <c r="DQ228" s="57">
        <f t="shared" si="435"/>
        <v>-2994</v>
      </c>
      <c r="DR228" s="75">
        <f t="shared" si="436"/>
        <v>-2465</v>
      </c>
      <c r="EB228" s="209" cm="1">
        <f t="array" ref="EB228">_xlfn.IFNA(INDEX(CAeitcTable[],MATCH(1,(CAeitcTable[At Least]&lt;=$F228)*(CAeitcTable[But Not Over]&gt;=$F228),0),MATCH(MIN($B$12,3),VALUE(CAeitcTable[#Headers]),0)),0)</f>
        <v>0</v>
      </c>
      <c r="EC228">
        <f t="shared" si="376"/>
        <v>0</v>
      </c>
      <c r="ED228">
        <f t="shared" si="376"/>
        <v>0</v>
      </c>
      <c r="EE228">
        <f t="shared" si="376"/>
        <v>0</v>
      </c>
      <c r="EF228">
        <f t="shared" si="376"/>
        <v>0</v>
      </c>
      <c r="EI228">
        <f t="shared" si="411"/>
        <v>0</v>
      </c>
      <c r="EK228">
        <f t="shared" si="377"/>
        <v>0</v>
      </c>
      <c r="EL228">
        <f t="shared" si="377"/>
        <v>0</v>
      </c>
      <c r="EM228">
        <f t="shared" si="377"/>
        <v>0</v>
      </c>
      <c r="EN228">
        <f t="shared" si="377"/>
        <v>0</v>
      </c>
      <c r="EP228">
        <f t="shared" si="378"/>
        <v>0</v>
      </c>
      <c r="EQ228">
        <f t="shared" si="378"/>
        <v>0</v>
      </c>
      <c r="ER228" s="209">
        <f t="shared" si="412"/>
        <v>0</v>
      </c>
      <c r="ES228">
        <f t="shared" si="379"/>
        <v>0</v>
      </c>
      <c r="ET228">
        <f t="shared" si="379"/>
        <v>0</v>
      </c>
      <c r="EU228" s="213">
        <f t="shared" si="413"/>
        <v>0</v>
      </c>
      <c r="EW228" s="215">
        <f t="shared" si="414"/>
        <v>0</v>
      </c>
      <c r="EX228">
        <f t="shared" si="380"/>
        <v>0</v>
      </c>
      <c r="EY228">
        <f t="shared" si="380"/>
        <v>0</v>
      </c>
      <c r="FB228">
        <f t="shared" si="381"/>
        <v>0</v>
      </c>
      <c r="FC228">
        <f t="shared" si="381"/>
        <v>0</v>
      </c>
      <c r="FD228">
        <f t="shared" si="381"/>
        <v>0</v>
      </c>
      <c r="FG228" s="215">
        <f t="shared" si="415"/>
        <v>0</v>
      </c>
      <c r="FH228">
        <f t="shared" si="382"/>
        <v>0</v>
      </c>
      <c r="FI228">
        <f t="shared" si="382"/>
        <v>0</v>
      </c>
      <c r="FK228">
        <f t="shared" si="416"/>
        <v>0</v>
      </c>
      <c r="FL228" s="215">
        <f t="shared" si="417"/>
        <v>0</v>
      </c>
      <c r="FP228" s="215">
        <f t="shared" si="418"/>
        <v>0</v>
      </c>
      <c r="FQ228">
        <f t="shared" si="419"/>
        <v>0</v>
      </c>
      <c r="FR228" s="215">
        <f t="shared" si="420"/>
        <v>0</v>
      </c>
      <c r="FS228" s="209">
        <f t="shared" si="421"/>
        <v>315</v>
      </c>
      <c r="FU228">
        <f t="shared" si="422"/>
        <v>0</v>
      </c>
    </row>
    <row r="229" spans="6:177">
      <c r="F229" s="2">
        <v>68000</v>
      </c>
      <c r="G229">
        <f t="shared" si="423"/>
        <v>68025</v>
      </c>
      <c r="H229" s="75">
        <f t="shared" si="384"/>
        <v>-7221</v>
      </c>
      <c r="I229" s="57">
        <v>5350</v>
      </c>
      <c r="J229" s="57">
        <v>0</v>
      </c>
      <c r="K229" s="2">
        <f>ROUND(INDEX(CCareExpDecimal[],MATCH(F229,CCareExpDecimal[Income At Least],1),2)*J229,0)</f>
        <v>0</v>
      </c>
      <c r="L229" s="57">
        <v>1070.0000000000055</v>
      </c>
      <c r="M229" s="2">
        <f t="shared" si="385"/>
        <v>0</v>
      </c>
      <c r="N229" s="57">
        <v>4000</v>
      </c>
      <c r="O229" s="57">
        <f t="shared" si="363"/>
        <v>4000</v>
      </c>
      <c r="P229" s="2">
        <f t="shared" si="386"/>
        <v>0</v>
      </c>
      <c r="Q229" s="96">
        <v>0</v>
      </c>
      <c r="R229" s="96">
        <f t="shared" si="424"/>
        <v>0</v>
      </c>
      <c r="S229" s="2">
        <f t="shared" si="425"/>
        <v>0</v>
      </c>
      <c r="T229" s="2">
        <f t="shared" si="387"/>
        <v>-7221</v>
      </c>
      <c r="U229" s="2">
        <f t="shared" si="388"/>
        <v>7221</v>
      </c>
      <c r="V229" s="75"/>
      <c r="W229" s="75">
        <f t="shared" si="389"/>
        <v>-1812</v>
      </c>
      <c r="X229" s="75">
        <f t="shared" si="390"/>
        <v>5</v>
      </c>
      <c r="Y229" s="75">
        <f t="shared" si="391"/>
        <v>0</v>
      </c>
      <c r="Z229" s="75"/>
      <c r="AA229" s="2">
        <f t="shared" si="392"/>
        <v>2500</v>
      </c>
      <c r="AB229" s="2">
        <f>IF($F229&lt;=AD$64,AD$65,AD$66)*Calc!$B$12+AD$63</f>
        <v>1500</v>
      </c>
      <c r="AC229" s="2">
        <f t="shared" si="393"/>
        <v>4000</v>
      </c>
      <c r="AD229" s="126">
        <f t="shared" si="394"/>
        <v>-3285</v>
      </c>
      <c r="AE229" s="112">
        <v>3048</v>
      </c>
      <c r="AF229" s="75">
        <f t="shared" si="395"/>
        <v>0</v>
      </c>
      <c r="AG229" s="75"/>
      <c r="AH229" s="75">
        <f t="shared" si="396"/>
        <v>-1354</v>
      </c>
      <c r="AI229" s="75">
        <f t="shared" si="397"/>
        <v>0</v>
      </c>
      <c r="AJ229" s="75">
        <f t="shared" si="398"/>
        <v>-2577</v>
      </c>
      <c r="AK229" s="75">
        <f t="shared" si="399"/>
        <v>0</v>
      </c>
      <c r="AL229" s="75">
        <f t="shared" si="426"/>
        <v>-2577</v>
      </c>
      <c r="AM229" s="114">
        <v>2492</v>
      </c>
      <c r="AN229" s="120"/>
      <c r="AO229" s="75">
        <f t="shared" si="364"/>
        <v>-2499</v>
      </c>
      <c r="AP229" s="75">
        <f t="shared" si="364"/>
        <v>-2383</v>
      </c>
      <c r="AQ229" s="75"/>
      <c r="AR229" s="126">
        <f t="shared" si="400"/>
        <v>-2665</v>
      </c>
      <c r="AS229" s="75">
        <f t="shared" si="365"/>
        <v>-3147</v>
      </c>
      <c r="AT229" s="75">
        <f t="shared" si="365"/>
        <v>-3120</v>
      </c>
      <c r="AU229" s="75">
        <f t="shared" si="365"/>
        <v>0</v>
      </c>
      <c r="AV229" s="75">
        <f t="shared" si="365"/>
        <v>-3272</v>
      </c>
      <c r="AW229" s="112">
        <v>2546</v>
      </c>
      <c r="AX229" s="75">
        <f t="shared" si="366"/>
        <v>-4588</v>
      </c>
      <c r="AY229" s="75">
        <f t="shared" si="366"/>
        <v>-2880</v>
      </c>
      <c r="AZ229" s="75"/>
      <c r="BA229" s="75">
        <f t="shared" si="437"/>
        <v>-3246</v>
      </c>
      <c r="BB229" s="75">
        <f t="shared" si="437"/>
        <v>-2111</v>
      </c>
      <c r="BC229" s="75">
        <f t="shared" si="437"/>
        <v>-3135</v>
      </c>
      <c r="BD229" s="75">
        <f t="shared" si="437"/>
        <v>-3091</v>
      </c>
      <c r="BE229" s="75">
        <f t="shared" si="437"/>
        <v>-2926</v>
      </c>
      <c r="BF229" s="75">
        <f t="shared" si="437"/>
        <v>-2117</v>
      </c>
      <c r="BG229" s="112">
        <v>1822</v>
      </c>
      <c r="BH229" s="75">
        <f t="shared" si="401"/>
        <v>-3105</v>
      </c>
      <c r="BI229" s="75">
        <f t="shared" si="402"/>
        <v>5150</v>
      </c>
      <c r="BJ229" s="75">
        <f t="shared" si="403"/>
        <v>-2781</v>
      </c>
      <c r="BK229" s="75">
        <f t="shared" si="368"/>
        <v>-3180</v>
      </c>
      <c r="BL229" s="75">
        <f t="shared" si="368"/>
        <v>-2661</v>
      </c>
      <c r="BM229" s="75"/>
      <c r="BN229" s="75">
        <f t="shared" si="369"/>
        <v>-3248</v>
      </c>
      <c r="BO229" s="75">
        <f t="shared" si="369"/>
        <v>-2485</v>
      </c>
      <c r="BP229" s="112">
        <v>2380</v>
      </c>
      <c r="BQ229" s="75">
        <f t="shared" si="404"/>
        <v>-2250</v>
      </c>
      <c r="BR229" s="112">
        <v>2144</v>
      </c>
      <c r="BS229" s="75">
        <f t="shared" si="405"/>
        <v>5540</v>
      </c>
      <c r="BT229" s="75">
        <f t="shared" si="438"/>
        <v>-3397</v>
      </c>
      <c r="BU229" s="75">
        <f t="shared" si="438"/>
        <v>-2880</v>
      </c>
      <c r="BV229" s="75">
        <f t="shared" si="438"/>
        <v>0</v>
      </c>
      <c r="BW229" s="75">
        <f t="shared" si="438"/>
        <v>0</v>
      </c>
      <c r="BX229" s="75">
        <f t="shared" si="438"/>
        <v>-2209</v>
      </c>
      <c r="BY229" s="75">
        <f t="shared" si="438"/>
        <v>-2374</v>
      </c>
      <c r="BZ229" s="75">
        <f t="shared" si="438"/>
        <v>-3135</v>
      </c>
      <c r="CA229" s="75">
        <f t="shared" si="438"/>
        <v>-2624</v>
      </c>
      <c r="CB229" s="112">
        <v>2179</v>
      </c>
      <c r="CC229" s="75">
        <f t="shared" si="406"/>
        <v>-184</v>
      </c>
      <c r="CD229" s="75">
        <f t="shared" si="407"/>
        <v>250</v>
      </c>
      <c r="CE229" s="126">
        <f t="shared" si="408"/>
        <v>-1095</v>
      </c>
      <c r="CF229" s="75">
        <f t="shared" si="409"/>
        <v>-2692</v>
      </c>
      <c r="CG229" s="75"/>
      <c r="CH229" s="75">
        <f t="shared" si="371"/>
        <v>-4569</v>
      </c>
      <c r="CI229" s="75">
        <f t="shared" si="371"/>
        <v>-2088</v>
      </c>
      <c r="CJ229" s="75"/>
      <c r="CK229" s="75">
        <f t="shared" si="372"/>
        <v>-1999</v>
      </c>
      <c r="CL229" s="75">
        <f t="shared" si="372"/>
        <v>-2799</v>
      </c>
      <c r="CM229" s="112">
        <v>1710</v>
      </c>
      <c r="CN229" s="75">
        <f t="shared" si="373"/>
        <v>0</v>
      </c>
      <c r="CO229" s="75">
        <f t="shared" si="373"/>
        <v>0</v>
      </c>
      <c r="CP229" s="75">
        <f t="shared" si="373"/>
        <v>0</v>
      </c>
      <c r="CQ229" s="75"/>
      <c r="CR229" s="126">
        <f t="shared" si="410"/>
        <v>-3025</v>
      </c>
      <c r="CS229" s="112">
        <v>856.89800000000014</v>
      </c>
      <c r="CT229" s="121">
        <f t="shared" si="383"/>
        <v>-4.448529411764706E-2</v>
      </c>
      <c r="CU229" s="75">
        <f t="shared" si="374"/>
        <v>-2392</v>
      </c>
      <c r="CV229" s="75">
        <f t="shared" si="374"/>
        <v>-3139</v>
      </c>
      <c r="CW229" s="75">
        <f t="shared" si="374"/>
        <v>0</v>
      </c>
      <c r="CX229" s="126" cm="1">
        <f t="array" ref="CX229">IF($F229&lt;=10000,0,-ROUND(MAX(INDEX(CX$26:CX$38,MATCH(MAX($F229-CX$86-IF(CX$8="Yes",IF(CX$9=0,$U229,MIN($U229,CX$9)),0),0),CX$12:CX$25,1))*(MAX($F229-CX$86-IF(CX$8="Yes",IF(CX$9=0,$U229,MIN($U229,CX$9)),0),0)-INDEX(CX$12:CX$25,MATCH(MAX($F229-CX$86-IF(CX$8="Yes",IF(CX$9=0,$U229,MIN($U229,CX$9)),0),0),CX$12:CX$25,1)))+INDEX(CX$39:CX$51,MATCH(MAX($F229-CX$86-IF(CX$8="Yes",IF(CX$9=0,$U229,MIN($U229,CX$9)),0),0),CX$12:CX$25,1))-CX$87,0),0))*(1-_xlfn.IFNA(INDEX(WVFamilyCredit[Percent],MATCH(1,(WVFamilyCredit[Year]=Calc!$B$4)*(WVFamilyCredit[HH Size]=SUM(Calc!$B$11:$B$12))*(WVFamilyCredit[Status]=Calc!$B$8)*(WVFamilyCredit[greater than]&lt;=$F229)*(WVFamilyCredit[equal to or less than]&gt;=$F229),0)),0))</f>
        <v>-2491</v>
      </c>
      <c r="CY229" s="115" cm="1">
        <f t="array" ref="CY229">(1-_xlfn.IFNA(INDEX(WVFamilyCredit[Percent],MATCH(1,(WVFamilyCredit[Year]=Calc!$B$4)*(WVFamilyCredit[HH Size]=SUM(Calc!$B$11:$B$12))*(WVFamilyCredit[Status]=Calc!$B$8)*(WVFamilyCredit[greater than]&lt;=$F229)*(WVFamilyCredit[equal to or less than]&gt;=$F229),0)),0))</f>
        <v>1</v>
      </c>
      <c r="CZ229" s="112">
        <v>2905</v>
      </c>
      <c r="DA229" s="57"/>
      <c r="DB229" s="75">
        <f t="shared" si="375"/>
        <v>-2518</v>
      </c>
      <c r="DC229" s="75">
        <f t="shared" si="375"/>
        <v>0</v>
      </c>
      <c r="DE229" s="57"/>
      <c r="DF229" s="57">
        <f t="shared" si="427"/>
        <v>3048</v>
      </c>
      <c r="DG229" s="57">
        <f t="shared" si="428"/>
        <v>2492</v>
      </c>
      <c r="DH229">
        <v>0</v>
      </c>
      <c r="DI229" s="57">
        <f t="shared" si="429"/>
        <v>2546</v>
      </c>
      <c r="DJ229" s="75">
        <f t="shared" si="430"/>
        <v>1822</v>
      </c>
      <c r="DK229" s="75">
        <f t="shared" si="431"/>
        <v>2380</v>
      </c>
      <c r="DL229" s="75">
        <f t="shared" si="432"/>
        <v>2144</v>
      </c>
      <c r="DM229" s="57">
        <f t="shared" si="433"/>
        <v>2179</v>
      </c>
      <c r="DN229" s="57">
        <f t="shared" si="434"/>
        <v>1710</v>
      </c>
      <c r="DO229">
        <f>0</f>
        <v>0</v>
      </c>
      <c r="DP229">
        <v>0</v>
      </c>
      <c r="DQ229" s="57">
        <f t="shared" si="435"/>
        <v>-3025</v>
      </c>
      <c r="DR229" s="75">
        <f t="shared" si="436"/>
        <v>-2491</v>
      </c>
      <c r="EB229" s="209" cm="1">
        <f t="array" ref="EB229">_xlfn.IFNA(INDEX(CAeitcTable[],MATCH(1,(CAeitcTable[At Least]&lt;=$F229)*(CAeitcTable[But Not Over]&gt;=$F229),0),MATCH(MIN($B$12,3),VALUE(CAeitcTable[#Headers]),0)),0)</f>
        <v>0</v>
      </c>
      <c r="EC229">
        <f t="shared" si="376"/>
        <v>0</v>
      </c>
      <c r="ED229">
        <f t="shared" si="376"/>
        <v>0</v>
      </c>
      <c r="EE229">
        <f t="shared" si="376"/>
        <v>0</v>
      </c>
      <c r="EF229">
        <f t="shared" si="376"/>
        <v>0</v>
      </c>
      <c r="EI229">
        <f t="shared" si="411"/>
        <v>0</v>
      </c>
      <c r="EK229">
        <f t="shared" si="377"/>
        <v>0</v>
      </c>
      <c r="EL229">
        <f t="shared" si="377"/>
        <v>0</v>
      </c>
      <c r="EM229">
        <f t="shared" si="377"/>
        <v>0</v>
      </c>
      <c r="EN229">
        <f t="shared" si="377"/>
        <v>0</v>
      </c>
      <c r="EP229">
        <f t="shared" si="378"/>
        <v>0</v>
      </c>
      <c r="EQ229">
        <f t="shared" si="378"/>
        <v>0</v>
      </c>
      <c r="ER229" s="209">
        <f t="shared" si="412"/>
        <v>0</v>
      </c>
      <c r="ES229">
        <f t="shared" si="379"/>
        <v>0</v>
      </c>
      <c r="ET229">
        <f t="shared" si="379"/>
        <v>0</v>
      </c>
      <c r="EU229" s="213">
        <f t="shared" si="413"/>
        <v>0</v>
      </c>
      <c r="EW229" s="215">
        <f t="shared" si="414"/>
        <v>0</v>
      </c>
      <c r="EX229">
        <f t="shared" si="380"/>
        <v>0</v>
      </c>
      <c r="EY229">
        <f t="shared" si="380"/>
        <v>0</v>
      </c>
      <c r="FB229">
        <f t="shared" si="381"/>
        <v>0</v>
      </c>
      <c r="FC229">
        <f t="shared" si="381"/>
        <v>0</v>
      </c>
      <c r="FD229">
        <f t="shared" si="381"/>
        <v>0</v>
      </c>
      <c r="FG229" s="215">
        <f t="shared" si="415"/>
        <v>0</v>
      </c>
      <c r="FH229">
        <f t="shared" si="382"/>
        <v>0</v>
      </c>
      <c r="FI229">
        <f t="shared" si="382"/>
        <v>0</v>
      </c>
      <c r="FK229">
        <f t="shared" si="416"/>
        <v>0</v>
      </c>
      <c r="FL229" s="215">
        <f t="shared" si="417"/>
        <v>0</v>
      </c>
      <c r="FP229" s="215">
        <f t="shared" si="418"/>
        <v>0</v>
      </c>
      <c r="FQ229">
        <f t="shared" si="419"/>
        <v>0</v>
      </c>
      <c r="FR229" s="215">
        <f t="shared" si="420"/>
        <v>0</v>
      </c>
      <c r="FS229" s="209">
        <f t="shared" si="421"/>
        <v>315</v>
      </c>
      <c r="FU229">
        <f t="shared" si="422"/>
        <v>0</v>
      </c>
    </row>
    <row r="230" spans="6:177">
      <c r="F230" s="2">
        <v>68500</v>
      </c>
      <c r="G230">
        <f t="shared" si="423"/>
        <v>68525</v>
      </c>
      <c r="H230" s="75">
        <f t="shared" si="384"/>
        <v>-7331</v>
      </c>
      <c r="I230" s="57">
        <v>5410</v>
      </c>
      <c r="J230" s="57">
        <v>0</v>
      </c>
      <c r="K230" s="2">
        <f>ROUND(INDEX(CCareExpDecimal[],MATCH(F230,CCareExpDecimal[Income At Least],1),2)*J230,0)</f>
        <v>0</v>
      </c>
      <c r="L230" s="57">
        <v>1082.0000000000055</v>
      </c>
      <c r="M230" s="2">
        <f t="shared" si="385"/>
        <v>0</v>
      </c>
      <c r="N230" s="57">
        <v>4000</v>
      </c>
      <c r="O230" s="57">
        <f t="shared" si="363"/>
        <v>4000</v>
      </c>
      <c r="P230" s="2">
        <f t="shared" si="386"/>
        <v>0</v>
      </c>
      <c r="Q230" s="96">
        <v>0</v>
      </c>
      <c r="R230" s="96">
        <f t="shared" si="424"/>
        <v>0</v>
      </c>
      <c r="S230" s="2">
        <f t="shared" si="425"/>
        <v>0</v>
      </c>
      <c r="T230" s="2">
        <f t="shared" si="387"/>
        <v>-7331</v>
      </c>
      <c r="U230" s="2">
        <f t="shared" si="388"/>
        <v>7331</v>
      </c>
      <c r="V230" s="75"/>
      <c r="W230" s="75">
        <f t="shared" si="389"/>
        <v>-1830</v>
      </c>
      <c r="X230" s="75">
        <f t="shared" si="390"/>
        <v>5</v>
      </c>
      <c r="Y230" s="75">
        <f t="shared" si="391"/>
        <v>0</v>
      </c>
      <c r="Z230" s="75"/>
      <c r="AA230" s="2">
        <f t="shared" si="392"/>
        <v>2500</v>
      </c>
      <c r="AB230" s="2">
        <f>IF($F230&lt;=AD$64,AD$65,AD$66)*Calc!$B$12+AD$63</f>
        <v>1500</v>
      </c>
      <c r="AC230" s="2">
        <f t="shared" si="393"/>
        <v>4000</v>
      </c>
      <c r="AD230" s="126">
        <f t="shared" si="394"/>
        <v>-3310</v>
      </c>
      <c r="AE230" s="112">
        <v>3068</v>
      </c>
      <c r="AF230" s="75">
        <f t="shared" si="395"/>
        <v>0</v>
      </c>
      <c r="AG230" s="75"/>
      <c r="AH230" s="75">
        <f t="shared" si="396"/>
        <v>-1366</v>
      </c>
      <c r="AI230" s="75">
        <f t="shared" si="397"/>
        <v>0</v>
      </c>
      <c r="AJ230" s="75">
        <f t="shared" si="398"/>
        <v>-2602</v>
      </c>
      <c r="AK230" s="75">
        <f t="shared" si="399"/>
        <v>0</v>
      </c>
      <c r="AL230" s="75">
        <f t="shared" si="426"/>
        <v>-2602</v>
      </c>
      <c r="AM230" s="114">
        <v>2515</v>
      </c>
      <c r="AN230" s="120"/>
      <c r="AO230" s="75">
        <f t="shared" si="364"/>
        <v>-2539</v>
      </c>
      <c r="AP230" s="75">
        <f t="shared" si="364"/>
        <v>-2405</v>
      </c>
      <c r="AQ230" s="75"/>
      <c r="AR230" s="126">
        <f t="shared" si="400"/>
        <v>-2693</v>
      </c>
      <c r="AS230" s="75">
        <f t="shared" si="365"/>
        <v>-3180</v>
      </c>
      <c r="AT230" s="75">
        <f t="shared" si="365"/>
        <v>-3152</v>
      </c>
      <c r="AU230" s="75">
        <f t="shared" si="365"/>
        <v>0</v>
      </c>
      <c r="AV230" s="75">
        <f t="shared" si="365"/>
        <v>-3301</v>
      </c>
      <c r="AW230" s="112">
        <v>2571</v>
      </c>
      <c r="AX230" s="75">
        <f t="shared" si="366"/>
        <v>-4629</v>
      </c>
      <c r="AY230" s="75">
        <f t="shared" si="366"/>
        <v>-2909</v>
      </c>
      <c r="AZ230" s="75"/>
      <c r="BA230" s="75">
        <f t="shared" si="437"/>
        <v>-3271</v>
      </c>
      <c r="BB230" s="75">
        <f t="shared" si="437"/>
        <v>-2126</v>
      </c>
      <c r="BC230" s="75">
        <f t="shared" si="437"/>
        <v>-3157</v>
      </c>
      <c r="BD230" s="75">
        <f t="shared" si="437"/>
        <v>-3119</v>
      </c>
      <c r="BE230" s="75">
        <f t="shared" si="437"/>
        <v>-2948</v>
      </c>
      <c r="BF230" s="75">
        <f t="shared" si="437"/>
        <v>-2138</v>
      </c>
      <c r="BG230" s="112">
        <v>1843</v>
      </c>
      <c r="BH230" s="75">
        <f t="shared" si="401"/>
        <v>-3139</v>
      </c>
      <c r="BI230" s="75">
        <f t="shared" si="402"/>
        <v>5150</v>
      </c>
      <c r="BJ230" s="75">
        <f t="shared" si="403"/>
        <v>-2805</v>
      </c>
      <c r="BK230" s="75">
        <f t="shared" si="368"/>
        <v>-3205</v>
      </c>
      <c r="BL230" s="75">
        <f t="shared" si="368"/>
        <v>-2682</v>
      </c>
      <c r="BM230" s="75"/>
      <c r="BN230" s="75">
        <f t="shared" si="369"/>
        <v>-3282</v>
      </c>
      <c r="BO230" s="75">
        <f t="shared" si="369"/>
        <v>-2510</v>
      </c>
      <c r="BP230" s="112">
        <v>2405</v>
      </c>
      <c r="BQ230" s="75">
        <f t="shared" si="404"/>
        <v>-2275</v>
      </c>
      <c r="BR230" s="112">
        <v>2168</v>
      </c>
      <c r="BS230" s="75">
        <f t="shared" si="405"/>
        <v>5540</v>
      </c>
      <c r="BT230" s="75">
        <f t="shared" si="438"/>
        <v>-3430</v>
      </c>
      <c r="BU230" s="75">
        <f t="shared" si="438"/>
        <v>-2913</v>
      </c>
      <c r="BV230" s="75">
        <f t="shared" si="438"/>
        <v>0</v>
      </c>
      <c r="BW230" s="75">
        <f t="shared" si="438"/>
        <v>0</v>
      </c>
      <c r="BX230" s="75">
        <f t="shared" si="438"/>
        <v>-2237</v>
      </c>
      <c r="BY230" s="75">
        <f t="shared" si="438"/>
        <v>-2398</v>
      </c>
      <c r="BZ230" s="75">
        <f t="shared" si="438"/>
        <v>-3163</v>
      </c>
      <c r="CA230" s="75">
        <f t="shared" si="438"/>
        <v>-2648</v>
      </c>
      <c r="CB230" s="112">
        <v>2203</v>
      </c>
      <c r="CC230" s="75">
        <f t="shared" si="406"/>
        <v>-194</v>
      </c>
      <c r="CD230" s="75">
        <f t="shared" si="407"/>
        <v>250</v>
      </c>
      <c r="CE230" s="126">
        <f t="shared" si="408"/>
        <v>-1108</v>
      </c>
      <c r="CF230" s="75">
        <f t="shared" si="409"/>
        <v>-2716</v>
      </c>
      <c r="CG230" s="75"/>
      <c r="CH230" s="75">
        <f t="shared" si="371"/>
        <v>-4603</v>
      </c>
      <c r="CI230" s="75">
        <f t="shared" si="371"/>
        <v>-2103</v>
      </c>
      <c r="CJ230" s="75"/>
      <c r="CK230" s="75">
        <f t="shared" si="372"/>
        <v>-2018</v>
      </c>
      <c r="CL230" s="75">
        <f t="shared" si="372"/>
        <v>-2831</v>
      </c>
      <c r="CM230" s="112">
        <v>1742</v>
      </c>
      <c r="CN230" s="75">
        <f t="shared" si="373"/>
        <v>0</v>
      </c>
      <c r="CO230" s="75">
        <f t="shared" si="373"/>
        <v>0</v>
      </c>
      <c r="CP230" s="75">
        <f t="shared" si="373"/>
        <v>0</v>
      </c>
      <c r="CQ230" s="75"/>
      <c r="CR230" s="126">
        <f t="shared" si="410"/>
        <v>-3055</v>
      </c>
      <c r="CS230" s="112">
        <v>887.64800000000014</v>
      </c>
      <c r="CT230" s="121">
        <f t="shared" si="383"/>
        <v>-4.4598540145985403E-2</v>
      </c>
      <c r="CU230" s="75">
        <f t="shared" si="374"/>
        <v>-2425</v>
      </c>
      <c r="CV230" s="75">
        <f t="shared" si="374"/>
        <v>-3168</v>
      </c>
      <c r="CW230" s="75">
        <f t="shared" si="374"/>
        <v>0</v>
      </c>
      <c r="CX230" s="126" cm="1">
        <f t="array" ref="CX230">IF($F230&lt;=10000,0,-ROUND(MAX(INDEX(CX$26:CX$38,MATCH(MAX($F230-CX$86-IF(CX$8="Yes",IF(CX$9=0,$U230,MIN($U230,CX$9)),0),0),CX$12:CX$25,1))*(MAX($F230-CX$86-IF(CX$8="Yes",IF(CX$9=0,$U230,MIN($U230,CX$9)),0),0)-INDEX(CX$12:CX$25,MATCH(MAX($F230-CX$86-IF(CX$8="Yes",IF(CX$9=0,$U230,MIN($U230,CX$9)),0),0),CX$12:CX$25,1)))+INDEX(CX$39:CX$51,MATCH(MAX($F230-CX$86-IF(CX$8="Yes",IF(CX$9=0,$U230,MIN($U230,CX$9)),0),0),CX$12:CX$25,1))-CX$87,0),0))*(1-_xlfn.IFNA(INDEX(WVFamilyCredit[Percent],MATCH(1,(WVFamilyCredit[Year]=Calc!$B$4)*(WVFamilyCredit[HH Size]=SUM(Calc!$B$11:$B$12))*(WVFamilyCredit[Status]=Calc!$B$8)*(WVFamilyCredit[greater than]&lt;=$F230)*(WVFamilyCredit[equal to or less than]&gt;=$F230),0)),0))</f>
        <v>-2516</v>
      </c>
      <c r="CY230" s="115" cm="1">
        <f t="array" ref="CY230">(1-_xlfn.IFNA(INDEX(WVFamilyCredit[Percent],MATCH(1,(WVFamilyCredit[Year]=Calc!$B$4)*(WVFamilyCredit[HH Size]=SUM(Calc!$B$11:$B$12))*(WVFamilyCredit[Status]=Calc!$B$8)*(WVFamilyCredit[greater than]&lt;=$F230)*(WVFamilyCredit[equal to or less than]&gt;=$F230),0)),0))</f>
        <v>1</v>
      </c>
      <c r="CZ230" s="112">
        <v>2938</v>
      </c>
      <c r="DA230" s="57"/>
      <c r="DB230" s="75">
        <f t="shared" si="375"/>
        <v>-2544</v>
      </c>
      <c r="DC230" s="75">
        <f t="shared" si="375"/>
        <v>0</v>
      </c>
      <c r="DE230" s="57"/>
      <c r="DF230" s="57">
        <f t="shared" si="427"/>
        <v>3068</v>
      </c>
      <c r="DG230" s="57">
        <f t="shared" si="428"/>
        <v>2515</v>
      </c>
      <c r="DH230">
        <v>0</v>
      </c>
      <c r="DI230" s="57">
        <f t="shared" si="429"/>
        <v>2571</v>
      </c>
      <c r="DJ230" s="75">
        <f t="shared" si="430"/>
        <v>1843</v>
      </c>
      <c r="DK230" s="75">
        <f t="shared" si="431"/>
        <v>2405</v>
      </c>
      <c r="DL230" s="75">
        <f t="shared" si="432"/>
        <v>2168</v>
      </c>
      <c r="DM230" s="57">
        <f t="shared" si="433"/>
        <v>2203</v>
      </c>
      <c r="DN230" s="57">
        <f t="shared" si="434"/>
        <v>1742</v>
      </c>
      <c r="DO230">
        <f>0</f>
        <v>0</v>
      </c>
      <c r="DP230">
        <v>0</v>
      </c>
      <c r="DQ230" s="57">
        <f t="shared" si="435"/>
        <v>-3055</v>
      </c>
      <c r="DR230" s="75">
        <f t="shared" si="436"/>
        <v>-2516</v>
      </c>
      <c r="EB230" s="209" cm="1">
        <f t="array" ref="EB230">_xlfn.IFNA(INDEX(CAeitcTable[],MATCH(1,(CAeitcTable[At Least]&lt;=$F230)*(CAeitcTable[But Not Over]&gt;=$F230),0),MATCH(MIN($B$12,3),VALUE(CAeitcTable[#Headers]),0)),0)</f>
        <v>0</v>
      </c>
      <c r="EC230">
        <f t="shared" si="376"/>
        <v>0</v>
      </c>
      <c r="ED230">
        <f t="shared" si="376"/>
        <v>0</v>
      </c>
      <c r="EE230">
        <f t="shared" si="376"/>
        <v>0</v>
      </c>
      <c r="EF230">
        <f t="shared" si="376"/>
        <v>0</v>
      </c>
      <c r="EI230">
        <f t="shared" si="411"/>
        <v>0</v>
      </c>
      <c r="EK230">
        <f t="shared" si="377"/>
        <v>0</v>
      </c>
      <c r="EL230">
        <f t="shared" si="377"/>
        <v>0</v>
      </c>
      <c r="EM230">
        <f t="shared" si="377"/>
        <v>0</v>
      </c>
      <c r="EN230">
        <f t="shared" si="377"/>
        <v>0</v>
      </c>
      <c r="EP230">
        <f t="shared" si="378"/>
        <v>0</v>
      </c>
      <c r="EQ230">
        <f t="shared" si="378"/>
        <v>0</v>
      </c>
      <c r="ER230" s="209">
        <f t="shared" si="412"/>
        <v>0</v>
      </c>
      <c r="ES230">
        <f t="shared" si="379"/>
        <v>0</v>
      </c>
      <c r="ET230">
        <f t="shared" si="379"/>
        <v>0</v>
      </c>
      <c r="EU230" s="213">
        <f t="shared" si="413"/>
        <v>0</v>
      </c>
      <c r="EW230" s="215">
        <f t="shared" si="414"/>
        <v>0</v>
      </c>
      <c r="EX230">
        <f t="shared" si="380"/>
        <v>0</v>
      </c>
      <c r="EY230">
        <f t="shared" si="380"/>
        <v>0</v>
      </c>
      <c r="FB230">
        <f t="shared" si="381"/>
        <v>0</v>
      </c>
      <c r="FC230">
        <f t="shared" si="381"/>
        <v>0</v>
      </c>
      <c r="FD230">
        <f t="shared" si="381"/>
        <v>0</v>
      </c>
      <c r="FG230" s="215">
        <f t="shared" si="415"/>
        <v>0</v>
      </c>
      <c r="FH230">
        <f t="shared" si="382"/>
        <v>0</v>
      </c>
      <c r="FI230">
        <f t="shared" si="382"/>
        <v>0</v>
      </c>
      <c r="FK230">
        <f t="shared" si="416"/>
        <v>0</v>
      </c>
      <c r="FL230" s="215">
        <f t="shared" si="417"/>
        <v>0</v>
      </c>
      <c r="FP230" s="215">
        <f t="shared" si="418"/>
        <v>0</v>
      </c>
      <c r="FQ230">
        <f t="shared" si="419"/>
        <v>0</v>
      </c>
      <c r="FR230" s="215">
        <f t="shared" si="420"/>
        <v>0</v>
      </c>
      <c r="FS230" s="209">
        <f t="shared" si="421"/>
        <v>315</v>
      </c>
      <c r="FU230">
        <f t="shared" si="422"/>
        <v>0</v>
      </c>
    </row>
    <row r="231" spans="6:177">
      <c r="F231" s="2">
        <v>69000</v>
      </c>
      <c r="G231">
        <f t="shared" si="423"/>
        <v>69025</v>
      </c>
      <c r="H231" s="75">
        <f t="shared" si="384"/>
        <v>-7441</v>
      </c>
      <c r="I231" s="57">
        <v>5470</v>
      </c>
      <c r="J231" s="57">
        <v>0</v>
      </c>
      <c r="K231" s="2">
        <f>ROUND(INDEX(CCareExpDecimal[],MATCH(F231,CCareExpDecimal[Income At Least],1),2)*J231,0)</f>
        <v>0</v>
      </c>
      <c r="L231" s="57">
        <v>1094.0000000000055</v>
      </c>
      <c r="M231" s="2">
        <f t="shared" si="385"/>
        <v>0</v>
      </c>
      <c r="N231" s="57">
        <v>4000</v>
      </c>
      <c r="O231" s="57">
        <f t="shared" si="363"/>
        <v>4000</v>
      </c>
      <c r="P231" s="2">
        <f t="shared" si="386"/>
        <v>0</v>
      </c>
      <c r="Q231" s="96">
        <v>0</v>
      </c>
      <c r="R231" s="96">
        <f t="shared" si="424"/>
        <v>0</v>
      </c>
      <c r="S231" s="2">
        <f t="shared" si="425"/>
        <v>0</v>
      </c>
      <c r="T231" s="2">
        <f t="shared" si="387"/>
        <v>-7441</v>
      </c>
      <c r="U231" s="2">
        <f t="shared" si="388"/>
        <v>7441</v>
      </c>
      <c r="V231" s="75"/>
      <c r="W231" s="75">
        <f t="shared" si="389"/>
        <v>-1848</v>
      </c>
      <c r="X231" s="75">
        <f t="shared" si="390"/>
        <v>5</v>
      </c>
      <c r="Y231" s="75">
        <f t="shared" si="391"/>
        <v>0</v>
      </c>
      <c r="Z231" s="75"/>
      <c r="AA231" s="2">
        <f t="shared" si="392"/>
        <v>2500</v>
      </c>
      <c r="AB231" s="2">
        <f>IF($F231&lt;=AD$64,AD$65,AD$66)*Calc!$B$12+AD$63</f>
        <v>1500</v>
      </c>
      <c r="AC231" s="2">
        <f t="shared" si="393"/>
        <v>4000</v>
      </c>
      <c r="AD231" s="126">
        <f t="shared" si="394"/>
        <v>-3335</v>
      </c>
      <c r="AE231" s="112">
        <v>3093</v>
      </c>
      <c r="AF231" s="75">
        <f t="shared" si="395"/>
        <v>0</v>
      </c>
      <c r="AG231" s="75"/>
      <c r="AH231" s="75">
        <f t="shared" si="396"/>
        <v>-1379</v>
      </c>
      <c r="AI231" s="75">
        <f t="shared" si="397"/>
        <v>0</v>
      </c>
      <c r="AJ231" s="75">
        <f t="shared" si="398"/>
        <v>-2626</v>
      </c>
      <c r="AK231" s="75">
        <f t="shared" si="399"/>
        <v>0</v>
      </c>
      <c r="AL231" s="75">
        <f t="shared" si="426"/>
        <v>-2626</v>
      </c>
      <c r="AM231" s="114">
        <v>2539</v>
      </c>
      <c r="AN231" s="120"/>
      <c r="AO231" s="75">
        <f t="shared" si="364"/>
        <v>-2579</v>
      </c>
      <c r="AP231" s="75">
        <f t="shared" si="364"/>
        <v>-2427</v>
      </c>
      <c r="AQ231" s="75"/>
      <c r="AR231" s="126">
        <f t="shared" si="400"/>
        <v>-2720</v>
      </c>
      <c r="AS231" s="75">
        <f t="shared" si="365"/>
        <v>-3213</v>
      </c>
      <c r="AT231" s="75">
        <f t="shared" si="365"/>
        <v>-3185</v>
      </c>
      <c r="AU231" s="75">
        <f t="shared" si="365"/>
        <v>0</v>
      </c>
      <c r="AV231" s="75">
        <f t="shared" si="365"/>
        <v>-3329</v>
      </c>
      <c r="AW231" s="112">
        <v>2597</v>
      </c>
      <c r="AX231" s="75">
        <f t="shared" si="366"/>
        <v>-4670</v>
      </c>
      <c r="AY231" s="75">
        <f t="shared" si="366"/>
        <v>-2938</v>
      </c>
      <c r="AZ231" s="75"/>
      <c r="BA231" s="75">
        <f t="shared" si="437"/>
        <v>-3295</v>
      </c>
      <c r="BB231" s="75">
        <f t="shared" si="437"/>
        <v>-2142</v>
      </c>
      <c r="BC231" s="75">
        <f t="shared" si="437"/>
        <v>-3180</v>
      </c>
      <c r="BD231" s="75">
        <f t="shared" si="437"/>
        <v>-3148</v>
      </c>
      <c r="BE231" s="75">
        <f t="shared" si="437"/>
        <v>-2971</v>
      </c>
      <c r="BF231" s="75">
        <f t="shared" si="437"/>
        <v>-2159</v>
      </c>
      <c r="BG231" s="112">
        <v>1864</v>
      </c>
      <c r="BH231" s="75">
        <f t="shared" si="401"/>
        <v>-3173</v>
      </c>
      <c r="BI231" s="75">
        <f t="shared" si="402"/>
        <v>5150</v>
      </c>
      <c r="BJ231" s="75">
        <f t="shared" si="403"/>
        <v>-2828</v>
      </c>
      <c r="BK231" s="75">
        <f t="shared" si="368"/>
        <v>-3230</v>
      </c>
      <c r="BL231" s="75">
        <f t="shared" si="368"/>
        <v>-2703</v>
      </c>
      <c r="BM231" s="75"/>
      <c r="BN231" s="75">
        <f t="shared" si="369"/>
        <v>-3316</v>
      </c>
      <c r="BO231" s="75">
        <f t="shared" si="369"/>
        <v>-2535</v>
      </c>
      <c r="BP231" s="112">
        <v>2430</v>
      </c>
      <c r="BQ231" s="75">
        <f t="shared" si="404"/>
        <v>-2300</v>
      </c>
      <c r="BR231" s="112">
        <v>2192</v>
      </c>
      <c r="BS231" s="75">
        <f t="shared" si="405"/>
        <v>5540</v>
      </c>
      <c r="BT231" s="75">
        <f t="shared" si="438"/>
        <v>-3464</v>
      </c>
      <c r="BU231" s="75">
        <f t="shared" si="438"/>
        <v>-2946</v>
      </c>
      <c r="BV231" s="75">
        <f t="shared" si="438"/>
        <v>0</v>
      </c>
      <c r="BW231" s="75">
        <f t="shared" si="438"/>
        <v>0</v>
      </c>
      <c r="BX231" s="75">
        <f t="shared" si="438"/>
        <v>-2265</v>
      </c>
      <c r="BY231" s="75">
        <f t="shared" si="438"/>
        <v>-2423</v>
      </c>
      <c r="BZ231" s="75">
        <f t="shared" si="438"/>
        <v>-3190</v>
      </c>
      <c r="CA231" s="75">
        <f t="shared" si="438"/>
        <v>-2672</v>
      </c>
      <c r="CB231" s="112">
        <v>2227</v>
      </c>
      <c r="CC231" s="75">
        <f t="shared" si="406"/>
        <v>-203</v>
      </c>
      <c r="CD231" s="75">
        <f t="shared" si="407"/>
        <v>250</v>
      </c>
      <c r="CE231" s="126">
        <f t="shared" si="408"/>
        <v>-1122</v>
      </c>
      <c r="CF231" s="75">
        <f t="shared" si="409"/>
        <v>-2740</v>
      </c>
      <c r="CG231" s="75"/>
      <c r="CH231" s="75">
        <f t="shared" si="371"/>
        <v>-4637</v>
      </c>
      <c r="CI231" s="75">
        <f t="shared" si="371"/>
        <v>-2118</v>
      </c>
      <c r="CJ231" s="75"/>
      <c r="CK231" s="75">
        <f t="shared" si="372"/>
        <v>-2036</v>
      </c>
      <c r="CL231" s="75">
        <f t="shared" si="372"/>
        <v>-2863</v>
      </c>
      <c r="CM231" s="112">
        <v>1773</v>
      </c>
      <c r="CN231" s="75">
        <f t="shared" si="373"/>
        <v>0</v>
      </c>
      <c r="CO231" s="75">
        <f t="shared" si="373"/>
        <v>0</v>
      </c>
      <c r="CP231" s="75">
        <f t="shared" si="373"/>
        <v>0</v>
      </c>
      <c r="CQ231" s="75"/>
      <c r="CR231" s="126">
        <f t="shared" si="410"/>
        <v>-3086</v>
      </c>
      <c r="CS231" s="112">
        <v>918.39800000000014</v>
      </c>
      <c r="CT231" s="121">
        <f t="shared" si="383"/>
        <v>-4.4724637681159418E-2</v>
      </c>
      <c r="CU231" s="75">
        <f t="shared" si="374"/>
        <v>-2458</v>
      </c>
      <c r="CV231" s="75">
        <f t="shared" si="374"/>
        <v>-3197</v>
      </c>
      <c r="CW231" s="75">
        <f t="shared" si="374"/>
        <v>0</v>
      </c>
      <c r="CX231" s="126" cm="1">
        <f t="array" ref="CX231">IF($F231&lt;=10000,0,-ROUND(MAX(INDEX(CX$26:CX$38,MATCH(MAX($F231-CX$86-IF(CX$8="Yes",IF(CX$9=0,$U231,MIN($U231,CX$9)),0),0),CX$12:CX$25,1))*(MAX($F231-CX$86-IF(CX$8="Yes",IF(CX$9=0,$U231,MIN($U231,CX$9)),0),0)-INDEX(CX$12:CX$25,MATCH(MAX($F231-CX$86-IF(CX$8="Yes",IF(CX$9=0,$U231,MIN($U231,CX$9)),0),0),CX$12:CX$25,1)))+INDEX(CX$39:CX$51,MATCH(MAX($F231-CX$86-IF(CX$8="Yes",IF(CX$9=0,$U231,MIN($U231,CX$9)),0),0),CX$12:CX$25,1))-CX$87,0),0))*(1-_xlfn.IFNA(INDEX(WVFamilyCredit[Percent],MATCH(1,(WVFamilyCredit[Year]=Calc!$B$4)*(WVFamilyCredit[HH Size]=SUM(Calc!$B$11:$B$12))*(WVFamilyCredit[Status]=Calc!$B$8)*(WVFamilyCredit[greater than]&lt;=$F231)*(WVFamilyCredit[equal to or less than]&gt;=$F231),0)),0))</f>
        <v>-2542</v>
      </c>
      <c r="CY231" s="115" cm="1">
        <f t="array" ref="CY231">(1-_xlfn.IFNA(INDEX(WVFamilyCredit[Percent],MATCH(1,(WVFamilyCredit[Year]=Calc!$B$4)*(WVFamilyCredit[HH Size]=SUM(Calc!$B$11:$B$12))*(WVFamilyCredit[Status]=Calc!$B$8)*(WVFamilyCredit[greater than]&lt;=$F231)*(WVFamilyCredit[equal to or less than]&gt;=$F231),0)),0))</f>
        <v>1</v>
      </c>
      <c r="CZ231" s="112">
        <v>2970</v>
      </c>
      <c r="DA231" s="57"/>
      <c r="DB231" s="75">
        <f t="shared" si="375"/>
        <v>-2571</v>
      </c>
      <c r="DC231" s="75">
        <f t="shared" si="375"/>
        <v>0</v>
      </c>
      <c r="DE231" s="57"/>
      <c r="DF231" s="57">
        <f t="shared" si="427"/>
        <v>3093</v>
      </c>
      <c r="DG231" s="57">
        <f t="shared" si="428"/>
        <v>2539</v>
      </c>
      <c r="DH231">
        <v>0</v>
      </c>
      <c r="DI231" s="57">
        <f t="shared" si="429"/>
        <v>2597</v>
      </c>
      <c r="DJ231" s="75">
        <f t="shared" si="430"/>
        <v>1864</v>
      </c>
      <c r="DK231" s="75">
        <f t="shared" si="431"/>
        <v>2430</v>
      </c>
      <c r="DL231" s="75">
        <f t="shared" si="432"/>
        <v>2192</v>
      </c>
      <c r="DM231" s="57">
        <f t="shared" si="433"/>
        <v>2227</v>
      </c>
      <c r="DN231" s="57">
        <f t="shared" si="434"/>
        <v>1773</v>
      </c>
      <c r="DO231">
        <f>0</f>
        <v>0</v>
      </c>
      <c r="DP231">
        <v>0</v>
      </c>
      <c r="DQ231" s="57">
        <f t="shared" si="435"/>
        <v>-3086</v>
      </c>
      <c r="DR231" s="75">
        <f t="shared" si="436"/>
        <v>-2542</v>
      </c>
      <c r="EB231" s="209" cm="1">
        <f t="array" ref="EB231">_xlfn.IFNA(INDEX(CAeitcTable[],MATCH(1,(CAeitcTable[At Least]&lt;=$F231)*(CAeitcTable[But Not Over]&gt;=$F231),0),MATCH(MIN($B$12,3),VALUE(CAeitcTable[#Headers]),0)),0)</f>
        <v>0</v>
      </c>
      <c r="EC231">
        <f t="shared" si="376"/>
        <v>0</v>
      </c>
      <c r="ED231">
        <f t="shared" si="376"/>
        <v>0</v>
      </c>
      <c r="EE231">
        <f t="shared" si="376"/>
        <v>0</v>
      </c>
      <c r="EF231">
        <f t="shared" si="376"/>
        <v>0</v>
      </c>
      <c r="EI231">
        <f t="shared" si="411"/>
        <v>0</v>
      </c>
      <c r="EK231">
        <f t="shared" si="377"/>
        <v>0</v>
      </c>
      <c r="EL231">
        <f t="shared" si="377"/>
        <v>0</v>
      </c>
      <c r="EM231">
        <f t="shared" si="377"/>
        <v>0</v>
      </c>
      <c r="EN231">
        <f t="shared" si="377"/>
        <v>0</v>
      </c>
      <c r="EP231">
        <f t="shared" si="378"/>
        <v>0</v>
      </c>
      <c r="EQ231">
        <f t="shared" si="378"/>
        <v>0</v>
      </c>
      <c r="ER231" s="209">
        <f t="shared" si="412"/>
        <v>0</v>
      </c>
      <c r="ES231">
        <f t="shared" si="379"/>
        <v>0</v>
      </c>
      <c r="ET231">
        <f t="shared" si="379"/>
        <v>0</v>
      </c>
      <c r="EU231" s="213">
        <f t="shared" si="413"/>
        <v>0</v>
      </c>
      <c r="EW231" s="215">
        <f t="shared" si="414"/>
        <v>0</v>
      </c>
      <c r="EX231">
        <f t="shared" si="380"/>
        <v>0</v>
      </c>
      <c r="EY231">
        <f t="shared" si="380"/>
        <v>0</v>
      </c>
      <c r="FB231">
        <f t="shared" si="381"/>
        <v>0</v>
      </c>
      <c r="FC231">
        <f t="shared" si="381"/>
        <v>0</v>
      </c>
      <c r="FD231">
        <f t="shared" si="381"/>
        <v>0</v>
      </c>
      <c r="FG231" s="215">
        <f t="shared" si="415"/>
        <v>0</v>
      </c>
      <c r="FH231">
        <f t="shared" si="382"/>
        <v>0</v>
      </c>
      <c r="FI231">
        <f t="shared" si="382"/>
        <v>0</v>
      </c>
      <c r="FK231">
        <f t="shared" si="416"/>
        <v>0</v>
      </c>
      <c r="FL231" s="215">
        <f t="shared" si="417"/>
        <v>0</v>
      </c>
      <c r="FP231" s="215">
        <f t="shared" si="418"/>
        <v>0</v>
      </c>
      <c r="FQ231">
        <f t="shared" si="419"/>
        <v>0</v>
      </c>
      <c r="FR231" s="215">
        <f t="shared" si="420"/>
        <v>0</v>
      </c>
      <c r="FS231" s="209">
        <f t="shared" si="421"/>
        <v>315</v>
      </c>
      <c r="FU231">
        <f t="shared" si="422"/>
        <v>0</v>
      </c>
    </row>
    <row r="232" spans="6:177">
      <c r="F232" s="2">
        <v>69500</v>
      </c>
      <c r="G232">
        <f t="shared" si="423"/>
        <v>69525</v>
      </c>
      <c r="H232" s="75">
        <f t="shared" si="384"/>
        <v>-7551</v>
      </c>
      <c r="I232" s="57">
        <v>5530</v>
      </c>
      <c r="J232" s="57">
        <v>0</v>
      </c>
      <c r="K232" s="2">
        <f>ROUND(INDEX(CCareExpDecimal[],MATCH(F232,CCareExpDecimal[Income At Least],1),2)*J232,0)</f>
        <v>0</v>
      </c>
      <c r="L232" s="57">
        <v>1106.0000000000057</v>
      </c>
      <c r="M232" s="2">
        <f t="shared" si="385"/>
        <v>0</v>
      </c>
      <c r="N232" s="57">
        <v>4000</v>
      </c>
      <c r="O232" s="57">
        <f t="shared" si="363"/>
        <v>4000</v>
      </c>
      <c r="P232" s="2">
        <f t="shared" si="386"/>
        <v>0</v>
      </c>
      <c r="Q232" s="96">
        <v>0</v>
      </c>
      <c r="R232" s="96">
        <f t="shared" si="424"/>
        <v>0</v>
      </c>
      <c r="S232" s="2">
        <f t="shared" si="425"/>
        <v>0</v>
      </c>
      <c r="T232" s="2">
        <f t="shared" si="387"/>
        <v>-7551</v>
      </c>
      <c r="U232" s="2">
        <f t="shared" si="388"/>
        <v>7551</v>
      </c>
      <c r="V232" s="75"/>
      <c r="W232" s="75">
        <f t="shared" si="389"/>
        <v>-1866</v>
      </c>
      <c r="X232" s="75">
        <f t="shared" si="390"/>
        <v>5</v>
      </c>
      <c r="Y232" s="75">
        <f t="shared" si="391"/>
        <v>0</v>
      </c>
      <c r="Z232" s="75"/>
      <c r="AA232" s="2">
        <f t="shared" si="392"/>
        <v>2500</v>
      </c>
      <c r="AB232" s="2">
        <f>IF($F232&lt;=AD$64,AD$65,AD$66)*Calc!$B$12+AD$63</f>
        <v>1500</v>
      </c>
      <c r="AC232" s="2">
        <f t="shared" si="393"/>
        <v>4000</v>
      </c>
      <c r="AD232" s="126">
        <f t="shared" si="394"/>
        <v>-3360</v>
      </c>
      <c r="AE232" s="112">
        <v>3113</v>
      </c>
      <c r="AF232" s="75">
        <f t="shared" si="395"/>
        <v>0</v>
      </c>
      <c r="AG232" s="75"/>
      <c r="AH232" s="75">
        <f t="shared" si="396"/>
        <v>-1391</v>
      </c>
      <c r="AI232" s="75">
        <f t="shared" si="397"/>
        <v>0</v>
      </c>
      <c r="AJ232" s="75">
        <f t="shared" si="398"/>
        <v>-2651</v>
      </c>
      <c r="AK232" s="75">
        <f t="shared" si="399"/>
        <v>0</v>
      </c>
      <c r="AL232" s="75">
        <f t="shared" si="426"/>
        <v>-2651</v>
      </c>
      <c r="AM232" s="114">
        <v>2562</v>
      </c>
      <c r="AN232" s="120"/>
      <c r="AO232" s="75">
        <f t="shared" si="364"/>
        <v>-2619</v>
      </c>
      <c r="AP232" s="75">
        <f t="shared" si="364"/>
        <v>-2449</v>
      </c>
      <c r="AQ232" s="75"/>
      <c r="AR232" s="126">
        <f t="shared" si="400"/>
        <v>-2748</v>
      </c>
      <c r="AS232" s="75">
        <f t="shared" si="365"/>
        <v>-3246</v>
      </c>
      <c r="AT232" s="75">
        <f t="shared" si="365"/>
        <v>-3217</v>
      </c>
      <c r="AU232" s="75">
        <f t="shared" si="365"/>
        <v>0</v>
      </c>
      <c r="AV232" s="75">
        <f t="shared" si="365"/>
        <v>-3358</v>
      </c>
      <c r="AW232" s="112">
        <v>2621</v>
      </c>
      <c r="AX232" s="75">
        <f t="shared" si="366"/>
        <v>-4711</v>
      </c>
      <c r="AY232" s="75">
        <f t="shared" si="366"/>
        <v>-2967</v>
      </c>
      <c r="AZ232" s="75"/>
      <c r="BA232" s="75">
        <f t="shared" si="437"/>
        <v>-3320</v>
      </c>
      <c r="BB232" s="75">
        <f t="shared" si="437"/>
        <v>-2158</v>
      </c>
      <c r="BC232" s="75">
        <f t="shared" si="437"/>
        <v>-3202</v>
      </c>
      <c r="BD232" s="75">
        <f t="shared" si="437"/>
        <v>-3176</v>
      </c>
      <c r="BE232" s="75">
        <f t="shared" si="437"/>
        <v>-2993</v>
      </c>
      <c r="BF232" s="75">
        <f t="shared" si="437"/>
        <v>-2181</v>
      </c>
      <c r="BG232" s="112">
        <v>1885</v>
      </c>
      <c r="BH232" s="75">
        <f t="shared" si="401"/>
        <v>-3206</v>
      </c>
      <c r="BI232" s="75">
        <f t="shared" si="402"/>
        <v>5150</v>
      </c>
      <c r="BJ232" s="75">
        <f t="shared" si="403"/>
        <v>-2852</v>
      </c>
      <c r="BK232" s="75">
        <f t="shared" si="368"/>
        <v>-3255</v>
      </c>
      <c r="BL232" s="75">
        <f t="shared" si="368"/>
        <v>-2724</v>
      </c>
      <c r="BM232" s="75"/>
      <c r="BN232" s="75">
        <f t="shared" si="369"/>
        <v>-3350</v>
      </c>
      <c r="BO232" s="75">
        <f t="shared" si="369"/>
        <v>-2560</v>
      </c>
      <c r="BP232" s="112">
        <v>2455</v>
      </c>
      <c r="BQ232" s="75">
        <f t="shared" si="404"/>
        <v>-2324</v>
      </c>
      <c r="BR232" s="112">
        <v>2216</v>
      </c>
      <c r="BS232" s="75">
        <f t="shared" si="405"/>
        <v>5540</v>
      </c>
      <c r="BT232" s="75">
        <f t="shared" si="438"/>
        <v>-3498</v>
      </c>
      <c r="BU232" s="75">
        <f t="shared" si="438"/>
        <v>-2979</v>
      </c>
      <c r="BV232" s="75">
        <f t="shared" si="438"/>
        <v>0</v>
      </c>
      <c r="BW232" s="75">
        <f t="shared" si="438"/>
        <v>0</v>
      </c>
      <c r="BX232" s="75">
        <f t="shared" si="438"/>
        <v>-2292</v>
      </c>
      <c r="BY232" s="75">
        <f t="shared" si="438"/>
        <v>-2447</v>
      </c>
      <c r="BZ232" s="75">
        <f t="shared" si="438"/>
        <v>-3218</v>
      </c>
      <c r="CA232" s="75">
        <f t="shared" si="438"/>
        <v>-2696</v>
      </c>
      <c r="CB232" s="112">
        <v>2250</v>
      </c>
      <c r="CC232" s="75">
        <f t="shared" si="406"/>
        <v>-213</v>
      </c>
      <c r="CD232" s="75">
        <f t="shared" si="407"/>
        <v>250</v>
      </c>
      <c r="CE232" s="126">
        <f t="shared" si="408"/>
        <v>-1136</v>
      </c>
      <c r="CF232" s="75">
        <f t="shared" si="409"/>
        <v>-2764</v>
      </c>
      <c r="CG232" s="75"/>
      <c r="CH232" s="75">
        <f t="shared" si="371"/>
        <v>-4672</v>
      </c>
      <c r="CI232" s="75">
        <f t="shared" si="371"/>
        <v>-2134</v>
      </c>
      <c r="CJ232" s="75"/>
      <c r="CK232" s="75">
        <f t="shared" si="372"/>
        <v>-2055</v>
      </c>
      <c r="CL232" s="75">
        <f t="shared" si="372"/>
        <v>-2895</v>
      </c>
      <c r="CM232" s="112">
        <v>1806</v>
      </c>
      <c r="CN232" s="75">
        <f t="shared" si="373"/>
        <v>0</v>
      </c>
      <c r="CO232" s="75">
        <f t="shared" si="373"/>
        <v>0</v>
      </c>
      <c r="CP232" s="75">
        <f t="shared" si="373"/>
        <v>0</v>
      </c>
      <c r="CQ232" s="75"/>
      <c r="CR232" s="126">
        <f t="shared" si="410"/>
        <v>-3117</v>
      </c>
      <c r="CS232" s="112">
        <v>949.14800000000014</v>
      </c>
      <c r="CT232" s="121">
        <f t="shared" si="383"/>
        <v>-4.4848920863309355E-2</v>
      </c>
      <c r="CU232" s="75">
        <f t="shared" si="374"/>
        <v>-2491</v>
      </c>
      <c r="CV232" s="75">
        <f t="shared" si="374"/>
        <v>-3225</v>
      </c>
      <c r="CW232" s="75">
        <f t="shared" si="374"/>
        <v>0</v>
      </c>
      <c r="CX232" s="126" cm="1">
        <f t="array" ref="CX232">IF($F232&lt;=10000,0,-ROUND(MAX(INDEX(CX$26:CX$38,MATCH(MAX($F232-CX$86-IF(CX$8="Yes",IF(CX$9=0,$U232,MIN($U232,CX$9)),0),0),CX$12:CX$25,1))*(MAX($F232-CX$86-IF(CX$8="Yes",IF(CX$9=0,$U232,MIN($U232,CX$9)),0),0)-INDEX(CX$12:CX$25,MATCH(MAX($F232-CX$86-IF(CX$8="Yes",IF(CX$9=0,$U232,MIN($U232,CX$9)),0),0),CX$12:CX$25,1)))+INDEX(CX$39:CX$51,MATCH(MAX($F232-CX$86-IF(CX$8="Yes",IF(CX$9=0,$U232,MIN($U232,CX$9)),0),0),CX$12:CX$25,1))-CX$87,0),0))*(1-_xlfn.IFNA(INDEX(WVFamilyCredit[Percent],MATCH(1,(WVFamilyCredit[Year]=Calc!$B$4)*(WVFamilyCredit[HH Size]=SUM(Calc!$B$11:$B$12))*(WVFamilyCredit[Status]=Calc!$B$8)*(WVFamilyCredit[greater than]&lt;=$F232)*(WVFamilyCredit[equal to or less than]&gt;=$F232),0)),0))</f>
        <v>-2568</v>
      </c>
      <c r="CY232" s="115" cm="1">
        <f t="array" ref="CY232">(1-_xlfn.IFNA(INDEX(WVFamilyCredit[Percent],MATCH(1,(WVFamilyCredit[Year]=Calc!$B$4)*(WVFamilyCredit[HH Size]=SUM(Calc!$B$11:$B$12))*(WVFamilyCredit[Status]=Calc!$B$8)*(WVFamilyCredit[greater than]&lt;=$F232)*(WVFamilyCredit[equal to or less than]&gt;=$F232),0)),0))</f>
        <v>1</v>
      </c>
      <c r="CZ232" s="112">
        <v>3003</v>
      </c>
      <c r="DA232" s="57"/>
      <c r="DB232" s="75">
        <f t="shared" si="375"/>
        <v>-2597</v>
      </c>
      <c r="DC232" s="75">
        <f t="shared" si="375"/>
        <v>0</v>
      </c>
      <c r="DE232" s="57"/>
      <c r="DF232" s="57">
        <f t="shared" si="427"/>
        <v>3113</v>
      </c>
      <c r="DG232" s="57">
        <f t="shared" si="428"/>
        <v>2562</v>
      </c>
      <c r="DH232">
        <v>0</v>
      </c>
      <c r="DI232" s="57">
        <f t="shared" si="429"/>
        <v>2621</v>
      </c>
      <c r="DJ232" s="75">
        <f t="shared" si="430"/>
        <v>1885</v>
      </c>
      <c r="DK232" s="75">
        <f t="shared" si="431"/>
        <v>2455</v>
      </c>
      <c r="DL232" s="75">
        <f t="shared" si="432"/>
        <v>2216</v>
      </c>
      <c r="DM232" s="57">
        <f t="shared" si="433"/>
        <v>2250</v>
      </c>
      <c r="DN232" s="57">
        <f t="shared" si="434"/>
        <v>1806</v>
      </c>
      <c r="DO232">
        <f>0</f>
        <v>0</v>
      </c>
      <c r="DP232">
        <v>0</v>
      </c>
      <c r="DQ232" s="57">
        <f t="shared" si="435"/>
        <v>-3117</v>
      </c>
      <c r="DR232" s="75">
        <f t="shared" si="436"/>
        <v>-2568</v>
      </c>
      <c r="EB232" s="209" cm="1">
        <f t="array" ref="EB232">_xlfn.IFNA(INDEX(CAeitcTable[],MATCH(1,(CAeitcTable[At Least]&lt;=$F232)*(CAeitcTable[But Not Over]&gt;=$F232),0),MATCH(MIN($B$12,3),VALUE(CAeitcTable[#Headers]),0)),0)</f>
        <v>0</v>
      </c>
      <c r="EC232">
        <f t="shared" si="376"/>
        <v>0</v>
      </c>
      <c r="ED232">
        <f t="shared" si="376"/>
        <v>0</v>
      </c>
      <c r="EE232">
        <f t="shared" si="376"/>
        <v>0</v>
      </c>
      <c r="EF232">
        <f t="shared" si="376"/>
        <v>0</v>
      </c>
      <c r="EI232">
        <f t="shared" si="411"/>
        <v>0</v>
      </c>
      <c r="EK232">
        <f t="shared" si="377"/>
        <v>0</v>
      </c>
      <c r="EL232">
        <f t="shared" si="377"/>
        <v>0</v>
      </c>
      <c r="EM232">
        <f t="shared" si="377"/>
        <v>0</v>
      </c>
      <c r="EN232">
        <f t="shared" si="377"/>
        <v>0</v>
      </c>
      <c r="EP232">
        <f t="shared" si="378"/>
        <v>0</v>
      </c>
      <c r="EQ232">
        <f t="shared" si="378"/>
        <v>0</v>
      </c>
      <c r="ER232" s="209">
        <f t="shared" si="412"/>
        <v>0</v>
      </c>
      <c r="ES232">
        <f t="shared" si="379"/>
        <v>0</v>
      </c>
      <c r="ET232">
        <f t="shared" si="379"/>
        <v>0</v>
      </c>
      <c r="EU232" s="213">
        <f t="shared" si="413"/>
        <v>0</v>
      </c>
      <c r="EW232" s="215">
        <f t="shared" si="414"/>
        <v>0</v>
      </c>
      <c r="EX232">
        <f t="shared" si="380"/>
        <v>0</v>
      </c>
      <c r="EY232">
        <f t="shared" si="380"/>
        <v>0</v>
      </c>
      <c r="FB232">
        <f t="shared" si="381"/>
        <v>0</v>
      </c>
      <c r="FC232">
        <f t="shared" si="381"/>
        <v>0</v>
      </c>
      <c r="FD232">
        <f t="shared" si="381"/>
        <v>0</v>
      </c>
      <c r="FG232" s="215">
        <f t="shared" si="415"/>
        <v>0</v>
      </c>
      <c r="FH232">
        <f t="shared" si="382"/>
        <v>0</v>
      </c>
      <c r="FI232">
        <f t="shared" si="382"/>
        <v>0</v>
      </c>
      <c r="FK232">
        <f t="shared" si="416"/>
        <v>0</v>
      </c>
      <c r="FL232" s="215">
        <f t="shared" si="417"/>
        <v>0</v>
      </c>
      <c r="FP232" s="215">
        <f t="shared" si="418"/>
        <v>0</v>
      </c>
      <c r="FQ232">
        <f t="shared" si="419"/>
        <v>0</v>
      </c>
      <c r="FR232" s="215">
        <f t="shared" si="420"/>
        <v>0</v>
      </c>
      <c r="FS232" s="209">
        <f t="shared" si="421"/>
        <v>315</v>
      </c>
      <c r="FU232">
        <f t="shared" si="422"/>
        <v>0</v>
      </c>
    </row>
    <row r="233" spans="6:177">
      <c r="F233" s="2">
        <v>70000</v>
      </c>
      <c r="G233">
        <f t="shared" si="423"/>
        <v>70025</v>
      </c>
      <c r="H233" s="75">
        <f t="shared" si="384"/>
        <v>-7661</v>
      </c>
      <c r="I233" s="57">
        <v>5590</v>
      </c>
      <c r="J233" s="57">
        <v>0</v>
      </c>
      <c r="K233" s="2">
        <f>ROUND(INDEX(CCareExpDecimal[],MATCH(F233,CCareExpDecimal[Income At Least],1),2)*J233,0)</f>
        <v>0</v>
      </c>
      <c r="L233" s="57">
        <v>1118.0000000000057</v>
      </c>
      <c r="M233" s="2">
        <f t="shared" si="385"/>
        <v>0</v>
      </c>
      <c r="N233" s="57">
        <v>4000</v>
      </c>
      <c r="O233" s="57">
        <f t="shared" si="363"/>
        <v>4000</v>
      </c>
      <c r="P233" s="2">
        <f t="shared" si="386"/>
        <v>0</v>
      </c>
      <c r="Q233" s="96">
        <v>0</v>
      </c>
      <c r="R233" s="96">
        <f t="shared" si="424"/>
        <v>0</v>
      </c>
      <c r="S233" s="2">
        <f t="shared" si="425"/>
        <v>0</v>
      </c>
      <c r="T233" s="2">
        <f t="shared" si="387"/>
        <v>-7661</v>
      </c>
      <c r="U233" s="2">
        <f t="shared" si="388"/>
        <v>7661</v>
      </c>
      <c r="V233" s="75"/>
      <c r="W233" s="75">
        <f t="shared" si="389"/>
        <v>-1885</v>
      </c>
      <c r="X233" s="75">
        <f t="shared" si="390"/>
        <v>5</v>
      </c>
      <c r="Y233" s="75">
        <f t="shared" si="391"/>
        <v>0</v>
      </c>
      <c r="Z233" s="75"/>
      <c r="AA233" s="2">
        <f t="shared" si="392"/>
        <v>2500</v>
      </c>
      <c r="AB233" s="2">
        <f>IF($F233&lt;=AD$64,AD$65,AD$66)*Calc!$B$12+AD$63</f>
        <v>1500</v>
      </c>
      <c r="AC233" s="2">
        <f t="shared" si="393"/>
        <v>4000</v>
      </c>
      <c r="AD233" s="126">
        <f t="shared" si="394"/>
        <v>-3385</v>
      </c>
      <c r="AE233" s="112">
        <v>3138</v>
      </c>
      <c r="AF233" s="75">
        <f t="shared" si="395"/>
        <v>0</v>
      </c>
      <c r="AG233" s="75"/>
      <c r="AH233" s="75">
        <f t="shared" si="396"/>
        <v>-1404</v>
      </c>
      <c r="AI233" s="75">
        <f t="shared" si="397"/>
        <v>0</v>
      </c>
      <c r="AJ233" s="75">
        <f t="shared" si="398"/>
        <v>-2675</v>
      </c>
      <c r="AK233" s="75">
        <f t="shared" si="399"/>
        <v>0</v>
      </c>
      <c r="AL233" s="75">
        <f t="shared" si="426"/>
        <v>-2675</v>
      </c>
      <c r="AM233" s="114">
        <v>2586</v>
      </c>
      <c r="AN233" s="120"/>
      <c r="AO233" s="75">
        <f t="shared" ref="AO233:AP252" si="439">-ROUND(MAX(INDEX(AO$26:AO$38,MATCH(MAX($F233-AO$86-IF(AO$8="Yes",IF(AO$9=0,$U233,MIN($U233,AO$9)),0),0),AO$12:AO$25,1))*(MAX($F233-AO$86-IF(AO$8="Yes",IF(AO$9=0,$U233,MIN($U233,AO$9)),0),0)-INDEX(AO$12:AO$25,MATCH(MAX($F233-AO$86-IF(AO$8="Yes",IF(AO$9=0,$U233,MIN($U233,AO$9)),0),0),AO$12:AO$25,1)))+INDEX(AO$39:AO$51,MATCH(MAX($F233-AO$86-IF(AO$8="Yes",IF(AO$9=0,$U233,MIN($U233,AO$9)),0),0),AO$12:AO$25,1))-AO$87,0),0)</f>
        <v>-2659</v>
      </c>
      <c r="AP233" s="75">
        <f t="shared" si="439"/>
        <v>-2471</v>
      </c>
      <c r="AQ233" s="75"/>
      <c r="AR233" s="126">
        <f t="shared" si="400"/>
        <v>-2775</v>
      </c>
      <c r="AS233" s="75">
        <f t="shared" ref="AS233:AV252" si="440">-ROUND(MAX(INDEX(AS$26:AS$38,MATCH(MAX($F233-AS$86-IF(AS$8="Yes",IF(AS$9=0,$U233,MIN($U233,AS$9)),0),0),AS$12:AS$25,1))*(MAX($F233-AS$86-IF(AS$8="Yes",IF(AS$9=0,$U233,MIN($U233,AS$9)),0),0)-INDEX(AS$12:AS$25,MATCH(MAX($F233-AS$86-IF(AS$8="Yes",IF(AS$9=0,$U233,MIN($U233,AS$9)),0),0),AS$12:AS$25,1)))+INDEX(AS$39:AS$51,MATCH(MAX($F233-AS$86-IF(AS$8="Yes",IF(AS$9=0,$U233,MIN($U233,AS$9)),0),0),AS$12:AS$25,1))-AS$87,0),0)</f>
        <v>-3279</v>
      </c>
      <c r="AT233" s="75">
        <f t="shared" si="440"/>
        <v>-3250</v>
      </c>
      <c r="AU233" s="75">
        <f t="shared" si="440"/>
        <v>0</v>
      </c>
      <c r="AV233" s="75">
        <f t="shared" si="440"/>
        <v>-3387</v>
      </c>
      <c r="AW233" s="112">
        <v>2647</v>
      </c>
      <c r="AX233" s="75">
        <f t="shared" ref="AX233:AY252" si="441">-ROUND(MAX(INDEX(AX$26:AX$38,MATCH(MAX($F233-AX$86-IF(AX$8="Yes",IF(AX$9=0,$U233,MIN($U233,AX$9)),0),0),AX$12:AX$25,1))*(MAX($F233-AX$86-IF(AX$8="Yes",IF(AX$9=0,$U233,MIN($U233,AX$9)),0),0)-INDEX(AX$12:AX$25,MATCH(MAX($F233-AX$86-IF(AX$8="Yes",IF(AX$9=0,$U233,MIN($U233,AX$9)),0),0),AX$12:AX$25,1)))+INDEX(AX$39:AX$51,MATCH(MAX($F233-AX$86-IF(AX$8="Yes",IF(AX$9=0,$U233,MIN($U233,AX$9)),0),0),AX$12:AX$25,1))-AX$87,0),0)</f>
        <v>-4753</v>
      </c>
      <c r="AY233" s="75">
        <f t="shared" si="441"/>
        <v>-2996</v>
      </c>
      <c r="AZ233" s="75"/>
      <c r="BA233" s="75">
        <f t="shared" ref="BA233:BF242" si="442">-ROUND(MAX(INDEX(BA$26:BA$38,MATCH(MAX($F233-BA$86-IF(BA$8="Yes",IF(BA$9=0,$U233,MIN($U233,BA$9)),0),0),BA$12:BA$25,1))*(MAX($F233-BA$86-IF(BA$8="Yes",IF(BA$9=0,$U233,MIN($U233,BA$9)),0),0)-INDEX(BA$12:BA$25,MATCH(MAX($F233-BA$86-IF(BA$8="Yes",IF(BA$9=0,$U233,MIN($U233,BA$9)),0),0),BA$12:BA$25,1)))+INDEX(BA$39:BA$51,MATCH(MAX($F233-BA$86-IF(BA$8="Yes",IF(BA$9=0,$U233,MIN($U233,BA$9)),0),0),BA$12:BA$25,1))-BA$87,0),0)</f>
        <v>-3345</v>
      </c>
      <c r="BB233" s="75">
        <f t="shared" si="442"/>
        <v>-2174</v>
      </c>
      <c r="BC233" s="75">
        <f t="shared" si="442"/>
        <v>-3224</v>
      </c>
      <c r="BD233" s="75">
        <f t="shared" si="442"/>
        <v>-3205</v>
      </c>
      <c r="BE233" s="75">
        <f t="shared" si="442"/>
        <v>-3016</v>
      </c>
      <c r="BF233" s="75">
        <f t="shared" si="442"/>
        <v>-2202</v>
      </c>
      <c r="BG233" s="112">
        <v>1907</v>
      </c>
      <c r="BH233" s="75">
        <f t="shared" si="401"/>
        <v>-3240</v>
      </c>
      <c r="BI233" s="75">
        <f t="shared" si="402"/>
        <v>5150</v>
      </c>
      <c r="BJ233" s="75">
        <f t="shared" si="403"/>
        <v>-2876</v>
      </c>
      <c r="BK233" s="75">
        <f t="shared" ref="BK233:BL252" si="443">-ROUND(MAX(INDEX(BK$26:BK$38,MATCH(MAX($F233-BK$86-IF(BK$8="Yes",IF(BK$9=0,$U233,MIN($U233,BK$9)),0),0),BK$12:BK$25,1))*(MAX($F233-BK$86-IF(BK$8="Yes",IF(BK$9=0,$U233,MIN($U233,BK$9)),0),0)-INDEX(BK$12:BK$25,MATCH(MAX($F233-BK$86-IF(BK$8="Yes",IF(BK$9=0,$U233,MIN($U233,BK$9)),0),0),BK$12:BK$25,1)))+INDEX(BK$39:BK$51,MATCH(MAX($F233-BK$86-IF(BK$8="Yes",IF(BK$9=0,$U233,MIN($U233,BK$9)),0),0),BK$12:BK$25,1))-BK$87,0),0)</f>
        <v>-3280</v>
      </c>
      <c r="BL233" s="75">
        <f t="shared" si="443"/>
        <v>-2746</v>
      </c>
      <c r="BM233" s="75"/>
      <c r="BN233" s="75">
        <f t="shared" ref="BN233:BO252" si="444">-ROUND(MAX(INDEX(BN$26:BN$38,MATCH(MAX($F233-BN$86-IF(BN$8="Yes",IF(BN$9=0,$U233,MIN($U233,BN$9)),0),0),BN$12:BN$25,1))*(MAX($F233-BN$86-IF(BN$8="Yes",IF(BN$9=0,$U233,MIN($U233,BN$9)),0),0)-INDEX(BN$12:BN$25,MATCH(MAX($F233-BN$86-IF(BN$8="Yes",IF(BN$9=0,$U233,MIN($U233,BN$9)),0),0),BN$12:BN$25,1)))+INDEX(BN$39:BN$51,MATCH(MAX($F233-BN$86-IF(BN$8="Yes",IF(BN$9=0,$U233,MIN($U233,BN$9)),0),0),BN$12:BN$25,1))-BN$87,0),0)</f>
        <v>-3384</v>
      </c>
      <c r="BO233" s="75">
        <f t="shared" si="444"/>
        <v>-2585</v>
      </c>
      <c r="BP233" s="112">
        <v>2480</v>
      </c>
      <c r="BQ233" s="75">
        <f t="shared" si="404"/>
        <v>-2349</v>
      </c>
      <c r="BR233" s="112">
        <v>2241</v>
      </c>
      <c r="BS233" s="75">
        <f t="shared" si="405"/>
        <v>5540</v>
      </c>
      <c r="BT233" s="75">
        <f t="shared" ref="BT233:CA242" si="445">-ROUND(MAX(INDEX(BT$26:BT$38,MATCH(MAX($F233-BT$86-IF(BT$8="Yes",IF(BT$9=0,$U233,MIN($U233,BT$9)),0),0),BT$12:BT$25,1))*(MAX($F233-BT$86-IF(BT$8="Yes",IF(BT$9=0,$U233,MIN($U233,BT$9)),0),0)-INDEX(BT$12:BT$25,MATCH(MAX($F233-BT$86-IF(BT$8="Yes",IF(BT$9=0,$U233,MIN($U233,BT$9)),0),0),BT$12:BT$25,1)))+INDEX(BT$39:BT$51,MATCH(MAX($F233-BT$86-IF(BT$8="Yes",IF(BT$9=0,$U233,MIN($U233,BT$9)),0),0),BT$12:BT$25,1))-BT$87,0),0)</f>
        <v>-3532</v>
      </c>
      <c r="BU233" s="75">
        <f t="shared" si="445"/>
        <v>-3013</v>
      </c>
      <c r="BV233" s="75">
        <f t="shared" si="445"/>
        <v>0</v>
      </c>
      <c r="BW233" s="75">
        <f t="shared" si="445"/>
        <v>0</v>
      </c>
      <c r="BX233" s="75">
        <f t="shared" si="445"/>
        <v>-2320</v>
      </c>
      <c r="BY233" s="75">
        <f t="shared" si="445"/>
        <v>-2472</v>
      </c>
      <c r="BZ233" s="75">
        <f t="shared" si="445"/>
        <v>-3245</v>
      </c>
      <c r="CA233" s="75">
        <f t="shared" si="445"/>
        <v>-2719</v>
      </c>
      <c r="CB233" s="112">
        <v>2274</v>
      </c>
      <c r="CC233" s="75">
        <f t="shared" si="406"/>
        <v>-223</v>
      </c>
      <c r="CD233" s="75">
        <f t="shared" si="407"/>
        <v>250</v>
      </c>
      <c r="CE233" s="126">
        <f t="shared" si="408"/>
        <v>-1150</v>
      </c>
      <c r="CF233" s="75">
        <f t="shared" si="409"/>
        <v>-2787</v>
      </c>
      <c r="CG233" s="75"/>
      <c r="CH233" s="75">
        <f t="shared" ref="CH233:CI252" si="446">-ROUND(MAX(INDEX(CH$26:CH$38,MATCH(MAX($F233-CH$86-IF(CH$8="Yes",IF(CH$9=0,$U233,MIN($U233,CH$9)),0),0),CH$12:CH$25,1))*(MAX($F233-CH$86-IF(CH$8="Yes",IF(CH$9=0,$U233,MIN($U233,CH$9)),0),0)-INDEX(CH$12:CH$25,MATCH(MAX($F233-CH$86-IF(CH$8="Yes",IF(CH$9=0,$U233,MIN($U233,CH$9)),0),0),CH$12:CH$25,1)))+INDEX(CH$39:CH$51,MATCH(MAX($F233-CH$86-IF(CH$8="Yes",IF(CH$9=0,$U233,MIN($U233,CH$9)),0),0),CH$12:CH$25,1))-CH$87,0),0)</f>
        <v>-4706</v>
      </c>
      <c r="CI233" s="75">
        <f t="shared" si="446"/>
        <v>-2149</v>
      </c>
      <c r="CJ233" s="75"/>
      <c r="CK233" s="75">
        <f t="shared" ref="CK233:CL252" si="447">-ROUND(MAX(INDEX(CK$26:CK$38,MATCH(MAX($F233-CK$86-IF(CK$8="Yes",IF(CK$9=0,$U233,MIN($U233,CK$9)),0),0),CK$12:CK$25,1))*(MAX($F233-CK$86-IF(CK$8="Yes",IF(CK$9=0,$U233,MIN($U233,CK$9)),0),0)-INDEX(CK$12:CK$25,MATCH(MAX($F233-CK$86-IF(CK$8="Yes",IF(CK$9=0,$U233,MIN($U233,CK$9)),0),0),CK$12:CK$25,1)))+INDEX(CK$39:CK$51,MATCH(MAX($F233-CK$86-IF(CK$8="Yes",IF(CK$9=0,$U233,MIN($U233,CK$9)),0),0),CK$12:CK$25,1))-CK$87,0),0)</f>
        <v>-2074</v>
      </c>
      <c r="CL233" s="75">
        <f t="shared" si="447"/>
        <v>-2927</v>
      </c>
      <c r="CM233" s="112">
        <v>1837</v>
      </c>
      <c r="CN233" s="75">
        <f t="shared" ref="CN233:CP252" si="448">-ROUND(MAX(INDEX(CN$26:CN$38,MATCH(MAX($F233-CN$86-IF(CN$8="Yes",IF(CN$9=0,$U233,MIN($U233,CN$9)),0),0),CN$12:CN$25,1))*(MAX($F233-CN$86-IF(CN$8="Yes",IF(CN$9=0,$U233,MIN($U233,CN$9)),0),0)-INDEX(CN$12:CN$25,MATCH(MAX($F233-CN$86-IF(CN$8="Yes",IF(CN$9=0,$U233,MIN($U233,CN$9)),0),0),CN$12:CN$25,1)))+INDEX(CN$39:CN$51,MATCH(MAX($F233-CN$86-IF(CN$8="Yes",IF(CN$9=0,$U233,MIN($U233,CN$9)),0),0),CN$12:CN$25,1))-CN$87,0),0)</f>
        <v>0</v>
      </c>
      <c r="CO233" s="75">
        <f t="shared" si="448"/>
        <v>0</v>
      </c>
      <c r="CP233" s="75">
        <f t="shared" si="448"/>
        <v>0</v>
      </c>
      <c r="CQ233" s="75"/>
      <c r="CR233" s="126">
        <f t="shared" si="410"/>
        <v>-3148</v>
      </c>
      <c r="CS233" s="112">
        <v>979.89800000000014</v>
      </c>
      <c r="CT233" s="121">
        <f t="shared" si="383"/>
        <v>-4.4971428571428572E-2</v>
      </c>
      <c r="CU233" s="75">
        <f t="shared" ref="CU233:CW252" si="449">-ROUND(MAX(INDEX(CU$26:CU$38,MATCH(MAX($F233-CU$86-IF(CU$8="Yes",IF(CU$9=0,$U233,MIN($U233,CU$9)),0),0),CU$12:CU$25,1))*(MAX($F233-CU$86-IF(CU$8="Yes",IF(CU$9=0,$U233,MIN($U233,CU$9)),0),0)-INDEX(CU$12:CU$25,MATCH(MAX($F233-CU$86-IF(CU$8="Yes",IF(CU$9=0,$U233,MIN($U233,CU$9)),0),0),CU$12:CU$25,1)))+INDEX(CU$39:CU$51,MATCH(MAX($F233-CU$86-IF(CU$8="Yes",IF(CU$9=0,$U233,MIN($U233,CU$9)),0),0),CU$12:CU$25,1))-CU$87,0),0)</f>
        <v>-2524</v>
      </c>
      <c r="CV233" s="75">
        <f t="shared" si="449"/>
        <v>-3254</v>
      </c>
      <c r="CW233" s="75">
        <f t="shared" si="449"/>
        <v>0</v>
      </c>
      <c r="CX233" s="126" cm="1">
        <f t="array" ref="CX233">IF($F233&lt;=10000,0,-ROUND(MAX(INDEX(CX$26:CX$38,MATCH(MAX($F233-CX$86-IF(CX$8="Yes",IF(CX$9=0,$U233,MIN($U233,CX$9)),0),0),CX$12:CX$25,1))*(MAX($F233-CX$86-IF(CX$8="Yes",IF(CX$9=0,$U233,MIN($U233,CX$9)),0),0)-INDEX(CX$12:CX$25,MATCH(MAX($F233-CX$86-IF(CX$8="Yes",IF(CX$9=0,$U233,MIN($U233,CX$9)),0),0),CX$12:CX$25,1)))+INDEX(CX$39:CX$51,MATCH(MAX($F233-CX$86-IF(CX$8="Yes",IF(CX$9=0,$U233,MIN($U233,CX$9)),0),0),CX$12:CX$25,1))-CX$87,0),0))*(1-_xlfn.IFNA(INDEX(WVFamilyCredit[Percent],MATCH(1,(WVFamilyCredit[Year]=Calc!$B$4)*(WVFamilyCredit[HH Size]=SUM(Calc!$B$11:$B$12))*(WVFamilyCredit[Status]=Calc!$B$8)*(WVFamilyCredit[greater than]&lt;=$F233)*(WVFamilyCredit[equal to or less than]&gt;=$F233),0)),0))</f>
        <v>-2593</v>
      </c>
      <c r="CY233" s="115" cm="1">
        <f t="array" ref="CY233">(1-_xlfn.IFNA(INDEX(WVFamilyCredit[Percent],MATCH(1,(WVFamilyCredit[Year]=Calc!$B$4)*(WVFamilyCredit[HH Size]=SUM(Calc!$B$11:$B$12))*(WVFamilyCredit[Status]=Calc!$B$8)*(WVFamilyCredit[greater than]&lt;=$F233)*(WVFamilyCredit[equal to or less than]&gt;=$F233),0)),0))</f>
        <v>1</v>
      </c>
      <c r="CZ233" s="112">
        <v>3035</v>
      </c>
      <c r="DA233" s="57"/>
      <c r="DB233" s="75">
        <f t="shared" ref="DB233:DC252" si="450">-ROUND(MAX(INDEX(DB$26:DB$38,MATCH(MAX($F233-DB$86-IF(DB$8="Yes",IF(DB$9=0,$U233,MIN($U233,DB$9)),0),0),DB$12:DB$25,1))*(MAX($F233-DB$86-IF(DB$8="Yes",IF(DB$9=0,$U233,MIN($U233,DB$9)),0),0)-INDEX(DB$12:DB$25,MATCH(MAX($F233-DB$86-IF(DB$8="Yes",IF(DB$9=0,$U233,MIN($U233,DB$9)),0),0),DB$12:DB$25,1)))+INDEX(DB$39:DB$51,MATCH(MAX($F233-DB$86-IF(DB$8="Yes",IF(DB$9=0,$U233,MIN($U233,DB$9)),0),0),DB$12:DB$25,1))-DB$87,0),0)</f>
        <v>-2624</v>
      </c>
      <c r="DC233" s="75">
        <f t="shared" si="450"/>
        <v>0</v>
      </c>
      <c r="DE233" s="57"/>
      <c r="DF233" s="57">
        <f t="shared" si="427"/>
        <v>3138</v>
      </c>
      <c r="DG233" s="57">
        <f t="shared" si="428"/>
        <v>2586</v>
      </c>
      <c r="DH233">
        <v>0</v>
      </c>
      <c r="DI233" s="57">
        <f t="shared" si="429"/>
        <v>2647</v>
      </c>
      <c r="DJ233" s="75">
        <f t="shared" si="430"/>
        <v>1907</v>
      </c>
      <c r="DK233" s="75">
        <f t="shared" si="431"/>
        <v>2480</v>
      </c>
      <c r="DL233" s="75">
        <f t="shared" si="432"/>
        <v>2241</v>
      </c>
      <c r="DM233" s="57">
        <f t="shared" si="433"/>
        <v>2274</v>
      </c>
      <c r="DN233" s="57">
        <f t="shared" si="434"/>
        <v>1837</v>
      </c>
      <c r="DO233">
        <f>0</f>
        <v>0</v>
      </c>
      <c r="DP233">
        <v>0</v>
      </c>
      <c r="DQ233" s="57">
        <f t="shared" si="435"/>
        <v>-3148</v>
      </c>
      <c r="DR233" s="75">
        <f t="shared" si="436"/>
        <v>-2593</v>
      </c>
      <c r="EB233" s="209" cm="1">
        <f t="array" ref="EB233">_xlfn.IFNA(INDEX(CAeitcTable[],MATCH(1,(CAeitcTable[At Least]&lt;=$F233)*(CAeitcTable[But Not Over]&gt;=$F233),0),MATCH(MIN($B$12,3),VALUE(CAeitcTable[#Headers]),0)),0)</f>
        <v>0</v>
      </c>
      <c r="EC233">
        <f t="shared" ref="EC233:EF252" si="451">IF(EC$10,IF($B$12=0,EC$5,IF($B$12=1,EC$6,IF($B$12=2,EC$7,EC$8)))*$S233,0)</f>
        <v>0</v>
      </c>
      <c r="ED233">
        <f t="shared" si="451"/>
        <v>0</v>
      </c>
      <c r="EE233">
        <f t="shared" si="451"/>
        <v>0</v>
      </c>
      <c r="EF233">
        <f t="shared" si="451"/>
        <v>0</v>
      </c>
      <c r="EI233">
        <f t="shared" si="411"/>
        <v>0</v>
      </c>
      <c r="EK233">
        <f t="shared" ref="EK233:EN252" si="452">IF(EK$10,IF($B$12=0,EK$5,IF($B$12=1,EK$6,IF($B$12=2,EK$7,EK$8)))*$S233,0)</f>
        <v>0</v>
      </c>
      <c r="EL233">
        <f t="shared" si="452"/>
        <v>0</v>
      </c>
      <c r="EM233">
        <f t="shared" si="452"/>
        <v>0</v>
      </c>
      <c r="EN233">
        <f t="shared" si="452"/>
        <v>0</v>
      </c>
      <c r="EP233">
        <f t="shared" ref="EP233:EQ252" si="453">IF(EP$10,IF($B$12=0,EP$5,IF($B$12=1,EP$6,IF($B$12=2,EP$7,EP$8)))*$S233,0)</f>
        <v>0</v>
      </c>
      <c r="EQ233">
        <f t="shared" si="453"/>
        <v>0</v>
      </c>
      <c r="ER233" s="209">
        <f t="shared" si="412"/>
        <v>0</v>
      </c>
      <c r="ES233">
        <f t="shared" ref="ES233:ET252" si="454">IF(ES$10,IF($B$12=0,ES$5,IF($B$12=1,ES$6,IF($B$12=2,ES$7,ES$8)))*$S233,0)</f>
        <v>0</v>
      </c>
      <c r="ET233">
        <f t="shared" si="454"/>
        <v>0</v>
      </c>
      <c r="EU233" s="213">
        <f t="shared" si="413"/>
        <v>0</v>
      </c>
      <c r="EW233" s="215">
        <f t="shared" si="414"/>
        <v>0</v>
      </c>
      <c r="EX233">
        <f t="shared" ref="EX233:EY252" si="455">IF(EX$10,IF($B$12=0,EX$5,IF($B$12=1,EX$6,IF($B$12=2,EX$7,EX$8)))*$S233,0)</f>
        <v>0</v>
      </c>
      <c r="EY233">
        <f t="shared" si="455"/>
        <v>0</v>
      </c>
      <c r="FB233">
        <f t="shared" ref="FB233:FD252" si="456">IF(FB$10,IF($B$12=0,FB$5,IF($B$12=1,FB$6,IF($B$12=2,FB$7,FB$8)))*$S233,0)</f>
        <v>0</v>
      </c>
      <c r="FC233">
        <f t="shared" si="456"/>
        <v>0</v>
      </c>
      <c r="FD233">
        <f t="shared" si="456"/>
        <v>0</v>
      </c>
      <c r="FG233" s="215">
        <f t="shared" si="415"/>
        <v>0</v>
      </c>
      <c r="FH233">
        <f t="shared" ref="FH233:FI252" si="457">IF(FH$10,IF($B$12=0,FH$5,IF($B$12=1,FH$6,IF($B$12=2,FH$7,FH$8)))*$S233,0)</f>
        <v>0</v>
      </c>
      <c r="FI233">
        <f t="shared" si="457"/>
        <v>0</v>
      </c>
      <c r="FK233">
        <f t="shared" si="416"/>
        <v>0</v>
      </c>
      <c r="FL233" s="215">
        <f t="shared" si="417"/>
        <v>0</v>
      </c>
      <c r="FP233" s="215">
        <f t="shared" si="418"/>
        <v>0</v>
      </c>
      <c r="FQ233">
        <f t="shared" si="419"/>
        <v>0</v>
      </c>
      <c r="FR233" s="215">
        <f t="shared" si="420"/>
        <v>0</v>
      </c>
      <c r="FS233" s="209">
        <f t="shared" si="421"/>
        <v>315</v>
      </c>
      <c r="FU233">
        <f t="shared" si="422"/>
        <v>0</v>
      </c>
    </row>
    <row r="234" spans="6:177">
      <c r="F234" s="2">
        <v>70500</v>
      </c>
      <c r="G234">
        <f t="shared" si="423"/>
        <v>70525</v>
      </c>
      <c r="H234" s="75">
        <f t="shared" si="384"/>
        <v>-7771</v>
      </c>
      <c r="I234" s="57">
        <v>5650</v>
      </c>
      <c r="J234" s="57">
        <v>0</v>
      </c>
      <c r="K234" s="2">
        <f>ROUND(INDEX(CCareExpDecimal[],MATCH(F234,CCareExpDecimal[Income At Least],1),2)*J234,0)</f>
        <v>0</v>
      </c>
      <c r="L234" s="57">
        <v>1130.0000000000057</v>
      </c>
      <c r="M234" s="2">
        <f t="shared" si="385"/>
        <v>0</v>
      </c>
      <c r="N234" s="57">
        <v>4000</v>
      </c>
      <c r="O234" s="57">
        <f t="shared" si="363"/>
        <v>4000</v>
      </c>
      <c r="P234" s="2">
        <f t="shared" si="386"/>
        <v>0</v>
      </c>
      <c r="Q234" s="96">
        <v>0</v>
      </c>
      <c r="R234" s="96">
        <f t="shared" si="424"/>
        <v>0</v>
      </c>
      <c r="S234" s="2">
        <f t="shared" si="425"/>
        <v>0</v>
      </c>
      <c r="T234" s="2">
        <f t="shared" si="387"/>
        <v>-7771</v>
      </c>
      <c r="U234" s="2">
        <f t="shared" si="388"/>
        <v>7771</v>
      </c>
      <c r="V234" s="75"/>
      <c r="W234" s="75">
        <f t="shared" si="389"/>
        <v>-1903</v>
      </c>
      <c r="X234" s="75">
        <f t="shared" si="390"/>
        <v>5</v>
      </c>
      <c r="Y234" s="75">
        <f t="shared" si="391"/>
        <v>0</v>
      </c>
      <c r="Z234" s="75"/>
      <c r="AA234" s="2">
        <f t="shared" si="392"/>
        <v>2500</v>
      </c>
      <c r="AB234" s="2">
        <f>IF($F234&lt;=AD$64,AD$65,AD$66)*Calc!$B$12+AD$63</f>
        <v>1500</v>
      </c>
      <c r="AC234" s="2">
        <f t="shared" si="393"/>
        <v>4000</v>
      </c>
      <c r="AD234" s="126">
        <f t="shared" si="394"/>
        <v>-3410</v>
      </c>
      <c r="AE234" s="112">
        <v>3158</v>
      </c>
      <c r="AF234" s="75">
        <f t="shared" si="395"/>
        <v>0</v>
      </c>
      <c r="AG234" s="75"/>
      <c r="AH234" s="75">
        <f t="shared" si="396"/>
        <v>-1416</v>
      </c>
      <c r="AI234" s="75">
        <f t="shared" si="397"/>
        <v>0</v>
      </c>
      <c r="AJ234" s="75">
        <f t="shared" si="398"/>
        <v>-2700</v>
      </c>
      <c r="AK234" s="75">
        <f t="shared" si="399"/>
        <v>0</v>
      </c>
      <c r="AL234" s="75">
        <f t="shared" si="426"/>
        <v>-2700</v>
      </c>
      <c r="AM234" s="114">
        <v>2609</v>
      </c>
      <c r="AN234" s="120"/>
      <c r="AO234" s="75">
        <f t="shared" si="439"/>
        <v>-2699</v>
      </c>
      <c r="AP234" s="75">
        <f t="shared" si="439"/>
        <v>-2493</v>
      </c>
      <c r="AQ234" s="75"/>
      <c r="AR234" s="126">
        <f t="shared" si="400"/>
        <v>-2803</v>
      </c>
      <c r="AS234" s="75">
        <f t="shared" si="440"/>
        <v>-3312</v>
      </c>
      <c r="AT234" s="75">
        <f t="shared" si="440"/>
        <v>-3282</v>
      </c>
      <c r="AU234" s="75">
        <f t="shared" si="440"/>
        <v>0</v>
      </c>
      <c r="AV234" s="75">
        <f t="shared" si="440"/>
        <v>-3416</v>
      </c>
      <c r="AW234" s="112">
        <v>2672</v>
      </c>
      <c r="AX234" s="75">
        <f t="shared" si="441"/>
        <v>-4794</v>
      </c>
      <c r="AY234" s="75">
        <f t="shared" si="441"/>
        <v>-3025</v>
      </c>
      <c r="AZ234" s="75"/>
      <c r="BA234" s="75">
        <f t="shared" si="442"/>
        <v>-3370</v>
      </c>
      <c r="BB234" s="75">
        <f t="shared" si="442"/>
        <v>-2189</v>
      </c>
      <c r="BC234" s="75">
        <f t="shared" si="442"/>
        <v>-3246</v>
      </c>
      <c r="BD234" s="75">
        <f t="shared" si="442"/>
        <v>-3233</v>
      </c>
      <c r="BE234" s="75">
        <f t="shared" si="442"/>
        <v>-3038</v>
      </c>
      <c r="BF234" s="75">
        <f t="shared" si="442"/>
        <v>-2223</v>
      </c>
      <c r="BG234" s="112">
        <v>1928</v>
      </c>
      <c r="BH234" s="75">
        <f t="shared" si="401"/>
        <v>-3274</v>
      </c>
      <c r="BI234" s="75">
        <f t="shared" si="402"/>
        <v>5150</v>
      </c>
      <c r="BJ234" s="75">
        <f t="shared" si="403"/>
        <v>-2900</v>
      </c>
      <c r="BK234" s="75">
        <f t="shared" si="443"/>
        <v>-3305</v>
      </c>
      <c r="BL234" s="75">
        <f t="shared" si="443"/>
        <v>-2767</v>
      </c>
      <c r="BM234" s="75"/>
      <c r="BN234" s="75">
        <f t="shared" si="444"/>
        <v>-3418</v>
      </c>
      <c r="BO234" s="75">
        <f t="shared" si="444"/>
        <v>-2610</v>
      </c>
      <c r="BP234" s="112">
        <v>2505</v>
      </c>
      <c r="BQ234" s="75">
        <f t="shared" si="404"/>
        <v>-2374</v>
      </c>
      <c r="BR234" s="112">
        <v>2265</v>
      </c>
      <c r="BS234" s="75">
        <f t="shared" si="405"/>
        <v>5540</v>
      </c>
      <c r="BT234" s="75">
        <f t="shared" si="445"/>
        <v>-3565</v>
      </c>
      <c r="BU234" s="75">
        <f t="shared" si="445"/>
        <v>-3046</v>
      </c>
      <c r="BV234" s="75">
        <f t="shared" si="445"/>
        <v>0</v>
      </c>
      <c r="BW234" s="75">
        <f t="shared" si="445"/>
        <v>0</v>
      </c>
      <c r="BX234" s="75">
        <f t="shared" si="445"/>
        <v>-2347</v>
      </c>
      <c r="BY234" s="75">
        <f t="shared" si="445"/>
        <v>-2496</v>
      </c>
      <c r="BZ234" s="75">
        <f t="shared" si="445"/>
        <v>-3273</v>
      </c>
      <c r="CA234" s="75">
        <f t="shared" si="445"/>
        <v>-2743</v>
      </c>
      <c r="CB234" s="112">
        <v>2298</v>
      </c>
      <c r="CC234" s="75">
        <f t="shared" si="406"/>
        <v>-233</v>
      </c>
      <c r="CD234" s="75">
        <f t="shared" si="407"/>
        <v>250</v>
      </c>
      <c r="CE234" s="126">
        <f t="shared" si="408"/>
        <v>-1163</v>
      </c>
      <c r="CF234" s="75">
        <f t="shared" si="409"/>
        <v>-2811</v>
      </c>
      <c r="CG234" s="75"/>
      <c r="CH234" s="75">
        <f t="shared" si="446"/>
        <v>-4740</v>
      </c>
      <c r="CI234" s="75">
        <f t="shared" si="446"/>
        <v>-2164</v>
      </c>
      <c r="CJ234" s="75"/>
      <c r="CK234" s="75">
        <f t="shared" si="447"/>
        <v>-2093</v>
      </c>
      <c r="CL234" s="75">
        <f t="shared" si="447"/>
        <v>-2959</v>
      </c>
      <c r="CM234" s="112">
        <v>1869</v>
      </c>
      <c r="CN234" s="75">
        <f t="shared" si="448"/>
        <v>0</v>
      </c>
      <c r="CO234" s="75">
        <f t="shared" si="448"/>
        <v>0</v>
      </c>
      <c r="CP234" s="75">
        <f t="shared" si="448"/>
        <v>0</v>
      </c>
      <c r="CQ234" s="75"/>
      <c r="CR234" s="126">
        <f t="shared" si="410"/>
        <v>-3178</v>
      </c>
      <c r="CS234" s="112">
        <v>1010.6480000000001</v>
      </c>
      <c r="CT234" s="121">
        <f t="shared" si="383"/>
        <v>-4.5078014184397164E-2</v>
      </c>
      <c r="CU234" s="75">
        <f t="shared" si="449"/>
        <v>-2557</v>
      </c>
      <c r="CV234" s="75">
        <f t="shared" si="449"/>
        <v>-3283</v>
      </c>
      <c r="CW234" s="75">
        <f t="shared" si="449"/>
        <v>0</v>
      </c>
      <c r="CX234" s="126" cm="1">
        <f t="array" ref="CX234">IF($F234&lt;=10000,0,-ROUND(MAX(INDEX(CX$26:CX$38,MATCH(MAX($F234-CX$86-IF(CX$8="Yes",IF(CX$9=0,$U234,MIN($U234,CX$9)),0),0),CX$12:CX$25,1))*(MAX($F234-CX$86-IF(CX$8="Yes",IF(CX$9=0,$U234,MIN($U234,CX$9)),0),0)-INDEX(CX$12:CX$25,MATCH(MAX($F234-CX$86-IF(CX$8="Yes",IF(CX$9=0,$U234,MIN($U234,CX$9)),0),0),CX$12:CX$25,1)))+INDEX(CX$39:CX$51,MATCH(MAX($F234-CX$86-IF(CX$8="Yes",IF(CX$9=0,$U234,MIN($U234,CX$9)),0),0),CX$12:CX$25,1))-CX$87,0),0))*(1-_xlfn.IFNA(INDEX(WVFamilyCredit[Percent],MATCH(1,(WVFamilyCredit[Year]=Calc!$B$4)*(WVFamilyCredit[HH Size]=SUM(Calc!$B$11:$B$12))*(WVFamilyCredit[Status]=Calc!$B$8)*(WVFamilyCredit[greater than]&lt;=$F234)*(WVFamilyCredit[equal to or less than]&gt;=$F234),0)),0))</f>
        <v>-2619</v>
      </c>
      <c r="CY234" s="115" cm="1">
        <f t="array" ref="CY234">(1-_xlfn.IFNA(INDEX(WVFamilyCredit[Percent],MATCH(1,(WVFamilyCredit[Year]=Calc!$B$4)*(WVFamilyCredit[HH Size]=SUM(Calc!$B$11:$B$12))*(WVFamilyCredit[Status]=Calc!$B$8)*(WVFamilyCredit[greater than]&lt;=$F234)*(WVFamilyCredit[equal to or less than]&gt;=$F234),0)),0))</f>
        <v>1</v>
      </c>
      <c r="CZ234" s="112">
        <v>3068</v>
      </c>
      <c r="DA234" s="57"/>
      <c r="DB234" s="75">
        <f t="shared" si="450"/>
        <v>-2650</v>
      </c>
      <c r="DC234" s="75">
        <f t="shared" si="450"/>
        <v>0</v>
      </c>
      <c r="DE234" s="57"/>
      <c r="DF234" s="57">
        <f t="shared" si="427"/>
        <v>3158</v>
      </c>
      <c r="DG234" s="57">
        <f t="shared" si="428"/>
        <v>2609</v>
      </c>
      <c r="DH234">
        <v>0</v>
      </c>
      <c r="DI234" s="57">
        <f t="shared" si="429"/>
        <v>2672</v>
      </c>
      <c r="DJ234" s="75">
        <f t="shared" si="430"/>
        <v>1928</v>
      </c>
      <c r="DK234" s="75">
        <f t="shared" si="431"/>
        <v>2505</v>
      </c>
      <c r="DL234" s="75">
        <f t="shared" si="432"/>
        <v>2265</v>
      </c>
      <c r="DM234" s="57">
        <f t="shared" si="433"/>
        <v>2298</v>
      </c>
      <c r="DN234" s="57">
        <f t="shared" si="434"/>
        <v>1869</v>
      </c>
      <c r="DO234">
        <f>0</f>
        <v>0</v>
      </c>
      <c r="DP234">
        <v>0</v>
      </c>
      <c r="DQ234" s="57">
        <f t="shared" si="435"/>
        <v>-3178</v>
      </c>
      <c r="DR234" s="75">
        <f t="shared" si="436"/>
        <v>-2619</v>
      </c>
      <c r="EB234" s="209" cm="1">
        <f t="array" ref="EB234">_xlfn.IFNA(INDEX(CAeitcTable[],MATCH(1,(CAeitcTable[At Least]&lt;=$F234)*(CAeitcTable[But Not Over]&gt;=$F234),0),MATCH(MIN($B$12,3),VALUE(CAeitcTable[#Headers]),0)),0)</f>
        <v>0</v>
      </c>
      <c r="EC234">
        <f t="shared" si="451"/>
        <v>0</v>
      </c>
      <c r="ED234">
        <f t="shared" si="451"/>
        <v>0</v>
      </c>
      <c r="EE234">
        <f t="shared" si="451"/>
        <v>0</v>
      </c>
      <c r="EF234">
        <f t="shared" si="451"/>
        <v>0</v>
      </c>
      <c r="EI234">
        <f t="shared" si="411"/>
        <v>0</v>
      </c>
      <c r="EK234">
        <f t="shared" si="452"/>
        <v>0</v>
      </c>
      <c r="EL234">
        <f t="shared" si="452"/>
        <v>0</v>
      </c>
      <c r="EM234">
        <f t="shared" si="452"/>
        <v>0</v>
      </c>
      <c r="EN234">
        <f t="shared" si="452"/>
        <v>0</v>
      </c>
      <c r="EP234">
        <f t="shared" si="453"/>
        <v>0</v>
      </c>
      <c r="EQ234">
        <f t="shared" si="453"/>
        <v>0</v>
      </c>
      <c r="ER234" s="209">
        <f t="shared" si="412"/>
        <v>0</v>
      </c>
      <c r="ES234">
        <f t="shared" si="454"/>
        <v>0</v>
      </c>
      <c r="ET234">
        <f t="shared" si="454"/>
        <v>0</v>
      </c>
      <c r="EU234" s="213">
        <f t="shared" si="413"/>
        <v>0</v>
      </c>
      <c r="EW234" s="215">
        <f t="shared" si="414"/>
        <v>0</v>
      </c>
      <c r="EX234">
        <f t="shared" si="455"/>
        <v>0</v>
      </c>
      <c r="EY234">
        <f t="shared" si="455"/>
        <v>0</v>
      </c>
      <c r="FB234">
        <f t="shared" si="456"/>
        <v>0</v>
      </c>
      <c r="FC234">
        <f t="shared" si="456"/>
        <v>0</v>
      </c>
      <c r="FD234">
        <f t="shared" si="456"/>
        <v>0</v>
      </c>
      <c r="FG234" s="215">
        <f t="shared" si="415"/>
        <v>0</v>
      </c>
      <c r="FH234">
        <f t="shared" si="457"/>
        <v>0</v>
      </c>
      <c r="FI234">
        <f t="shared" si="457"/>
        <v>0</v>
      </c>
      <c r="FK234">
        <f t="shared" si="416"/>
        <v>0</v>
      </c>
      <c r="FL234" s="215">
        <f t="shared" si="417"/>
        <v>0</v>
      </c>
      <c r="FP234" s="215">
        <f t="shared" si="418"/>
        <v>0</v>
      </c>
      <c r="FQ234">
        <f t="shared" si="419"/>
        <v>0</v>
      </c>
      <c r="FR234" s="215">
        <f t="shared" si="420"/>
        <v>0</v>
      </c>
      <c r="FS234" s="209">
        <f t="shared" si="421"/>
        <v>315</v>
      </c>
      <c r="FU234">
        <f t="shared" si="422"/>
        <v>0</v>
      </c>
    </row>
    <row r="235" spans="6:177">
      <c r="F235" s="2">
        <v>71000</v>
      </c>
      <c r="G235">
        <f t="shared" si="423"/>
        <v>71025</v>
      </c>
      <c r="H235" s="75">
        <f t="shared" si="384"/>
        <v>-7881</v>
      </c>
      <c r="I235" s="57">
        <v>5710</v>
      </c>
      <c r="J235" s="57">
        <v>0</v>
      </c>
      <c r="K235" s="2">
        <f>ROUND(INDEX(CCareExpDecimal[],MATCH(F235,CCareExpDecimal[Income At Least],1),2)*J235,0)</f>
        <v>0</v>
      </c>
      <c r="L235" s="57">
        <v>1142.0000000000057</v>
      </c>
      <c r="M235" s="2">
        <f t="shared" si="385"/>
        <v>0</v>
      </c>
      <c r="N235" s="57">
        <v>4000</v>
      </c>
      <c r="O235" s="57">
        <f t="shared" si="363"/>
        <v>4000</v>
      </c>
      <c r="P235" s="2">
        <f t="shared" si="386"/>
        <v>0</v>
      </c>
      <c r="Q235" s="96">
        <v>0</v>
      </c>
      <c r="R235" s="96">
        <f t="shared" si="424"/>
        <v>0</v>
      </c>
      <c r="S235" s="2">
        <f t="shared" si="425"/>
        <v>0</v>
      </c>
      <c r="T235" s="2">
        <f t="shared" si="387"/>
        <v>-7881</v>
      </c>
      <c r="U235" s="2">
        <f t="shared" si="388"/>
        <v>7881</v>
      </c>
      <c r="V235" s="75"/>
      <c r="W235" s="75">
        <f t="shared" si="389"/>
        <v>-1921</v>
      </c>
      <c r="X235" s="75">
        <f t="shared" si="390"/>
        <v>5</v>
      </c>
      <c r="Y235" s="75">
        <f t="shared" si="391"/>
        <v>0</v>
      </c>
      <c r="Z235" s="75"/>
      <c r="AA235" s="2">
        <f t="shared" si="392"/>
        <v>2500</v>
      </c>
      <c r="AB235" s="2">
        <f>IF($F235&lt;=AD$64,AD$65,AD$66)*Calc!$B$12+AD$63</f>
        <v>1500</v>
      </c>
      <c r="AC235" s="2">
        <f t="shared" si="393"/>
        <v>4000</v>
      </c>
      <c r="AD235" s="126">
        <f t="shared" si="394"/>
        <v>-3435</v>
      </c>
      <c r="AE235" s="112">
        <v>3183</v>
      </c>
      <c r="AF235" s="75">
        <f t="shared" si="395"/>
        <v>0</v>
      </c>
      <c r="AG235" s="75"/>
      <c r="AH235" s="75">
        <f t="shared" si="396"/>
        <v>-1429</v>
      </c>
      <c r="AI235" s="75">
        <f t="shared" si="397"/>
        <v>0</v>
      </c>
      <c r="AJ235" s="75">
        <f t="shared" si="398"/>
        <v>-2724</v>
      </c>
      <c r="AK235" s="75">
        <f t="shared" si="399"/>
        <v>0</v>
      </c>
      <c r="AL235" s="75">
        <f t="shared" si="426"/>
        <v>-2724</v>
      </c>
      <c r="AM235" s="114">
        <v>2633</v>
      </c>
      <c r="AN235" s="120"/>
      <c r="AO235" s="75">
        <f t="shared" si="439"/>
        <v>-2739</v>
      </c>
      <c r="AP235" s="75">
        <f t="shared" si="439"/>
        <v>-2515</v>
      </c>
      <c r="AQ235" s="75"/>
      <c r="AR235" s="126">
        <f t="shared" si="400"/>
        <v>-2830</v>
      </c>
      <c r="AS235" s="75">
        <f t="shared" si="440"/>
        <v>-3345</v>
      </c>
      <c r="AT235" s="75">
        <f t="shared" si="440"/>
        <v>-3315</v>
      </c>
      <c r="AU235" s="75">
        <f t="shared" si="440"/>
        <v>0</v>
      </c>
      <c r="AV235" s="75">
        <f t="shared" si="440"/>
        <v>-3444</v>
      </c>
      <c r="AW235" s="112">
        <v>2697</v>
      </c>
      <c r="AX235" s="75">
        <f t="shared" si="441"/>
        <v>-4835</v>
      </c>
      <c r="AY235" s="75">
        <f t="shared" si="441"/>
        <v>-3054</v>
      </c>
      <c r="AZ235" s="75"/>
      <c r="BA235" s="75">
        <f t="shared" si="442"/>
        <v>-3394</v>
      </c>
      <c r="BB235" s="75">
        <f t="shared" si="442"/>
        <v>-2205</v>
      </c>
      <c r="BC235" s="75">
        <f t="shared" si="442"/>
        <v>-3269</v>
      </c>
      <c r="BD235" s="75">
        <f t="shared" si="442"/>
        <v>-3262</v>
      </c>
      <c r="BE235" s="75">
        <f t="shared" si="442"/>
        <v>-3061</v>
      </c>
      <c r="BF235" s="75">
        <f t="shared" si="442"/>
        <v>-2244</v>
      </c>
      <c r="BG235" s="112">
        <v>1949</v>
      </c>
      <c r="BH235" s="75">
        <f t="shared" si="401"/>
        <v>-3308</v>
      </c>
      <c r="BI235" s="75">
        <f t="shared" si="402"/>
        <v>5150</v>
      </c>
      <c r="BJ235" s="75">
        <f t="shared" si="403"/>
        <v>-2923</v>
      </c>
      <c r="BK235" s="75">
        <f t="shared" si="443"/>
        <v>-3330</v>
      </c>
      <c r="BL235" s="75">
        <f t="shared" si="443"/>
        <v>-2788</v>
      </c>
      <c r="BM235" s="75"/>
      <c r="BN235" s="75">
        <f t="shared" si="444"/>
        <v>-3452</v>
      </c>
      <c r="BO235" s="75">
        <f t="shared" si="444"/>
        <v>-2635</v>
      </c>
      <c r="BP235" s="112">
        <v>2530</v>
      </c>
      <c r="BQ235" s="75">
        <f t="shared" si="404"/>
        <v>-2399</v>
      </c>
      <c r="BR235" s="112">
        <v>2289</v>
      </c>
      <c r="BS235" s="75">
        <f t="shared" si="405"/>
        <v>5540</v>
      </c>
      <c r="BT235" s="75">
        <f t="shared" si="445"/>
        <v>-3599</v>
      </c>
      <c r="BU235" s="75">
        <f t="shared" si="445"/>
        <v>-3079</v>
      </c>
      <c r="BV235" s="75">
        <f t="shared" si="445"/>
        <v>0</v>
      </c>
      <c r="BW235" s="75">
        <f t="shared" si="445"/>
        <v>0</v>
      </c>
      <c r="BX235" s="75">
        <f t="shared" si="445"/>
        <v>-2375</v>
      </c>
      <c r="BY235" s="75">
        <f t="shared" si="445"/>
        <v>-2521</v>
      </c>
      <c r="BZ235" s="75">
        <f t="shared" si="445"/>
        <v>-3300</v>
      </c>
      <c r="CA235" s="75">
        <f t="shared" si="445"/>
        <v>-2767</v>
      </c>
      <c r="CB235" s="112">
        <v>2322</v>
      </c>
      <c r="CC235" s="75">
        <f t="shared" si="406"/>
        <v>-242</v>
      </c>
      <c r="CD235" s="75">
        <f t="shared" si="407"/>
        <v>250</v>
      </c>
      <c r="CE235" s="126">
        <f t="shared" si="408"/>
        <v>-1177</v>
      </c>
      <c r="CF235" s="75">
        <f t="shared" si="409"/>
        <v>-2835</v>
      </c>
      <c r="CG235" s="75"/>
      <c r="CH235" s="75">
        <f t="shared" si="446"/>
        <v>-4781</v>
      </c>
      <c r="CI235" s="75">
        <f t="shared" si="446"/>
        <v>-2180</v>
      </c>
      <c r="CJ235" s="75"/>
      <c r="CK235" s="75">
        <f t="shared" si="447"/>
        <v>-2111</v>
      </c>
      <c r="CL235" s="75">
        <f t="shared" si="447"/>
        <v>-2991</v>
      </c>
      <c r="CM235" s="112">
        <v>1900</v>
      </c>
      <c r="CN235" s="75">
        <f t="shared" si="448"/>
        <v>0</v>
      </c>
      <c r="CO235" s="75">
        <f t="shared" si="448"/>
        <v>0</v>
      </c>
      <c r="CP235" s="75">
        <f t="shared" si="448"/>
        <v>0</v>
      </c>
      <c r="CQ235" s="75"/>
      <c r="CR235" s="126">
        <f t="shared" si="410"/>
        <v>-3209</v>
      </c>
      <c r="CS235" s="112">
        <v>1041.3980000000001</v>
      </c>
      <c r="CT235" s="121">
        <f t="shared" si="383"/>
        <v>-4.5197183098591547E-2</v>
      </c>
      <c r="CU235" s="75">
        <f t="shared" si="449"/>
        <v>-2590</v>
      </c>
      <c r="CV235" s="75">
        <f t="shared" si="449"/>
        <v>-3312</v>
      </c>
      <c r="CW235" s="75">
        <f t="shared" si="449"/>
        <v>0</v>
      </c>
      <c r="CX235" s="126" cm="1">
        <f t="array" ref="CX235">IF($F235&lt;=10000,0,-ROUND(MAX(INDEX(CX$26:CX$38,MATCH(MAX($F235-CX$86-IF(CX$8="Yes",IF(CX$9=0,$U235,MIN($U235,CX$9)),0),0),CX$12:CX$25,1))*(MAX($F235-CX$86-IF(CX$8="Yes",IF(CX$9=0,$U235,MIN($U235,CX$9)),0),0)-INDEX(CX$12:CX$25,MATCH(MAX($F235-CX$86-IF(CX$8="Yes",IF(CX$9=0,$U235,MIN($U235,CX$9)),0),0),CX$12:CX$25,1)))+INDEX(CX$39:CX$51,MATCH(MAX($F235-CX$86-IF(CX$8="Yes",IF(CX$9=0,$U235,MIN($U235,CX$9)),0),0),CX$12:CX$25,1))-CX$87,0),0))*(1-_xlfn.IFNA(INDEX(WVFamilyCredit[Percent],MATCH(1,(WVFamilyCredit[Year]=Calc!$B$4)*(WVFamilyCredit[HH Size]=SUM(Calc!$B$11:$B$12))*(WVFamilyCredit[Status]=Calc!$B$8)*(WVFamilyCredit[greater than]&lt;=$F235)*(WVFamilyCredit[equal to or less than]&gt;=$F235),0)),0))</f>
        <v>-2644</v>
      </c>
      <c r="CY235" s="115" cm="1">
        <f t="array" ref="CY235">(1-_xlfn.IFNA(INDEX(WVFamilyCredit[Percent],MATCH(1,(WVFamilyCredit[Year]=Calc!$B$4)*(WVFamilyCredit[HH Size]=SUM(Calc!$B$11:$B$12))*(WVFamilyCredit[Status]=Calc!$B$8)*(WVFamilyCredit[greater than]&lt;=$F235)*(WVFamilyCredit[equal to or less than]&gt;=$F235),0)),0))</f>
        <v>1</v>
      </c>
      <c r="CZ235" s="112">
        <v>3100</v>
      </c>
      <c r="DA235" s="57"/>
      <c r="DB235" s="75">
        <f t="shared" si="450"/>
        <v>-2677</v>
      </c>
      <c r="DC235" s="75">
        <f t="shared" si="450"/>
        <v>0</v>
      </c>
      <c r="DE235" s="57"/>
      <c r="DF235" s="57">
        <f t="shared" si="427"/>
        <v>3183</v>
      </c>
      <c r="DG235" s="57">
        <f t="shared" si="428"/>
        <v>2633</v>
      </c>
      <c r="DH235">
        <v>0</v>
      </c>
      <c r="DI235" s="57">
        <f t="shared" si="429"/>
        <v>2697</v>
      </c>
      <c r="DJ235" s="75">
        <f t="shared" si="430"/>
        <v>1949</v>
      </c>
      <c r="DK235" s="75">
        <f t="shared" si="431"/>
        <v>2530</v>
      </c>
      <c r="DL235" s="75">
        <f t="shared" si="432"/>
        <v>2289</v>
      </c>
      <c r="DM235" s="57">
        <f t="shared" si="433"/>
        <v>2322</v>
      </c>
      <c r="DN235" s="57">
        <f t="shared" si="434"/>
        <v>1900</v>
      </c>
      <c r="DO235">
        <f>0</f>
        <v>0</v>
      </c>
      <c r="DP235">
        <v>0</v>
      </c>
      <c r="DQ235" s="57">
        <f t="shared" si="435"/>
        <v>-3209</v>
      </c>
      <c r="DR235" s="75">
        <f t="shared" si="436"/>
        <v>-2644</v>
      </c>
      <c r="EB235" s="209" cm="1">
        <f t="array" ref="EB235">_xlfn.IFNA(INDEX(CAeitcTable[],MATCH(1,(CAeitcTable[At Least]&lt;=$F235)*(CAeitcTable[But Not Over]&gt;=$F235),0),MATCH(MIN($B$12,3),VALUE(CAeitcTable[#Headers]),0)),0)</f>
        <v>0</v>
      </c>
      <c r="EC235">
        <f t="shared" si="451"/>
        <v>0</v>
      </c>
      <c r="ED235">
        <f t="shared" si="451"/>
        <v>0</v>
      </c>
      <c r="EE235">
        <f t="shared" si="451"/>
        <v>0</v>
      </c>
      <c r="EF235">
        <f t="shared" si="451"/>
        <v>0</v>
      </c>
      <c r="EI235">
        <f t="shared" si="411"/>
        <v>0</v>
      </c>
      <c r="EK235">
        <f t="shared" si="452"/>
        <v>0</v>
      </c>
      <c r="EL235">
        <f t="shared" si="452"/>
        <v>0</v>
      </c>
      <c r="EM235">
        <f t="shared" si="452"/>
        <v>0</v>
      </c>
      <c r="EN235">
        <f t="shared" si="452"/>
        <v>0</v>
      </c>
      <c r="EP235">
        <f t="shared" si="453"/>
        <v>0</v>
      </c>
      <c r="EQ235">
        <f t="shared" si="453"/>
        <v>0</v>
      </c>
      <c r="ER235" s="209">
        <f t="shared" si="412"/>
        <v>0</v>
      </c>
      <c r="ES235">
        <f t="shared" si="454"/>
        <v>0</v>
      </c>
      <c r="ET235">
        <f t="shared" si="454"/>
        <v>0</v>
      </c>
      <c r="EU235" s="213">
        <f t="shared" si="413"/>
        <v>0</v>
      </c>
      <c r="EW235" s="215">
        <f t="shared" si="414"/>
        <v>0</v>
      </c>
      <c r="EX235">
        <f t="shared" si="455"/>
        <v>0</v>
      </c>
      <c r="EY235">
        <f t="shared" si="455"/>
        <v>0</v>
      </c>
      <c r="FB235">
        <f t="shared" si="456"/>
        <v>0</v>
      </c>
      <c r="FC235">
        <f t="shared" si="456"/>
        <v>0</v>
      </c>
      <c r="FD235">
        <f t="shared" si="456"/>
        <v>0</v>
      </c>
      <c r="FG235" s="215">
        <f t="shared" si="415"/>
        <v>0</v>
      </c>
      <c r="FH235">
        <f t="shared" si="457"/>
        <v>0</v>
      </c>
      <c r="FI235">
        <f t="shared" si="457"/>
        <v>0</v>
      </c>
      <c r="FK235">
        <f t="shared" si="416"/>
        <v>0</v>
      </c>
      <c r="FL235" s="215">
        <f t="shared" si="417"/>
        <v>0</v>
      </c>
      <c r="FP235" s="215">
        <f t="shared" si="418"/>
        <v>0</v>
      </c>
      <c r="FQ235">
        <f t="shared" si="419"/>
        <v>0</v>
      </c>
      <c r="FR235" s="215">
        <f t="shared" si="420"/>
        <v>0</v>
      </c>
      <c r="FS235" s="209">
        <f t="shared" si="421"/>
        <v>315</v>
      </c>
      <c r="FU235">
        <f t="shared" si="422"/>
        <v>0</v>
      </c>
    </row>
    <row r="236" spans="6:177">
      <c r="F236" s="2">
        <v>71500</v>
      </c>
      <c r="G236">
        <f t="shared" si="423"/>
        <v>71525</v>
      </c>
      <c r="H236" s="75">
        <f t="shared" si="384"/>
        <v>-7991</v>
      </c>
      <c r="I236" s="57">
        <v>5770</v>
      </c>
      <c r="J236" s="57">
        <v>0</v>
      </c>
      <c r="K236" s="2">
        <f>ROUND(INDEX(CCareExpDecimal[],MATCH(F236,CCareExpDecimal[Income At Least],1),2)*J236,0)</f>
        <v>0</v>
      </c>
      <c r="L236" s="57">
        <v>1154.0000000000059</v>
      </c>
      <c r="M236" s="2">
        <f t="shared" si="385"/>
        <v>0</v>
      </c>
      <c r="N236" s="57">
        <v>4000</v>
      </c>
      <c r="O236" s="57">
        <f t="shared" si="363"/>
        <v>4000</v>
      </c>
      <c r="P236" s="2">
        <f t="shared" si="386"/>
        <v>0</v>
      </c>
      <c r="Q236" s="96">
        <v>0</v>
      </c>
      <c r="R236" s="96">
        <f t="shared" si="424"/>
        <v>0</v>
      </c>
      <c r="S236" s="2">
        <f t="shared" si="425"/>
        <v>0</v>
      </c>
      <c r="T236" s="2">
        <f t="shared" si="387"/>
        <v>-7991</v>
      </c>
      <c r="U236" s="2">
        <f t="shared" si="388"/>
        <v>7991</v>
      </c>
      <c r="V236" s="75"/>
      <c r="W236" s="75">
        <f t="shared" si="389"/>
        <v>-1939</v>
      </c>
      <c r="X236" s="75">
        <f t="shared" si="390"/>
        <v>5</v>
      </c>
      <c r="Y236" s="75">
        <f t="shared" si="391"/>
        <v>0</v>
      </c>
      <c r="Z236" s="75"/>
      <c r="AA236" s="2">
        <f t="shared" si="392"/>
        <v>2500</v>
      </c>
      <c r="AB236" s="2">
        <f>IF($F236&lt;=AD$64,AD$65,AD$66)*Calc!$B$12+AD$63</f>
        <v>1500</v>
      </c>
      <c r="AC236" s="2">
        <f t="shared" si="393"/>
        <v>4000</v>
      </c>
      <c r="AD236" s="126">
        <f t="shared" si="394"/>
        <v>-3460</v>
      </c>
      <c r="AE236" s="112">
        <v>3203</v>
      </c>
      <c r="AF236" s="75">
        <f t="shared" si="395"/>
        <v>0</v>
      </c>
      <c r="AG236" s="75"/>
      <c r="AH236" s="75">
        <f t="shared" si="396"/>
        <v>-1441</v>
      </c>
      <c r="AI236" s="75">
        <f t="shared" si="397"/>
        <v>0</v>
      </c>
      <c r="AJ236" s="75">
        <f t="shared" si="398"/>
        <v>-2749</v>
      </c>
      <c r="AK236" s="75">
        <f t="shared" si="399"/>
        <v>0</v>
      </c>
      <c r="AL236" s="75">
        <f t="shared" si="426"/>
        <v>-2749</v>
      </c>
      <c r="AM236" s="114">
        <v>2656</v>
      </c>
      <c r="AN236" s="120"/>
      <c r="AO236" s="75">
        <f t="shared" si="439"/>
        <v>-2779</v>
      </c>
      <c r="AP236" s="75">
        <f t="shared" si="439"/>
        <v>-2537</v>
      </c>
      <c r="AQ236" s="75"/>
      <c r="AR236" s="126">
        <f t="shared" si="400"/>
        <v>-2858</v>
      </c>
      <c r="AS236" s="75">
        <f t="shared" si="440"/>
        <v>-3378</v>
      </c>
      <c r="AT236" s="75">
        <f t="shared" si="440"/>
        <v>-3347</v>
      </c>
      <c r="AU236" s="75">
        <f t="shared" si="440"/>
        <v>0</v>
      </c>
      <c r="AV236" s="75">
        <f t="shared" si="440"/>
        <v>-3473</v>
      </c>
      <c r="AW236" s="112">
        <v>2722</v>
      </c>
      <c r="AX236" s="75">
        <f t="shared" si="441"/>
        <v>-4876</v>
      </c>
      <c r="AY236" s="75">
        <f t="shared" si="441"/>
        <v>-3083</v>
      </c>
      <c r="AZ236" s="75"/>
      <c r="BA236" s="75">
        <f t="shared" si="442"/>
        <v>-3419</v>
      </c>
      <c r="BB236" s="75">
        <f t="shared" si="442"/>
        <v>-2221</v>
      </c>
      <c r="BC236" s="75">
        <f t="shared" si="442"/>
        <v>-3291</v>
      </c>
      <c r="BD236" s="75">
        <f t="shared" si="442"/>
        <v>-3290</v>
      </c>
      <c r="BE236" s="75">
        <f t="shared" si="442"/>
        <v>-3083</v>
      </c>
      <c r="BF236" s="75">
        <f t="shared" si="442"/>
        <v>-2265</v>
      </c>
      <c r="BG236" s="112">
        <v>1970</v>
      </c>
      <c r="BH236" s="75">
        <f t="shared" si="401"/>
        <v>-3341</v>
      </c>
      <c r="BI236" s="75">
        <f t="shared" si="402"/>
        <v>5150</v>
      </c>
      <c r="BJ236" s="75">
        <f t="shared" si="403"/>
        <v>-2947</v>
      </c>
      <c r="BK236" s="75">
        <f t="shared" si="443"/>
        <v>-3355</v>
      </c>
      <c r="BL236" s="75">
        <f t="shared" si="443"/>
        <v>-2809</v>
      </c>
      <c r="BM236" s="75"/>
      <c r="BN236" s="75">
        <f t="shared" si="444"/>
        <v>-3486</v>
      </c>
      <c r="BO236" s="75">
        <f t="shared" si="444"/>
        <v>-2660</v>
      </c>
      <c r="BP236" s="112">
        <v>2555</v>
      </c>
      <c r="BQ236" s="75">
        <f t="shared" si="404"/>
        <v>-2423</v>
      </c>
      <c r="BR236" s="112">
        <v>2314</v>
      </c>
      <c r="BS236" s="75">
        <f t="shared" si="405"/>
        <v>5540</v>
      </c>
      <c r="BT236" s="75">
        <f t="shared" si="445"/>
        <v>-3633</v>
      </c>
      <c r="BU236" s="75">
        <f t="shared" si="445"/>
        <v>-3112</v>
      </c>
      <c r="BV236" s="75">
        <f t="shared" si="445"/>
        <v>0</v>
      </c>
      <c r="BW236" s="75">
        <f t="shared" si="445"/>
        <v>0</v>
      </c>
      <c r="BX236" s="75">
        <f t="shared" si="445"/>
        <v>-2403</v>
      </c>
      <c r="BY236" s="75">
        <f t="shared" si="445"/>
        <v>-2545</v>
      </c>
      <c r="BZ236" s="75">
        <f t="shared" si="445"/>
        <v>-3328</v>
      </c>
      <c r="CA236" s="75">
        <f t="shared" si="445"/>
        <v>-2791</v>
      </c>
      <c r="CB236" s="112">
        <v>2345</v>
      </c>
      <c r="CC236" s="75">
        <f t="shared" si="406"/>
        <v>-252</v>
      </c>
      <c r="CD236" s="75">
        <f t="shared" si="407"/>
        <v>250</v>
      </c>
      <c r="CE236" s="126">
        <f t="shared" si="408"/>
        <v>-1191</v>
      </c>
      <c r="CF236" s="75">
        <f t="shared" si="409"/>
        <v>-2859</v>
      </c>
      <c r="CG236" s="75"/>
      <c r="CH236" s="75">
        <f t="shared" si="446"/>
        <v>-4825</v>
      </c>
      <c r="CI236" s="75">
        <f t="shared" si="446"/>
        <v>-2195</v>
      </c>
      <c r="CJ236" s="75"/>
      <c r="CK236" s="75">
        <f t="shared" si="447"/>
        <v>-2130</v>
      </c>
      <c r="CL236" s="75">
        <f t="shared" si="447"/>
        <v>-3023</v>
      </c>
      <c r="CM236" s="112">
        <v>1932</v>
      </c>
      <c r="CN236" s="75">
        <f t="shared" si="448"/>
        <v>0</v>
      </c>
      <c r="CO236" s="75">
        <f t="shared" si="448"/>
        <v>0</v>
      </c>
      <c r="CP236" s="75">
        <f t="shared" si="448"/>
        <v>0</v>
      </c>
      <c r="CQ236" s="75"/>
      <c r="CR236" s="126">
        <f t="shared" si="410"/>
        <v>-3240</v>
      </c>
      <c r="CS236" s="112">
        <v>1072.1480000000001</v>
      </c>
      <c r="CT236" s="121">
        <f t="shared" si="383"/>
        <v>-4.5314685314685313E-2</v>
      </c>
      <c r="CU236" s="75">
        <f t="shared" si="449"/>
        <v>-2623</v>
      </c>
      <c r="CV236" s="75">
        <f t="shared" si="449"/>
        <v>-3340</v>
      </c>
      <c r="CW236" s="75">
        <f t="shared" si="449"/>
        <v>0</v>
      </c>
      <c r="CX236" s="126" cm="1">
        <f t="array" ref="CX236">IF($F236&lt;=10000,0,-ROUND(MAX(INDEX(CX$26:CX$38,MATCH(MAX($F236-CX$86-IF(CX$8="Yes",IF(CX$9=0,$U236,MIN($U236,CX$9)),0),0),CX$12:CX$25,1))*(MAX($F236-CX$86-IF(CX$8="Yes",IF(CX$9=0,$U236,MIN($U236,CX$9)),0),0)-INDEX(CX$12:CX$25,MATCH(MAX($F236-CX$86-IF(CX$8="Yes",IF(CX$9=0,$U236,MIN($U236,CX$9)),0),0),CX$12:CX$25,1)))+INDEX(CX$39:CX$51,MATCH(MAX($F236-CX$86-IF(CX$8="Yes",IF(CX$9=0,$U236,MIN($U236,CX$9)),0),0),CX$12:CX$25,1))-CX$87,0),0))*(1-_xlfn.IFNA(INDEX(WVFamilyCredit[Percent],MATCH(1,(WVFamilyCredit[Year]=Calc!$B$4)*(WVFamilyCredit[HH Size]=SUM(Calc!$B$11:$B$12))*(WVFamilyCredit[Status]=Calc!$B$8)*(WVFamilyCredit[greater than]&lt;=$F236)*(WVFamilyCredit[equal to or less than]&gt;=$F236),0)),0))</f>
        <v>-2670</v>
      </c>
      <c r="CY236" s="115" cm="1">
        <f t="array" ref="CY236">(1-_xlfn.IFNA(INDEX(WVFamilyCredit[Percent],MATCH(1,(WVFamilyCredit[Year]=Calc!$B$4)*(WVFamilyCredit[HH Size]=SUM(Calc!$B$11:$B$12))*(WVFamilyCredit[Status]=Calc!$B$8)*(WVFamilyCredit[greater than]&lt;=$F236)*(WVFamilyCredit[equal to or less than]&gt;=$F236),0)),0))</f>
        <v>1</v>
      </c>
      <c r="CZ236" s="112">
        <v>3133</v>
      </c>
      <c r="DA236" s="57"/>
      <c r="DB236" s="75">
        <f t="shared" si="450"/>
        <v>-2703</v>
      </c>
      <c r="DC236" s="75">
        <f t="shared" si="450"/>
        <v>0</v>
      </c>
      <c r="DE236" s="57"/>
      <c r="DF236" s="57">
        <f t="shared" si="427"/>
        <v>3203</v>
      </c>
      <c r="DG236" s="57">
        <f t="shared" si="428"/>
        <v>2656</v>
      </c>
      <c r="DH236">
        <v>0</v>
      </c>
      <c r="DI236" s="57">
        <f t="shared" si="429"/>
        <v>2722</v>
      </c>
      <c r="DJ236" s="75">
        <f t="shared" si="430"/>
        <v>1970</v>
      </c>
      <c r="DK236" s="75">
        <f t="shared" si="431"/>
        <v>2555</v>
      </c>
      <c r="DL236" s="75">
        <f t="shared" si="432"/>
        <v>2314</v>
      </c>
      <c r="DM236" s="57">
        <f t="shared" si="433"/>
        <v>2345</v>
      </c>
      <c r="DN236" s="57">
        <f t="shared" si="434"/>
        <v>1932</v>
      </c>
      <c r="DO236">
        <f>0</f>
        <v>0</v>
      </c>
      <c r="DP236">
        <v>0</v>
      </c>
      <c r="DQ236" s="57">
        <f t="shared" si="435"/>
        <v>-3240</v>
      </c>
      <c r="DR236" s="75">
        <f t="shared" si="436"/>
        <v>-2670</v>
      </c>
      <c r="EB236" s="209" cm="1">
        <f t="array" ref="EB236">_xlfn.IFNA(INDEX(CAeitcTable[],MATCH(1,(CAeitcTable[At Least]&lt;=$F236)*(CAeitcTable[But Not Over]&gt;=$F236),0),MATCH(MIN($B$12,3),VALUE(CAeitcTable[#Headers]),0)),0)</f>
        <v>0</v>
      </c>
      <c r="EC236">
        <f t="shared" si="451"/>
        <v>0</v>
      </c>
      <c r="ED236">
        <f t="shared" si="451"/>
        <v>0</v>
      </c>
      <c r="EE236">
        <f t="shared" si="451"/>
        <v>0</v>
      </c>
      <c r="EF236">
        <f t="shared" si="451"/>
        <v>0</v>
      </c>
      <c r="EI236">
        <f t="shared" si="411"/>
        <v>0</v>
      </c>
      <c r="EK236">
        <f t="shared" si="452"/>
        <v>0</v>
      </c>
      <c r="EL236">
        <f t="shared" si="452"/>
        <v>0</v>
      </c>
      <c r="EM236">
        <f t="shared" si="452"/>
        <v>0</v>
      </c>
      <c r="EN236">
        <f t="shared" si="452"/>
        <v>0</v>
      </c>
      <c r="EP236">
        <f t="shared" si="453"/>
        <v>0</v>
      </c>
      <c r="EQ236">
        <f t="shared" si="453"/>
        <v>0</v>
      </c>
      <c r="ER236" s="209">
        <f t="shared" si="412"/>
        <v>0</v>
      </c>
      <c r="ES236">
        <f t="shared" si="454"/>
        <v>0</v>
      </c>
      <c r="ET236">
        <f t="shared" si="454"/>
        <v>0</v>
      </c>
      <c r="EU236" s="213">
        <f t="shared" si="413"/>
        <v>0</v>
      </c>
      <c r="EW236" s="215">
        <f t="shared" si="414"/>
        <v>0</v>
      </c>
      <c r="EX236">
        <f t="shared" si="455"/>
        <v>0</v>
      </c>
      <c r="EY236">
        <f t="shared" si="455"/>
        <v>0</v>
      </c>
      <c r="FB236">
        <f t="shared" si="456"/>
        <v>0</v>
      </c>
      <c r="FC236">
        <f t="shared" si="456"/>
        <v>0</v>
      </c>
      <c r="FD236">
        <f t="shared" si="456"/>
        <v>0</v>
      </c>
      <c r="FG236" s="215">
        <f t="shared" si="415"/>
        <v>0</v>
      </c>
      <c r="FH236">
        <f t="shared" si="457"/>
        <v>0</v>
      </c>
      <c r="FI236">
        <f t="shared" si="457"/>
        <v>0</v>
      </c>
      <c r="FK236">
        <f t="shared" si="416"/>
        <v>0</v>
      </c>
      <c r="FL236" s="215">
        <f t="shared" si="417"/>
        <v>0</v>
      </c>
      <c r="FP236" s="215">
        <f t="shared" si="418"/>
        <v>0</v>
      </c>
      <c r="FQ236">
        <f t="shared" si="419"/>
        <v>0</v>
      </c>
      <c r="FR236" s="215">
        <f t="shared" si="420"/>
        <v>0</v>
      </c>
      <c r="FS236" s="209">
        <f t="shared" si="421"/>
        <v>315</v>
      </c>
      <c r="FU236">
        <f t="shared" si="422"/>
        <v>0</v>
      </c>
    </row>
    <row r="237" spans="6:177">
      <c r="F237" s="2">
        <v>72000</v>
      </c>
      <c r="G237">
        <f t="shared" si="423"/>
        <v>72025</v>
      </c>
      <c r="H237" s="75">
        <f t="shared" si="384"/>
        <v>-8101</v>
      </c>
      <c r="I237" s="57">
        <v>5830</v>
      </c>
      <c r="J237" s="57">
        <v>0</v>
      </c>
      <c r="K237" s="2">
        <f>ROUND(INDEX(CCareExpDecimal[],MATCH(F237,CCareExpDecimal[Income At Least],1),2)*J237,0)</f>
        <v>0</v>
      </c>
      <c r="L237" s="57">
        <v>1166.0000000000059</v>
      </c>
      <c r="M237" s="2">
        <f t="shared" si="385"/>
        <v>0</v>
      </c>
      <c r="N237" s="57">
        <v>4000</v>
      </c>
      <c r="O237" s="57">
        <f t="shared" si="363"/>
        <v>4000</v>
      </c>
      <c r="P237" s="2">
        <f t="shared" si="386"/>
        <v>0</v>
      </c>
      <c r="Q237" s="96">
        <v>0</v>
      </c>
      <c r="R237" s="96">
        <f t="shared" si="424"/>
        <v>0</v>
      </c>
      <c r="S237" s="2">
        <f t="shared" si="425"/>
        <v>0</v>
      </c>
      <c r="T237" s="2">
        <f t="shared" si="387"/>
        <v>-8101</v>
      </c>
      <c r="U237" s="2">
        <f t="shared" si="388"/>
        <v>8101</v>
      </c>
      <c r="V237" s="75"/>
      <c r="W237" s="75">
        <f t="shared" si="389"/>
        <v>-1958</v>
      </c>
      <c r="X237" s="75">
        <f t="shared" si="390"/>
        <v>5</v>
      </c>
      <c r="Y237" s="75">
        <f t="shared" si="391"/>
        <v>0</v>
      </c>
      <c r="Z237" s="75"/>
      <c r="AA237" s="2">
        <f t="shared" si="392"/>
        <v>2500</v>
      </c>
      <c r="AB237" s="2">
        <f>IF($F237&lt;=AD$64,AD$65,AD$66)*Calc!$B$12+AD$63</f>
        <v>1500</v>
      </c>
      <c r="AC237" s="2">
        <f t="shared" si="393"/>
        <v>4000</v>
      </c>
      <c r="AD237" s="126">
        <f t="shared" si="394"/>
        <v>-3485</v>
      </c>
      <c r="AE237" s="112">
        <v>3228</v>
      </c>
      <c r="AF237" s="75">
        <f t="shared" si="395"/>
        <v>0</v>
      </c>
      <c r="AG237" s="75"/>
      <c r="AH237" s="75">
        <f t="shared" si="396"/>
        <v>-1454</v>
      </c>
      <c r="AI237" s="75">
        <f t="shared" si="397"/>
        <v>0</v>
      </c>
      <c r="AJ237" s="75">
        <f t="shared" si="398"/>
        <v>-2773</v>
      </c>
      <c r="AK237" s="75">
        <f t="shared" si="399"/>
        <v>0</v>
      </c>
      <c r="AL237" s="75">
        <f t="shared" si="426"/>
        <v>-2773</v>
      </c>
      <c r="AM237" s="114">
        <v>2680</v>
      </c>
      <c r="AN237" s="120"/>
      <c r="AO237" s="75">
        <f t="shared" si="439"/>
        <v>-2826</v>
      </c>
      <c r="AP237" s="75">
        <f t="shared" si="439"/>
        <v>-2559</v>
      </c>
      <c r="AQ237" s="75"/>
      <c r="AR237" s="126">
        <f t="shared" si="400"/>
        <v>-2885</v>
      </c>
      <c r="AS237" s="75">
        <f t="shared" si="440"/>
        <v>-3411</v>
      </c>
      <c r="AT237" s="75">
        <f t="shared" si="440"/>
        <v>-3380</v>
      </c>
      <c r="AU237" s="75">
        <f t="shared" si="440"/>
        <v>0</v>
      </c>
      <c r="AV237" s="75">
        <f t="shared" si="440"/>
        <v>-3502</v>
      </c>
      <c r="AW237" s="112">
        <v>2747</v>
      </c>
      <c r="AX237" s="75">
        <f t="shared" si="441"/>
        <v>-4918</v>
      </c>
      <c r="AY237" s="75">
        <f t="shared" si="441"/>
        <v>-3112</v>
      </c>
      <c r="AZ237" s="75"/>
      <c r="BA237" s="75">
        <f t="shared" si="442"/>
        <v>-3444</v>
      </c>
      <c r="BB237" s="75">
        <f t="shared" si="442"/>
        <v>-2237</v>
      </c>
      <c r="BC237" s="75">
        <f t="shared" si="442"/>
        <v>-3313</v>
      </c>
      <c r="BD237" s="75">
        <f t="shared" si="442"/>
        <v>-3319</v>
      </c>
      <c r="BE237" s="75">
        <f t="shared" si="442"/>
        <v>-3106</v>
      </c>
      <c r="BF237" s="75">
        <f t="shared" si="442"/>
        <v>-2287</v>
      </c>
      <c r="BG237" s="112">
        <v>1992</v>
      </c>
      <c r="BH237" s="75">
        <f t="shared" si="401"/>
        <v>-3375</v>
      </c>
      <c r="BI237" s="75">
        <f t="shared" si="402"/>
        <v>5150</v>
      </c>
      <c r="BJ237" s="75">
        <f t="shared" si="403"/>
        <v>-2971</v>
      </c>
      <c r="BK237" s="75">
        <f t="shared" si="443"/>
        <v>-3380</v>
      </c>
      <c r="BL237" s="75">
        <f t="shared" si="443"/>
        <v>-2831</v>
      </c>
      <c r="BM237" s="75"/>
      <c r="BN237" s="75">
        <f t="shared" si="444"/>
        <v>-3520</v>
      </c>
      <c r="BO237" s="75">
        <f t="shared" si="444"/>
        <v>-2685</v>
      </c>
      <c r="BP237" s="112">
        <v>2580</v>
      </c>
      <c r="BQ237" s="75">
        <f t="shared" si="404"/>
        <v>-2448</v>
      </c>
      <c r="BR237" s="112">
        <v>2338</v>
      </c>
      <c r="BS237" s="75">
        <f t="shared" si="405"/>
        <v>5540</v>
      </c>
      <c r="BT237" s="75">
        <f t="shared" si="445"/>
        <v>-3667</v>
      </c>
      <c r="BU237" s="75">
        <f t="shared" si="445"/>
        <v>-3145</v>
      </c>
      <c r="BV237" s="75">
        <f t="shared" si="445"/>
        <v>0</v>
      </c>
      <c r="BW237" s="75">
        <f t="shared" si="445"/>
        <v>0</v>
      </c>
      <c r="BX237" s="75">
        <f t="shared" si="445"/>
        <v>-2430</v>
      </c>
      <c r="BY237" s="75">
        <f t="shared" si="445"/>
        <v>-2570</v>
      </c>
      <c r="BZ237" s="75">
        <f t="shared" si="445"/>
        <v>-3355</v>
      </c>
      <c r="CA237" s="75">
        <f t="shared" si="445"/>
        <v>-2814</v>
      </c>
      <c r="CB237" s="112">
        <v>2369</v>
      </c>
      <c r="CC237" s="75">
        <f t="shared" si="406"/>
        <v>-262</v>
      </c>
      <c r="CD237" s="75">
        <f t="shared" si="407"/>
        <v>250</v>
      </c>
      <c r="CE237" s="126">
        <f t="shared" si="408"/>
        <v>-1205</v>
      </c>
      <c r="CF237" s="75">
        <f t="shared" si="409"/>
        <v>-2882</v>
      </c>
      <c r="CG237" s="75"/>
      <c r="CH237" s="75">
        <f t="shared" si="446"/>
        <v>-4869</v>
      </c>
      <c r="CI237" s="75">
        <f t="shared" si="446"/>
        <v>-2210</v>
      </c>
      <c r="CJ237" s="75"/>
      <c r="CK237" s="75">
        <f t="shared" si="447"/>
        <v>-2149</v>
      </c>
      <c r="CL237" s="75">
        <f t="shared" si="447"/>
        <v>-3055</v>
      </c>
      <c r="CM237" s="112">
        <v>1963</v>
      </c>
      <c r="CN237" s="75">
        <f t="shared" si="448"/>
        <v>0</v>
      </c>
      <c r="CO237" s="75">
        <f t="shared" si="448"/>
        <v>0</v>
      </c>
      <c r="CP237" s="75">
        <f t="shared" si="448"/>
        <v>0</v>
      </c>
      <c r="CQ237" s="75"/>
      <c r="CR237" s="126">
        <f t="shared" si="410"/>
        <v>-3271</v>
      </c>
      <c r="CS237" s="112">
        <v>1102.8980000000001</v>
      </c>
      <c r="CT237" s="121">
        <f t="shared" si="383"/>
        <v>-4.5430555555555557E-2</v>
      </c>
      <c r="CU237" s="75">
        <f t="shared" si="449"/>
        <v>-2656</v>
      </c>
      <c r="CV237" s="75">
        <f t="shared" si="449"/>
        <v>-3369</v>
      </c>
      <c r="CW237" s="75">
        <f t="shared" si="449"/>
        <v>0</v>
      </c>
      <c r="CX237" s="126" cm="1">
        <f t="array" ref="CX237">IF($F237&lt;=10000,0,-ROUND(MAX(INDEX(CX$26:CX$38,MATCH(MAX($F237-CX$86-IF(CX$8="Yes",IF(CX$9=0,$U237,MIN($U237,CX$9)),0),0),CX$12:CX$25,1))*(MAX($F237-CX$86-IF(CX$8="Yes",IF(CX$9=0,$U237,MIN($U237,CX$9)),0),0)-INDEX(CX$12:CX$25,MATCH(MAX($F237-CX$86-IF(CX$8="Yes",IF(CX$9=0,$U237,MIN($U237,CX$9)),0),0),CX$12:CX$25,1)))+INDEX(CX$39:CX$51,MATCH(MAX($F237-CX$86-IF(CX$8="Yes",IF(CX$9=0,$U237,MIN($U237,CX$9)),0),0),CX$12:CX$25,1))-CX$87,0),0))*(1-_xlfn.IFNA(INDEX(WVFamilyCredit[Percent],MATCH(1,(WVFamilyCredit[Year]=Calc!$B$4)*(WVFamilyCredit[HH Size]=SUM(Calc!$B$11:$B$12))*(WVFamilyCredit[Status]=Calc!$B$8)*(WVFamilyCredit[greater than]&lt;=$F237)*(WVFamilyCredit[equal to or less than]&gt;=$F237),0)),0))</f>
        <v>-2696</v>
      </c>
      <c r="CY237" s="115" cm="1">
        <f t="array" ref="CY237">(1-_xlfn.IFNA(INDEX(WVFamilyCredit[Percent],MATCH(1,(WVFamilyCredit[Year]=Calc!$B$4)*(WVFamilyCredit[HH Size]=SUM(Calc!$B$11:$B$12))*(WVFamilyCredit[Status]=Calc!$B$8)*(WVFamilyCredit[greater than]&lt;=$F237)*(WVFamilyCredit[equal to or less than]&gt;=$F237),0)),0))</f>
        <v>1</v>
      </c>
      <c r="CZ237" s="112">
        <v>3165</v>
      </c>
      <c r="DA237" s="57"/>
      <c r="DB237" s="75">
        <f t="shared" si="450"/>
        <v>-2730</v>
      </c>
      <c r="DC237" s="75">
        <f t="shared" si="450"/>
        <v>0</v>
      </c>
      <c r="DE237" s="57"/>
      <c r="DF237" s="57">
        <f t="shared" si="427"/>
        <v>3228</v>
      </c>
      <c r="DG237" s="57">
        <f t="shared" si="428"/>
        <v>2680</v>
      </c>
      <c r="DH237">
        <v>0</v>
      </c>
      <c r="DI237" s="57">
        <f t="shared" si="429"/>
        <v>2747</v>
      </c>
      <c r="DJ237" s="75">
        <f t="shared" si="430"/>
        <v>1992</v>
      </c>
      <c r="DK237" s="75">
        <f t="shared" si="431"/>
        <v>2580</v>
      </c>
      <c r="DL237" s="75">
        <f t="shared" si="432"/>
        <v>2338</v>
      </c>
      <c r="DM237" s="57">
        <f t="shared" si="433"/>
        <v>2369</v>
      </c>
      <c r="DN237" s="57">
        <f t="shared" si="434"/>
        <v>1963</v>
      </c>
      <c r="DO237">
        <f>0</f>
        <v>0</v>
      </c>
      <c r="DP237">
        <v>0</v>
      </c>
      <c r="DQ237" s="57">
        <f t="shared" si="435"/>
        <v>-3271</v>
      </c>
      <c r="DR237" s="75">
        <f t="shared" si="436"/>
        <v>-2696</v>
      </c>
      <c r="EB237" s="209" cm="1">
        <f t="array" ref="EB237">_xlfn.IFNA(INDEX(CAeitcTable[],MATCH(1,(CAeitcTable[At Least]&lt;=$F237)*(CAeitcTable[But Not Over]&gt;=$F237),0),MATCH(MIN($B$12,3),VALUE(CAeitcTable[#Headers]),0)),0)</f>
        <v>0</v>
      </c>
      <c r="EC237">
        <f t="shared" si="451"/>
        <v>0</v>
      </c>
      <c r="ED237">
        <f t="shared" si="451"/>
        <v>0</v>
      </c>
      <c r="EE237">
        <f t="shared" si="451"/>
        <v>0</v>
      </c>
      <c r="EF237">
        <f t="shared" si="451"/>
        <v>0</v>
      </c>
      <c r="EI237">
        <f t="shared" si="411"/>
        <v>0</v>
      </c>
      <c r="EK237">
        <f t="shared" si="452"/>
        <v>0</v>
      </c>
      <c r="EL237">
        <f t="shared" si="452"/>
        <v>0</v>
      </c>
      <c r="EM237">
        <f t="shared" si="452"/>
        <v>0</v>
      </c>
      <c r="EN237">
        <f t="shared" si="452"/>
        <v>0</v>
      </c>
      <c r="EP237">
        <f t="shared" si="453"/>
        <v>0</v>
      </c>
      <c r="EQ237">
        <f t="shared" si="453"/>
        <v>0</v>
      </c>
      <c r="ER237" s="209">
        <f t="shared" si="412"/>
        <v>0</v>
      </c>
      <c r="ES237">
        <f t="shared" si="454"/>
        <v>0</v>
      </c>
      <c r="ET237">
        <f t="shared" si="454"/>
        <v>0</v>
      </c>
      <c r="EU237" s="213">
        <f t="shared" si="413"/>
        <v>0</v>
      </c>
      <c r="EW237" s="215">
        <f t="shared" si="414"/>
        <v>0</v>
      </c>
      <c r="EX237">
        <f t="shared" si="455"/>
        <v>0</v>
      </c>
      <c r="EY237">
        <f t="shared" si="455"/>
        <v>0</v>
      </c>
      <c r="FB237">
        <f t="shared" si="456"/>
        <v>0</v>
      </c>
      <c r="FC237">
        <f t="shared" si="456"/>
        <v>0</v>
      </c>
      <c r="FD237">
        <f t="shared" si="456"/>
        <v>0</v>
      </c>
      <c r="FG237" s="215">
        <f t="shared" si="415"/>
        <v>0</v>
      </c>
      <c r="FH237">
        <f t="shared" si="457"/>
        <v>0</v>
      </c>
      <c r="FI237">
        <f t="shared" si="457"/>
        <v>0</v>
      </c>
      <c r="FK237">
        <f t="shared" si="416"/>
        <v>0</v>
      </c>
      <c r="FL237" s="215">
        <f t="shared" si="417"/>
        <v>0</v>
      </c>
      <c r="FP237" s="215">
        <f t="shared" si="418"/>
        <v>0</v>
      </c>
      <c r="FQ237">
        <f t="shared" si="419"/>
        <v>0</v>
      </c>
      <c r="FR237" s="215">
        <f t="shared" si="420"/>
        <v>0</v>
      </c>
      <c r="FS237" s="209">
        <f t="shared" si="421"/>
        <v>315</v>
      </c>
      <c r="FU237">
        <f t="shared" si="422"/>
        <v>0</v>
      </c>
    </row>
    <row r="238" spans="6:177">
      <c r="F238" s="2">
        <v>72500</v>
      </c>
      <c r="G238">
        <f t="shared" si="423"/>
        <v>72525</v>
      </c>
      <c r="H238" s="75">
        <f t="shared" si="384"/>
        <v>-8211</v>
      </c>
      <c r="I238" s="57">
        <v>5890</v>
      </c>
      <c r="J238" s="57">
        <v>0</v>
      </c>
      <c r="K238" s="2">
        <f>ROUND(INDEX(CCareExpDecimal[],MATCH(F238,CCareExpDecimal[Income At Least],1),2)*J238,0)</f>
        <v>0</v>
      </c>
      <c r="L238" s="57">
        <v>1178.0000000000059</v>
      </c>
      <c r="M238" s="2">
        <f t="shared" si="385"/>
        <v>0</v>
      </c>
      <c r="N238" s="57">
        <v>4000</v>
      </c>
      <c r="O238" s="57">
        <f t="shared" si="363"/>
        <v>4000</v>
      </c>
      <c r="P238" s="2">
        <f t="shared" si="386"/>
        <v>0</v>
      </c>
      <c r="Q238" s="96">
        <v>0</v>
      </c>
      <c r="R238" s="96">
        <f t="shared" si="424"/>
        <v>0</v>
      </c>
      <c r="S238" s="2">
        <f t="shared" si="425"/>
        <v>0</v>
      </c>
      <c r="T238" s="2">
        <f t="shared" si="387"/>
        <v>-8211</v>
      </c>
      <c r="U238" s="2">
        <f t="shared" si="388"/>
        <v>8211</v>
      </c>
      <c r="V238" s="75"/>
      <c r="W238" s="75">
        <f t="shared" si="389"/>
        <v>-1977</v>
      </c>
      <c r="X238" s="75">
        <f t="shared" si="390"/>
        <v>5</v>
      </c>
      <c r="Y238" s="75">
        <f t="shared" si="391"/>
        <v>0</v>
      </c>
      <c r="Z238" s="75"/>
      <c r="AA238" s="2">
        <f t="shared" si="392"/>
        <v>2500</v>
      </c>
      <c r="AB238" s="2">
        <f>IF($F238&lt;=AD$64,AD$65,AD$66)*Calc!$B$12+AD$63</f>
        <v>1500</v>
      </c>
      <c r="AC238" s="2">
        <f t="shared" si="393"/>
        <v>4000</v>
      </c>
      <c r="AD238" s="126">
        <f t="shared" si="394"/>
        <v>-3510</v>
      </c>
      <c r="AE238" s="112">
        <v>3248</v>
      </c>
      <c r="AF238" s="75">
        <f t="shared" si="395"/>
        <v>0</v>
      </c>
      <c r="AG238" s="75"/>
      <c r="AH238" s="75">
        <f t="shared" si="396"/>
        <v>-1466</v>
      </c>
      <c r="AI238" s="75">
        <f t="shared" si="397"/>
        <v>0</v>
      </c>
      <c r="AJ238" s="75">
        <f t="shared" si="398"/>
        <v>-2798</v>
      </c>
      <c r="AK238" s="75">
        <f t="shared" si="399"/>
        <v>0</v>
      </c>
      <c r="AL238" s="75">
        <f t="shared" si="426"/>
        <v>-2798</v>
      </c>
      <c r="AM238" s="114">
        <v>2703</v>
      </c>
      <c r="AN238" s="120"/>
      <c r="AO238" s="75">
        <f t="shared" si="439"/>
        <v>-2872</v>
      </c>
      <c r="AP238" s="75">
        <f t="shared" si="439"/>
        <v>-2581</v>
      </c>
      <c r="AQ238" s="75"/>
      <c r="AR238" s="126">
        <f t="shared" si="400"/>
        <v>-2913</v>
      </c>
      <c r="AS238" s="75">
        <f t="shared" si="440"/>
        <v>-3444</v>
      </c>
      <c r="AT238" s="75">
        <f t="shared" si="440"/>
        <v>-3412</v>
      </c>
      <c r="AU238" s="75">
        <f t="shared" si="440"/>
        <v>0</v>
      </c>
      <c r="AV238" s="75">
        <f t="shared" si="440"/>
        <v>-3531</v>
      </c>
      <c r="AW238" s="112">
        <v>2773</v>
      </c>
      <c r="AX238" s="75">
        <f t="shared" si="441"/>
        <v>-4959</v>
      </c>
      <c r="AY238" s="75">
        <f t="shared" si="441"/>
        <v>-3141</v>
      </c>
      <c r="AZ238" s="75"/>
      <c r="BA238" s="75">
        <f t="shared" si="442"/>
        <v>-3469</v>
      </c>
      <c r="BB238" s="75">
        <f t="shared" si="442"/>
        <v>-2252</v>
      </c>
      <c r="BC238" s="75">
        <f t="shared" si="442"/>
        <v>-3335</v>
      </c>
      <c r="BD238" s="75">
        <f t="shared" si="442"/>
        <v>-3347</v>
      </c>
      <c r="BE238" s="75">
        <f t="shared" si="442"/>
        <v>-3128</v>
      </c>
      <c r="BF238" s="75">
        <f t="shared" si="442"/>
        <v>-2308</v>
      </c>
      <c r="BG238" s="112">
        <v>2013</v>
      </c>
      <c r="BH238" s="75">
        <f t="shared" si="401"/>
        <v>-3409</v>
      </c>
      <c r="BI238" s="75">
        <f t="shared" si="402"/>
        <v>5150</v>
      </c>
      <c r="BJ238" s="75">
        <f t="shared" si="403"/>
        <v>-2995</v>
      </c>
      <c r="BK238" s="75">
        <f t="shared" si="443"/>
        <v>-3405</v>
      </c>
      <c r="BL238" s="75">
        <f t="shared" si="443"/>
        <v>-2852</v>
      </c>
      <c r="BM238" s="75"/>
      <c r="BN238" s="75">
        <f t="shared" si="444"/>
        <v>-3554</v>
      </c>
      <c r="BO238" s="75">
        <f t="shared" si="444"/>
        <v>-2710</v>
      </c>
      <c r="BP238" s="112">
        <v>2605</v>
      </c>
      <c r="BQ238" s="75">
        <f t="shared" si="404"/>
        <v>-2473</v>
      </c>
      <c r="BR238" s="112">
        <v>2362</v>
      </c>
      <c r="BS238" s="75">
        <f t="shared" si="405"/>
        <v>5540</v>
      </c>
      <c r="BT238" s="75">
        <f t="shared" si="445"/>
        <v>-3700</v>
      </c>
      <c r="BU238" s="75">
        <f t="shared" si="445"/>
        <v>-3179</v>
      </c>
      <c r="BV238" s="75">
        <f t="shared" si="445"/>
        <v>0</v>
      </c>
      <c r="BW238" s="75">
        <f t="shared" si="445"/>
        <v>0</v>
      </c>
      <c r="BX238" s="75">
        <f t="shared" si="445"/>
        <v>-2458</v>
      </c>
      <c r="BY238" s="75">
        <f t="shared" si="445"/>
        <v>-2594</v>
      </c>
      <c r="BZ238" s="75">
        <f t="shared" si="445"/>
        <v>-3383</v>
      </c>
      <c r="CA238" s="75">
        <f t="shared" si="445"/>
        <v>-2838</v>
      </c>
      <c r="CB238" s="112">
        <v>2393</v>
      </c>
      <c r="CC238" s="75">
        <f t="shared" si="406"/>
        <v>-272</v>
      </c>
      <c r="CD238" s="75">
        <f t="shared" si="407"/>
        <v>250</v>
      </c>
      <c r="CE238" s="126">
        <f t="shared" si="408"/>
        <v>-1218</v>
      </c>
      <c r="CF238" s="75">
        <f t="shared" si="409"/>
        <v>-2906</v>
      </c>
      <c r="CG238" s="75"/>
      <c r="CH238" s="75">
        <f t="shared" si="446"/>
        <v>-4912</v>
      </c>
      <c r="CI238" s="75">
        <f t="shared" si="446"/>
        <v>-2226</v>
      </c>
      <c r="CJ238" s="75"/>
      <c r="CK238" s="75">
        <f t="shared" si="447"/>
        <v>-2168</v>
      </c>
      <c r="CL238" s="75">
        <f t="shared" si="447"/>
        <v>-3087</v>
      </c>
      <c r="CM238" s="112">
        <v>1996</v>
      </c>
      <c r="CN238" s="75">
        <f t="shared" si="448"/>
        <v>0</v>
      </c>
      <c r="CO238" s="75">
        <f t="shared" si="448"/>
        <v>0</v>
      </c>
      <c r="CP238" s="75">
        <f t="shared" si="448"/>
        <v>0</v>
      </c>
      <c r="CQ238" s="75"/>
      <c r="CR238" s="126">
        <f t="shared" si="410"/>
        <v>-3301</v>
      </c>
      <c r="CS238" s="112">
        <v>1133.6480000000001</v>
      </c>
      <c r="CT238" s="121">
        <f t="shared" si="383"/>
        <v>-4.5531034482758623E-2</v>
      </c>
      <c r="CU238" s="75">
        <f t="shared" si="449"/>
        <v>-2689</v>
      </c>
      <c r="CV238" s="75">
        <f t="shared" si="449"/>
        <v>-3398</v>
      </c>
      <c r="CW238" s="75">
        <f t="shared" si="449"/>
        <v>0</v>
      </c>
      <c r="CX238" s="126" cm="1">
        <f t="array" ref="CX238">IF($F238&lt;=10000,0,-ROUND(MAX(INDEX(CX$26:CX$38,MATCH(MAX($F238-CX$86-IF(CX$8="Yes",IF(CX$9=0,$U238,MIN($U238,CX$9)),0),0),CX$12:CX$25,1))*(MAX($F238-CX$86-IF(CX$8="Yes",IF(CX$9=0,$U238,MIN($U238,CX$9)),0),0)-INDEX(CX$12:CX$25,MATCH(MAX($F238-CX$86-IF(CX$8="Yes",IF(CX$9=0,$U238,MIN($U238,CX$9)),0),0),CX$12:CX$25,1)))+INDEX(CX$39:CX$51,MATCH(MAX($F238-CX$86-IF(CX$8="Yes",IF(CX$9=0,$U238,MIN($U238,CX$9)),0),0),CX$12:CX$25,1))-CX$87,0),0))*(1-_xlfn.IFNA(INDEX(WVFamilyCredit[Percent],MATCH(1,(WVFamilyCredit[Year]=Calc!$B$4)*(WVFamilyCredit[HH Size]=SUM(Calc!$B$11:$B$12))*(WVFamilyCredit[Status]=Calc!$B$8)*(WVFamilyCredit[greater than]&lt;=$F238)*(WVFamilyCredit[equal to or less than]&gt;=$F238),0)),0))</f>
        <v>-2721</v>
      </c>
      <c r="CY238" s="115" cm="1">
        <f t="array" ref="CY238">(1-_xlfn.IFNA(INDEX(WVFamilyCredit[Percent],MATCH(1,(WVFamilyCredit[Year]=Calc!$B$4)*(WVFamilyCredit[HH Size]=SUM(Calc!$B$11:$B$12))*(WVFamilyCredit[Status]=Calc!$B$8)*(WVFamilyCredit[greater than]&lt;=$F238)*(WVFamilyCredit[equal to or less than]&gt;=$F238),0)),0))</f>
        <v>1</v>
      </c>
      <c r="CZ238" s="112">
        <v>3198</v>
      </c>
      <c r="DA238" s="57"/>
      <c r="DB238" s="75">
        <f t="shared" si="450"/>
        <v>-2756</v>
      </c>
      <c r="DC238" s="75">
        <f t="shared" si="450"/>
        <v>0</v>
      </c>
      <c r="DE238" s="57"/>
      <c r="DF238" s="57">
        <f t="shared" si="427"/>
        <v>3248</v>
      </c>
      <c r="DG238" s="57">
        <f t="shared" si="428"/>
        <v>2703</v>
      </c>
      <c r="DH238">
        <v>0</v>
      </c>
      <c r="DI238" s="57">
        <f t="shared" si="429"/>
        <v>2773</v>
      </c>
      <c r="DJ238" s="75">
        <f t="shared" si="430"/>
        <v>2013</v>
      </c>
      <c r="DK238" s="75">
        <f t="shared" si="431"/>
        <v>2605</v>
      </c>
      <c r="DL238" s="75">
        <f t="shared" si="432"/>
        <v>2362</v>
      </c>
      <c r="DM238" s="57">
        <f t="shared" si="433"/>
        <v>2393</v>
      </c>
      <c r="DN238" s="57">
        <f t="shared" si="434"/>
        <v>1996</v>
      </c>
      <c r="DO238">
        <f>0</f>
        <v>0</v>
      </c>
      <c r="DP238">
        <v>0</v>
      </c>
      <c r="DQ238" s="57">
        <f t="shared" si="435"/>
        <v>-3301</v>
      </c>
      <c r="DR238" s="75">
        <f t="shared" si="436"/>
        <v>-2721</v>
      </c>
      <c r="EB238" s="209" cm="1">
        <f t="array" ref="EB238">_xlfn.IFNA(INDEX(CAeitcTable[],MATCH(1,(CAeitcTable[At Least]&lt;=$F238)*(CAeitcTable[But Not Over]&gt;=$F238),0),MATCH(MIN($B$12,3),VALUE(CAeitcTable[#Headers]),0)),0)</f>
        <v>0</v>
      </c>
      <c r="EC238">
        <f t="shared" si="451"/>
        <v>0</v>
      </c>
      <c r="ED238">
        <f t="shared" si="451"/>
        <v>0</v>
      </c>
      <c r="EE238">
        <f t="shared" si="451"/>
        <v>0</v>
      </c>
      <c r="EF238">
        <f t="shared" si="451"/>
        <v>0</v>
      </c>
      <c r="EI238">
        <f t="shared" si="411"/>
        <v>0</v>
      </c>
      <c r="EK238">
        <f t="shared" si="452"/>
        <v>0</v>
      </c>
      <c r="EL238">
        <f t="shared" si="452"/>
        <v>0</v>
      </c>
      <c r="EM238">
        <f t="shared" si="452"/>
        <v>0</v>
      </c>
      <c r="EN238">
        <f t="shared" si="452"/>
        <v>0</v>
      </c>
      <c r="EP238">
        <f t="shared" si="453"/>
        <v>0</v>
      </c>
      <c r="EQ238">
        <f t="shared" si="453"/>
        <v>0</v>
      </c>
      <c r="ER238" s="209">
        <f t="shared" si="412"/>
        <v>0</v>
      </c>
      <c r="ES238">
        <f t="shared" si="454"/>
        <v>0</v>
      </c>
      <c r="ET238">
        <f t="shared" si="454"/>
        <v>0</v>
      </c>
      <c r="EU238" s="213">
        <f t="shared" si="413"/>
        <v>0</v>
      </c>
      <c r="EW238" s="215">
        <f t="shared" si="414"/>
        <v>0</v>
      </c>
      <c r="EX238">
        <f t="shared" si="455"/>
        <v>0</v>
      </c>
      <c r="EY238">
        <f t="shared" si="455"/>
        <v>0</v>
      </c>
      <c r="FB238">
        <f t="shared" si="456"/>
        <v>0</v>
      </c>
      <c r="FC238">
        <f t="shared" si="456"/>
        <v>0</v>
      </c>
      <c r="FD238">
        <f t="shared" si="456"/>
        <v>0</v>
      </c>
      <c r="FG238" s="215">
        <f t="shared" si="415"/>
        <v>0</v>
      </c>
      <c r="FH238">
        <f t="shared" si="457"/>
        <v>0</v>
      </c>
      <c r="FI238">
        <f t="shared" si="457"/>
        <v>0</v>
      </c>
      <c r="FK238">
        <f t="shared" si="416"/>
        <v>0</v>
      </c>
      <c r="FL238" s="215">
        <f t="shared" si="417"/>
        <v>0</v>
      </c>
      <c r="FP238" s="215">
        <f t="shared" si="418"/>
        <v>0</v>
      </c>
      <c r="FQ238">
        <f t="shared" si="419"/>
        <v>0</v>
      </c>
      <c r="FR238" s="215">
        <f t="shared" si="420"/>
        <v>0</v>
      </c>
      <c r="FS238" s="209">
        <f t="shared" si="421"/>
        <v>315</v>
      </c>
      <c r="FU238">
        <f t="shared" si="422"/>
        <v>0</v>
      </c>
    </row>
    <row r="239" spans="6:177">
      <c r="F239" s="2">
        <v>73000</v>
      </c>
      <c r="G239">
        <f t="shared" si="423"/>
        <v>73025</v>
      </c>
      <c r="H239" s="75">
        <f t="shared" si="384"/>
        <v>-8321</v>
      </c>
      <c r="I239" s="57">
        <v>5950</v>
      </c>
      <c r="J239" s="57">
        <v>0</v>
      </c>
      <c r="K239" s="2">
        <f>ROUND(INDEX(CCareExpDecimal[],MATCH(F239,CCareExpDecimal[Income At Least],1),2)*J239,0)</f>
        <v>0</v>
      </c>
      <c r="L239" s="57">
        <v>1190.0000000000059</v>
      </c>
      <c r="M239" s="2">
        <f t="shared" si="385"/>
        <v>0</v>
      </c>
      <c r="N239" s="57">
        <v>4000</v>
      </c>
      <c r="O239" s="57">
        <f t="shared" si="363"/>
        <v>4000</v>
      </c>
      <c r="P239" s="2">
        <f t="shared" si="386"/>
        <v>0</v>
      </c>
      <c r="Q239" s="96">
        <v>0</v>
      </c>
      <c r="R239" s="96">
        <f t="shared" si="424"/>
        <v>0</v>
      </c>
      <c r="S239" s="2">
        <f t="shared" si="425"/>
        <v>0</v>
      </c>
      <c r="T239" s="2">
        <f t="shared" si="387"/>
        <v>-8321</v>
      </c>
      <c r="U239" s="2">
        <f t="shared" si="388"/>
        <v>8321</v>
      </c>
      <c r="V239" s="75"/>
      <c r="W239" s="75">
        <f t="shared" si="389"/>
        <v>-1996</v>
      </c>
      <c r="X239" s="75">
        <f t="shared" si="390"/>
        <v>5</v>
      </c>
      <c r="Y239" s="75">
        <f t="shared" si="391"/>
        <v>0</v>
      </c>
      <c r="Z239" s="75"/>
      <c r="AA239" s="2">
        <f t="shared" si="392"/>
        <v>2500</v>
      </c>
      <c r="AB239" s="2">
        <f>IF($F239&lt;=AD$64,AD$65,AD$66)*Calc!$B$12+AD$63</f>
        <v>1500</v>
      </c>
      <c r="AC239" s="2">
        <f t="shared" si="393"/>
        <v>4000</v>
      </c>
      <c r="AD239" s="126">
        <f t="shared" si="394"/>
        <v>-3535</v>
      </c>
      <c r="AE239" s="112">
        <v>3273</v>
      </c>
      <c r="AF239" s="75">
        <f t="shared" si="395"/>
        <v>0</v>
      </c>
      <c r="AG239" s="75"/>
      <c r="AH239" s="75">
        <f t="shared" si="396"/>
        <v>-1479</v>
      </c>
      <c r="AI239" s="75">
        <f t="shared" si="397"/>
        <v>0</v>
      </c>
      <c r="AJ239" s="75">
        <f t="shared" si="398"/>
        <v>-2822</v>
      </c>
      <c r="AK239" s="75">
        <f t="shared" si="399"/>
        <v>0</v>
      </c>
      <c r="AL239" s="75">
        <f t="shared" si="426"/>
        <v>-2822</v>
      </c>
      <c r="AM239" s="114">
        <v>2727</v>
      </c>
      <c r="AN239" s="120"/>
      <c r="AO239" s="75">
        <f t="shared" si="439"/>
        <v>-2919</v>
      </c>
      <c r="AP239" s="75">
        <f t="shared" si="439"/>
        <v>-2603</v>
      </c>
      <c r="AQ239" s="75"/>
      <c r="AR239" s="126">
        <f t="shared" si="400"/>
        <v>-2940</v>
      </c>
      <c r="AS239" s="75">
        <f t="shared" si="440"/>
        <v>-3477</v>
      </c>
      <c r="AT239" s="75">
        <f t="shared" si="440"/>
        <v>-3445</v>
      </c>
      <c r="AU239" s="75">
        <f t="shared" si="440"/>
        <v>0</v>
      </c>
      <c r="AV239" s="75">
        <f t="shared" si="440"/>
        <v>-3559</v>
      </c>
      <c r="AW239" s="112">
        <v>2798</v>
      </c>
      <c r="AX239" s="75">
        <f t="shared" si="441"/>
        <v>-5000</v>
      </c>
      <c r="AY239" s="75">
        <f t="shared" si="441"/>
        <v>-3170</v>
      </c>
      <c r="AZ239" s="75"/>
      <c r="BA239" s="75">
        <f t="shared" si="442"/>
        <v>-3493</v>
      </c>
      <c r="BB239" s="75">
        <f t="shared" si="442"/>
        <v>-2268</v>
      </c>
      <c r="BC239" s="75">
        <f t="shared" si="442"/>
        <v>-3358</v>
      </c>
      <c r="BD239" s="75">
        <f t="shared" si="442"/>
        <v>-3376</v>
      </c>
      <c r="BE239" s="75">
        <f t="shared" si="442"/>
        <v>-3151</v>
      </c>
      <c r="BF239" s="75">
        <f t="shared" si="442"/>
        <v>-2329</v>
      </c>
      <c r="BG239" s="112">
        <v>2034</v>
      </c>
      <c r="BH239" s="75">
        <f t="shared" si="401"/>
        <v>-3443</v>
      </c>
      <c r="BI239" s="75">
        <f t="shared" si="402"/>
        <v>5150</v>
      </c>
      <c r="BJ239" s="75">
        <f t="shared" si="403"/>
        <v>-3018</v>
      </c>
      <c r="BK239" s="75">
        <f t="shared" si="443"/>
        <v>-3430</v>
      </c>
      <c r="BL239" s="75">
        <f t="shared" si="443"/>
        <v>-2873</v>
      </c>
      <c r="BM239" s="75"/>
      <c r="BN239" s="75">
        <f t="shared" si="444"/>
        <v>-3588</v>
      </c>
      <c r="BO239" s="75">
        <f t="shared" si="444"/>
        <v>-2735</v>
      </c>
      <c r="BP239" s="112">
        <v>2630</v>
      </c>
      <c r="BQ239" s="75">
        <f t="shared" si="404"/>
        <v>-2498</v>
      </c>
      <c r="BR239" s="112">
        <v>2387</v>
      </c>
      <c r="BS239" s="75">
        <f t="shared" si="405"/>
        <v>5540</v>
      </c>
      <c r="BT239" s="75">
        <f t="shared" si="445"/>
        <v>-3734</v>
      </c>
      <c r="BU239" s="75">
        <f t="shared" si="445"/>
        <v>-3212</v>
      </c>
      <c r="BV239" s="75">
        <f t="shared" si="445"/>
        <v>0</v>
      </c>
      <c r="BW239" s="75">
        <f t="shared" si="445"/>
        <v>0</v>
      </c>
      <c r="BX239" s="75">
        <f t="shared" si="445"/>
        <v>-2486</v>
      </c>
      <c r="BY239" s="75">
        <f t="shared" si="445"/>
        <v>-2619</v>
      </c>
      <c r="BZ239" s="75">
        <f t="shared" si="445"/>
        <v>-3410</v>
      </c>
      <c r="CA239" s="75">
        <f t="shared" si="445"/>
        <v>-2862</v>
      </c>
      <c r="CB239" s="112">
        <v>2417</v>
      </c>
      <c r="CC239" s="75">
        <f t="shared" si="406"/>
        <v>-281</v>
      </c>
      <c r="CD239" s="75">
        <f t="shared" si="407"/>
        <v>250</v>
      </c>
      <c r="CE239" s="126">
        <f t="shared" si="408"/>
        <v>-1232</v>
      </c>
      <c r="CF239" s="75">
        <f t="shared" si="409"/>
        <v>-2930</v>
      </c>
      <c r="CG239" s="75"/>
      <c r="CH239" s="75">
        <f t="shared" si="446"/>
        <v>-4956</v>
      </c>
      <c r="CI239" s="75">
        <f t="shared" si="446"/>
        <v>-2241</v>
      </c>
      <c r="CJ239" s="75"/>
      <c r="CK239" s="75">
        <f t="shared" si="447"/>
        <v>-2186</v>
      </c>
      <c r="CL239" s="75">
        <f t="shared" si="447"/>
        <v>-3119</v>
      </c>
      <c r="CM239" s="112">
        <v>2027</v>
      </c>
      <c r="CN239" s="75">
        <f t="shared" si="448"/>
        <v>0</v>
      </c>
      <c r="CO239" s="75">
        <f t="shared" si="448"/>
        <v>0</v>
      </c>
      <c r="CP239" s="75">
        <f t="shared" si="448"/>
        <v>0</v>
      </c>
      <c r="CQ239" s="75"/>
      <c r="CR239" s="126">
        <f t="shared" si="410"/>
        <v>-3332</v>
      </c>
      <c r="CS239" s="112">
        <v>1164.3980000000001</v>
      </c>
      <c r="CT239" s="121">
        <f t="shared" si="383"/>
        <v>-4.5643835616438359E-2</v>
      </c>
      <c r="CU239" s="75">
        <f t="shared" si="449"/>
        <v>-2722</v>
      </c>
      <c r="CV239" s="75">
        <f t="shared" si="449"/>
        <v>-3427</v>
      </c>
      <c r="CW239" s="75">
        <f t="shared" si="449"/>
        <v>0</v>
      </c>
      <c r="CX239" s="126" cm="1">
        <f t="array" ref="CX239">IF($F239&lt;=10000,0,-ROUND(MAX(INDEX(CX$26:CX$38,MATCH(MAX($F239-CX$86-IF(CX$8="Yes",IF(CX$9=0,$U239,MIN($U239,CX$9)),0),0),CX$12:CX$25,1))*(MAX($F239-CX$86-IF(CX$8="Yes",IF(CX$9=0,$U239,MIN($U239,CX$9)),0),0)-INDEX(CX$12:CX$25,MATCH(MAX($F239-CX$86-IF(CX$8="Yes",IF(CX$9=0,$U239,MIN($U239,CX$9)),0),0),CX$12:CX$25,1)))+INDEX(CX$39:CX$51,MATCH(MAX($F239-CX$86-IF(CX$8="Yes",IF(CX$9=0,$U239,MIN($U239,CX$9)),0),0),CX$12:CX$25,1))-CX$87,0),0))*(1-_xlfn.IFNA(INDEX(WVFamilyCredit[Percent],MATCH(1,(WVFamilyCredit[Year]=Calc!$B$4)*(WVFamilyCredit[HH Size]=SUM(Calc!$B$11:$B$12))*(WVFamilyCredit[Status]=Calc!$B$8)*(WVFamilyCredit[greater than]&lt;=$F239)*(WVFamilyCredit[equal to or less than]&gt;=$F239),0)),0))</f>
        <v>-2747</v>
      </c>
      <c r="CY239" s="115" cm="1">
        <f t="array" ref="CY239">(1-_xlfn.IFNA(INDEX(WVFamilyCredit[Percent],MATCH(1,(WVFamilyCredit[Year]=Calc!$B$4)*(WVFamilyCredit[HH Size]=SUM(Calc!$B$11:$B$12))*(WVFamilyCredit[Status]=Calc!$B$8)*(WVFamilyCredit[greater than]&lt;=$F239)*(WVFamilyCredit[equal to or less than]&gt;=$F239),0)),0))</f>
        <v>1</v>
      </c>
      <c r="CZ239" s="112">
        <v>3230</v>
      </c>
      <c r="DA239" s="57"/>
      <c r="DB239" s="75">
        <f t="shared" si="450"/>
        <v>-2783</v>
      </c>
      <c r="DC239" s="75">
        <f t="shared" si="450"/>
        <v>0</v>
      </c>
      <c r="DE239" s="57"/>
      <c r="DF239" s="57">
        <f t="shared" si="427"/>
        <v>3273</v>
      </c>
      <c r="DG239" s="57">
        <f t="shared" si="428"/>
        <v>2727</v>
      </c>
      <c r="DH239">
        <v>0</v>
      </c>
      <c r="DI239" s="57">
        <f t="shared" si="429"/>
        <v>2798</v>
      </c>
      <c r="DJ239" s="75">
        <f t="shared" si="430"/>
        <v>2034</v>
      </c>
      <c r="DK239" s="75">
        <f t="shared" si="431"/>
        <v>2630</v>
      </c>
      <c r="DL239" s="75">
        <f t="shared" si="432"/>
        <v>2387</v>
      </c>
      <c r="DM239" s="57">
        <f t="shared" si="433"/>
        <v>2417</v>
      </c>
      <c r="DN239" s="57">
        <f t="shared" si="434"/>
        <v>2027</v>
      </c>
      <c r="DO239">
        <f>0</f>
        <v>0</v>
      </c>
      <c r="DP239">
        <v>0</v>
      </c>
      <c r="DQ239" s="57">
        <f t="shared" si="435"/>
        <v>-3332</v>
      </c>
      <c r="DR239" s="75">
        <f t="shared" si="436"/>
        <v>-2747</v>
      </c>
      <c r="EB239" s="209" cm="1">
        <f t="array" ref="EB239">_xlfn.IFNA(INDEX(CAeitcTable[],MATCH(1,(CAeitcTable[At Least]&lt;=$F239)*(CAeitcTable[But Not Over]&gt;=$F239),0),MATCH(MIN($B$12,3),VALUE(CAeitcTable[#Headers]),0)),0)</f>
        <v>0</v>
      </c>
      <c r="EC239">
        <f t="shared" si="451"/>
        <v>0</v>
      </c>
      <c r="ED239">
        <f t="shared" si="451"/>
        <v>0</v>
      </c>
      <c r="EE239">
        <f t="shared" si="451"/>
        <v>0</v>
      </c>
      <c r="EF239">
        <f t="shared" si="451"/>
        <v>0</v>
      </c>
      <c r="EI239">
        <f t="shared" si="411"/>
        <v>0</v>
      </c>
      <c r="EK239">
        <f t="shared" si="452"/>
        <v>0</v>
      </c>
      <c r="EL239">
        <f t="shared" si="452"/>
        <v>0</v>
      </c>
      <c r="EM239">
        <f t="shared" si="452"/>
        <v>0</v>
      </c>
      <c r="EN239">
        <f t="shared" si="452"/>
        <v>0</v>
      </c>
      <c r="EP239">
        <f t="shared" si="453"/>
        <v>0</v>
      </c>
      <c r="EQ239">
        <f t="shared" si="453"/>
        <v>0</v>
      </c>
      <c r="ER239" s="209">
        <f t="shared" si="412"/>
        <v>0</v>
      </c>
      <c r="ES239">
        <f t="shared" si="454"/>
        <v>0</v>
      </c>
      <c r="ET239">
        <f t="shared" si="454"/>
        <v>0</v>
      </c>
      <c r="EU239" s="213">
        <f t="shared" si="413"/>
        <v>0</v>
      </c>
      <c r="EW239" s="215">
        <f t="shared" si="414"/>
        <v>0</v>
      </c>
      <c r="EX239">
        <f t="shared" si="455"/>
        <v>0</v>
      </c>
      <c r="EY239">
        <f t="shared" si="455"/>
        <v>0</v>
      </c>
      <c r="FB239">
        <f t="shared" si="456"/>
        <v>0</v>
      </c>
      <c r="FC239">
        <f t="shared" si="456"/>
        <v>0</v>
      </c>
      <c r="FD239">
        <f t="shared" si="456"/>
        <v>0</v>
      </c>
      <c r="FG239" s="215">
        <f t="shared" si="415"/>
        <v>0</v>
      </c>
      <c r="FH239">
        <f t="shared" si="457"/>
        <v>0</v>
      </c>
      <c r="FI239">
        <f t="shared" si="457"/>
        <v>0</v>
      </c>
      <c r="FK239">
        <f t="shared" si="416"/>
        <v>0</v>
      </c>
      <c r="FL239" s="215">
        <f t="shared" si="417"/>
        <v>0</v>
      </c>
      <c r="FP239" s="215">
        <f t="shared" si="418"/>
        <v>0</v>
      </c>
      <c r="FQ239">
        <f t="shared" si="419"/>
        <v>0</v>
      </c>
      <c r="FR239" s="215">
        <f t="shared" si="420"/>
        <v>0</v>
      </c>
      <c r="FS239" s="209">
        <f t="shared" si="421"/>
        <v>315</v>
      </c>
      <c r="FU239">
        <f t="shared" si="422"/>
        <v>0</v>
      </c>
    </row>
    <row r="240" spans="6:177">
      <c r="F240" s="2">
        <v>73500</v>
      </c>
      <c r="G240">
        <f t="shared" si="423"/>
        <v>73525</v>
      </c>
      <c r="H240" s="75">
        <f t="shared" si="384"/>
        <v>-8431</v>
      </c>
      <c r="I240" s="57">
        <v>6010</v>
      </c>
      <c r="J240" s="57">
        <v>0</v>
      </c>
      <c r="K240" s="2">
        <f>ROUND(INDEX(CCareExpDecimal[],MATCH(F240,CCareExpDecimal[Income At Least],1),2)*J240,0)</f>
        <v>0</v>
      </c>
      <c r="L240" s="57">
        <v>1200.0000000000061</v>
      </c>
      <c r="M240" s="2">
        <f t="shared" si="385"/>
        <v>0</v>
      </c>
      <c r="N240" s="57">
        <v>4000</v>
      </c>
      <c r="O240" s="57">
        <f t="shared" si="363"/>
        <v>4000</v>
      </c>
      <c r="P240" s="2">
        <f t="shared" si="386"/>
        <v>0</v>
      </c>
      <c r="Q240" s="96">
        <v>0</v>
      </c>
      <c r="R240" s="96">
        <f t="shared" si="424"/>
        <v>0</v>
      </c>
      <c r="S240" s="2">
        <f t="shared" si="425"/>
        <v>0</v>
      </c>
      <c r="T240" s="2">
        <f t="shared" si="387"/>
        <v>-8431</v>
      </c>
      <c r="U240" s="2">
        <f t="shared" si="388"/>
        <v>8431</v>
      </c>
      <c r="V240" s="75"/>
      <c r="W240" s="75">
        <f t="shared" si="389"/>
        <v>-2015</v>
      </c>
      <c r="X240" s="75">
        <f t="shared" si="390"/>
        <v>5</v>
      </c>
      <c r="Y240" s="75">
        <f t="shared" si="391"/>
        <v>0</v>
      </c>
      <c r="Z240" s="75"/>
      <c r="AA240" s="2">
        <f t="shared" si="392"/>
        <v>2500</v>
      </c>
      <c r="AB240" s="2">
        <f>IF($F240&lt;=AD$64,AD$65,AD$66)*Calc!$B$12+AD$63</f>
        <v>1500</v>
      </c>
      <c r="AC240" s="2">
        <f t="shared" si="393"/>
        <v>4000</v>
      </c>
      <c r="AD240" s="126">
        <f t="shared" si="394"/>
        <v>-3560</v>
      </c>
      <c r="AE240" s="112">
        <v>3293</v>
      </c>
      <c r="AF240" s="75">
        <f t="shared" si="395"/>
        <v>0</v>
      </c>
      <c r="AG240" s="75"/>
      <c r="AH240" s="75">
        <f t="shared" si="396"/>
        <v>-1491</v>
      </c>
      <c r="AI240" s="75">
        <f t="shared" si="397"/>
        <v>0</v>
      </c>
      <c r="AJ240" s="75">
        <f t="shared" si="398"/>
        <v>-2847</v>
      </c>
      <c r="AK240" s="75">
        <f t="shared" si="399"/>
        <v>0</v>
      </c>
      <c r="AL240" s="75">
        <f t="shared" si="426"/>
        <v>-2847</v>
      </c>
      <c r="AM240" s="114">
        <v>2750</v>
      </c>
      <c r="AN240" s="120"/>
      <c r="AO240" s="75">
        <f t="shared" si="439"/>
        <v>-2965</v>
      </c>
      <c r="AP240" s="75">
        <f t="shared" si="439"/>
        <v>-2625</v>
      </c>
      <c r="AQ240" s="75"/>
      <c r="AR240" s="126">
        <f t="shared" si="400"/>
        <v>-2968</v>
      </c>
      <c r="AS240" s="75">
        <f t="shared" si="440"/>
        <v>-3510</v>
      </c>
      <c r="AT240" s="75">
        <f t="shared" si="440"/>
        <v>-3477</v>
      </c>
      <c r="AU240" s="75">
        <f t="shared" si="440"/>
        <v>0</v>
      </c>
      <c r="AV240" s="75">
        <f t="shared" si="440"/>
        <v>-3588</v>
      </c>
      <c r="AW240" s="112">
        <v>2823</v>
      </c>
      <c r="AX240" s="75">
        <f t="shared" si="441"/>
        <v>-5041</v>
      </c>
      <c r="AY240" s="75">
        <f t="shared" si="441"/>
        <v>-3199</v>
      </c>
      <c r="AZ240" s="75"/>
      <c r="BA240" s="75">
        <f t="shared" si="442"/>
        <v>-3518</v>
      </c>
      <c r="BB240" s="75">
        <f t="shared" si="442"/>
        <v>-2284</v>
      </c>
      <c r="BC240" s="75">
        <f t="shared" si="442"/>
        <v>-3380</v>
      </c>
      <c r="BD240" s="75">
        <f t="shared" si="442"/>
        <v>-3404</v>
      </c>
      <c r="BE240" s="75">
        <f t="shared" si="442"/>
        <v>-3173</v>
      </c>
      <c r="BF240" s="75">
        <f t="shared" si="442"/>
        <v>-2350</v>
      </c>
      <c r="BG240" s="112">
        <v>2055</v>
      </c>
      <c r="BH240" s="75">
        <f t="shared" si="401"/>
        <v>-3476</v>
      </c>
      <c r="BI240" s="75">
        <f t="shared" si="402"/>
        <v>5150</v>
      </c>
      <c r="BJ240" s="75">
        <f t="shared" si="403"/>
        <v>-3042</v>
      </c>
      <c r="BK240" s="75">
        <f t="shared" si="443"/>
        <v>-3455</v>
      </c>
      <c r="BL240" s="75">
        <f t="shared" si="443"/>
        <v>-2894</v>
      </c>
      <c r="BM240" s="75"/>
      <c r="BN240" s="75">
        <f t="shared" si="444"/>
        <v>-3622</v>
      </c>
      <c r="BO240" s="75">
        <f t="shared" si="444"/>
        <v>-2760</v>
      </c>
      <c r="BP240" s="112">
        <v>2655</v>
      </c>
      <c r="BQ240" s="75">
        <f t="shared" si="404"/>
        <v>-2522</v>
      </c>
      <c r="BR240" s="112">
        <v>2411</v>
      </c>
      <c r="BS240" s="75">
        <f t="shared" si="405"/>
        <v>5540</v>
      </c>
      <c r="BT240" s="75">
        <f t="shared" si="445"/>
        <v>-3768</v>
      </c>
      <c r="BU240" s="75">
        <f t="shared" si="445"/>
        <v>-3245</v>
      </c>
      <c r="BV240" s="75">
        <f t="shared" si="445"/>
        <v>0</v>
      </c>
      <c r="BW240" s="75">
        <f t="shared" si="445"/>
        <v>0</v>
      </c>
      <c r="BX240" s="75">
        <f t="shared" si="445"/>
        <v>-2513</v>
      </c>
      <c r="BY240" s="75">
        <f t="shared" si="445"/>
        <v>-2643</v>
      </c>
      <c r="BZ240" s="75">
        <f t="shared" si="445"/>
        <v>-3438</v>
      </c>
      <c r="CA240" s="75">
        <f t="shared" si="445"/>
        <v>-2886</v>
      </c>
      <c r="CB240" s="112">
        <v>2440</v>
      </c>
      <c r="CC240" s="75">
        <f t="shared" si="406"/>
        <v>-291</v>
      </c>
      <c r="CD240" s="75">
        <f t="shared" si="407"/>
        <v>250</v>
      </c>
      <c r="CE240" s="126">
        <f t="shared" si="408"/>
        <v>-1246</v>
      </c>
      <c r="CF240" s="75">
        <f t="shared" si="409"/>
        <v>-2954</v>
      </c>
      <c r="CG240" s="75"/>
      <c r="CH240" s="75">
        <f t="shared" si="446"/>
        <v>-5000</v>
      </c>
      <c r="CI240" s="75">
        <f t="shared" si="446"/>
        <v>-2256</v>
      </c>
      <c r="CJ240" s="75"/>
      <c r="CK240" s="75">
        <f t="shared" si="447"/>
        <v>-2205</v>
      </c>
      <c r="CL240" s="75">
        <f t="shared" si="447"/>
        <v>-3151</v>
      </c>
      <c r="CM240" s="112">
        <v>2059</v>
      </c>
      <c r="CN240" s="75">
        <f t="shared" si="448"/>
        <v>0</v>
      </c>
      <c r="CO240" s="75">
        <f t="shared" si="448"/>
        <v>0</v>
      </c>
      <c r="CP240" s="75">
        <f t="shared" si="448"/>
        <v>0</v>
      </c>
      <c r="CQ240" s="75"/>
      <c r="CR240" s="126">
        <f t="shared" si="410"/>
        <v>-3363</v>
      </c>
      <c r="CS240" s="112">
        <v>1195.1480000000001</v>
      </c>
      <c r="CT240" s="121">
        <f t="shared" si="383"/>
        <v>-4.5755102040816328E-2</v>
      </c>
      <c r="CU240" s="75">
        <f t="shared" si="449"/>
        <v>-2755</v>
      </c>
      <c r="CV240" s="75">
        <f t="shared" si="449"/>
        <v>-3455</v>
      </c>
      <c r="CW240" s="75">
        <f t="shared" si="449"/>
        <v>0</v>
      </c>
      <c r="CX240" s="126" cm="1">
        <f t="array" ref="CX240">IF($F240&lt;=10000,0,-ROUND(MAX(INDEX(CX$26:CX$38,MATCH(MAX($F240-CX$86-IF(CX$8="Yes",IF(CX$9=0,$U240,MIN($U240,CX$9)),0),0),CX$12:CX$25,1))*(MAX($F240-CX$86-IF(CX$8="Yes",IF(CX$9=0,$U240,MIN($U240,CX$9)),0),0)-INDEX(CX$12:CX$25,MATCH(MAX($F240-CX$86-IF(CX$8="Yes",IF(CX$9=0,$U240,MIN($U240,CX$9)),0),0),CX$12:CX$25,1)))+INDEX(CX$39:CX$51,MATCH(MAX($F240-CX$86-IF(CX$8="Yes",IF(CX$9=0,$U240,MIN($U240,CX$9)),0),0),CX$12:CX$25,1))-CX$87,0),0))*(1-_xlfn.IFNA(INDEX(WVFamilyCredit[Percent],MATCH(1,(WVFamilyCredit[Year]=Calc!$B$4)*(WVFamilyCredit[HH Size]=SUM(Calc!$B$11:$B$12))*(WVFamilyCredit[Status]=Calc!$B$8)*(WVFamilyCredit[greater than]&lt;=$F240)*(WVFamilyCredit[equal to or less than]&gt;=$F240),0)),0))</f>
        <v>-2772</v>
      </c>
      <c r="CY240" s="115" cm="1">
        <f t="array" ref="CY240">(1-_xlfn.IFNA(INDEX(WVFamilyCredit[Percent],MATCH(1,(WVFamilyCredit[Year]=Calc!$B$4)*(WVFamilyCredit[HH Size]=SUM(Calc!$B$11:$B$12))*(WVFamilyCredit[Status]=Calc!$B$8)*(WVFamilyCredit[greater than]&lt;=$F240)*(WVFamilyCredit[equal to or less than]&gt;=$F240),0)),0))</f>
        <v>1</v>
      </c>
      <c r="CZ240" s="112">
        <v>3263</v>
      </c>
      <c r="DA240" s="57"/>
      <c r="DB240" s="75">
        <f t="shared" si="450"/>
        <v>-2809</v>
      </c>
      <c r="DC240" s="75">
        <f t="shared" si="450"/>
        <v>0</v>
      </c>
      <c r="DE240" s="57"/>
      <c r="DF240" s="57">
        <f t="shared" si="427"/>
        <v>3293</v>
      </c>
      <c r="DG240" s="57">
        <f t="shared" si="428"/>
        <v>2750</v>
      </c>
      <c r="DH240">
        <v>0</v>
      </c>
      <c r="DI240" s="57">
        <f t="shared" si="429"/>
        <v>2823</v>
      </c>
      <c r="DJ240" s="75">
        <f t="shared" si="430"/>
        <v>2055</v>
      </c>
      <c r="DK240" s="75">
        <f t="shared" si="431"/>
        <v>2655</v>
      </c>
      <c r="DL240" s="75">
        <f t="shared" si="432"/>
        <v>2411</v>
      </c>
      <c r="DM240" s="57">
        <f t="shared" si="433"/>
        <v>2440</v>
      </c>
      <c r="DN240" s="57">
        <f t="shared" si="434"/>
        <v>2059</v>
      </c>
      <c r="DO240">
        <f>0</f>
        <v>0</v>
      </c>
      <c r="DP240">
        <v>0</v>
      </c>
      <c r="DQ240" s="57">
        <f t="shared" si="435"/>
        <v>-3363</v>
      </c>
      <c r="DR240" s="75">
        <f t="shared" si="436"/>
        <v>-2772</v>
      </c>
      <c r="EB240" s="209" cm="1">
        <f t="array" ref="EB240">_xlfn.IFNA(INDEX(CAeitcTable[],MATCH(1,(CAeitcTable[At Least]&lt;=$F240)*(CAeitcTable[But Not Over]&gt;=$F240),0),MATCH(MIN($B$12,3),VALUE(CAeitcTable[#Headers]),0)),0)</f>
        <v>0</v>
      </c>
      <c r="EC240">
        <f t="shared" si="451"/>
        <v>0</v>
      </c>
      <c r="ED240">
        <f t="shared" si="451"/>
        <v>0</v>
      </c>
      <c r="EE240">
        <f t="shared" si="451"/>
        <v>0</v>
      </c>
      <c r="EF240">
        <f t="shared" si="451"/>
        <v>0</v>
      </c>
      <c r="EI240">
        <f t="shared" si="411"/>
        <v>0</v>
      </c>
      <c r="EK240">
        <f t="shared" si="452"/>
        <v>0</v>
      </c>
      <c r="EL240">
        <f t="shared" si="452"/>
        <v>0</v>
      </c>
      <c r="EM240">
        <f t="shared" si="452"/>
        <v>0</v>
      </c>
      <c r="EN240">
        <f t="shared" si="452"/>
        <v>0</v>
      </c>
      <c r="EP240">
        <f t="shared" si="453"/>
        <v>0</v>
      </c>
      <c r="EQ240">
        <f t="shared" si="453"/>
        <v>0</v>
      </c>
      <c r="ER240" s="209">
        <f t="shared" si="412"/>
        <v>0</v>
      </c>
      <c r="ES240">
        <f t="shared" si="454"/>
        <v>0</v>
      </c>
      <c r="ET240">
        <f t="shared" si="454"/>
        <v>0</v>
      </c>
      <c r="EU240" s="213">
        <f t="shared" si="413"/>
        <v>0</v>
      </c>
      <c r="EW240" s="215">
        <f t="shared" si="414"/>
        <v>0</v>
      </c>
      <c r="EX240">
        <f t="shared" si="455"/>
        <v>0</v>
      </c>
      <c r="EY240">
        <f t="shared" si="455"/>
        <v>0</v>
      </c>
      <c r="FB240">
        <f t="shared" si="456"/>
        <v>0</v>
      </c>
      <c r="FC240">
        <f t="shared" si="456"/>
        <v>0</v>
      </c>
      <c r="FD240">
        <f t="shared" si="456"/>
        <v>0</v>
      </c>
      <c r="FG240" s="215">
        <f t="shared" si="415"/>
        <v>0</v>
      </c>
      <c r="FH240">
        <f t="shared" si="457"/>
        <v>0</v>
      </c>
      <c r="FI240">
        <f t="shared" si="457"/>
        <v>0</v>
      </c>
      <c r="FK240">
        <f t="shared" si="416"/>
        <v>0</v>
      </c>
      <c r="FL240" s="215">
        <f t="shared" si="417"/>
        <v>0</v>
      </c>
      <c r="FP240" s="215">
        <f t="shared" si="418"/>
        <v>0</v>
      </c>
      <c r="FQ240">
        <f t="shared" si="419"/>
        <v>0</v>
      </c>
      <c r="FR240" s="215">
        <f t="shared" si="420"/>
        <v>0</v>
      </c>
      <c r="FS240" s="209">
        <f t="shared" si="421"/>
        <v>315</v>
      </c>
      <c r="FU240">
        <f t="shared" si="422"/>
        <v>0</v>
      </c>
    </row>
    <row r="241" spans="6:177">
      <c r="F241" s="2">
        <v>74000</v>
      </c>
      <c r="G241">
        <f t="shared" si="423"/>
        <v>74025</v>
      </c>
      <c r="H241" s="75">
        <f t="shared" si="384"/>
        <v>-8541</v>
      </c>
      <c r="I241" s="57">
        <v>6070</v>
      </c>
      <c r="J241" s="57">
        <v>0</v>
      </c>
      <c r="K241" s="2">
        <f>ROUND(INDEX(CCareExpDecimal[],MATCH(F241,CCareExpDecimal[Income At Least],1),2)*J241,0)</f>
        <v>0</v>
      </c>
      <c r="L241" s="57">
        <v>1200.0000000000061</v>
      </c>
      <c r="M241" s="2">
        <f t="shared" si="385"/>
        <v>0</v>
      </c>
      <c r="N241" s="57">
        <v>4000</v>
      </c>
      <c r="O241" s="57">
        <f t="shared" si="363"/>
        <v>4000</v>
      </c>
      <c r="P241" s="2">
        <f t="shared" si="386"/>
        <v>0</v>
      </c>
      <c r="Q241" s="96">
        <v>0</v>
      </c>
      <c r="R241" s="96">
        <f t="shared" si="424"/>
        <v>0</v>
      </c>
      <c r="S241" s="2">
        <f t="shared" si="425"/>
        <v>0</v>
      </c>
      <c r="T241" s="2">
        <f t="shared" si="387"/>
        <v>-8541</v>
      </c>
      <c r="U241" s="2">
        <f t="shared" si="388"/>
        <v>8541</v>
      </c>
      <c r="V241" s="75"/>
      <c r="W241" s="75">
        <f t="shared" si="389"/>
        <v>-2034</v>
      </c>
      <c r="X241" s="75">
        <f t="shared" si="390"/>
        <v>5</v>
      </c>
      <c r="Y241" s="75">
        <f t="shared" si="391"/>
        <v>0</v>
      </c>
      <c r="Z241" s="75"/>
      <c r="AA241" s="2">
        <f t="shared" si="392"/>
        <v>2500</v>
      </c>
      <c r="AB241" s="2">
        <f>IF($F241&lt;=AD$64,AD$65,AD$66)*Calc!$B$12+AD$63</f>
        <v>1500</v>
      </c>
      <c r="AC241" s="2">
        <f t="shared" si="393"/>
        <v>4000</v>
      </c>
      <c r="AD241" s="126">
        <f t="shared" si="394"/>
        <v>-3585</v>
      </c>
      <c r="AE241" s="112">
        <v>3318</v>
      </c>
      <c r="AF241" s="75">
        <f t="shared" si="395"/>
        <v>0</v>
      </c>
      <c r="AG241" s="75"/>
      <c r="AH241" s="75">
        <f t="shared" si="396"/>
        <v>-1504</v>
      </c>
      <c r="AI241" s="75">
        <f t="shared" si="397"/>
        <v>0</v>
      </c>
      <c r="AJ241" s="75">
        <f t="shared" si="398"/>
        <v>-2871</v>
      </c>
      <c r="AK241" s="75">
        <f t="shared" si="399"/>
        <v>0</v>
      </c>
      <c r="AL241" s="75">
        <f t="shared" si="426"/>
        <v>-2871</v>
      </c>
      <c r="AM241" s="114">
        <v>2774</v>
      </c>
      <c r="AN241" s="120"/>
      <c r="AO241" s="75">
        <f t="shared" si="439"/>
        <v>-3012</v>
      </c>
      <c r="AP241" s="75">
        <f t="shared" si="439"/>
        <v>-2647</v>
      </c>
      <c r="AQ241" s="75"/>
      <c r="AR241" s="126">
        <f t="shared" si="400"/>
        <v>-2995</v>
      </c>
      <c r="AS241" s="75">
        <f t="shared" si="440"/>
        <v>-3543</v>
      </c>
      <c r="AT241" s="75">
        <f t="shared" si="440"/>
        <v>-3513</v>
      </c>
      <c r="AU241" s="75">
        <f t="shared" si="440"/>
        <v>0</v>
      </c>
      <c r="AV241" s="75">
        <f t="shared" si="440"/>
        <v>-3617</v>
      </c>
      <c r="AW241" s="112">
        <v>2852</v>
      </c>
      <c r="AX241" s="75">
        <f t="shared" si="441"/>
        <v>-5083</v>
      </c>
      <c r="AY241" s="75">
        <f t="shared" si="441"/>
        <v>-3228</v>
      </c>
      <c r="AZ241" s="75"/>
      <c r="BA241" s="75">
        <f t="shared" si="442"/>
        <v>-3543</v>
      </c>
      <c r="BB241" s="75">
        <f t="shared" si="442"/>
        <v>-2300</v>
      </c>
      <c r="BC241" s="75">
        <f t="shared" si="442"/>
        <v>-3402</v>
      </c>
      <c r="BD241" s="75">
        <f t="shared" si="442"/>
        <v>-3433</v>
      </c>
      <c r="BE241" s="75">
        <f t="shared" si="442"/>
        <v>-3196</v>
      </c>
      <c r="BF241" s="75">
        <f t="shared" si="442"/>
        <v>-2372</v>
      </c>
      <c r="BG241" s="112">
        <v>2077</v>
      </c>
      <c r="BH241" s="75">
        <f t="shared" si="401"/>
        <v>-3510</v>
      </c>
      <c r="BI241" s="75">
        <f t="shared" si="402"/>
        <v>5150</v>
      </c>
      <c r="BJ241" s="75">
        <f t="shared" si="403"/>
        <v>-3066</v>
      </c>
      <c r="BK241" s="75">
        <f t="shared" si="443"/>
        <v>-3480</v>
      </c>
      <c r="BL241" s="75">
        <f t="shared" si="443"/>
        <v>-2916</v>
      </c>
      <c r="BM241" s="75"/>
      <c r="BN241" s="75">
        <f t="shared" si="444"/>
        <v>-3656</v>
      </c>
      <c r="BO241" s="75">
        <f t="shared" si="444"/>
        <v>-2785</v>
      </c>
      <c r="BP241" s="112">
        <v>2680</v>
      </c>
      <c r="BQ241" s="75">
        <f t="shared" si="404"/>
        <v>-2547</v>
      </c>
      <c r="BR241" s="112">
        <v>2435</v>
      </c>
      <c r="BS241" s="75">
        <f t="shared" si="405"/>
        <v>5540</v>
      </c>
      <c r="BT241" s="75">
        <f t="shared" si="445"/>
        <v>-3802</v>
      </c>
      <c r="BU241" s="75">
        <f t="shared" si="445"/>
        <v>-3278</v>
      </c>
      <c r="BV241" s="75">
        <f t="shared" si="445"/>
        <v>0</v>
      </c>
      <c r="BW241" s="75">
        <f t="shared" si="445"/>
        <v>0</v>
      </c>
      <c r="BX241" s="75">
        <f t="shared" si="445"/>
        <v>-2541</v>
      </c>
      <c r="BY241" s="75">
        <f t="shared" si="445"/>
        <v>-2668</v>
      </c>
      <c r="BZ241" s="75">
        <f t="shared" si="445"/>
        <v>-3465</v>
      </c>
      <c r="CA241" s="75">
        <f t="shared" si="445"/>
        <v>-2909</v>
      </c>
      <c r="CB241" s="112">
        <v>2464</v>
      </c>
      <c r="CC241" s="75">
        <f t="shared" si="406"/>
        <v>-301</v>
      </c>
      <c r="CD241" s="75">
        <f t="shared" si="407"/>
        <v>250</v>
      </c>
      <c r="CE241" s="126">
        <f t="shared" si="408"/>
        <v>-1260</v>
      </c>
      <c r="CF241" s="75">
        <f t="shared" si="409"/>
        <v>-2977</v>
      </c>
      <c r="CG241" s="75"/>
      <c r="CH241" s="75">
        <f t="shared" si="446"/>
        <v>-5044</v>
      </c>
      <c r="CI241" s="75">
        <f t="shared" si="446"/>
        <v>-2272</v>
      </c>
      <c r="CJ241" s="75"/>
      <c r="CK241" s="75">
        <f t="shared" si="447"/>
        <v>-2224</v>
      </c>
      <c r="CL241" s="75">
        <f t="shared" si="447"/>
        <v>-3183</v>
      </c>
      <c r="CM241" s="112">
        <v>2091</v>
      </c>
      <c r="CN241" s="75">
        <f t="shared" si="448"/>
        <v>0</v>
      </c>
      <c r="CO241" s="75">
        <f t="shared" si="448"/>
        <v>0</v>
      </c>
      <c r="CP241" s="75">
        <f t="shared" si="448"/>
        <v>0</v>
      </c>
      <c r="CQ241" s="75"/>
      <c r="CR241" s="126">
        <f t="shared" si="410"/>
        <v>-3394</v>
      </c>
      <c r="CS241" s="112">
        <v>1225.8980000000001</v>
      </c>
      <c r="CT241" s="121">
        <f t="shared" si="383"/>
        <v>-4.5864864864864865E-2</v>
      </c>
      <c r="CU241" s="75">
        <f t="shared" si="449"/>
        <v>-2788</v>
      </c>
      <c r="CV241" s="75">
        <f t="shared" si="449"/>
        <v>-3484</v>
      </c>
      <c r="CW241" s="75">
        <f t="shared" si="449"/>
        <v>0</v>
      </c>
      <c r="CX241" s="126" cm="1">
        <f t="array" ref="CX241">IF($F241&lt;=10000,0,-ROUND(MAX(INDEX(CX$26:CX$38,MATCH(MAX($F241-CX$86-IF(CX$8="Yes",IF(CX$9=0,$U241,MIN($U241,CX$9)),0),0),CX$12:CX$25,1))*(MAX($F241-CX$86-IF(CX$8="Yes",IF(CX$9=0,$U241,MIN($U241,CX$9)),0),0)-INDEX(CX$12:CX$25,MATCH(MAX($F241-CX$86-IF(CX$8="Yes",IF(CX$9=0,$U241,MIN($U241,CX$9)),0),0),CX$12:CX$25,1)))+INDEX(CX$39:CX$51,MATCH(MAX($F241-CX$86-IF(CX$8="Yes",IF(CX$9=0,$U241,MIN($U241,CX$9)),0),0),CX$12:CX$25,1))-CX$87,0),0))*(1-_xlfn.IFNA(INDEX(WVFamilyCredit[Percent],MATCH(1,(WVFamilyCredit[Year]=Calc!$B$4)*(WVFamilyCredit[HH Size]=SUM(Calc!$B$11:$B$12))*(WVFamilyCredit[Status]=Calc!$B$8)*(WVFamilyCredit[greater than]&lt;=$F241)*(WVFamilyCredit[equal to or less than]&gt;=$F241),0)),0))</f>
        <v>-2798</v>
      </c>
      <c r="CY241" s="115" cm="1">
        <f t="array" ref="CY241">(1-_xlfn.IFNA(INDEX(WVFamilyCredit[Percent],MATCH(1,(WVFamilyCredit[Year]=Calc!$B$4)*(WVFamilyCredit[HH Size]=SUM(Calc!$B$11:$B$12))*(WVFamilyCredit[Status]=Calc!$B$8)*(WVFamilyCredit[greater than]&lt;=$F241)*(WVFamilyCredit[equal to or less than]&gt;=$F241),0)),0))</f>
        <v>1</v>
      </c>
      <c r="CZ241" s="112">
        <v>3295</v>
      </c>
      <c r="DA241" s="57"/>
      <c r="DB241" s="75">
        <f t="shared" si="450"/>
        <v>-2836</v>
      </c>
      <c r="DC241" s="75">
        <f t="shared" si="450"/>
        <v>0</v>
      </c>
      <c r="DE241" s="57"/>
      <c r="DF241" s="57">
        <f t="shared" si="427"/>
        <v>3318</v>
      </c>
      <c r="DG241" s="57">
        <f t="shared" si="428"/>
        <v>2774</v>
      </c>
      <c r="DH241">
        <v>0</v>
      </c>
      <c r="DI241" s="57">
        <f t="shared" si="429"/>
        <v>2852</v>
      </c>
      <c r="DJ241" s="75">
        <f t="shared" si="430"/>
        <v>2077</v>
      </c>
      <c r="DK241" s="75">
        <f t="shared" si="431"/>
        <v>2680</v>
      </c>
      <c r="DL241" s="75">
        <f t="shared" si="432"/>
        <v>2435</v>
      </c>
      <c r="DM241" s="57">
        <f t="shared" si="433"/>
        <v>2464</v>
      </c>
      <c r="DN241" s="57">
        <f t="shared" si="434"/>
        <v>2091</v>
      </c>
      <c r="DO241">
        <f>0</f>
        <v>0</v>
      </c>
      <c r="DP241">
        <v>0</v>
      </c>
      <c r="DQ241" s="57">
        <f t="shared" si="435"/>
        <v>-3394</v>
      </c>
      <c r="DR241" s="75">
        <f t="shared" si="436"/>
        <v>-2798</v>
      </c>
      <c r="EB241" s="209" cm="1">
        <f t="array" ref="EB241">_xlfn.IFNA(INDEX(CAeitcTable[],MATCH(1,(CAeitcTable[At Least]&lt;=$F241)*(CAeitcTable[But Not Over]&gt;=$F241),0),MATCH(MIN($B$12,3),VALUE(CAeitcTable[#Headers]),0)),0)</f>
        <v>0</v>
      </c>
      <c r="EC241">
        <f t="shared" si="451"/>
        <v>0</v>
      </c>
      <c r="ED241">
        <f t="shared" si="451"/>
        <v>0</v>
      </c>
      <c r="EE241">
        <f t="shared" si="451"/>
        <v>0</v>
      </c>
      <c r="EF241">
        <f t="shared" si="451"/>
        <v>0</v>
      </c>
      <c r="EI241">
        <f t="shared" si="411"/>
        <v>0</v>
      </c>
      <c r="EK241">
        <f t="shared" si="452"/>
        <v>0</v>
      </c>
      <c r="EL241">
        <f t="shared" si="452"/>
        <v>0</v>
      </c>
      <c r="EM241">
        <f t="shared" si="452"/>
        <v>0</v>
      </c>
      <c r="EN241">
        <f t="shared" si="452"/>
        <v>0</v>
      </c>
      <c r="EP241">
        <f t="shared" si="453"/>
        <v>0</v>
      </c>
      <c r="EQ241">
        <f t="shared" si="453"/>
        <v>0</v>
      </c>
      <c r="ER241" s="209">
        <f t="shared" si="412"/>
        <v>0</v>
      </c>
      <c r="ES241">
        <f t="shared" si="454"/>
        <v>0</v>
      </c>
      <c r="ET241">
        <f t="shared" si="454"/>
        <v>0</v>
      </c>
      <c r="EU241" s="213">
        <f t="shared" si="413"/>
        <v>0</v>
      </c>
      <c r="EW241" s="215">
        <f t="shared" si="414"/>
        <v>0</v>
      </c>
      <c r="EX241">
        <f t="shared" si="455"/>
        <v>0</v>
      </c>
      <c r="EY241">
        <f t="shared" si="455"/>
        <v>0</v>
      </c>
      <c r="FB241">
        <f t="shared" si="456"/>
        <v>0</v>
      </c>
      <c r="FC241">
        <f t="shared" si="456"/>
        <v>0</v>
      </c>
      <c r="FD241">
        <f t="shared" si="456"/>
        <v>0</v>
      </c>
      <c r="FG241" s="215">
        <f t="shared" si="415"/>
        <v>0</v>
      </c>
      <c r="FH241">
        <f t="shared" si="457"/>
        <v>0</v>
      </c>
      <c r="FI241">
        <f t="shared" si="457"/>
        <v>0</v>
      </c>
      <c r="FK241">
        <f t="shared" si="416"/>
        <v>0</v>
      </c>
      <c r="FL241" s="215">
        <f t="shared" si="417"/>
        <v>0</v>
      </c>
      <c r="FP241" s="215">
        <f t="shared" si="418"/>
        <v>0</v>
      </c>
      <c r="FQ241">
        <f t="shared" si="419"/>
        <v>0</v>
      </c>
      <c r="FR241" s="215">
        <f t="shared" si="420"/>
        <v>0</v>
      </c>
      <c r="FS241" s="209">
        <f t="shared" si="421"/>
        <v>315</v>
      </c>
      <c r="FU241">
        <f t="shared" si="422"/>
        <v>0</v>
      </c>
    </row>
    <row r="242" spans="6:177">
      <c r="F242" s="2">
        <v>74500</v>
      </c>
      <c r="G242">
        <f t="shared" si="423"/>
        <v>74525</v>
      </c>
      <c r="H242" s="75">
        <f t="shared" si="384"/>
        <v>-8651</v>
      </c>
      <c r="I242" s="57">
        <v>6130</v>
      </c>
      <c r="J242" s="57">
        <v>0</v>
      </c>
      <c r="K242" s="2">
        <f>ROUND(INDEX(CCareExpDecimal[],MATCH(F242,CCareExpDecimal[Income At Least],1),2)*J242,0)</f>
        <v>0</v>
      </c>
      <c r="L242" s="57">
        <v>1200.0000000000061</v>
      </c>
      <c r="M242" s="2">
        <f t="shared" si="385"/>
        <v>0</v>
      </c>
      <c r="N242" s="57">
        <v>4000</v>
      </c>
      <c r="O242" s="57">
        <f t="shared" si="363"/>
        <v>4000</v>
      </c>
      <c r="P242" s="2">
        <f t="shared" si="386"/>
        <v>0</v>
      </c>
      <c r="Q242" s="96">
        <v>0</v>
      </c>
      <c r="R242" s="96">
        <f t="shared" si="424"/>
        <v>0</v>
      </c>
      <c r="S242" s="2">
        <f t="shared" si="425"/>
        <v>0</v>
      </c>
      <c r="T242" s="2">
        <f t="shared" si="387"/>
        <v>-8651</v>
      </c>
      <c r="U242" s="2">
        <f t="shared" si="388"/>
        <v>8651</v>
      </c>
      <c r="V242" s="75"/>
      <c r="W242" s="75">
        <f t="shared" si="389"/>
        <v>-2052</v>
      </c>
      <c r="X242" s="75">
        <f t="shared" si="390"/>
        <v>5</v>
      </c>
      <c r="Y242" s="75">
        <f t="shared" si="391"/>
        <v>0</v>
      </c>
      <c r="Z242" s="75"/>
      <c r="AA242" s="2">
        <f t="shared" si="392"/>
        <v>2500</v>
      </c>
      <c r="AB242" s="2">
        <f>IF($F242&lt;=AD$64,AD$65,AD$66)*Calc!$B$12+AD$63</f>
        <v>1500</v>
      </c>
      <c r="AC242" s="2">
        <f t="shared" si="393"/>
        <v>4000</v>
      </c>
      <c r="AD242" s="126">
        <f t="shared" si="394"/>
        <v>-3610</v>
      </c>
      <c r="AE242" s="112">
        <v>3338</v>
      </c>
      <c r="AF242" s="75">
        <f t="shared" si="395"/>
        <v>0</v>
      </c>
      <c r="AG242" s="75"/>
      <c r="AH242" s="75">
        <f t="shared" si="396"/>
        <v>-1516</v>
      </c>
      <c r="AI242" s="75">
        <f t="shared" si="397"/>
        <v>0</v>
      </c>
      <c r="AJ242" s="75">
        <f t="shared" si="398"/>
        <v>-2896</v>
      </c>
      <c r="AK242" s="75">
        <f t="shared" si="399"/>
        <v>0</v>
      </c>
      <c r="AL242" s="75">
        <f t="shared" si="426"/>
        <v>-2896</v>
      </c>
      <c r="AM242" s="114">
        <v>2797</v>
      </c>
      <c r="AN242" s="120"/>
      <c r="AO242" s="75">
        <f t="shared" si="439"/>
        <v>-3058</v>
      </c>
      <c r="AP242" s="75">
        <f t="shared" si="439"/>
        <v>-2669</v>
      </c>
      <c r="AQ242" s="75"/>
      <c r="AR242" s="126">
        <f t="shared" si="400"/>
        <v>-3023</v>
      </c>
      <c r="AS242" s="75">
        <f t="shared" si="440"/>
        <v>-3576</v>
      </c>
      <c r="AT242" s="75">
        <f t="shared" si="440"/>
        <v>-3555</v>
      </c>
      <c r="AU242" s="75">
        <f t="shared" si="440"/>
        <v>0</v>
      </c>
      <c r="AV242" s="75">
        <f t="shared" si="440"/>
        <v>-3646</v>
      </c>
      <c r="AW242" s="112">
        <v>2881</v>
      </c>
      <c r="AX242" s="75">
        <f t="shared" si="441"/>
        <v>-5124</v>
      </c>
      <c r="AY242" s="75">
        <f t="shared" si="441"/>
        <v>-3257</v>
      </c>
      <c r="AZ242" s="75"/>
      <c r="BA242" s="75">
        <f t="shared" si="442"/>
        <v>-3568</v>
      </c>
      <c r="BB242" s="75">
        <f t="shared" si="442"/>
        <v>-2315</v>
      </c>
      <c r="BC242" s="75">
        <f t="shared" si="442"/>
        <v>-3424</v>
      </c>
      <c r="BD242" s="75">
        <f t="shared" si="442"/>
        <v>-3461</v>
      </c>
      <c r="BE242" s="75">
        <f t="shared" si="442"/>
        <v>-3218</v>
      </c>
      <c r="BF242" s="75">
        <f t="shared" si="442"/>
        <v>-2393</v>
      </c>
      <c r="BG242" s="112">
        <v>2098</v>
      </c>
      <c r="BH242" s="75">
        <f t="shared" si="401"/>
        <v>-3544</v>
      </c>
      <c r="BI242" s="75">
        <f t="shared" si="402"/>
        <v>5150</v>
      </c>
      <c r="BJ242" s="75">
        <f t="shared" si="403"/>
        <v>-3090</v>
      </c>
      <c r="BK242" s="75">
        <f t="shared" si="443"/>
        <v>-3505</v>
      </c>
      <c r="BL242" s="75">
        <f t="shared" si="443"/>
        <v>-2937</v>
      </c>
      <c r="BM242" s="75"/>
      <c r="BN242" s="75">
        <f t="shared" si="444"/>
        <v>-3690</v>
      </c>
      <c r="BO242" s="75">
        <f t="shared" si="444"/>
        <v>-2810</v>
      </c>
      <c r="BP242" s="112">
        <v>2705</v>
      </c>
      <c r="BQ242" s="75">
        <f t="shared" si="404"/>
        <v>-2572</v>
      </c>
      <c r="BR242" s="112">
        <v>2459</v>
      </c>
      <c r="BS242" s="75">
        <f t="shared" si="405"/>
        <v>5540</v>
      </c>
      <c r="BT242" s="75">
        <f t="shared" si="445"/>
        <v>-3835</v>
      </c>
      <c r="BU242" s="75">
        <f t="shared" si="445"/>
        <v>-3311</v>
      </c>
      <c r="BV242" s="75">
        <f t="shared" si="445"/>
        <v>0</v>
      </c>
      <c r="BW242" s="75">
        <f t="shared" si="445"/>
        <v>0</v>
      </c>
      <c r="BX242" s="75">
        <f t="shared" si="445"/>
        <v>-2568</v>
      </c>
      <c r="BY242" s="75">
        <f t="shared" si="445"/>
        <v>-2692</v>
      </c>
      <c r="BZ242" s="75">
        <f t="shared" si="445"/>
        <v>-3493</v>
      </c>
      <c r="CA242" s="75">
        <f t="shared" si="445"/>
        <v>-2933</v>
      </c>
      <c r="CB242" s="112">
        <v>2488</v>
      </c>
      <c r="CC242" s="75">
        <f t="shared" si="406"/>
        <v>-311</v>
      </c>
      <c r="CD242" s="75">
        <f t="shared" si="407"/>
        <v>250</v>
      </c>
      <c r="CE242" s="126">
        <f t="shared" si="408"/>
        <v>-1273</v>
      </c>
      <c r="CF242" s="75">
        <f t="shared" si="409"/>
        <v>-3001</v>
      </c>
      <c r="CG242" s="75"/>
      <c r="CH242" s="75">
        <f t="shared" si="446"/>
        <v>-5087</v>
      </c>
      <c r="CI242" s="75">
        <f t="shared" si="446"/>
        <v>-2287</v>
      </c>
      <c r="CJ242" s="75"/>
      <c r="CK242" s="75">
        <f t="shared" si="447"/>
        <v>-2243</v>
      </c>
      <c r="CL242" s="75">
        <f t="shared" si="447"/>
        <v>-3215</v>
      </c>
      <c r="CM242" s="112">
        <v>2124</v>
      </c>
      <c r="CN242" s="75">
        <f t="shared" si="448"/>
        <v>0</v>
      </c>
      <c r="CO242" s="75">
        <f t="shared" si="448"/>
        <v>0</v>
      </c>
      <c r="CP242" s="75">
        <f t="shared" si="448"/>
        <v>0</v>
      </c>
      <c r="CQ242" s="75"/>
      <c r="CR242" s="126">
        <f t="shared" si="410"/>
        <v>-3424</v>
      </c>
      <c r="CS242" s="112">
        <v>1256.6480000000001</v>
      </c>
      <c r="CT242" s="121">
        <f t="shared" si="383"/>
        <v>-4.5959731543624163E-2</v>
      </c>
      <c r="CU242" s="75">
        <f t="shared" si="449"/>
        <v>-2821</v>
      </c>
      <c r="CV242" s="75">
        <f t="shared" si="449"/>
        <v>-3513</v>
      </c>
      <c r="CW242" s="75">
        <f t="shared" si="449"/>
        <v>0</v>
      </c>
      <c r="CX242" s="126" cm="1">
        <f t="array" ref="CX242">IF($F242&lt;=10000,0,-ROUND(MAX(INDEX(CX$26:CX$38,MATCH(MAX($F242-CX$86-IF(CX$8="Yes",IF(CX$9=0,$U242,MIN($U242,CX$9)),0),0),CX$12:CX$25,1))*(MAX($F242-CX$86-IF(CX$8="Yes",IF(CX$9=0,$U242,MIN($U242,CX$9)),0),0)-INDEX(CX$12:CX$25,MATCH(MAX($F242-CX$86-IF(CX$8="Yes",IF(CX$9=0,$U242,MIN($U242,CX$9)),0),0),CX$12:CX$25,1)))+INDEX(CX$39:CX$51,MATCH(MAX($F242-CX$86-IF(CX$8="Yes",IF(CX$9=0,$U242,MIN($U242,CX$9)),0),0),CX$12:CX$25,1))-CX$87,0),0))*(1-_xlfn.IFNA(INDEX(WVFamilyCredit[Percent],MATCH(1,(WVFamilyCredit[Year]=Calc!$B$4)*(WVFamilyCredit[HH Size]=SUM(Calc!$B$11:$B$12))*(WVFamilyCredit[Status]=Calc!$B$8)*(WVFamilyCredit[greater than]&lt;=$F242)*(WVFamilyCredit[equal to or less than]&gt;=$F242),0)),0))</f>
        <v>-2824</v>
      </c>
      <c r="CY242" s="115" cm="1">
        <f t="array" ref="CY242">(1-_xlfn.IFNA(INDEX(WVFamilyCredit[Percent],MATCH(1,(WVFamilyCredit[Year]=Calc!$B$4)*(WVFamilyCredit[HH Size]=SUM(Calc!$B$11:$B$12))*(WVFamilyCredit[Status]=Calc!$B$8)*(WVFamilyCredit[greater than]&lt;=$F242)*(WVFamilyCredit[equal to or less than]&gt;=$F242),0)),0))</f>
        <v>1</v>
      </c>
      <c r="CZ242" s="112">
        <v>3328</v>
      </c>
      <c r="DA242" s="57"/>
      <c r="DB242" s="75">
        <f t="shared" si="450"/>
        <v>-2862</v>
      </c>
      <c r="DC242" s="75">
        <f t="shared" si="450"/>
        <v>0</v>
      </c>
      <c r="DE242" s="57"/>
      <c r="DF242" s="57">
        <f t="shared" si="427"/>
        <v>3338</v>
      </c>
      <c r="DG242" s="57">
        <f t="shared" si="428"/>
        <v>2797</v>
      </c>
      <c r="DH242">
        <v>0</v>
      </c>
      <c r="DI242" s="57">
        <f t="shared" si="429"/>
        <v>2881</v>
      </c>
      <c r="DJ242" s="75">
        <f t="shared" si="430"/>
        <v>2098</v>
      </c>
      <c r="DK242" s="75">
        <f t="shared" si="431"/>
        <v>2705</v>
      </c>
      <c r="DL242" s="75">
        <f t="shared" si="432"/>
        <v>2459</v>
      </c>
      <c r="DM242" s="57">
        <f t="shared" si="433"/>
        <v>2488</v>
      </c>
      <c r="DN242" s="57">
        <f t="shared" si="434"/>
        <v>2124</v>
      </c>
      <c r="DO242">
        <f>0</f>
        <v>0</v>
      </c>
      <c r="DP242">
        <v>0</v>
      </c>
      <c r="DQ242" s="57">
        <f t="shared" si="435"/>
        <v>-3424</v>
      </c>
      <c r="DR242" s="75">
        <f t="shared" si="436"/>
        <v>-2824</v>
      </c>
      <c r="EB242" s="209" cm="1">
        <f t="array" ref="EB242">_xlfn.IFNA(INDEX(CAeitcTable[],MATCH(1,(CAeitcTable[At Least]&lt;=$F242)*(CAeitcTable[But Not Over]&gt;=$F242),0),MATCH(MIN($B$12,3),VALUE(CAeitcTable[#Headers]),0)),0)</f>
        <v>0</v>
      </c>
      <c r="EC242">
        <f t="shared" si="451"/>
        <v>0</v>
      </c>
      <c r="ED242">
        <f t="shared" si="451"/>
        <v>0</v>
      </c>
      <c r="EE242">
        <f t="shared" si="451"/>
        <v>0</v>
      </c>
      <c r="EF242">
        <f t="shared" si="451"/>
        <v>0</v>
      </c>
      <c r="EI242">
        <f t="shared" si="411"/>
        <v>0</v>
      </c>
      <c r="EK242">
        <f t="shared" si="452"/>
        <v>0</v>
      </c>
      <c r="EL242">
        <f t="shared" si="452"/>
        <v>0</v>
      </c>
      <c r="EM242">
        <f t="shared" si="452"/>
        <v>0</v>
      </c>
      <c r="EN242">
        <f t="shared" si="452"/>
        <v>0</v>
      </c>
      <c r="EP242">
        <f t="shared" si="453"/>
        <v>0</v>
      </c>
      <c r="EQ242">
        <f t="shared" si="453"/>
        <v>0</v>
      </c>
      <c r="ER242" s="209">
        <f t="shared" si="412"/>
        <v>0</v>
      </c>
      <c r="ES242">
        <f t="shared" si="454"/>
        <v>0</v>
      </c>
      <c r="ET242">
        <f t="shared" si="454"/>
        <v>0</v>
      </c>
      <c r="EU242" s="213">
        <f t="shared" si="413"/>
        <v>0</v>
      </c>
      <c r="EW242" s="215">
        <f t="shared" si="414"/>
        <v>0</v>
      </c>
      <c r="EX242">
        <f t="shared" si="455"/>
        <v>0</v>
      </c>
      <c r="EY242">
        <f t="shared" si="455"/>
        <v>0</v>
      </c>
      <c r="FB242">
        <f t="shared" si="456"/>
        <v>0</v>
      </c>
      <c r="FC242">
        <f t="shared" si="456"/>
        <v>0</v>
      </c>
      <c r="FD242">
        <f t="shared" si="456"/>
        <v>0</v>
      </c>
      <c r="FG242" s="215">
        <f t="shared" si="415"/>
        <v>0</v>
      </c>
      <c r="FH242">
        <f t="shared" si="457"/>
        <v>0</v>
      </c>
      <c r="FI242">
        <f t="shared" si="457"/>
        <v>0</v>
      </c>
      <c r="FK242">
        <f t="shared" si="416"/>
        <v>0</v>
      </c>
      <c r="FL242" s="215">
        <f t="shared" si="417"/>
        <v>0</v>
      </c>
      <c r="FP242" s="215">
        <f t="shared" si="418"/>
        <v>0</v>
      </c>
      <c r="FQ242">
        <f t="shared" si="419"/>
        <v>0</v>
      </c>
      <c r="FR242" s="215">
        <f t="shared" si="420"/>
        <v>0</v>
      </c>
      <c r="FS242" s="209">
        <f t="shared" si="421"/>
        <v>315</v>
      </c>
      <c r="FU242">
        <f t="shared" si="422"/>
        <v>0</v>
      </c>
    </row>
    <row r="243" spans="6:177">
      <c r="F243" s="2">
        <v>75000</v>
      </c>
      <c r="G243">
        <f t="shared" si="423"/>
        <v>75025</v>
      </c>
      <c r="H243" s="75">
        <f t="shared" si="384"/>
        <v>-8761</v>
      </c>
      <c r="I243" s="57">
        <v>6190</v>
      </c>
      <c r="J243" s="57">
        <v>0</v>
      </c>
      <c r="K243" s="2">
        <f>ROUND(INDEX(CCareExpDecimal[],MATCH(F243,CCareExpDecimal[Income At Least],1),2)*J243,0)</f>
        <v>0</v>
      </c>
      <c r="L243" s="57">
        <v>1200.0000000000061</v>
      </c>
      <c r="M243" s="2">
        <f t="shared" si="385"/>
        <v>0</v>
      </c>
      <c r="N243" s="57">
        <v>4000</v>
      </c>
      <c r="O243" s="57">
        <f t="shared" si="363"/>
        <v>4000</v>
      </c>
      <c r="P243" s="2">
        <f t="shared" si="386"/>
        <v>0</v>
      </c>
      <c r="Q243" s="96">
        <v>0</v>
      </c>
      <c r="R243" s="96">
        <f t="shared" si="424"/>
        <v>0</v>
      </c>
      <c r="S243" s="2">
        <f t="shared" si="425"/>
        <v>0</v>
      </c>
      <c r="T243" s="2">
        <f t="shared" si="387"/>
        <v>-8761</v>
      </c>
      <c r="U243" s="2">
        <f t="shared" si="388"/>
        <v>8761</v>
      </c>
      <c r="V243" s="75"/>
      <c r="W243" s="75">
        <f t="shared" si="389"/>
        <v>-2071</v>
      </c>
      <c r="X243" s="75">
        <f t="shared" si="390"/>
        <v>5</v>
      </c>
      <c r="Y243" s="75">
        <f t="shared" si="391"/>
        <v>0</v>
      </c>
      <c r="Z243" s="75"/>
      <c r="AA243" s="2">
        <f t="shared" si="392"/>
        <v>2500</v>
      </c>
      <c r="AB243" s="2">
        <f>IF($F243&lt;=AD$64,AD$65,AD$66)*Calc!$B$12+AD$63</f>
        <v>1500</v>
      </c>
      <c r="AC243" s="2">
        <f t="shared" si="393"/>
        <v>4000</v>
      </c>
      <c r="AD243" s="126">
        <f t="shared" si="394"/>
        <v>-3635</v>
      </c>
      <c r="AE243" s="112">
        <v>3363</v>
      </c>
      <c r="AF243" s="75">
        <f t="shared" si="395"/>
        <v>0</v>
      </c>
      <c r="AG243" s="75"/>
      <c r="AH243" s="75">
        <f t="shared" si="396"/>
        <v>-1529</v>
      </c>
      <c r="AI243" s="75">
        <f t="shared" si="397"/>
        <v>0</v>
      </c>
      <c r="AJ243" s="75">
        <f t="shared" si="398"/>
        <v>-2920</v>
      </c>
      <c r="AK243" s="75">
        <f t="shared" si="399"/>
        <v>0</v>
      </c>
      <c r="AL243" s="75">
        <f t="shared" si="426"/>
        <v>-2920</v>
      </c>
      <c r="AM243" s="114">
        <v>2821</v>
      </c>
      <c r="AN243" s="120"/>
      <c r="AO243" s="75">
        <f t="shared" si="439"/>
        <v>-3105</v>
      </c>
      <c r="AP243" s="75">
        <f t="shared" si="439"/>
        <v>-2691</v>
      </c>
      <c r="AQ243" s="75"/>
      <c r="AR243" s="126">
        <f t="shared" si="400"/>
        <v>-3050</v>
      </c>
      <c r="AS243" s="75">
        <f t="shared" si="440"/>
        <v>-3609</v>
      </c>
      <c r="AT243" s="75">
        <f t="shared" si="440"/>
        <v>-3598</v>
      </c>
      <c r="AU243" s="75">
        <f t="shared" si="440"/>
        <v>0</v>
      </c>
      <c r="AV243" s="75">
        <f t="shared" si="440"/>
        <v>-3674</v>
      </c>
      <c r="AW243" s="112">
        <v>2910</v>
      </c>
      <c r="AX243" s="75">
        <f t="shared" si="441"/>
        <v>-5165</v>
      </c>
      <c r="AY243" s="75">
        <f t="shared" si="441"/>
        <v>-3286</v>
      </c>
      <c r="AZ243" s="75"/>
      <c r="BA243" s="75">
        <f t="shared" ref="BA243:BF252" si="458">-ROUND(MAX(INDEX(BA$26:BA$38,MATCH(MAX($F243-BA$86-IF(BA$8="Yes",IF(BA$9=0,$U243,MIN($U243,BA$9)),0),0),BA$12:BA$25,1))*(MAX($F243-BA$86-IF(BA$8="Yes",IF(BA$9=0,$U243,MIN($U243,BA$9)),0),0)-INDEX(BA$12:BA$25,MATCH(MAX($F243-BA$86-IF(BA$8="Yes",IF(BA$9=0,$U243,MIN($U243,BA$9)),0),0),BA$12:BA$25,1)))+INDEX(BA$39:BA$51,MATCH(MAX($F243-BA$86-IF(BA$8="Yes",IF(BA$9=0,$U243,MIN($U243,BA$9)),0),0),BA$12:BA$25,1))-BA$87,0),0)</f>
        <v>-3592</v>
      </c>
      <c r="BB243" s="75">
        <f t="shared" si="458"/>
        <v>-2331</v>
      </c>
      <c r="BC243" s="75">
        <f t="shared" si="458"/>
        <v>-3446</v>
      </c>
      <c r="BD243" s="75">
        <f t="shared" si="458"/>
        <v>-3490</v>
      </c>
      <c r="BE243" s="75">
        <f t="shared" si="458"/>
        <v>-3241</v>
      </c>
      <c r="BF243" s="75">
        <f t="shared" si="458"/>
        <v>-2414</v>
      </c>
      <c r="BG243" s="112">
        <v>2119</v>
      </c>
      <c r="BH243" s="75">
        <f t="shared" si="401"/>
        <v>-3578</v>
      </c>
      <c r="BI243" s="75">
        <f t="shared" si="402"/>
        <v>5150</v>
      </c>
      <c r="BJ243" s="75">
        <f t="shared" si="403"/>
        <v>-3113</v>
      </c>
      <c r="BK243" s="75">
        <f t="shared" si="443"/>
        <v>-3530</v>
      </c>
      <c r="BL243" s="75">
        <f t="shared" si="443"/>
        <v>-2958</v>
      </c>
      <c r="BM243" s="75"/>
      <c r="BN243" s="75">
        <f t="shared" si="444"/>
        <v>-3724</v>
      </c>
      <c r="BO243" s="75">
        <f t="shared" si="444"/>
        <v>-2835</v>
      </c>
      <c r="BP243" s="112">
        <v>2730</v>
      </c>
      <c r="BQ243" s="75">
        <f t="shared" si="404"/>
        <v>-2597</v>
      </c>
      <c r="BR243" s="112">
        <v>2484</v>
      </c>
      <c r="BS243" s="75">
        <f t="shared" si="405"/>
        <v>5540</v>
      </c>
      <c r="BT243" s="75">
        <f t="shared" ref="BT243:CA252" si="459">-ROUND(MAX(INDEX(BT$26:BT$38,MATCH(MAX($F243-BT$86-IF(BT$8="Yes",IF(BT$9=0,$U243,MIN($U243,BT$9)),0),0),BT$12:BT$25,1))*(MAX($F243-BT$86-IF(BT$8="Yes",IF(BT$9=0,$U243,MIN($U243,BT$9)),0),0)-INDEX(BT$12:BT$25,MATCH(MAX($F243-BT$86-IF(BT$8="Yes",IF(BT$9=0,$U243,MIN($U243,BT$9)),0),0),BT$12:BT$25,1)))+INDEX(BT$39:BT$51,MATCH(MAX($F243-BT$86-IF(BT$8="Yes",IF(BT$9=0,$U243,MIN($U243,BT$9)),0),0),BT$12:BT$25,1))-BT$87,0),0)</f>
        <v>-3869</v>
      </c>
      <c r="BU243" s="75">
        <f t="shared" si="459"/>
        <v>-3345</v>
      </c>
      <c r="BV243" s="75">
        <f t="shared" si="459"/>
        <v>0</v>
      </c>
      <c r="BW243" s="75">
        <f t="shared" si="459"/>
        <v>0</v>
      </c>
      <c r="BX243" s="75">
        <f t="shared" si="459"/>
        <v>-2596</v>
      </c>
      <c r="BY243" s="75">
        <f t="shared" si="459"/>
        <v>-2717</v>
      </c>
      <c r="BZ243" s="75">
        <f t="shared" si="459"/>
        <v>-3520</v>
      </c>
      <c r="CA243" s="75">
        <f t="shared" si="459"/>
        <v>-2957</v>
      </c>
      <c r="CB243" s="112">
        <v>2512</v>
      </c>
      <c r="CC243" s="75">
        <f t="shared" si="406"/>
        <v>-320</v>
      </c>
      <c r="CD243" s="75">
        <f t="shared" si="407"/>
        <v>250</v>
      </c>
      <c r="CE243" s="126">
        <f t="shared" si="408"/>
        <v>-1287</v>
      </c>
      <c r="CF243" s="75">
        <f t="shared" si="409"/>
        <v>-3025</v>
      </c>
      <c r="CG243" s="75"/>
      <c r="CH243" s="75">
        <f t="shared" si="446"/>
        <v>-5131</v>
      </c>
      <c r="CI243" s="75">
        <f t="shared" si="446"/>
        <v>-2303</v>
      </c>
      <c r="CJ243" s="75"/>
      <c r="CK243" s="75">
        <f t="shared" si="447"/>
        <v>-2261</v>
      </c>
      <c r="CL243" s="75">
        <f t="shared" si="447"/>
        <v>-3247</v>
      </c>
      <c r="CM243" s="112">
        <v>2156</v>
      </c>
      <c r="CN243" s="75">
        <f t="shared" si="448"/>
        <v>0</v>
      </c>
      <c r="CO243" s="75">
        <f t="shared" si="448"/>
        <v>0</v>
      </c>
      <c r="CP243" s="75">
        <f t="shared" si="448"/>
        <v>0</v>
      </c>
      <c r="CQ243" s="75"/>
      <c r="CR243" s="126">
        <f t="shared" si="410"/>
        <v>-3455</v>
      </c>
      <c r="CS243" s="112">
        <v>1287.3980000000001</v>
      </c>
      <c r="CT243" s="121">
        <f t="shared" si="383"/>
        <v>-4.6066666666666665E-2</v>
      </c>
      <c r="CU243" s="75">
        <f t="shared" si="449"/>
        <v>-2854</v>
      </c>
      <c r="CV243" s="75">
        <f t="shared" si="449"/>
        <v>-3542</v>
      </c>
      <c r="CW243" s="75">
        <f t="shared" si="449"/>
        <v>0</v>
      </c>
      <c r="CX243" s="126" cm="1">
        <f t="array" ref="CX243">IF($F243&lt;=10000,0,-ROUND(MAX(INDEX(CX$26:CX$38,MATCH(MAX($F243-CX$86-IF(CX$8="Yes",IF(CX$9=0,$U243,MIN($U243,CX$9)),0),0),CX$12:CX$25,1))*(MAX($F243-CX$86-IF(CX$8="Yes",IF(CX$9=0,$U243,MIN($U243,CX$9)),0),0)-INDEX(CX$12:CX$25,MATCH(MAX($F243-CX$86-IF(CX$8="Yes",IF(CX$9=0,$U243,MIN($U243,CX$9)),0),0),CX$12:CX$25,1)))+INDEX(CX$39:CX$51,MATCH(MAX($F243-CX$86-IF(CX$8="Yes",IF(CX$9=0,$U243,MIN($U243,CX$9)),0),0),CX$12:CX$25,1))-CX$87,0),0))*(1-_xlfn.IFNA(INDEX(WVFamilyCredit[Percent],MATCH(1,(WVFamilyCredit[Year]=Calc!$B$4)*(WVFamilyCredit[HH Size]=SUM(Calc!$B$11:$B$12))*(WVFamilyCredit[Status]=Calc!$B$8)*(WVFamilyCredit[greater than]&lt;=$F243)*(WVFamilyCredit[equal to or less than]&gt;=$F243),0)),0))</f>
        <v>-2849</v>
      </c>
      <c r="CY243" s="115" cm="1">
        <f t="array" ref="CY243">(1-_xlfn.IFNA(INDEX(WVFamilyCredit[Percent],MATCH(1,(WVFamilyCredit[Year]=Calc!$B$4)*(WVFamilyCredit[HH Size]=SUM(Calc!$B$11:$B$12))*(WVFamilyCredit[Status]=Calc!$B$8)*(WVFamilyCredit[greater than]&lt;=$F243)*(WVFamilyCredit[equal to or less than]&gt;=$F243),0)),0))</f>
        <v>1</v>
      </c>
      <c r="CZ243" s="112">
        <v>3360</v>
      </c>
      <c r="DA243" s="57"/>
      <c r="DB243" s="75">
        <f t="shared" si="450"/>
        <v>-2889</v>
      </c>
      <c r="DC243" s="75">
        <f t="shared" si="450"/>
        <v>0</v>
      </c>
      <c r="DE243" s="57"/>
      <c r="DF243" s="57">
        <f t="shared" si="427"/>
        <v>3363</v>
      </c>
      <c r="DG243" s="57">
        <f t="shared" si="428"/>
        <v>2821</v>
      </c>
      <c r="DH243">
        <v>0</v>
      </c>
      <c r="DI243" s="57">
        <f t="shared" si="429"/>
        <v>2910</v>
      </c>
      <c r="DJ243" s="75">
        <f t="shared" si="430"/>
        <v>2119</v>
      </c>
      <c r="DK243" s="75">
        <f t="shared" si="431"/>
        <v>2730</v>
      </c>
      <c r="DL243" s="75">
        <f t="shared" si="432"/>
        <v>2484</v>
      </c>
      <c r="DM243" s="57">
        <f t="shared" si="433"/>
        <v>2512</v>
      </c>
      <c r="DN243" s="57">
        <f t="shared" si="434"/>
        <v>2156</v>
      </c>
      <c r="DO243">
        <f>0</f>
        <v>0</v>
      </c>
      <c r="DP243">
        <v>0</v>
      </c>
      <c r="DQ243" s="57">
        <f t="shared" si="435"/>
        <v>-3455</v>
      </c>
      <c r="DR243" s="75">
        <f t="shared" si="436"/>
        <v>-2849</v>
      </c>
      <c r="EB243" s="209" cm="1">
        <f t="array" ref="EB243">_xlfn.IFNA(INDEX(CAeitcTable[],MATCH(1,(CAeitcTable[At Least]&lt;=$F243)*(CAeitcTable[But Not Over]&gt;=$F243),0),MATCH(MIN($B$12,3),VALUE(CAeitcTable[#Headers]),0)),0)</f>
        <v>0</v>
      </c>
      <c r="EC243">
        <f t="shared" si="451"/>
        <v>0</v>
      </c>
      <c r="ED243">
        <f t="shared" si="451"/>
        <v>0</v>
      </c>
      <c r="EE243">
        <f t="shared" si="451"/>
        <v>0</v>
      </c>
      <c r="EF243">
        <f t="shared" si="451"/>
        <v>0</v>
      </c>
      <c r="EI243">
        <f t="shared" si="411"/>
        <v>0</v>
      </c>
      <c r="EK243">
        <f t="shared" si="452"/>
        <v>0</v>
      </c>
      <c r="EL243">
        <f t="shared" si="452"/>
        <v>0</v>
      </c>
      <c r="EM243">
        <f t="shared" si="452"/>
        <v>0</v>
      </c>
      <c r="EN243">
        <f t="shared" si="452"/>
        <v>0</v>
      </c>
      <c r="EP243">
        <f t="shared" si="453"/>
        <v>0</v>
      </c>
      <c r="EQ243">
        <f t="shared" si="453"/>
        <v>0</v>
      </c>
      <c r="ER243" s="209">
        <f t="shared" si="412"/>
        <v>0</v>
      </c>
      <c r="ES243">
        <f t="shared" si="454"/>
        <v>0</v>
      </c>
      <c r="ET243">
        <f t="shared" si="454"/>
        <v>0</v>
      </c>
      <c r="EU243" s="213">
        <f t="shared" si="413"/>
        <v>0</v>
      </c>
      <c r="EW243" s="215">
        <f t="shared" si="414"/>
        <v>0</v>
      </c>
      <c r="EX243">
        <f t="shared" si="455"/>
        <v>0</v>
      </c>
      <c r="EY243">
        <f t="shared" si="455"/>
        <v>0</v>
      </c>
      <c r="FB243">
        <f t="shared" si="456"/>
        <v>0</v>
      </c>
      <c r="FC243">
        <f t="shared" si="456"/>
        <v>0</v>
      </c>
      <c r="FD243">
        <f t="shared" si="456"/>
        <v>0</v>
      </c>
      <c r="FG243" s="215">
        <f t="shared" si="415"/>
        <v>0</v>
      </c>
      <c r="FH243">
        <f t="shared" si="457"/>
        <v>0</v>
      </c>
      <c r="FI243">
        <f t="shared" si="457"/>
        <v>0</v>
      </c>
      <c r="FK243">
        <f t="shared" si="416"/>
        <v>0</v>
      </c>
      <c r="FL243" s="215">
        <f t="shared" si="417"/>
        <v>0</v>
      </c>
      <c r="FP243" s="215">
        <f t="shared" si="418"/>
        <v>0</v>
      </c>
      <c r="FQ243">
        <f t="shared" si="419"/>
        <v>0</v>
      </c>
      <c r="FR243" s="215">
        <f t="shared" si="420"/>
        <v>0</v>
      </c>
      <c r="FS243" s="209">
        <f t="shared" si="421"/>
        <v>315</v>
      </c>
      <c r="FU243">
        <f t="shared" si="422"/>
        <v>0</v>
      </c>
    </row>
    <row r="244" spans="6:177">
      <c r="F244" s="2">
        <v>75500</v>
      </c>
      <c r="G244">
        <f t="shared" si="423"/>
        <v>75525</v>
      </c>
      <c r="H244" s="75">
        <f t="shared" si="384"/>
        <v>-8871</v>
      </c>
      <c r="I244" s="57">
        <v>6250</v>
      </c>
      <c r="J244" s="57">
        <v>0</v>
      </c>
      <c r="K244" s="2">
        <f>ROUND(INDEX(CCareExpDecimal[],MATCH(F244,CCareExpDecimal[Income At Least],1),2)*J244,0)</f>
        <v>0</v>
      </c>
      <c r="L244" s="57">
        <v>1200.0000000000061</v>
      </c>
      <c r="M244" s="2">
        <f t="shared" si="385"/>
        <v>0</v>
      </c>
      <c r="N244" s="57">
        <v>4000</v>
      </c>
      <c r="O244" s="57">
        <f t="shared" si="363"/>
        <v>4000</v>
      </c>
      <c r="P244" s="2">
        <f t="shared" si="386"/>
        <v>0</v>
      </c>
      <c r="Q244" s="96">
        <v>0</v>
      </c>
      <c r="R244" s="96">
        <f t="shared" si="424"/>
        <v>0</v>
      </c>
      <c r="S244" s="2">
        <f t="shared" si="425"/>
        <v>0</v>
      </c>
      <c r="T244" s="2">
        <f t="shared" si="387"/>
        <v>-8871</v>
      </c>
      <c r="U244" s="2">
        <f t="shared" si="388"/>
        <v>8871</v>
      </c>
      <c r="V244" s="75"/>
      <c r="W244" s="75">
        <f t="shared" si="389"/>
        <v>-2090</v>
      </c>
      <c r="X244" s="75">
        <f t="shared" si="390"/>
        <v>5</v>
      </c>
      <c r="Y244" s="75">
        <f t="shared" si="391"/>
        <v>0</v>
      </c>
      <c r="Z244" s="75"/>
      <c r="AA244" s="2">
        <f t="shared" si="392"/>
        <v>2500</v>
      </c>
      <c r="AB244" s="2">
        <f>IF($F244&lt;=AD$64,AD$65,AD$66)*Calc!$B$12+AD$63</f>
        <v>1500</v>
      </c>
      <c r="AC244" s="2">
        <f t="shared" si="393"/>
        <v>4000</v>
      </c>
      <c r="AD244" s="126">
        <f t="shared" si="394"/>
        <v>-3660</v>
      </c>
      <c r="AE244" s="112">
        <v>3383</v>
      </c>
      <c r="AF244" s="75">
        <f t="shared" si="395"/>
        <v>0</v>
      </c>
      <c r="AG244" s="75"/>
      <c r="AH244" s="75">
        <f t="shared" si="396"/>
        <v>-1541</v>
      </c>
      <c r="AI244" s="75">
        <f t="shared" si="397"/>
        <v>0</v>
      </c>
      <c r="AJ244" s="75">
        <f t="shared" si="398"/>
        <v>-2945</v>
      </c>
      <c r="AK244" s="75">
        <f t="shared" si="399"/>
        <v>0</v>
      </c>
      <c r="AL244" s="75">
        <f t="shared" si="426"/>
        <v>-2945</v>
      </c>
      <c r="AM244" s="114">
        <v>2844</v>
      </c>
      <c r="AN244" s="120"/>
      <c r="AO244" s="75">
        <f t="shared" si="439"/>
        <v>-3151</v>
      </c>
      <c r="AP244" s="75">
        <f t="shared" si="439"/>
        <v>-2713</v>
      </c>
      <c r="AQ244" s="75"/>
      <c r="AR244" s="126">
        <f t="shared" si="400"/>
        <v>-3078</v>
      </c>
      <c r="AS244" s="75">
        <f t="shared" si="440"/>
        <v>-3642</v>
      </c>
      <c r="AT244" s="75">
        <f t="shared" si="440"/>
        <v>-3640</v>
      </c>
      <c r="AU244" s="75">
        <f t="shared" si="440"/>
        <v>0</v>
      </c>
      <c r="AV244" s="75">
        <f t="shared" si="440"/>
        <v>-3703</v>
      </c>
      <c r="AW244" s="112">
        <v>2938</v>
      </c>
      <c r="AX244" s="75">
        <f t="shared" si="441"/>
        <v>-5206</v>
      </c>
      <c r="AY244" s="75">
        <f t="shared" si="441"/>
        <v>-3315</v>
      </c>
      <c r="AZ244" s="75"/>
      <c r="BA244" s="75">
        <f t="shared" si="458"/>
        <v>-3617</v>
      </c>
      <c r="BB244" s="75">
        <f t="shared" si="458"/>
        <v>-2347</v>
      </c>
      <c r="BC244" s="75">
        <f t="shared" si="458"/>
        <v>-3469</v>
      </c>
      <c r="BD244" s="75">
        <f t="shared" si="458"/>
        <v>-3518</v>
      </c>
      <c r="BE244" s="75">
        <f t="shared" si="458"/>
        <v>-3263</v>
      </c>
      <c r="BF244" s="75">
        <f t="shared" si="458"/>
        <v>-2435</v>
      </c>
      <c r="BG244" s="112">
        <v>2140</v>
      </c>
      <c r="BH244" s="75">
        <f t="shared" si="401"/>
        <v>-3611</v>
      </c>
      <c r="BI244" s="75">
        <f t="shared" si="402"/>
        <v>5150</v>
      </c>
      <c r="BJ244" s="75">
        <f t="shared" si="403"/>
        <v>-3137</v>
      </c>
      <c r="BK244" s="75">
        <f t="shared" si="443"/>
        <v>-3555</v>
      </c>
      <c r="BL244" s="75">
        <f t="shared" si="443"/>
        <v>-2979</v>
      </c>
      <c r="BM244" s="75"/>
      <c r="BN244" s="75">
        <f t="shared" si="444"/>
        <v>-3758</v>
      </c>
      <c r="BO244" s="75">
        <f t="shared" si="444"/>
        <v>-2860</v>
      </c>
      <c r="BP244" s="112">
        <v>2755</v>
      </c>
      <c r="BQ244" s="75">
        <f t="shared" si="404"/>
        <v>-2621</v>
      </c>
      <c r="BR244" s="112">
        <v>2508</v>
      </c>
      <c r="BS244" s="75">
        <f t="shared" si="405"/>
        <v>5540</v>
      </c>
      <c r="BT244" s="75">
        <f t="shared" si="459"/>
        <v>-3903</v>
      </c>
      <c r="BU244" s="75">
        <f t="shared" si="459"/>
        <v>-3378</v>
      </c>
      <c r="BV244" s="75">
        <f t="shared" si="459"/>
        <v>0</v>
      </c>
      <c r="BW244" s="75">
        <f t="shared" si="459"/>
        <v>0</v>
      </c>
      <c r="BX244" s="75">
        <f t="shared" si="459"/>
        <v>-2624</v>
      </c>
      <c r="BY244" s="75">
        <f t="shared" si="459"/>
        <v>-2741</v>
      </c>
      <c r="BZ244" s="75">
        <f t="shared" si="459"/>
        <v>-3548</v>
      </c>
      <c r="CA244" s="75">
        <f t="shared" si="459"/>
        <v>-2981</v>
      </c>
      <c r="CB244" s="112">
        <v>2583</v>
      </c>
      <c r="CC244" s="75">
        <f t="shared" si="406"/>
        <v>-330</v>
      </c>
      <c r="CD244" s="75">
        <f t="shared" si="407"/>
        <v>250</v>
      </c>
      <c r="CE244" s="126">
        <f t="shared" si="408"/>
        <v>-1301</v>
      </c>
      <c r="CF244" s="75">
        <f t="shared" si="409"/>
        <v>-3049</v>
      </c>
      <c r="CG244" s="75"/>
      <c r="CH244" s="75">
        <f t="shared" si="446"/>
        <v>-5175</v>
      </c>
      <c r="CI244" s="75">
        <f t="shared" si="446"/>
        <v>-2318</v>
      </c>
      <c r="CJ244" s="75"/>
      <c r="CK244" s="75">
        <f t="shared" si="447"/>
        <v>-2280</v>
      </c>
      <c r="CL244" s="75">
        <f t="shared" si="447"/>
        <v>-3279</v>
      </c>
      <c r="CM244" s="112">
        <v>2189</v>
      </c>
      <c r="CN244" s="75">
        <f t="shared" si="448"/>
        <v>0</v>
      </c>
      <c r="CO244" s="75">
        <f t="shared" si="448"/>
        <v>0</v>
      </c>
      <c r="CP244" s="75">
        <f t="shared" si="448"/>
        <v>0</v>
      </c>
      <c r="CQ244" s="75"/>
      <c r="CR244" s="126">
        <f t="shared" si="410"/>
        <v>-3486</v>
      </c>
      <c r="CS244" s="112">
        <v>1318.1480000000001</v>
      </c>
      <c r="CT244" s="121">
        <f t="shared" si="383"/>
        <v>-4.6172185430463579E-2</v>
      </c>
      <c r="CU244" s="75">
        <f t="shared" si="449"/>
        <v>-2887</v>
      </c>
      <c r="CV244" s="75">
        <f t="shared" si="449"/>
        <v>-3570</v>
      </c>
      <c r="CW244" s="75">
        <f t="shared" si="449"/>
        <v>0</v>
      </c>
      <c r="CX244" s="126" cm="1">
        <f t="array" ref="CX244">IF($F244&lt;=10000,0,-ROUND(MAX(INDEX(CX$26:CX$38,MATCH(MAX($F244-CX$86-IF(CX$8="Yes",IF(CX$9=0,$U244,MIN($U244,CX$9)),0),0),CX$12:CX$25,1))*(MAX($F244-CX$86-IF(CX$8="Yes",IF(CX$9=0,$U244,MIN($U244,CX$9)),0),0)-INDEX(CX$12:CX$25,MATCH(MAX($F244-CX$86-IF(CX$8="Yes",IF(CX$9=0,$U244,MIN($U244,CX$9)),0),0),CX$12:CX$25,1)))+INDEX(CX$39:CX$51,MATCH(MAX($F244-CX$86-IF(CX$8="Yes",IF(CX$9=0,$U244,MIN($U244,CX$9)),0),0),CX$12:CX$25,1))-CX$87,0),0))*(1-_xlfn.IFNA(INDEX(WVFamilyCredit[Percent],MATCH(1,(WVFamilyCredit[Year]=Calc!$B$4)*(WVFamilyCredit[HH Size]=SUM(Calc!$B$11:$B$12))*(WVFamilyCredit[Status]=Calc!$B$8)*(WVFamilyCredit[greater than]&lt;=$F244)*(WVFamilyCredit[equal to or less than]&gt;=$F244),0)),0))</f>
        <v>-2875</v>
      </c>
      <c r="CY244" s="115" cm="1">
        <f t="array" ref="CY244">(1-_xlfn.IFNA(INDEX(WVFamilyCredit[Percent],MATCH(1,(WVFamilyCredit[Year]=Calc!$B$4)*(WVFamilyCredit[HH Size]=SUM(Calc!$B$11:$B$12))*(WVFamilyCredit[Status]=Calc!$B$8)*(WVFamilyCredit[greater than]&lt;=$F244)*(WVFamilyCredit[equal to or less than]&gt;=$F244),0)),0))</f>
        <v>1</v>
      </c>
      <c r="CZ244" s="112">
        <v>3393</v>
      </c>
      <c r="DA244" s="57"/>
      <c r="DB244" s="75">
        <f t="shared" si="450"/>
        <v>-2915</v>
      </c>
      <c r="DC244" s="75">
        <f t="shared" si="450"/>
        <v>0</v>
      </c>
      <c r="DE244" s="57"/>
      <c r="DF244" s="57">
        <f t="shared" si="427"/>
        <v>3383</v>
      </c>
      <c r="DG244" s="57">
        <f t="shared" si="428"/>
        <v>2844</v>
      </c>
      <c r="DH244">
        <v>0</v>
      </c>
      <c r="DI244" s="57">
        <f t="shared" si="429"/>
        <v>2938</v>
      </c>
      <c r="DJ244" s="75">
        <f t="shared" si="430"/>
        <v>2140</v>
      </c>
      <c r="DK244" s="75">
        <f t="shared" si="431"/>
        <v>2755</v>
      </c>
      <c r="DL244" s="75">
        <f t="shared" si="432"/>
        <v>2508</v>
      </c>
      <c r="DM244" s="57">
        <f t="shared" si="433"/>
        <v>2583</v>
      </c>
      <c r="DN244" s="57">
        <f t="shared" si="434"/>
        <v>2189</v>
      </c>
      <c r="DO244">
        <f>0</f>
        <v>0</v>
      </c>
      <c r="DP244">
        <v>0</v>
      </c>
      <c r="DQ244" s="57">
        <f t="shared" si="435"/>
        <v>-3486</v>
      </c>
      <c r="DR244" s="75">
        <f t="shared" si="436"/>
        <v>-2875</v>
      </c>
      <c r="EB244" s="209" cm="1">
        <f t="array" ref="EB244">_xlfn.IFNA(INDEX(CAeitcTable[],MATCH(1,(CAeitcTable[At Least]&lt;=$F244)*(CAeitcTable[But Not Over]&gt;=$F244),0),MATCH(MIN($B$12,3),VALUE(CAeitcTable[#Headers]),0)),0)</f>
        <v>0</v>
      </c>
      <c r="EC244">
        <f t="shared" si="451"/>
        <v>0</v>
      </c>
      <c r="ED244">
        <f t="shared" si="451"/>
        <v>0</v>
      </c>
      <c r="EE244">
        <f t="shared" si="451"/>
        <v>0</v>
      </c>
      <c r="EF244">
        <f t="shared" si="451"/>
        <v>0</v>
      </c>
      <c r="EI244">
        <f t="shared" si="411"/>
        <v>0</v>
      </c>
      <c r="EK244">
        <f t="shared" si="452"/>
        <v>0</v>
      </c>
      <c r="EL244">
        <f t="shared" si="452"/>
        <v>0</v>
      </c>
      <c r="EM244">
        <f t="shared" si="452"/>
        <v>0</v>
      </c>
      <c r="EN244">
        <f t="shared" si="452"/>
        <v>0</v>
      </c>
      <c r="EP244">
        <f t="shared" si="453"/>
        <v>0</v>
      </c>
      <c r="EQ244">
        <f t="shared" si="453"/>
        <v>0</v>
      </c>
      <c r="ER244" s="209">
        <f t="shared" si="412"/>
        <v>0</v>
      </c>
      <c r="ES244">
        <f t="shared" si="454"/>
        <v>0</v>
      </c>
      <c r="ET244">
        <f t="shared" si="454"/>
        <v>0</v>
      </c>
      <c r="EU244" s="213">
        <f t="shared" si="413"/>
        <v>0</v>
      </c>
      <c r="EW244" s="215">
        <f t="shared" si="414"/>
        <v>0</v>
      </c>
      <c r="EX244">
        <f t="shared" si="455"/>
        <v>0</v>
      </c>
      <c r="EY244">
        <f t="shared" si="455"/>
        <v>0</v>
      </c>
      <c r="FB244">
        <f t="shared" si="456"/>
        <v>0</v>
      </c>
      <c r="FC244">
        <f t="shared" si="456"/>
        <v>0</v>
      </c>
      <c r="FD244">
        <f t="shared" si="456"/>
        <v>0</v>
      </c>
      <c r="FG244" s="215">
        <f t="shared" si="415"/>
        <v>0</v>
      </c>
      <c r="FH244">
        <f t="shared" si="457"/>
        <v>0</v>
      </c>
      <c r="FI244">
        <f t="shared" si="457"/>
        <v>0</v>
      </c>
      <c r="FK244">
        <f t="shared" si="416"/>
        <v>0</v>
      </c>
      <c r="FL244" s="215">
        <f t="shared" si="417"/>
        <v>0</v>
      </c>
      <c r="FP244" s="215">
        <f t="shared" si="418"/>
        <v>0</v>
      </c>
      <c r="FQ244">
        <f t="shared" si="419"/>
        <v>0</v>
      </c>
      <c r="FR244" s="215">
        <f t="shared" si="420"/>
        <v>0</v>
      </c>
      <c r="FS244" s="209">
        <f t="shared" si="421"/>
        <v>315</v>
      </c>
      <c r="FU244">
        <f t="shared" si="422"/>
        <v>0</v>
      </c>
    </row>
    <row r="245" spans="6:177">
      <c r="F245" s="2">
        <v>76000</v>
      </c>
      <c r="G245">
        <f t="shared" si="423"/>
        <v>76025</v>
      </c>
      <c r="H245" s="75">
        <f t="shared" si="384"/>
        <v>-8981</v>
      </c>
      <c r="I245" s="57">
        <v>6310</v>
      </c>
      <c r="J245" s="57">
        <v>0</v>
      </c>
      <c r="K245" s="2">
        <f>ROUND(INDEX(CCareExpDecimal[],MATCH(F245,CCareExpDecimal[Income At Least],1),2)*J245,0)</f>
        <v>0</v>
      </c>
      <c r="L245" s="57">
        <v>1200.0000000000061</v>
      </c>
      <c r="M245" s="2">
        <f t="shared" si="385"/>
        <v>0</v>
      </c>
      <c r="N245" s="57">
        <v>4000</v>
      </c>
      <c r="O245" s="57">
        <f t="shared" si="363"/>
        <v>4000</v>
      </c>
      <c r="P245" s="2">
        <f t="shared" si="386"/>
        <v>0</v>
      </c>
      <c r="Q245" s="96">
        <v>0</v>
      </c>
      <c r="R245" s="96">
        <f t="shared" si="424"/>
        <v>0</v>
      </c>
      <c r="S245" s="2">
        <f t="shared" si="425"/>
        <v>0</v>
      </c>
      <c r="T245" s="2">
        <f t="shared" si="387"/>
        <v>-8981</v>
      </c>
      <c r="U245" s="2">
        <f t="shared" si="388"/>
        <v>8981</v>
      </c>
      <c r="V245" s="75"/>
      <c r="W245" s="75">
        <f t="shared" si="389"/>
        <v>-2109</v>
      </c>
      <c r="X245" s="75">
        <f t="shared" si="390"/>
        <v>5</v>
      </c>
      <c r="Y245" s="75">
        <f t="shared" si="391"/>
        <v>0</v>
      </c>
      <c r="Z245" s="75"/>
      <c r="AA245" s="2">
        <f t="shared" si="392"/>
        <v>2500</v>
      </c>
      <c r="AB245" s="2">
        <f>IF($F245&lt;=AD$64,AD$65,AD$66)*Calc!$B$12+AD$63</f>
        <v>1500</v>
      </c>
      <c r="AC245" s="2">
        <f t="shared" si="393"/>
        <v>4000</v>
      </c>
      <c r="AD245" s="126">
        <f t="shared" si="394"/>
        <v>-3685</v>
      </c>
      <c r="AE245" s="112">
        <v>3403</v>
      </c>
      <c r="AF245" s="75">
        <f t="shared" si="395"/>
        <v>0</v>
      </c>
      <c r="AG245" s="75"/>
      <c r="AH245" s="75">
        <f t="shared" si="396"/>
        <v>-1554</v>
      </c>
      <c r="AI245" s="75">
        <f t="shared" si="397"/>
        <v>0</v>
      </c>
      <c r="AJ245" s="75">
        <f t="shared" si="398"/>
        <v>-2969</v>
      </c>
      <c r="AK245" s="75">
        <f t="shared" si="399"/>
        <v>0</v>
      </c>
      <c r="AL245" s="75">
        <f t="shared" si="426"/>
        <v>-2969</v>
      </c>
      <c r="AM245" s="114">
        <v>2868</v>
      </c>
      <c r="AN245" s="120"/>
      <c r="AO245" s="75">
        <f t="shared" si="439"/>
        <v>-3198</v>
      </c>
      <c r="AP245" s="75">
        <f t="shared" si="439"/>
        <v>-2735</v>
      </c>
      <c r="AQ245" s="75"/>
      <c r="AR245" s="126">
        <f t="shared" si="400"/>
        <v>-3105</v>
      </c>
      <c r="AS245" s="75">
        <f t="shared" si="440"/>
        <v>-3675</v>
      </c>
      <c r="AT245" s="75">
        <f t="shared" si="440"/>
        <v>-3683</v>
      </c>
      <c r="AU245" s="75">
        <f t="shared" si="440"/>
        <v>0</v>
      </c>
      <c r="AV245" s="75">
        <f t="shared" si="440"/>
        <v>-3732</v>
      </c>
      <c r="AW245" s="112">
        <v>2967</v>
      </c>
      <c r="AX245" s="75">
        <f t="shared" si="441"/>
        <v>-5248</v>
      </c>
      <c r="AY245" s="75">
        <f t="shared" si="441"/>
        <v>-3344</v>
      </c>
      <c r="AZ245" s="75"/>
      <c r="BA245" s="75">
        <f t="shared" si="458"/>
        <v>-3642</v>
      </c>
      <c r="BB245" s="75">
        <f t="shared" si="458"/>
        <v>-2363</v>
      </c>
      <c r="BC245" s="75">
        <f t="shared" si="458"/>
        <v>-3491</v>
      </c>
      <c r="BD245" s="75">
        <f t="shared" si="458"/>
        <v>-3547</v>
      </c>
      <c r="BE245" s="75">
        <f t="shared" si="458"/>
        <v>-3286</v>
      </c>
      <c r="BF245" s="75">
        <f t="shared" si="458"/>
        <v>-2456</v>
      </c>
      <c r="BG245" s="112">
        <v>2162</v>
      </c>
      <c r="BH245" s="75">
        <f t="shared" si="401"/>
        <v>-3645</v>
      </c>
      <c r="BI245" s="75">
        <f t="shared" si="402"/>
        <v>5150</v>
      </c>
      <c r="BJ245" s="75">
        <f t="shared" si="403"/>
        <v>-3161</v>
      </c>
      <c r="BK245" s="75">
        <f t="shared" si="443"/>
        <v>-3580</v>
      </c>
      <c r="BL245" s="75">
        <f t="shared" si="443"/>
        <v>-3001</v>
      </c>
      <c r="BM245" s="75"/>
      <c r="BN245" s="75">
        <f t="shared" si="444"/>
        <v>-3792</v>
      </c>
      <c r="BO245" s="75">
        <f t="shared" si="444"/>
        <v>-2885</v>
      </c>
      <c r="BP245" s="112">
        <v>2780</v>
      </c>
      <c r="BQ245" s="75">
        <f t="shared" si="404"/>
        <v>-2646</v>
      </c>
      <c r="BR245" s="112">
        <v>2532</v>
      </c>
      <c r="BS245" s="75">
        <f t="shared" si="405"/>
        <v>5540</v>
      </c>
      <c r="BT245" s="75">
        <f t="shared" si="459"/>
        <v>-3937</v>
      </c>
      <c r="BU245" s="75">
        <f t="shared" si="459"/>
        <v>-3411</v>
      </c>
      <c r="BV245" s="75">
        <f t="shared" si="459"/>
        <v>0</v>
      </c>
      <c r="BW245" s="75">
        <f t="shared" si="459"/>
        <v>0</v>
      </c>
      <c r="BX245" s="75">
        <f t="shared" si="459"/>
        <v>-2651</v>
      </c>
      <c r="BY245" s="75">
        <f t="shared" si="459"/>
        <v>-2766</v>
      </c>
      <c r="BZ245" s="75">
        <f t="shared" si="459"/>
        <v>-3575</v>
      </c>
      <c r="CA245" s="75">
        <f t="shared" si="459"/>
        <v>-3004</v>
      </c>
      <c r="CB245" s="112">
        <v>2607</v>
      </c>
      <c r="CC245" s="75">
        <f t="shared" si="406"/>
        <v>-340</v>
      </c>
      <c r="CD245" s="75">
        <f t="shared" si="407"/>
        <v>250</v>
      </c>
      <c r="CE245" s="126">
        <f t="shared" si="408"/>
        <v>-1315</v>
      </c>
      <c r="CF245" s="75">
        <f t="shared" si="409"/>
        <v>-3072</v>
      </c>
      <c r="CG245" s="75"/>
      <c r="CH245" s="75">
        <f t="shared" si="446"/>
        <v>-5219</v>
      </c>
      <c r="CI245" s="75">
        <f t="shared" si="446"/>
        <v>-2333</v>
      </c>
      <c r="CJ245" s="75"/>
      <c r="CK245" s="75">
        <f t="shared" si="447"/>
        <v>-2299</v>
      </c>
      <c r="CL245" s="75">
        <f t="shared" si="447"/>
        <v>-3311</v>
      </c>
      <c r="CM245" s="112">
        <v>2221</v>
      </c>
      <c r="CN245" s="75">
        <f t="shared" si="448"/>
        <v>0</v>
      </c>
      <c r="CO245" s="75">
        <f t="shared" si="448"/>
        <v>0</v>
      </c>
      <c r="CP245" s="75">
        <f t="shared" si="448"/>
        <v>0</v>
      </c>
      <c r="CQ245" s="75"/>
      <c r="CR245" s="126">
        <f t="shared" si="410"/>
        <v>-3517</v>
      </c>
      <c r="CS245" s="112">
        <v>1348.8980000000001</v>
      </c>
      <c r="CT245" s="121">
        <f t="shared" si="383"/>
        <v>-4.6276315789473686E-2</v>
      </c>
      <c r="CU245" s="75">
        <f t="shared" si="449"/>
        <v>-2920</v>
      </c>
      <c r="CV245" s="75">
        <f t="shared" si="449"/>
        <v>-3599</v>
      </c>
      <c r="CW245" s="75">
        <f t="shared" si="449"/>
        <v>0</v>
      </c>
      <c r="CX245" s="126" cm="1">
        <f t="array" ref="CX245">IF($F245&lt;=10000,0,-ROUND(MAX(INDEX(CX$26:CX$38,MATCH(MAX($F245-CX$86-IF(CX$8="Yes",IF(CX$9=0,$U245,MIN($U245,CX$9)),0),0),CX$12:CX$25,1))*(MAX($F245-CX$86-IF(CX$8="Yes",IF(CX$9=0,$U245,MIN($U245,CX$9)),0),0)-INDEX(CX$12:CX$25,MATCH(MAX($F245-CX$86-IF(CX$8="Yes",IF(CX$9=0,$U245,MIN($U245,CX$9)),0),0),CX$12:CX$25,1)))+INDEX(CX$39:CX$51,MATCH(MAX($F245-CX$86-IF(CX$8="Yes",IF(CX$9=0,$U245,MIN($U245,CX$9)),0),0),CX$12:CX$25,1))-CX$87,0),0))*(1-_xlfn.IFNA(INDEX(WVFamilyCredit[Percent],MATCH(1,(WVFamilyCredit[Year]=Calc!$B$4)*(WVFamilyCredit[HH Size]=SUM(Calc!$B$11:$B$12))*(WVFamilyCredit[Status]=Calc!$B$8)*(WVFamilyCredit[greater than]&lt;=$F245)*(WVFamilyCredit[equal to or less than]&gt;=$F245),0)),0))</f>
        <v>-2900</v>
      </c>
      <c r="CY245" s="115" cm="1">
        <f t="array" ref="CY245">(1-_xlfn.IFNA(INDEX(WVFamilyCredit[Percent],MATCH(1,(WVFamilyCredit[Year]=Calc!$B$4)*(WVFamilyCredit[HH Size]=SUM(Calc!$B$11:$B$12))*(WVFamilyCredit[Status]=Calc!$B$8)*(WVFamilyCredit[greater than]&lt;=$F245)*(WVFamilyCredit[equal to or less than]&gt;=$F245),0)),0))</f>
        <v>1</v>
      </c>
      <c r="CZ245" s="112">
        <v>3425</v>
      </c>
      <c r="DA245" s="57"/>
      <c r="DB245" s="75">
        <f t="shared" si="450"/>
        <v>-2942</v>
      </c>
      <c r="DC245" s="75">
        <f t="shared" si="450"/>
        <v>0</v>
      </c>
      <c r="DE245" s="57"/>
      <c r="DF245" s="57">
        <f t="shared" si="427"/>
        <v>3403</v>
      </c>
      <c r="DG245" s="57">
        <f t="shared" si="428"/>
        <v>2868</v>
      </c>
      <c r="DH245">
        <v>0</v>
      </c>
      <c r="DI245" s="57">
        <f t="shared" si="429"/>
        <v>2967</v>
      </c>
      <c r="DJ245" s="75">
        <f t="shared" si="430"/>
        <v>2162</v>
      </c>
      <c r="DK245" s="75">
        <f t="shared" si="431"/>
        <v>2780</v>
      </c>
      <c r="DL245" s="75">
        <f t="shared" si="432"/>
        <v>2532</v>
      </c>
      <c r="DM245" s="57">
        <f t="shared" si="433"/>
        <v>2607</v>
      </c>
      <c r="DN245" s="57">
        <f t="shared" si="434"/>
        <v>2221</v>
      </c>
      <c r="DO245">
        <f>0</f>
        <v>0</v>
      </c>
      <c r="DP245">
        <v>0</v>
      </c>
      <c r="DQ245" s="57">
        <f t="shared" si="435"/>
        <v>-3517</v>
      </c>
      <c r="DR245" s="75">
        <f t="shared" si="436"/>
        <v>-2900</v>
      </c>
      <c r="EB245" s="209" cm="1">
        <f t="array" ref="EB245">_xlfn.IFNA(INDEX(CAeitcTable[],MATCH(1,(CAeitcTable[At Least]&lt;=$F245)*(CAeitcTable[But Not Over]&gt;=$F245),0),MATCH(MIN($B$12,3),VALUE(CAeitcTable[#Headers]),0)),0)</f>
        <v>0</v>
      </c>
      <c r="EC245">
        <f t="shared" si="451"/>
        <v>0</v>
      </c>
      <c r="ED245">
        <f t="shared" si="451"/>
        <v>0</v>
      </c>
      <c r="EE245">
        <f t="shared" si="451"/>
        <v>0</v>
      </c>
      <c r="EF245">
        <f t="shared" si="451"/>
        <v>0</v>
      </c>
      <c r="EI245">
        <f t="shared" si="411"/>
        <v>0</v>
      </c>
      <c r="EK245">
        <f t="shared" si="452"/>
        <v>0</v>
      </c>
      <c r="EL245">
        <f t="shared" si="452"/>
        <v>0</v>
      </c>
      <c r="EM245">
        <f t="shared" si="452"/>
        <v>0</v>
      </c>
      <c r="EN245">
        <f t="shared" si="452"/>
        <v>0</v>
      </c>
      <c r="EP245">
        <f t="shared" si="453"/>
        <v>0</v>
      </c>
      <c r="EQ245">
        <f t="shared" si="453"/>
        <v>0</v>
      </c>
      <c r="ER245" s="209">
        <f t="shared" si="412"/>
        <v>0</v>
      </c>
      <c r="ES245">
        <f t="shared" si="454"/>
        <v>0</v>
      </c>
      <c r="ET245">
        <f t="shared" si="454"/>
        <v>0</v>
      </c>
      <c r="EU245" s="213">
        <f t="shared" si="413"/>
        <v>0</v>
      </c>
      <c r="EW245" s="215">
        <f t="shared" si="414"/>
        <v>0</v>
      </c>
      <c r="EX245">
        <f t="shared" si="455"/>
        <v>0</v>
      </c>
      <c r="EY245">
        <f t="shared" si="455"/>
        <v>0</v>
      </c>
      <c r="FB245">
        <f t="shared" si="456"/>
        <v>0</v>
      </c>
      <c r="FC245">
        <f t="shared" si="456"/>
        <v>0</v>
      </c>
      <c r="FD245">
        <f t="shared" si="456"/>
        <v>0</v>
      </c>
      <c r="FG245" s="215">
        <f t="shared" si="415"/>
        <v>0</v>
      </c>
      <c r="FH245">
        <f t="shared" si="457"/>
        <v>0</v>
      </c>
      <c r="FI245">
        <f t="shared" si="457"/>
        <v>0</v>
      </c>
      <c r="FK245">
        <f t="shared" si="416"/>
        <v>0</v>
      </c>
      <c r="FL245" s="215">
        <f t="shared" si="417"/>
        <v>0</v>
      </c>
      <c r="FP245" s="215">
        <f t="shared" si="418"/>
        <v>0</v>
      </c>
      <c r="FQ245">
        <f t="shared" si="419"/>
        <v>0</v>
      </c>
      <c r="FR245" s="215">
        <f t="shared" si="420"/>
        <v>0</v>
      </c>
      <c r="FS245" s="209">
        <f t="shared" si="421"/>
        <v>315</v>
      </c>
      <c r="FU245">
        <f t="shared" si="422"/>
        <v>0</v>
      </c>
    </row>
    <row r="246" spans="6:177">
      <c r="F246" s="2">
        <v>76500</v>
      </c>
      <c r="G246">
        <f t="shared" si="423"/>
        <v>76525</v>
      </c>
      <c r="H246" s="75">
        <f t="shared" si="384"/>
        <v>-9091</v>
      </c>
      <c r="I246" s="57">
        <v>6370</v>
      </c>
      <c r="J246" s="57">
        <v>0</v>
      </c>
      <c r="K246" s="2">
        <f>ROUND(INDEX(CCareExpDecimal[],MATCH(F246,CCareExpDecimal[Income At Least],1),2)*J246,0)</f>
        <v>0</v>
      </c>
      <c r="L246" s="57">
        <v>1200.0000000000061</v>
      </c>
      <c r="M246" s="2">
        <f t="shared" si="385"/>
        <v>0</v>
      </c>
      <c r="N246" s="57">
        <v>4000</v>
      </c>
      <c r="O246" s="57">
        <f t="shared" si="363"/>
        <v>4000</v>
      </c>
      <c r="P246" s="2">
        <f t="shared" si="386"/>
        <v>0</v>
      </c>
      <c r="Q246" s="96">
        <v>0</v>
      </c>
      <c r="R246" s="96">
        <f t="shared" si="424"/>
        <v>0</v>
      </c>
      <c r="S246" s="2">
        <f t="shared" si="425"/>
        <v>0</v>
      </c>
      <c r="T246" s="2">
        <f t="shared" si="387"/>
        <v>-9091</v>
      </c>
      <c r="U246" s="2">
        <f t="shared" si="388"/>
        <v>9091</v>
      </c>
      <c r="V246" s="75"/>
      <c r="W246" s="75">
        <f t="shared" si="389"/>
        <v>-2128</v>
      </c>
      <c r="X246" s="75">
        <f t="shared" si="390"/>
        <v>5</v>
      </c>
      <c r="Y246" s="75">
        <f t="shared" si="391"/>
        <v>0</v>
      </c>
      <c r="Z246" s="75"/>
      <c r="AA246" s="2">
        <f t="shared" si="392"/>
        <v>2500</v>
      </c>
      <c r="AB246" s="2">
        <f>IF($F246&lt;=AD$64,AD$65,AD$66)*Calc!$B$12+AD$63</f>
        <v>1500</v>
      </c>
      <c r="AC246" s="2">
        <f t="shared" si="393"/>
        <v>4000</v>
      </c>
      <c r="AD246" s="126">
        <f t="shared" si="394"/>
        <v>-3710</v>
      </c>
      <c r="AE246" s="112">
        <v>3428</v>
      </c>
      <c r="AF246" s="75">
        <f t="shared" si="395"/>
        <v>0</v>
      </c>
      <c r="AG246" s="75"/>
      <c r="AH246" s="75">
        <f t="shared" si="396"/>
        <v>-1566</v>
      </c>
      <c r="AI246" s="75">
        <f t="shared" si="397"/>
        <v>0</v>
      </c>
      <c r="AJ246" s="75">
        <f t="shared" si="398"/>
        <v>-2994</v>
      </c>
      <c r="AK246" s="75">
        <f t="shared" si="399"/>
        <v>0</v>
      </c>
      <c r="AL246" s="75">
        <f t="shared" si="426"/>
        <v>-2994</v>
      </c>
      <c r="AM246" s="114">
        <v>2891</v>
      </c>
      <c r="AN246" s="120"/>
      <c r="AO246" s="75">
        <f t="shared" si="439"/>
        <v>-3244</v>
      </c>
      <c r="AP246" s="75">
        <f t="shared" si="439"/>
        <v>-2757</v>
      </c>
      <c r="AQ246" s="75"/>
      <c r="AR246" s="126">
        <f t="shared" si="400"/>
        <v>-3133</v>
      </c>
      <c r="AS246" s="75">
        <f t="shared" si="440"/>
        <v>-3708</v>
      </c>
      <c r="AT246" s="75">
        <f t="shared" si="440"/>
        <v>-3725</v>
      </c>
      <c r="AU246" s="75">
        <f t="shared" si="440"/>
        <v>0</v>
      </c>
      <c r="AV246" s="75">
        <f t="shared" si="440"/>
        <v>-3761</v>
      </c>
      <c r="AW246" s="112">
        <v>2996</v>
      </c>
      <c r="AX246" s="75">
        <f t="shared" si="441"/>
        <v>-5289</v>
      </c>
      <c r="AY246" s="75">
        <f t="shared" si="441"/>
        <v>-3373</v>
      </c>
      <c r="AZ246" s="75"/>
      <c r="BA246" s="75">
        <f t="shared" si="458"/>
        <v>-3667</v>
      </c>
      <c r="BB246" s="75">
        <f t="shared" si="458"/>
        <v>-2378</v>
      </c>
      <c r="BC246" s="75">
        <f t="shared" si="458"/>
        <v>-3513</v>
      </c>
      <c r="BD246" s="75">
        <f t="shared" si="458"/>
        <v>-3575</v>
      </c>
      <c r="BE246" s="75">
        <f t="shared" si="458"/>
        <v>-3308</v>
      </c>
      <c r="BF246" s="75">
        <f t="shared" si="458"/>
        <v>-2478</v>
      </c>
      <c r="BG246" s="112">
        <v>2183</v>
      </c>
      <c r="BH246" s="75">
        <f t="shared" si="401"/>
        <v>-3679</v>
      </c>
      <c r="BI246" s="75">
        <f t="shared" si="402"/>
        <v>5150</v>
      </c>
      <c r="BJ246" s="75">
        <f t="shared" si="403"/>
        <v>-3185</v>
      </c>
      <c r="BK246" s="75">
        <f t="shared" si="443"/>
        <v>-3605</v>
      </c>
      <c r="BL246" s="75">
        <f t="shared" si="443"/>
        <v>-3022</v>
      </c>
      <c r="BM246" s="75"/>
      <c r="BN246" s="75">
        <f t="shared" si="444"/>
        <v>-3826</v>
      </c>
      <c r="BO246" s="75">
        <f t="shared" si="444"/>
        <v>-2910</v>
      </c>
      <c r="BP246" s="112">
        <v>2805</v>
      </c>
      <c r="BQ246" s="75">
        <f t="shared" si="404"/>
        <v>-2671</v>
      </c>
      <c r="BR246" s="112">
        <v>2557</v>
      </c>
      <c r="BS246" s="75">
        <f t="shared" si="405"/>
        <v>5540</v>
      </c>
      <c r="BT246" s="75">
        <f t="shared" si="459"/>
        <v>-3970</v>
      </c>
      <c r="BU246" s="75">
        <f t="shared" si="459"/>
        <v>-3444</v>
      </c>
      <c r="BV246" s="75">
        <f t="shared" si="459"/>
        <v>0</v>
      </c>
      <c r="BW246" s="75">
        <f t="shared" si="459"/>
        <v>0</v>
      </c>
      <c r="BX246" s="75">
        <f t="shared" si="459"/>
        <v>-2683</v>
      </c>
      <c r="BY246" s="75">
        <f t="shared" si="459"/>
        <v>-2790</v>
      </c>
      <c r="BZ246" s="75">
        <f t="shared" si="459"/>
        <v>-3603</v>
      </c>
      <c r="CA246" s="75">
        <f t="shared" si="459"/>
        <v>-3028</v>
      </c>
      <c r="CB246" s="112">
        <v>2630</v>
      </c>
      <c r="CC246" s="75">
        <f t="shared" si="406"/>
        <v>-350</v>
      </c>
      <c r="CD246" s="75">
        <f t="shared" si="407"/>
        <v>250</v>
      </c>
      <c r="CE246" s="126">
        <f t="shared" si="408"/>
        <v>-1328</v>
      </c>
      <c r="CF246" s="75">
        <f t="shared" si="409"/>
        <v>-3096</v>
      </c>
      <c r="CG246" s="75"/>
      <c r="CH246" s="75">
        <f t="shared" si="446"/>
        <v>-5262</v>
      </c>
      <c r="CI246" s="75">
        <f t="shared" si="446"/>
        <v>-2349</v>
      </c>
      <c r="CJ246" s="75"/>
      <c r="CK246" s="75">
        <f t="shared" si="447"/>
        <v>-2318</v>
      </c>
      <c r="CL246" s="75">
        <f t="shared" si="447"/>
        <v>-3343</v>
      </c>
      <c r="CM246" s="112">
        <v>2254</v>
      </c>
      <c r="CN246" s="75">
        <f t="shared" si="448"/>
        <v>0</v>
      </c>
      <c r="CO246" s="75">
        <f t="shared" si="448"/>
        <v>0</v>
      </c>
      <c r="CP246" s="75">
        <f t="shared" si="448"/>
        <v>0</v>
      </c>
      <c r="CQ246" s="75"/>
      <c r="CR246" s="126">
        <f t="shared" si="410"/>
        <v>-3547</v>
      </c>
      <c r="CS246" s="112">
        <v>1379.6480000000001</v>
      </c>
      <c r="CT246" s="121">
        <f t="shared" si="383"/>
        <v>-4.6366013071895425E-2</v>
      </c>
      <c r="CU246" s="75">
        <f t="shared" si="449"/>
        <v>-2953</v>
      </c>
      <c r="CV246" s="75">
        <f t="shared" si="449"/>
        <v>-3628</v>
      </c>
      <c r="CW246" s="75">
        <f t="shared" si="449"/>
        <v>0</v>
      </c>
      <c r="CX246" s="126" cm="1">
        <f t="array" ref="CX246">IF($F246&lt;=10000,0,-ROUND(MAX(INDEX(CX$26:CX$38,MATCH(MAX($F246-CX$86-IF(CX$8="Yes",IF(CX$9=0,$U246,MIN($U246,CX$9)),0),0),CX$12:CX$25,1))*(MAX($F246-CX$86-IF(CX$8="Yes",IF(CX$9=0,$U246,MIN($U246,CX$9)),0),0)-INDEX(CX$12:CX$25,MATCH(MAX($F246-CX$86-IF(CX$8="Yes",IF(CX$9=0,$U246,MIN($U246,CX$9)),0),0),CX$12:CX$25,1)))+INDEX(CX$39:CX$51,MATCH(MAX($F246-CX$86-IF(CX$8="Yes",IF(CX$9=0,$U246,MIN($U246,CX$9)),0),0),CX$12:CX$25,1))-CX$87,0),0))*(1-_xlfn.IFNA(INDEX(WVFamilyCredit[Percent],MATCH(1,(WVFamilyCredit[Year]=Calc!$B$4)*(WVFamilyCredit[HH Size]=SUM(Calc!$B$11:$B$12))*(WVFamilyCredit[Status]=Calc!$B$8)*(WVFamilyCredit[greater than]&lt;=$F246)*(WVFamilyCredit[equal to or less than]&gt;=$F246),0)),0))</f>
        <v>-2926</v>
      </c>
      <c r="CY246" s="115" cm="1">
        <f t="array" ref="CY246">(1-_xlfn.IFNA(INDEX(WVFamilyCredit[Percent],MATCH(1,(WVFamilyCredit[Year]=Calc!$B$4)*(WVFamilyCredit[HH Size]=SUM(Calc!$B$11:$B$12))*(WVFamilyCredit[Status]=Calc!$B$8)*(WVFamilyCredit[greater than]&lt;=$F246)*(WVFamilyCredit[equal to or less than]&gt;=$F246),0)),0))</f>
        <v>1</v>
      </c>
      <c r="CZ246" s="112">
        <v>3458</v>
      </c>
      <c r="DA246" s="57"/>
      <c r="DB246" s="75">
        <f t="shared" si="450"/>
        <v>-2968</v>
      </c>
      <c r="DC246" s="75">
        <f t="shared" si="450"/>
        <v>0</v>
      </c>
      <c r="DE246" s="57"/>
      <c r="DF246" s="57">
        <f t="shared" si="427"/>
        <v>3428</v>
      </c>
      <c r="DG246" s="57">
        <f t="shared" si="428"/>
        <v>2891</v>
      </c>
      <c r="DH246">
        <v>0</v>
      </c>
      <c r="DI246" s="57">
        <f t="shared" si="429"/>
        <v>2996</v>
      </c>
      <c r="DJ246" s="75">
        <f t="shared" si="430"/>
        <v>2183</v>
      </c>
      <c r="DK246" s="75">
        <f t="shared" si="431"/>
        <v>2805</v>
      </c>
      <c r="DL246" s="75">
        <f t="shared" si="432"/>
        <v>2557</v>
      </c>
      <c r="DM246" s="57">
        <f t="shared" si="433"/>
        <v>2630</v>
      </c>
      <c r="DN246" s="57">
        <f t="shared" si="434"/>
        <v>2254</v>
      </c>
      <c r="DO246">
        <f>0</f>
        <v>0</v>
      </c>
      <c r="DP246">
        <v>0</v>
      </c>
      <c r="DQ246" s="57">
        <f t="shared" si="435"/>
        <v>-3547</v>
      </c>
      <c r="DR246" s="75">
        <f t="shared" si="436"/>
        <v>-2926</v>
      </c>
      <c r="EB246" s="209" cm="1">
        <f t="array" ref="EB246">_xlfn.IFNA(INDEX(CAeitcTable[],MATCH(1,(CAeitcTable[At Least]&lt;=$F246)*(CAeitcTable[But Not Over]&gt;=$F246),0),MATCH(MIN($B$12,3),VALUE(CAeitcTable[#Headers]),0)),0)</f>
        <v>0</v>
      </c>
      <c r="EC246">
        <f t="shared" si="451"/>
        <v>0</v>
      </c>
      <c r="ED246">
        <f t="shared" si="451"/>
        <v>0</v>
      </c>
      <c r="EE246">
        <f t="shared" si="451"/>
        <v>0</v>
      </c>
      <c r="EF246">
        <f t="shared" si="451"/>
        <v>0</v>
      </c>
      <c r="EI246">
        <f t="shared" si="411"/>
        <v>0</v>
      </c>
      <c r="EK246">
        <f t="shared" si="452"/>
        <v>0</v>
      </c>
      <c r="EL246">
        <f t="shared" si="452"/>
        <v>0</v>
      </c>
      <c r="EM246">
        <f t="shared" si="452"/>
        <v>0</v>
      </c>
      <c r="EN246">
        <f t="shared" si="452"/>
        <v>0</v>
      </c>
      <c r="EP246">
        <f t="shared" si="453"/>
        <v>0</v>
      </c>
      <c r="EQ246">
        <f t="shared" si="453"/>
        <v>0</v>
      </c>
      <c r="ER246" s="209">
        <f t="shared" si="412"/>
        <v>0</v>
      </c>
      <c r="ES246">
        <f t="shared" si="454"/>
        <v>0</v>
      </c>
      <c r="ET246">
        <f t="shared" si="454"/>
        <v>0</v>
      </c>
      <c r="EU246" s="213">
        <f t="shared" si="413"/>
        <v>0</v>
      </c>
      <c r="EW246" s="215">
        <f t="shared" si="414"/>
        <v>0</v>
      </c>
      <c r="EX246">
        <f t="shared" si="455"/>
        <v>0</v>
      </c>
      <c r="EY246">
        <f t="shared" si="455"/>
        <v>0</v>
      </c>
      <c r="FB246">
        <f t="shared" si="456"/>
        <v>0</v>
      </c>
      <c r="FC246">
        <f t="shared" si="456"/>
        <v>0</v>
      </c>
      <c r="FD246">
        <f t="shared" si="456"/>
        <v>0</v>
      </c>
      <c r="FG246" s="215">
        <f t="shared" si="415"/>
        <v>0</v>
      </c>
      <c r="FH246">
        <f t="shared" si="457"/>
        <v>0</v>
      </c>
      <c r="FI246">
        <f t="shared" si="457"/>
        <v>0</v>
      </c>
      <c r="FK246">
        <f t="shared" si="416"/>
        <v>0</v>
      </c>
      <c r="FL246" s="215">
        <f t="shared" si="417"/>
        <v>0</v>
      </c>
      <c r="FP246" s="215">
        <f t="shared" si="418"/>
        <v>0</v>
      </c>
      <c r="FQ246">
        <f t="shared" si="419"/>
        <v>0</v>
      </c>
      <c r="FR246" s="215">
        <f t="shared" si="420"/>
        <v>0</v>
      </c>
      <c r="FS246" s="209">
        <f t="shared" si="421"/>
        <v>315</v>
      </c>
      <c r="FU246">
        <f t="shared" si="422"/>
        <v>0</v>
      </c>
    </row>
    <row r="247" spans="6:177">
      <c r="F247" s="2">
        <v>77000</v>
      </c>
      <c r="G247">
        <f t="shared" si="423"/>
        <v>77025</v>
      </c>
      <c r="H247" s="75">
        <f t="shared" si="384"/>
        <v>-9201</v>
      </c>
      <c r="I247" s="57">
        <v>6430</v>
      </c>
      <c r="J247" s="57">
        <v>0</v>
      </c>
      <c r="K247" s="2">
        <f>ROUND(INDEX(CCareExpDecimal[],MATCH(F247,CCareExpDecimal[Income At Least],1),2)*J247,0)</f>
        <v>0</v>
      </c>
      <c r="L247" s="57">
        <v>1200.0000000000061</v>
      </c>
      <c r="M247" s="2">
        <f t="shared" si="385"/>
        <v>0</v>
      </c>
      <c r="N247" s="57">
        <v>4000</v>
      </c>
      <c r="O247" s="57">
        <f t="shared" si="363"/>
        <v>4000</v>
      </c>
      <c r="P247" s="2">
        <f t="shared" si="386"/>
        <v>0</v>
      </c>
      <c r="Q247" s="96">
        <v>0</v>
      </c>
      <c r="R247" s="96">
        <f t="shared" si="424"/>
        <v>0</v>
      </c>
      <c r="S247" s="2">
        <f t="shared" si="425"/>
        <v>0</v>
      </c>
      <c r="T247" s="2">
        <f t="shared" si="387"/>
        <v>-9201</v>
      </c>
      <c r="U247" s="2">
        <f t="shared" si="388"/>
        <v>9201</v>
      </c>
      <c r="V247" s="75"/>
      <c r="W247" s="75">
        <f t="shared" si="389"/>
        <v>-2147</v>
      </c>
      <c r="X247" s="75">
        <f t="shared" si="390"/>
        <v>5</v>
      </c>
      <c r="Y247" s="75">
        <f t="shared" si="391"/>
        <v>0</v>
      </c>
      <c r="Z247" s="75"/>
      <c r="AA247" s="2">
        <f t="shared" si="392"/>
        <v>2500</v>
      </c>
      <c r="AB247" s="2">
        <f>IF($F247&lt;=AD$64,AD$65,AD$66)*Calc!$B$12+AD$63</f>
        <v>1500</v>
      </c>
      <c r="AC247" s="2">
        <f t="shared" si="393"/>
        <v>4000</v>
      </c>
      <c r="AD247" s="126">
        <f t="shared" si="394"/>
        <v>-3735</v>
      </c>
      <c r="AE247" s="112">
        <v>3448</v>
      </c>
      <c r="AF247" s="75">
        <f t="shared" si="395"/>
        <v>0</v>
      </c>
      <c r="AG247" s="75"/>
      <c r="AH247" s="75">
        <f t="shared" si="396"/>
        <v>-1579</v>
      </c>
      <c r="AI247" s="75">
        <f t="shared" si="397"/>
        <v>0</v>
      </c>
      <c r="AJ247" s="75">
        <f t="shared" si="398"/>
        <v>-3018</v>
      </c>
      <c r="AK247" s="75">
        <f t="shared" si="399"/>
        <v>0</v>
      </c>
      <c r="AL247" s="75">
        <f t="shared" si="426"/>
        <v>-3018</v>
      </c>
      <c r="AM247" s="114">
        <v>2915</v>
      </c>
      <c r="AN247" s="120"/>
      <c r="AO247" s="75">
        <f t="shared" si="439"/>
        <v>-3291</v>
      </c>
      <c r="AP247" s="75">
        <f t="shared" si="439"/>
        <v>-2779</v>
      </c>
      <c r="AQ247" s="75"/>
      <c r="AR247" s="126">
        <f t="shared" si="400"/>
        <v>-3160</v>
      </c>
      <c r="AS247" s="75">
        <f t="shared" si="440"/>
        <v>-3741</v>
      </c>
      <c r="AT247" s="75">
        <f t="shared" si="440"/>
        <v>-3768</v>
      </c>
      <c r="AU247" s="75">
        <f t="shared" si="440"/>
        <v>0</v>
      </c>
      <c r="AV247" s="75">
        <f t="shared" si="440"/>
        <v>-3789</v>
      </c>
      <c r="AW247" s="112">
        <v>3025</v>
      </c>
      <c r="AX247" s="75">
        <f t="shared" si="441"/>
        <v>-5330</v>
      </c>
      <c r="AY247" s="75">
        <f t="shared" si="441"/>
        <v>-3402</v>
      </c>
      <c r="AZ247" s="75"/>
      <c r="BA247" s="75">
        <f t="shared" si="458"/>
        <v>-3691</v>
      </c>
      <c r="BB247" s="75">
        <f t="shared" si="458"/>
        <v>-2394</v>
      </c>
      <c r="BC247" s="75">
        <f t="shared" si="458"/>
        <v>-3535</v>
      </c>
      <c r="BD247" s="75">
        <f t="shared" si="458"/>
        <v>-3604</v>
      </c>
      <c r="BE247" s="75">
        <f t="shared" si="458"/>
        <v>-3331</v>
      </c>
      <c r="BF247" s="75">
        <f t="shared" si="458"/>
        <v>-2499</v>
      </c>
      <c r="BG247" s="112">
        <v>2204</v>
      </c>
      <c r="BH247" s="75">
        <f t="shared" si="401"/>
        <v>-3714</v>
      </c>
      <c r="BI247" s="75">
        <f t="shared" si="402"/>
        <v>5150</v>
      </c>
      <c r="BJ247" s="75">
        <f t="shared" si="403"/>
        <v>-3208</v>
      </c>
      <c r="BK247" s="75">
        <f t="shared" si="443"/>
        <v>-3630</v>
      </c>
      <c r="BL247" s="75">
        <f t="shared" si="443"/>
        <v>-3043</v>
      </c>
      <c r="BM247" s="75"/>
      <c r="BN247" s="75">
        <f t="shared" si="444"/>
        <v>-3860</v>
      </c>
      <c r="BO247" s="75">
        <f t="shared" si="444"/>
        <v>-2935</v>
      </c>
      <c r="BP247" s="112">
        <v>2830</v>
      </c>
      <c r="BQ247" s="75">
        <f t="shared" si="404"/>
        <v>-2696</v>
      </c>
      <c r="BR247" s="112">
        <v>2581</v>
      </c>
      <c r="BS247" s="75">
        <f t="shared" si="405"/>
        <v>5540</v>
      </c>
      <c r="BT247" s="75">
        <f t="shared" si="459"/>
        <v>-4004</v>
      </c>
      <c r="BU247" s="75">
        <f t="shared" si="459"/>
        <v>-3477</v>
      </c>
      <c r="BV247" s="75">
        <f t="shared" si="459"/>
        <v>0</v>
      </c>
      <c r="BW247" s="75">
        <f t="shared" si="459"/>
        <v>0</v>
      </c>
      <c r="BX247" s="75">
        <f t="shared" si="459"/>
        <v>-2715</v>
      </c>
      <c r="BY247" s="75">
        <f t="shared" si="459"/>
        <v>-2815</v>
      </c>
      <c r="BZ247" s="75">
        <f t="shared" si="459"/>
        <v>-3630</v>
      </c>
      <c r="CA247" s="75">
        <f t="shared" si="459"/>
        <v>-3052</v>
      </c>
      <c r="CB247" s="112">
        <v>2654</v>
      </c>
      <c r="CC247" s="75">
        <f t="shared" si="406"/>
        <v>-359</v>
      </c>
      <c r="CD247" s="75">
        <f t="shared" si="407"/>
        <v>250</v>
      </c>
      <c r="CE247" s="126">
        <f t="shared" si="408"/>
        <v>-1342</v>
      </c>
      <c r="CF247" s="75">
        <f t="shared" si="409"/>
        <v>-3120</v>
      </c>
      <c r="CG247" s="75"/>
      <c r="CH247" s="75">
        <f t="shared" si="446"/>
        <v>-5306</v>
      </c>
      <c r="CI247" s="75">
        <f t="shared" si="446"/>
        <v>-2364</v>
      </c>
      <c r="CJ247" s="75"/>
      <c r="CK247" s="75">
        <f t="shared" si="447"/>
        <v>-2336</v>
      </c>
      <c r="CL247" s="75">
        <f t="shared" si="447"/>
        <v>-3375</v>
      </c>
      <c r="CM247" s="112">
        <v>2286</v>
      </c>
      <c r="CN247" s="75">
        <f t="shared" si="448"/>
        <v>0</v>
      </c>
      <c r="CO247" s="75">
        <f t="shared" si="448"/>
        <v>0</v>
      </c>
      <c r="CP247" s="75">
        <f t="shared" si="448"/>
        <v>0</v>
      </c>
      <c r="CQ247" s="75"/>
      <c r="CR247" s="126">
        <f t="shared" si="410"/>
        <v>-3578</v>
      </c>
      <c r="CS247" s="112">
        <v>1410.3980000000001</v>
      </c>
      <c r="CT247" s="121">
        <f t="shared" si="383"/>
        <v>-4.646753246753247E-2</v>
      </c>
      <c r="CU247" s="75">
        <f t="shared" si="449"/>
        <v>-2986</v>
      </c>
      <c r="CV247" s="75">
        <f t="shared" si="449"/>
        <v>-3657</v>
      </c>
      <c r="CW247" s="75">
        <f t="shared" si="449"/>
        <v>0</v>
      </c>
      <c r="CX247" s="126" cm="1">
        <f t="array" ref="CX247">IF($F247&lt;=10000,0,-ROUND(MAX(INDEX(CX$26:CX$38,MATCH(MAX($F247-CX$86-IF(CX$8="Yes",IF(CX$9=0,$U247,MIN($U247,CX$9)),0),0),CX$12:CX$25,1))*(MAX($F247-CX$86-IF(CX$8="Yes",IF(CX$9=0,$U247,MIN($U247,CX$9)),0),0)-INDEX(CX$12:CX$25,MATCH(MAX($F247-CX$86-IF(CX$8="Yes",IF(CX$9=0,$U247,MIN($U247,CX$9)),0),0),CX$12:CX$25,1)))+INDEX(CX$39:CX$51,MATCH(MAX($F247-CX$86-IF(CX$8="Yes",IF(CX$9=0,$U247,MIN($U247,CX$9)),0),0),CX$12:CX$25,1))-CX$87,0),0))*(1-_xlfn.IFNA(INDEX(WVFamilyCredit[Percent],MATCH(1,(WVFamilyCredit[Year]=Calc!$B$4)*(WVFamilyCredit[HH Size]=SUM(Calc!$B$11:$B$12))*(WVFamilyCredit[Status]=Calc!$B$8)*(WVFamilyCredit[greater than]&lt;=$F247)*(WVFamilyCredit[equal to or less than]&gt;=$F247),0)),0))</f>
        <v>-2952</v>
      </c>
      <c r="CY247" s="115" cm="1">
        <f t="array" ref="CY247">(1-_xlfn.IFNA(INDEX(WVFamilyCredit[Percent],MATCH(1,(WVFamilyCredit[Year]=Calc!$B$4)*(WVFamilyCredit[HH Size]=SUM(Calc!$B$11:$B$12))*(WVFamilyCredit[Status]=Calc!$B$8)*(WVFamilyCredit[greater than]&lt;=$F247)*(WVFamilyCredit[equal to or less than]&gt;=$F247),0)),0))</f>
        <v>1</v>
      </c>
      <c r="CZ247" s="112">
        <v>3490</v>
      </c>
      <c r="DA247" s="57"/>
      <c r="DB247" s="75">
        <f t="shared" si="450"/>
        <v>-2995</v>
      </c>
      <c r="DC247" s="75">
        <f t="shared" si="450"/>
        <v>0</v>
      </c>
      <c r="DE247" s="57"/>
      <c r="DF247" s="57">
        <f t="shared" si="427"/>
        <v>3448</v>
      </c>
      <c r="DG247" s="57">
        <f t="shared" si="428"/>
        <v>2915</v>
      </c>
      <c r="DH247">
        <v>0</v>
      </c>
      <c r="DI247" s="57">
        <f t="shared" si="429"/>
        <v>3025</v>
      </c>
      <c r="DJ247" s="75">
        <f t="shared" si="430"/>
        <v>2204</v>
      </c>
      <c r="DK247" s="75">
        <f t="shared" si="431"/>
        <v>2830</v>
      </c>
      <c r="DL247" s="75">
        <f t="shared" si="432"/>
        <v>2581</v>
      </c>
      <c r="DM247" s="57">
        <f t="shared" si="433"/>
        <v>2654</v>
      </c>
      <c r="DN247" s="57">
        <f t="shared" si="434"/>
        <v>2286</v>
      </c>
      <c r="DO247">
        <f>0</f>
        <v>0</v>
      </c>
      <c r="DP247">
        <v>0</v>
      </c>
      <c r="DQ247" s="57">
        <f t="shared" si="435"/>
        <v>-3578</v>
      </c>
      <c r="DR247" s="75">
        <f t="shared" si="436"/>
        <v>-2952</v>
      </c>
      <c r="EB247" s="209" cm="1">
        <f t="array" ref="EB247">_xlfn.IFNA(INDEX(CAeitcTable[],MATCH(1,(CAeitcTable[At Least]&lt;=$F247)*(CAeitcTable[But Not Over]&gt;=$F247),0),MATCH(MIN($B$12,3),VALUE(CAeitcTable[#Headers]),0)),0)</f>
        <v>0</v>
      </c>
      <c r="EC247">
        <f t="shared" si="451"/>
        <v>0</v>
      </c>
      <c r="ED247">
        <f t="shared" si="451"/>
        <v>0</v>
      </c>
      <c r="EE247">
        <f t="shared" si="451"/>
        <v>0</v>
      </c>
      <c r="EF247">
        <f t="shared" si="451"/>
        <v>0</v>
      </c>
      <c r="EI247">
        <f t="shared" si="411"/>
        <v>0</v>
      </c>
      <c r="EK247">
        <f t="shared" si="452"/>
        <v>0</v>
      </c>
      <c r="EL247">
        <f t="shared" si="452"/>
        <v>0</v>
      </c>
      <c r="EM247">
        <f t="shared" si="452"/>
        <v>0</v>
      </c>
      <c r="EN247">
        <f t="shared" si="452"/>
        <v>0</v>
      </c>
      <c r="EP247">
        <f t="shared" si="453"/>
        <v>0</v>
      </c>
      <c r="EQ247">
        <f t="shared" si="453"/>
        <v>0</v>
      </c>
      <c r="ER247" s="209">
        <f t="shared" si="412"/>
        <v>0</v>
      </c>
      <c r="ES247">
        <f t="shared" si="454"/>
        <v>0</v>
      </c>
      <c r="ET247">
        <f t="shared" si="454"/>
        <v>0</v>
      </c>
      <c r="EU247" s="213">
        <f t="shared" si="413"/>
        <v>0</v>
      </c>
      <c r="EW247" s="215">
        <f t="shared" si="414"/>
        <v>0</v>
      </c>
      <c r="EX247">
        <f t="shared" si="455"/>
        <v>0</v>
      </c>
      <c r="EY247">
        <f t="shared" si="455"/>
        <v>0</v>
      </c>
      <c r="FB247">
        <f t="shared" si="456"/>
        <v>0</v>
      </c>
      <c r="FC247">
        <f t="shared" si="456"/>
        <v>0</v>
      </c>
      <c r="FD247">
        <f t="shared" si="456"/>
        <v>0</v>
      </c>
      <c r="FG247" s="215">
        <f t="shared" si="415"/>
        <v>0</v>
      </c>
      <c r="FH247">
        <f t="shared" si="457"/>
        <v>0</v>
      </c>
      <c r="FI247">
        <f t="shared" si="457"/>
        <v>0</v>
      </c>
      <c r="FK247">
        <f t="shared" si="416"/>
        <v>0</v>
      </c>
      <c r="FL247" s="215">
        <f t="shared" si="417"/>
        <v>0</v>
      </c>
      <c r="FP247" s="215">
        <f t="shared" si="418"/>
        <v>0</v>
      </c>
      <c r="FQ247">
        <f t="shared" si="419"/>
        <v>0</v>
      </c>
      <c r="FR247" s="215">
        <f t="shared" si="420"/>
        <v>0</v>
      </c>
      <c r="FS247" s="209">
        <f t="shared" si="421"/>
        <v>315</v>
      </c>
      <c r="FU247">
        <f t="shared" si="422"/>
        <v>0</v>
      </c>
    </row>
    <row r="248" spans="6:177">
      <c r="F248" s="2">
        <v>77500</v>
      </c>
      <c r="G248">
        <f t="shared" si="423"/>
        <v>77525</v>
      </c>
      <c r="H248" s="75">
        <f t="shared" si="384"/>
        <v>-9311</v>
      </c>
      <c r="I248" s="57">
        <v>6490</v>
      </c>
      <c r="J248" s="57">
        <v>0</v>
      </c>
      <c r="K248" s="2">
        <f>ROUND(INDEX(CCareExpDecimal[],MATCH(F248,CCareExpDecimal[Income At Least],1),2)*J248,0)</f>
        <v>0</v>
      </c>
      <c r="L248" s="57">
        <v>1200.0000000000061</v>
      </c>
      <c r="M248" s="2">
        <f t="shared" si="385"/>
        <v>0</v>
      </c>
      <c r="N248" s="57">
        <v>4000</v>
      </c>
      <c r="O248" s="57">
        <f t="shared" si="363"/>
        <v>4000</v>
      </c>
      <c r="P248" s="2">
        <f t="shared" si="386"/>
        <v>0</v>
      </c>
      <c r="Q248" s="96">
        <v>0</v>
      </c>
      <c r="R248" s="96">
        <f t="shared" si="424"/>
        <v>0</v>
      </c>
      <c r="S248" s="2">
        <f t="shared" si="425"/>
        <v>0</v>
      </c>
      <c r="T248" s="2">
        <f t="shared" si="387"/>
        <v>-9311</v>
      </c>
      <c r="U248" s="2">
        <f t="shared" si="388"/>
        <v>9311</v>
      </c>
      <c r="V248" s="75"/>
      <c r="W248" s="75">
        <f t="shared" si="389"/>
        <v>-2166</v>
      </c>
      <c r="X248" s="75">
        <f t="shared" si="390"/>
        <v>5</v>
      </c>
      <c r="Y248" s="75">
        <f t="shared" si="391"/>
        <v>0</v>
      </c>
      <c r="Z248" s="75"/>
      <c r="AA248" s="2">
        <f t="shared" si="392"/>
        <v>2500</v>
      </c>
      <c r="AB248" s="2">
        <f>IF($F248&lt;=AD$64,AD$65,AD$66)*Calc!$B$12+AD$63</f>
        <v>1500</v>
      </c>
      <c r="AC248" s="2">
        <f t="shared" si="393"/>
        <v>4000</v>
      </c>
      <c r="AD248" s="126">
        <f t="shared" si="394"/>
        <v>-3760</v>
      </c>
      <c r="AE248" s="112">
        <v>3473</v>
      </c>
      <c r="AF248" s="75">
        <f t="shared" si="395"/>
        <v>0</v>
      </c>
      <c r="AG248" s="75"/>
      <c r="AH248" s="75">
        <f t="shared" si="396"/>
        <v>-1591</v>
      </c>
      <c r="AI248" s="75">
        <f t="shared" si="397"/>
        <v>0</v>
      </c>
      <c r="AJ248" s="75">
        <f t="shared" si="398"/>
        <v>-3043</v>
      </c>
      <c r="AK248" s="75">
        <f t="shared" si="399"/>
        <v>0</v>
      </c>
      <c r="AL248" s="75">
        <f t="shared" si="426"/>
        <v>-3043</v>
      </c>
      <c r="AM248" s="114">
        <v>2938</v>
      </c>
      <c r="AN248" s="120"/>
      <c r="AO248" s="75">
        <f t="shared" si="439"/>
        <v>-3337</v>
      </c>
      <c r="AP248" s="75">
        <f t="shared" si="439"/>
        <v>-2801</v>
      </c>
      <c r="AQ248" s="75"/>
      <c r="AR248" s="126">
        <f t="shared" si="400"/>
        <v>-3188</v>
      </c>
      <c r="AS248" s="75">
        <f t="shared" si="440"/>
        <v>-3774</v>
      </c>
      <c r="AT248" s="75">
        <f t="shared" si="440"/>
        <v>-3810</v>
      </c>
      <c r="AU248" s="75">
        <f t="shared" si="440"/>
        <v>0</v>
      </c>
      <c r="AV248" s="75">
        <f t="shared" si="440"/>
        <v>-3818</v>
      </c>
      <c r="AW248" s="112">
        <v>3053</v>
      </c>
      <c r="AX248" s="75">
        <f t="shared" si="441"/>
        <v>-5371</v>
      </c>
      <c r="AY248" s="75">
        <f t="shared" si="441"/>
        <v>-3431</v>
      </c>
      <c r="AZ248" s="75"/>
      <c r="BA248" s="75">
        <f t="shared" si="458"/>
        <v>-3716</v>
      </c>
      <c r="BB248" s="75">
        <f t="shared" si="458"/>
        <v>-2410</v>
      </c>
      <c r="BC248" s="75">
        <f t="shared" si="458"/>
        <v>-3558</v>
      </c>
      <c r="BD248" s="75">
        <f t="shared" si="458"/>
        <v>-3632</v>
      </c>
      <c r="BE248" s="75">
        <f t="shared" si="458"/>
        <v>-3353</v>
      </c>
      <c r="BF248" s="75">
        <f t="shared" si="458"/>
        <v>-2520</v>
      </c>
      <c r="BG248" s="112">
        <v>2225</v>
      </c>
      <c r="BH248" s="75">
        <f t="shared" si="401"/>
        <v>-3750</v>
      </c>
      <c r="BI248" s="75">
        <f t="shared" si="402"/>
        <v>5150</v>
      </c>
      <c r="BJ248" s="75">
        <f t="shared" si="403"/>
        <v>-3232</v>
      </c>
      <c r="BK248" s="75">
        <f t="shared" si="443"/>
        <v>-3655</v>
      </c>
      <c r="BL248" s="75">
        <f t="shared" si="443"/>
        <v>-3064</v>
      </c>
      <c r="BM248" s="75"/>
      <c r="BN248" s="75">
        <f t="shared" si="444"/>
        <v>-3894</v>
      </c>
      <c r="BO248" s="75">
        <f t="shared" si="444"/>
        <v>-2960</v>
      </c>
      <c r="BP248" s="112">
        <v>2855</v>
      </c>
      <c r="BQ248" s="75">
        <f t="shared" si="404"/>
        <v>-2720</v>
      </c>
      <c r="BR248" s="112">
        <v>2605</v>
      </c>
      <c r="BS248" s="75">
        <f t="shared" si="405"/>
        <v>5540</v>
      </c>
      <c r="BT248" s="75">
        <f t="shared" si="459"/>
        <v>-4038</v>
      </c>
      <c r="BU248" s="75">
        <f t="shared" si="459"/>
        <v>-3511</v>
      </c>
      <c r="BV248" s="75">
        <f t="shared" si="459"/>
        <v>0</v>
      </c>
      <c r="BW248" s="75">
        <f t="shared" si="459"/>
        <v>0</v>
      </c>
      <c r="BX248" s="75">
        <f t="shared" si="459"/>
        <v>-2747</v>
      </c>
      <c r="BY248" s="75">
        <f t="shared" si="459"/>
        <v>-2839</v>
      </c>
      <c r="BZ248" s="75">
        <f t="shared" si="459"/>
        <v>-3658</v>
      </c>
      <c r="CA248" s="75">
        <f t="shared" si="459"/>
        <v>-3076</v>
      </c>
      <c r="CB248" s="112">
        <v>2678</v>
      </c>
      <c r="CC248" s="75">
        <f t="shared" si="406"/>
        <v>-369</v>
      </c>
      <c r="CD248" s="75">
        <f t="shared" si="407"/>
        <v>250</v>
      </c>
      <c r="CE248" s="126">
        <f t="shared" si="408"/>
        <v>-1356</v>
      </c>
      <c r="CF248" s="75">
        <f t="shared" si="409"/>
        <v>-3144</v>
      </c>
      <c r="CG248" s="75"/>
      <c r="CH248" s="75">
        <f t="shared" si="446"/>
        <v>-5350</v>
      </c>
      <c r="CI248" s="75">
        <f t="shared" si="446"/>
        <v>-2379</v>
      </c>
      <c r="CJ248" s="75"/>
      <c r="CK248" s="75">
        <f t="shared" si="447"/>
        <v>-2355</v>
      </c>
      <c r="CL248" s="75">
        <f t="shared" si="447"/>
        <v>-3407</v>
      </c>
      <c r="CM248" s="112">
        <v>2319</v>
      </c>
      <c r="CN248" s="75">
        <f t="shared" si="448"/>
        <v>0</v>
      </c>
      <c r="CO248" s="75">
        <f t="shared" si="448"/>
        <v>0</v>
      </c>
      <c r="CP248" s="75">
        <f t="shared" si="448"/>
        <v>0</v>
      </c>
      <c r="CQ248" s="75"/>
      <c r="CR248" s="126">
        <f t="shared" si="410"/>
        <v>-3609</v>
      </c>
      <c r="CS248" s="112">
        <v>1441.1480000000001</v>
      </c>
      <c r="CT248" s="121">
        <f t="shared" si="383"/>
        <v>-4.6567741935483874E-2</v>
      </c>
      <c r="CU248" s="75">
        <f t="shared" si="449"/>
        <v>-3019</v>
      </c>
      <c r="CV248" s="75">
        <f t="shared" si="449"/>
        <v>-3685</v>
      </c>
      <c r="CW248" s="75">
        <f t="shared" si="449"/>
        <v>0</v>
      </c>
      <c r="CX248" s="126" cm="1">
        <f t="array" ref="CX248">IF($F248&lt;=10000,0,-ROUND(MAX(INDEX(CX$26:CX$38,MATCH(MAX($F248-CX$86-IF(CX$8="Yes",IF(CX$9=0,$U248,MIN($U248,CX$9)),0),0),CX$12:CX$25,1))*(MAX($F248-CX$86-IF(CX$8="Yes",IF(CX$9=0,$U248,MIN($U248,CX$9)),0),0)-INDEX(CX$12:CX$25,MATCH(MAX($F248-CX$86-IF(CX$8="Yes",IF(CX$9=0,$U248,MIN($U248,CX$9)),0),0),CX$12:CX$25,1)))+INDEX(CX$39:CX$51,MATCH(MAX($F248-CX$86-IF(CX$8="Yes",IF(CX$9=0,$U248,MIN($U248,CX$9)),0),0),CX$12:CX$25,1))-CX$87,0),0))*(1-_xlfn.IFNA(INDEX(WVFamilyCredit[Percent],MATCH(1,(WVFamilyCredit[Year]=Calc!$B$4)*(WVFamilyCredit[HH Size]=SUM(Calc!$B$11:$B$12))*(WVFamilyCredit[Status]=Calc!$B$8)*(WVFamilyCredit[greater than]&lt;=$F248)*(WVFamilyCredit[equal to or less than]&gt;=$F248),0)),0))</f>
        <v>-2977</v>
      </c>
      <c r="CY248" s="115" cm="1">
        <f t="array" ref="CY248">(1-_xlfn.IFNA(INDEX(WVFamilyCredit[Percent],MATCH(1,(WVFamilyCredit[Year]=Calc!$B$4)*(WVFamilyCredit[HH Size]=SUM(Calc!$B$11:$B$12))*(WVFamilyCredit[Status]=Calc!$B$8)*(WVFamilyCredit[greater than]&lt;=$F248)*(WVFamilyCredit[equal to or less than]&gt;=$F248),0)),0))</f>
        <v>1</v>
      </c>
      <c r="CZ248" s="112">
        <v>3523</v>
      </c>
      <c r="DA248" s="57"/>
      <c r="DB248" s="75">
        <f t="shared" si="450"/>
        <v>-3021</v>
      </c>
      <c r="DC248" s="75">
        <f t="shared" si="450"/>
        <v>0</v>
      </c>
      <c r="DE248" s="57"/>
      <c r="DF248" s="57">
        <f t="shared" si="427"/>
        <v>3473</v>
      </c>
      <c r="DG248" s="57">
        <f t="shared" si="428"/>
        <v>2938</v>
      </c>
      <c r="DH248">
        <v>0</v>
      </c>
      <c r="DI248" s="57">
        <f t="shared" si="429"/>
        <v>3053</v>
      </c>
      <c r="DJ248" s="75">
        <f t="shared" si="430"/>
        <v>2225</v>
      </c>
      <c r="DK248" s="75">
        <f t="shared" si="431"/>
        <v>2855</v>
      </c>
      <c r="DL248" s="75">
        <f t="shared" si="432"/>
        <v>2605</v>
      </c>
      <c r="DM248" s="57">
        <f t="shared" si="433"/>
        <v>2678</v>
      </c>
      <c r="DN248" s="57">
        <f t="shared" si="434"/>
        <v>2319</v>
      </c>
      <c r="DO248">
        <f>0</f>
        <v>0</v>
      </c>
      <c r="DP248">
        <v>0</v>
      </c>
      <c r="DQ248" s="57">
        <f t="shared" si="435"/>
        <v>-3609</v>
      </c>
      <c r="DR248" s="75">
        <f t="shared" si="436"/>
        <v>-2977</v>
      </c>
      <c r="EB248" s="209" cm="1">
        <f t="array" ref="EB248">_xlfn.IFNA(INDEX(CAeitcTable[],MATCH(1,(CAeitcTable[At Least]&lt;=$F248)*(CAeitcTable[But Not Over]&gt;=$F248),0),MATCH(MIN($B$12,3),VALUE(CAeitcTable[#Headers]),0)),0)</f>
        <v>0</v>
      </c>
      <c r="EC248">
        <f t="shared" si="451"/>
        <v>0</v>
      </c>
      <c r="ED248">
        <f t="shared" si="451"/>
        <v>0</v>
      </c>
      <c r="EE248">
        <f t="shared" si="451"/>
        <v>0</v>
      </c>
      <c r="EF248">
        <f t="shared" si="451"/>
        <v>0</v>
      </c>
      <c r="EI248">
        <f t="shared" si="411"/>
        <v>0</v>
      </c>
      <c r="EK248">
        <f t="shared" si="452"/>
        <v>0</v>
      </c>
      <c r="EL248">
        <f t="shared" si="452"/>
        <v>0</v>
      </c>
      <c r="EM248">
        <f t="shared" si="452"/>
        <v>0</v>
      </c>
      <c r="EN248">
        <f t="shared" si="452"/>
        <v>0</v>
      </c>
      <c r="EP248">
        <f t="shared" si="453"/>
        <v>0</v>
      </c>
      <c r="EQ248">
        <f t="shared" si="453"/>
        <v>0</v>
      </c>
      <c r="ER248" s="209">
        <f t="shared" si="412"/>
        <v>0</v>
      </c>
      <c r="ES248">
        <f t="shared" si="454"/>
        <v>0</v>
      </c>
      <c r="ET248">
        <f t="shared" si="454"/>
        <v>0</v>
      </c>
      <c r="EU248" s="213">
        <f t="shared" si="413"/>
        <v>0</v>
      </c>
      <c r="EW248" s="215">
        <f t="shared" si="414"/>
        <v>0</v>
      </c>
      <c r="EX248">
        <f t="shared" si="455"/>
        <v>0</v>
      </c>
      <c r="EY248">
        <f t="shared" si="455"/>
        <v>0</v>
      </c>
      <c r="FB248">
        <f t="shared" si="456"/>
        <v>0</v>
      </c>
      <c r="FC248">
        <f t="shared" si="456"/>
        <v>0</v>
      </c>
      <c r="FD248">
        <f t="shared" si="456"/>
        <v>0</v>
      </c>
      <c r="FG248" s="215">
        <f t="shared" si="415"/>
        <v>0</v>
      </c>
      <c r="FH248">
        <f t="shared" si="457"/>
        <v>0</v>
      </c>
      <c r="FI248">
        <f t="shared" si="457"/>
        <v>0</v>
      </c>
      <c r="FK248">
        <f t="shared" si="416"/>
        <v>0</v>
      </c>
      <c r="FL248" s="215">
        <f t="shared" si="417"/>
        <v>0</v>
      </c>
      <c r="FP248" s="215">
        <f t="shared" si="418"/>
        <v>0</v>
      </c>
      <c r="FQ248">
        <f t="shared" si="419"/>
        <v>0</v>
      </c>
      <c r="FR248" s="215">
        <f t="shared" si="420"/>
        <v>0</v>
      </c>
      <c r="FS248" s="209">
        <f t="shared" si="421"/>
        <v>315</v>
      </c>
      <c r="FU248">
        <f t="shared" si="422"/>
        <v>0</v>
      </c>
    </row>
    <row r="249" spans="6:177">
      <c r="F249" s="2">
        <v>78000</v>
      </c>
      <c r="G249">
        <f t="shared" si="423"/>
        <v>78025</v>
      </c>
      <c r="H249" s="75">
        <f t="shared" si="384"/>
        <v>-9421</v>
      </c>
      <c r="I249" s="57">
        <v>6550</v>
      </c>
      <c r="J249" s="57">
        <v>0</v>
      </c>
      <c r="K249" s="2">
        <f>ROUND(INDEX(CCareExpDecimal[],MATCH(F249,CCareExpDecimal[Income At Least],1),2)*J249,0)</f>
        <v>0</v>
      </c>
      <c r="L249" s="57">
        <v>1200.0000000000061</v>
      </c>
      <c r="M249" s="2">
        <f t="shared" si="385"/>
        <v>0</v>
      </c>
      <c r="N249" s="57">
        <v>4000</v>
      </c>
      <c r="O249" s="57">
        <f t="shared" si="363"/>
        <v>4000</v>
      </c>
      <c r="P249" s="2">
        <f t="shared" si="386"/>
        <v>0</v>
      </c>
      <c r="Q249" s="96">
        <v>0</v>
      </c>
      <c r="R249" s="96">
        <f t="shared" si="424"/>
        <v>0</v>
      </c>
      <c r="S249" s="2">
        <f t="shared" si="425"/>
        <v>0</v>
      </c>
      <c r="T249" s="2">
        <f t="shared" si="387"/>
        <v>-9421</v>
      </c>
      <c r="U249" s="2">
        <f t="shared" si="388"/>
        <v>9421</v>
      </c>
      <c r="V249" s="75"/>
      <c r="W249" s="75">
        <f t="shared" si="389"/>
        <v>-2185</v>
      </c>
      <c r="X249" s="75">
        <f t="shared" si="390"/>
        <v>5</v>
      </c>
      <c r="Y249" s="75">
        <f t="shared" si="391"/>
        <v>0</v>
      </c>
      <c r="Z249" s="75"/>
      <c r="AA249" s="2">
        <f t="shared" si="392"/>
        <v>2500</v>
      </c>
      <c r="AB249" s="2">
        <f>IF($F249&lt;=AD$64,AD$65,AD$66)*Calc!$B$12+AD$63</f>
        <v>1500</v>
      </c>
      <c r="AC249" s="2">
        <f t="shared" si="393"/>
        <v>4000</v>
      </c>
      <c r="AD249" s="126">
        <f t="shared" si="394"/>
        <v>-3785</v>
      </c>
      <c r="AE249" s="112">
        <v>3493</v>
      </c>
      <c r="AF249" s="75">
        <f t="shared" si="395"/>
        <v>0</v>
      </c>
      <c r="AG249" s="75"/>
      <c r="AH249" s="75">
        <f t="shared" si="396"/>
        <v>-1604</v>
      </c>
      <c r="AI249" s="75">
        <f t="shared" si="397"/>
        <v>0</v>
      </c>
      <c r="AJ249" s="75">
        <f t="shared" si="398"/>
        <v>-3067</v>
      </c>
      <c r="AK249" s="75">
        <f t="shared" si="399"/>
        <v>0</v>
      </c>
      <c r="AL249" s="75">
        <f t="shared" si="426"/>
        <v>-3067</v>
      </c>
      <c r="AM249" s="114">
        <v>2962</v>
      </c>
      <c r="AN249" s="120"/>
      <c r="AO249" s="75">
        <f t="shared" si="439"/>
        <v>-3384</v>
      </c>
      <c r="AP249" s="75">
        <f t="shared" si="439"/>
        <v>-2823</v>
      </c>
      <c r="AQ249" s="75"/>
      <c r="AR249" s="126">
        <f t="shared" si="400"/>
        <v>-3215</v>
      </c>
      <c r="AS249" s="75">
        <f t="shared" si="440"/>
        <v>-3807</v>
      </c>
      <c r="AT249" s="75">
        <f t="shared" si="440"/>
        <v>-3853</v>
      </c>
      <c r="AU249" s="75">
        <f t="shared" si="440"/>
        <v>0</v>
      </c>
      <c r="AV249" s="75">
        <f t="shared" si="440"/>
        <v>-3847</v>
      </c>
      <c r="AW249" s="112">
        <v>3082</v>
      </c>
      <c r="AX249" s="75">
        <f t="shared" si="441"/>
        <v>-5413</v>
      </c>
      <c r="AY249" s="75">
        <f t="shared" si="441"/>
        <v>-3460</v>
      </c>
      <c r="AZ249" s="75"/>
      <c r="BA249" s="75">
        <f t="shared" si="458"/>
        <v>-3741</v>
      </c>
      <c r="BB249" s="75">
        <f t="shared" si="458"/>
        <v>-2426</v>
      </c>
      <c r="BC249" s="75">
        <f t="shared" si="458"/>
        <v>-3580</v>
      </c>
      <c r="BD249" s="75">
        <f t="shared" si="458"/>
        <v>-3661</v>
      </c>
      <c r="BE249" s="75">
        <f t="shared" si="458"/>
        <v>-3376</v>
      </c>
      <c r="BF249" s="75">
        <f t="shared" si="458"/>
        <v>-2541</v>
      </c>
      <c r="BG249" s="112">
        <v>2247</v>
      </c>
      <c r="BH249" s="75">
        <f t="shared" si="401"/>
        <v>-3786</v>
      </c>
      <c r="BI249" s="75">
        <f t="shared" si="402"/>
        <v>5150</v>
      </c>
      <c r="BJ249" s="75">
        <f t="shared" si="403"/>
        <v>-3256</v>
      </c>
      <c r="BK249" s="75">
        <f t="shared" si="443"/>
        <v>-3680</v>
      </c>
      <c r="BL249" s="75">
        <f t="shared" si="443"/>
        <v>-3086</v>
      </c>
      <c r="BM249" s="75"/>
      <c r="BN249" s="75">
        <f t="shared" si="444"/>
        <v>-3928</v>
      </c>
      <c r="BO249" s="75">
        <f t="shared" si="444"/>
        <v>-2985</v>
      </c>
      <c r="BP249" s="112">
        <v>2880</v>
      </c>
      <c r="BQ249" s="75">
        <f t="shared" si="404"/>
        <v>-2745</v>
      </c>
      <c r="BR249" s="112">
        <v>2630</v>
      </c>
      <c r="BS249" s="75">
        <f t="shared" si="405"/>
        <v>5540</v>
      </c>
      <c r="BT249" s="75">
        <f t="shared" si="459"/>
        <v>-4072</v>
      </c>
      <c r="BU249" s="75">
        <f t="shared" si="459"/>
        <v>-3544</v>
      </c>
      <c r="BV249" s="75">
        <f t="shared" si="459"/>
        <v>0</v>
      </c>
      <c r="BW249" s="75">
        <f t="shared" si="459"/>
        <v>0</v>
      </c>
      <c r="BX249" s="75">
        <f t="shared" si="459"/>
        <v>-2779</v>
      </c>
      <c r="BY249" s="75">
        <f t="shared" si="459"/>
        <v>-2864</v>
      </c>
      <c r="BZ249" s="75">
        <f t="shared" si="459"/>
        <v>-3685</v>
      </c>
      <c r="CA249" s="75">
        <f t="shared" si="459"/>
        <v>-3099</v>
      </c>
      <c r="CB249" s="112">
        <v>2702</v>
      </c>
      <c r="CC249" s="75">
        <f t="shared" si="406"/>
        <v>-379</v>
      </c>
      <c r="CD249" s="75">
        <f t="shared" si="407"/>
        <v>250</v>
      </c>
      <c r="CE249" s="126">
        <f t="shared" si="408"/>
        <v>-1370</v>
      </c>
      <c r="CF249" s="75">
        <f t="shared" si="409"/>
        <v>-3167</v>
      </c>
      <c r="CG249" s="75"/>
      <c r="CH249" s="75">
        <f t="shared" si="446"/>
        <v>-5394</v>
      </c>
      <c r="CI249" s="75">
        <f t="shared" si="446"/>
        <v>-2395</v>
      </c>
      <c r="CJ249" s="75"/>
      <c r="CK249" s="75">
        <f t="shared" si="447"/>
        <v>-2374</v>
      </c>
      <c r="CL249" s="75">
        <f t="shared" si="447"/>
        <v>-3439</v>
      </c>
      <c r="CM249" s="112">
        <v>2351</v>
      </c>
      <c r="CN249" s="75">
        <f t="shared" si="448"/>
        <v>0</v>
      </c>
      <c r="CO249" s="75">
        <f t="shared" si="448"/>
        <v>0</v>
      </c>
      <c r="CP249" s="75">
        <f t="shared" si="448"/>
        <v>0</v>
      </c>
      <c r="CQ249" s="75"/>
      <c r="CR249" s="126">
        <f t="shared" si="410"/>
        <v>-3640</v>
      </c>
      <c r="CS249" s="112">
        <v>1471.8980000000001</v>
      </c>
      <c r="CT249" s="121">
        <f t="shared" si="383"/>
        <v>-4.6666666666666669E-2</v>
      </c>
      <c r="CU249" s="75">
        <f t="shared" si="449"/>
        <v>-3052</v>
      </c>
      <c r="CV249" s="75">
        <f t="shared" si="449"/>
        <v>-3714</v>
      </c>
      <c r="CW249" s="75">
        <f t="shared" si="449"/>
        <v>0</v>
      </c>
      <c r="CX249" s="126" cm="1">
        <f t="array" ref="CX249">IF($F249&lt;=10000,0,-ROUND(MAX(INDEX(CX$26:CX$38,MATCH(MAX($F249-CX$86-IF(CX$8="Yes",IF(CX$9=0,$U249,MIN($U249,CX$9)),0),0),CX$12:CX$25,1))*(MAX($F249-CX$86-IF(CX$8="Yes",IF(CX$9=0,$U249,MIN($U249,CX$9)),0),0)-INDEX(CX$12:CX$25,MATCH(MAX($F249-CX$86-IF(CX$8="Yes",IF(CX$9=0,$U249,MIN($U249,CX$9)),0),0),CX$12:CX$25,1)))+INDEX(CX$39:CX$51,MATCH(MAX($F249-CX$86-IF(CX$8="Yes",IF(CX$9=0,$U249,MIN($U249,CX$9)),0),0),CX$12:CX$25,1))-CX$87,0),0))*(1-_xlfn.IFNA(INDEX(WVFamilyCredit[Percent],MATCH(1,(WVFamilyCredit[Year]=Calc!$B$4)*(WVFamilyCredit[HH Size]=SUM(Calc!$B$11:$B$12))*(WVFamilyCredit[Status]=Calc!$B$8)*(WVFamilyCredit[greater than]&lt;=$F249)*(WVFamilyCredit[equal to or less than]&gt;=$F249),0)),0))</f>
        <v>-3003</v>
      </c>
      <c r="CY249" s="115" cm="1">
        <f t="array" ref="CY249">(1-_xlfn.IFNA(INDEX(WVFamilyCredit[Percent],MATCH(1,(WVFamilyCredit[Year]=Calc!$B$4)*(WVFamilyCredit[HH Size]=SUM(Calc!$B$11:$B$12))*(WVFamilyCredit[Status]=Calc!$B$8)*(WVFamilyCredit[greater than]&lt;=$F249)*(WVFamilyCredit[equal to or less than]&gt;=$F249),0)),0))</f>
        <v>1</v>
      </c>
      <c r="CZ249" s="112">
        <v>3555</v>
      </c>
      <c r="DA249" s="57"/>
      <c r="DB249" s="75">
        <f t="shared" si="450"/>
        <v>-3048</v>
      </c>
      <c r="DC249" s="75">
        <f t="shared" si="450"/>
        <v>0</v>
      </c>
      <c r="DE249" s="57"/>
      <c r="DF249" s="57">
        <f t="shared" si="427"/>
        <v>3493</v>
      </c>
      <c r="DG249" s="57">
        <f t="shared" si="428"/>
        <v>2962</v>
      </c>
      <c r="DH249">
        <v>0</v>
      </c>
      <c r="DI249" s="57">
        <f t="shared" si="429"/>
        <v>3082</v>
      </c>
      <c r="DJ249" s="75">
        <f t="shared" si="430"/>
        <v>2247</v>
      </c>
      <c r="DK249" s="75">
        <f t="shared" si="431"/>
        <v>2880</v>
      </c>
      <c r="DL249" s="75">
        <f t="shared" si="432"/>
        <v>2630</v>
      </c>
      <c r="DM249" s="57">
        <f t="shared" si="433"/>
        <v>2702</v>
      </c>
      <c r="DN249" s="57">
        <f t="shared" si="434"/>
        <v>2351</v>
      </c>
      <c r="DO249">
        <f>0</f>
        <v>0</v>
      </c>
      <c r="DP249">
        <v>0</v>
      </c>
      <c r="DQ249" s="57">
        <f t="shared" si="435"/>
        <v>-3640</v>
      </c>
      <c r="DR249" s="75">
        <f t="shared" si="436"/>
        <v>-3003</v>
      </c>
      <c r="EB249" s="209" cm="1">
        <f t="array" ref="EB249">_xlfn.IFNA(INDEX(CAeitcTable[],MATCH(1,(CAeitcTable[At Least]&lt;=$F249)*(CAeitcTable[But Not Over]&gt;=$F249),0),MATCH(MIN($B$12,3),VALUE(CAeitcTable[#Headers]),0)),0)</f>
        <v>0</v>
      </c>
      <c r="EC249">
        <f t="shared" si="451"/>
        <v>0</v>
      </c>
      <c r="ED249">
        <f t="shared" si="451"/>
        <v>0</v>
      </c>
      <c r="EE249">
        <f t="shared" si="451"/>
        <v>0</v>
      </c>
      <c r="EF249">
        <f t="shared" si="451"/>
        <v>0</v>
      </c>
      <c r="EI249">
        <f t="shared" si="411"/>
        <v>0</v>
      </c>
      <c r="EK249">
        <f t="shared" si="452"/>
        <v>0</v>
      </c>
      <c r="EL249">
        <f t="shared" si="452"/>
        <v>0</v>
      </c>
      <c r="EM249">
        <f t="shared" si="452"/>
        <v>0</v>
      </c>
      <c r="EN249">
        <f t="shared" si="452"/>
        <v>0</v>
      </c>
      <c r="EP249">
        <f t="shared" si="453"/>
        <v>0</v>
      </c>
      <c r="EQ249">
        <f t="shared" si="453"/>
        <v>0</v>
      </c>
      <c r="ER249" s="209">
        <f t="shared" si="412"/>
        <v>0</v>
      </c>
      <c r="ES249">
        <f t="shared" si="454"/>
        <v>0</v>
      </c>
      <c r="ET249">
        <f t="shared" si="454"/>
        <v>0</v>
      </c>
      <c r="EU249" s="213">
        <f t="shared" si="413"/>
        <v>0</v>
      </c>
      <c r="EW249" s="215">
        <f t="shared" si="414"/>
        <v>0</v>
      </c>
      <c r="EX249">
        <f t="shared" si="455"/>
        <v>0</v>
      </c>
      <c r="EY249">
        <f t="shared" si="455"/>
        <v>0</v>
      </c>
      <c r="FB249">
        <f t="shared" si="456"/>
        <v>0</v>
      </c>
      <c r="FC249">
        <f t="shared" si="456"/>
        <v>0</v>
      </c>
      <c r="FD249">
        <f t="shared" si="456"/>
        <v>0</v>
      </c>
      <c r="FG249" s="215">
        <f t="shared" si="415"/>
        <v>0</v>
      </c>
      <c r="FH249">
        <f t="shared" si="457"/>
        <v>0</v>
      </c>
      <c r="FI249">
        <f t="shared" si="457"/>
        <v>0</v>
      </c>
      <c r="FK249">
        <f t="shared" si="416"/>
        <v>0</v>
      </c>
      <c r="FL249" s="215">
        <f t="shared" si="417"/>
        <v>0</v>
      </c>
      <c r="FP249" s="215">
        <f t="shared" si="418"/>
        <v>0</v>
      </c>
      <c r="FQ249">
        <f t="shared" si="419"/>
        <v>0</v>
      </c>
      <c r="FR249" s="215">
        <f t="shared" si="420"/>
        <v>0</v>
      </c>
      <c r="FS249" s="209">
        <f t="shared" si="421"/>
        <v>315</v>
      </c>
      <c r="FU249">
        <f t="shared" si="422"/>
        <v>0</v>
      </c>
    </row>
    <row r="250" spans="6:177">
      <c r="F250" s="2">
        <v>78500</v>
      </c>
      <c r="G250">
        <f t="shared" si="423"/>
        <v>78525</v>
      </c>
      <c r="H250" s="75">
        <f t="shared" si="384"/>
        <v>-9531</v>
      </c>
      <c r="I250" s="57">
        <v>6610</v>
      </c>
      <c r="J250" s="57">
        <v>0</v>
      </c>
      <c r="K250" s="2">
        <f>ROUND(INDEX(CCareExpDecimal[],MATCH(F250,CCareExpDecimal[Income At Least],1),2)*J250,0)</f>
        <v>0</v>
      </c>
      <c r="L250" s="57">
        <v>1200.0000000000061</v>
      </c>
      <c r="M250" s="2">
        <f t="shared" si="385"/>
        <v>0</v>
      </c>
      <c r="N250" s="57">
        <v>4000</v>
      </c>
      <c r="O250" s="57">
        <f t="shared" si="363"/>
        <v>4000</v>
      </c>
      <c r="P250" s="2">
        <f t="shared" si="386"/>
        <v>0</v>
      </c>
      <c r="Q250" s="96">
        <v>0</v>
      </c>
      <c r="R250" s="96">
        <f t="shared" si="424"/>
        <v>0</v>
      </c>
      <c r="S250" s="2">
        <f t="shared" si="425"/>
        <v>0</v>
      </c>
      <c r="T250" s="2">
        <f t="shared" si="387"/>
        <v>-9531</v>
      </c>
      <c r="U250" s="2">
        <f t="shared" si="388"/>
        <v>9531</v>
      </c>
      <c r="V250" s="75"/>
      <c r="W250" s="75">
        <f t="shared" si="389"/>
        <v>-2204</v>
      </c>
      <c r="X250" s="75">
        <f t="shared" si="390"/>
        <v>5</v>
      </c>
      <c r="Y250" s="75">
        <f t="shared" si="391"/>
        <v>0</v>
      </c>
      <c r="Z250" s="75"/>
      <c r="AA250" s="2">
        <f t="shared" si="392"/>
        <v>2500</v>
      </c>
      <c r="AB250" s="2">
        <f>IF($F250&lt;=AD$64,AD$65,AD$66)*Calc!$B$12+AD$63</f>
        <v>1500</v>
      </c>
      <c r="AC250" s="2">
        <f t="shared" si="393"/>
        <v>4000</v>
      </c>
      <c r="AD250" s="126">
        <f t="shared" si="394"/>
        <v>-3810</v>
      </c>
      <c r="AE250" s="112">
        <v>3513</v>
      </c>
      <c r="AF250" s="75">
        <f t="shared" si="395"/>
        <v>0</v>
      </c>
      <c r="AG250" s="75"/>
      <c r="AH250" s="75">
        <f t="shared" si="396"/>
        <v>-1616</v>
      </c>
      <c r="AI250" s="75">
        <f t="shared" si="397"/>
        <v>0</v>
      </c>
      <c r="AJ250" s="75">
        <f t="shared" si="398"/>
        <v>-3092</v>
      </c>
      <c r="AK250" s="75">
        <f t="shared" si="399"/>
        <v>0</v>
      </c>
      <c r="AL250" s="75">
        <f t="shared" si="426"/>
        <v>-3092</v>
      </c>
      <c r="AM250" s="114">
        <v>2985</v>
      </c>
      <c r="AN250" s="120"/>
      <c r="AO250" s="75">
        <f t="shared" si="439"/>
        <v>-3430</v>
      </c>
      <c r="AP250" s="75">
        <f t="shared" si="439"/>
        <v>-2845</v>
      </c>
      <c r="AQ250" s="75"/>
      <c r="AR250" s="126">
        <f t="shared" si="400"/>
        <v>-3243</v>
      </c>
      <c r="AS250" s="75">
        <f t="shared" si="440"/>
        <v>-3840</v>
      </c>
      <c r="AT250" s="75">
        <f t="shared" si="440"/>
        <v>-3895</v>
      </c>
      <c r="AU250" s="75">
        <f t="shared" si="440"/>
        <v>0</v>
      </c>
      <c r="AV250" s="75">
        <f t="shared" si="440"/>
        <v>-3876</v>
      </c>
      <c r="AW250" s="112">
        <v>3111</v>
      </c>
      <c r="AX250" s="75">
        <f t="shared" si="441"/>
        <v>-5454</v>
      </c>
      <c r="AY250" s="75">
        <f t="shared" si="441"/>
        <v>-3489</v>
      </c>
      <c r="AZ250" s="75"/>
      <c r="BA250" s="75">
        <f t="shared" si="458"/>
        <v>-3766</v>
      </c>
      <c r="BB250" s="75">
        <f t="shared" si="458"/>
        <v>-2441</v>
      </c>
      <c r="BC250" s="75">
        <f t="shared" si="458"/>
        <v>-3602</v>
      </c>
      <c r="BD250" s="75">
        <f t="shared" si="458"/>
        <v>-3689</v>
      </c>
      <c r="BE250" s="75">
        <f t="shared" si="458"/>
        <v>-3398</v>
      </c>
      <c r="BF250" s="75">
        <f t="shared" si="458"/>
        <v>-2563</v>
      </c>
      <c r="BG250" s="112">
        <v>2268</v>
      </c>
      <c r="BH250" s="75">
        <f t="shared" si="401"/>
        <v>-3821</v>
      </c>
      <c r="BI250" s="75">
        <f t="shared" si="402"/>
        <v>5150</v>
      </c>
      <c r="BJ250" s="75">
        <f t="shared" si="403"/>
        <v>-3280</v>
      </c>
      <c r="BK250" s="75">
        <f t="shared" si="443"/>
        <v>-3705</v>
      </c>
      <c r="BL250" s="75">
        <f t="shared" si="443"/>
        <v>-3107</v>
      </c>
      <c r="BM250" s="75"/>
      <c r="BN250" s="75">
        <f t="shared" si="444"/>
        <v>-3962</v>
      </c>
      <c r="BO250" s="75">
        <f t="shared" si="444"/>
        <v>-3010</v>
      </c>
      <c r="BP250" s="112">
        <v>2905</v>
      </c>
      <c r="BQ250" s="75">
        <f t="shared" si="404"/>
        <v>-2770</v>
      </c>
      <c r="BR250" s="112">
        <v>2654</v>
      </c>
      <c r="BS250" s="75">
        <f t="shared" si="405"/>
        <v>5540</v>
      </c>
      <c r="BT250" s="75">
        <f t="shared" si="459"/>
        <v>-4105</v>
      </c>
      <c r="BU250" s="75">
        <f t="shared" si="459"/>
        <v>-3577</v>
      </c>
      <c r="BV250" s="75">
        <f t="shared" si="459"/>
        <v>0</v>
      </c>
      <c r="BW250" s="75">
        <f t="shared" si="459"/>
        <v>0</v>
      </c>
      <c r="BX250" s="75">
        <f t="shared" si="459"/>
        <v>-2811</v>
      </c>
      <c r="BY250" s="75">
        <f t="shared" si="459"/>
        <v>-2888</v>
      </c>
      <c r="BZ250" s="75">
        <f t="shared" si="459"/>
        <v>-3713</v>
      </c>
      <c r="CA250" s="75">
        <f t="shared" si="459"/>
        <v>-3123</v>
      </c>
      <c r="CB250" s="112">
        <v>2725</v>
      </c>
      <c r="CC250" s="75">
        <f t="shared" si="406"/>
        <v>-389</v>
      </c>
      <c r="CD250" s="75">
        <f t="shared" si="407"/>
        <v>250</v>
      </c>
      <c r="CE250" s="126">
        <f t="shared" si="408"/>
        <v>-1383</v>
      </c>
      <c r="CF250" s="75">
        <f t="shared" si="409"/>
        <v>-3191</v>
      </c>
      <c r="CG250" s="75"/>
      <c r="CH250" s="75">
        <f t="shared" si="446"/>
        <v>-5437</v>
      </c>
      <c r="CI250" s="75">
        <f t="shared" si="446"/>
        <v>-2410</v>
      </c>
      <c r="CJ250" s="75"/>
      <c r="CK250" s="75">
        <f t="shared" si="447"/>
        <v>-2393</v>
      </c>
      <c r="CL250" s="75">
        <f t="shared" si="447"/>
        <v>-3471</v>
      </c>
      <c r="CM250" s="112">
        <v>2384</v>
      </c>
      <c r="CN250" s="75">
        <f t="shared" si="448"/>
        <v>0</v>
      </c>
      <c r="CO250" s="75">
        <f t="shared" si="448"/>
        <v>0</v>
      </c>
      <c r="CP250" s="75">
        <f t="shared" si="448"/>
        <v>0</v>
      </c>
      <c r="CQ250" s="75"/>
      <c r="CR250" s="126">
        <f t="shared" si="410"/>
        <v>-3670</v>
      </c>
      <c r="CS250" s="112">
        <v>1502.6480000000001</v>
      </c>
      <c r="CT250" s="121">
        <f t="shared" si="383"/>
        <v>-4.6751592356687896E-2</v>
      </c>
      <c r="CU250" s="75">
        <f t="shared" si="449"/>
        <v>-3085</v>
      </c>
      <c r="CV250" s="75">
        <f t="shared" si="449"/>
        <v>-3743</v>
      </c>
      <c r="CW250" s="75">
        <f t="shared" si="449"/>
        <v>0</v>
      </c>
      <c r="CX250" s="126" cm="1">
        <f t="array" ref="CX250">IF($F250&lt;=10000,0,-ROUND(MAX(INDEX(CX$26:CX$38,MATCH(MAX($F250-CX$86-IF(CX$8="Yes",IF(CX$9=0,$U250,MIN($U250,CX$9)),0),0),CX$12:CX$25,1))*(MAX($F250-CX$86-IF(CX$8="Yes",IF(CX$9=0,$U250,MIN($U250,CX$9)),0),0)-INDEX(CX$12:CX$25,MATCH(MAX($F250-CX$86-IF(CX$8="Yes",IF(CX$9=0,$U250,MIN($U250,CX$9)),0),0),CX$12:CX$25,1)))+INDEX(CX$39:CX$51,MATCH(MAX($F250-CX$86-IF(CX$8="Yes",IF(CX$9=0,$U250,MIN($U250,CX$9)),0),0),CX$12:CX$25,1))-CX$87,0),0))*(1-_xlfn.IFNA(INDEX(WVFamilyCredit[Percent],MATCH(1,(WVFamilyCredit[Year]=Calc!$B$4)*(WVFamilyCredit[HH Size]=SUM(Calc!$B$11:$B$12))*(WVFamilyCredit[Status]=Calc!$B$8)*(WVFamilyCredit[greater than]&lt;=$F250)*(WVFamilyCredit[equal to or less than]&gt;=$F250),0)),0))</f>
        <v>-3028</v>
      </c>
      <c r="CY250" s="115" cm="1">
        <f t="array" ref="CY250">(1-_xlfn.IFNA(INDEX(WVFamilyCredit[Percent],MATCH(1,(WVFamilyCredit[Year]=Calc!$B$4)*(WVFamilyCredit[HH Size]=SUM(Calc!$B$11:$B$12))*(WVFamilyCredit[Status]=Calc!$B$8)*(WVFamilyCredit[greater than]&lt;=$F250)*(WVFamilyCredit[equal to or less than]&gt;=$F250),0)),0))</f>
        <v>1</v>
      </c>
      <c r="CZ250" s="112">
        <v>3588</v>
      </c>
      <c r="DA250" s="57"/>
      <c r="DB250" s="75">
        <f t="shared" si="450"/>
        <v>-3074</v>
      </c>
      <c r="DC250" s="75">
        <f t="shared" si="450"/>
        <v>0</v>
      </c>
      <c r="DE250" s="57"/>
      <c r="DF250" s="57">
        <f t="shared" si="427"/>
        <v>3513</v>
      </c>
      <c r="DG250" s="57">
        <f t="shared" si="428"/>
        <v>2985</v>
      </c>
      <c r="DH250">
        <v>0</v>
      </c>
      <c r="DI250" s="57">
        <f t="shared" si="429"/>
        <v>3111</v>
      </c>
      <c r="DJ250" s="75">
        <f t="shared" si="430"/>
        <v>2268</v>
      </c>
      <c r="DK250" s="75">
        <f t="shared" si="431"/>
        <v>2905</v>
      </c>
      <c r="DL250" s="75">
        <f t="shared" si="432"/>
        <v>2654</v>
      </c>
      <c r="DM250" s="57">
        <f t="shared" si="433"/>
        <v>2725</v>
      </c>
      <c r="DN250" s="57">
        <f t="shared" si="434"/>
        <v>2384</v>
      </c>
      <c r="DO250">
        <f>0</f>
        <v>0</v>
      </c>
      <c r="DP250">
        <v>0</v>
      </c>
      <c r="DQ250" s="57">
        <f t="shared" si="435"/>
        <v>-3670</v>
      </c>
      <c r="DR250" s="75">
        <f t="shared" si="436"/>
        <v>-3028</v>
      </c>
      <c r="EB250" s="209" cm="1">
        <f t="array" ref="EB250">_xlfn.IFNA(INDEX(CAeitcTable[],MATCH(1,(CAeitcTable[At Least]&lt;=$F250)*(CAeitcTable[But Not Over]&gt;=$F250),0),MATCH(MIN($B$12,3),VALUE(CAeitcTable[#Headers]),0)),0)</f>
        <v>0</v>
      </c>
      <c r="EC250">
        <f t="shared" si="451"/>
        <v>0</v>
      </c>
      <c r="ED250">
        <f t="shared" si="451"/>
        <v>0</v>
      </c>
      <c r="EE250">
        <f t="shared" si="451"/>
        <v>0</v>
      </c>
      <c r="EF250">
        <f t="shared" si="451"/>
        <v>0</v>
      </c>
      <c r="EI250">
        <f t="shared" si="411"/>
        <v>0</v>
      </c>
      <c r="EK250">
        <f t="shared" si="452"/>
        <v>0</v>
      </c>
      <c r="EL250">
        <f t="shared" si="452"/>
        <v>0</v>
      </c>
      <c r="EM250">
        <f t="shared" si="452"/>
        <v>0</v>
      </c>
      <c r="EN250">
        <f t="shared" si="452"/>
        <v>0</v>
      </c>
      <c r="EP250">
        <f t="shared" si="453"/>
        <v>0</v>
      </c>
      <c r="EQ250">
        <f t="shared" si="453"/>
        <v>0</v>
      </c>
      <c r="ER250" s="209">
        <f t="shared" si="412"/>
        <v>0</v>
      </c>
      <c r="ES250">
        <f t="shared" si="454"/>
        <v>0</v>
      </c>
      <c r="ET250">
        <f t="shared" si="454"/>
        <v>0</v>
      </c>
      <c r="EU250" s="213">
        <f t="shared" si="413"/>
        <v>0</v>
      </c>
      <c r="EW250" s="215">
        <f t="shared" si="414"/>
        <v>0</v>
      </c>
      <c r="EX250">
        <f t="shared" si="455"/>
        <v>0</v>
      </c>
      <c r="EY250">
        <f t="shared" si="455"/>
        <v>0</v>
      </c>
      <c r="FB250">
        <f t="shared" si="456"/>
        <v>0</v>
      </c>
      <c r="FC250">
        <f t="shared" si="456"/>
        <v>0</v>
      </c>
      <c r="FD250">
        <f t="shared" si="456"/>
        <v>0</v>
      </c>
      <c r="FG250" s="215">
        <f t="shared" si="415"/>
        <v>0</v>
      </c>
      <c r="FH250">
        <f t="shared" si="457"/>
        <v>0</v>
      </c>
      <c r="FI250">
        <f t="shared" si="457"/>
        <v>0</v>
      </c>
      <c r="FK250">
        <f t="shared" si="416"/>
        <v>0</v>
      </c>
      <c r="FL250" s="215">
        <f t="shared" si="417"/>
        <v>0</v>
      </c>
      <c r="FP250" s="215">
        <f t="shared" si="418"/>
        <v>0</v>
      </c>
      <c r="FQ250">
        <f t="shared" si="419"/>
        <v>0</v>
      </c>
      <c r="FR250" s="215">
        <f t="shared" si="420"/>
        <v>0</v>
      </c>
      <c r="FS250" s="209">
        <f t="shared" si="421"/>
        <v>315</v>
      </c>
      <c r="FU250">
        <f t="shared" si="422"/>
        <v>0</v>
      </c>
    </row>
    <row r="251" spans="6:177">
      <c r="F251" s="2">
        <v>79000</v>
      </c>
      <c r="G251">
        <f t="shared" si="423"/>
        <v>79025</v>
      </c>
      <c r="H251" s="75">
        <f t="shared" si="384"/>
        <v>-9641</v>
      </c>
      <c r="I251" s="57">
        <v>6670</v>
      </c>
      <c r="J251" s="57">
        <v>0</v>
      </c>
      <c r="K251" s="2">
        <f>ROUND(INDEX(CCareExpDecimal[],MATCH(F251,CCareExpDecimal[Income At Least],1),2)*J251,0)</f>
        <v>0</v>
      </c>
      <c r="L251" s="57">
        <v>1200.0000000000061</v>
      </c>
      <c r="M251" s="2">
        <f t="shared" si="385"/>
        <v>0</v>
      </c>
      <c r="N251" s="57">
        <v>4000</v>
      </c>
      <c r="O251" s="57">
        <f t="shared" si="363"/>
        <v>4000</v>
      </c>
      <c r="P251" s="2">
        <f t="shared" si="386"/>
        <v>0</v>
      </c>
      <c r="Q251" s="96">
        <v>0</v>
      </c>
      <c r="R251" s="96">
        <f t="shared" si="424"/>
        <v>0</v>
      </c>
      <c r="S251" s="2">
        <f t="shared" si="425"/>
        <v>0</v>
      </c>
      <c r="T251" s="2">
        <f t="shared" si="387"/>
        <v>-9641</v>
      </c>
      <c r="U251" s="2">
        <f t="shared" si="388"/>
        <v>9641</v>
      </c>
      <c r="V251" s="75"/>
      <c r="W251" s="75">
        <f t="shared" si="389"/>
        <v>-2223</v>
      </c>
      <c r="X251" s="75">
        <f t="shared" si="390"/>
        <v>5</v>
      </c>
      <c r="Y251" s="75">
        <f t="shared" si="391"/>
        <v>0</v>
      </c>
      <c r="Z251" s="75"/>
      <c r="AA251" s="2">
        <f t="shared" si="392"/>
        <v>2500</v>
      </c>
      <c r="AB251" s="2">
        <f>IF($F251&lt;=AD$64,AD$65,AD$66)*Calc!$B$12+AD$63</f>
        <v>1500</v>
      </c>
      <c r="AC251" s="2">
        <f t="shared" si="393"/>
        <v>4000</v>
      </c>
      <c r="AD251" s="126">
        <f t="shared" si="394"/>
        <v>-3835</v>
      </c>
      <c r="AE251" s="112">
        <v>3538</v>
      </c>
      <c r="AF251" s="75">
        <f t="shared" si="395"/>
        <v>0</v>
      </c>
      <c r="AG251" s="75"/>
      <c r="AH251" s="75">
        <f t="shared" si="396"/>
        <v>-1629</v>
      </c>
      <c r="AI251" s="75">
        <f t="shared" si="397"/>
        <v>0</v>
      </c>
      <c r="AJ251" s="75">
        <f t="shared" si="398"/>
        <v>-3116</v>
      </c>
      <c r="AK251" s="75">
        <f t="shared" si="399"/>
        <v>0</v>
      </c>
      <c r="AL251" s="75">
        <f t="shared" si="426"/>
        <v>-3116</v>
      </c>
      <c r="AM251" s="114">
        <v>3009</v>
      </c>
      <c r="AN251" s="120"/>
      <c r="AO251" s="75">
        <f t="shared" si="439"/>
        <v>-3477</v>
      </c>
      <c r="AP251" s="75">
        <f t="shared" si="439"/>
        <v>-2867</v>
      </c>
      <c r="AQ251" s="75"/>
      <c r="AR251" s="126">
        <f t="shared" si="400"/>
        <v>-3270</v>
      </c>
      <c r="AS251" s="75">
        <f t="shared" si="440"/>
        <v>-3873</v>
      </c>
      <c r="AT251" s="75">
        <f t="shared" si="440"/>
        <v>-3938</v>
      </c>
      <c r="AU251" s="75">
        <f t="shared" si="440"/>
        <v>0</v>
      </c>
      <c r="AV251" s="75">
        <f t="shared" si="440"/>
        <v>-3904</v>
      </c>
      <c r="AW251" s="112">
        <v>3140</v>
      </c>
      <c r="AX251" s="75">
        <f t="shared" si="441"/>
        <v>-5495</v>
      </c>
      <c r="AY251" s="75">
        <f t="shared" si="441"/>
        <v>-3518</v>
      </c>
      <c r="AZ251" s="75"/>
      <c r="BA251" s="75">
        <f t="shared" si="458"/>
        <v>-3790</v>
      </c>
      <c r="BB251" s="75">
        <f t="shared" si="458"/>
        <v>-2457</v>
      </c>
      <c r="BC251" s="75">
        <f t="shared" si="458"/>
        <v>-3624</v>
      </c>
      <c r="BD251" s="75">
        <f t="shared" si="458"/>
        <v>-3718</v>
      </c>
      <c r="BE251" s="75">
        <f t="shared" si="458"/>
        <v>-3421</v>
      </c>
      <c r="BF251" s="75">
        <f t="shared" si="458"/>
        <v>-2584</v>
      </c>
      <c r="BG251" s="112">
        <v>2289</v>
      </c>
      <c r="BH251" s="75">
        <f t="shared" si="401"/>
        <v>-3857</v>
      </c>
      <c r="BI251" s="75">
        <f t="shared" si="402"/>
        <v>5150</v>
      </c>
      <c r="BJ251" s="75">
        <f t="shared" si="403"/>
        <v>-3303</v>
      </c>
      <c r="BK251" s="75">
        <f t="shared" si="443"/>
        <v>-3730</v>
      </c>
      <c r="BL251" s="75">
        <f t="shared" si="443"/>
        <v>-3128</v>
      </c>
      <c r="BM251" s="75"/>
      <c r="BN251" s="75">
        <f t="shared" si="444"/>
        <v>-3996</v>
      </c>
      <c r="BO251" s="75">
        <f t="shared" si="444"/>
        <v>-3035</v>
      </c>
      <c r="BP251" s="112">
        <v>2930</v>
      </c>
      <c r="BQ251" s="75">
        <f t="shared" si="404"/>
        <v>-2795</v>
      </c>
      <c r="BR251" s="112">
        <v>2678</v>
      </c>
      <c r="BS251" s="75">
        <f t="shared" si="405"/>
        <v>5540</v>
      </c>
      <c r="BT251" s="75">
        <f t="shared" si="459"/>
        <v>-4139</v>
      </c>
      <c r="BU251" s="75">
        <f t="shared" si="459"/>
        <v>-3610</v>
      </c>
      <c r="BV251" s="75">
        <f t="shared" si="459"/>
        <v>0</v>
      </c>
      <c r="BW251" s="75">
        <f t="shared" si="459"/>
        <v>0</v>
      </c>
      <c r="BX251" s="75">
        <f t="shared" si="459"/>
        <v>-2842</v>
      </c>
      <c r="BY251" s="75">
        <f t="shared" si="459"/>
        <v>-2913</v>
      </c>
      <c r="BZ251" s="75">
        <f t="shared" si="459"/>
        <v>-3740</v>
      </c>
      <c r="CA251" s="75">
        <f t="shared" si="459"/>
        <v>-3147</v>
      </c>
      <c r="CB251" s="112">
        <v>2749</v>
      </c>
      <c r="CC251" s="75">
        <f t="shared" si="406"/>
        <v>-398</v>
      </c>
      <c r="CD251" s="75">
        <f t="shared" si="407"/>
        <v>250</v>
      </c>
      <c r="CE251" s="126">
        <f t="shared" si="408"/>
        <v>-1397</v>
      </c>
      <c r="CF251" s="75">
        <f t="shared" si="409"/>
        <v>-3215</v>
      </c>
      <c r="CG251" s="75"/>
      <c r="CH251" s="75">
        <f t="shared" si="446"/>
        <v>-5481</v>
      </c>
      <c r="CI251" s="75">
        <f t="shared" si="446"/>
        <v>-2425</v>
      </c>
      <c r="CJ251" s="75"/>
      <c r="CK251" s="75">
        <f t="shared" si="447"/>
        <v>-2411</v>
      </c>
      <c r="CL251" s="75">
        <f t="shared" si="447"/>
        <v>-3503</v>
      </c>
      <c r="CM251" s="112">
        <v>2416</v>
      </c>
      <c r="CN251" s="75">
        <f t="shared" si="448"/>
        <v>0</v>
      </c>
      <c r="CO251" s="75">
        <f t="shared" si="448"/>
        <v>0</v>
      </c>
      <c r="CP251" s="75">
        <f t="shared" si="448"/>
        <v>0</v>
      </c>
      <c r="CQ251" s="75"/>
      <c r="CR251" s="126">
        <f t="shared" si="410"/>
        <v>-3701</v>
      </c>
      <c r="CS251" s="112">
        <v>1533.3980000000001</v>
      </c>
      <c r="CT251" s="121">
        <f t="shared" si="383"/>
        <v>-4.6848101265822784E-2</v>
      </c>
      <c r="CU251" s="75">
        <f t="shared" si="449"/>
        <v>-3118</v>
      </c>
      <c r="CV251" s="75">
        <f t="shared" si="449"/>
        <v>-3772</v>
      </c>
      <c r="CW251" s="75">
        <f t="shared" si="449"/>
        <v>0</v>
      </c>
      <c r="CX251" s="126" cm="1">
        <f t="array" ref="CX251">IF($F251&lt;=10000,0,-ROUND(MAX(INDEX(CX$26:CX$38,MATCH(MAX($F251-CX$86-IF(CX$8="Yes",IF(CX$9=0,$U251,MIN($U251,CX$9)),0),0),CX$12:CX$25,1))*(MAX($F251-CX$86-IF(CX$8="Yes",IF(CX$9=0,$U251,MIN($U251,CX$9)),0),0)-INDEX(CX$12:CX$25,MATCH(MAX($F251-CX$86-IF(CX$8="Yes",IF(CX$9=0,$U251,MIN($U251,CX$9)),0),0),CX$12:CX$25,1)))+INDEX(CX$39:CX$51,MATCH(MAX($F251-CX$86-IF(CX$8="Yes",IF(CX$9=0,$U251,MIN($U251,CX$9)),0),0),CX$12:CX$25,1))-CX$87,0),0))*(1-_xlfn.IFNA(INDEX(WVFamilyCredit[Percent],MATCH(1,(WVFamilyCredit[Year]=Calc!$B$4)*(WVFamilyCredit[HH Size]=SUM(Calc!$B$11:$B$12))*(WVFamilyCredit[Status]=Calc!$B$8)*(WVFamilyCredit[greater than]&lt;=$F251)*(WVFamilyCredit[equal to or less than]&gt;=$F251),0)),0))</f>
        <v>-3054</v>
      </c>
      <c r="CY251" s="115" cm="1">
        <f t="array" ref="CY251">(1-_xlfn.IFNA(INDEX(WVFamilyCredit[Percent],MATCH(1,(WVFamilyCredit[Year]=Calc!$B$4)*(WVFamilyCredit[HH Size]=SUM(Calc!$B$11:$B$12))*(WVFamilyCredit[Status]=Calc!$B$8)*(WVFamilyCredit[greater than]&lt;=$F251)*(WVFamilyCredit[equal to or less than]&gt;=$F251),0)),0))</f>
        <v>1</v>
      </c>
      <c r="CZ251" s="112">
        <v>3620</v>
      </c>
      <c r="DA251" s="57"/>
      <c r="DB251" s="75">
        <f t="shared" si="450"/>
        <v>-3101</v>
      </c>
      <c r="DC251" s="75">
        <f t="shared" si="450"/>
        <v>0</v>
      </c>
      <c r="DE251" s="57"/>
      <c r="DF251" s="57">
        <f t="shared" si="427"/>
        <v>3538</v>
      </c>
      <c r="DG251" s="57">
        <f t="shared" si="428"/>
        <v>3009</v>
      </c>
      <c r="DH251">
        <v>0</v>
      </c>
      <c r="DI251" s="57">
        <f t="shared" si="429"/>
        <v>3140</v>
      </c>
      <c r="DJ251" s="75">
        <f t="shared" si="430"/>
        <v>2289</v>
      </c>
      <c r="DK251" s="75">
        <f t="shared" si="431"/>
        <v>2930</v>
      </c>
      <c r="DL251" s="75">
        <f t="shared" si="432"/>
        <v>2678</v>
      </c>
      <c r="DM251" s="57">
        <f t="shared" si="433"/>
        <v>2749</v>
      </c>
      <c r="DN251" s="57">
        <f t="shared" si="434"/>
        <v>2416</v>
      </c>
      <c r="DO251">
        <f>0</f>
        <v>0</v>
      </c>
      <c r="DP251">
        <v>0</v>
      </c>
      <c r="DQ251" s="57">
        <f t="shared" si="435"/>
        <v>-3701</v>
      </c>
      <c r="DR251" s="75">
        <f t="shared" si="436"/>
        <v>-3054</v>
      </c>
      <c r="EB251" s="209" cm="1">
        <f t="array" ref="EB251">_xlfn.IFNA(INDEX(CAeitcTable[],MATCH(1,(CAeitcTable[At Least]&lt;=$F251)*(CAeitcTable[But Not Over]&gt;=$F251),0),MATCH(MIN($B$12,3),VALUE(CAeitcTable[#Headers]),0)),0)</f>
        <v>0</v>
      </c>
      <c r="EC251">
        <f t="shared" si="451"/>
        <v>0</v>
      </c>
      <c r="ED251">
        <f t="shared" si="451"/>
        <v>0</v>
      </c>
      <c r="EE251">
        <f t="shared" si="451"/>
        <v>0</v>
      </c>
      <c r="EF251">
        <f t="shared" si="451"/>
        <v>0</v>
      </c>
      <c r="EI251">
        <f t="shared" si="411"/>
        <v>0</v>
      </c>
      <c r="EK251">
        <f t="shared" si="452"/>
        <v>0</v>
      </c>
      <c r="EL251">
        <f t="shared" si="452"/>
        <v>0</v>
      </c>
      <c r="EM251">
        <f t="shared" si="452"/>
        <v>0</v>
      </c>
      <c r="EN251">
        <f t="shared" si="452"/>
        <v>0</v>
      </c>
      <c r="EP251">
        <f t="shared" si="453"/>
        <v>0</v>
      </c>
      <c r="EQ251">
        <f t="shared" si="453"/>
        <v>0</v>
      </c>
      <c r="ER251" s="209">
        <f t="shared" si="412"/>
        <v>0</v>
      </c>
      <c r="ES251">
        <f t="shared" si="454"/>
        <v>0</v>
      </c>
      <c r="ET251">
        <f t="shared" si="454"/>
        <v>0</v>
      </c>
      <c r="EU251" s="213">
        <f t="shared" si="413"/>
        <v>0</v>
      </c>
      <c r="EW251" s="215">
        <f t="shared" si="414"/>
        <v>0</v>
      </c>
      <c r="EX251">
        <f t="shared" si="455"/>
        <v>0</v>
      </c>
      <c r="EY251">
        <f t="shared" si="455"/>
        <v>0</v>
      </c>
      <c r="FB251">
        <f t="shared" si="456"/>
        <v>0</v>
      </c>
      <c r="FC251">
        <f t="shared" si="456"/>
        <v>0</v>
      </c>
      <c r="FD251">
        <f t="shared" si="456"/>
        <v>0</v>
      </c>
      <c r="FG251" s="215">
        <f t="shared" si="415"/>
        <v>0</v>
      </c>
      <c r="FH251">
        <f t="shared" si="457"/>
        <v>0</v>
      </c>
      <c r="FI251">
        <f t="shared" si="457"/>
        <v>0</v>
      </c>
      <c r="FK251">
        <f t="shared" si="416"/>
        <v>0</v>
      </c>
      <c r="FL251" s="215">
        <f t="shared" si="417"/>
        <v>0</v>
      </c>
      <c r="FP251" s="215">
        <f t="shared" si="418"/>
        <v>0</v>
      </c>
      <c r="FQ251">
        <f t="shared" si="419"/>
        <v>0</v>
      </c>
      <c r="FR251" s="215">
        <f t="shared" si="420"/>
        <v>0</v>
      </c>
      <c r="FS251" s="209">
        <f t="shared" si="421"/>
        <v>315</v>
      </c>
      <c r="FU251">
        <f t="shared" si="422"/>
        <v>0</v>
      </c>
    </row>
    <row r="252" spans="6:177">
      <c r="F252" s="2">
        <v>79500</v>
      </c>
      <c r="G252">
        <f t="shared" si="423"/>
        <v>79525</v>
      </c>
      <c r="H252" s="75">
        <f t="shared" si="384"/>
        <v>-9751</v>
      </c>
      <c r="I252" s="57">
        <v>6730</v>
      </c>
      <c r="J252" s="57">
        <v>0</v>
      </c>
      <c r="K252" s="2">
        <f>ROUND(INDEX(CCareExpDecimal[],MATCH(F252,CCareExpDecimal[Income At Least],1),2)*J252,0)</f>
        <v>0</v>
      </c>
      <c r="L252" s="57">
        <v>1200.0000000000061</v>
      </c>
      <c r="M252" s="2">
        <f t="shared" si="385"/>
        <v>0</v>
      </c>
      <c r="N252" s="57">
        <v>4000</v>
      </c>
      <c r="O252" s="57">
        <f t="shared" si="363"/>
        <v>4000</v>
      </c>
      <c r="P252" s="2">
        <f t="shared" si="386"/>
        <v>0</v>
      </c>
      <c r="Q252" s="96">
        <v>0</v>
      </c>
      <c r="R252" s="96">
        <f t="shared" si="424"/>
        <v>0</v>
      </c>
      <c r="S252" s="2">
        <f t="shared" si="425"/>
        <v>0</v>
      </c>
      <c r="T252" s="2">
        <f t="shared" si="387"/>
        <v>-9751</v>
      </c>
      <c r="U252" s="2">
        <f t="shared" si="388"/>
        <v>9751</v>
      </c>
      <c r="V252" s="75"/>
      <c r="W252" s="75">
        <f t="shared" si="389"/>
        <v>-2242</v>
      </c>
      <c r="X252" s="75">
        <f t="shared" si="390"/>
        <v>5</v>
      </c>
      <c r="Y252" s="75">
        <f t="shared" si="391"/>
        <v>0</v>
      </c>
      <c r="Z252" s="75"/>
      <c r="AA252" s="2">
        <f t="shared" si="392"/>
        <v>2500</v>
      </c>
      <c r="AB252" s="2">
        <f>IF($F252&lt;=AD$64,AD$65,AD$66)*Calc!$B$12+AD$63</f>
        <v>1500</v>
      </c>
      <c r="AC252" s="2">
        <f t="shared" si="393"/>
        <v>4000</v>
      </c>
      <c r="AD252" s="126">
        <f t="shared" si="394"/>
        <v>-3860</v>
      </c>
      <c r="AE252" s="112">
        <v>3558</v>
      </c>
      <c r="AF252" s="75">
        <f t="shared" si="395"/>
        <v>0</v>
      </c>
      <c r="AG252" s="75"/>
      <c r="AH252" s="75">
        <f t="shared" si="396"/>
        <v>-1641</v>
      </c>
      <c r="AI252" s="75">
        <f t="shared" si="397"/>
        <v>0</v>
      </c>
      <c r="AJ252" s="75">
        <f t="shared" si="398"/>
        <v>-3141</v>
      </c>
      <c r="AK252" s="75">
        <f t="shared" si="399"/>
        <v>0</v>
      </c>
      <c r="AL252" s="75">
        <f t="shared" si="426"/>
        <v>-3141</v>
      </c>
      <c r="AM252" s="114">
        <v>3032</v>
      </c>
      <c r="AN252" s="120"/>
      <c r="AO252" s="75">
        <f t="shared" si="439"/>
        <v>-3523</v>
      </c>
      <c r="AP252" s="75">
        <f t="shared" si="439"/>
        <v>-2889</v>
      </c>
      <c r="AQ252" s="75"/>
      <c r="AR252" s="126">
        <f t="shared" si="400"/>
        <v>-3298</v>
      </c>
      <c r="AS252" s="75">
        <f t="shared" si="440"/>
        <v>-3906</v>
      </c>
      <c r="AT252" s="75">
        <f t="shared" si="440"/>
        <v>-3980</v>
      </c>
      <c r="AU252" s="75">
        <f t="shared" si="440"/>
        <v>0</v>
      </c>
      <c r="AV252" s="75">
        <f t="shared" si="440"/>
        <v>-3933</v>
      </c>
      <c r="AW252" s="112">
        <v>3168</v>
      </c>
      <c r="AX252" s="75">
        <f t="shared" si="441"/>
        <v>-5536</v>
      </c>
      <c r="AY252" s="75">
        <f t="shared" si="441"/>
        <v>-3547</v>
      </c>
      <c r="AZ252" s="75"/>
      <c r="BA252" s="75">
        <f t="shared" si="458"/>
        <v>-3815</v>
      </c>
      <c r="BB252" s="75">
        <f t="shared" si="458"/>
        <v>-2473</v>
      </c>
      <c r="BC252" s="75">
        <f t="shared" si="458"/>
        <v>-3646</v>
      </c>
      <c r="BD252" s="75">
        <f t="shared" si="458"/>
        <v>-3746</v>
      </c>
      <c r="BE252" s="75">
        <f t="shared" si="458"/>
        <v>-3443</v>
      </c>
      <c r="BF252" s="75">
        <f t="shared" si="458"/>
        <v>-2605</v>
      </c>
      <c r="BG252" s="112">
        <v>2310</v>
      </c>
      <c r="BH252" s="75">
        <f t="shared" si="401"/>
        <v>-3893</v>
      </c>
      <c r="BI252" s="75">
        <f t="shared" si="402"/>
        <v>5150</v>
      </c>
      <c r="BJ252" s="75">
        <f t="shared" si="403"/>
        <v>-3327</v>
      </c>
      <c r="BK252" s="75">
        <f t="shared" si="443"/>
        <v>-3755</v>
      </c>
      <c r="BL252" s="75">
        <f t="shared" si="443"/>
        <v>-3149</v>
      </c>
      <c r="BM252" s="75"/>
      <c r="BN252" s="75">
        <f t="shared" si="444"/>
        <v>-4030</v>
      </c>
      <c r="BO252" s="75">
        <f t="shared" si="444"/>
        <v>-3060</v>
      </c>
      <c r="BP252" s="112">
        <v>2955</v>
      </c>
      <c r="BQ252" s="75">
        <f t="shared" si="404"/>
        <v>-2819</v>
      </c>
      <c r="BR252" s="112">
        <v>2703</v>
      </c>
      <c r="BS252" s="75">
        <f t="shared" si="405"/>
        <v>5540</v>
      </c>
      <c r="BT252" s="75">
        <f t="shared" si="459"/>
        <v>-4173</v>
      </c>
      <c r="BU252" s="75">
        <f t="shared" si="459"/>
        <v>-3643</v>
      </c>
      <c r="BV252" s="75">
        <f t="shared" si="459"/>
        <v>0</v>
      </c>
      <c r="BW252" s="75">
        <f t="shared" si="459"/>
        <v>0</v>
      </c>
      <c r="BX252" s="75">
        <f t="shared" si="459"/>
        <v>-2874</v>
      </c>
      <c r="BY252" s="75">
        <f t="shared" si="459"/>
        <v>-2937</v>
      </c>
      <c r="BZ252" s="75">
        <f t="shared" si="459"/>
        <v>-3768</v>
      </c>
      <c r="CA252" s="75">
        <f t="shared" si="459"/>
        <v>-3171</v>
      </c>
      <c r="CB252" s="112">
        <v>2773</v>
      </c>
      <c r="CC252" s="75">
        <f t="shared" si="406"/>
        <v>-408</v>
      </c>
      <c r="CD252" s="75">
        <f t="shared" si="407"/>
        <v>250</v>
      </c>
      <c r="CE252" s="126">
        <f t="shared" si="408"/>
        <v>-1411</v>
      </c>
      <c r="CF252" s="75">
        <f t="shared" si="409"/>
        <v>-3239</v>
      </c>
      <c r="CG252" s="75"/>
      <c r="CH252" s="75">
        <f t="shared" si="446"/>
        <v>-5525</v>
      </c>
      <c r="CI252" s="75">
        <f t="shared" si="446"/>
        <v>-2441</v>
      </c>
      <c r="CJ252" s="75"/>
      <c r="CK252" s="75">
        <f t="shared" si="447"/>
        <v>-2430</v>
      </c>
      <c r="CL252" s="75">
        <f t="shared" si="447"/>
        <v>-3535</v>
      </c>
      <c r="CM252" s="112">
        <v>2449</v>
      </c>
      <c r="CN252" s="75">
        <f t="shared" si="448"/>
        <v>0</v>
      </c>
      <c r="CO252" s="75">
        <f t="shared" si="448"/>
        <v>0</v>
      </c>
      <c r="CP252" s="75">
        <f t="shared" si="448"/>
        <v>0</v>
      </c>
      <c r="CQ252" s="75"/>
      <c r="CR252" s="126">
        <f t="shared" si="410"/>
        <v>-3732</v>
      </c>
      <c r="CS252" s="112">
        <v>1564.1480000000001</v>
      </c>
      <c r="CT252" s="121">
        <f t="shared" si="383"/>
        <v>-4.6943396226415093E-2</v>
      </c>
      <c r="CU252" s="75">
        <f t="shared" si="449"/>
        <v>-3151</v>
      </c>
      <c r="CV252" s="75">
        <f t="shared" si="449"/>
        <v>-3800</v>
      </c>
      <c r="CW252" s="75">
        <f t="shared" si="449"/>
        <v>0</v>
      </c>
      <c r="CX252" s="126" cm="1">
        <f t="array" ref="CX252">IF($F252&lt;=10000,0,-ROUND(MAX(INDEX(CX$26:CX$38,MATCH(MAX($F252-CX$86-IF(CX$8="Yes",IF(CX$9=0,$U252,MIN($U252,CX$9)),0),0),CX$12:CX$25,1))*(MAX($F252-CX$86-IF(CX$8="Yes",IF(CX$9=0,$U252,MIN($U252,CX$9)),0),0)-INDEX(CX$12:CX$25,MATCH(MAX($F252-CX$86-IF(CX$8="Yes",IF(CX$9=0,$U252,MIN($U252,CX$9)),0),0),CX$12:CX$25,1)))+INDEX(CX$39:CX$51,MATCH(MAX($F252-CX$86-IF(CX$8="Yes",IF(CX$9=0,$U252,MIN($U252,CX$9)),0),0),CX$12:CX$25,1))-CX$87,0),0))*(1-_xlfn.IFNA(INDEX(WVFamilyCredit[Percent],MATCH(1,(WVFamilyCredit[Year]=Calc!$B$4)*(WVFamilyCredit[HH Size]=SUM(Calc!$B$11:$B$12))*(WVFamilyCredit[Status]=Calc!$B$8)*(WVFamilyCredit[greater than]&lt;=$F252)*(WVFamilyCredit[equal to or less than]&gt;=$F252),0)),0))</f>
        <v>-3080</v>
      </c>
      <c r="CY252" s="115" cm="1">
        <f t="array" ref="CY252">(1-_xlfn.IFNA(INDEX(WVFamilyCredit[Percent],MATCH(1,(WVFamilyCredit[Year]=Calc!$B$4)*(WVFamilyCredit[HH Size]=SUM(Calc!$B$11:$B$12))*(WVFamilyCredit[Status]=Calc!$B$8)*(WVFamilyCredit[greater than]&lt;=$F252)*(WVFamilyCredit[equal to or less than]&gt;=$F252),0)),0))</f>
        <v>1</v>
      </c>
      <c r="CZ252" s="112">
        <v>3653</v>
      </c>
      <c r="DA252" s="57"/>
      <c r="DB252" s="75">
        <f t="shared" si="450"/>
        <v>-3127</v>
      </c>
      <c r="DC252" s="75">
        <f t="shared" si="450"/>
        <v>0</v>
      </c>
      <c r="DE252" s="57"/>
      <c r="DF252" s="57">
        <f t="shared" si="427"/>
        <v>3558</v>
      </c>
      <c r="DG252" s="57">
        <f t="shared" si="428"/>
        <v>3032</v>
      </c>
      <c r="DH252">
        <v>0</v>
      </c>
      <c r="DI252" s="57">
        <f t="shared" si="429"/>
        <v>3168</v>
      </c>
      <c r="DJ252" s="75">
        <f t="shared" si="430"/>
        <v>2310</v>
      </c>
      <c r="DK252" s="75">
        <f t="shared" si="431"/>
        <v>2955</v>
      </c>
      <c r="DL252" s="75">
        <f t="shared" si="432"/>
        <v>2703</v>
      </c>
      <c r="DM252" s="57">
        <f t="shared" si="433"/>
        <v>2773</v>
      </c>
      <c r="DN252" s="57">
        <f t="shared" si="434"/>
        <v>2449</v>
      </c>
      <c r="DO252">
        <f>0</f>
        <v>0</v>
      </c>
      <c r="DP252">
        <v>0</v>
      </c>
      <c r="DQ252" s="57">
        <f t="shared" si="435"/>
        <v>-3732</v>
      </c>
      <c r="DR252" s="75">
        <f t="shared" si="436"/>
        <v>-3080</v>
      </c>
      <c r="EB252" s="209" cm="1">
        <f t="array" ref="EB252">_xlfn.IFNA(INDEX(CAeitcTable[],MATCH(1,(CAeitcTable[At Least]&lt;=$F252)*(CAeitcTable[But Not Over]&gt;=$F252),0),MATCH(MIN($B$12,3),VALUE(CAeitcTable[#Headers]),0)),0)</f>
        <v>0</v>
      </c>
      <c r="EC252">
        <f t="shared" si="451"/>
        <v>0</v>
      </c>
      <c r="ED252">
        <f t="shared" si="451"/>
        <v>0</v>
      </c>
      <c r="EE252">
        <f t="shared" si="451"/>
        <v>0</v>
      </c>
      <c r="EF252">
        <f t="shared" si="451"/>
        <v>0</v>
      </c>
      <c r="EI252">
        <f t="shared" si="411"/>
        <v>0</v>
      </c>
      <c r="EK252">
        <f t="shared" si="452"/>
        <v>0</v>
      </c>
      <c r="EL252">
        <f t="shared" si="452"/>
        <v>0</v>
      </c>
      <c r="EM252">
        <f t="shared" si="452"/>
        <v>0</v>
      </c>
      <c r="EN252">
        <f t="shared" si="452"/>
        <v>0</v>
      </c>
      <c r="EP252">
        <f t="shared" si="453"/>
        <v>0</v>
      </c>
      <c r="EQ252">
        <f t="shared" si="453"/>
        <v>0</v>
      </c>
      <c r="ER252" s="209">
        <f t="shared" si="412"/>
        <v>0</v>
      </c>
      <c r="ES252">
        <f t="shared" si="454"/>
        <v>0</v>
      </c>
      <c r="ET252">
        <f t="shared" si="454"/>
        <v>0</v>
      </c>
      <c r="EU252" s="213">
        <f t="shared" si="413"/>
        <v>0</v>
      </c>
      <c r="EW252" s="215">
        <f t="shared" si="414"/>
        <v>0</v>
      </c>
      <c r="EX252">
        <f t="shared" si="455"/>
        <v>0</v>
      </c>
      <c r="EY252">
        <f t="shared" si="455"/>
        <v>0</v>
      </c>
      <c r="FB252">
        <f t="shared" si="456"/>
        <v>0</v>
      </c>
      <c r="FC252">
        <f t="shared" si="456"/>
        <v>0</v>
      </c>
      <c r="FD252">
        <f t="shared" si="456"/>
        <v>0</v>
      </c>
      <c r="FG252" s="215">
        <f t="shared" si="415"/>
        <v>0</v>
      </c>
      <c r="FH252">
        <f t="shared" si="457"/>
        <v>0</v>
      </c>
      <c r="FI252">
        <f t="shared" si="457"/>
        <v>0</v>
      </c>
      <c r="FK252">
        <f t="shared" si="416"/>
        <v>0</v>
      </c>
      <c r="FL252" s="215">
        <f t="shared" si="417"/>
        <v>0</v>
      </c>
      <c r="FP252" s="215">
        <f t="shared" si="418"/>
        <v>0</v>
      </c>
      <c r="FQ252">
        <f t="shared" si="419"/>
        <v>0</v>
      </c>
      <c r="FR252" s="215">
        <f t="shared" si="420"/>
        <v>0</v>
      </c>
      <c r="FS252" s="209">
        <f t="shared" si="421"/>
        <v>315</v>
      </c>
      <c r="FU252">
        <f t="shared" si="422"/>
        <v>0</v>
      </c>
    </row>
    <row r="253" spans="6:177">
      <c r="F253" s="2">
        <v>80000</v>
      </c>
      <c r="G253">
        <f t="shared" si="423"/>
        <v>80025</v>
      </c>
      <c r="H253" s="75">
        <f t="shared" si="384"/>
        <v>-9861</v>
      </c>
      <c r="I253" s="57">
        <v>6790</v>
      </c>
      <c r="J253" s="57">
        <v>0</v>
      </c>
      <c r="K253" s="2">
        <f>ROUND(INDEX(CCareExpDecimal[],MATCH(F253,CCareExpDecimal[Income At Least],1),2)*J253,0)</f>
        <v>0</v>
      </c>
      <c r="L253" s="57">
        <v>1200.0000000000061</v>
      </c>
      <c r="M253" s="2">
        <f t="shared" si="385"/>
        <v>0</v>
      </c>
      <c r="N253" s="57">
        <v>4000</v>
      </c>
      <c r="O253" s="57">
        <f t="shared" si="363"/>
        <v>4000</v>
      </c>
      <c r="P253" s="2">
        <f t="shared" si="386"/>
        <v>0</v>
      </c>
      <c r="Q253" s="96">
        <v>0</v>
      </c>
      <c r="R253" s="96">
        <f t="shared" si="424"/>
        <v>0</v>
      </c>
      <c r="S253" s="2">
        <f t="shared" si="425"/>
        <v>0</v>
      </c>
      <c r="T253" s="2">
        <f t="shared" si="387"/>
        <v>-9861</v>
      </c>
      <c r="U253" s="2">
        <f t="shared" si="388"/>
        <v>9861</v>
      </c>
      <c r="V253" s="75"/>
      <c r="W253" s="75">
        <f t="shared" si="389"/>
        <v>-2261</v>
      </c>
      <c r="X253" s="75">
        <f t="shared" si="390"/>
        <v>5</v>
      </c>
      <c r="Y253" s="75">
        <f t="shared" si="391"/>
        <v>0</v>
      </c>
      <c r="Z253" s="75"/>
      <c r="AA253" s="2">
        <f t="shared" si="392"/>
        <v>2500</v>
      </c>
      <c r="AB253" s="2">
        <f>IF($F253&lt;=AD$64,AD$65,AD$66)*Calc!$B$12+AD$63</f>
        <v>1500</v>
      </c>
      <c r="AC253" s="2">
        <f t="shared" si="393"/>
        <v>4000</v>
      </c>
      <c r="AD253" s="126">
        <f t="shared" si="394"/>
        <v>-3885</v>
      </c>
      <c r="AE253" s="112">
        <v>3583</v>
      </c>
      <c r="AF253" s="75">
        <f t="shared" si="395"/>
        <v>0</v>
      </c>
      <c r="AG253" s="75"/>
      <c r="AH253" s="75">
        <f t="shared" si="396"/>
        <v>-1654</v>
      </c>
      <c r="AI253" s="75">
        <f t="shared" si="397"/>
        <v>0</v>
      </c>
      <c r="AJ253" s="75">
        <f t="shared" si="398"/>
        <v>-3165</v>
      </c>
      <c r="AK253" s="75">
        <f t="shared" si="399"/>
        <v>0</v>
      </c>
      <c r="AL253" s="75">
        <f t="shared" si="426"/>
        <v>-3165</v>
      </c>
      <c r="AM253" s="114">
        <v>3056</v>
      </c>
      <c r="AN253" s="120"/>
      <c r="AO253" s="75">
        <f t="shared" ref="AO253:AP272" si="460">-ROUND(MAX(INDEX(AO$26:AO$38,MATCH(MAX($F253-AO$86-IF(AO$8="Yes",IF(AO$9=0,$U253,MIN($U253,AO$9)),0),0),AO$12:AO$25,1))*(MAX($F253-AO$86-IF(AO$8="Yes",IF(AO$9=0,$U253,MIN($U253,AO$9)),0),0)-INDEX(AO$12:AO$25,MATCH(MAX($F253-AO$86-IF(AO$8="Yes",IF(AO$9=0,$U253,MIN($U253,AO$9)),0),0),AO$12:AO$25,1)))+INDEX(AO$39:AO$51,MATCH(MAX($F253-AO$86-IF(AO$8="Yes",IF(AO$9=0,$U253,MIN($U253,AO$9)),0),0),AO$12:AO$25,1))-AO$87,0),0)</f>
        <v>-3570</v>
      </c>
      <c r="AP253" s="75">
        <f t="shared" si="460"/>
        <v>-2911</v>
      </c>
      <c r="AQ253" s="75"/>
      <c r="AR253" s="126">
        <f t="shared" si="400"/>
        <v>-3325</v>
      </c>
      <c r="AS253" s="75">
        <f t="shared" ref="AS253:AV272" si="461">-ROUND(MAX(INDEX(AS$26:AS$38,MATCH(MAX($F253-AS$86-IF(AS$8="Yes",IF(AS$9=0,$U253,MIN($U253,AS$9)),0),0),AS$12:AS$25,1))*(MAX($F253-AS$86-IF(AS$8="Yes",IF(AS$9=0,$U253,MIN($U253,AS$9)),0),0)-INDEX(AS$12:AS$25,MATCH(MAX($F253-AS$86-IF(AS$8="Yes",IF(AS$9=0,$U253,MIN($U253,AS$9)),0),0),AS$12:AS$25,1)))+INDEX(AS$39:AS$51,MATCH(MAX($F253-AS$86-IF(AS$8="Yes",IF(AS$9=0,$U253,MIN($U253,AS$9)),0),0),AS$12:AS$25,1))-AS$87,0),0)</f>
        <v>-3939</v>
      </c>
      <c r="AT253" s="75">
        <f t="shared" si="461"/>
        <v>-4023</v>
      </c>
      <c r="AU253" s="75">
        <f t="shared" si="461"/>
        <v>0</v>
      </c>
      <c r="AV253" s="75">
        <f t="shared" si="461"/>
        <v>-3962</v>
      </c>
      <c r="AW253" s="112">
        <v>3197</v>
      </c>
      <c r="AX253" s="75">
        <f t="shared" ref="AX253:AY272" si="462">-ROUND(MAX(INDEX(AX$26:AX$38,MATCH(MAX($F253-AX$86-IF(AX$8="Yes",IF(AX$9=0,$U253,MIN($U253,AX$9)),0),0),AX$12:AX$25,1))*(MAX($F253-AX$86-IF(AX$8="Yes",IF(AX$9=0,$U253,MIN($U253,AX$9)),0),0)-INDEX(AX$12:AX$25,MATCH(MAX($F253-AX$86-IF(AX$8="Yes",IF(AX$9=0,$U253,MIN($U253,AX$9)),0),0),AX$12:AX$25,1)))+INDEX(AX$39:AX$51,MATCH(MAX($F253-AX$86-IF(AX$8="Yes",IF(AX$9=0,$U253,MIN($U253,AX$9)),0),0),AX$12:AX$25,1))-AX$87,0),0)</f>
        <v>-5578</v>
      </c>
      <c r="AY253" s="75">
        <f t="shared" si="462"/>
        <v>-3576</v>
      </c>
      <c r="AZ253" s="75"/>
      <c r="BA253" s="75">
        <f t="shared" ref="BA253:BF262" si="463">-ROUND(MAX(INDEX(BA$26:BA$38,MATCH(MAX($F253-BA$86-IF(BA$8="Yes",IF(BA$9=0,$U253,MIN($U253,BA$9)),0),0),BA$12:BA$25,1))*(MAX($F253-BA$86-IF(BA$8="Yes",IF(BA$9=0,$U253,MIN($U253,BA$9)),0),0)-INDEX(BA$12:BA$25,MATCH(MAX($F253-BA$86-IF(BA$8="Yes",IF(BA$9=0,$U253,MIN($U253,BA$9)),0),0),BA$12:BA$25,1)))+INDEX(BA$39:BA$51,MATCH(MAX($F253-BA$86-IF(BA$8="Yes",IF(BA$9=0,$U253,MIN($U253,BA$9)),0),0),BA$12:BA$25,1))-BA$87,0),0)</f>
        <v>-3840</v>
      </c>
      <c r="BB253" s="75">
        <f t="shared" si="463"/>
        <v>-2489</v>
      </c>
      <c r="BC253" s="75">
        <f t="shared" si="463"/>
        <v>-3669</v>
      </c>
      <c r="BD253" s="75">
        <f t="shared" si="463"/>
        <v>-3775</v>
      </c>
      <c r="BE253" s="75">
        <f t="shared" si="463"/>
        <v>-3466</v>
      </c>
      <c r="BF253" s="75">
        <f t="shared" si="463"/>
        <v>-2626</v>
      </c>
      <c r="BG253" s="112">
        <v>2332</v>
      </c>
      <c r="BH253" s="75">
        <f t="shared" si="401"/>
        <v>-3929</v>
      </c>
      <c r="BI253" s="75">
        <f t="shared" si="402"/>
        <v>5150</v>
      </c>
      <c r="BJ253" s="75">
        <f t="shared" si="403"/>
        <v>-3351</v>
      </c>
      <c r="BK253" s="75">
        <f t="shared" ref="BK253:BL272" si="464">-ROUND(MAX(INDEX(BK$26:BK$38,MATCH(MAX($F253-BK$86-IF(BK$8="Yes",IF(BK$9=0,$U253,MIN($U253,BK$9)),0),0),BK$12:BK$25,1))*(MAX($F253-BK$86-IF(BK$8="Yes",IF(BK$9=0,$U253,MIN($U253,BK$9)),0),0)-INDEX(BK$12:BK$25,MATCH(MAX($F253-BK$86-IF(BK$8="Yes",IF(BK$9=0,$U253,MIN($U253,BK$9)),0),0),BK$12:BK$25,1)))+INDEX(BK$39:BK$51,MATCH(MAX($F253-BK$86-IF(BK$8="Yes",IF(BK$9=0,$U253,MIN($U253,BK$9)),0),0),BK$12:BK$25,1))-BK$87,0),0)</f>
        <v>-3780</v>
      </c>
      <c r="BL253" s="75">
        <f t="shared" si="464"/>
        <v>-3171</v>
      </c>
      <c r="BM253" s="75"/>
      <c r="BN253" s="75">
        <f t="shared" ref="BN253:BO272" si="465">-ROUND(MAX(INDEX(BN$26:BN$38,MATCH(MAX($F253-BN$86-IF(BN$8="Yes",IF(BN$9=0,$U253,MIN($U253,BN$9)),0),0),BN$12:BN$25,1))*(MAX($F253-BN$86-IF(BN$8="Yes",IF(BN$9=0,$U253,MIN($U253,BN$9)),0),0)-INDEX(BN$12:BN$25,MATCH(MAX($F253-BN$86-IF(BN$8="Yes",IF(BN$9=0,$U253,MIN($U253,BN$9)),0),0),BN$12:BN$25,1)))+INDEX(BN$39:BN$51,MATCH(MAX($F253-BN$86-IF(BN$8="Yes",IF(BN$9=0,$U253,MIN($U253,BN$9)),0),0),BN$12:BN$25,1))-BN$87,0),0)</f>
        <v>-4064</v>
      </c>
      <c r="BO253" s="75">
        <f t="shared" si="465"/>
        <v>-3085</v>
      </c>
      <c r="BP253" s="112">
        <v>2980</v>
      </c>
      <c r="BQ253" s="75">
        <f t="shared" si="404"/>
        <v>-2844</v>
      </c>
      <c r="BR253" s="112">
        <v>2727</v>
      </c>
      <c r="BS253" s="75">
        <f t="shared" si="405"/>
        <v>5540</v>
      </c>
      <c r="BT253" s="75">
        <f t="shared" ref="BT253:CA262" si="466">-ROUND(MAX(INDEX(BT$26:BT$38,MATCH(MAX($F253-BT$86-IF(BT$8="Yes",IF(BT$9=0,$U253,MIN($U253,BT$9)),0),0),BT$12:BT$25,1))*(MAX($F253-BT$86-IF(BT$8="Yes",IF(BT$9=0,$U253,MIN($U253,BT$9)),0),0)-INDEX(BT$12:BT$25,MATCH(MAX($F253-BT$86-IF(BT$8="Yes",IF(BT$9=0,$U253,MIN($U253,BT$9)),0),0),BT$12:BT$25,1)))+INDEX(BT$39:BT$51,MATCH(MAX($F253-BT$86-IF(BT$8="Yes",IF(BT$9=0,$U253,MIN($U253,BT$9)),0),0),BT$12:BT$25,1))-BT$87,0),0)</f>
        <v>-4207</v>
      </c>
      <c r="BU253" s="75">
        <f t="shared" si="466"/>
        <v>-3677</v>
      </c>
      <c r="BV253" s="75">
        <f t="shared" si="466"/>
        <v>0</v>
      </c>
      <c r="BW253" s="75">
        <f t="shared" si="466"/>
        <v>0</v>
      </c>
      <c r="BX253" s="75">
        <f t="shared" si="466"/>
        <v>-2906</v>
      </c>
      <c r="BY253" s="75">
        <f t="shared" si="466"/>
        <v>-2962</v>
      </c>
      <c r="BZ253" s="75">
        <f t="shared" si="466"/>
        <v>-3795</v>
      </c>
      <c r="CA253" s="75">
        <f t="shared" si="466"/>
        <v>-3194</v>
      </c>
      <c r="CB253" s="112">
        <v>2797</v>
      </c>
      <c r="CC253" s="75">
        <f t="shared" si="406"/>
        <v>-418</v>
      </c>
      <c r="CD253" s="75">
        <f t="shared" si="407"/>
        <v>250</v>
      </c>
      <c r="CE253" s="126">
        <f t="shared" si="408"/>
        <v>-1425</v>
      </c>
      <c r="CF253" s="75">
        <f t="shared" si="409"/>
        <v>-3262</v>
      </c>
      <c r="CG253" s="75"/>
      <c r="CH253" s="75">
        <f t="shared" ref="CH253:CI272" si="467">-ROUND(MAX(INDEX(CH$26:CH$38,MATCH(MAX($F253-CH$86-IF(CH$8="Yes",IF(CH$9=0,$U253,MIN($U253,CH$9)),0),0),CH$12:CH$25,1))*(MAX($F253-CH$86-IF(CH$8="Yes",IF(CH$9=0,$U253,MIN($U253,CH$9)),0),0)-INDEX(CH$12:CH$25,MATCH(MAX($F253-CH$86-IF(CH$8="Yes",IF(CH$9=0,$U253,MIN($U253,CH$9)),0),0),CH$12:CH$25,1)))+INDEX(CH$39:CH$51,MATCH(MAX($F253-CH$86-IF(CH$8="Yes",IF(CH$9=0,$U253,MIN($U253,CH$9)),0),0),CH$12:CH$25,1))-CH$87,0),0)</f>
        <v>-5569</v>
      </c>
      <c r="CI253" s="75">
        <f t="shared" si="467"/>
        <v>-2456</v>
      </c>
      <c r="CJ253" s="75"/>
      <c r="CK253" s="75">
        <f t="shared" ref="CK253:CL272" si="468">-ROUND(MAX(INDEX(CK$26:CK$38,MATCH(MAX($F253-CK$86-IF(CK$8="Yes",IF(CK$9=0,$U253,MIN($U253,CK$9)),0),0),CK$12:CK$25,1))*(MAX($F253-CK$86-IF(CK$8="Yes",IF(CK$9=0,$U253,MIN($U253,CK$9)),0),0)-INDEX(CK$12:CK$25,MATCH(MAX($F253-CK$86-IF(CK$8="Yes",IF(CK$9=0,$U253,MIN($U253,CK$9)),0),0),CK$12:CK$25,1)))+INDEX(CK$39:CK$51,MATCH(MAX($F253-CK$86-IF(CK$8="Yes",IF(CK$9=0,$U253,MIN($U253,CK$9)),0),0),CK$12:CK$25,1))-CK$87,0),0)</f>
        <v>-2449</v>
      </c>
      <c r="CL253" s="75">
        <f t="shared" si="468"/>
        <v>-3567</v>
      </c>
      <c r="CM253" s="112">
        <v>2481</v>
      </c>
      <c r="CN253" s="75">
        <f t="shared" ref="CN253:CP272" si="469">-ROUND(MAX(INDEX(CN$26:CN$38,MATCH(MAX($F253-CN$86-IF(CN$8="Yes",IF(CN$9=0,$U253,MIN($U253,CN$9)),0),0),CN$12:CN$25,1))*(MAX($F253-CN$86-IF(CN$8="Yes",IF(CN$9=0,$U253,MIN($U253,CN$9)),0),0)-INDEX(CN$12:CN$25,MATCH(MAX($F253-CN$86-IF(CN$8="Yes",IF(CN$9=0,$U253,MIN($U253,CN$9)),0),0),CN$12:CN$25,1)))+INDEX(CN$39:CN$51,MATCH(MAX($F253-CN$86-IF(CN$8="Yes",IF(CN$9=0,$U253,MIN($U253,CN$9)),0),0),CN$12:CN$25,1))-CN$87,0),0)</f>
        <v>0</v>
      </c>
      <c r="CO253" s="75">
        <f t="shared" si="469"/>
        <v>0</v>
      </c>
      <c r="CP253" s="75">
        <f t="shared" si="469"/>
        <v>0</v>
      </c>
      <c r="CQ253" s="75"/>
      <c r="CR253" s="126">
        <f t="shared" si="410"/>
        <v>-3763</v>
      </c>
      <c r="CS253" s="112">
        <v>1594.8980000000001</v>
      </c>
      <c r="CT253" s="121">
        <f t="shared" si="383"/>
        <v>-4.7037500000000003E-2</v>
      </c>
      <c r="CU253" s="75">
        <f t="shared" ref="CU253:CW272" si="470">-ROUND(MAX(INDEX(CU$26:CU$38,MATCH(MAX($F253-CU$86-IF(CU$8="Yes",IF(CU$9=0,$U253,MIN($U253,CU$9)),0),0),CU$12:CU$25,1))*(MAX($F253-CU$86-IF(CU$8="Yes",IF(CU$9=0,$U253,MIN($U253,CU$9)),0),0)-INDEX(CU$12:CU$25,MATCH(MAX($F253-CU$86-IF(CU$8="Yes",IF(CU$9=0,$U253,MIN($U253,CU$9)),0),0),CU$12:CU$25,1)))+INDEX(CU$39:CU$51,MATCH(MAX($F253-CU$86-IF(CU$8="Yes",IF(CU$9=0,$U253,MIN($U253,CU$9)),0),0),CU$12:CU$25,1))-CU$87,0),0)</f>
        <v>-3184</v>
      </c>
      <c r="CV253" s="75">
        <f t="shared" si="470"/>
        <v>-3829</v>
      </c>
      <c r="CW253" s="75">
        <f t="shared" si="470"/>
        <v>0</v>
      </c>
      <c r="CX253" s="126" cm="1">
        <f t="array" ref="CX253">IF($F253&lt;=10000,0,-ROUND(MAX(INDEX(CX$26:CX$38,MATCH(MAX($F253-CX$86-IF(CX$8="Yes",IF(CX$9=0,$U253,MIN($U253,CX$9)),0),0),CX$12:CX$25,1))*(MAX($F253-CX$86-IF(CX$8="Yes",IF(CX$9=0,$U253,MIN($U253,CX$9)),0),0)-INDEX(CX$12:CX$25,MATCH(MAX($F253-CX$86-IF(CX$8="Yes",IF(CX$9=0,$U253,MIN($U253,CX$9)),0),0),CX$12:CX$25,1)))+INDEX(CX$39:CX$51,MATCH(MAX($F253-CX$86-IF(CX$8="Yes",IF(CX$9=0,$U253,MIN($U253,CX$9)),0),0),CX$12:CX$25,1))-CX$87,0),0))*(1-_xlfn.IFNA(INDEX(WVFamilyCredit[Percent],MATCH(1,(WVFamilyCredit[Year]=Calc!$B$4)*(WVFamilyCredit[HH Size]=SUM(Calc!$B$11:$B$12))*(WVFamilyCredit[Status]=Calc!$B$8)*(WVFamilyCredit[greater than]&lt;=$F253)*(WVFamilyCredit[equal to or less than]&gt;=$F253),0)),0))</f>
        <v>-3105</v>
      </c>
      <c r="CY253" s="115" cm="1">
        <f t="array" ref="CY253">(1-_xlfn.IFNA(INDEX(WVFamilyCredit[Percent],MATCH(1,(WVFamilyCredit[Year]=Calc!$B$4)*(WVFamilyCredit[HH Size]=SUM(Calc!$B$11:$B$12))*(WVFamilyCredit[Status]=Calc!$B$8)*(WVFamilyCredit[greater than]&lt;=$F253)*(WVFamilyCredit[equal to or less than]&gt;=$F253),0)),0))</f>
        <v>1</v>
      </c>
      <c r="CZ253" s="112">
        <v>3685</v>
      </c>
      <c r="DA253" s="57"/>
      <c r="DB253" s="75">
        <f t="shared" ref="DB253:DC272" si="471">-ROUND(MAX(INDEX(DB$26:DB$38,MATCH(MAX($F253-DB$86-IF(DB$8="Yes",IF(DB$9=0,$U253,MIN($U253,DB$9)),0),0),DB$12:DB$25,1))*(MAX($F253-DB$86-IF(DB$8="Yes",IF(DB$9=0,$U253,MIN($U253,DB$9)),0),0)-INDEX(DB$12:DB$25,MATCH(MAX($F253-DB$86-IF(DB$8="Yes",IF(DB$9=0,$U253,MIN($U253,DB$9)),0),0),DB$12:DB$25,1)))+INDEX(DB$39:DB$51,MATCH(MAX($F253-DB$86-IF(DB$8="Yes",IF(DB$9=0,$U253,MIN($U253,DB$9)),0),0),DB$12:DB$25,1))-DB$87,0),0)</f>
        <v>-3154</v>
      </c>
      <c r="DC253" s="75">
        <f t="shared" si="471"/>
        <v>0</v>
      </c>
      <c r="DE253" s="57"/>
      <c r="DF253" s="57">
        <f t="shared" si="427"/>
        <v>3583</v>
      </c>
      <c r="DG253" s="57">
        <f t="shared" si="428"/>
        <v>3056</v>
      </c>
      <c r="DH253">
        <v>0</v>
      </c>
      <c r="DI253" s="57">
        <f t="shared" si="429"/>
        <v>3197</v>
      </c>
      <c r="DJ253" s="75">
        <f t="shared" si="430"/>
        <v>2332</v>
      </c>
      <c r="DK253" s="75">
        <f t="shared" si="431"/>
        <v>2980</v>
      </c>
      <c r="DL253" s="75">
        <f t="shared" si="432"/>
        <v>2727</v>
      </c>
      <c r="DM253" s="57">
        <f t="shared" si="433"/>
        <v>2797</v>
      </c>
      <c r="DN253" s="57">
        <f t="shared" si="434"/>
        <v>2481</v>
      </c>
      <c r="DO253">
        <f>0</f>
        <v>0</v>
      </c>
      <c r="DP253">
        <v>0</v>
      </c>
      <c r="DQ253" s="57">
        <f t="shared" si="435"/>
        <v>-3763</v>
      </c>
      <c r="DR253" s="75">
        <f t="shared" si="436"/>
        <v>-3105</v>
      </c>
      <c r="EB253" s="209" cm="1">
        <f t="array" ref="EB253">_xlfn.IFNA(INDEX(CAeitcTable[],MATCH(1,(CAeitcTable[At Least]&lt;=$F253)*(CAeitcTable[But Not Over]&gt;=$F253),0),MATCH(MIN($B$12,3),VALUE(CAeitcTable[#Headers]),0)),0)</f>
        <v>0</v>
      </c>
      <c r="EC253">
        <f t="shared" ref="EC253:EF272" si="472">IF(EC$10,IF($B$12=0,EC$5,IF($B$12=1,EC$6,IF($B$12=2,EC$7,EC$8)))*$S253,0)</f>
        <v>0</v>
      </c>
      <c r="ED253">
        <f t="shared" si="472"/>
        <v>0</v>
      </c>
      <c r="EE253">
        <f t="shared" si="472"/>
        <v>0</v>
      </c>
      <c r="EF253">
        <f t="shared" si="472"/>
        <v>0</v>
      </c>
      <c r="EI253">
        <f t="shared" si="411"/>
        <v>0</v>
      </c>
      <c r="EK253">
        <f t="shared" ref="EK253:EN272" si="473">IF(EK$10,IF($B$12=0,EK$5,IF($B$12=1,EK$6,IF($B$12=2,EK$7,EK$8)))*$S253,0)</f>
        <v>0</v>
      </c>
      <c r="EL253">
        <f t="shared" si="473"/>
        <v>0</v>
      </c>
      <c r="EM253">
        <f t="shared" si="473"/>
        <v>0</v>
      </c>
      <c r="EN253">
        <f t="shared" si="473"/>
        <v>0</v>
      </c>
      <c r="EP253">
        <f t="shared" ref="EP253:EQ272" si="474">IF(EP$10,IF($B$12=0,EP$5,IF($B$12=1,EP$6,IF($B$12=2,EP$7,EP$8)))*$S253,0)</f>
        <v>0</v>
      </c>
      <c r="EQ253">
        <f t="shared" si="474"/>
        <v>0</v>
      </c>
      <c r="ER253" s="209">
        <f t="shared" si="412"/>
        <v>0</v>
      </c>
      <c r="ES253">
        <f t="shared" ref="ES253:ET272" si="475">IF(ES$10,IF($B$12=0,ES$5,IF($B$12=1,ES$6,IF($B$12=2,ES$7,ES$8)))*$S253,0)</f>
        <v>0</v>
      </c>
      <c r="ET253">
        <f t="shared" si="475"/>
        <v>0</v>
      </c>
      <c r="EU253" s="213">
        <f t="shared" si="413"/>
        <v>0</v>
      </c>
      <c r="EW253" s="215">
        <f t="shared" si="414"/>
        <v>0</v>
      </c>
      <c r="EX253">
        <f t="shared" ref="EX253:EY272" si="476">IF(EX$10,IF($B$12=0,EX$5,IF($B$12=1,EX$6,IF($B$12=2,EX$7,EX$8)))*$S253,0)</f>
        <v>0</v>
      </c>
      <c r="EY253">
        <f t="shared" si="476"/>
        <v>0</v>
      </c>
      <c r="FB253">
        <f t="shared" ref="FB253:FD272" si="477">IF(FB$10,IF($B$12=0,FB$5,IF($B$12=1,FB$6,IF($B$12=2,FB$7,FB$8)))*$S253,0)</f>
        <v>0</v>
      </c>
      <c r="FC253">
        <f t="shared" si="477"/>
        <v>0</v>
      </c>
      <c r="FD253">
        <f t="shared" si="477"/>
        <v>0</v>
      </c>
      <c r="FG253" s="215">
        <f t="shared" si="415"/>
        <v>0</v>
      </c>
      <c r="FH253">
        <f t="shared" ref="FH253:FI272" si="478">IF(FH$10,IF($B$12=0,FH$5,IF($B$12=1,FH$6,IF($B$12=2,FH$7,FH$8)))*$S253,0)</f>
        <v>0</v>
      </c>
      <c r="FI253">
        <f t="shared" si="478"/>
        <v>0</v>
      </c>
      <c r="FK253">
        <f t="shared" si="416"/>
        <v>0</v>
      </c>
      <c r="FL253" s="215">
        <f t="shared" si="417"/>
        <v>0</v>
      </c>
      <c r="FP253" s="215">
        <f t="shared" si="418"/>
        <v>0</v>
      </c>
      <c r="FQ253">
        <f t="shared" si="419"/>
        <v>0</v>
      </c>
      <c r="FR253" s="215">
        <f t="shared" si="420"/>
        <v>0</v>
      </c>
      <c r="FS253" s="209">
        <f t="shared" si="421"/>
        <v>315</v>
      </c>
      <c r="FU253">
        <f t="shared" si="422"/>
        <v>0</v>
      </c>
    </row>
    <row r="254" spans="6:177">
      <c r="F254" s="2">
        <v>80500</v>
      </c>
      <c r="G254">
        <f t="shared" si="423"/>
        <v>80525</v>
      </c>
      <c r="H254" s="75">
        <f t="shared" si="384"/>
        <v>-9971</v>
      </c>
      <c r="I254" s="57">
        <v>6850</v>
      </c>
      <c r="J254" s="57">
        <v>0</v>
      </c>
      <c r="K254" s="2">
        <f>ROUND(INDEX(CCareExpDecimal[],MATCH(F254,CCareExpDecimal[Income At Least],1),2)*J254,0)</f>
        <v>0</v>
      </c>
      <c r="L254" s="57">
        <v>1200.0000000000061</v>
      </c>
      <c r="M254" s="2">
        <f t="shared" si="385"/>
        <v>0</v>
      </c>
      <c r="N254" s="57">
        <v>4000</v>
      </c>
      <c r="O254" s="57">
        <f t="shared" si="363"/>
        <v>4000</v>
      </c>
      <c r="P254" s="2">
        <f t="shared" si="386"/>
        <v>0</v>
      </c>
      <c r="Q254" s="96">
        <v>0</v>
      </c>
      <c r="R254" s="96">
        <f t="shared" si="424"/>
        <v>0</v>
      </c>
      <c r="S254" s="2">
        <f t="shared" si="425"/>
        <v>0</v>
      </c>
      <c r="T254" s="2">
        <f t="shared" si="387"/>
        <v>-9971</v>
      </c>
      <c r="U254" s="2">
        <f t="shared" si="388"/>
        <v>9971</v>
      </c>
      <c r="V254" s="75"/>
      <c r="W254" s="75">
        <f t="shared" si="389"/>
        <v>-2280</v>
      </c>
      <c r="X254" s="75">
        <f t="shared" si="390"/>
        <v>5</v>
      </c>
      <c r="Y254" s="75">
        <f t="shared" si="391"/>
        <v>0</v>
      </c>
      <c r="Z254" s="75"/>
      <c r="AA254" s="2">
        <f t="shared" si="392"/>
        <v>2500</v>
      </c>
      <c r="AB254" s="2">
        <f>IF($F254&lt;=AD$64,AD$65,AD$66)*Calc!$B$12+AD$63</f>
        <v>1500</v>
      </c>
      <c r="AC254" s="2">
        <f t="shared" si="393"/>
        <v>4000</v>
      </c>
      <c r="AD254" s="126">
        <f t="shared" si="394"/>
        <v>-3910</v>
      </c>
      <c r="AE254" s="112">
        <v>3603</v>
      </c>
      <c r="AF254" s="75">
        <f t="shared" si="395"/>
        <v>0</v>
      </c>
      <c r="AG254" s="75"/>
      <c r="AH254" s="75">
        <f t="shared" si="396"/>
        <v>-1666</v>
      </c>
      <c r="AI254" s="75">
        <f t="shared" si="397"/>
        <v>0</v>
      </c>
      <c r="AJ254" s="75">
        <f t="shared" si="398"/>
        <v>-3190</v>
      </c>
      <c r="AK254" s="75">
        <f t="shared" si="399"/>
        <v>0</v>
      </c>
      <c r="AL254" s="75">
        <f t="shared" si="426"/>
        <v>-3190</v>
      </c>
      <c r="AM254" s="114">
        <v>3079</v>
      </c>
      <c r="AN254" s="120"/>
      <c r="AO254" s="75">
        <f t="shared" si="460"/>
        <v>-3616</v>
      </c>
      <c r="AP254" s="75">
        <f t="shared" si="460"/>
        <v>-2933</v>
      </c>
      <c r="AQ254" s="75"/>
      <c r="AR254" s="126">
        <f t="shared" si="400"/>
        <v>-3353</v>
      </c>
      <c r="AS254" s="75">
        <f t="shared" si="461"/>
        <v>-3972</v>
      </c>
      <c r="AT254" s="75">
        <f t="shared" si="461"/>
        <v>-4065</v>
      </c>
      <c r="AU254" s="75">
        <f t="shared" si="461"/>
        <v>0</v>
      </c>
      <c r="AV254" s="75">
        <f t="shared" si="461"/>
        <v>-3991</v>
      </c>
      <c r="AW254" s="112">
        <v>3226</v>
      </c>
      <c r="AX254" s="75">
        <f t="shared" si="462"/>
        <v>-5619</v>
      </c>
      <c r="AY254" s="75">
        <f t="shared" si="462"/>
        <v>-3605</v>
      </c>
      <c r="AZ254" s="75"/>
      <c r="BA254" s="75">
        <f t="shared" si="463"/>
        <v>-3865</v>
      </c>
      <c r="BB254" s="75">
        <f t="shared" si="463"/>
        <v>-2504</v>
      </c>
      <c r="BC254" s="75">
        <f t="shared" si="463"/>
        <v>-3691</v>
      </c>
      <c r="BD254" s="75">
        <f t="shared" si="463"/>
        <v>-3803</v>
      </c>
      <c r="BE254" s="75">
        <f t="shared" si="463"/>
        <v>-3488</v>
      </c>
      <c r="BF254" s="75">
        <f t="shared" si="463"/>
        <v>-2647</v>
      </c>
      <c r="BG254" s="112">
        <v>2353</v>
      </c>
      <c r="BH254" s="75">
        <f t="shared" si="401"/>
        <v>-3964</v>
      </c>
      <c r="BI254" s="75">
        <f t="shared" si="402"/>
        <v>5150</v>
      </c>
      <c r="BJ254" s="75">
        <f t="shared" si="403"/>
        <v>-3375</v>
      </c>
      <c r="BK254" s="75">
        <f t="shared" si="464"/>
        <v>-3805</v>
      </c>
      <c r="BL254" s="75">
        <f t="shared" si="464"/>
        <v>-3192</v>
      </c>
      <c r="BM254" s="75"/>
      <c r="BN254" s="75">
        <f t="shared" si="465"/>
        <v>-4098</v>
      </c>
      <c r="BO254" s="75">
        <f t="shared" si="465"/>
        <v>-3110</v>
      </c>
      <c r="BP254" s="112">
        <v>3005</v>
      </c>
      <c r="BQ254" s="75">
        <f t="shared" si="404"/>
        <v>-2869</v>
      </c>
      <c r="BR254" s="112">
        <v>2751</v>
      </c>
      <c r="BS254" s="75">
        <f t="shared" si="405"/>
        <v>5540</v>
      </c>
      <c r="BT254" s="75">
        <f t="shared" si="466"/>
        <v>-4240</v>
      </c>
      <c r="BU254" s="75">
        <f t="shared" si="466"/>
        <v>-3710</v>
      </c>
      <c r="BV254" s="75">
        <f t="shared" si="466"/>
        <v>0</v>
      </c>
      <c r="BW254" s="75">
        <f t="shared" si="466"/>
        <v>0</v>
      </c>
      <c r="BX254" s="75">
        <f t="shared" si="466"/>
        <v>-2938</v>
      </c>
      <c r="BY254" s="75">
        <f t="shared" si="466"/>
        <v>-2986</v>
      </c>
      <c r="BZ254" s="75">
        <f t="shared" si="466"/>
        <v>-3823</v>
      </c>
      <c r="CA254" s="75">
        <f t="shared" si="466"/>
        <v>-3218</v>
      </c>
      <c r="CB254" s="112">
        <v>2820</v>
      </c>
      <c r="CC254" s="75">
        <f t="shared" si="406"/>
        <v>-428</v>
      </c>
      <c r="CD254" s="75">
        <f t="shared" si="407"/>
        <v>500</v>
      </c>
      <c r="CE254" s="126">
        <f t="shared" si="408"/>
        <v>-1445</v>
      </c>
      <c r="CF254" s="75">
        <f t="shared" si="409"/>
        <v>-3286</v>
      </c>
      <c r="CG254" s="75"/>
      <c r="CH254" s="75">
        <f t="shared" si="467"/>
        <v>-5612</v>
      </c>
      <c r="CI254" s="75">
        <f t="shared" si="467"/>
        <v>-2471</v>
      </c>
      <c r="CJ254" s="75"/>
      <c r="CK254" s="75">
        <f t="shared" si="468"/>
        <v>-2468</v>
      </c>
      <c r="CL254" s="75">
        <f t="shared" si="468"/>
        <v>-3599</v>
      </c>
      <c r="CM254" s="112">
        <v>2514</v>
      </c>
      <c r="CN254" s="75">
        <f t="shared" si="469"/>
        <v>0</v>
      </c>
      <c r="CO254" s="75">
        <f t="shared" si="469"/>
        <v>0</v>
      </c>
      <c r="CP254" s="75">
        <f t="shared" si="469"/>
        <v>0</v>
      </c>
      <c r="CQ254" s="75"/>
      <c r="CR254" s="126">
        <f t="shared" si="410"/>
        <v>-3793</v>
      </c>
      <c r="CS254" s="112">
        <v>1625.6480000000001</v>
      </c>
      <c r="CT254" s="121">
        <f t="shared" si="383"/>
        <v>-4.7118012422360252E-2</v>
      </c>
      <c r="CU254" s="75">
        <f t="shared" si="470"/>
        <v>-3217</v>
      </c>
      <c r="CV254" s="75">
        <f t="shared" si="470"/>
        <v>-3858</v>
      </c>
      <c r="CW254" s="75">
        <f t="shared" si="470"/>
        <v>0</v>
      </c>
      <c r="CX254" s="126" cm="1">
        <f t="array" ref="CX254">IF($F254&lt;=10000,0,-ROUND(MAX(INDEX(CX$26:CX$38,MATCH(MAX($F254-CX$86-IF(CX$8="Yes",IF(CX$9=0,$U254,MIN($U254,CX$9)),0),0),CX$12:CX$25,1))*(MAX($F254-CX$86-IF(CX$8="Yes",IF(CX$9=0,$U254,MIN($U254,CX$9)),0),0)-INDEX(CX$12:CX$25,MATCH(MAX($F254-CX$86-IF(CX$8="Yes",IF(CX$9=0,$U254,MIN($U254,CX$9)),0),0),CX$12:CX$25,1)))+INDEX(CX$39:CX$51,MATCH(MAX($F254-CX$86-IF(CX$8="Yes",IF(CX$9=0,$U254,MIN($U254,CX$9)),0),0),CX$12:CX$25,1))-CX$87,0),0))*(1-_xlfn.IFNA(INDEX(WVFamilyCredit[Percent],MATCH(1,(WVFamilyCredit[Year]=Calc!$B$4)*(WVFamilyCredit[HH Size]=SUM(Calc!$B$11:$B$12))*(WVFamilyCredit[Status]=Calc!$B$8)*(WVFamilyCredit[greater than]&lt;=$F254)*(WVFamilyCredit[equal to or less than]&gt;=$F254),0)),0))</f>
        <v>-3131</v>
      </c>
      <c r="CY254" s="115" cm="1">
        <f t="array" ref="CY254">(1-_xlfn.IFNA(INDEX(WVFamilyCredit[Percent],MATCH(1,(WVFamilyCredit[Year]=Calc!$B$4)*(WVFamilyCredit[HH Size]=SUM(Calc!$B$11:$B$12))*(WVFamilyCredit[Status]=Calc!$B$8)*(WVFamilyCredit[greater than]&lt;=$F254)*(WVFamilyCredit[equal to or less than]&gt;=$F254),0)),0))</f>
        <v>1</v>
      </c>
      <c r="CZ254" s="112">
        <v>3718</v>
      </c>
      <c r="DA254" s="57"/>
      <c r="DB254" s="75">
        <f t="shared" si="471"/>
        <v>-3180</v>
      </c>
      <c r="DC254" s="75">
        <f t="shared" si="471"/>
        <v>0</v>
      </c>
      <c r="DE254" s="57"/>
      <c r="DF254" s="57">
        <f t="shared" si="427"/>
        <v>3603</v>
      </c>
      <c r="DG254" s="57">
        <f t="shared" si="428"/>
        <v>3079</v>
      </c>
      <c r="DH254">
        <v>0</v>
      </c>
      <c r="DI254" s="57">
        <f t="shared" si="429"/>
        <v>3226</v>
      </c>
      <c r="DJ254" s="75">
        <f t="shared" si="430"/>
        <v>2353</v>
      </c>
      <c r="DK254" s="75">
        <f t="shared" si="431"/>
        <v>3005</v>
      </c>
      <c r="DL254" s="75">
        <f t="shared" si="432"/>
        <v>2751</v>
      </c>
      <c r="DM254" s="57">
        <f t="shared" si="433"/>
        <v>2820</v>
      </c>
      <c r="DN254" s="57">
        <f t="shared" si="434"/>
        <v>2514</v>
      </c>
      <c r="DO254">
        <f>0</f>
        <v>0</v>
      </c>
      <c r="DP254">
        <v>0</v>
      </c>
      <c r="DQ254" s="57">
        <f t="shared" si="435"/>
        <v>-3793</v>
      </c>
      <c r="DR254" s="75">
        <f t="shared" si="436"/>
        <v>-3131</v>
      </c>
      <c r="EB254" s="209" cm="1">
        <f t="array" ref="EB254">_xlfn.IFNA(INDEX(CAeitcTable[],MATCH(1,(CAeitcTable[At Least]&lt;=$F254)*(CAeitcTable[But Not Over]&gt;=$F254),0),MATCH(MIN($B$12,3),VALUE(CAeitcTable[#Headers]),0)),0)</f>
        <v>0</v>
      </c>
      <c r="EC254">
        <f t="shared" si="472"/>
        <v>0</v>
      </c>
      <c r="ED254">
        <f t="shared" si="472"/>
        <v>0</v>
      </c>
      <c r="EE254">
        <f t="shared" si="472"/>
        <v>0</v>
      </c>
      <c r="EF254">
        <f t="shared" si="472"/>
        <v>0</v>
      </c>
      <c r="EI254">
        <f t="shared" si="411"/>
        <v>0</v>
      </c>
      <c r="EK254">
        <f t="shared" si="473"/>
        <v>0</v>
      </c>
      <c r="EL254">
        <f t="shared" si="473"/>
        <v>0</v>
      </c>
      <c r="EM254">
        <f t="shared" si="473"/>
        <v>0</v>
      </c>
      <c r="EN254">
        <f t="shared" si="473"/>
        <v>0</v>
      </c>
      <c r="EP254">
        <f t="shared" si="474"/>
        <v>0</v>
      </c>
      <c r="EQ254">
        <f t="shared" si="474"/>
        <v>0</v>
      </c>
      <c r="ER254" s="209">
        <f t="shared" si="412"/>
        <v>0</v>
      </c>
      <c r="ES254">
        <f t="shared" si="475"/>
        <v>0</v>
      </c>
      <c r="ET254">
        <f t="shared" si="475"/>
        <v>0</v>
      </c>
      <c r="EU254" s="213">
        <f t="shared" si="413"/>
        <v>0</v>
      </c>
      <c r="EW254" s="215">
        <f t="shared" si="414"/>
        <v>0</v>
      </c>
      <c r="EX254">
        <f t="shared" si="476"/>
        <v>0</v>
      </c>
      <c r="EY254">
        <f t="shared" si="476"/>
        <v>0</v>
      </c>
      <c r="FB254">
        <f t="shared" si="477"/>
        <v>0</v>
      </c>
      <c r="FC254">
        <f t="shared" si="477"/>
        <v>0</v>
      </c>
      <c r="FD254">
        <f t="shared" si="477"/>
        <v>0</v>
      </c>
      <c r="FG254" s="215">
        <f t="shared" si="415"/>
        <v>0</v>
      </c>
      <c r="FH254">
        <f t="shared" si="478"/>
        <v>0</v>
      </c>
      <c r="FI254">
        <f t="shared" si="478"/>
        <v>0</v>
      </c>
      <c r="FK254">
        <f t="shared" si="416"/>
        <v>0</v>
      </c>
      <c r="FL254" s="215">
        <f t="shared" si="417"/>
        <v>0</v>
      </c>
      <c r="FP254" s="215">
        <f t="shared" si="418"/>
        <v>0</v>
      </c>
      <c r="FQ254">
        <f t="shared" si="419"/>
        <v>0</v>
      </c>
      <c r="FR254" s="215">
        <f t="shared" si="420"/>
        <v>0</v>
      </c>
      <c r="FS254" s="209">
        <f t="shared" si="421"/>
        <v>315</v>
      </c>
      <c r="FU254">
        <f t="shared" si="422"/>
        <v>0</v>
      </c>
    </row>
    <row r="255" spans="6:177">
      <c r="F255" s="2">
        <v>81000</v>
      </c>
      <c r="G255">
        <f t="shared" si="423"/>
        <v>81025</v>
      </c>
      <c r="H255" s="75">
        <f t="shared" si="384"/>
        <v>-10081</v>
      </c>
      <c r="I255" s="57">
        <v>6945</v>
      </c>
      <c r="J255" s="57">
        <v>0</v>
      </c>
      <c r="K255" s="2">
        <f>ROUND(INDEX(CCareExpDecimal[],MATCH(F255,CCareExpDecimal[Income At Least],1),2)*J255,0)</f>
        <v>0</v>
      </c>
      <c r="L255" s="57">
        <v>1200.0000000000061</v>
      </c>
      <c r="M255" s="2">
        <f t="shared" si="385"/>
        <v>0</v>
      </c>
      <c r="N255" s="57">
        <v>4000</v>
      </c>
      <c r="O255" s="57">
        <f t="shared" si="363"/>
        <v>4000</v>
      </c>
      <c r="P255" s="2">
        <f t="shared" si="386"/>
        <v>0</v>
      </c>
      <c r="Q255" s="96">
        <v>0</v>
      </c>
      <c r="R255" s="96">
        <f t="shared" si="424"/>
        <v>0</v>
      </c>
      <c r="S255" s="2">
        <f t="shared" si="425"/>
        <v>0</v>
      </c>
      <c r="T255" s="2">
        <f t="shared" si="387"/>
        <v>-10081</v>
      </c>
      <c r="U255" s="2">
        <f t="shared" si="388"/>
        <v>10081</v>
      </c>
      <c r="V255" s="75"/>
      <c r="W255" s="75">
        <f t="shared" si="389"/>
        <v>-2299</v>
      </c>
      <c r="X255" s="75">
        <f t="shared" si="390"/>
        <v>5</v>
      </c>
      <c r="Y255" s="75">
        <f t="shared" si="391"/>
        <v>0</v>
      </c>
      <c r="Z255" s="75"/>
      <c r="AA255" s="2">
        <f t="shared" si="392"/>
        <v>2500</v>
      </c>
      <c r="AB255" s="2">
        <f>IF($F255&lt;=AD$64,AD$65,AD$66)*Calc!$B$12+AD$63</f>
        <v>1500</v>
      </c>
      <c r="AC255" s="2">
        <f t="shared" si="393"/>
        <v>4000</v>
      </c>
      <c r="AD255" s="126">
        <f t="shared" si="394"/>
        <v>-3935</v>
      </c>
      <c r="AE255" s="112">
        <v>3623</v>
      </c>
      <c r="AF255" s="75">
        <f t="shared" si="395"/>
        <v>0</v>
      </c>
      <c r="AG255" s="75"/>
      <c r="AH255" s="75">
        <f t="shared" si="396"/>
        <v>-1679</v>
      </c>
      <c r="AI255" s="75">
        <f t="shared" si="397"/>
        <v>0</v>
      </c>
      <c r="AJ255" s="75">
        <f t="shared" si="398"/>
        <v>-3214</v>
      </c>
      <c r="AK255" s="75">
        <f t="shared" si="399"/>
        <v>0</v>
      </c>
      <c r="AL255" s="75">
        <f t="shared" si="426"/>
        <v>-3214</v>
      </c>
      <c r="AM255" s="114">
        <v>3103</v>
      </c>
      <c r="AN255" s="120"/>
      <c r="AO255" s="75">
        <f t="shared" si="460"/>
        <v>-3663</v>
      </c>
      <c r="AP255" s="75">
        <f t="shared" si="460"/>
        <v>-2955</v>
      </c>
      <c r="AQ255" s="75"/>
      <c r="AR255" s="126">
        <f t="shared" si="400"/>
        <v>-3380</v>
      </c>
      <c r="AS255" s="75">
        <f t="shared" si="461"/>
        <v>-4005</v>
      </c>
      <c r="AT255" s="75">
        <f t="shared" si="461"/>
        <v>-4108</v>
      </c>
      <c r="AU255" s="75">
        <f t="shared" si="461"/>
        <v>0</v>
      </c>
      <c r="AV255" s="75">
        <f t="shared" si="461"/>
        <v>-4019</v>
      </c>
      <c r="AW255" s="112">
        <v>3255</v>
      </c>
      <c r="AX255" s="75">
        <f t="shared" si="462"/>
        <v>-5660</v>
      </c>
      <c r="AY255" s="75">
        <f t="shared" si="462"/>
        <v>-3634</v>
      </c>
      <c r="AZ255" s="75"/>
      <c r="BA255" s="75">
        <f t="shared" si="463"/>
        <v>-3889</v>
      </c>
      <c r="BB255" s="75">
        <f t="shared" si="463"/>
        <v>-2520</v>
      </c>
      <c r="BC255" s="75">
        <f t="shared" si="463"/>
        <v>-3713</v>
      </c>
      <c r="BD255" s="75">
        <f t="shared" si="463"/>
        <v>-3832</v>
      </c>
      <c r="BE255" s="75">
        <f t="shared" si="463"/>
        <v>-3511</v>
      </c>
      <c r="BF255" s="75">
        <f t="shared" si="463"/>
        <v>-2669</v>
      </c>
      <c r="BG255" s="112">
        <v>2374</v>
      </c>
      <c r="BH255" s="75">
        <f t="shared" si="401"/>
        <v>-4000</v>
      </c>
      <c r="BI255" s="75">
        <f t="shared" si="402"/>
        <v>5150</v>
      </c>
      <c r="BJ255" s="75">
        <f t="shared" si="403"/>
        <v>-3398</v>
      </c>
      <c r="BK255" s="75">
        <f t="shared" si="464"/>
        <v>-3830</v>
      </c>
      <c r="BL255" s="75">
        <f t="shared" si="464"/>
        <v>-3213</v>
      </c>
      <c r="BM255" s="75"/>
      <c r="BN255" s="75">
        <f t="shared" si="465"/>
        <v>-4132</v>
      </c>
      <c r="BO255" s="75">
        <f t="shared" si="465"/>
        <v>-3135</v>
      </c>
      <c r="BP255" s="112">
        <v>3030</v>
      </c>
      <c r="BQ255" s="75">
        <f t="shared" si="404"/>
        <v>-2894</v>
      </c>
      <c r="BR255" s="112">
        <v>2775</v>
      </c>
      <c r="BS255" s="75">
        <f t="shared" si="405"/>
        <v>5540</v>
      </c>
      <c r="BT255" s="75">
        <f t="shared" si="466"/>
        <v>-4274</v>
      </c>
      <c r="BU255" s="75">
        <f t="shared" si="466"/>
        <v>-3743</v>
      </c>
      <c r="BV255" s="75">
        <f t="shared" si="466"/>
        <v>0</v>
      </c>
      <c r="BW255" s="75">
        <f t="shared" si="466"/>
        <v>0</v>
      </c>
      <c r="BX255" s="75">
        <f t="shared" si="466"/>
        <v>-2970</v>
      </c>
      <c r="BY255" s="75">
        <f t="shared" si="466"/>
        <v>-3011</v>
      </c>
      <c r="BZ255" s="75">
        <f t="shared" si="466"/>
        <v>-3850</v>
      </c>
      <c r="CA255" s="75">
        <f t="shared" si="466"/>
        <v>-3242</v>
      </c>
      <c r="CB255" s="112">
        <v>2844</v>
      </c>
      <c r="CC255" s="75">
        <f t="shared" si="406"/>
        <v>-437</v>
      </c>
      <c r="CD255" s="75">
        <f t="shared" si="407"/>
        <v>500</v>
      </c>
      <c r="CE255" s="126">
        <f t="shared" si="408"/>
        <v>-1459</v>
      </c>
      <c r="CF255" s="75">
        <f t="shared" si="409"/>
        <v>-3310</v>
      </c>
      <c r="CG255" s="75"/>
      <c r="CH255" s="75">
        <f t="shared" si="467"/>
        <v>-5656</v>
      </c>
      <c r="CI255" s="75">
        <f t="shared" si="467"/>
        <v>-2487</v>
      </c>
      <c r="CJ255" s="75"/>
      <c r="CK255" s="75">
        <f t="shared" si="468"/>
        <v>-2486</v>
      </c>
      <c r="CL255" s="75">
        <f t="shared" si="468"/>
        <v>-3631</v>
      </c>
      <c r="CM255" s="112">
        <v>2546</v>
      </c>
      <c r="CN255" s="75">
        <f t="shared" si="469"/>
        <v>0</v>
      </c>
      <c r="CO255" s="75">
        <f t="shared" si="469"/>
        <v>0</v>
      </c>
      <c r="CP255" s="75">
        <f t="shared" si="469"/>
        <v>0</v>
      </c>
      <c r="CQ255" s="75"/>
      <c r="CR255" s="126">
        <f t="shared" si="410"/>
        <v>-3824</v>
      </c>
      <c r="CS255" s="112">
        <v>1656.3980000000001</v>
      </c>
      <c r="CT255" s="121">
        <f t="shared" si="383"/>
        <v>-4.7209876543209878E-2</v>
      </c>
      <c r="CU255" s="75">
        <f t="shared" si="470"/>
        <v>-3250</v>
      </c>
      <c r="CV255" s="75">
        <f t="shared" si="470"/>
        <v>-3887</v>
      </c>
      <c r="CW255" s="75">
        <f t="shared" si="470"/>
        <v>0</v>
      </c>
      <c r="CX255" s="126" cm="1">
        <f t="array" ref="CX255">IF($F255&lt;=10000,0,-ROUND(MAX(INDEX(CX$26:CX$38,MATCH(MAX($F255-CX$86-IF(CX$8="Yes",IF(CX$9=0,$U255,MIN($U255,CX$9)),0),0),CX$12:CX$25,1))*(MAX($F255-CX$86-IF(CX$8="Yes",IF(CX$9=0,$U255,MIN($U255,CX$9)),0),0)-INDEX(CX$12:CX$25,MATCH(MAX($F255-CX$86-IF(CX$8="Yes",IF(CX$9=0,$U255,MIN($U255,CX$9)),0),0),CX$12:CX$25,1)))+INDEX(CX$39:CX$51,MATCH(MAX($F255-CX$86-IF(CX$8="Yes",IF(CX$9=0,$U255,MIN($U255,CX$9)),0),0),CX$12:CX$25,1))-CX$87,0),0))*(1-_xlfn.IFNA(INDEX(WVFamilyCredit[Percent],MATCH(1,(WVFamilyCredit[Year]=Calc!$B$4)*(WVFamilyCredit[HH Size]=SUM(Calc!$B$11:$B$12))*(WVFamilyCredit[Status]=Calc!$B$8)*(WVFamilyCredit[greater than]&lt;=$F255)*(WVFamilyCredit[equal to or less than]&gt;=$F255),0)),0))</f>
        <v>-3156</v>
      </c>
      <c r="CY255" s="115" cm="1">
        <f t="array" ref="CY255">(1-_xlfn.IFNA(INDEX(WVFamilyCredit[Percent],MATCH(1,(WVFamilyCredit[Year]=Calc!$B$4)*(WVFamilyCredit[HH Size]=SUM(Calc!$B$11:$B$12))*(WVFamilyCredit[Status]=Calc!$B$8)*(WVFamilyCredit[greater than]&lt;=$F255)*(WVFamilyCredit[equal to or less than]&gt;=$F255),0)),0))</f>
        <v>1</v>
      </c>
      <c r="CZ255" s="112">
        <v>3750</v>
      </c>
      <c r="DA255" s="57"/>
      <c r="DB255" s="75">
        <f t="shared" si="471"/>
        <v>-3207</v>
      </c>
      <c r="DC255" s="75">
        <f t="shared" si="471"/>
        <v>0</v>
      </c>
      <c r="DE255" s="57"/>
      <c r="DF255" s="57">
        <f t="shared" si="427"/>
        <v>3623</v>
      </c>
      <c r="DG255" s="57">
        <f t="shared" si="428"/>
        <v>3103</v>
      </c>
      <c r="DH255">
        <v>0</v>
      </c>
      <c r="DI255" s="57">
        <f t="shared" si="429"/>
        <v>3255</v>
      </c>
      <c r="DJ255" s="75">
        <f t="shared" si="430"/>
        <v>2374</v>
      </c>
      <c r="DK255" s="75">
        <f t="shared" si="431"/>
        <v>3030</v>
      </c>
      <c r="DL255" s="75">
        <f t="shared" si="432"/>
        <v>2775</v>
      </c>
      <c r="DM255" s="57">
        <f t="shared" si="433"/>
        <v>2844</v>
      </c>
      <c r="DN255" s="57">
        <f t="shared" si="434"/>
        <v>2546</v>
      </c>
      <c r="DO255">
        <f>0</f>
        <v>0</v>
      </c>
      <c r="DP255">
        <v>0</v>
      </c>
      <c r="DQ255" s="57">
        <f t="shared" si="435"/>
        <v>-3824</v>
      </c>
      <c r="DR255" s="75">
        <f t="shared" si="436"/>
        <v>-3156</v>
      </c>
      <c r="EB255" s="209" cm="1">
        <f t="array" ref="EB255">_xlfn.IFNA(INDEX(CAeitcTable[],MATCH(1,(CAeitcTable[At Least]&lt;=$F255)*(CAeitcTable[But Not Over]&gt;=$F255),0),MATCH(MIN($B$12,3),VALUE(CAeitcTable[#Headers]),0)),0)</f>
        <v>0</v>
      </c>
      <c r="EC255">
        <f t="shared" si="472"/>
        <v>0</v>
      </c>
      <c r="ED255">
        <f t="shared" si="472"/>
        <v>0</v>
      </c>
      <c r="EE255">
        <f t="shared" si="472"/>
        <v>0</v>
      </c>
      <c r="EF255">
        <f t="shared" si="472"/>
        <v>0</v>
      </c>
      <c r="EI255">
        <f t="shared" si="411"/>
        <v>0</v>
      </c>
      <c r="EK255">
        <f t="shared" si="473"/>
        <v>0</v>
      </c>
      <c r="EL255">
        <f t="shared" si="473"/>
        <v>0</v>
      </c>
      <c r="EM255">
        <f t="shared" si="473"/>
        <v>0</v>
      </c>
      <c r="EN255">
        <f t="shared" si="473"/>
        <v>0</v>
      </c>
      <c r="EP255">
        <f t="shared" si="474"/>
        <v>0</v>
      </c>
      <c r="EQ255">
        <f t="shared" si="474"/>
        <v>0</v>
      </c>
      <c r="ER255" s="209">
        <f t="shared" si="412"/>
        <v>0</v>
      </c>
      <c r="ES255">
        <f t="shared" si="475"/>
        <v>0</v>
      </c>
      <c r="ET255">
        <f t="shared" si="475"/>
        <v>0</v>
      </c>
      <c r="EU255" s="213">
        <f t="shared" si="413"/>
        <v>0</v>
      </c>
      <c r="EW255" s="215">
        <f t="shared" si="414"/>
        <v>0</v>
      </c>
      <c r="EX255">
        <f t="shared" si="476"/>
        <v>0</v>
      </c>
      <c r="EY255">
        <f t="shared" si="476"/>
        <v>0</v>
      </c>
      <c r="FB255">
        <f t="shared" si="477"/>
        <v>0</v>
      </c>
      <c r="FC255">
        <f t="shared" si="477"/>
        <v>0</v>
      </c>
      <c r="FD255">
        <f t="shared" si="477"/>
        <v>0</v>
      </c>
      <c r="FG255" s="215">
        <f t="shared" si="415"/>
        <v>0</v>
      </c>
      <c r="FH255">
        <f t="shared" si="478"/>
        <v>0</v>
      </c>
      <c r="FI255">
        <f t="shared" si="478"/>
        <v>0</v>
      </c>
      <c r="FK255">
        <f t="shared" si="416"/>
        <v>0</v>
      </c>
      <c r="FL255" s="215">
        <f t="shared" si="417"/>
        <v>0</v>
      </c>
      <c r="FP255" s="215">
        <f t="shared" si="418"/>
        <v>0</v>
      </c>
      <c r="FQ255">
        <f t="shared" si="419"/>
        <v>0</v>
      </c>
      <c r="FR255" s="215">
        <f t="shared" si="420"/>
        <v>0</v>
      </c>
      <c r="FS255" s="209">
        <f t="shared" si="421"/>
        <v>315</v>
      </c>
      <c r="FU255">
        <f t="shared" si="422"/>
        <v>0</v>
      </c>
    </row>
    <row r="256" spans="6:177">
      <c r="F256" s="2">
        <v>81500</v>
      </c>
      <c r="G256">
        <f t="shared" si="423"/>
        <v>81525</v>
      </c>
      <c r="H256" s="75">
        <f t="shared" si="384"/>
        <v>-10191</v>
      </c>
      <c r="I256" s="57">
        <v>7055</v>
      </c>
      <c r="J256" s="57">
        <v>0</v>
      </c>
      <c r="K256" s="2">
        <f>ROUND(INDEX(CCareExpDecimal[],MATCH(F256,CCareExpDecimal[Income At Least],1),2)*J256,0)</f>
        <v>0</v>
      </c>
      <c r="L256" s="57">
        <v>1200.0000000000061</v>
      </c>
      <c r="M256" s="2">
        <f t="shared" si="385"/>
        <v>0</v>
      </c>
      <c r="N256" s="57">
        <v>4000</v>
      </c>
      <c r="O256" s="57">
        <f t="shared" si="363"/>
        <v>4000</v>
      </c>
      <c r="P256" s="2">
        <f t="shared" si="386"/>
        <v>0</v>
      </c>
      <c r="Q256" s="96">
        <v>0</v>
      </c>
      <c r="R256" s="96">
        <f t="shared" si="424"/>
        <v>0</v>
      </c>
      <c r="S256" s="2">
        <f t="shared" si="425"/>
        <v>0</v>
      </c>
      <c r="T256" s="2">
        <f t="shared" si="387"/>
        <v>-10191</v>
      </c>
      <c r="U256" s="2">
        <f t="shared" si="388"/>
        <v>10191</v>
      </c>
      <c r="V256" s="75"/>
      <c r="W256" s="75">
        <f t="shared" si="389"/>
        <v>-2318</v>
      </c>
      <c r="X256" s="75">
        <f t="shared" si="390"/>
        <v>5</v>
      </c>
      <c r="Y256" s="75">
        <f t="shared" si="391"/>
        <v>0</v>
      </c>
      <c r="Z256" s="75"/>
      <c r="AA256" s="2">
        <f t="shared" si="392"/>
        <v>2500</v>
      </c>
      <c r="AB256" s="2">
        <f>IF($F256&lt;=AD$64,AD$65,AD$66)*Calc!$B$12+AD$63</f>
        <v>1500</v>
      </c>
      <c r="AC256" s="2">
        <f t="shared" si="393"/>
        <v>4000</v>
      </c>
      <c r="AD256" s="126">
        <f t="shared" si="394"/>
        <v>-3960</v>
      </c>
      <c r="AE256" s="112">
        <v>3643</v>
      </c>
      <c r="AF256" s="75">
        <f t="shared" si="395"/>
        <v>0</v>
      </c>
      <c r="AG256" s="75"/>
      <c r="AH256" s="75">
        <f t="shared" si="396"/>
        <v>-1691</v>
      </c>
      <c r="AI256" s="75">
        <f t="shared" si="397"/>
        <v>0</v>
      </c>
      <c r="AJ256" s="75">
        <f t="shared" si="398"/>
        <v>-3239</v>
      </c>
      <c r="AK256" s="75">
        <f t="shared" si="399"/>
        <v>0</v>
      </c>
      <c r="AL256" s="75">
        <f t="shared" si="426"/>
        <v>-3239</v>
      </c>
      <c r="AM256" s="114">
        <v>3126</v>
      </c>
      <c r="AN256" s="120"/>
      <c r="AO256" s="75">
        <f t="shared" si="460"/>
        <v>-3709</v>
      </c>
      <c r="AP256" s="75">
        <f t="shared" si="460"/>
        <v>-2977</v>
      </c>
      <c r="AQ256" s="75"/>
      <c r="AR256" s="126">
        <f t="shared" si="400"/>
        <v>-3408</v>
      </c>
      <c r="AS256" s="75">
        <f t="shared" si="461"/>
        <v>-4038</v>
      </c>
      <c r="AT256" s="75">
        <f t="shared" si="461"/>
        <v>-4150</v>
      </c>
      <c r="AU256" s="75">
        <f t="shared" si="461"/>
        <v>0</v>
      </c>
      <c r="AV256" s="75">
        <f t="shared" si="461"/>
        <v>-4048</v>
      </c>
      <c r="AW256" s="112">
        <v>3283</v>
      </c>
      <c r="AX256" s="75">
        <f t="shared" si="462"/>
        <v>-5701</v>
      </c>
      <c r="AY256" s="75">
        <f t="shared" si="462"/>
        <v>-3663</v>
      </c>
      <c r="AZ256" s="75"/>
      <c r="BA256" s="75">
        <f t="shared" si="463"/>
        <v>-3914</v>
      </c>
      <c r="BB256" s="75">
        <f t="shared" si="463"/>
        <v>-2536</v>
      </c>
      <c r="BC256" s="75">
        <f t="shared" si="463"/>
        <v>-3735</v>
      </c>
      <c r="BD256" s="75">
        <f t="shared" si="463"/>
        <v>-3860</v>
      </c>
      <c r="BE256" s="75">
        <f t="shared" si="463"/>
        <v>-3533</v>
      </c>
      <c r="BF256" s="75">
        <f t="shared" si="463"/>
        <v>-2690</v>
      </c>
      <c r="BG256" s="112">
        <v>2395</v>
      </c>
      <c r="BH256" s="75">
        <f t="shared" si="401"/>
        <v>-4036</v>
      </c>
      <c r="BI256" s="75">
        <f t="shared" si="402"/>
        <v>5150</v>
      </c>
      <c r="BJ256" s="75">
        <f t="shared" si="403"/>
        <v>-3422</v>
      </c>
      <c r="BK256" s="75">
        <f t="shared" si="464"/>
        <v>-3855</v>
      </c>
      <c r="BL256" s="75">
        <f t="shared" si="464"/>
        <v>-3234</v>
      </c>
      <c r="BM256" s="75"/>
      <c r="BN256" s="75">
        <f t="shared" si="465"/>
        <v>-4166</v>
      </c>
      <c r="BO256" s="75">
        <f t="shared" si="465"/>
        <v>-3160</v>
      </c>
      <c r="BP256" s="112">
        <v>3055</v>
      </c>
      <c r="BQ256" s="75">
        <f t="shared" si="404"/>
        <v>-2918</v>
      </c>
      <c r="BR256" s="112">
        <v>2799</v>
      </c>
      <c r="BS256" s="75">
        <f t="shared" si="405"/>
        <v>5540</v>
      </c>
      <c r="BT256" s="75">
        <f t="shared" si="466"/>
        <v>-4308</v>
      </c>
      <c r="BU256" s="75">
        <f t="shared" si="466"/>
        <v>-3776</v>
      </c>
      <c r="BV256" s="75">
        <f t="shared" si="466"/>
        <v>0</v>
      </c>
      <c r="BW256" s="75">
        <f t="shared" si="466"/>
        <v>0</v>
      </c>
      <c r="BX256" s="75">
        <f t="shared" si="466"/>
        <v>-3002</v>
      </c>
      <c r="BY256" s="75">
        <f t="shared" si="466"/>
        <v>-3035</v>
      </c>
      <c r="BZ256" s="75">
        <f t="shared" si="466"/>
        <v>-3878</v>
      </c>
      <c r="CA256" s="75">
        <f t="shared" si="466"/>
        <v>-3266</v>
      </c>
      <c r="CB256" s="112">
        <v>2868</v>
      </c>
      <c r="CC256" s="75">
        <f t="shared" si="406"/>
        <v>-447</v>
      </c>
      <c r="CD256" s="75">
        <f t="shared" si="407"/>
        <v>500</v>
      </c>
      <c r="CE256" s="126">
        <f t="shared" si="408"/>
        <v>-1473</v>
      </c>
      <c r="CF256" s="75">
        <f t="shared" si="409"/>
        <v>-3334</v>
      </c>
      <c r="CG256" s="75"/>
      <c r="CH256" s="75">
        <f t="shared" si="467"/>
        <v>-5700</v>
      </c>
      <c r="CI256" s="75">
        <f t="shared" si="467"/>
        <v>-2502</v>
      </c>
      <c r="CJ256" s="75"/>
      <c r="CK256" s="75">
        <f t="shared" si="468"/>
        <v>-2505</v>
      </c>
      <c r="CL256" s="75">
        <f t="shared" si="468"/>
        <v>-3663</v>
      </c>
      <c r="CM256" s="112">
        <v>2579</v>
      </c>
      <c r="CN256" s="75">
        <f t="shared" si="469"/>
        <v>0</v>
      </c>
      <c r="CO256" s="75">
        <f t="shared" si="469"/>
        <v>0</v>
      </c>
      <c r="CP256" s="75">
        <f t="shared" si="469"/>
        <v>0</v>
      </c>
      <c r="CQ256" s="75"/>
      <c r="CR256" s="126">
        <f t="shared" si="410"/>
        <v>-3855</v>
      </c>
      <c r="CS256" s="112">
        <v>1687.1480000000001</v>
      </c>
      <c r="CT256" s="121">
        <f t="shared" si="383"/>
        <v>-4.7300613496932514E-2</v>
      </c>
      <c r="CU256" s="75">
        <f t="shared" si="470"/>
        <v>-3283</v>
      </c>
      <c r="CV256" s="75">
        <f t="shared" si="470"/>
        <v>-3915</v>
      </c>
      <c r="CW256" s="75">
        <f t="shared" si="470"/>
        <v>0</v>
      </c>
      <c r="CX256" s="126" cm="1">
        <f t="array" ref="CX256">IF($F256&lt;=10000,0,-ROUND(MAX(INDEX(CX$26:CX$38,MATCH(MAX($F256-CX$86-IF(CX$8="Yes",IF(CX$9=0,$U256,MIN($U256,CX$9)),0),0),CX$12:CX$25,1))*(MAX($F256-CX$86-IF(CX$8="Yes",IF(CX$9=0,$U256,MIN($U256,CX$9)),0),0)-INDEX(CX$12:CX$25,MATCH(MAX($F256-CX$86-IF(CX$8="Yes",IF(CX$9=0,$U256,MIN($U256,CX$9)),0),0),CX$12:CX$25,1)))+INDEX(CX$39:CX$51,MATCH(MAX($F256-CX$86-IF(CX$8="Yes",IF(CX$9=0,$U256,MIN($U256,CX$9)),0),0),CX$12:CX$25,1))-CX$87,0),0))*(1-_xlfn.IFNA(INDEX(WVFamilyCredit[Percent],MATCH(1,(WVFamilyCredit[Year]=Calc!$B$4)*(WVFamilyCredit[HH Size]=SUM(Calc!$B$11:$B$12))*(WVFamilyCredit[Status]=Calc!$B$8)*(WVFamilyCredit[greater than]&lt;=$F256)*(WVFamilyCredit[equal to or less than]&gt;=$F256),0)),0))</f>
        <v>-3182</v>
      </c>
      <c r="CY256" s="115" cm="1">
        <f t="array" ref="CY256">(1-_xlfn.IFNA(INDEX(WVFamilyCredit[Percent],MATCH(1,(WVFamilyCredit[Year]=Calc!$B$4)*(WVFamilyCredit[HH Size]=SUM(Calc!$B$11:$B$12))*(WVFamilyCredit[Status]=Calc!$B$8)*(WVFamilyCredit[greater than]&lt;=$F256)*(WVFamilyCredit[equal to or less than]&gt;=$F256),0)),0))</f>
        <v>1</v>
      </c>
      <c r="CZ256" s="112">
        <v>3783</v>
      </c>
      <c r="DA256" s="57"/>
      <c r="DB256" s="75">
        <f t="shared" si="471"/>
        <v>-3233</v>
      </c>
      <c r="DC256" s="75">
        <f t="shared" si="471"/>
        <v>0</v>
      </c>
      <c r="DE256" s="57"/>
      <c r="DF256" s="57">
        <f t="shared" si="427"/>
        <v>3643</v>
      </c>
      <c r="DG256" s="57">
        <f t="shared" si="428"/>
        <v>3126</v>
      </c>
      <c r="DH256">
        <v>0</v>
      </c>
      <c r="DI256" s="57">
        <f t="shared" si="429"/>
        <v>3283</v>
      </c>
      <c r="DJ256" s="75">
        <f t="shared" si="430"/>
        <v>2395</v>
      </c>
      <c r="DK256" s="75">
        <f t="shared" si="431"/>
        <v>3055</v>
      </c>
      <c r="DL256" s="75">
        <f t="shared" si="432"/>
        <v>2799</v>
      </c>
      <c r="DM256" s="57">
        <f t="shared" si="433"/>
        <v>2868</v>
      </c>
      <c r="DN256" s="57">
        <f t="shared" si="434"/>
        <v>2579</v>
      </c>
      <c r="DO256">
        <f>0</f>
        <v>0</v>
      </c>
      <c r="DP256">
        <v>0</v>
      </c>
      <c r="DQ256" s="57">
        <f t="shared" si="435"/>
        <v>-3855</v>
      </c>
      <c r="DR256" s="75">
        <f t="shared" si="436"/>
        <v>-3182</v>
      </c>
      <c r="EB256" s="209" cm="1">
        <f t="array" ref="EB256">_xlfn.IFNA(INDEX(CAeitcTable[],MATCH(1,(CAeitcTable[At Least]&lt;=$F256)*(CAeitcTable[But Not Over]&gt;=$F256),0),MATCH(MIN($B$12,3),VALUE(CAeitcTable[#Headers]),0)),0)</f>
        <v>0</v>
      </c>
      <c r="EC256">
        <f t="shared" si="472"/>
        <v>0</v>
      </c>
      <c r="ED256">
        <f t="shared" si="472"/>
        <v>0</v>
      </c>
      <c r="EE256">
        <f t="shared" si="472"/>
        <v>0</v>
      </c>
      <c r="EF256">
        <f t="shared" si="472"/>
        <v>0</v>
      </c>
      <c r="EI256">
        <f t="shared" si="411"/>
        <v>0</v>
      </c>
      <c r="EK256">
        <f t="shared" si="473"/>
        <v>0</v>
      </c>
      <c r="EL256">
        <f t="shared" si="473"/>
        <v>0</v>
      </c>
      <c r="EM256">
        <f t="shared" si="473"/>
        <v>0</v>
      </c>
      <c r="EN256">
        <f t="shared" si="473"/>
        <v>0</v>
      </c>
      <c r="EP256">
        <f t="shared" si="474"/>
        <v>0</v>
      </c>
      <c r="EQ256">
        <f t="shared" si="474"/>
        <v>0</v>
      </c>
      <c r="ER256" s="209">
        <f t="shared" si="412"/>
        <v>0</v>
      </c>
      <c r="ES256">
        <f t="shared" si="475"/>
        <v>0</v>
      </c>
      <c r="ET256">
        <f t="shared" si="475"/>
        <v>0</v>
      </c>
      <c r="EU256" s="213">
        <f t="shared" si="413"/>
        <v>0</v>
      </c>
      <c r="EW256" s="215">
        <f t="shared" si="414"/>
        <v>0</v>
      </c>
      <c r="EX256">
        <f t="shared" si="476"/>
        <v>0</v>
      </c>
      <c r="EY256">
        <f t="shared" si="476"/>
        <v>0</v>
      </c>
      <c r="FB256">
        <f t="shared" si="477"/>
        <v>0</v>
      </c>
      <c r="FC256">
        <f t="shared" si="477"/>
        <v>0</v>
      </c>
      <c r="FD256">
        <f t="shared" si="477"/>
        <v>0</v>
      </c>
      <c r="FG256" s="215">
        <f t="shared" si="415"/>
        <v>0</v>
      </c>
      <c r="FH256">
        <f t="shared" si="478"/>
        <v>0</v>
      </c>
      <c r="FI256">
        <f t="shared" si="478"/>
        <v>0</v>
      </c>
      <c r="FK256">
        <f t="shared" si="416"/>
        <v>0</v>
      </c>
      <c r="FL256" s="215">
        <f t="shared" si="417"/>
        <v>0</v>
      </c>
      <c r="FP256" s="215">
        <f t="shared" si="418"/>
        <v>0</v>
      </c>
      <c r="FQ256">
        <f t="shared" si="419"/>
        <v>0</v>
      </c>
      <c r="FR256" s="215">
        <f t="shared" si="420"/>
        <v>0</v>
      </c>
      <c r="FS256" s="209">
        <f t="shared" si="421"/>
        <v>315</v>
      </c>
      <c r="FU256">
        <f t="shared" si="422"/>
        <v>0</v>
      </c>
    </row>
    <row r="257" spans="6:177">
      <c r="F257" s="2">
        <v>82000</v>
      </c>
      <c r="G257">
        <f t="shared" si="423"/>
        <v>82025</v>
      </c>
      <c r="H257" s="75">
        <f t="shared" si="384"/>
        <v>-10301</v>
      </c>
      <c r="I257" s="57">
        <v>7165</v>
      </c>
      <c r="J257" s="57">
        <v>0</v>
      </c>
      <c r="K257" s="2">
        <f>ROUND(INDEX(CCareExpDecimal[],MATCH(F257,CCareExpDecimal[Income At Least],1),2)*J257,0)</f>
        <v>0</v>
      </c>
      <c r="L257" s="57">
        <v>1200.0000000000061</v>
      </c>
      <c r="M257" s="2">
        <f t="shared" si="385"/>
        <v>0</v>
      </c>
      <c r="N257" s="57">
        <v>4000</v>
      </c>
      <c r="O257" s="57">
        <f t="shared" si="363"/>
        <v>4000</v>
      </c>
      <c r="P257" s="2">
        <f t="shared" si="386"/>
        <v>0</v>
      </c>
      <c r="Q257" s="96">
        <v>0</v>
      </c>
      <c r="R257" s="96">
        <f t="shared" si="424"/>
        <v>0</v>
      </c>
      <c r="S257" s="2">
        <f t="shared" si="425"/>
        <v>0</v>
      </c>
      <c r="T257" s="2">
        <f t="shared" si="387"/>
        <v>-10301</v>
      </c>
      <c r="U257" s="2">
        <f t="shared" si="388"/>
        <v>10301</v>
      </c>
      <c r="V257" s="75"/>
      <c r="W257" s="75">
        <f t="shared" si="389"/>
        <v>-2337</v>
      </c>
      <c r="X257" s="75">
        <f t="shared" si="390"/>
        <v>5</v>
      </c>
      <c r="Y257" s="75">
        <f t="shared" si="391"/>
        <v>0</v>
      </c>
      <c r="Z257" s="75"/>
      <c r="AA257" s="2">
        <f t="shared" si="392"/>
        <v>2500</v>
      </c>
      <c r="AB257" s="2">
        <f>IF($F257&lt;=AD$64,AD$65,AD$66)*Calc!$B$12+AD$63</f>
        <v>1500</v>
      </c>
      <c r="AC257" s="2">
        <f t="shared" si="393"/>
        <v>4000</v>
      </c>
      <c r="AD257" s="126">
        <f t="shared" si="394"/>
        <v>-3985</v>
      </c>
      <c r="AE257" s="112">
        <v>3663</v>
      </c>
      <c r="AF257" s="75">
        <f t="shared" si="395"/>
        <v>0</v>
      </c>
      <c r="AG257" s="75"/>
      <c r="AH257" s="75">
        <f t="shared" si="396"/>
        <v>-1704</v>
      </c>
      <c r="AI257" s="75">
        <f t="shared" si="397"/>
        <v>0</v>
      </c>
      <c r="AJ257" s="75">
        <f t="shared" si="398"/>
        <v>-3263</v>
      </c>
      <c r="AK257" s="75">
        <f t="shared" si="399"/>
        <v>0</v>
      </c>
      <c r="AL257" s="75">
        <f t="shared" si="426"/>
        <v>-3263</v>
      </c>
      <c r="AM257" s="114">
        <v>3150</v>
      </c>
      <c r="AN257" s="120"/>
      <c r="AO257" s="75">
        <f t="shared" si="460"/>
        <v>-3756</v>
      </c>
      <c r="AP257" s="75">
        <f t="shared" si="460"/>
        <v>-2999</v>
      </c>
      <c r="AQ257" s="75"/>
      <c r="AR257" s="126">
        <f t="shared" si="400"/>
        <v>-3435</v>
      </c>
      <c r="AS257" s="75">
        <f t="shared" si="461"/>
        <v>-4071</v>
      </c>
      <c r="AT257" s="75">
        <f t="shared" si="461"/>
        <v>-4193</v>
      </c>
      <c r="AU257" s="75">
        <f t="shared" si="461"/>
        <v>0</v>
      </c>
      <c r="AV257" s="75">
        <f t="shared" si="461"/>
        <v>-4077</v>
      </c>
      <c r="AW257" s="112">
        <v>3312</v>
      </c>
      <c r="AX257" s="75">
        <f t="shared" si="462"/>
        <v>-5743</v>
      </c>
      <c r="AY257" s="75">
        <f t="shared" si="462"/>
        <v>-3692</v>
      </c>
      <c r="AZ257" s="75"/>
      <c r="BA257" s="75">
        <f t="shared" si="463"/>
        <v>-3939</v>
      </c>
      <c r="BB257" s="75">
        <f t="shared" si="463"/>
        <v>-2552</v>
      </c>
      <c r="BC257" s="75">
        <f t="shared" si="463"/>
        <v>-3758</v>
      </c>
      <c r="BD257" s="75">
        <f t="shared" si="463"/>
        <v>-3889</v>
      </c>
      <c r="BE257" s="75">
        <f t="shared" si="463"/>
        <v>-3556</v>
      </c>
      <c r="BF257" s="75">
        <f t="shared" si="463"/>
        <v>-2711</v>
      </c>
      <c r="BG257" s="112">
        <v>2417</v>
      </c>
      <c r="BH257" s="75">
        <f t="shared" si="401"/>
        <v>-4072</v>
      </c>
      <c r="BI257" s="75">
        <f t="shared" si="402"/>
        <v>5150</v>
      </c>
      <c r="BJ257" s="75">
        <f t="shared" si="403"/>
        <v>-3446</v>
      </c>
      <c r="BK257" s="75">
        <f t="shared" si="464"/>
        <v>-3880</v>
      </c>
      <c r="BL257" s="75">
        <f t="shared" si="464"/>
        <v>-3256</v>
      </c>
      <c r="BM257" s="75"/>
      <c r="BN257" s="75">
        <f t="shared" si="465"/>
        <v>-4200</v>
      </c>
      <c r="BO257" s="75">
        <f t="shared" si="465"/>
        <v>-3185</v>
      </c>
      <c r="BP257" s="112">
        <v>3080</v>
      </c>
      <c r="BQ257" s="75">
        <f t="shared" si="404"/>
        <v>-2943</v>
      </c>
      <c r="BR257" s="112">
        <v>2823</v>
      </c>
      <c r="BS257" s="75">
        <f t="shared" si="405"/>
        <v>5540</v>
      </c>
      <c r="BT257" s="75">
        <f t="shared" si="466"/>
        <v>-4342</v>
      </c>
      <c r="BU257" s="75">
        <f t="shared" si="466"/>
        <v>-3809</v>
      </c>
      <c r="BV257" s="75">
        <f t="shared" si="466"/>
        <v>0</v>
      </c>
      <c r="BW257" s="75">
        <f t="shared" si="466"/>
        <v>0</v>
      </c>
      <c r="BX257" s="75">
        <f t="shared" si="466"/>
        <v>-3033</v>
      </c>
      <c r="BY257" s="75">
        <f t="shared" si="466"/>
        <v>-3060</v>
      </c>
      <c r="BZ257" s="75">
        <f t="shared" si="466"/>
        <v>-3905</v>
      </c>
      <c r="CA257" s="75">
        <f t="shared" si="466"/>
        <v>-3289</v>
      </c>
      <c r="CB257" s="112">
        <v>2892</v>
      </c>
      <c r="CC257" s="75">
        <f t="shared" si="406"/>
        <v>-457</v>
      </c>
      <c r="CD257" s="75">
        <f t="shared" si="407"/>
        <v>500</v>
      </c>
      <c r="CE257" s="126">
        <f t="shared" si="408"/>
        <v>-1486</v>
      </c>
      <c r="CF257" s="75">
        <f t="shared" si="409"/>
        <v>-3357</v>
      </c>
      <c r="CG257" s="75"/>
      <c r="CH257" s="75">
        <f t="shared" si="467"/>
        <v>-5744</v>
      </c>
      <c r="CI257" s="75">
        <f t="shared" si="467"/>
        <v>-2517</v>
      </c>
      <c r="CJ257" s="75"/>
      <c r="CK257" s="75">
        <f t="shared" si="468"/>
        <v>-2524</v>
      </c>
      <c r="CL257" s="75">
        <f t="shared" si="468"/>
        <v>-3695</v>
      </c>
      <c r="CM257" s="112">
        <v>2611</v>
      </c>
      <c r="CN257" s="75">
        <f t="shared" si="469"/>
        <v>0</v>
      </c>
      <c r="CO257" s="75">
        <f t="shared" si="469"/>
        <v>0</v>
      </c>
      <c r="CP257" s="75">
        <f t="shared" si="469"/>
        <v>0</v>
      </c>
      <c r="CQ257" s="75"/>
      <c r="CR257" s="126">
        <f t="shared" si="410"/>
        <v>-3886</v>
      </c>
      <c r="CS257" s="112">
        <v>1717.8980000000001</v>
      </c>
      <c r="CT257" s="121">
        <f t="shared" si="383"/>
        <v>-4.7390243902439025E-2</v>
      </c>
      <c r="CU257" s="75">
        <f t="shared" si="470"/>
        <v>-3316</v>
      </c>
      <c r="CV257" s="75">
        <f t="shared" si="470"/>
        <v>-3944</v>
      </c>
      <c r="CW257" s="75">
        <f t="shared" si="470"/>
        <v>0</v>
      </c>
      <c r="CX257" s="126" cm="1">
        <f t="array" ref="CX257">IF($F257&lt;=10000,0,-ROUND(MAX(INDEX(CX$26:CX$38,MATCH(MAX($F257-CX$86-IF(CX$8="Yes",IF(CX$9=0,$U257,MIN($U257,CX$9)),0),0),CX$12:CX$25,1))*(MAX($F257-CX$86-IF(CX$8="Yes",IF(CX$9=0,$U257,MIN($U257,CX$9)),0),0)-INDEX(CX$12:CX$25,MATCH(MAX($F257-CX$86-IF(CX$8="Yes",IF(CX$9=0,$U257,MIN($U257,CX$9)),0),0),CX$12:CX$25,1)))+INDEX(CX$39:CX$51,MATCH(MAX($F257-CX$86-IF(CX$8="Yes",IF(CX$9=0,$U257,MIN($U257,CX$9)),0),0),CX$12:CX$25,1))-CX$87,0),0))*(1-_xlfn.IFNA(INDEX(WVFamilyCredit[Percent],MATCH(1,(WVFamilyCredit[Year]=Calc!$B$4)*(WVFamilyCredit[HH Size]=SUM(Calc!$B$11:$B$12))*(WVFamilyCredit[Status]=Calc!$B$8)*(WVFamilyCredit[greater than]&lt;=$F257)*(WVFamilyCredit[equal to or less than]&gt;=$F257),0)),0))</f>
        <v>-3208</v>
      </c>
      <c r="CY257" s="115" cm="1">
        <f t="array" ref="CY257">(1-_xlfn.IFNA(INDEX(WVFamilyCredit[Percent],MATCH(1,(WVFamilyCredit[Year]=Calc!$B$4)*(WVFamilyCredit[HH Size]=SUM(Calc!$B$11:$B$12))*(WVFamilyCredit[Status]=Calc!$B$8)*(WVFamilyCredit[greater than]&lt;=$F257)*(WVFamilyCredit[equal to or less than]&gt;=$F257),0)),0))</f>
        <v>1</v>
      </c>
      <c r="CZ257" s="112">
        <v>3815</v>
      </c>
      <c r="DA257" s="57"/>
      <c r="DB257" s="75">
        <f t="shared" si="471"/>
        <v>-3260</v>
      </c>
      <c r="DC257" s="75">
        <f t="shared" si="471"/>
        <v>0</v>
      </c>
      <c r="DE257" s="57"/>
      <c r="DF257" s="57">
        <f t="shared" si="427"/>
        <v>3663</v>
      </c>
      <c r="DG257" s="57">
        <f t="shared" si="428"/>
        <v>3150</v>
      </c>
      <c r="DH257">
        <v>0</v>
      </c>
      <c r="DI257" s="57">
        <f t="shared" si="429"/>
        <v>3312</v>
      </c>
      <c r="DJ257" s="75">
        <f t="shared" si="430"/>
        <v>2417</v>
      </c>
      <c r="DK257" s="75">
        <f t="shared" si="431"/>
        <v>3080</v>
      </c>
      <c r="DL257" s="75">
        <f t="shared" si="432"/>
        <v>2823</v>
      </c>
      <c r="DM257" s="57">
        <f t="shared" si="433"/>
        <v>2892</v>
      </c>
      <c r="DN257" s="57">
        <f t="shared" si="434"/>
        <v>2611</v>
      </c>
      <c r="DO257">
        <f>0</f>
        <v>0</v>
      </c>
      <c r="DP257">
        <v>0</v>
      </c>
      <c r="DQ257" s="57">
        <f t="shared" si="435"/>
        <v>-3886</v>
      </c>
      <c r="DR257" s="75">
        <f t="shared" si="436"/>
        <v>-3208</v>
      </c>
      <c r="EB257" s="209" cm="1">
        <f t="array" ref="EB257">_xlfn.IFNA(INDEX(CAeitcTable[],MATCH(1,(CAeitcTable[At Least]&lt;=$F257)*(CAeitcTable[But Not Over]&gt;=$F257),0),MATCH(MIN($B$12,3),VALUE(CAeitcTable[#Headers]),0)),0)</f>
        <v>0</v>
      </c>
      <c r="EC257">
        <f t="shared" si="472"/>
        <v>0</v>
      </c>
      <c r="ED257">
        <f t="shared" si="472"/>
        <v>0</v>
      </c>
      <c r="EE257">
        <f t="shared" si="472"/>
        <v>0</v>
      </c>
      <c r="EF257">
        <f t="shared" si="472"/>
        <v>0</v>
      </c>
      <c r="EI257">
        <f t="shared" si="411"/>
        <v>0</v>
      </c>
      <c r="EK257">
        <f t="shared" si="473"/>
        <v>0</v>
      </c>
      <c r="EL257">
        <f t="shared" si="473"/>
        <v>0</v>
      </c>
      <c r="EM257">
        <f t="shared" si="473"/>
        <v>0</v>
      </c>
      <c r="EN257">
        <f t="shared" si="473"/>
        <v>0</v>
      </c>
      <c r="EP257">
        <f t="shared" si="474"/>
        <v>0</v>
      </c>
      <c r="EQ257">
        <f t="shared" si="474"/>
        <v>0</v>
      </c>
      <c r="ER257" s="209">
        <f t="shared" si="412"/>
        <v>0</v>
      </c>
      <c r="ES257">
        <f t="shared" si="475"/>
        <v>0</v>
      </c>
      <c r="ET257">
        <f t="shared" si="475"/>
        <v>0</v>
      </c>
      <c r="EU257" s="213">
        <f t="shared" si="413"/>
        <v>0</v>
      </c>
      <c r="EW257" s="215">
        <f t="shared" si="414"/>
        <v>0</v>
      </c>
      <c r="EX257">
        <f t="shared" si="476"/>
        <v>0</v>
      </c>
      <c r="EY257">
        <f t="shared" si="476"/>
        <v>0</v>
      </c>
      <c r="FB257">
        <f t="shared" si="477"/>
        <v>0</v>
      </c>
      <c r="FC257">
        <f t="shared" si="477"/>
        <v>0</v>
      </c>
      <c r="FD257">
        <f t="shared" si="477"/>
        <v>0</v>
      </c>
      <c r="FG257" s="215">
        <f t="shared" si="415"/>
        <v>0</v>
      </c>
      <c r="FH257">
        <f t="shared" si="478"/>
        <v>0</v>
      </c>
      <c r="FI257">
        <f t="shared" si="478"/>
        <v>0</v>
      </c>
      <c r="FK257">
        <f t="shared" si="416"/>
        <v>0</v>
      </c>
      <c r="FL257" s="215">
        <f t="shared" si="417"/>
        <v>0</v>
      </c>
      <c r="FP257" s="215">
        <f t="shared" si="418"/>
        <v>0</v>
      </c>
      <c r="FQ257">
        <f t="shared" si="419"/>
        <v>0</v>
      </c>
      <c r="FR257" s="215">
        <f t="shared" si="420"/>
        <v>0</v>
      </c>
      <c r="FS257" s="209">
        <f t="shared" si="421"/>
        <v>315</v>
      </c>
      <c r="FU257">
        <f t="shared" si="422"/>
        <v>0</v>
      </c>
    </row>
    <row r="258" spans="6:177">
      <c r="F258" s="2">
        <v>82500</v>
      </c>
      <c r="G258">
        <f t="shared" si="423"/>
        <v>82525</v>
      </c>
      <c r="H258" s="75">
        <f t="shared" si="384"/>
        <v>-10411</v>
      </c>
      <c r="I258" s="57">
        <v>7275</v>
      </c>
      <c r="J258" s="57">
        <v>0</v>
      </c>
      <c r="K258" s="2">
        <f>ROUND(INDEX(CCareExpDecimal[],MATCH(F258,CCareExpDecimal[Income At Least],1),2)*J258,0)</f>
        <v>0</v>
      </c>
      <c r="L258" s="57">
        <v>1200.0000000000061</v>
      </c>
      <c r="M258" s="2">
        <f t="shared" si="385"/>
        <v>0</v>
      </c>
      <c r="N258" s="57">
        <v>4000</v>
      </c>
      <c r="O258" s="57">
        <f t="shared" si="363"/>
        <v>4000</v>
      </c>
      <c r="P258" s="2">
        <f t="shared" si="386"/>
        <v>0</v>
      </c>
      <c r="Q258" s="96">
        <v>0</v>
      </c>
      <c r="R258" s="96">
        <f t="shared" si="424"/>
        <v>0</v>
      </c>
      <c r="S258" s="2">
        <f t="shared" si="425"/>
        <v>0</v>
      </c>
      <c r="T258" s="2">
        <f t="shared" si="387"/>
        <v>-10411</v>
      </c>
      <c r="U258" s="2">
        <f t="shared" si="388"/>
        <v>10411</v>
      </c>
      <c r="V258" s="75"/>
      <c r="W258" s="75">
        <f t="shared" si="389"/>
        <v>-2356</v>
      </c>
      <c r="X258" s="75">
        <f t="shared" si="390"/>
        <v>5</v>
      </c>
      <c r="Y258" s="75">
        <f t="shared" si="391"/>
        <v>0</v>
      </c>
      <c r="Z258" s="75"/>
      <c r="AA258" s="2">
        <f t="shared" si="392"/>
        <v>2500</v>
      </c>
      <c r="AB258" s="2">
        <f>IF($F258&lt;=AD$64,AD$65,AD$66)*Calc!$B$12+AD$63</f>
        <v>1500</v>
      </c>
      <c r="AC258" s="2">
        <f t="shared" si="393"/>
        <v>4000</v>
      </c>
      <c r="AD258" s="126">
        <f t="shared" si="394"/>
        <v>-4010</v>
      </c>
      <c r="AE258" s="112">
        <v>3683</v>
      </c>
      <c r="AF258" s="75">
        <f t="shared" si="395"/>
        <v>0</v>
      </c>
      <c r="AG258" s="75"/>
      <c r="AH258" s="75">
        <f t="shared" si="396"/>
        <v>-1716</v>
      </c>
      <c r="AI258" s="75">
        <f t="shared" si="397"/>
        <v>0</v>
      </c>
      <c r="AJ258" s="75">
        <f t="shared" si="398"/>
        <v>-3288</v>
      </c>
      <c r="AK258" s="75">
        <f t="shared" si="399"/>
        <v>0</v>
      </c>
      <c r="AL258" s="75">
        <f t="shared" si="426"/>
        <v>-3288</v>
      </c>
      <c r="AM258" s="114">
        <v>3173</v>
      </c>
      <c r="AN258" s="120"/>
      <c r="AO258" s="75">
        <f t="shared" si="460"/>
        <v>-3802</v>
      </c>
      <c r="AP258" s="75">
        <f t="shared" si="460"/>
        <v>-3021</v>
      </c>
      <c r="AQ258" s="75"/>
      <c r="AR258" s="126">
        <f t="shared" si="400"/>
        <v>-3463</v>
      </c>
      <c r="AS258" s="75">
        <f t="shared" si="461"/>
        <v>-4104</v>
      </c>
      <c r="AT258" s="75">
        <f t="shared" si="461"/>
        <v>-4235</v>
      </c>
      <c r="AU258" s="75">
        <f t="shared" si="461"/>
        <v>0</v>
      </c>
      <c r="AV258" s="75">
        <f t="shared" si="461"/>
        <v>-4106</v>
      </c>
      <c r="AW258" s="112">
        <v>3341</v>
      </c>
      <c r="AX258" s="75">
        <f t="shared" si="462"/>
        <v>-5784</v>
      </c>
      <c r="AY258" s="75">
        <f t="shared" si="462"/>
        <v>-3721</v>
      </c>
      <c r="AZ258" s="75"/>
      <c r="BA258" s="75">
        <f t="shared" si="463"/>
        <v>-3964</v>
      </c>
      <c r="BB258" s="75">
        <f t="shared" si="463"/>
        <v>-2567</v>
      </c>
      <c r="BC258" s="75">
        <f t="shared" si="463"/>
        <v>-3780</v>
      </c>
      <c r="BD258" s="75">
        <f t="shared" si="463"/>
        <v>-3917</v>
      </c>
      <c r="BE258" s="75">
        <f t="shared" si="463"/>
        <v>-3578</v>
      </c>
      <c r="BF258" s="75">
        <f t="shared" si="463"/>
        <v>-2732</v>
      </c>
      <c r="BG258" s="112">
        <v>2438</v>
      </c>
      <c r="BH258" s="75">
        <f t="shared" si="401"/>
        <v>-4107</v>
      </c>
      <c r="BI258" s="75">
        <f t="shared" si="402"/>
        <v>5150</v>
      </c>
      <c r="BJ258" s="75">
        <f t="shared" si="403"/>
        <v>-3470</v>
      </c>
      <c r="BK258" s="75">
        <f t="shared" si="464"/>
        <v>-3905</v>
      </c>
      <c r="BL258" s="75">
        <f t="shared" si="464"/>
        <v>-3277</v>
      </c>
      <c r="BM258" s="75"/>
      <c r="BN258" s="75">
        <f t="shared" si="465"/>
        <v>-4234</v>
      </c>
      <c r="BO258" s="75">
        <f t="shared" si="465"/>
        <v>-3210</v>
      </c>
      <c r="BP258" s="112">
        <v>3105</v>
      </c>
      <c r="BQ258" s="75">
        <f t="shared" si="404"/>
        <v>-2968</v>
      </c>
      <c r="BR258" s="112">
        <v>2847</v>
      </c>
      <c r="BS258" s="75">
        <f t="shared" si="405"/>
        <v>5540</v>
      </c>
      <c r="BT258" s="75">
        <f t="shared" si="466"/>
        <v>-4375</v>
      </c>
      <c r="BU258" s="75">
        <f t="shared" si="466"/>
        <v>-3843</v>
      </c>
      <c r="BV258" s="75">
        <f t="shared" si="466"/>
        <v>0</v>
      </c>
      <c r="BW258" s="75">
        <f t="shared" si="466"/>
        <v>0</v>
      </c>
      <c r="BX258" s="75">
        <f t="shared" si="466"/>
        <v>-3065</v>
      </c>
      <c r="BY258" s="75">
        <f t="shared" si="466"/>
        <v>-3084</v>
      </c>
      <c r="BZ258" s="75">
        <f t="shared" si="466"/>
        <v>-3933</v>
      </c>
      <c r="CA258" s="75">
        <f t="shared" si="466"/>
        <v>-3313</v>
      </c>
      <c r="CB258" s="112">
        <v>2915</v>
      </c>
      <c r="CC258" s="75">
        <f t="shared" si="406"/>
        <v>-467</v>
      </c>
      <c r="CD258" s="75">
        <f t="shared" si="407"/>
        <v>500</v>
      </c>
      <c r="CE258" s="126">
        <f t="shared" si="408"/>
        <v>-1500</v>
      </c>
      <c r="CF258" s="75">
        <f t="shared" si="409"/>
        <v>-3381</v>
      </c>
      <c r="CG258" s="75"/>
      <c r="CH258" s="75">
        <f t="shared" si="467"/>
        <v>-5787</v>
      </c>
      <c r="CI258" s="75">
        <f t="shared" si="467"/>
        <v>-2533</v>
      </c>
      <c r="CJ258" s="75"/>
      <c r="CK258" s="75">
        <f t="shared" si="468"/>
        <v>-2543</v>
      </c>
      <c r="CL258" s="75">
        <f t="shared" si="468"/>
        <v>-3727</v>
      </c>
      <c r="CM258" s="112">
        <v>2644</v>
      </c>
      <c r="CN258" s="75">
        <f t="shared" si="469"/>
        <v>0</v>
      </c>
      <c r="CO258" s="75">
        <f t="shared" si="469"/>
        <v>0</v>
      </c>
      <c r="CP258" s="75">
        <f t="shared" si="469"/>
        <v>0</v>
      </c>
      <c r="CQ258" s="75"/>
      <c r="CR258" s="126">
        <f t="shared" si="410"/>
        <v>-3916</v>
      </c>
      <c r="CS258" s="112">
        <v>1748.6480000000001</v>
      </c>
      <c r="CT258" s="121">
        <f t="shared" si="383"/>
        <v>-4.7466666666666664E-2</v>
      </c>
      <c r="CU258" s="75">
        <f t="shared" si="470"/>
        <v>-3349</v>
      </c>
      <c r="CV258" s="75">
        <f t="shared" si="470"/>
        <v>-3973</v>
      </c>
      <c r="CW258" s="75">
        <f t="shared" si="470"/>
        <v>0</v>
      </c>
      <c r="CX258" s="126" cm="1">
        <f t="array" ref="CX258">IF($F258&lt;=10000,0,-ROUND(MAX(INDEX(CX$26:CX$38,MATCH(MAX($F258-CX$86-IF(CX$8="Yes",IF(CX$9=0,$U258,MIN($U258,CX$9)),0),0),CX$12:CX$25,1))*(MAX($F258-CX$86-IF(CX$8="Yes",IF(CX$9=0,$U258,MIN($U258,CX$9)),0),0)-INDEX(CX$12:CX$25,MATCH(MAX($F258-CX$86-IF(CX$8="Yes",IF(CX$9=0,$U258,MIN($U258,CX$9)),0),0),CX$12:CX$25,1)))+INDEX(CX$39:CX$51,MATCH(MAX($F258-CX$86-IF(CX$8="Yes",IF(CX$9=0,$U258,MIN($U258,CX$9)),0),0),CX$12:CX$25,1))-CX$87,0),0))*(1-_xlfn.IFNA(INDEX(WVFamilyCredit[Percent],MATCH(1,(WVFamilyCredit[Year]=Calc!$B$4)*(WVFamilyCredit[HH Size]=SUM(Calc!$B$11:$B$12))*(WVFamilyCredit[Status]=Calc!$B$8)*(WVFamilyCredit[greater than]&lt;=$F258)*(WVFamilyCredit[equal to or less than]&gt;=$F258),0)),0))</f>
        <v>-3233</v>
      </c>
      <c r="CY258" s="115" cm="1">
        <f t="array" ref="CY258">(1-_xlfn.IFNA(INDEX(WVFamilyCredit[Percent],MATCH(1,(WVFamilyCredit[Year]=Calc!$B$4)*(WVFamilyCredit[HH Size]=SUM(Calc!$B$11:$B$12))*(WVFamilyCredit[Status]=Calc!$B$8)*(WVFamilyCredit[greater than]&lt;=$F258)*(WVFamilyCredit[equal to or less than]&gt;=$F258),0)),0))</f>
        <v>1</v>
      </c>
      <c r="CZ258" s="112">
        <v>3848</v>
      </c>
      <c r="DA258" s="57"/>
      <c r="DB258" s="75">
        <f t="shared" si="471"/>
        <v>-3286</v>
      </c>
      <c r="DC258" s="75">
        <f t="shared" si="471"/>
        <v>0</v>
      </c>
      <c r="DE258" s="57"/>
      <c r="DF258" s="57">
        <f t="shared" si="427"/>
        <v>3683</v>
      </c>
      <c r="DG258" s="57">
        <f t="shared" si="428"/>
        <v>3173</v>
      </c>
      <c r="DH258">
        <v>0</v>
      </c>
      <c r="DI258" s="57">
        <f t="shared" si="429"/>
        <v>3341</v>
      </c>
      <c r="DJ258" s="75">
        <f t="shared" si="430"/>
        <v>2438</v>
      </c>
      <c r="DK258" s="75">
        <f t="shared" si="431"/>
        <v>3105</v>
      </c>
      <c r="DL258" s="75">
        <f t="shared" si="432"/>
        <v>2847</v>
      </c>
      <c r="DM258" s="57">
        <f t="shared" si="433"/>
        <v>2915</v>
      </c>
      <c r="DN258" s="57">
        <f t="shared" si="434"/>
        <v>2644</v>
      </c>
      <c r="DO258">
        <f>0</f>
        <v>0</v>
      </c>
      <c r="DP258">
        <v>0</v>
      </c>
      <c r="DQ258" s="57">
        <f t="shared" si="435"/>
        <v>-3916</v>
      </c>
      <c r="DR258" s="75">
        <f t="shared" si="436"/>
        <v>-3233</v>
      </c>
      <c r="EB258" s="209" cm="1">
        <f t="array" ref="EB258">_xlfn.IFNA(INDEX(CAeitcTable[],MATCH(1,(CAeitcTable[At Least]&lt;=$F258)*(CAeitcTable[But Not Over]&gt;=$F258),0),MATCH(MIN($B$12,3),VALUE(CAeitcTable[#Headers]),0)),0)</f>
        <v>0</v>
      </c>
      <c r="EC258">
        <f t="shared" si="472"/>
        <v>0</v>
      </c>
      <c r="ED258">
        <f t="shared" si="472"/>
        <v>0</v>
      </c>
      <c r="EE258">
        <f t="shared" si="472"/>
        <v>0</v>
      </c>
      <c r="EF258">
        <f t="shared" si="472"/>
        <v>0</v>
      </c>
      <c r="EI258">
        <f t="shared" si="411"/>
        <v>0</v>
      </c>
      <c r="EK258">
        <f t="shared" si="473"/>
        <v>0</v>
      </c>
      <c r="EL258">
        <f t="shared" si="473"/>
        <v>0</v>
      </c>
      <c r="EM258">
        <f t="shared" si="473"/>
        <v>0</v>
      </c>
      <c r="EN258">
        <f t="shared" si="473"/>
        <v>0</v>
      </c>
      <c r="EP258">
        <f t="shared" si="474"/>
        <v>0</v>
      </c>
      <c r="EQ258">
        <f t="shared" si="474"/>
        <v>0</v>
      </c>
      <c r="ER258" s="209">
        <f t="shared" si="412"/>
        <v>0</v>
      </c>
      <c r="ES258">
        <f t="shared" si="475"/>
        <v>0</v>
      </c>
      <c r="ET258">
        <f t="shared" si="475"/>
        <v>0</v>
      </c>
      <c r="EU258" s="213">
        <f t="shared" si="413"/>
        <v>0</v>
      </c>
      <c r="EW258" s="215">
        <f t="shared" si="414"/>
        <v>0</v>
      </c>
      <c r="EX258">
        <f t="shared" si="476"/>
        <v>0</v>
      </c>
      <c r="EY258">
        <f t="shared" si="476"/>
        <v>0</v>
      </c>
      <c r="FB258">
        <f t="shared" si="477"/>
        <v>0</v>
      </c>
      <c r="FC258">
        <f t="shared" si="477"/>
        <v>0</v>
      </c>
      <c r="FD258">
        <f t="shared" si="477"/>
        <v>0</v>
      </c>
      <c r="FG258" s="215">
        <f t="shared" si="415"/>
        <v>0</v>
      </c>
      <c r="FH258">
        <f t="shared" si="478"/>
        <v>0</v>
      </c>
      <c r="FI258">
        <f t="shared" si="478"/>
        <v>0</v>
      </c>
      <c r="FK258">
        <f t="shared" si="416"/>
        <v>0</v>
      </c>
      <c r="FL258" s="215">
        <f t="shared" si="417"/>
        <v>0</v>
      </c>
      <c r="FP258" s="215">
        <f t="shared" si="418"/>
        <v>0</v>
      </c>
      <c r="FQ258">
        <f t="shared" si="419"/>
        <v>0</v>
      </c>
      <c r="FR258" s="215">
        <f t="shared" si="420"/>
        <v>0</v>
      </c>
      <c r="FS258" s="209">
        <f t="shared" si="421"/>
        <v>315</v>
      </c>
      <c r="FU258">
        <f t="shared" si="422"/>
        <v>0</v>
      </c>
    </row>
    <row r="259" spans="6:177">
      <c r="F259" s="2">
        <v>83000</v>
      </c>
      <c r="G259">
        <f t="shared" si="423"/>
        <v>83025</v>
      </c>
      <c r="H259" s="75">
        <f t="shared" si="384"/>
        <v>-10521</v>
      </c>
      <c r="I259" s="57">
        <v>7385</v>
      </c>
      <c r="J259" s="57">
        <v>0</v>
      </c>
      <c r="K259" s="2">
        <f>ROUND(INDEX(CCareExpDecimal[],MATCH(F259,CCareExpDecimal[Income At Least],1),2)*J259,0)</f>
        <v>0</v>
      </c>
      <c r="L259" s="57">
        <v>1200.0000000000061</v>
      </c>
      <c r="M259" s="2">
        <f t="shared" si="385"/>
        <v>0</v>
      </c>
      <c r="N259" s="57">
        <v>4000</v>
      </c>
      <c r="O259" s="57">
        <f t="shared" si="363"/>
        <v>4000</v>
      </c>
      <c r="P259" s="2">
        <f t="shared" si="386"/>
        <v>0</v>
      </c>
      <c r="Q259" s="96">
        <v>0</v>
      </c>
      <c r="R259" s="96">
        <f t="shared" si="424"/>
        <v>0</v>
      </c>
      <c r="S259" s="2">
        <f t="shared" si="425"/>
        <v>0</v>
      </c>
      <c r="T259" s="2">
        <f t="shared" si="387"/>
        <v>-10521</v>
      </c>
      <c r="U259" s="2">
        <f t="shared" si="388"/>
        <v>10521</v>
      </c>
      <c r="V259" s="75"/>
      <c r="W259" s="75">
        <f t="shared" si="389"/>
        <v>-2375</v>
      </c>
      <c r="X259" s="75">
        <f t="shared" si="390"/>
        <v>5</v>
      </c>
      <c r="Y259" s="75">
        <f t="shared" si="391"/>
        <v>0</v>
      </c>
      <c r="Z259" s="75"/>
      <c r="AA259" s="2">
        <f t="shared" si="392"/>
        <v>2500</v>
      </c>
      <c r="AB259" s="2">
        <f>IF($F259&lt;=AD$64,AD$65,AD$66)*Calc!$B$12+AD$63</f>
        <v>1500</v>
      </c>
      <c r="AC259" s="2">
        <f t="shared" si="393"/>
        <v>4000</v>
      </c>
      <c r="AD259" s="126">
        <f t="shared" si="394"/>
        <v>-4035</v>
      </c>
      <c r="AE259" s="112">
        <v>3703</v>
      </c>
      <c r="AF259" s="75">
        <f t="shared" si="395"/>
        <v>0</v>
      </c>
      <c r="AG259" s="75"/>
      <c r="AH259" s="75">
        <f t="shared" si="396"/>
        <v>-1729</v>
      </c>
      <c r="AI259" s="75">
        <f t="shared" si="397"/>
        <v>0</v>
      </c>
      <c r="AJ259" s="75">
        <f t="shared" si="398"/>
        <v>-3312</v>
      </c>
      <c r="AK259" s="75">
        <f t="shared" si="399"/>
        <v>0</v>
      </c>
      <c r="AL259" s="75">
        <f t="shared" si="426"/>
        <v>-3312</v>
      </c>
      <c r="AM259" s="114">
        <v>3197</v>
      </c>
      <c r="AN259" s="120"/>
      <c r="AO259" s="75">
        <f t="shared" si="460"/>
        <v>-3849</v>
      </c>
      <c r="AP259" s="75">
        <f t="shared" si="460"/>
        <v>-3043</v>
      </c>
      <c r="AQ259" s="75"/>
      <c r="AR259" s="126">
        <f t="shared" si="400"/>
        <v>-3490</v>
      </c>
      <c r="AS259" s="75">
        <f t="shared" si="461"/>
        <v>-4137</v>
      </c>
      <c r="AT259" s="75">
        <f t="shared" si="461"/>
        <v>-4278</v>
      </c>
      <c r="AU259" s="75">
        <f t="shared" si="461"/>
        <v>0</v>
      </c>
      <c r="AV259" s="75">
        <f t="shared" si="461"/>
        <v>-4134</v>
      </c>
      <c r="AW259" s="112">
        <v>3370</v>
      </c>
      <c r="AX259" s="75">
        <f t="shared" si="462"/>
        <v>-5825</v>
      </c>
      <c r="AY259" s="75">
        <f t="shared" si="462"/>
        <v>-3750</v>
      </c>
      <c r="AZ259" s="75"/>
      <c r="BA259" s="75">
        <f t="shared" si="463"/>
        <v>-3988</v>
      </c>
      <c r="BB259" s="75">
        <f t="shared" si="463"/>
        <v>-2583</v>
      </c>
      <c r="BC259" s="75">
        <f t="shared" si="463"/>
        <v>-3802</v>
      </c>
      <c r="BD259" s="75">
        <f t="shared" si="463"/>
        <v>-3946</v>
      </c>
      <c r="BE259" s="75">
        <f t="shared" si="463"/>
        <v>-3601</v>
      </c>
      <c r="BF259" s="75">
        <f t="shared" si="463"/>
        <v>-2754</v>
      </c>
      <c r="BG259" s="112">
        <v>2459</v>
      </c>
      <c r="BH259" s="75">
        <f t="shared" si="401"/>
        <v>-4143</v>
      </c>
      <c r="BI259" s="75">
        <f t="shared" si="402"/>
        <v>5150</v>
      </c>
      <c r="BJ259" s="75">
        <f t="shared" si="403"/>
        <v>-3493</v>
      </c>
      <c r="BK259" s="75">
        <f t="shared" si="464"/>
        <v>-3930</v>
      </c>
      <c r="BL259" s="75">
        <f t="shared" si="464"/>
        <v>-3298</v>
      </c>
      <c r="BM259" s="75"/>
      <c r="BN259" s="75">
        <f t="shared" si="465"/>
        <v>-4268</v>
      </c>
      <c r="BO259" s="75">
        <f t="shared" si="465"/>
        <v>-3235</v>
      </c>
      <c r="BP259" s="112">
        <v>3130</v>
      </c>
      <c r="BQ259" s="75">
        <f t="shared" si="404"/>
        <v>-2993</v>
      </c>
      <c r="BR259" s="112">
        <v>2871</v>
      </c>
      <c r="BS259" s="75">
        <f t="shared" si="405"/>
        <v>5540</v>
      </c>
      <c r="BT259" s="75">
        <f t="shared" si="466"/>
        <v>-4409</v>
      </c>
      <c r="BU259" s="75">
        <f t="shared" si="466"/>
        <v>-3876</v>
      </c>
      <c r="BV259" s="75">
        <f t="shared" si="466"/>
        <v>0</v>
      </c>
      <c r="BW259" s="75">
        <f t="shared" si="466"/>
        <v>0</v>
      </c>
      <c r="BX259" s="75">
        <f t="shared" si="466"/>
        <v>-3097</v>
      </c>
      <c r="BY259" s="75">
        <f t="shared" si="466"/>
        <v>-3109</v>
      </c>
      <c r="BZ259" s="75">
        <f t="shared" si="466"/>
        <v>-3960</v>
      </c>
      <c r="CA259" s="75">
        <f t="shared" si="466"/>
        <v>-3337</v>
      </c>
      <c r="CB259" s="112">
        <v>2939</v>
      </c>
      <c r="CC259" s="75">
        <f t="shared" si="406"/>
        <v>-476</v>
      </c>
      <c r="CD259" s="75">
        <f t="shared" si="407"/>
        <v>500</v>
      </c>
      <c r="CE259" s="126">
        <f t="shared" si="408"/>
        <v>-1514</v>
      </c>
      <c r="CF259" s="75">
        <f t="shared" si="409"/>
        <v>-3405</v>
      </c>
      <c r="CG259" s="75"/>
      <c r="CH259" s="75">
        <f t="shared" si="467"/>
        <v>-5831</v>
      </c>
      <c r="CI259" s="75">
        <f t="shared" si="467"/>
        <v>-2548</v>
      </c>
      <c r="CJ259" s="75"/>
      <c r="CK259" s="75">
        <f t="shared" si="468"/>
        <v>-2562</v>
      </c>
      <c r="CL259" s="75">
        <f t="shared" si="468"/>
        <v>-3759</v>
      </c>
      <c r="CM259" s="112">
        <v>2676</v>
      </c>
      <c r="CN259" s="75">
        <f t="shared" si="469"/>
        <v>0</v>
      </c>
      <c r="CO259" s="75">
        <f t="shared" si="469"/>
        <v>0</v>
      </c>
      <c r="CP259" s="75">
        <f t="shared" si="469"/>
        <v>0</v>
      </c>
      <c r="CQ259" s="75"/>
      <c r="CR259" s="126">
        <f t="shared" si="410"/>
        <v>-3947</v>
      </c>
      <c r="CS259" s="112">
        <v>1779.3980000000001</v>
      </c>
      <c r="CT259" s="121">
        <f t="shared" si="383"/>
        <v>-4.7554216867469877E-2</v>
      </c>
      <c r="CU259" s="75">
        <f t="shared" si="470"/>
        <v>-3382</v>
      </c>
      <c r="CV259" s="75">
        <f t="shared" si="470"/>
        <v>-4002</v>
      </c>
      <c r="CW259" s="75">
        <f t="shared" si="470"/>
        <v>0</v>
      </c>
      <c r="CX259" s="126" cm="1">
        <f t="array" ref="CX259">IF($F259&lt;=10000,0,-ROUND(MAX(INDEX(CX$26:CX$38,MATCH(MAX($F259-CX$86-IF(CX$8="Yes",IF(CX$9=0,$U259,MIN($U259,CX$9)),0),0),CX$12:CX$25,1))*(MAX($F259-CX$86-IF(CX$8="Yes",IF(CX$9=0,$U259,MIN($U259,CX$9)),0),0)-INDEX(CX$12:CX$25,MATCH(MAX($F259-CX$86-IF(CX$8="Yes",IF(CX$9=0,$U259,MIN($U259,CX$9)),0),0),CX$12:CX$25,1)))+INDEX(CX$39:CX$51,MATCH(MAX($F259-CX$86-IF(CX$8="Yes",IF(CX$9=0,$U259,MIN($U259,CX$9)),0),0),CX$12:CX$25,1))-CX$87,0),0))*(1-_xlfn.IFNA(INDEX(WVFamilyCredit[Percent],MATCH(1,(WVFamilyCredit[Year]=Calc!$B$4)*(WVFamilyCredit[HH Size]=SUM(Calc!$B$11:$B$12))*(WVFamilyCredit[Status]=Calc!$B$8)*(WVFamilyCredit[greater than]&lt;=$F259)*(WVFamilyCredit[equal to or less than]&gt;=$F259),0)),0))</f>
        <v>-3259</v>
      </c>
      <c r="CY259" s="115" cm="1">
        <f t="array" ref="CY259">(1-_xlfn.IFNA(INDEX(WVFamilyCredit[Percent],MATCH(1,(WVFamilyCredit[Year]=Calc!$B$4)*(WVFamilyCredit[HH Size]=SUM(Calc!$B$11:$B$12))*(WVFamilyCredit[Status]=Calc!$B$8)*(WVFamilyCredit[greater than]&lt;=$F259)*(WVFamilyCredit[equal to or less than]&gt;=$F259),0)),0))</f>
        <v>1</v>
      </c>
      <c r="CZ259" s="112">
        <v>3880</v>
      </c>
      <c r="DA259" s="57"/>
      <c r="DB259" s="75">
        <f t="shared" si="471"/>
        <v>-3313</v>
      </c>
      <c r="DC259" s="75">
        <f t="shared" si="471"/>
        <v>0</v>
      </c>
      <c r="DE259" s="57"/>
      <c r="DF259" s="57">
        <f t="shared" si="427"/>
        <v>3703</v>
      </c>
      <c r="DG259" s="57">
        <f t="shared" si="428"/>
        <v>3197</v>
      </c>
      <c r="DH259">
        <v>0</v>
      </c>
      <c r="DI259" s="57">
        <f t="shared" si="429"/>
        <v>3370</v>
      </c>
      <c r="DJ259" s="75">
        <f t="shared" si="430"/>
        <v>2459</v>
      </c>
      <c r="DK259" s="75">
        <f t="shared" si="431"/>
        <v>3130</v>
      </c>
      <c r="DL259" s="75">
        <f t="shared" si="432"/>
        <v>2871</v>
      </c>
      <c r="DM259" s="57">
        <f t="shared" si="433"/>
        <v>2939</v>
      </c>
      <c r="DN259" s="57">
        <f t="shared" si="434"/>
        <v>2676</v>
      </c>
      <c r="DO259">
        <f>0</f>
        <v>0</v>
      </c>
      <c r="DP259">
        <v>0</v>
      </c>
      <c r="DQ259" s="57">
        <f t="shared" si="435"/>
        <v>-3947</v>
      </c>
      <c r="DR259" s="75">
        <f t="shared" si="436"/>
        <v>-3259</v>
      </c>
      <c r="EB259" s="209" cm="1">
        <f t="array" ref="EB259">_xlfn.IFNA(INDEX(CAeitcTable[],MATCH(1,(CAeitcTable[At Least]&lt;=$F259)*(CAeitcTable[But Not Over]&gt;=$F259),0),MATCH(MIN($B$12,3),VALUE(CAeitcTable[#Headers]),0)),0)</f>
        <v>0</v>
      </c>
      <c r="EC259">
        <f t="shared" si="472"/>
        <v>0</v>
      </c>
      <c r="ED259">
        <f t="shared" si="472"/>
        <v>0</v>
      </c>
      <c r="EE259">
        <f t="shared" si="472"/>
        <v>0</v>
      </c>
      <c r="EF259">
        <f t="shared" si="472"/>
        <v>0</v>
      </c>
      <c r="EI259">
        <f t="shared" si="411"/>
        <v>0</v>
      </c>
      <c r="EK259">
        <f t="shared" si="473"/>
        <v>0</v>
      </c>
      <c r="EL259">
        <f t="shared" si="473"/>
        <v>0</v>
      </c>
      <c r="EM259">
        <f t="shared" si="473"/>
        <v>0</v>
      </c>
      <c r="EN259">
        <f t="shared" si="473"/>
        <v>0</v>
      </c>
      <c r="EP259">
        <f t="shared" si="474"/>
        <v>0</v>
      </c>
      <c r="EQ259">
        <f t="shared" si="474"/>
        <v>0</v>
      </c>
      <c r="ER259" s="209">
        <f t="shared" si="412"/>
        <v>0</v>
      </c>
      <c r="ES259">
        <f t="shared" si="475"/>
        <v>0</v>
      </c>
      <c r="ET259">
        <f t="shared" si="475"/>
        <v>0</v>
      </c>
      <c r="EU259" s="213">
        <f t="shared" si="413"/>
        <v>0</v>
      </c>
      <c r="EW259" s="215">
        <f t="shared" si="414"/>
        <v>0</v>
      </c>
      <c r="EX259">
        <f t="shared" si="476"/>
        <v>0</v>
      </c>
      <c r="EY259">
        <f t="shared" si="476"/>
        <v>0</v>
      </c>
      <c r="FB259">
        <f t="shared" si="477"/>
        <v>0</v>
      </c>
      <c r="FC259">
        <f t="shared" si="477"/>
        <v>0</v>
      </c>
      <c r="FD259">
        <f t="shared" si="477"/>
        <v>0</v>
      </c>
      <c r="FG259" s="215">
        <f t="shared" si="415"/>
        <v>0</v>
      </c>
      <c r="FH259">
        <f t="shared" si="478"/>
        <v>0</v>
      </c>
      <c r="FI259">
        <f t="shared" si="478"/>
        <v>0</v>
      </c>
      <c r="FK259">
        <f t="shared" si="416"/>
        <v>0</v>
      </c>
      <c r="FL259" s="215">
        <f t="shared" si="417"/>
        <v>0</v>
      </c>
      <c r="FP259" s="215">
        <f t="shared" si="418"/>
        <v>0</v>
      </c>
      <c r="FQ259">
        <f t="shared" si="419"/>
        <v>0</v>
      </c>
      <c r="FR259" s="215">
        <f t="shared" si="420"/>
        <v>0</v>
      </c>
      <c r="FS259" s="209">
        <f t="shared" si="421"/>
        <v>315</v>
      </c>
      <c r="FU259">
        <f t="shared" si="422"/>
        <v>0</v>
      </c>
    </row>
    <row r="260" spans="6:177">
      <c r="F260" s="2">
        <v>83500</v>
      </c>
      <c r="G260">
        <f t="shared" si="423"/>
        <v>83525</v>
      </c>
      <c r="H260" s="75">
        <f t="shared" si="384"/>
        <v>-10631</v>
      </c>
      <c r="I260" s="57">
        <v>7495</v>
      </c>
      <c r="J260" s="57">
        <v>0</v>
      </c>
      <c r="K260" s="2">
        <f>ROUND(INDEX(CCareExpDecimal[],MATCH(F260,CCareExpDecimal[Income At Least],1),2)*J260,0)</f>
        <v>0</v>
      </c>
      <c r="L260" s="57">
        <v>1200.0000000000061</v>
      </c>
      <c r="M260" s="2">
        <f t="shared" si="385"/>
        <v>0</v>
      </c>
      <c r="N260" s="57">
        <v>4000</v>
      </c>
      <c r="O260" s="57">
        <f t="shared" si="363"/>
        <v>4000</v>
      </c>
      <c r="P260" s="2">
        <f t="shared" si="386"/>
        <v>0</v>
      </c>
      <c r="Q260" s="96">
        <v>0</v>
      </c>
      <c r="R260" s="96">
        <f t="shared" si="424"/>
        <v>0</v>
      </c>
      <c r="S260" s="2">
        <f t="shared" si="425"/>
        <v>0</v>
      </c>
      <c r="T260" s="2">
        <f t="shared" si="387"/>
        <v>-10631</v>
      </c>
      <c r="U260" s="2">
        <f t="shared" si="388"/>
        <v>10631</v>
      </c>
      <c r="V260" s="75"/>
      <c r="W260" s="75">
        <f t="shared" si="389"/>
        <v>-2394</v>
      </c>
      <c r="X260" s="75">
        <f t="shared" si="390"/>
        <v>5</v>
      </c>
      <c r="Y260" s="75">
        <f t="shared" si="391"/>
        <v>0</v>
      </c>
      <c r="Z260" s="75"/>
      <c r="AA260" s="2">
        <f t="shared" si="392"/>
        <v>2500</v>
      </c>
      <c r="AB260" s="2">
        <f>IF($F260&lt;=AD$64,AD$65,AD$66)*Calc!$B$12+AD$63</f>
        <v>1500</v>
      </c>
      <c r="AC260" s="2">
        <f t="shared" si="393"/>
        <v>4000</v>
      </c>
      <c r="AD260" s="126">
        <f t="shared" si="394"/>
        <v>-4060</v>
      </c>
      <c r="AE260" s="112">
        <v>3723</v>
      </c>
      <c r="AF260" s="75">
        <f t="shared" si="395"/>
        <v>0</v>
      </c>
      <c r="AG260" s="75"/>
      <c r="AH260" s="75">
        <f t="shared" si="396"/>
        <v>-1741</v>
      </c>
      <c r="AI260" s="75">
        <f t="shared" si="397"/>
        <v>0</v>
      </c>
      <c r="AJ260" s="75">
        <f t="shared" si="398"/>
        <v>-3337</v>
      </c>
      <c r="AK260" s="75">
        <f t="shared" si="399"/>
        <v>0</v>
      </c>
      <c r="AL260" s="75">
        <f t="shared" si="426"/>
        <v>-3337</v>
      </c>
      <c r="AM260" s="114">
        <v>3220</v>
      </c>
      <c r="AN260" s="120"/>
      <c r="AO260" s="75">
        <f t="shared" si="460"/>
        <v>-3895</v>
      </c>
      <c r="AP260" s="75">
        <f t="shared" si="460"/>
        <v>-3065</v>
      </c>
      <c r="AQ260" s="75"/>
      <c r="AR260" s="126">
        <f t="shared" si="400"/>
        <v>-3518</v>
      </c>
      <c r="AS260" s="75">
        <f t="shared" si="461"/>
        <v>-4170</v>
      </c>
      <c r="AT260" s="75">
        <f t="shared" si="461"/>
        <v>-4320</v>
      </c>
      <c r="AU260" s="75">
        <f t="shared" si="461"/>
        <v>0</v>
      </c>
      <c r="AV260" s="75">
        <f t="shared" si="461"/>
        <v>-4163</v>
      </c>
      <c r="AW260" s="112">
        <v>3398</v>
      </c>
      <c r="AX260" s="75">
        <f t="shared" si="462"/>
        <v>-5866</v>
      </c>
      <c r="AY260" s="75">
        <f t="shared" si="462"/>
        <v>-3779</v>
      </c>
      <c r="AZ260" s="75"/>
      <c r="BA260" s="75">
        <f t="shared" si="463"/>
        <v>-4013</v>
      </c>
      <c r="BB260" s="75">
        <f t="shared" si="463"/>
        <v>-2599</v>
      </c>
      <c r="BC260" s="75">
        <f t="shared" si="463"/>
        <v>-3824</v>
      </c>
      <c r="BD260" s="75">
        <f t="shared" si="463"/>
        <v>-3974</v>
      </c>
      <c r="BE260" s="75">
        <f t="shared" si="463"/>
        <v>-3623</v>
      </c>
      <c r="BF260" s="75">
        <f t="shared" si="463"/>
        <v>-2775</v>
      </c>
      <c r="BG260" s="112">
        <v>2480</v>
      </c>
      <c r="BH260" s="75">
        <f t="shared" si="401"/>
        <v>-4179</v>
      </c>
      <c r="BI260" s="75">
        <f t="shared" si="402"/>
        <v>5150</v>
      </c>
      <c r="BJ260" s="75">
        <f t="shared" si="403"/>
        <v>-3517</v>
      </c>
      <c r="BK260" s="75">
        <f t="shared" si="464"/>
        <v>-3955</v>
      </c>
      <c r="BL260" s="75">
        <f t="shared" si="464"/>
        <v>-3319</v>
      </c>
      <c r="BM260" s="75"/>
      <c r="BN260" s="75">
        <f t="shared" si="465"/>
        <v>-4302</v>
      </c>
      <c r="BO260" s="75">
        <f t="shared" si="465"/>
        <v>-3260</v>
      </c>
      <c r="BP260" s="112">
        <v>3155</v>
      </c>
      <c r="BQ260" s="75">
        <f t="shared" si="404"/>
        <v>-3017</v>
      </c>
      <c r="BR260" s="112">
        <v>2895</v>
      </c>
      <c r="BS260" s="75">
        <f t="shared" si="405"/>
        <v>5540</v>
      </c>
      <c r="BT260" s="75">
        <f t="shared" si="466"/>
        <v>-4443</v>
      </c>
      <c r="BU260" s="75">
        <f t="shared" si="466"/>
        <v>-3909</v>
      </c>
      <c r="BV260" s="75">
        <f t="shared" si="466"/>
        <v>0</v>
      </c>
      <c r="BW260" s="75">
        <f t="shared" si="466"/>
        <v>0</v>
      </c>
      <c r="BX260" s="75">
        <f t="shared" si="466"/>
        <v>-3129</v>
      </c>
      <c r="BY260" s="75">
        <f t="shared" si="466"/>
        <v>-3133</v>
      </c>
      <c r="BZ260" s="75">
        <f t="shared" si="466"/>
        <v>-3988</v>
      </c>
      <c r="CA260" s="75">
        <f t="shared" si="466"/>
        <v>-3361</v>
      </c>
      <c r="CB260" s="112">
        <v>2963</v>
      </c>
      <c r="CC260" s="75">
        <f t="shared" si="406"/>
        <v>-486</v>
      </c>
      <c r="CD260" s="75">
        <f t="shared" si="407"/>
        <v>500</v>
      </c>
      <c r="CE260" s="126">
        <f t="shared" si="408"/>
        <v>-1528</v>
      </c>
      <c r="CF260" s="75">
        <f t="shared" si="409"/>
        <v>-3429</v>
      </c>
      <c r="CG260" s="75"/>
      <c r="CH260" s="75">
        <f t="shared" si="467"/>
        <v>-5875</v>
      </c>
      <c r="CI260" s="75">
        <f t="shared" si="467"/>
        <v>-2563</v>
      </c>
      <c r="CJ260" s="75"/>
      <c r="CK260" s="75">
        <f t="shared" si="468"/>
        <v>-2586</v>
      </c>
      <c r="CL260" s="75">
        <f t="shared" si="468"/>
        <v>-3791</v>
      </c>
      <c r="CM260" s="112">
        <v>2709</v>
      </c>
      <c r="CN260" s="75">
        <f t="shared" si="469"/>
        <v>0</v>
      </c>
      <c r="CO260" s="75">
        <f t="shared" si="469"/>
        <v>0</v>
      </c>
      <c r="CP260" s="75">
        <f t="shared" si="469"/>
        <v>0</v>
      </c>
      <c r="CQ260" s="75"/>
      <c r="CR260" s="126">
        <f t="shared" si="410"/>
        <v>-3978</v>
      </c>
      <c r="CS260" s="112">
        <v>1810.1480000000001</v>
      </c>
      <c r="CT260" s="121">
        <f t="shared" si="383"/>
        <v>-4.7640718562874253E-2</v>
      </c>
      <c r="CU260" s="75">
        <f t="shared" si="470"/>
        <v>-3415</v>
      </c>
      <c r="CV260" s="75">
        <f t="shared" si="470"/>
        <v>-4030</v>
      </c>
      <c r="CW260" s="75">
        <f t="shared" si="470"/>
        <v>0</v>
      </c>
      <c r="CX260" s="126" cm="1">
        <f t="array" ref="CX260">IF($F260&lt;=10000,0,-ROUND(MAX(INDEX(CX$26:CX$38,MATCH(MAX($F260-CX$86-IF(CX$8="Yes",IF(CX$9=0,$U260,MIN($U260,CX$9)),0),0),CX$12:CX$25,1))*(MAX($F260-CX$86-IF(CX$8="Yes",IF(CX$9=0,$U260,MIN($U260,CX$9)),0),0)-INDEX(CX$12:CX$25,MATCH(MAX($F260-CX$86-IF(CX$8="Yes",IF(CX$9=0,$U260,MIN($U260,CX$9)),0),0),CX$12:CX$25,1)))+INDEX(CX$39:CX$51,MATCH(MAX($F260-CX$86-IF(CX$8="Yes",IF(CX$9=0,$U260,MIN($U260,CX$9)),0),0),CX$12:CX$25,1))-CX$87,0),0))*(1-_xlfn.IFNA(INDEX(WVFamilyCredit[Percent],MATCH(1,(WVFamilyCredit[Year]=Calc!$B$4)*(WVFamilyCredit[HH Size]=SUM(Calc!$B$11:$B$12))*(WVFamilyCredit[Status]=Calc!$B$8)*(WVFamilyCredit[greater than]&lt;=$F260)*(WVFamilyCredit[equal to or less than]&gt;=$F260),0)),0))</f>
        <v>-3284</v>
      </c>
      <c r="CY260" s="115" cm="1">
        <f t="array" ref="CY260">(1-_xlfn.IFNA(INDEX(WVFamilyCredit[Percent],MATCH(1,(WVFamilyCredit[Year]=Calc!$B$4)*(WVFamilyCredit[HH Size]=SUM(Calc!$B$11:$B$12))*(WVFamilyCredit[Status]=Calc!$B$8)*(WVFamilyCredit[greater than]&lt;=$F260)*(WVFamilyCredit[equal to or less than]&gt;=$F260),0)),0))</f>
        <v>1</v>
      </c>
      <c r="CZ260" s="112">
        <v>3913</v>
      </c>
      <c r="DA260" s="57"/>
      <c r="DB260" s="75">
        <f t="shared" si="471"/>
        <v>-3339</v>
      </c>
      <c r="DC260" s="75">
        <f t="shared" si="471"/>
        <v>0</v>
      </c>
      <c r="DE260" s="57"/>
      <c r="DF260" s="57">
        <f t="shared" si="427"/>
        <v>3723</v>
      </c>
      <c r="DG260" s="57">
        <f t="shared" si="428"/>
        <v>3220</v>
      </c>
      <c r="DH260">
        <v>0</v>
      </c>
      <c r="DI260" s="57">
        <f t="shared" si="429"/>
        <v>3398</v>
      </c>
      <c r="DJ260" s="75">
        <f t="shared" si="430"/>
        <v>2480</v>
      </c>
      <c r="DK260" s="75">
        <f t="shared" si="431"/>
        <v>3155</v>
      </c>
      <c r="DL260" s="75">
        <f t="shared" si="432"/>
        <v>2895</v>
      </c>
      <c r="DM260" s="57">
        <f t="shared" si="433"/>
        <v>2963</v>
      </c>
      <c r="DN260" s="57">
        <f t="shared" si="434"/>
        <v>2709</v>
      </c>
      <c r="DO260">
        <f>0</f>
        <v>0</v>
      </c>
      <c r="DP260">
        <v>0</v>
      </c>
      <c r="DQ260" s="57">
        <f t="shared" si="435"/>
        <v>-3978</v>
      </c>
      <c r="DR260" s="75">
        <f t="shared" si="436"/>
        <v>-3284</v>
      </c>
      <c r="EB260" s="209" cm="1">
        <f t="array" ref="EB260">_xlfn.IFNA(INDEX(CAeitcTable[],MATCH(1,(CAeitcTable[At Least]&lt;=$F260)*(CAeitcTable[But Not Over]&gt;=$F260),0),MATCH(MIN($B$12,3),VALUE(CAeitcTable[#Headers]),0)),0)</f>
        <v>0</v>
      </c>
      <c r="EC260">
        <f t="shared" si="472"/>
        <v>0</v>
      </c>
      <c r="ED260">
        <f t="shared" si="472"/>
        <v>0</v>
      </c>
      <c r="EE260">
        <f t="shared" si="472"/>
        <v>0</v>
      </c>
      <c r="EF260">
        <f t="shared" si="472"/>
        <v>0</v>
      </c>
      <c r="EI260">
        <f t="shared" si="411"/>
        <v>0</v>
      </c>
      <c r="EK260">
        <f t="shared" si="473"/>
        <v>0</v>
      </c>
      <c r="EL260">
        <f t="shared" si="473"/>
        <v>0</v>
      </c>
      <c r="EM260">
        <f t="shared" si="473"/>
        <v>0</v>
      </c>
      <c r="EN260">
        <f t="shared" si="473"/>
        <v>0</v>
      </c>
      <c r="EP260">
        <f t="shared" si="474"/>
        <v>0</v>
      </c>
      <c r="EQ260">
        <f t="shared" si="474"/>
        <v>0</v>
      </c>
      <c r="ER260" s="209">
        <f t="shared" si="412"/>
        <v>0</v>
      </c>
      <c r="ES260">
        <f t="shared" si="475"/>
        <v>0</v>
      </c>
      <c r="ET260">
        <f t="shared" si="475"/>
        <v>0</v>
      </c>
      <c r="EU260" s="213">
        <f t="shared" si="413"/>
        <v>0</v>
      </c>
      <c r="EW260" s="215">
        <f t="shared" si="414"/>
        <v>0</v>
      </c>
      <c r="EX260">
        <f t="shared" si="476"/>
        <v>0</v>
      </c>
      <c r="EY260">
        <f t="shared" si="476"/>
        <v>0</v>
      </c>
      <c r="FB260">
        <f t="shared" si="477"/>
        <v>0</v>
      </c>
      <c r="FC260">
        <f t="shared" si="477"/>
        <v>0</v>
      </c>
      <c r="FD260">
        <f t="shared" si="477"/>
        <v>0</v>
      </c>
      <c r="FG260" s="215">
        <f t="shared" si="415"/>
        <v>0</v>
      </c>
      <c r="FH260">
        <f t="shared" si="478"/>
        <v>0</v>
      </c>
      <c r="FI260">
        <f t="shared" si="478"/>
        <v>0</v>
      </c>
      <c r="FK260">
        <f t="shared" si="416"/>
        <v>0</v>
      </c>
      <c r="FL260" s="215">
        <f t="shared" si="417"/>
        <v>0</v>
      </c>
      <c r="FP260" s="215">
        <f t="shared" si="418"/>
        <v>0</v>
      </c>
      <c r="FQ260">
        <f t="shared" si="419"/>
        <v>0</v>
      </c>
      <c r="FR260" s="215">
        <f t="shared" si="420"/>
        <v>0</v>
      </c>
      <c r="FS260" s="209">
        <f t="shared" si="421"/>
        <v>315</v>
      </c>
      <c r="FU260">
        <f t="shared" si="422"/>
        <v>0</v>
      </c>
    </row>
    <row r="261" spans="6:177">
      <c r="F261" s="2">
        <v>84000</v>
      </c>
      <c r="G261">
        <f t="shared" si="423"/>
        <v>84025</v>
      </c>
      <c r="H261" s="75">
        <f t="shared" si="384"/>
        <v>-10741</v>
      </c>
      <c r="I261" s="57">
        <v>7605</v>
      </c>
      <c r="J261" s="57">
        <v>0</v>
      </c>
      <c r="K261" s="2">
        <f>ROUND(INDEX(CCareExpDecimal[],MATCH(F261,CCareExpDecimal[Income At Least],1),2)*J261,0)</f>
        <v>0</v>
      </c>
      <c r="L261" s="57">
        <v>1200.0000000000061</v>
      </c>
      <c r="M261" s="2">
        <f t="shared" si="385"/>
        <v>0</v>
      </c>
      <c r="N261" s="57">
        <v>4000</v>
      </c>
      <c r="O261" s="57">
        <f t="shared" si="363"/>
        <v>4000</v>
      </c>
      <c r="P261" s="2">
        <f t="shared" si="386"/>
        <v>0</v>
      </c>
      <c r="Q261" s="96">
        <v>0</v>
      </c>
      <c r="R261" s="96">
        <f t="shared" si="424"/>
        <v>0</v>
      </c>
      <c r="S261" s="2">
        <f t="shared" si="425"/>
        <v>0</v>
      </c>
      <c r="T261" s="2">
        <f t="shared" si="387"/>
        <v>-10741</v>
      </c>
      <c r="U261" s="2">
        <f t="shared" si="388"/>
        <v>10741</v>
      </c>
      <c r="V261" s="75"/>
      <c r="W261" s="75">
        <f t="shared" si="389"/>
        <v>-2413</v>
      </c>
      <c r="X261" s="75">
        <f t="shared" si="390"/>
        <v>5</v>
      </c>
      <c r="Y261" s="75">
        <f t="shared" si="391"/>
        <v>0</v>
      </c>
      <c r="Z261" s="75"/>
      <c r="AA261" s="2">
        <f t="shared" si="392"/>
        <v>2500</v>
      </c>
      <c r="AB261" s="2">
        <f>IF($F261&lt;=AD$64,AD$65,AD$66)*Calc!$B$12+AD$63</f>
        <v>1500</v>
      </c>
      <c r="AC261" s="2">
        <f t="shared" si="393"/>
        <v>4000</v>
      </c>
      <c r="AD261" s="126">
        <f t="shared" si="394"/>
        <v>-4085</v>
      </c>
      <c r="AE261" s="112">
        <v>3738</v>
      </c>
      <c r="AF261" s="75">
        <f t="shared" si="395"/>
        <v>0</v>
      </c>
      <c r="AG261" s="75"/>
      <c r="AH261" s="75">
        <f t="shared" si="396"/>
        <v>-1754</v>
      </c>
      <c r="AI261" s="75">
        <f t="shared" si="397"/>
        <v>0</v>
      </c>
      <c r="AJ261" s="75">
        <f t="shared" si="398"/>
        <v>-3361</v>
      </c>
      <c r="AK261" s="75">
        <f t="shared" si="399"/>
        <v>0</v>
      </c>
      <c r="AL261" s="75">
        <f t="shared" si="426"/>
        <v>-3361</v>
      </c>
      <c r="AM261" s="114">
        <v>3244</v>
      </c>
      <c r="AN261" s="120"/>
      <c r="AO261" s="75">
        <f t="shared" si="460"/>
        <v>-3942</v>
      </c>
      <c r="AP261" s="75">
        <f t="shared" si="460"/>
        <v>-3087</v>
      </c>
      <c r="AQ261" s="75"/>
      <c r="AR261" s="126">
        <f t="shared" si="400"/>
        <v>-3545</v>
      </c>
      <c r="AS261" s="75">
        <f t="shared" si="461"/>
        <v>-4203</v>
      </c>
      <c r="AT261" s="75">
        <f t="shared" si="461"/>
        <v>-4363</v>
      </c>
      <c r="AU261" s="75">
        <f t="shared" si="461"/>
        <v>0</v>
      </c>
      <c r="AV261" s="75">
        <f t="shared" si="461"/>
        <v>-4192</v>
      </c>
      <c r="AW261" s="112">
        <v>3427</v>
      </c>
      <c r="AX261" s="75">
        <f t="shared" si="462"/>
        <v>-5908</v>
      </c>
      <c r="AY261" s="75">
        <f t="shared" si="462"/>
        <v>-3808</v>
      </c>
      <c r="AZ261" s="75"/>
      <c r="BA261" s="75">
        <f t="shared" si="463"/>
        <v>-4038</v>
      </c>
      <c r="BB261" s="75">
        <f t="shared" si="463"/>
        <v>-2615</v>
      </c>
      <c r="BC261" s="75">
        <f t="shared" si="463"/>
        <v>-3847</v>
      </c>
      <c r="BD261" s="75">
        <f t="shared" si="463"/>
        <v>-4003</v>
      </c>
      <c r="BE261" s="75">
        <f t="shared" si="463"/>
        <v>-3646</v>
      </c>
      <c r="BF261" s="75">
        <f t="shared" si="463"/>
        <v>-2796</v>
      </c>
      <c r="BG261" s="112">
        <v>2502</v>
      </c>
      <c r="BH261" s="75">
        <f t="shared" si="401"/>
        <v>-4215</v>
      </c>
      <c r="BI261" s="75">
        <f t="shared" si="402"/>
        <v>5150</v>
      </c>
      <c r="BJ261" s="75">
        <f t="shared" si="403"/>
        <v>-3541</v>
      </c>
      <c r="BK261" s="75">
        <f t="shared" si="464"/>
        <v>-3980</v>
      </c>
      <c r="BL261" s="75">
        <f t="shared" si="464"/>
        <v>-3341</v>
      </c>
      <c r="BM261" s="75"/>
      <c r="BN261" s="75">
        <f t="shared" si="465"/>
        <v>-4336</v>
      </c>
      <c r="BO261" s="75">
        <f t="shared" si="465"/>
        <v>-3285</v>
      </c>
      <c r="BP261" s="112">
        <v>3180</v>
      </c>
      <c r="BQ261" s="75">
        <f t="shared" si="404"/>
        <v>-3042</v>
      </c>
      <c r="BR261" s="112">
        <v>2919</v>
      </c>
      <c r="BS261" s="75">
        <f t="shared" si="405"/>
        <v>5540</v>
      </c>
      <c r="BT261" s="75">
        <f t="shared" si="466"/>
        <v>-4477</v>
      </c>
      <c r="BU261" s="75">
        <f t="shared" si="466"/>
        <v>-3942</v>
      </c>
      <c r="BV261" s="75">
        <f t="shared" si="466"/>
        <v>0</v>
      </c>
      <c r="BW261" s="75">
        <f t="shared" si="466"/>
        <v>0</v>
      </c>
      <c r="BX261" s="75">
        <f t="shared" si="466"/>
        <v>-3161</v>
      </c>
      <c r="BY261" s="75">
        <f t="shared" si="466"/>
        <v>-3158</v>
      </c>
      <c r="BZ261" s="75">
        <f t="shared" si="466"/>
        <v>-4015</v>
      </c>
      <c r="CA261" s="75">
        <f t="shared" si="466"/>
        <v>-3384</v>
      </c>
      <c r="CB261" s="112">
        <v>2987</v>
      </c>
      <c r="CC261" s="75">
        <f t="shared" si="406"/>
        <v>-496</v>
      </c>
      <c r="CD261" s="75">
        <f t="shared" si="407"/>
        <v>500</v>
      </c>
      <c r="CE261" s="126">
        <f t="shared" si="408"/>
        <v>-1541</v>
      </c>
      <c r="CF261" s="75">
        <f t="shared" si="409"/>
        <v>-3452</v>
      </c>
      <c r="CG261" s="75"/>
      <c r="CH261" s="75">
        <f t="shared" si="467"/>
        <v>-5919</v>
      </c>
      <c r="CI261" s="75">
        <f t="shared" si="467"/>
        <v>-2579</v>
      </c>
      <c r="CJ261" s="75"/>
      <c r="CK261" s="75">
        <f t="shared" si="468"/>
        <v>-2610</v>
      </c>
      <c r="CL261" s="75">
        <f t="shared" si="468"/>
        <v>-3823</v>
      </c>
      <c r="CM261" s="112">
        <v>2741</v>
      </c>
      <c r="CN261" s="75">
        <f t="shared" si="469"/>
        <v>0</v>
      </c>
      <c r="CO261" s="75">
        <f t="shared" si="469"/>
        <v>0</v>
      </c>
      <c r="CP261" s="75">
        <f t="shared" si="469"/>
        <v>0</v>
      </c>
      <c r="CQ261" s="75"/>
      <c r="CR261" s="126">
        <f t="shared" si="410"/>
        <v>-4009</v>
      </c>
      <c r="CS261" s="112">
        <v>1840.8980000000001</v>
      </c>
      <c r="CT261" s="121">
        <f t="shared" si="383"/>
        <v>-4.7726190476190478E-2</v>
      </c>
      <c r="CU261" s="75">
        <f t="shared" si="470"/>
        <v>-3448</v>
      </c>
      <c r="CV261" s="75">
        <f t="shared" si="470"/>
        <v>-4059</v>
      </c>
      <c r="CW261" s="75">
        <f t="shared" si="470"/>
        <v>0</v>
      </c>
      <c r="CX261" s="126" cm="1">
        <f t="array" ref="CX261">IF($F261&lt;=10000,0,-ROUND(MAX(INDEX(CX$26:CX$38,MATCH(MAX($F261-CX$86-IF(CX$8="Yes",IF(CX$9=0,$U261,MIN($U261,CX$9)),0),0),CX$12:CX$25,1))*(MAX($F261-CX$86-IF(CX$8="Yes",IF(CX$9=0,$U261,MIN($U261,CX$9)),0),0)-INDEX(CX$12:CX$25,MATCH(MAX($F261-CX$86-IF(CX$8="Yes",IF(CX$9=0,$U261,MIN($U261,CX$9)),0),0),CX$12:CX$25,1)))+INDEX(CX$39:CX$51,MATCH(MAX($F261-CX$86-IF(CX$8="Yes",IF(CX$9=0,$U261,MIN($U261,CX$9)),0),0),CX$12:CX$25,1))-CX$87,0),0))*(1-_xlfn.IFNA(INDEX(WVFamilyCredit[Percent],MATCH(1,(WVFamilyCredit[Year]=Calc!$B$4)*(WVFamilyCredit[HH Size]=SUM(Calc!$B$11:$B$12))*(WVFamilyCredit[Status]=Calc!$B$8)*(WVFamilyCredit[greater than]&lt;=$F261)*(WVFamilyCredit[equal to or less than]&gt;=$F261),0)),0))</f>
        <v>-3310</v>
      </c>
      <c r="CY261" s="115" cm="1">
        <f t="array" ref="CY261">(1-_xlfn.IFNA(INDEX(WVFamilyCredit[Percent],MATCH(1,(WVFamilyCredit[Year]=Calc!$B$4)*(WVFamilyCredit[HH Size]=SUM(Calc!$B$11:$B$12))*(WVFamilyCredit[Status]=Calc!$B$8)*(WVFamilyCredit[greater than]&lt;=$F261)*(WVFamilyCredit[equal to or less than]&gt;=$F261),0)),0))</f>
        <v>1</v>
      </c>
      <c r="CZ261" s="112">
        <v>3945</v>
      </c>
      <c r="DA261" s="57"/>
      <c r="DB261" s="75">
        <f t="shared" si="471"/>
        <v>-3366</v>
      </c>
      <c r="DC261" s="75">
        <f t="shared" si="471"/>
        <v>0</v>
      </c>
      <c r="DE261" s="57"/>
      <c r="DF261" s="57">
        <f t="shared" si="427"/>
        <v>3738</v>
      </c>
      <c r="DG261" s="57">
        <f t="shared" si="428"/>
        <v>3244</v>
      </c>
      <c r="DH261">
        <v>0</v>
      </c>
      <c r="DI261" s="57">
        <f t="shared" si="429"/>
        <v>3427</v>
      </c>
      <c r="DJ261" s="75">
        <f t="shared" si="430"/>
        <v>2502</v>
      </c>
      <c r="DK261" s="75">
        <f t="shared" si="431"/>
        <v>3180</v>
      </c>
      <c r="DL261" s="75">
        <f t="shared" si="432"/>
        <v>2919</v>
      </c>
      <c r="DM261" s="57">
        <f t="shared" si="433"/>
        <v>2987</v>
      </c>
      <c r="DN261" s="57">
        <f t="shared" si="434"/>
        <v>2741</v>
      </c>
      <c r="DO261">
        <f>0</f>
        <v>0</v>
      </c>
      <c r="DP261">
        <v>0</v>
      </c>
      <c r="DQ261" s="57">
        <f t="shared" si="435"/>
        <v>-4009</v>
      </c>
      <c r="DR261" s="75">
        <f t="shared" si="436"/>
        <v>-3310</v>
      </c>
      <c r="EB261" s="209" cm="1">
        <f t="array" ref="EB261">_xlfn.IFNA(INDEX(CAeitcTable[],MATCH(1,(CAeitcTable[At Least]&lt;=$F261)*(CAeitcTable[But Not Over]&gt;=$F261),0),MATCH(MIN($B$12,3),VALUE(CAeitcTable[#Headers]),0)),0)</f>
        <v>0</v>
      </c>
      <c r="EC261">
        <f t="shared" si="472"/>
        <v>0</v>
      </c>
      <c r="ED261">
        <f t="shared" si="472"/>
        <v>0</v>
      </c>
      <c r="EE261">
        <f t="shared" si="472"/>
        <v>0</v>
      </c>
      <c r="EF261">
        <f t="shared" si="472"/>
        <v>0</v>
      </c>
      <c r="EI261">
        <f t="shared" si="411"/>
        <v>0</v>
      </c>
      <c r="EK261">
        <f t="shared" si="473"/>
        <v>0</v>
      </c>
      <c r="EL261">
        <f t="shared" si="473"/>
        <v>0</v>
      </c>
      <c r="EM261">
        <f t="shared" si="473"/>
        <v>0</v>
      </c>
      <c r="EN261">
        <f t="shared" si="473"/>
        <v>0</v>
      </c>
      <c r="EP261">
        <f t="shared" si="474"/>
        <v>0</v>
      </c>
      <c r="EQ261">
        <f t="shared" si="474"/>
        <v>0</v>
      </c>
      <c r="ER261" s="209">
        <f t="shared" si="412"/>
        <v>0</v>
      </c>
      <c r="ES261">
        <f t="shared" si="475"/>
        <v>0</v>
      </c>
      <c r="ET261">
        <f t="shared" si="475"/>
        <v>0</v>
      </c>
      <c r="EU261" s="213">
        <f t="shared" si="413"/>
        <v>0</v>
      </c>
      <c r="EW261" s="215">
        <f t="shared" si="414"/>
        <v>0</v>
      </c>
      <c r="EX261">
        <f t="shared" si="476"/>
        <v>0</v>
      </c>
      <c r="EY261">
        <f t="shared" si="476"/>
        <v>0</v>
      </c>
      <c r="FB261">
        <f t="shared" si="477"/>
        <v>0</v>
      </c>
      <c r="FC261">
        <f t="shared" si="477"/>
        <v>0</v>
      </c>
      <c r="FD261">
        <f t="shared" si="477"/>
        <v>0</v>
      </c>
      <c r="FG261" s="215">
        <f t="shared" si="415"/>
        <v>0</v>
      </c>
      <c r="FH261">
        <f t="shared" si="478"/>
        <v>0</v>
      </c>
      <c r="FI261">
        <f t="shared" si="478"/>
        <v>0</v>
      </c>
      <c r="FK261">
        <f t="shared" si="416"/>
        <v>0</v>
      </c>
      <c r="FL261" s="215">
        <f t="shared" si="417"/>
        <v>0</v>
      </c>
      <c r="FP261" s="215">
        <f t="shared" si="418"/>
        <v>0</v>
      </c>
      <c r="FQ261">
        <f t="shared" si="419"/>
        <v>0</v>
      </c>
      <c r="FR261" s="215">
        <f t="shared" si="420"/>
        <v>0</v>
      </c>
      <c r="FS261" s="209">
        <f t="shared" si="421"/>
        <v>315</v>
      </c>
      <c r="FU261">
        <f t="shared" si="422"/>
        <v>0</v>
      </c>
    </row>
    <row r="262" spans="6:177">
      <c r="F262" s="2">
        <v>84500</v>
      </c>
      <c r="G262">
        <f t="shared" si="423"/>
        <v>84525</v>
      </c>
      <c r="H262" s="75">
        <f t="shared" si="384"/>
        <v>-10851</v>
      </c>
      <c r="I262" s="57">
        <v>7715</v>
      </c>
      <c r="J262" s="57">
        <v>0</v>
      </c>
      <c r="K262" s="2">
        <f>ROUND(INDEX(CCareExpDecimal[],MATCH(F262,CCareExpDecimal[Income At Least],1),2)*J262,0)</f>
        <v>0</v>
      </c>
      <c r="L262" s="57">
        <v>1200.0000000000061</v>
      </c>
      <c r="M262" s="2">
        <f t="shared" si="385"/>
        <v>0</v>
      </c>
      <c r="N262" s="57">
        <v>4000</v>
      </c>
      <c r="O262" s="57">
        <f t="shared" si="363"/>
        <v>4000</v>
      </c>
      <c r="P262" s="2">
        <f t="shared" si="386"/>
        <v>0</v>
      </c>
      <c r="Q262" s="96">
        <v>0</v>
      </c>
      <c r="R262" s="96">
        <f t="shared" si="424"/>
        <v>0</v>
      </c>
      <c r="S262" s="2">
        <f t="shared" si="425"/>
        <v>0</v>
      </c>
      <c r="T262" s="2">
        <f t="shared" si="387"/>
        <v>-10851</v>
      </c>
      <c r="U262" s="2">
        <f t="shared" si="388"/>
        <v>10851</v>
      </c>
      <c r="V262" s="75"/>
      <c r="W262" s="75">
        <f t="shared" si="389"/>
        <v>-2432</v>
      </c>
      <c r="X262" s="75">
        <f t="shared" si="390"/>
        <v>5</v>
      </c>
      <c r="Y262" s="75">
        <f t="shared" si="391"/>
        <v>0</v>
      </c>
      <c r="Z262" s="75"/>
      <c r="AA262" s="2">
        <f t="shared" si="392"/>
        <v>2500</v>
      </c>
      <c r="AB262" s="2">
        <f>IF($F262&lt;=AD$64,AD$65,AD$66)*Calc!$B$12+AD$63</f>
        <v>1500</v>
      </c>
      <c r="AC262" s="2">
        <f t="shared" si="393"/>
        <v>4000</v>
      </c>
      <c r="AD262" s="126">
        <f t="shared" si="394"/>
        <v>-4110</v>
      </c>
      <c r="AE262" s="112">
        <v>3758</v>
      </c>
      <c r="AF262" s="75">
        <f t="shared" si="395"/>
        <v>0</v>
      </c>
      <c r="AG262" s="75"/>
      <c r="AH262" s="75">
        <f t="shared" si="396"/>
        <v>-1766</v>
      </c>
      <c r="AI262" s="75">
        <f t="shared" si="397"/>
        <v>0</v>
      </c>
      <c r="AJ262" s="75">
        <f t="shared" si="398"/>
        <v>-3386</v>
      </c>
      <c r="AK262" s="75">
        <f t="shared" si="399"/>
        <v>0</v>
      </c>
      <c r="AL262" s="75">
        <f t="shared" si="426"/>
        <v>-3386</v>
      </c>
      <c r="AM262" s="114">
        <v>3267</v>
      </c>
      <c r="AN262" s="120"/>
      <c r="AO262" s="75">
        <f t="shared" si="460"/>
        <v>-3988</v>
      </c>
      <c r="AP262" s="75">
        <f t="shared" si="460"/>
        <v>-3109</v>
      </c>
      <c r="AQ262" s="75"/>
      <c r="AR262" s="126">
        <f t="shared" si="400"/>
        <v>-3573</v>
      </c>
      <c r="AS262" s="75">
        <f t="shared" si="461"/>
        <v>-4236</v>
      </c>
      <c r="AT262" s="75">
        <f t="shared" si="461"/>
        <v>-4405</v>
      </c>
      <c r="AU262" s="75">
        <f t="shared" si="461"/>
        <v>0</v>
      </c>
      <c r="AV262" s="75">
        <f t="shared" si="461"/>
        <v>-4221</v>
      </c>
      <c r="AW262" s="112">
        <v>3456</v>
      </c>
      <c r="AX262" s="75">
        <f t="shared" si="462"/>
        <v>-5949</v>
      </c>
      <c r="AY262" s="75">
        <f t="shared" si="462"/>
        <v>-3837</v>
      </c>
      <c r="AZ262" s="75"/>
      <c r="BA262" s="75">
        <f t="shared" si="463"/>
        <v>-4063</v>
      </c>
      <c r="BB262" s="75">
        <f t="shared" si="463"/>
        <v>-2630</v>
      </c>
      <c r="BC262" s="75">
        <f t="shared" si="463"/>
        <v>-3869</v>
      </c>
      <c r="BD262" s="75">
        <f t="shared" si="463"/>
        <v>-4031</v>
      </c>
      <c r="BE262" s="75">
        <f t="shared" si="463"/>
        <v>-3668</v>
      </c>
      <c r="BF262" s="75">
        <f t="shared" si="463"/>
        <v>-2817</v>
      </c>
      <c r="BG262" s="112">
        <v>2523</v>
      </c>
      <c r="BH262" s="75">
        <f t="shared" si="401"/>
        <v>-4250</v>
      </c>
      <c r="BI262" s="75">
        <f t="shared" si="402"/>
        <v>5150</v>
      </c>
      <c r="BJ262" s="75">
        <f t="shared" si="403"/>
        <v>-3565</v>
      </c>
      <c r="BK262" s="75">
        <f t="shared" si="464"/>
        <v>-4005</v>
      </c>
      <c r="BL262" s="75">
        <f t="shared" si="464"/>
        <v>-3362</v>
      </c>
      <c r="BM262" s="75"/>
      <c r="BN262" s="75">
        <f t="shared" si="465"/>
        <v>-4370</v>
      </c>
      <c r="BO262" s="75">
        <f t="shared" si="465"/>
        <v>-3310</v>
      </c>
      <c r="BP262" s="112">
        <v>3205</v>
      </c>
      <c r="BQ262" s="75">
        <f t="shared" si="404"/>
        <v>-3067</v>
      </c>
      <c r="BR262" s="112">
        <v>2943</v>
      </c>
      <c r="BS262" s="75">
        <f t="shared" si="405"/>
        <v>5540</v>
      </c>
      <c r="BT262" s="75">
        <f t="shared" si="466"/>
        <v>-4510</v>
      </c>
      <c r="BU262" s="75">
        <f t="shared" si="466"/>
        <v>-3975</v>
      </c>
      <c r="BV262" s="75">
        <f t="shared" si="466"/>
        <v>0</v>
      </c>
      <c r="BW262" s="75">
        <f t="shared" si="466"/>
        <v>0</v>
      </c>
      <c r="BX262" s="75">
        <f t="shared" si="466"/>
        <v>-3193</v>
      </c>
      <c r="BY262" s="75">
        <f t="shared" si="466"/>
        <v>-3182</v>
      </c>
      <c r="BZ262" s="75">
        <f t="shared" si="466"/>
        <v>-4043</v>
      </c>
      <c r="CA262" s="75">
        <f t="shared" si="466"/>
        <v>-3408</v>
      </c>
      <c r="CB262" s="112">
        <v>3010</v>
      </c>
      <c r="CC262" s="75">
        <f t="shared" si="406"/>
        <v>-506</v>
      </c>
      <c r="CD262" s="75">
        <f t="shared" si="407"/>
        <v>500</v>
      </c>
      <c r="CE262" s="126">
        <f t="shared" si="408"/>
        <v>-1555</v>
      </c>
      <c r="CF262" s="75">
        <f t="shared" si="409"/>
        <v>-3476</v>
      </c>
      <c r="CG262" s="75"/>
      <c r="CH262" s="75">
        <f t="shared" si="467"/>
        <v>-5962</v>
      </c>
      <c r="CI262" s="75">
        <f t="shared" si="467"/>
        <v>-2594</v>
      </c>
      <c r="CJ262" s="75"/>
      <c r="CK262" s="75">
        <f t="shared" si="468"/>
        <v>-2634</v>
      </c>
      <c r="CL262" s="75">
        <f t="shared" si="468"/>
        <v>-3855</v>
      </c>
      <c r="CM262" s="112">
        <v>2774</v>
      </c>
      <c r="CN262" s="75">
        <f t="shared" si="469"/>
        <v>0</v>
      </c>
      <c r="CO262" s="75">
        <f t="shared" si="469"/>
        <v>0</v>
      </c>
      <c r="CP262" s="75">
        <f t="shared" si="469"/>
        <v>0</v>
      </c>
      <c r="CQ262" s="75"/>
      <c r="CR262" s="126">
        <f t="shared" si="410"/>
        <v>-4039</v>
      </c>
      <c r="CS262" s="112">
        <v>1871.6480000000001</v>
      </c>
      <c r="CT262" s="121">
        <f t="shared" si="383"/>
        <v>-4.7798816568047339E-2</v>
      </c>
      <c r="CU262" s="75">
        <f t="shared" si="470"/>
        <v>-3481</v>
      </c>
      <c r="CV262" s="75">
        <f t="shared" si="470"/>
        <v>-4088</v>
      </c>
      <c r="CW262" s="75">
        <f t="shared" si="470"/>
        <v>0</v>
      </c>
      <c r="CX262" s="126" cm="1">
        <f t="array" ref="CX262">IF($F262&lt;=10000,0,-ROUND(MAX(INDEX(CX$26:CX$38,MATCH(MAX($F262-CX$86-IF(CX$8="Yes",IF(CX$9=0,$U262,MIN($U262,CX$9)),0),0),CX$12:CX$25,1))*(MAX($F262-CX$86-IF(CX$8="Yes",IF(CX$9=0,$U262,MIN($U262,CX$9)),0),0)-INDEX(CX$12:CX$25,MATCH(MAX($F262-CX$86-IF(CX$8="Yes",IF(CX$9=0,$U262,MIN($U262,CX$9)),0),0),CX$12:CX$25,1)))+INDEX(CX$39:CX$51,MATCH(MAX($F262-CX$86-IF(CX$8="Yes",IF(CX$9=0,$U262,MIN($U262,CX$9)),0),0),CX$12:CX$25,1))-CX$87,0),0))*(1-_xlfn.IFNA(INDEX(WVFamilyCredit[Percent],MATCH(1,(WVFamilyCredit[Year]=Calc!$B$4)*(WVFamilyCredit[HH Size]=SUM(Calc!$B$11:$B$12))*(WVFamilyCredit[Status]=Calc!$B$8)*(WVFamilyCredit[greater than]&lt;=$F262)*(WVFamilyCredit[equal to or less than]&gt;=$F262),0)),0))</f>
        <v>-3336</v>
      </c>
      <c r="CY262" s="115" cm="1">
        <f t="array" ref="CY262">(1-_xlfn.IFNA(INDEX(WVFamilyCredit[Percent],MATCH(1,(WVFamilyCredit[Year]=Calc!$B$4)*(WVFamilyCredit[HH Size]=SUM(Calc!$B$11:$B$12))*(WVFamilyCredit[Status]=Calc!$B$8)*(WVFamilyCredit[greater than]&lt;=$F262)*(WVFamilyCredit[equal to or less than]&gt;=$F262),0)),0))</f>
        <v>1</v>
      </c>
      <c r="CZ262" s="112">
        <v>3978</v>
      </c>
      <c r="DA262" s="57"/>
      <c r="DB262" s="75">
        <f t="shared" si="471"/>
        <v>-3392</v>
      </c>
      <c r="DC262" s="75">
        <f t="shared" si="471"/>
        <v>0</v>
      </c>
      <c r="DE262" s="57"/>
      <c r="DF262" s="57">
        <f t="shared" si="427"/>
        <v>3758</v>
      </c>
      <c r="DG262" s="57">
        <f t="shared" si="428"/>
        <v>3267</v>
      </c>
      <c r="DH262">
        <v>0</v>
      </c>
      <c r="DI262" s="57">
        <f t="shared" si="429"/>
        <v>3456</v>
      </c>
      <c r="DJ262" s="75">
        <f t="shared" si="430"/>
        <v>2523</v>
      </c>
      <c r="DK262" s="75">
        <f t="shared" si="431"/>
        <v>3205</v>
      </c>
      <c r="DL262" s="75">
        <f t="shared" si="432"/>
        <v>2943</v>
      </c>
      <c r="DM262" s="57">
        <f t="shared" si="433"/>
        <v>3010</v>
      </c>
      <c r="DN262" s="57">
        <f t="shared" si="434"/>
        <v>2774</v>
      </c>
      <c r="DO262">
        <f>0</f>
        <v>0</v>
      </c>
      <c r="DP262">
        <v>0</v>
      </c>
      <c r="DQ262" s="57">
        <f t="shared" si="435"/>
        <v>-4039</v>
      </c>
      <c r="DR262" s="75">
        <f t="shared" si="436"/>
        <v>-3336</v>
      </c>
      <c r="EB262" s="209" cm="1">
        <f t="array" ref="EB262">_xlfn.IFNA(INDEX(CAeitcTable[],MATCH(1,(CAeitcTable[At Least]&lt;=$F262)*(CAeitcTable[But Not Over]&gt;=$F262),0),MATCH(MIN($B$12,3),VALUE(CAeitcTable[#Headers]),0)),0)</f>
        <v>0</v>
      </c>
      <c r="EC262">
        <f t="shared" si="472"/>
        <v>0</v>
      </c>
      <c r="ED262">
        <f t="shared" si="472"/>
        <v>0</v>
      </c>
      <c r="EE262">
        <f t="shared" si="472"/>
        <v>0</v>
      </c>
      <c r="EF262">
        <f t="shared" si="472"/>
        <v>0</v>
      </c>
      <c r="EI262">
        <f t="shared" si="411"/>
        <v>0</v>
      </c>
      <c r="EK262">
        <f t="shared" si="473"/>
        <v>0</v>
      </c>
      <c r="EL262">
        <f t="shared" si="473"/>
        <v>0</v>
      </c>
      <c r="EM262">
        <f t="shared" si="473"/>
        <v>0</v>
      </c>
      <c r="EN262">
        <f t="shared" si="473"/>
        <v>0</v>
      </c>
      <c r="EP262">
        <f t="shared" si="474"/>
        <v>0</v>
      </c>
      <c r="EQ262">
        <f t="shared" si="474"/>
        <v>0</v>
      </c>
      <c r="ER262" s="209">
        <f t="shared" si="412"/>
        <v>0</v>
      </c>
      <c r="ES262">
        <f t="shared" si="475"/>
        <v>0</v>
      </c>
      <c r="ET262">
        <f t="shared" si="475"/>
        <v>0</v>
      </c>
      <c r="EU262" s="213">
        <f t="shared" si="413"/>
        <v>0</v>
      </c>
      <c r="EW262" s="215">
        <f t="shared" si="414"/>
        <v>0</v>
      </c>
      <c r="EX262">
        <f t="shared" si="476"/>
        <v>0</v>
      </c>
      <c r="EY262">
        <f t="shared" si="476"/>
        <v>0</v>
      </c>
      <c r="FB262">
        <f t="shared" si="477"/>
        <v>0</v>
      </c>
      <c r="FC262">
        <f t="shared" si="477"/>
        <v>0</v>
      </c>
      <c r="FD262">
        <f t="shared" si="477"/>
        <v>0</v>
      </c>
      <c r="FG262" s="215">
        <f t="shared" si="415"/>
        <v>0</v>
      </c>
      <c r="FH262">
        <f t="shared" si="478"/>
        <v>0</v>
      </c>
      <c r="FI262">
        <f t="shared" si="478"/>
        <v>0</v>
      </c>
      <c r="FK262">
        <f t="shared" si="416"/>
        <v>0</v>
      </c>
      <c r="FL262" s="215">
        <f t="shared" si="417"/>
        <v>0</v>
      </c>
      <c r="FP262" s="215">
        <f t="shared" si="418"/>
        <v>0</v>
      </c>
      <c r="FQ262">
        <f t="shared" si="419"/>
        <v>0</v>
      </c>
      <c r="FR262" s="215">
        <f t="shared" si="420"/>
        <v>0</v>
      </c>
      <c r="FS262" s="209">
        <f t="shared" si="421"/>
        <v>315</v>
      </c>
      <c r="FU262">
        <f t="shared" si="422"/>
        <v>0</v>
      </c>
    </row>
    <row r="263" spans="6:177">
      <c r="F263" s="2">
        <v>85000</v>
      </c>
      <c r="G263">
        <f t="shared" si="423"/>
        <v>85025</v>
      </c>
      <c r="H263" s="75">
        <f t="shared" si="384"/>
        <v>-10961</v>
      </c>
      <c r="I263" s="57">
        <v>7825</v>
      </c>
      <c r="J263" s="57">
        <v>0</v>
      </c>
      <c r="K263" s="2">
        <f>ROUND(INDEX(CCareExpDecimal[],MATCH(F263,CCareExpDecimal[Income At Least],1),2)*J263,0)</f>
        <v>0</v>
      </c>
      <c r="L263" s="57">
        <v>1200.0000000000061</v>
      </c>
      <c r="M263" s="2">
        <f t="shared" si="385"/>
        <v>0</v>
      </c>
      <c r="N263" s="57">
        <v>4000</v>
      </c>
      <c r="O263" s="57">
        <f t="shared" si="363"/>
        <v>4000</v>
      </c>
      <c r="P263" s="2">
        <f t="shared" si="386"/>
        <v>0</v>
      </c>
      <c r="Q263" s="96">
        <v>0</v>
      </c>
      <c r="R263" s="96">
        <f t="shared" si="424"/>
        <v>0</v>
      </c>
      <c r="S263" s="2">
        <f t="shared" si="425"/>
        <v>0</v>
      </c>
      <c r="T263" s="2">
        <f t="shared" si="387"/>
        <v>-10961</v>
      </c>
      <c r="U263" s="2">
        <f t="shared" si="388"/>
        <v>10961</v>
      </c>
      <c r="V263" s="75"/>
      <c r="W263" s="75">
        <f t="shared" si="389"/>
        <v>-2450</v>
      </c>
      <c r="X263" s="75">
        <f t="shared" si="390"/>
        <v>5</v>
      </c>
      <c r="Y263" s="75">
        <f t="shared" si="391"/>
        <v>0</v>
      </c>
      <c r="Z263" s="75"/>
      <c r="AA263" s="2">
        <f t="shared" si="392"/>
        <v>2500</v>
      </c>
      <c r="AB263" s="2">
        <f>IF($F263&lt;=AD$64,AD$65,AD$66)*Calc!$B$12+AD$63</f>
        <v>1500</v>
      </c>
      <c r="AC263" s="2">
        <f t="shared" si="393"/>
        <v>4000</v>
      </c>
      <c r="AD263" s="126">
        <f t="shared" si="394"/>
        <v>-4135</v>
      </c>
      <c r="AE263" s="112">
        <v>3778</v>
      </c>
      <c r="AF263" s="75">
        <f t="shared" si="395"/>
        <v>0</v>
      </c>
      <c r="AG263" s="75"/>
      <c r="AH263" s="75">
        <f t="shared" si="396"/>
        <v>-1779</v>
      </c>
      <c r="AI263" s="75">
        <f t="shared" si="397"/>
        <v>410</v>
      </c>
      <c r="AJ263" s="75">
        <f>IF(OR(AND($F263&lt;AL$73,$B$7="MFJ"),$F263&gt;=AL$73),0,-ROUND(MAX(INDEX(AJ$26:AJ$38,MATCH(MAX($F263-AJ$86-IF(AJ$8="Yes",IF(AJ$9=0,$U263,MIN($U263,AJ$9)),0),0),AJ$12:AJ$25,1))*(MAX($F263-AJ$86-IF(AJ$8="Yes",IF(AJ$9=0,$U263,MIN($U263,AJ$9)),0),0)-INDEX(AJ$12:AJ$25,MATCH(MAX($F263-AJ$86-IF(AJ$8="Yes",IF(AJ$9=0,$U263,MIN($U263,AJ$9)),0),0),AJ$12:AJ$25,1)))+INDEX(AJ$39:AJ$51,MATCH(MAX($F263-AJ$86-IF(AJ$8="Yes",IF(AJ$9=0,$U263,MIN($U263,AJ$9)),0),0),AJ$12:AJ$25,1))-AJ$87,0),0))</f>
        <v>0</v>
      </c>
      <c r="AK263" s="75">
        <f t="shared" si="399"/>
        <v>-3706</v>
      </c>
      <c r="AL263" s="75">
        <f t="shared" si="426"/>
        <v>-3296</v>
      </c>
      <c r="AM263" s="114">
        <v>3291</v>
      </c>
      <c r="AN263" s="120"/>
      <c r="AO263" s="75">
        <f t="shared" si="460"/>
        <v>-4035</v>
      </c>
      <c r="AP263" s="75">
        <f t="shared" si="460"/>
        <v>-3131</v>
      </c>
      <c r="AQ263" s="75"/>
      <c r="AR263" s="126">
        <f t="shared" si="400"/>
        <v>-3600</v>
      </c>
      <c r="AS263" s="75">
        <f t="shared" si="461"/>
        <v>-4269</v>
      </c>
      <c r="AT263" s="75">
        <f t="shared" si="461"/>
        <v>-4448</v>
      </c>
      <c r="AU263" s="75">
        <f t="shared" si="461"/>
        <v>0</v>
      </c>
      <c r="AV263" s="75">
        <f t="shared" si="461"/>
        <v>-4249</v>
      </c>
      <c r="AW263" s="112">
        <v>3485</v>
      </c>
      <c r="AX263" s="75">
        <f t="shared" si="462"/>
        <v>-5990</v>
      </c>
      <c r="AY263" s="75">
        <f t="shared" si="462"/>
        <v>-3866</v>
      </c>
      <c r="AZ263" s="75"/>
      <c r="BA263" s="75">
        <f t="shared" ref="BA263:BF272" si="479">-ROUND(MAX(INDEX(BA$26:BA$38,MATCH(MAX($F263-BA$86-IF(BA$8="Yes",IF(BA$9=0,$U263,MIN($U263,BA$9)),0),0),BA$12:BA$25,1))*(MAX($F263-BA$86-IF(BA$8="Yes",IF(BA$9=0,$U263,MIN($U263,BA$9)),0),0)-INDEX(BA$12:BA$25,MATCH(MAX($F263-BA$86-IF(BA$8="Yes",IF(BA$9=0,$U263,MIN($U263,BA$9)),0),0),BA$12:BA$25,1)))+INDEX(BA$39:BA$51,MATCH(MAX($F263-BA$86-IF(BA$8="Yes",IF(BA$9=0,$U263,MIN($U263,BA$9)),0),0),BA$12:BA$25,1))-BA$87,0),0)</f>
        <v>-4087</v>
      </c>
      <c r="BB263" s="75">
        <f t="shared" si="479"/>
        <v>-2646</v>
      </c>
      <c r="BC263" s="75">
        <f t="shared" si="479"/>
        <v>-3891</v>
      </c>
      <c r="BD263" s="75">
        <f t="shared" si="479"/>
        <v>-4060</v>
      </c>
      <c r="BE263" s="75">
        <f t="shared" si="479"/>
        <v>-3691</v>
      </c>
      <c r="BF263" s="75">
        <f t="shared" si="479"/>
        <v>-2838</v>
      </c>
      <c r="BG263" s="112">
        <v>2544</v>
      </c>
      <c r="BH263" s="75">
        <f t="shared" si="401"/>
        <v>-4286</v>
      </c>
      <c r="BI263" s="75">
        <f t="shared" si="402"/>
        <v>5150</v>
      </c>
      <c r="BJ263" s="75">
        <f t="shared" si="403"/>
        <v>-3588</v>
      </c>
      <c r="BK263" s="75">
        <f t="shared" si="464"/>
        <v>-4030</v>
      </c>
      <c r="BL263" s="75">
        <f t="shared" si="464"/>
        <v>-3383</v>
      </c>
      <c r="BM263" s="75"/>
      <c r="BN263" s="75">
        <f t="shared" si="465"/>
        <v>-4404</v>
      </c>
      <c r="BO263" s="75">
        <f t="shared" si="465"/>
        <v>-3335</v>
      </c>
      <c r="BP263" s="112">
        <v>3230</v>
      </c>
      <c r="BQ263" s="75">
        <f t="shared" si="404"/>
        <v>-3092</v>
      </c>
      <c r="BR263" s="112">
        <v>2967</v>
      </c>
      <c r="BS263" s="75">
        <f t="shared" si="405"/>
        <v>5540</v>
      </c>
      <c r="BT263" s="75">
        <f t="shared" ref="BT263:CA272" si="480">-ROUND(MAX(INDEX(BT$26:BT$38,MATCH(MAX($F263-BT$86-IF(BT$8="Yes",IF(BT$9=0,$U263,MIN($U263,BT$9)),0),0),BT$12:BT$25,1))*(MAX($F263-BT$86-IF(BT$8="Yes",IF(BT$9=0,$U263,MIN($U263,BT$9)),0),0)-INDEX(BT$12:BT$25,MATCH(MAX($F263-BT$86-IF(BT$8="Yes",IF(BT$9=0,$U263,MIN($U263,BT$9)),0),0),BT$12:BT$25,1)))+INDEX(BT$39:BT$51,MATCH(MAX($F263-BT$86-IF(BT$8="Yes",IF(BT$9=0,$U263,MIN($U263,BT$9)),0),0),BT$12:BT$25,1))-BT$87,0),0)</f>
        <v>-4544</v>
      </c>
      <c r="BU263" s="75">
        <f t="shared" si="480"/>
        <v>-4009</v>
      </c>
      <c r="BV263" s="75">
        <f t="shared" si="480"/>
        <v>0</v>
      </c>
      <c r="BW263" s="75">
        <f t="shared" si="480"/>
        <v>0</v>
      </c>
      <c r="BX263" s="75">
        <f t="shared" si="480"/>
        <v>-3225</v>
      </c>
      <c r="BY263" s="75">
        <f t="shared" si="480"/>
        <v>-3207</v>
      </c>
      <c r="BZ263" s="75">
        <f t="shared" si="480"/>
        <v>-4070</v>
      </c>
      <c r="CA263" s="75">
        <f t="shared" si="480"/>
        <v>-3432</v>
      </c>
      <c r="CB263" s="112">
        <v>3034</v>
      </c>
      <c r="CC263" s="75">
        <f t="shared" si="406"/>
        <v>-515</v>
      </c>
      <c r="CD263" s="75">
        <f t="shared" si="407"/>
        <v>500</v>
      </c>
      <c r="CE263" s="126">
        <f t="shared" si="408"/>
        <v>-1569</v>
      </c>
      <c r="CF263" s="75">
        <f t="shared" si="409"/>
        <v>-3500</v>
      </c>
      <c r="CG263" s="75"/>
      <c r="CH263" s="75">
        <f t="shared" si="467"/>
        <v>-6006</v>
      </c>
      <c r="CI263" s="75">
        <f t="shared" si="467"/>
        <v>-2610</v>
      </c>
      <c r="CJ263" s="75"/>
      <c r="CK263" s="75">
        <f t="shared" si="468"/>
        <v>-2657</v>
      </c>
      <c r="CL263" s="75">
        <f t="shared" si="468"/>
        <v>-3887</v>
      </c>
      <c r="CM263" s="112">
        <v>2806</v>
      </c>
      <c r="CN263" s="75">
        <f t="shared" si="469"/>
        <v>0</v>
      </c>
      <c r="CO263" s="75">
        <f t="shared" si="469"/>
        <v>0</v>
      </c>
      <c r="CP263" s="75">
        <f t="shared" si="469"/>
        <v>0</v>
      </c>
      <c r="CQ263" s="75"/>
      <c r="CR263" s="126">
        <f t="shared" si="410"/>
        <v>-4070</v>
      </c>
      <c r="CS263" s="112">
        <v>1902.3980000000001</v>
      </c>
      <c r="CT263" s="121">
        <f t="shared" si="383"/>
        <v>-4.7882352941176473E-2</v>
      </c>
      <c r="CU263" s="75">
        <f t="shared" si="470"/>
        <v>-3514</v>
      </c>
      <c r="CV263" s="75">
        <f t="shared" si="470"/>
        <v>-4117</v>
      </c>
      <c r="CW263" s="75">
        <f t="shared" si="470"/>
        <v>0</v>
      </c>
      <c r="CX263" s="126" cm="1">
        <f t="array" ref="CX263">IF($F263&lt;=10000,0,-ROUND(MAX(INDEX(CX$26:CX$38,MATCH(MAX($F263-CX$86-IF(CX$8="Yes",IF(CX$9=0,$U263,MIN($U263,CX$9)),0),0),CX$12:CX$25,1))*(MAX($F263-CX$86-IF(CX$8="Yes",IF(CX$9=0,$U263,MIN($U263,CX$9)),0),0)-INDEX(CX$12:CX$25,MATCH(MAX($F263-CX$86-IF(CX$8="Yes",IF(CX$9=0,$U263,MIN($U263,CX$9)),0),0),CX$12:CX$25,1)))+INDEX(CX$39:CX$51,MATCH(MAX($F263-CX$86-IF(CX$8="Yes",IF(CX$9=0,$U263,MIN($U263,CX$9)),0),0),CX$12:CX$25,1))-CX$87,0),0))*(1-_xlfn.IFNA(INDEX(WVFamilyCredit[Percent],MATCH(1,(WVFamilyCredit[Year]=Calc!$B$4)*(WVFamilyCredit[HH Size]=SUM(Calc!$B$11:$B$12))*(WVFamilyCredit[Status]=Calc!$B$8)*(WVFamilyCredit[greater than]&lt;=$F263)*(WVFamilyCredit[equal to or less than]&gt;=$F263),0)),0))</f>
        <v>-3361</v>
      </c>
      <c r="CY263" s="115" cm="1">
        <f t="array" ref="CY263">(1-_xlfn.IFNA(INDEX(WVFamilyCredit[Percent],MATCH(1,(WVFamilyCredit[Year]=Calc!$B$4)*(WVFamilyCredit[HH Size]=SUM(Calc!$B$11:$B$12))*(WVFamilyCredit[Status]=Calc!$B$8)*(WVFamilyCredit[greater than]&lt;=$F263)*(WVFamilyCredit[equal to or less than]&gt;=$F263),0)),0))</f>
        <v>1</v>
      </c>
      <c r="CZ263" s="112">
        <v>4010</v>
      </c>
      <c r="DA263" s="57"/>
      <c r="DB263" s="75">
        <f t="shared" si="471"/>
        <v>-3419</v>
      </c>
      <c r="DC263" s="75">
        <f t="shared" si="471"/>
        <v>0</v>
      </c>
      <c r="DE263" s="57"/>
      <c r="DF263" s="57">
        <f t="shared" si="427"/>
        <v>3778</v>
      </c>
      <c r="DG263" s="57">
        <f t="shared" si="428"/>
        <v>3291</v>
      </c>
      <c r="DH263">
        <v>0</v>
      </c>
      <c r="DI263" s="57">
        <f t="shared" si="429"/>
        <v>3485</v>
      </c>
      <c r="DJ263" s="75">
        <f t="shared" si="430"/>
        <v>2544</v>
      </c>
      <c r="DK263" s="75">
        <f t="shared" si="431"/>
        <v>3230</v>
      </c>
      <c r="DL263" s="75">
        <f t="shared" si="432"/>
        <v>2967</v>
      </c>
      <c r="DM263" s="57">
        <f t="shared" si="433"/>
        <v>3034</v>
      </c>
      <c r="DN263" s="57">
        <f t="shared" si="434"/>
        <v>2806</v>
      </c>
      <c r="DO263">
        <f>0</f>
        <v>0</v>
      </c>
      <c r="DP263">
        <v>0</v>
      </c>
      <c r="DQ263" s="57">
        <f t="shared" si="435"/>
        <v>-4070</v>
      </c>
      <c r="DR263" s="75">
        <f t="shared" si="436"/>
        <v>-3361</v>
      </c>
      <c r="EB263" s="209" cm="1">
        <f t="array" ref="EB263">_xlfn.IFNA(INDEX(CAeitcTable[],MATCH(1,(CAeitcTable[At Least]&lt;=$F263)*(CAeitcTable[But Not Over]&gt;=$F263),0),MATCH(MIN($B$12,3),VALUE(CAeitcTable[#Headers]),0)),0)</f>
        <v>0</v>
      </c>
      <c r="EC263">
        <f t="shared" si="472"/>
        <v>0</v>
      </c>
      <c r="ED263">
        <f t="shared" si="472"/>
        <v>0</v>
      </c>
      <c r="EE263">
        <f t="shared" si="472"/>
        <v>0</v>
      </c>
      <c r="EF263">
        <f t="shared" si="472"/>
        <v>0</v>
      </c>
      <c r="EI263">
        <f t="shared" si="411"/>
        <v>0</v>
      </c>
      <c r="EK263">
        <f t="shared" si="473"/>
        <v>0</v>
      </c>
      <c r="EL263">
        <f t="shared" si="473"/>
        <v>0</v>
      </c>
      <c r="EM263">
        <f t="shared" si="473"/>
        <v>0</v>
      </c>
      <c r="EN263">
        <f t="shared" si="473"/>
        <v>0</v>
      </c>
      <c r="EP263">
        <f t="shared" si="474"/>
        <v>0</v>
      </c>
      <c r="EQ263">
        <f t="shared" si="474"/>
        <v>0</v>
      </c>
      <c r="ER263" s="209">
        <f t="shared" si="412"/>
        <v>0</v>
      </c>
      <c r="ES263">
        <f t="shared" si="475"/>
        <v>0</v>
      </c>
      <c r="ET263">
        <f t="shared" si="475"/>
        <v>0</v>
      </c>
      <c r="EU263" s="213">
        <f t="shared" si="413"/>
        <v>0</v>
      </c>
      <c r="EW263" s="215">
        <f t="shared" si="414"/>
        <v>0</v>
      </c>
      <c r="EX263">
        <f t="shared" si="476"/>
        <v>0</v>
      </c>
      <c r="EY263">
        <f t="shared" si="476"/>
        <v>0</v>
      </c>
      <c r="FB263">
        <f t="shared" si="477"/>
        <v>0</v>
      </c>
      <c r="FC263">
        <f t="shared" si="477"/>
        <v>0</v>
      </c>
      <c r="FD263">
        <f t="shared" si="477"/>
        <v>0</v>
      </c>
      <c r="FG263" s="215">
        <f t="shared" si="415"/>
        <v>0</v>
      </c>
      <c r="FH263">
        <f t="shared" si="478"/>
        <v>0</v>
      </c>
      <c r="FI263">
        <f t="shared" si="478"/>
        <v>0</v>
      </c>
      <c r="FK263">
        <f t="shared" si="416"/>
        <v>0</v>
      </c>
      <c r="FL263" s="215">
        <f t="shared" si="417"/>
        <v>0</v>
      </c>
      <c r="FP263" s="215">
        <f t="shared" si="418"/>
        <v>0</v>
      </c>
      <c r="FQ263">
        <f t="shared" si="419"/>
        <v>0</v>
      </c>
      <c r="FR263" s="215">
        <f t="shared" si="420"/>
        <v>0</v>
      </c>
      <c r="FS263" s="209">
        <f t="shared" si="421"/>
        <v>315</v>
      </c>
      <c r="FU263">
        <f t="shared" si="422"/>
        <v>0</v>
      </c>
    </row>
    <row r="264" spans="6:177">
      <c r="F264" s="2">
        <v>85500</v>
      </c>
      <c r="G264">
        <f t="shared" si="423"/>
        <v>85525</v>
      </c>
      <c r="H264" s="75">
        <f t="shared" si="384"/>
        <v>-11071</v>
      </c>
      <c r="I264" s="57">
        <v>7935</v>
      </c>
      <c r="J264" s="57">
        <v>0</v>
      </c>
      <c r="K264" s="2">
        <f>ROUND(INDEX(CCareExpDecimal[],MATCH(F264,CCareExpDecimal[Income At Least],1),2)*J264,0)</f>
        <v>0</v>
      </c>
      <c r="L264" s="57">
        <v>1200.0000000000061</v>
      </c>
      <c r="M264" s="2">
        <f t="shared" si="385"/>
        <v>0</v>
      </c>
      <c r="N264" s="57">
        <v>4000</v>
      </c>
      <c r="O264" s="57">
        <f t="shared" si="363"/>
        <v>4000</v>
      </c>
      <c r="P264" s="2">
        <f t="shared" si="386"/>
        <v>0</v>
      </c>
      <c r="Q264" s="96">
        <v>0</v>
      </c>
      <c r="R264" s="96">
        <f t="shared" si="424"/>
        <v>0</v>
      </c>
      <c r="S264" s="2">
        <f t="shared" si="425"/>
        <v>0</v>
      </c>
      <c r="T264" s="2">
        <f t="shared" si="387"/>
        <v>-11071</v>
      </c>
      <c r="U264" s="2">
        <f t="shared" si="388"/>
        <v>11071</v>
      </c>
      <c r="V264" s="75"/>
      <c r="W264" s="75">
        <f t="shared" si="389"/>
        <v>-2470</v>
      </c>
      <c r="X264" s="75">
        <f t="shared" si="390"/>
        <v>5</v>
      </c>
      <c r="Y264" s="75">
        <f t="shared" si="391"/>
        <v>0</v>
      </c>
      <c r="Z264" s="75"/>
      <c r="AA264" s="2">
        <f t="shared" si="392"/>
        <v>2500</v>
      </c>
      <c r="AB264" s="2">
        <f>IF($F264&lt;=AD$64,AD$65,AD$66)*Calc!$B$12+AD$63</f>
        <v>1500</v>
      </c>
      <c r="AC264" s="2">
        <f t="shared" si="393"/>
        <v>4000</v>
      </c>
      <c r="AD264" s="126">
        <f t="shared" si="394"/>
        <v>-4160</v>
      </c>
      <c r="AE264" s="112">
        <v>3798</v>
      </c>
      <c r="AF264" s="75">
        <f t="shared" si="395"/>
        <v>0</v>
      </c>
      <c r="AG264" s="75"/>
      <c r="AH264" s="75">
        <f t="shared" si="396"/>
        <v>-1791</v>
      </c>
      <c r="AI264" s="75">
        <f t="shared" si="397"/>
        <v>360</v>
      </c>
      <c r="AJ264" s="75">
        <f>IF(OR(AND($F264&lt;AL$73,$B$7="MFJ"),$F264&gt;=AL$73),0,-ROUND(MAX(INDEX(AJ$26:AJ$38,MATCH(MAX($F264-AJ$86-IF(AJ$8="Yes",IF(AJ$9=0,$U264,MIN($U264,AJ$9)),0),0),AJ$12:AJ$25,1))*(MAX($F264-AJ$86-IF(AJ$8="Yes",IF(AJ$9=0,$U264,MIN($U264,AJ$9)),0),0)-INDEX(AJ$12:AJ$25,MATCH(MAX($F264-AJ$86-IF(AJ$8="Yes",IF(AJ$9=0,$U264,MIN($U264,AJ$9)),0),0),AJ$12:AJ$25,1)))+INDEX(AJ$39:AJ$51,MATCH(MAX($F264-AJ$86-IF(AJ$8="Yes",IF(AJ$9=0,$U264,MIN($U264,AJ$9)),0),0),AJ$12:AJ$25,1))-AJ$87,0),0))</f>
        <v>0</v>
      </c>
      <c r="AK264" s="75">
        <f t="shared" si="399"/>
        <v>-3730</v>
      </c>
      <c r="AL264" s="75">
        <f t="shared" si="426"/>
        <v>-3370</v>
      </c>
      <c r="AM264" s="114">
        <v>3314</v>
      </c>
      <c r="AN264" s="120"/>
      <c r="AO264" s="75">
        <f t="shared" si="460"/>
        <v>-4081</v>
      </c>
      <c r="AP264" s="75">
        <f t="shared" si="460"/>
        <v>-3153</v>
      </c>
      <c r="AQ264" s="75"/>
      <c r="AR264" s="126">
        <f t="shared" si="400"/>
        <v>-3628</v>
      </c>
      <c r="AS264" s="75">
        <f t="shared" si="461"/>
        <v>-4302</v>
      </c>
      <c r="AT264" s="75">
        <f t="shared" si="461"/>
        <v>-4490</v>
      </c>
      <c r="AU264" s="75">
        <f t="shared" si="461"/>
        <v>0</v>
      </c>
      <c r="AV264" s="75">
        <f t="shared" si="461"/>
        <v>-4278</v>
      </c>
      <c r="AW264" s="112">
        <v>3513</v>
      </c>
      <c r="AX264" s="75">
        <f t="shared" si="462"/>
        <v>-6031</v>
      </c>
      <c r="AY264" s="75">
        <f t="shared" si="462"/>
        <v>-3895</v>
      </c>
      <c r="AZ264" s="75"/>
      <c r="BA264" s="75">
        <f t="shared" si="479"/>
        <v>-4112</v>
      </c>
      <c r="BB264" s="75">
        <f t="shared" si="479"/>
        <v>-2662</v>
      </c>
      <c r="BC264" s="75">
        <f t="shared" si="479"/>
        <v>-3913</v>
      </c>
      <c r="BD264" s="75">
        <f t="shared" si="479"/>
        <v>-4088</v>
      </c>
      <c r="BE264" s="75">
        <f t="shared" si="479"/>
        <v>-3713</v>
      </c>
      <c r="BF264" s="75">
        <f t="shared" si="479"/>
        <v>-2860</v>
      </c>
      <c r="BG264" s="112">
        <v>2565</v>
      </c>
      <c r="BH264" s="75">
        <f t="shared" si="401"/>
        <v>-4322</v>
      </c>
      <c r="BI264" s="75">
        <f t="shared" si="402"/>
        <v>5150</v>
      </c>
      <c r="BJ264" s="75">
        <f t="shared" si="403"/>
        <v>-3612</v>
      </c>
      <c r="BK264" s="75">
        <f t="shared" si="464"/>
        <v>-4055</v>
      </c>
      <c r="BL264" s="75">
        <f t="shared" si="464"/>
        <v>-3404</v>
      </c>
      <c r="BM264" s="75"/>
      <c r="BN264" s="75">
        <f t="shared" si="465"/>
        <v>-4438</v>
      </c>
      <c r="BO264" s="75">
        <f t="shared" si="465"/>
        <v>-3360</v>
      </c>
      <c r="BP264" s="112">
        <v>3255</v>
      </c>
      <c r="BQ264" s="75">
        <f t="shared" si="404"/>
        <v>-3116</v>
      </c>
      <c r="BR264" s="112">
        <v>2991</v>
      </c>
      <c r="BS264" s="75">
        <f t="shared" si="405"/>
        <v>5540</v>
      </c>
      <c r="BT264" s="75">
        <f t="shared" si="480"/>
        <v>-4578</v>
      </c>
      <c r="BU264" s="75">
        <f t="shared" si="480"/>
        <v>-4042</v>
      </c>
      <c r="BV264" s="75">
        <f t="shared" si="480"/>
        <v>0</v>
      </c>
      <c r="BW264" s="75">
        <f t="shared" si="480"/>
        <v>0</v>
      </c>
      <c r="BX264" s="75">
        <f t="shared" si="480"/>
        <v>-3256</v>
      </c>
      <c r="BY264" s="75">
        <f t="shared" si="480"/>
        <v>-3231</v>
      </c>
      <c r="BZ264" s="75">
        <f t="shared" si="480"/>
        <v>-4098</v>
      </c>
      <c r="CA264" s="75">
        <f t="shared" si="480"/>
        <v>-3456</v>
      </c>
      <c r="CB264" s="112">
        <v>3058</v>
      </c>
      <c r="CC264" s="75">
        <f t="shared" si="406"/>
        <v>-525</v>
      </c>
      <c r="CD264" s="75">
        <f t="shared" si="407"/>
        <v>500</v>
      </c>
      <c r="CE264" s="126">
        <f t="shared" si="408"/>
        <v>-1583</v>
      </c>
      <c r="CF264" s="75">
        <f t="shared" si="409"/>
        <v>-3524</v>
      </c>
      <c r="CG264" s="75"/>
      <c r="CH264" s="75">
        <f t="shared" si="467"/>
        <v>-6050</v>
      </c>
      <c r="CI264" s="75">
        <f t="shared" si="467"/>
        <v>-2625</v>
      </c>
      <c r="CJ264" s="75"/>
      <c r="CK264" s="75">
        <f t="shared" si="468"/>
        <v>-2681</v>
      </c>
      <c r="CL264" s="75">
        <f t="shared" si="468"/>
        <v>-3919</v>
      </c>
      <c r="CM264" s="112">
        <v>2839</v>
      </c>
      <c r="CN264" s="75">
        <f t="shared" si="469"/>
        <v>0</v>
      </c>
      <c r="CO264" s="75">
        <f t="shared" si="469"/>
        <v>0</v>
      </c>
      <c r="CP264" s="75">
        <f t="shared" si="469"/>
        <v>0</v>
      </c>
      <c r="CQ264" s="75"/>
      <c r="CR264" s="126">
        <f t="shared" si="410"/>
        <v>-4101</v>
      </c>
      <c r="CS264" s="112">
        <v>1933.1480000000001</v>
      </c>
      <c r="CT264" s="121">
        <f t="shared" si="383"/>
        <v>-4.7964912280701752E-2</v>
      </c>
      <c r="CU264" s="75">
        <f t="shared" si="470"/>
        <v>-3547</v>
      </c>
      <c r="CV264" s="75">
        <f t="shared" si="470"/>
        <v>-4145</v>
      </c>
      <c r="CW264" s="75">
        <f t="shared" si="470"/>
        <v>0</v>
      </c>
      <c r="CX264" s="126" cm="1">
        <f t="array" ref="CX264">IF($F264&lt;=10000,0,-ROUND(MAX(INDEX(CX$26:CX$38,MATCH(MAX($F264-CX$86-IF(CX$8="Yes",IF(CX$9=0,$U264,MIN($U264,CX$9)),0),0),CX$12:CX$25,1))*(MAX($F264-CX$86-IF(CX$8="Yes",IF(CX$9=0,$U264,MIN($U264,CX$9)),0),0)-INDEX(CX$12:CX$25,MATCH(MAX($F264-CX$86-IF(CX$8="Yes",IF(CX$9=0,$U264,MIN($U264,CX$9)),0),0),CX$12:CX$25,1)))+INDEX(CX$39:CX$51,MATCH(MAX($F264-CX$86-IF(CX$8="Yes",IF(CX$9=0,$U264,MIN($U264,CX$9)),0),0),CX$12:CX$25,1))-CX$87,0),0))*(1-_xlfn.IFNA(INDEX(WVFamilyCredit[Percent],MATCH(1,(WVFamilyCredit[Year]=Calc!$B$4)*(WVFamilyCredit[HH Size]=SUM(Calc!$B$11:$B$12))*(WVFamilyCredit[Status]=Calc!$B$8)*(WVFamilyCredit[greater than]&lt;=$F264)*(WVFamilyCredit[equal to or less than]&gt;=$F264),0)),0))</f>
        <v>-3387</v>
      </c>
      <c r="CY264" s="115" cm="1">
        <f t="array" ref="CY264">(1-_xlfn.IFNA(INDEX(WVFamilyCredit[Percent],MATCH(1,(WVFamilyCredit[Year]=Calc!$B$4)*(WVFamilyCredit[HH Size]=SUM(Calc!$B$11:$B$12))*(WVFamilyCredit[Status]=Calc!$B$8)*(WVFamilyCredit[greater than]&lt;=$F264)*(WVFamilyCredit[equal to or less than]&gt;=$F264),0)),0))</f>
        <v>1</v>
      </c>
      <c r="CZ264" s="112">
        <v>4043</v>
      </c>
      <c r="DA264" s="57"/>
      <c r="DB264" s="75">
        <f t="shared" si="471"/>
        <v>-3445</v>
      </c>
      <c r="DC264" s="75">
        <f t="shared" si="471"/>
        <v>0</v>
      </c>
      <c r="DE264" s="57"/>
      <c r="DF264" s="57">
        <f t="shared" si="427"/>
        <v>3798</v>
      </c>
      <c r="DG264" s="57">
        <f t="shared" si="428"/>
        <v>3314</v>
      </c>
      <c r="DH264">
        <v>0</v>
      </c>
      <c r="DI264" s="57">
        <f t="shared" si="429"/>
        <v>3513</v>
      </c>
      <c r="DJ264" s="75">
        <f t="shared" si="430"/>
        <v>2565</v>
      </c>
      <c r="DK264" s="75">
        <f t="shared" si="431"/>
        <v>3255</v>
      </c>
      <c r="DL264" s="75">
        <f t="shared" si="432"/>
        <v>2991</v>
      </c>
      <c r="DM264" s="57">
        <f t="shared" si="433"/>
        <v>3058</v>
      </c>
      <c r="DN264" s="57">
        <f t="shared" si="434"/>
        <v>2839</v>
      </c>
      <c r="DO264">
        <f>0</f>
        <v>0</v>
      </c>
      <c r="DP264">
        <v>0</v>
      </c>
      <c r="DQ264" s="57">
        <f t="shared" si="435"/>
        <v>-4101</v>
      </c>
      <c r="DR264" s="75">
        <f t="shared" si="436"/>
        <v>-3387</v>
      </c>
      <c r="EB264" s="209" cm="1">
        <f t="array" ref="EB264">_xlfn.IFNA(INDEX(CAeitcTable[],MATCH(1,(CAeitcTable[At Least]&lt;=$F264)*(CAeitcTable[But Not Over]&gt;=$F264),0),MATCH(MIN($B$12,3),VALUE(CAeitcTable[#Headers]),0)),0)</f>
        <v>0</v>
      </c>
      <c r="EC264">
        <f t="shared" si="472"/>
        <v>0</v>
      </c>
      <c r="ED264">
        <f t="shared" si="472"/>
        <v>0</v>
      </c>
      <c r="EE264">
        <f t="shared" si="472"/>
        <v>0</v>
      </c>
      <c r="EF264">
        <f t="shared" si="472"/>
        <v>0</v>
      </c>
      <c r="EI264">
        <f t="shared" si="411"/>
        <v>0</v>
      </c>
      <c r="EK264">
        <f t="shared" si="473"/>
        <v>0</v>
      </c>
      <c r="EL264">
        <f t="shared" si="473"/>
        <v>0</v>
      </c>
      <c r="EM264">
        <f t="shared" si="473"/>
        <v>0</v>
      </c>
      <c r="EN264">
        <f t="shared" si="473"/>
        <v>0</v>
      </c>
      <c r="EP264">
        <f t="shared" si="474"/>
        <v>0</v>
      </c>
      <c r="EQ264">
        <f t="shared" si="474"/>
        <v>0</v>
      </c>
      <c r="ER264" s="209">
        <f t="shared" si="412"/>
        <v>0</v>
      </c>
      <c r="ES264">
        <f t="shared" si="475"/>
        <v>0</v>
      </c>
      <c r="ET264">
        <f t="shared" si="475"/>
        <v>0</v>
      </c>
      <c r="EU264" s="213">
        <f t="shared" si="413"/>
        <v>0</v>
      </c>
      <c r="EW264" s="215">
        <f t="shared" si="414"/>
        <v>0</v>
      </c>
      <c r="EX264">
        <f t="shared" si="476"/>
        <v>0</v>
      </c>
      <c r="EY264">
        <f t="shared" si="476"/>
        <v>0</v>
      </c>
      <c r="FB264">
        <f t="shared" si="477"/>
        <v>0</v>
      </c>
      <c r="FC264">
        <f t="shared" si="477"/>
        <v>0</v>
      </c>
      <c r="FD264">
        <f t="shared" si="477"/>
        <v>0</v>
      </c>
      <c r="FG264" s="215">
        <f t="shared" si="415"/>
        <v>0</v>
      </c>
      <c r="FH264">
        <f t="shared" si="478"/>
        <v>0</v>
      </c>
      <c r="FI264">
        <f t="shared" si="478"/>
        <v>0</v>
      </c>
      <c r="FK264">
        <f t="shared" si="416"/>
        <v>0</v>
      </c>
      <c r="FL264" s="215">
        <f t="shared" si="417"/>
        <v>0</v>
      </c>
      <c r="FP264" s="215">
        <f t="shared" si="418"/>
        <v>0</v>
      </c>
      <c r="FQ264">
        <f t="shared" si="419"/>
        <v>0</v>
      </c>
      <c r="FR264" s="215">
        <f t="shared" si="420"/>
        <v>0</v>
      </c>
      <c r="FS264" s="209">
        <f t="shared" si="421"/>
        <v>315</v>
      </c>
      <c r="FU264">
        <f t="shared" si="422"/>
        <v>0</v>
      </c>
    </row>
    <row r="265" spans="6:177">
      <c r="F265" s="2">
        <v>86000</v>
      </c>
      <c r="G265">
        <f t="shared" si="423"/>
        <v>86025</v>
      </c>
      <c r="H265" s="75">
        <f t="shared" si="384"/>
        <v>-11181</v>
      </c>
      <c r="I265" s="57">
        <v>8045</v>
      </c>
      <c r="J265" s="57">
        <v>0</v>
      </c>
      <c r="K265" s="2">
        <f>ROUND(INDEX(CCareExpDecimal[],MATCH(F265,CCareExpDecimal[Income At Least],1),2)*J265,0)</f>
        <v>0</v>
      </c>
      <c r="L265" s="57">
        <v>1200.0000000000061</v>
      </c>
      <c r="M265" s="2">
        <f t="shared" si="385"/>
        <v>0</v>
      </c>
      <c r="N265" s="57">
        <v>4000</v>
      </c>
      <c r="O265" s="57">
        <f t="shared" si="363"/>
        <v>4000</v>
      </c>
      <c r="P265" s="2">
        <f t="shared" si="386"/>
        <v>0</v>
      </c>
      <c r="Q265" s="96">
        <v>0</v>
      </c>
      <c r="R265" s="96">
        <f t="shared" si="424"/>
        <v>0</v>
      </c>
      <c r="S265" s="2">
        <f t="shared" si="425"/>
        <v>0</v>
      </c>
      <c r="T265" s="2">
        <f t="shared" si="387"/>
        <v>-11181</v>
      </c>
      <c r="U265" s="2">
        <f t="shared" si="388"/>
        <v>11181</v>
      </c>
      <c r="V265" s="75"/>
      <c r="W265" s="75">
        <f t="shared" si="389"/>
        <v>-2489</v>
      </c>
      <c r="X265" s="75">
        <f t="shared" si="390"/>
        <v>5</v>
      </c>
      <c r="Y265" s="75">
        <f t="shared" si="391"/>
        <v>0</v>
      </c>
      <c r="Z265" s="75"/>
      <c r="AA265" s="2">
        <f t="shared" si="392"/>
        <v>2500</v>
      </c>
      <c r="AB265" s="2">
        <f>IF($F265&lt;=AD$64,AD$65,AD$66)*Calc!$B$12+AD$63</f>
        <v>1500</v>
      </c>
      <c r="AC265" s="2">
        <f t="shared" si="393"/>
        <v>4000</v>
      </c>
      <c r="AD265" s="126">
        <f t="shared" si="394"/>
        <v>-4185</v>
      </c>
      <c r="AE265" s="112">
        <v>3818</v>
      </c>
      <c r="AF265" s="75">
        <f t="shared" si="395"/>
        <v>0</v>
      </c>
      <c r="AG265" s="75"/>
      <c r="AH265" s="75">
        <f t="shared" si="396"/>
        <v>-1804</v>
      </c>
      <c r="AI265" s="75">
        <f t="shared" si="397"/>
        <v>310</v>
      </c>
      <c r="AJ265" s="75">
        <f t="shared" ref="AJ265:AJ293" si="481">IF(OR(AND($F265&lt;AL$73,$B$7="MFJ"),$F265&gt;=AL$73),0,-ROUND(MAX(INDEX(AJ$26:AJ$38,MATCH(MAX($F265-AJ$86-IF(AJ$8="Yes",IF(AJ$9=0,$U265,MIN($U265,AJ$9)),0),0),AJ$12:AJ$25,1))*(MAX($F265-AJ$86-IF(AJ$8="Yes",IF(AJ$9=0,$U265,MIN($U265,AJ$9)),0),0)-INDEX(AJ$12:AJ$25,MATCH(MAX($F265-AJ$86-IF(AJ$8="Yes",IF(AJ$9=0,$U265,MIN($U265,AJ$9)),0),0),AJ$12:AJ$25,1)))+INDEX(AJ$39:AJ$51,MATCH(MAX($F265-AJ$86-IF(AJ$8="Yes",IF(AJ$9=0,$U265,MIN($U265,AJ$9)),0),0),AJ$12:AJ$25,1))-AJ$87,0),0))</f>
        <v>0</v>
      </c>
      <c r="AK265" s="75">
        <f t="shared" si="399"/>
        <v>-3753</v>
      </c>
      <c r="AL265" s="75">
        <f t="shared" si="426"/>
        <v>-3443</v>
      </c>
      <c r="AM265" s="114">
        <v>3338</v>
      </c>
      <c r="AN265" s="120"/>
      <c r="AO265" s="75">
        <f t="shared" si="460"/>
        <v>-4128</v>
      </c>
      <c r="AP265" s="75">
        <f t="shared" si="460"/>
        <v>-3175</v>
      </c>
      <c r="AQ265" s="75"/>
      <c r="AR265" s="126">
        <f t="shared" si="400"/>
        <v>-3655</v>
      </c>
      <c r="AS265" s="75">
        <f t="shared" si="461"/>
        <v>-4335</v>
      </c>
      <c r="AT265" s="75">
        <f t="shared" si="461"/>
        <v>-4533</v>
      </c>
      <c r="AU265" s="75">
        <f t="shared" si="461"/>
        <v>0</v>
      </c>
      <c r="AV265" s="75">
        <f t="shared" si="461"/>
        <v>-4307</v>
      </c>
      <c r="AW265" s="112">
        <v>3542</v>
      </c>
      <c r="AX265" s="75">
        <f t="shared" si="462"/>
        <v>-6073</v>
      </c>
      <c r="AY265" s="75">
        <f t="shared" si="462"/>
        <v>-3924</v>
      </c>
      <c r="AZ265" s="75"/>
      <c r="BA265" s="75">
        <f t="shared" si="479"/>
        <v>-4137</v>
      </c>
      <c r="BB265" s="75">
        <f t="shared" si="479"/>
        <v>-2678</v>
      </c>
      <c r="BC265" s="75">
        <f t="shared" si="479"/>
        <v>-3935</v>
      </c>
      <c r="BD265" s="75">
        <f t="shared" si="479"/>
        <v>-4117</v>
      </c>
      <c r="BE265" s="75">
        <f t="shared" si="479"/>
        <v>-3736</v>
      </c>
      <c r="BF265" s="75">
        <f t="shared" si="479"/>
        <v>-2881</v>
      </c>
      <c r="BG265" s="112">
        <v>2587</v>
      </c>
      <c r="BH265" s="75">
        <f t="shared" si="401"/>
        <v>-4358</v>
      </c>
      <c r="BI265" s="75">
        <f t="shared" si="402"/>
        <v>5150</v>
      </c>
      <c r="BJ265" s="75">
        <f t="shared" si="403"/>
        <v>-3636</v>
      </c>
      <c r="BK265" s="75">
        <f t="shared" si="464"/>
        <v>-4080</v>
      </c>
      <c r="BL265" s="75">
        <f t="shared" si="464"/>
        <v>-3426</v>
      </c>
      <c r="BM265" s="75"/>
      <c r="BN265" s="75">
        <f t="shared" si="465"/>
        <v>-4472</v>
      </c>
      <c r="BO265" s="75">
        <f t="shared" si="465"/>
        <v>-3385</v>
      </c>
      <c r="BP265" s="112">
        <v>3280</v>
      </c>
      <c r="BQ265" s="75">
        <f t="shared" si="404"/>
        <v>-3141</v>
      </c>
      <c r="BR265" s="112">
        <v>3015</v>
      </c>
      <c r="BS265" s="75">
        <f t="shared" si="405"/>
        <v>5540</v>
      </c>
      <c r="BT265" s="75">
        <f t="shared" si="480"/>
        <v>-4612</v>
      </c>
      <c r="BU265" s="75">
        <f t="shared" si="480"/>
        <v>-4075</v>
      </c>
      <c r="BV265" s="75">
        <f t="shared" si="480"/>
        <v>0</v>
      </c>
      <c r="BW265" s="75">
        <f t="shared" si="480"/>
        <v>0</v>
      </c>
      <c r="BX265" s="75">
        <f t="shared" si="480"/>
        <v>-3288</v>
      </c>
      <c r="BY265" s="75">
        <f t="shared" si="480"/>
        <v>-3256</v>
      </c>
      <c r="BZ265" s="75">
        <f t="shared" si="480"/>
        <v>-4125</v>
      </c>
      <c r="CA265" s="75">
        <f t="shared" si="480"/>
        <v>-3479</v>
      </c>
      <c r="CB265" s="112">
        <v>3082</v>
      </c>
      <c r="CC265" s="75">
        <f t="shared" si="406"/>
        <v>-535</v>
      </c>
      <c r="CD265" s="75">
        <f t="shared" si="407"/>
        <v>500</v>
      </c>
      <c r="CE265" s="126">
        <f t="shared" si="408"/>
        <v>-1596</v>
      </c>
      <c r="CF265" s="75">
        <f t="shared" si="409"/>
        <v>-3547</v>
      </c>
      <c r="CG265" s="75"/>
      <c r="CH265" s="75">
        <f t="shared" si="467"/>
        <v>-6094</v>
      </c>
      <c r="CI265" s="75">
        <f t="shared" si="467"/>
        <v>-2640</v>
      </c>
      <c r="CJ265" s="75"/>
      <c r="CK265" s="75">
        <f t="shared" si="468"/>
        <v>-2705</v>
      </c>
      <c r="CL265" s="75">
        <f t="shared" si="468"/>
        <v>-3951</v>
      </c>
      <c r="CM265" s="112">
        <v>2871</v>
      </c>
      <c r="CN265" s="75">
        <f t="shared" si="469"/>
        <v>0</v>
      </c>
      <c r="CO265" s="75">
        <f t="shared" si="469"/>
        <v>0</v>
      </c>
      <c r="CP265" s="75">
        <f t="shared" si="469"/>
        <v>0</v>
      </c>
      <c r="CQ265" s="75"/>
      <c r="CR265" s="126">
        <f t="shared" si="410"/>
        <v>-4132</v>
      </c>
      <c r="CS265" s="112">
        <v>1963.8980000000001</v>
      </c>
      <c r="CT265" s="121">
        <f t="shared" si="383"/>
        <v>-4.8046511627906976E-2</v>
      </c>
      <c r="CU265" s="75">
        <f t="shared" si="470"/>
        <v>-3580</v>
      </c>
      <c r="CV265" s="75">
        <f t="shared" si="470"/>
        <v>-4174</v>
      </c>
      <c r="CW265" s="75">
        <f t="shared" si="470"/>
        <v>0</v>
      </c>
      <c r="CX265" s="126" cm="1">
        <f t="array" ref="CX265">IF($F265&lt;=10000,0,-ROUND(MAX(INDEX(CX$26:CX$38,MATCH(MAX($F265-CX$86-IF(CX$8="Yes",IF(CX$9=0,$U265,MIN($U265,CX$9)),0),0),CX$12:CX$25,1))*(MAX($F265-CX$86-IF(CX$8="Yes",IF(CX$9=0,$U265,MIN($U265,CX$9)),0),0)-INDEX(CX$12:CX$25,MATCH(MAX($F265-CX$86-IF(CX$8="Yes",IF(CX$9=0,$U265,MIN($U265,CX$9)),0),0),CX$12:CX$25,1)))+INDEX(CX$39:CX$51,MATCH(MAX($F265-CX$86-IF(CX$8="Yes",IF(CX$9=0,$U265,MIN($U265,CX$9)),0),0),CX$12:CX$25,1))-CX$87,0),0))*(1-_xlfn.IFNA(INDEX(WVFamilyCredit[Percent],MATCH(1,(WVFamilyCredit[Year]=Calc!$B$4)*(WVFamilyCredit[HH Size]=SUM(Calc!$B$11:$B$12))*(WVFamilyCredit[Status]=Calc!$B$8)*(WVFamilyCredit[greater than]&lt;=$F265)*(WVFamilyCredit[equal to or less than]&gt;=$F265),0)),0))</f>
        <v>-3412</v>
      </c>
      <c r="CY265" s="115" cm="1">
        <f t="array" ref="CY265">(1-_xlfn.IFNA(INDEX(WVFamilyCredit[Percent],MATCH(1,(WVFamilyCredit[Year]=Calc!$B$4)*(WVFamilyCredit[HH Size]=SUM(Calc!$B$11:$B$12))*(WVFamilyCredit[Status]=Calc!$B$8)*(WVFamilyCredit[greater than]&lt;=$F265)*(WVFamilyCredit[equal to or less than]&gt;=$F265),0)),0))</f>
        <v>1</v>
      </c>
      <c r="CZ265" s="112">
        <v>4075</v>
      </c>
      <c r="DA265" s="57"/>
      <c r="DB265" s="75">
        <f t="shared" si="471"/>
        <v>-3472</v>
      </c>
      <c r="DC265" s="75">
        <f t="shared" si="471"/>
        <v>0</v>
      </c>
      <c r="DE265" s="57"/>
      <c r="DF265" s="57">
        <f t="shared" si="427"/>
        <v>3818</v>
      </c>
      <c r="DG265" s="57">
        <f t="shared" si="428"/>
        <v>3338</v>
      </c>
      <c r="DH265">
        <v>0</v>
      </c>
      <c r="DI265" s="57">
        <f t="shared" si="429"/>
        <v>3542</v>
      </c>
      <c r="DJ265" s="75">
        <f t="shared" si="430"/>
        <v>2587</v>
      </c>
      <c r="DK265" s="75">
        <f t="shared" si="431"/>
        <v>3280</v>
      </c>
      <c r="DL265" s="75">
        <f t="shared" si="432"/>
        <v>3015</v>
      </c>
      <c r="DM265" s="57">
        <f t="shared" si="433"/>
        <v>3082</v>
      </c>
      <c r="DN265" s="57">
        <f t="shared" si="434"/>
        <v>2871</v>
      </c>
      <c r="DO265">
        <f>0</f>
        <v>0</v>
      </c>
      <c r="DP265">
        <v>0</v>
      </c>
      <c r="DQ265" s="57">
        <f t="shared" si="435"/>
        <v>-4132</v>
      </c>
      <c r="DR265" s="75">
        <f t="shared" si="436"/>
        <v>-3412</v>
      </c>
      <c r="EB265" s="209" cm="1">
        <f t="array" ref="EB265">_xlfn.IFNA(INDEX(CAeitcTable[],MATCH(1,(CAeitcTable[At Least]&lt;=$F265)*(CAeitcTable[But Not Over]&gt;=$F265),0),MATCH(MIN($B$12,3),VALUE(CAeitcTable[#Headers]),0)),0)</f>
        <v>0</v>
      </c>
      <c r="EC265">
        <f t="shared" si="472"/>
        <v>0</v>
      </c>
      <c r="ED265">
        <f t="shared" si="472"/>
        <v>0</v>
      </c>
      <c r="EE265">
        <f t="shared" si="472"/>
        <v>0</v>
      </c>
      <c r="EF265">
        <f t="shared" si="472"/>
        <v>0</v>
      </c>
      <c r="EI265">
        <f t="shared" si="411"/>
        <v>0</v>
      </c>
      <c r="EK265">
        <f t="shared" si="473"/>
        <v>0</v>
      </c>
      <c r="EL265">
        <f t="shared" si="473"/>
        <v>0</v>
      </c>
      <c r="EM265">
        <f t="shared" si="473"/>
        <v>0</v>
      </c>
      <c r="EN265">
        <f t="shared" si="473"/>
        <v>0</v>
      </c>
      <c r="EP265">
        <f t="shared" si="474"/>
        <v>0</v>
      </c>
      <c r="EQ265">
        <f t="shared" si="474"/>
        <v>0</v>
      </c>
      <c r="ER265" s="209">
        <f t="shared" si="412"/>
        <v>0</v>
      </c>
      <c r="ES265">
        <f t="shared" si="475"/>
        <v>0</v>
      </c>
      <c r="ET265">
        <f t="shared" si="475"/>
        <v>0</v>
      </c>
      <c r="EU265" s="213">
        <f t="shared" si="413"/>
        <v>0</v>
      </c>
      <c r="EW265" s="215">
        <f t="shared" si="414"/>
        <v>0</v>
      </c>
      <c r="EX265">
        <f t="shared" si="476"/>
        <v>0</v>
      </c>
      <c r="EY265">
        <f t="shared" si="476"/>
        <v>0</v>
      </c>
      <c r="FB265">
        <f t="shared" si="477"/>
        <v>0</v>
      </c>
      <c r="FC265">
        <f t="shared" si="477"/>
        <v>0</v>
      </c>
      <c r="FD265">
        <f t="shared" si="477"/>
        <v>0</v>
      </c>
      <c r="FG265" s="215">
        <f t="shared" si="415"/>
        <v>0</v>
      </c>
      <c r="FH265">
        <f t="shared" si="478"/>
        <v>0</v>
      </c>
      <c r="FI265">
        <f t="shared" si="478"/>
        <v>0</v>
      </c>
      <c r="FK265">
        <f t="shared" si="416"/>
        <v>0</v>
      </c>
      <c r="FL265" s="215">
        <f t="shared" si="417"/>
        <v>0</v>
      </c>
      <c r="FP265" s="215">
        <f t="shared" si="418"/>
        <v>0</v>
      </c>
      <c r="FQ265">
        <f t="shared" si="419"/>
        <v>0</v>
      </c>
      <c r="FR265" s="215">
        <f t="shared" si="420"/>
        <v>0</v>
      </c>
      <c r="FS265" s="209">
        <f t="shared" si="421"/>
        <v>315</v>
      </c>
      <c r="FU265">
        <f t="shared" si="422"/>
        <v>0</v>
      </c>
    </row>
    <row r="266" spans="6:177">
      <c r="F266" s="2">
        <v>86500</v>
      </c>
      <c r="G266">
        <f t="shared" si="423"/>
        <v>86525</v>
      </c>
      <c r="H266" s="75">
        <f t="shared" si="384"/>
        <v>-11291</v>
      </c>
      <c r="I266" s="57">
        <v>8155</v>
      </c>
      <c r="J266" s="57">
        <v>0</v>
      </c>
      <c r="K266" s="2">
        <f>ROUND(INDEX(CCareExpDecimal[],MATCH(F266,CCareExpDecimal[Income At Least],1),2)*J266,0)</f>
        <v>0</v>
      </c>
      <c r="L266" s="57">
        <v>1200.0000000000061</v>
      </c>
      <c r="M266" s="2">
        <f t="shared" si="385"/>
        <v>0</v>
      </c>
      <c r="N266" s="57">
        <v>4000</v>
      </c>
      <c r="O266" s="57">
        <f t="shared" si="363"/>
        <v>4000</v>
      </c>
      <c r="P266" s="2">
        <f t="shared" si="386"/>
        <v>0</v>
      </c>
      <c r="Q266" s="96">
        <v>0</v>
      </c>
      <c r="R266" s="96">
        <f t="shared" si="424"/>
        <v>0</v>
      </c>
      <c r="S266" s="2">
        <f t="shared" si="425"/>
        <v>0</v>
      </c>
      <c r="T266" s="2">
        <f t="shared" si="387"/>
        <v>-11291</v>
      </c>
      <c r="U266" s="2">
        <f t="shared" si="388"/>
        <v>11291</v>
      </c>
      <c r="V266" s="75"/>
      <c r="W266" s="75">
        <f t="shared" si="389"/>
        <v>-2509</v>
      </c>
      <c r="X266" s="75">
        <f t="shared" si="390"/>
        <v>5</v>
      </c>
      <c r="Y266" s="75">
        <f t="shared" si="391"/>
        <v>0</v>
      </c>
      <c r="Z266" s="75"/>
      <c r="AA266" s="2">
        <f t="shared" si="392"/>
        <v>2500</v>
      </c>
      <c r="AB266" s="2">
        <f>IF($F266&lt;=AD$64,AD$65,AD$66)*Calc!$B$12+AD$63</f>
        <v>1500</v>
      </c>
      <c r="AC266" s="2">
        <f t="shared" si="393"/>
        <v>4000</v>
      </c>
      <c r="AD266" s="126">
        <f t="shared" si="394"/>
        <v>-4210</v>
      </c>
      <c r="AE266" s="112">
        <v>3838</v>
      </c>
      <c r="AF266" s="75">
        <f t="shared" si="395"/>
        <v>0</v>
      </c>
      <c r="AG266" s="75"/>
      <c r="AH266" s="75">
        <f t="shared" si="396"/>
        <v>-1816</v>
      </c>
      <c r="AI266" s="75">
        <f t="shared" si="397"/>
        <v>260</v>
      </c>
      <c r="AJ266" s="75">
        <f t="shared" si="481"/>
        <v>0</v>
      </c>
      <c r="AK266" s="75">
        <f t="shared" si="399"/>
        <v>-3777</v>
      </c>
      <c r="AL266" s="75">
        <f t="shared" si="426"/>
        <v>-3517</v>
      </c>
      <c r="AM266" s="114">
        <v>3361</v>
      </c>
      <c r="AN266" s="120"/>
      <c r="AO266" s="75">
        <f t="shared" si="460"/>
        <v>-4174</v>
      </c>
      <c r="AP266" s="75">
        <f t="shared" si="460"/>
        <v>-3197</v>
      </c>
      <c r="AQ266" s="75"/>
      <c r="AR266" s="126">
        <f t="shared" si="400"/>
        <v>-3683</v>
      </c>
      <c r="AS266" s="75">
        <f t="shared" si="461"/>
        <v>-4368</v>
      </c>
      <c r="AT266" s="75">
        <f t="shared" si="461"/>
        <v>-4575</v>
      </c>
      <c r="AU266" s="75">
        <f t="shared" si="461"/>
        <v>0</v>
      </c>
      <c r="AV266" s="75">
        <f t="shared" si="461"/>
        <v>-4336</v>
      </c>
      <c r="AW266" s="112">
        <v>3571</v>
      </c>
      <c r="AX266" s="75">
        <f t="shared" si="462"/>
        <v>-6114</v>
      </c>
      <c r="AY266" s="75">
        <f t="shared" si="462"/>
        <v>-3953</v>
      </c>
      <c r="AZ266" s="75"/>
      <c r="BA266" s="75">
        <f t="shared" si="479"/>
        <v>-4162</v>
      </c>
      <c r="BB266" s="75">
        <f t="shared" si="479"/>
        <v>-2693</v>
      </c>
      <c r="BC266" s="75">
        <f t="shared" si="479"/>
        <v>-3958</v>
      </c>
      <c r="BD266" s="75">
        <f t="shared" si="479"/>
        <v>-4145</v>
      </c>
      <c r="BE266" s="75">
        <f t="shared" si="479"/>
        <v>-3758</v>
      </c>
      <c r="BF266" s="75">
        <f t="shared" si="479"/>
        <v>-2902</v>
      </c>
      <c r="BG266" s="112">
        <v>2608</v>
      </c>
      <c r="BH266" s="75">
        <f t="shared" si="401"/>
        <v>-4393</v>
      </c>
      <c r="BI266" s="75">
        <f t="shared" si="402"/>
        <v>5150</v>
      </c>
      <c r="BJ266" s="75">
        <f t="shared" si="403"/>
        <v>-3660</v>
      </c>
      <c r="BK266" s="75">
        <f t="shared" si="464"/>
        <v>-4105</v>
      </c>
      <c r="BL266" s="75">
        <f t="shared" si="464"/>
        <v>-3447</v>
      </c>
      <c r="BM266" s="75"/>
      <c r="BN266" s="75">
        <f t="shared" si="465"/>
        <v>-4506</v>
      </c>
      <c r="BO266" s="75">
        <f t="shared" si="465"/>
        <v>-3410</v>
      </c>
      <c r="BP266" s="112">
        <v>3305</v>
      </c>
      <c r="BQ266" s="75">
        <f t="shared" si="404"/>
        <v>-3166</v>
      </c>
      <c r="BR266" s="112">
        <v>3038</v>
      </c>
      <c r="BS266" s="75">
        <f t="shared" si="405"/>
        <v>5540</v>
      </c>
      <c r="BT266" s="75">
        <f t="shared" si="480"/>
        <v>-4645</v>
      </c>
      <c r="BU266" s="75">
        <f t="shared" si="480"/>
        <v>-4108</v>
      </c>
      <c r="BV266" s="75">
        <f t="shared" si="480"/>
        <v>0</v>
      </c>
      <c r="BW266" s="75">
        <f t="shared" si="480"/>
        <v>0</v>
      </c>
      <c r="BX266" s="75">
        <f t="shared" si="480"/>
        <v>-3320</v>
      </c>
      <c r="BY266" s="75">
        <f t="shared" si="480"/>
        <v>-3280</v>
      </c>
      <c r="BZ266" s="75">
        <f t="shared" si="480"/>
        <v>-4153</v>
      </c>
      <c r="CA266" s="75">
        <f t="shared" si="480"/>
        <v>-3503</v>
      </c>
      <c r="CB266" s="112">
        <v>3105</v>
      </c>
      <c r="CC266" s="75">
        <f t="shared" si="406"/>
        <v>-545</v>
      </c>
      <c r="CD266" s="75">
        <f t="shared" si="407"/>
        <v>500</v>
      </c>
      <c r="CE266" s="126">
        <f t="shared" si="408"/>
        <v>-1610</v>
      </c>
      <c r="CF266" s="75">
        <f t="shared" si="409"/>
        <v>-3571</v>
      </c>
      <c r="CG266" s="75"/>
      <c r="CH266" s="75">
        <f t="shared" si="467"/>
        <v>-6137</v>
      </c>
      <c r="CI266" s="75">
        <f t="shared" si="467"/>
        <v>-2656</v>
      </c>
      <c r="CJ266" s="75"/>
      <c r="CK266" s="75">
        <f t="shared" si="468"/>
        <v>-2729</v>
      </c>
      <c r="CL266" s="75">
        <f t="shared" si="468"/>
        <v>-3983</v>
      </c>
      <c r="CM266" s="112">
        <v>2904</v>
      </c>
      <c r="CN266" s="75">
        <f t="shared" si="469"/>
        <v>0</v>
      </c>
      <c r="CO266" s="75">
        <f t="shared" si="469"/>
        <v>0</v>
      </c>
      <c r="CP266" s="75">
        <f t="shared" si="469"/>
        <v>0</v>
      </c>
      <c r="CQ266" s="75"/>
      <c r="CR266" s="126">
        <f t="shared" si="410"/>
        <v>-4162</v>
      </c>
      <c r="CS266" s="112">
        <v>1994.6480000000001</v>
      </c>
      <c r="CT266" s="121">
        <f t="shared" si="383"/>
        <v>-4.8115606936416186E-2</v>
      </c>
      <c r="CU266" s="75">
        <f t="shared" si="470"/>
        <v>-3613</v>
      </c>
      <c r="CV266" s="75">
        <f t="shared" si="470"/>
        <v>-4203</v>
      </c>
      <c r="CW266" s="75">
        <f t="shared" si="470"/>
        <v>0</v>
      </c>
      <c r="CX266" s="126" cm="1">
        <f t="array" ref="CX266">IF($F266&lt;=10000,0,-ROUND(MAX(INDEX(CX$26:CX$38,MATCH(MAX($F266-CX$86-IF(CX$8="Yes",IF(CX$9=0,$U266,MIN($U266,CX$9)),0),0),CX$12:CX$25,1))*(MAX($F266-CX$86-IF(CX$8="Yes",IF(CX$9=0,$U266,MIN($U266,CX$9)),0),0)-INDEX(CX$12:CX$25,MATCH(MAX($F266-CX$86-IF(CX$8="Yes",IF(CX$9=0,$U266,MIN($U266,CX$9)),0),0),CX$12:CX$25,1)))+INDEX(CX$39:CX$51,MATCH(MAX($F266-CX$86-IF(CX$8="Yes",IF(CX$9=0,$U266,MIN($U266,CX$9)),0),0),CX$12:CX$25,1))-CX$87,0),0))*(1-_xlfn.IFNA(INDEX(WVFamilyCredit[Percent],MATCH(1,(WVFamilyCredit[Year]=Calc!$B$4)*(WVFamilyCredit[HH Size]=SUM(Calc!$B$11:$B$12))*(WVFamilyCredit[Status]=Calc!$B$8)*(WVFamilyCredit[greater than]&lt;=$F266)*(WVFamilyCredit[equal to or less than]&gt;=$F266),0)),0))</f>
        <v>-3438</v>
      </c>
      <c r="CY266" s="115" cm="1">
        <f t="array" ref="CY266">(1-_xlfn.IFNA(INDEX(WVFamilyCredit[Percent],MATCH(1,(WVFamilyCredit[Year]=Calc!$B$4)*(WVFamilyCredit[HH Size]=SUM(Calc!$B$11:$B$12))*(WVFamilyCredit[Status]=Calc!$B$8)*(WVFamilyCredit[greater than]&lt;=$F266)*(WVFamilyCredit[equal to or less than]&gt;=$F266),0)),0))</f>
        <v>1</v>
      </c>
      <c r="CZ266" s="112">
        <v>4108</v>
      </c>
      <c r="DA266" s="57"/>
      <c r="DB266" s="75">
        <f t="shared" si="471"/>
        <v>-3498</v>
      </c>
      <c r="DC266" s="75">
        <f t="shared" si="471"/>
        <v>0</v>
      </c>
      <c r="DE266" s="57"/>
      <c r="DF266" s="57">
        <f t="shared" si="427"/>
        <v>3838</v>
      </c>
      <c r="DG266" s="57">
        <f t="shared" si="428"/>
        <v>3361</v>
      </c>
      <c r="DH266">
        <v>0</v>
      </c>
      <c r="DI266" s="57">
        <f t="shared" si="429"/>
        <v>3571</v>
      </c>
      <c r="DJ266" s="75">
        <f t="shared" si="430"/>
        <v>2608</v>
      </c>
      <c r="DK266" s="75">
        <f t="shared" si="431"/>
        <v>3305</v>
      </c>
      <c r="DL266" s="75">
        <f t="shared" si="432"/>
        <v>3038</v>
      </c>
      <c r="DM266" s="57">
        <f t="shared" si="433"/>
        <v>3105</v>
      </c>
      <c r="DN266" s="57">
        <f t="shared" si="434"/>
        <v>2904</v>
      </c>
      <c r="DO266">
        <f>0</f>
        <v>0</v>
      </c>
      <c r="DP266">
        <v>0</v>
      </c>
      <c r="DQ266" s="57">
        <f t="shared" si="435"/>
        <v>-4162</v>
      </c>
      <c r="DR266" s="75">
        <f t="shared" si="436"/>
        <v>-3438</v>
      </c>
      <c r="EB266" s="209" cm="1">
        <f t="array" ref="EB266">_xlfn.IFNA(INDEX(CAeitcTable[],MATCH(1,(CAeitcTable[At Least]&lt;=$F266)*(CAeitcTable[But Not Over]&gt;=$F266),0),MATCH(MIN($B$12,3),VALUE(CAeitcTable[#Headers]),0)),0)</f>
        <v>0</v>
      </c>
      <c r="EC266">
        <f t="shared" si="472"/>
        <v>0</v>
      </c>
      <c r="ED266">
        <f t="shared" si="472"/>
        <v>0</v>
      </c>
      <c r="EE266">
        <f t="shared" si="472"/>
        <v>0</v>
      </c>
      <c r="EF266">
        <f t="shared" si="472"/>
        <v>0</v>
      </c>
      <c r="EI266">
        <f t="shared" si="411"/>
        <v>0</v>
      </c>
      <c r="EK266">
        <f t="shared" si="473"/>
        <v>0</v>
      </c>
      <c r="EL266">
        <f t="shared" si="473"/>
        <v>0</v>
      </c>
      <c r="EM266">
        <f t="shared" si="473"/>
        <v>0</v>
      </c>
      <c r="EN266">
        <f t="shared" si="473"/>
        <v>0</v>
      </c>
      <c r="EP266">
        <f t="shared" si="474"/>
        <v>0</v>
      </c>
      <c r="EQ266">
        <f t="shared" si="474"/>
        <v>0</v>
      </c>
      <c r="ER266" s="209">
        <f t="shared" si="412"/>
        <v>0</v>
      </c>
      <c r="ES266">
        <f t="shared" si="475"/>
        <v>0</v>
      </c>
      <c r="ET266">
        <f t="shared" si="475"/>
        <v>0</v>
      </c>
      <c r="EU266" s="213">
        <f t="shared" si="413"/>
        <v>0</v>
      </c>
      <c r="EW266" s="215">
        <f t="shared" si="414"/>
        <v>0</v>
      </c>
      <c r="EX266">
        <f t="shared" si="476"/>
        <v>0</v>
      </c>
      <c r="EY266">
        <f t="shared" si="476"/>
        <v>0</v>
      </c>
      <c r="FB266">
        <f t="shared" si="477"/>
        <v>0</v>
      </c>
      <c r="FC266">
        <f t="shared" si="477"/>
        <v>0</v>
      </c>
      <c r="FD266">
        <f t="shared" si="477"/>
        <v>0</v>
      </c>
      <c r="FG266" s="215">
        <f t="shared" si="415"/>
        <v>0</v>
      </c>
      <c r="FH266">
        <f t="shared" si="478"/>
        <v>0</v>
      </c>
      <c r="FI266">
        <f t="shared" si="478"/>
        <v>0</v>
      </c>
      <c r="FK266">
        <f t="shared" si="416"/>
        <v>0</v>
      </c>
      <c r="FL266" s="215">
        <f t="shared" si="417"/>
        <v>0</v>
      </c>
      <c r="FP266" s="215">
        <f t="shared" si="418"/>
        <v>0</v>
      </c>
      <c r="FQ266">
        <f t="shared" si="419"/>
        <v>0</v>
      </c>
      <c r="FR266" s="215">
        <f t="shared" si="420"/>
        <v>0</v>
      </c>
      <c r="FS266" s="209">
        <f t="shared" si="421"/>
        <v>315</v>
      </c>
      <c r="FU266">
        <f t="shared" si="422"/>
        <v>0</v>
      </c>
    </row>
    <row r="267" spans="6:177">
      <c r="F267" s="2">
        <v>87000</v>
      </c>
      <c r="G267">
        <f t="shared" si="423"/>
        <v>87025</v>
      </c>
      <c r="H267" s="75">
        <f t="shared" si="384"/>
        <v>-11401</v>
      </c>
      <c r="I267" s="57">
        <v>8265</v>
      </c>
      <c r="J267" s="57">
        <v>0</v>
      </c>
      <c r="K267" s="2">
        <f>ROUND(INDEX(CCareExpDecimal[],MATCH(F267,CCareExpDecimal[Income At Least],1),2)*J267,0)</f>
        <v>0</v>
      </c>
      <c r="L267" s="57">
        <v>1200.0000000000061</v>
      </c>
      <c r="M267" s="2">
        <f t="shared" si="385"/>
        <v>0</v>
      </c>
      <c r="N267" s="57">
        <v>4000</v>
      </c>
      <c r="O267" s="57">
        <f t="shared" si="363"/>
        <v>4000</v>
      </c>
      <c r="P267" s="2">
        <f t="shared" si="386"/>
        <v>0</v>
      </c>
      <c r="Q267" s="96">
        <v>0</v>
      </c>
      <c r="R267" s="96">
        <f t="shared" si="424"/>
        <v>0</v>
      </c>
      <c r="S267" s="2">
        <f t="shared" si="425"/>
        <v>0</v>
      </c>
      <c r="T267" s="2">
        <f t="shared" si="387"/>
        <v>-11401</v>
      </c>
      <c r="U267" s="2">
        <f t="shared" si="388"/>
        <v>11401</v>
      </c>
      <c r="V267" s="75"/>
      <c r="W267" s="75">
        <f t="shared" si="389"/>
        <v>-2528</v>
      </c>
      <c r="X267" s="75">
        <f t="shared" si="390"/>
        <v>5</v>
      </c>
      <c r="Y267" s="75">
        <f t="shared" si="391"/>
        <v>0</v>
      </c>
      <c r="Z267" s="75"/>
      <c r="AA267" s="2">
        <f t="shared" si="392"/>
        <v>2500</v>
      </c>
      <c r="AB267" s="2">
        <f>IF($F267&lt;=AD$64,AD$65,AD$66)*Calc!$B$12+AD$63</f>
        <v>1500</v>
      </c>
      <c r="AC267" s="2">
        <f t="shared" si="393"/>
        <v>4000</v>
      </c>
      <c r="AD267" s="126">
        <f t="shared" si="394"/>
        <v>-4235</v>
      </c>
      <c r="AE267" s="112">
        <v>3858</v>
      </c>
      <c r="AF267" s="75">
        <f t="shared" si="395"/>
        <v>0</v>
      </c>
      <c r="AG267" s="75"/>
      <c r="AH267" s="75">
        <f t="shared" si="396"/>
        <v>-1829</v>
      </c>
      <c r="AI267" s="75">
        <f t="shared" si="397"/>
        <v>210</v>
      </c>
      <c r="AJ267" s="75">
        <f t="shared" si="481"/>
        <v>0</v>
      </c>
      <c r="AK267" s="75">
        <f t="shared" si="399"/>
        <v>-3800</v>
      </c>
      <c r="AL267" s="75">
        <f t="shared" si="426"/>
        <v>-3590</v>
      </c>
      <c r="AM267" s="114">
        <v>3385</v>
      </c>
      <c r="AN267" s="120"/>
      <c r="AO267" s="75">
        <f t="shared" si="460"/>
        <v>-4221</v>
      </c>
      <c r="AP267" s="75">
        <f t="shared" si="460"/>
        <v>-3219</v>
      </c>
      <c r="AQ267" s="75"/>
      <c r="AR267" s="126">
        <f t="shared" si="400"/>
        <v>-3710</v>
      </c>
      <c r="AS267" s="75">
        <f t="shared" si="461"/>
        <v>-4401</v>
      </c>
      <c r="AT267" s="75">
        <f t="shared" si="461"/>
        <v>-4618</v>
      </c>
      <c r="AU267" s="75">
        <f t="shared" si="461"/>
        <v>0</v>
      </c>
      <c r="AV267" s="75">
        <f t="shared" si="461"/>
        <v>-4364</v>
      </c>
      <c r="AW267" s="112">
        <v>3600</v>
      </c>
      <c r="AX267" s="75">
        <f t="shared" si="462"/>
        <v>-6155</v>
      </c>
      <c r="AY267" s="75">
        <f t="shared" si="462"/>
        <v>-3982</v>
      </c>
      <c r="AZ267" s="75"/>
      <c r="BA267" s="75">
        <f t="shared" si="479"/>
        <v>-4186</v>
      </c>
      <c r="BB267" s="75">
        <f t="shared" si="479"/>
        <v>-2709</v>
      </c>
      <c r="BC267" s="75">
        <f t="shared" si="479"/>
        <v>-3982</v>
      </c>
      <c r="BD267" s="75">
        <f t="shared" si="479"/>
        <v>-4174</v>
      </c>
      <c r="BE267" s="75">
        <f t="shared" si="479"/>
        <v>-3781</v>
      </c>
      <c r="BF267" s="75">
        <f t="shared" si="479"/>
        <v>-2923</v>
      </c>
      <c r="BG267" s="112">
        <v>2629</v>
      </c>
      <c r="BH267" s="75">
        <f t="shared" si="401"/>
        <v>-4429</v>
      </c>
      <c r="BI267" s="75">
        <f t="shared" si="402"/>
        <v>5150</v>
      </c>
      <c r="BJ267" s="75">
        <f t="shared" si="403"/>
        <v>-3683</v>
      </c>
      <c r="BK267" s="75">
        <f t="shared" si="464"/>
        <v>-4130</v>
      </c>
      <c r="BL267" s="75">
        <f t="shared" si="464"/>
        <v>-3468</v>
      </c>
      <c r="BM267" s="75"/>
      <c r="BN267" s="75">
        <f t="shared" si="465"/>
        <v>-4540</v>
      </c>
      <c r="BO267" s="75">
        <f t="shared" si="465"/>
        <v>-3435</v>
      </c>
      <c r="BP267" s="112">
        <v>3330</v>
      </c>
      <c r="BQ267" s="75">
        <f t="shared" si="404"/>
        <v>-3191</v>
      </c>
      <c r="BR267" s="112">
        <v>3062</v>
      </c>
      <c r="BS267" s="75">
        <f t="shared" si="405"/>
        <v>5540</v>
      </c>
      <c r="BT267" s="75">
        <f t="shared" si="480"/>
        <v>-4679</v>
      </c>
      <c r="BU267" s="75">
        <f t="shared" si="480"/>
        <v>-4141</v>
      </c>
      <c r="BV267" s="75">
        <f t="shared" si="480"/>
        <v>0</v>
      </c>
      <c r="BW267" s="75">
        <f t="shared" si="480"/>
        <v>0</v>
      </c>
      <c r="BX267" s="75">
        <f t="shared" si="480"/>
        <v>-3352</v>
      </c>
      <c r="BY267" s="75">
        <f t="shared" si="480"/>
        <v>-3305</v>
      </c>
      <c r="BZ267" s="75">
        <f t="shared" si="480"/>
        <v>-4180</v>
      </c>
      <c r="CA267" s="75">
        <f t="shared" si="480"/>
        <v>-3527</v>
      </c>
      <c r="CB267" s="112">
        <v>3129</v>
      </c>
      <c r="CC267" s="75">
        <f t="shared" si="406"/>
        <v>-554</v>
      </c>
      <c r="CD267" s="75">
        <f t="shared" si="407"/>
        <v>500</v>
      </c>
      <c r="CE267" s="126">
        <f t="shared" si="408"/>
        <v>-1624</v>
      </c>
      <c r="CF267" s="75">
        <f t="shared" si="409"/>
        <v>-3595</v>
      </c>
      <c r="CG267" s="75"/>
      <c r="CH267" s="75">
        <f t="shared" si="467"/>
        <v>-6181</v>
      </c>
      <c r="CI267" s="75">
        <f t="shared" si="467"/>
        <v>-2671</v>
      </c>
      <c r="CJ267" s="75"/>
      <c r="CK267" s="75">
        <f t="shared" si="468"/>
        <v>-2752</v>
      </c>
      <c r="CL267" s="75">
        <f t="shared" si="468"/>
        <v>-4015</v>
      </c>
      <c r="CM267" s="112">
        <v>2936</v>
      </c>
      <c r="CN267" s="75">
        <f t="shared" si="469"/>
        <v>0</v>
      </c>
      <c r="CO267" s="75">
        <f t="shared" si="469"/>
        <v>0</v>
      </c>
      <c r="CP267" s="75">
        <f t="shared" si="469"/>
        <v>0</v>
      </c>
      <c r="CQ267" s="75"/>
      <c r="CR267" s="126">
        <f t="shared" si="410"/>
        <v>-4193</v>
      </c>
      <c r="CS267" s="112">
        <v>2025.3980000000001</v>
      </c>
      <c r="CT267" s="121">
        <f t="shared" si="383"/>
        <v>-4.8195402298850575E-2</v>
      </c>
      <c r="CU267" s="75">
        <f t="shared" si="470"/>
        <v>-3646</v>
      </c>
      <c r="CV267" s="75">
        <f t="shared" si="470"/>
        <v>-4232</v>
      </c>
      <c r="CW267" s="75">
        <f t="shared" si="470"/>
        <v>0</v>
      </c>
      <c r="CX267" s="126" cm="1">
        <f t="array" ref="CX267">IF($F267&lt;=10000,0,-ROUND(MAX(INDEX(CX$26:CX$38,MATCH(MAX($F267-CX$86-IF(CX$8="Yes",IF(CX$9=0,$U267,MIN($U267,CX$9)),0),0),CX$12:CX$25,1))*(MAX($F267-CX$86-IF(CX$8="Yes",IF(CX$9=0,$U267,MIN($U267,CX$9)),0),0)-INDEX(CX$12:CX$25,MATCH(MAX($F267-CX$86-IF(CX$8="Yes",IF(CX$9=0,$U267,MIN($U267,CX$9)),0),0),CX$12:CX$25,1)))+INDEX(CX$39:CX$51,MATCH(MAX($F267-CX$86-IF(CX$8="Yes",IF(CX$9=0,$U267,MIN($U267,CX$9)),0),0),CX$12:CX$25,1))-CX$87,0),0))*(1-_xlfn.IFNA(INDEX(WVFamilyCredit[Percent],MATCH(1,(WVFamilyCredit[Year]=Calc!$B$4)*(WVFamilyCredit[HH Size]=SUM(Calc!$B$11:$B$12))*(WVFamilyCredit[Status]=Calc!$B$8)*(WVFamilyCredit[greater than]&lt;=$F267)*(WVFamilyCredit[equal to or less than]&gt;=$F267),0)),0))</f>
        <v>-3464</v>
      </c>
      <c r="CY267" s="115" cm="1">
        <f t="array" ref="CY267">(1-_xlfn.IFNA(INDEX(WVFamilyCredit[Percent],MATCH(1,(WVFamilyCredit[Year]=Calc!$B$4)*(WVFamilyCredit[HH Size]=SUM(Calc!$B$11:$B$12))*(WVFamilyCredit[Status]=Calc!$B$8)*(WVFamilyCredit[greater than]&lt;=$F267)*(WVFamilyCredit[equal to or less than]&gt;=$F267),0)),0))</f>
        <v>1</v>
      </c>
      <c r="CZ267" s="112">
        <v>4140</v>
      </c>
      <c r="DA267" s="57"/>
      <c r="DB267" s="75">
        <f t="shared" si="471"/>
        <v>-3525</v>
      </c>
      <c r="DC267" s="75">
        <f t="shared" si="471"/>
        <v>0</v>
      </c>
      <c r="DE267" s="57"/>
      <c r="DF267" s="57">
        <f t="shared" si="427"/>
        <v>3858</v>
      </c>
      <c r="DG267" s="57">
        <f t="shared" si="428"/>
        <v>3385</v>
      </c>
      <c r="DH267">
        <v>0</v>
      </c>
      <c r="DI267" s="57">
        <f t="shared" si="429"/>
        <v>3600</v>
      </c>
      <c r="DJ267" s="75">
        <f t="shared" si="430"/>
        <v>2629</v>
      </c>
      <c r="DK267" s="75">
        <f t="shared" si="431"/>
        <v>3330</v>
      </c>
      <c r="DL267" s="75">
        <f t="shared" si="432"/>
        <v>3062</v>
      </c>
      <c r="DM267" s="57">
        <f t="shared" si="433"/>
        <v>3129</v>
      </c>
      <c r="DN267" s="57">
        <f t="shared" si="434"/>
        <v>2936</v>
      </c>
      <c r="DO267">
        <f>0</f>
        <v>0</v>
      </c>
      <c r="DP267">
        <v>0</v>
      </c>
      <c r="DQ267" s="57">
        <f t="shared" si="435"/>
        <v>-4193</v>
      </c>
      <c r="DR267" s="75">
        <f t="shared" si="436"/>
        <v>-3464</v>
      </c>
      <c r="EB267" s="209" cm="1">
        <f t="array" ref="EB267">_xlfn.IFNA(INDEX(CAeitcTable[],MATCH(1,(CAeitcTable[At Least]&lt;=$F267)*(CAeitcTable[But Not Over]&gt;=$F267),0),MATCH(MIN($B$12,3),VALUE(CAeitcTable[#Headers]),0)),0)</f>
        <v>0</v>
      </c>
      <c r="EC267">
        <f t="shared" si="472"/>
        <v>0</v>
      </c>
      <c r="ED267">
        <f t="shared" si="472"/>
        <v>0</v>
      </c>
      <c r="EE267">
        <f t="shared" si="472"/>
        <v>0</v>
      </c>
      <c r="EF267">
        <f t="shared" si="472"/>
        <v>0</v>
      </c>
      <c r="EI267">
        <f t="shared" si="411"/>
        <v>0</v>
      </c>
      <c r="EK267">
        <f t="shared" si="473"/>
        <v>0</v>
      </c>
      <c r="EL267">
        <f t="shared" si="473"/>
        <v>0</v>
      </c>
      <c r="EM267">
        <f t="shared" si="473"/>
        <v>0</v>
      </c>
      <c r="EN267">
        <f t="shared" si="473"/>
        <v>0</v>
      </c>
      <c r="EP267">
        <f t="shared" si="474"/>
        <v>0</v>
      </c>
      <c r="EQ267">
        <f t="shared" si="474"/>
        <v>0</v>
      </c>
      <c r="ER267" s="209">
        <f t="shared" si="412"/>
        <v>0</v>
      </c>
      <c r="ES267">
        <f t="shared" si="475"/>
        <v>0</v>
      </c>
      <c r="ET267">
        <f t="shared" si="475"/>
        <v>0</v>
      </c>
      <c r="EU267" s="213">
        <f t="shared" si="413"/>
        <v>0</v>
      </c>
      <c r="EW267" s="215">
        <f t="shared" si="414"/>
        <v>0</v>
      </c>
      <c r="EX267">
        <f t="shared" si="476"/>
        <v>0</v>
      </c>
      <c r="EY267">
        <f t="shared" si="476"/>
        <v>0</v>
      </c>
      <c r="FB267">
        <f t="shared" si="477"/>
        <v>0</v>
      </c>
      <c r="FC267">
        <f t="shared" si="477"/>
        <v>0</v>
      </c>
      <c r="FD267">
        <f t="shared" si="477"/>
        <v>0</v>
      </c>
      <c r="FG267" s="215">
        <f t="shared" si="415"/>
        <v>0</v>
      </c>
      <c r="FH267">
        <f t="shared" si="478"/>
        <v>0</v>
      </c>
      <c r="FI267">
        <f t="shared" si="478"/>
        <v>0</v>
      </c>
      <c r="FK267">
        <f t="shared" si="416"/>
        <v>0</v>
      </c>
      <c r="FL267" s="215">
        <f t="shared" si="417"/>
        <v>0</v>
      </c>
      <c r="FP267" s="215">
        <f t="shared" si="418"/>
        <v>0</v>
      </c>
      <c r="FQ267">
        <f t="shared" si="419"/>
        <v>0</v>
      </c>
      <c r="FR267" s="215">
        <f t="shared" si="420"/>
        <v>0</v>
      </c>
      <c r="FS267" s="209">
        <f t="shared" si="421"/>
        <v>315</v>
      </c>
      <c r="FU267">
        <f t="shared" si="422"/>
        <v>0</v>
      </c>
    </row>
    <row r="268" spans="6:177">
      <c r="F268" s="2">
        <v>87500</v>
      </c>
      <c r="G268">
        <f t="shared" si="423"/>
        <v>87525</v>
      </c>
      <c r="H268" s="75">
        <f t="shared" si="384"/>
        <v>-11511</v>
      </c>
      <c r="I268" s="57">
        <v>8375</v>
      </c>
      <c r="J268" s="57">
        <v>0</v>
      </c>
      <c r="K268" s="2">
        <f>ROUND(INDEX(CCareExpDecimal[],MATCH(F268,CCareExpDecimal[Income At Least],1),2)*J268,0)</f>
        <v>0</v>
      </c>
      <c r="L268" s="57">
        <v>1200.0000000000061</v>
      </c>
      <c r="M268" s="2">
        <f t="shared" si="385"/>
        <v>0</v>
      </c>
      <c r="N268" s="57">
        <v>4000</v>
      </c>
      <c r="O268" s="57">
        <f t="shared" si="363"/>
        <v>4000</v>
      </c>
      <c r="P268" s="2">
        <f t="shared" si="386"/>
        <v>0</v>
      </c>
      <c r="Q268" s="96">
        <v>0</v>
      </c>
      <c r="R268" s="96">
        <f t="shared" si="424"/>
        <v>0</v>
      </c>
      <c r="S268" s="2">
        <f t="shared" si="425"/>
        <v>0</v>
      </c>
      <c r="T268" s="2">
        <f t="shared" si="387"/>
        <v>-11511</v>
      </c>
      <c r="U268" s="2">
        <f t="shared" si="388"/>
        <v>11511</v>
      </c>
      <c r="V268" s="75"/>
      <c r="W268" s="75">
        <f t="shared" si="389"/>
        <v>-2548</v>
      </c>
      <c r="X268" s="75">
        <f t="shared" si="390"/>
        <v>5</v>
      </c>
      <c r="Y268" s="75">
        <f t="shared" si="391"/>
        <v>0</v>
      </c>
      <c r="Z268" s="75"/>
      <c r="AA268" s="2">
        <f t="shared" si="392"/>
        <v>2500</v>
      </c>
      <c r="AB268" s="2">
        <f>IF($F268&lt;=AD$64,AD$65,AD$66)*Calc!$B$12+AD$63</f>
        <v>1500</v>
      </c>
      <c r="AC268" s="2">
        <f t="shared" si="393"/>
        <v>4000</v>
      </c>
      <c r="AD268" s="126">
        <f t="shared" si="394"/>
        <v>-4260</v>
      </c>
      <c r="AE268" s="112">
        <v>3878</v>
      </c>
      <c r="AF268" s="75">
        <f t="shared" si="395"/>
        <v>0</v>
      </c>
      <c r="AG268" s="75"/>
      <c r="AH268" s="75">
        <f t="shared" si="396"/>
        <v>-1841</v>
      </c>
      <c r="AI268" s="75">
        <f t="shared" si="397"/>
        <v>160</v>
      </c>
      <c r="AJ268" s="75">
        <f t="shared" si="481"/>
        <v>0</v>
      </c>
      <c r="AK268" s="75">
        <f t="shared" si="399"/>
        <v>-3824</v>
      </c>
      <c r="AL268" s="75">
        <f t="shared" si="426"/>
        <v>-3664</v>
      </c>
      <c r="AM268" s="114">
        <v>3408</v>
      </c>
      <c r="AN268" s="120"/>
      <c r="AO268" s="75">
        <f t="shared" si="460"/>
        <v>-4267</v>
      </c>
      <c r="AP268" s="75">
        <f t="shared" si="460"/>
        <v>-3241</v>
      </c>
      <c r="AQ268" s="75"/>
      <c r="AR268" s="126">
        <f t="shared" si="400"/>
        <v>-3738</v>
      </c>
      <c r="AS268" s="75">
        <f t="shared" si="461"/>
        <v>-4434</v>
      </c>
      <c r="AT268" s="75">
        <f t="shared" si="461"/>
        <v>-4660</v>
      </c>
      <c r="AU268" s="75">
        <f t="shared" si="461"/>
        <v>0</v>
      </c>
      <c r="AV268" s="75">
        <f t="shared" si="461"/>
        <v>-4393</v>
      </c>
      <c r="AW268" s="112">
        <v>3628</v>
      </c>
      <c r="AX268" s="75">
        <f t="shared" si="462"/>
        <v>-6196</v>
      </c>
      <c r="AY268" s="75">
        <f t="shared" si="462"/>
        <v>-4011</v>
      </c>
      <c r="AZ268" s="75"/>
      <c r="BA268" s="75">
        <f t="shared" si="479"/>
        <v>-4211</v>
      </c>
      <c r="BB268" s="75">
        <f t="shared" si="479"/>
        <v>-2725</v>
      </c>
      <c r="BC268" s="75">
        <f t="shared" si="479"/>
        <v>-4005</v>
      </c>
      <c r="BD268" s="75">
        <f t="shared" si="479"/>
        <v>-4202</v>
      </c>
      <c r="BE268" s="75">
        <f t="shared" si="479"/>
        <v>-3803</v>
      </c>
      <c r="BF268" s="75">
        <f t="shared" si="479"/>
        <v>-2945</v>
      </c>
      <c r="BG268" s="112">
        <v>2650</v>
      </c>
      <c r="BH268" s="75">
        <f t="shared" si="401"/>
        <v>-4465</v>
      </c>
      <c r="BI268" s="75">
        <f t="shared" si="402"/>
        <v>5150</v>
      </c>
      <c r="BJ268" s="75">
        <f t="shared" si="403"/>
        <v>-3707</v>
      </c>
      <c r="BK268" s="75">
        <f t="shared" si="464"/>
        <v>-4155</v>
      </c>
      <c r="BL268" s="75">
        <f t="shared" si="464"/>
        <v>-3489</v>
      </c>
      <c r="BM268" s="75"/>
      <c r="BN268" s="75">
        <f t="shared" si="465"/>
        <v>-4574</v>
      </c>
      <c r="BO268" s="75">
        <f t="shared" si="465"/>
        <v>-3460</v>
      </c>
      <c r="BP268" s="112">
        <v>3355</v>
      </c>
      <c r="BQ268" s="75">
        <f t="shared" si="404"/>
        <v>-3215</v>
      </c>
      <c r="BR268" s="112">
        <v>3086</v>
      </c>
      <c r="BS268" s="75">
        <f t="shared" si="405"/>
        <v>5540</v>
      </c>
      <c r="BT268" s="75">
        <f t="shared" si="480"/>
        <v>-4713</v>
      </c>
      <c r="BU268" s="75">
        <f t="shared" si="480"/>
        <v>-4175</v>
      </c>
      <c r="BV268" s="75">
        <f t="shared" si="480"/>
        <v>0</v>
      </c>
      <c r="BW268" s="75">
        <f t="shared" si="480"/>
        <v>0</v>
      </c>
      <c r="BX268" s="75">
        <f t="shared" si="480"/>
        <v>-3384</v>
      </c>
      <c r="BY268" s="75">
        <f t="shared" si="480"/>
        <v>-3329</v>
      </c>
      <c r="BZ268" s="75">
        <f t="shared" si="480"/>
        <v>-4208</v>
      </c>
      <c r="CA268" s="75">
        <f t="shared" si="480"/>
        <v>-3551</v>
      </c>
      <c r="CB268" s="112">
        <v>3153</v>
      </c>
      <c r="CC268" s="75">
        <f t="shared" si="406"/>
        <v>-564</v>
      </c>
      <c r="CD268" s="75">
        <f t="shared" si="407"/>
        <v>500</v>
      </c>
      <c r="CE268" s="126">
        <f t="shared" si="408"/>
        <v>-1638</v>
      </c>
      <c r="CF268" s="75">
        <f t="shared" si="409"/>
        <v>-3619</v>
      </c>
      <c r="CG268" s="75"/>
      <c r="CH268" s="75">
        <f t="shared" si="467"/>
        <v>-6225</v>
      </c>
      <c r="CI268" s="75">
        <f t="shared" si="467"/>
        <v>-2686</v>
      </c>
      <c r="CJ268" s="75"/>
      <c r="CK268" s="75">
        <f t="shared" si="468"/>
        <v>-2776</v>
      </c>
      <c r="CL268" s="75">
        <f t="shared" si="468"/>
        <v>-4047</v>
      </c>
      <c r="CM268" s="112">
        <v>2969</v>
      </c>
      <c r="CN268" s="75">
        <f t="shared" si="469"/>
        <v>0</v>
      </c>
      <c r="CO268" s="75">
        <f t="shared" si="469"/>
        <v>0</v>
      </c>
      <c r="CP268" s="75">
        <f t="shared" si="469"/>
        <v>0</v>
      </c>
      <c r="CQ268" s="75"/>
      <c r="CR268" s="126">
        <f t="shared" si="410"/>
        <v>-4224</v>
      </c>
      <c r="CS268" s="112">
        <v>2056.1480000000001</v>
      </c>
      <c r="CT268" s="121">
        <f t="shared" si="383"/>
        <v>-4.8274285714285714E-2</v>
      </c>
      <c r="CU268" s="75">
        <f t="shared" si="470"/>
        <v>-3679</v>
      </c>
      <c r="CV268" s="75">
        <f t="shared" si="470"/>
        <v>-4260</v>
      </c>
      <c r="CW268" s="75">
        <f t="shared" si="470"/>
        <v>0</v>
      </c>
      <c r="CX268" s="126" cm="1">
        <f t="array" ref="CX268">IF($F268&lt;=10000,0,-ROUND(MAX(INDEX(CX$26:CX$38,MATCH(MAX($F268-CX$86-IF(CX$8="Yes",IF(CX$9=0,$U268,MIN($U268,CX$9)),0),0),CX$12:CX$25,1))*(MAX($F268-CX$86-IF(CX$8="Yes",IF(CX$9=0,$U268,MIN($U268,CX$9)),0),0)-INDEX(CX$12:CX$25,MATCH(MAX($F268-CX$86-IF(CX$8="Yes",IF(CX$9=0,$U268,MIN($U268,CX$9)),0),0),CX$12:CX$25,1)))+INDEX(CX$39:CX$51,MATCH(MAX($F268-CX$86-IF(CX$8="Yes",IF(CX$9=0,$U268,MIN($U268,CX$9)),0),0),CX$12:CX$25,1))-CX$87,0),0))*(1-_xlfn.IFNA(INDEX(WVFamilyCredit[Percent],MATCH(1,(WVFamilyCredit[Year]=Calc!$B$4)*(WVFamilyCredit[HH Size]=SUM(Calc!$B$11:$B$12))*(WVFamilyCredit[Status]=Calc!$B$8)*(WVFamilyCredit[greater than]&lt;=$F268)*(WVFamilyCredit[equal to or less than]&gt;=$F268),0)),0))</f>
        <v>-3489</v>
      </c>
      <c r="CY268" s="115" cm="1">
        <f t="array" ref="CY268">(1-_xlfn.IFNA(INDEX(WVFamilyCredit[Percent],MATCH(1,(WVFamilyCredit[Year]=Calc!$B$4)*(WVFamilyCredit[HH Size]=SUM(Calc!$B$11:$B$12))*(WVFamilyCredit[Status]=Calc!$B$8)*(WVFamilyCredit[greater than]&lt;=$F268)*(WVFamilyCredit[equal to or less than]&gt;=$F268),0)),0))</f>
        <v>1</v>
      </c>
      <c r="CZ268" s="112">
        <v>4173</v>
      </c>
      <c r="DA268" s="57"/>
      <c r="DB268" s="75">
        <f t="shared" si="471"/>
        <v>-3551</v>
      </c>
      <c r="DC268" s="75">
        <f t="shared" si="471"/>
        <v>0</v>
      </c>
      <c r="DE268" s="57"/>
      <c r="DF268" s="57">
        <f t="shared" si="427"/>
        <v>3878</v>
      </c>
      <c r="DG268" s="57">
        <f t="shared" si="428"/>
        <v>3408</v>
      </c>
      <c r="DH268">
        <v>0</v>
      </c>
      <c r="DI268" s="57">
        <f t="shared" si="429"/>
        <v>3628</v>
      </c>
      <c r="DJ268" s="75">
        <f t="shared" si="430"/>
        <v>2650</v>
      </c>
      <c r="DK268" s="75">
        <f t="shared" si="431"/>
        <v>3355</v>
      </c>
      <c r="DL268" s="75">
        <f t="shared" si="432"/>
        <v>3086</v>
      </c>
      <c r="DM268" s="57">
        <f t="shared" si="433"/>
        <v>3153</v>
      </c>
      <c r="DN268" s="57">
        <f t="shared" si="434"/>
        <v>2969</v>
      </c>
      <c r="DO268">
        <f>0</f>
        <v>0</v>
      </c>
      <c r="DP268">
        <v>0</v>
      </c>
      <c r="DQ268" s="57">
        <f t="shared" si="435"/>
        <v>-4224</v>
      </c>
      <c r="DR268" s="75">
        <f t="shared" si="436"/>
        <v>-3489</v>
      </c>
      <c r="EB268" s="209" cm="1">
        <f t="array" ref="EB268">_xlfn.IFNA(INDEX(CAeitcTable[],MATCH(1,(CAeitcTable[At Least]&lt;=$F268)*(CAeitcTable[But Not Over]&gt;=$F268),0),MATCH(MIN($B$12,3),VALUE(CAeitcTable[#Headers]),0)),0)</f>
        <v>0</v>
      </c>
      <c r="EC268">
        <f t="shared" si="472"/>
        <v>0</v>
      </c>
      <c r="ED268">
        <f t="shared" si="472"/>
        <v>0</v>
      </c>
      <c r="EE268">
        <f t="shared" si="472"/>
        <v>0</v>
      </c>
      <c r="EF268">
        <f t="shared" si="472"/>
        <v>0</v>
      </c>
      <c r="EI268">
        <f t="shared" si="411"/>
        <v>0</v>
      </c>
      <c r="EK268">
        <f t="shared" si="473"/>
        <v>0</v>
      </c>
      <c r="EL268">
        <f t="shared" si="473"/>
        <v>0</v>
      </c>
      <c r="EM268">
        <f t="shared" si="473"/>
        <v>0</v>
      </c>
      <c r="EN268">
        <f t="shared" si="473"/>
        <v>0</v>
      </c>
      <c r="EP268">
        <f t="shared" si="474"/>
        <v>0</v>
      </c>
      <c r="EQ268">
        <f t="shared" si="474"/>
        <v>0</v>
      </c>
      <c r="ER268" s="209">
        <f t="shared" si="412"/>
        <v>0</v>
      </c>
      <c r="ES268">
        <f t="shared" si="475"/>
        <v>0</v>
      </c>
      <c r="ET268">
        <f t="shared" si="475"/>
        <v>0</v>
      </c>
      <c r="EU268" s="213">
        <f t="shared" si="413"/>
        <v>0</v>
      </c>
      <c r="EW268" s="215">
        <f t="shared" si="414"/>
        <v>0</v>
      </c>
      <c r="EX268">
        <f t="shared" si="476"/>
        <v>0</v>
      </c>
      <c r="EY268">
        <f t="shared" si="476"/>
        <v>0</v>
      </c>
      <c r="FB268">
        <f t="shared" si="477"/>
        <v>0</v>
      </c>
      <c r="FC268">
        <f t="shared" si="477"/>
        <v>0</v>
      </c>
      <c r="FD268">
        <f t="shared" si="477"/>
        <v>0</v>
      </c>
      <c r="FG268" s="215">
        <f t="shared" si="415"/>
        <v>0</v>
      </c>
      <c r="FH268">
        <f t="shared" si="478"/>
        <v>0</v>
      </c>
      <c r="FI268">
        <f t="shared" si="478"/>
        <v>0</v>
      </c>
      <c r="FK268">
        <f t="shared" si="416"/>
        <v>0</v>
      </c>
      <c r="FL268" s="215">
        <f t="shared" si="417"/>
        <v>0</v>
      </c>
      <c r="FP268" s="215">
        <f t="shared" si="418"/>
        <v>0</v>
      </c>
      <c r="FQ268">
        <f t="shared" si="419"/>
        <v>0</v>
      </c>
      <c r="FR268" s="215">
        <f t="shared" si="420"/>
        <v>0</v>
      </c>
      <c r="FS268" s="209">
        <f t="shared" si="421"/>
        <v>315</v>
      </c>
      <c r="FU268">
        <f t="shared" si="422"/>
        <v>0</v>
      </c>
    </row>
    <row r="269" spans="6:177">
      <c r="F269" s="2">
        <v>88000</v>
      </c>
      <c r="G269">
        <f t="shared" si="423"/>
        <v>88025</v>
      </c>
      <c r="H269" s="75">
        <f t="shared" si="384"/>
        <v>-11621</v>
      </c>
      <c r="I269" s="57">
        <v>8485</v>
      </c>
      <c r="J269" s="57">
        <v>0</v>
      </c>
      <c r="K269" s="2">
        <f>ROUND(INDEX(CCareExpDecimal[],MATCH(F269,CCareExpDecimal[Income At Least],1),2)*J269,0)</f>
        <v>0</v>
      </c>
      <c r="L269" s="57">
        <v>1200.0000000000061</v>
      </c>
      <c r="M269" s="2">
        <f t="shared" si="385"/>
        <v>0</v>
      </c>
      <c r="N269" s="57">
        <v>4000</v>
      </c>
      <c r="O269" s="57">
        <f t="shared" si="363"/>
        <v>4000</v>
      </c>
      <c r="P269" s="2">
        <f t="shared" si="386"/>
        <v>0</v>
      </c>
      <c r="Q269" s="96">
        <v>0</v>
      </c>
      <c r="R269" s="96">
        <f t="shared" si="424"/>
        <v>0</v>
      </c>
      <c r="S269" s="2">
        <f t="shared" si="425"/>
        <v>0</v>
      </c>
      <c r="T269" s="2">
        <f t="shared" si="387"/>
        <v>-11621</v>
      </c>
      <c r="U269" s="2">
        <f t="shared" si="388"/>
        <v>11621</v>
      </c>
      <c r="V269" s="75"/>
      <c r="W269" s="75">
        <f t="shared" si="389"/>
        <v>-2567</v>
      </c>
      <c r="X269" s="75">
        <f t="shared" si="390"/>
        <v>5</v>
      </c>
      <c r="Y269" s="75">
        <f t="shared" si="391"/>
        <v>0</v>
      </c>
      <c r="Z269" s="75"/>
      <c r="AA269" s="2">
        <f t="shared" si="392"/>
        <v>2500</v>
      </c>
      <c r="AB269" s="2">
        <f>IF($F269&lt;=AD$64,AD$65,AD$66)*Calc!$B$12+AD$63</f>
        <v>1500</v>
      </c>
      <c r="AC269" s="2">
        <f t="shared" si="393"/>
        <v>4000</v>
      </c>
      <c r="AD269" s="126">
        <f t="shared" si="394"/>
        <v>-4285</v>
      </c>
      <c r="AE269" s="112">
        <v>3898</v>
      </c>
      <c r="AF269" s="75">
        <f t="shared" si="395"/>
        <v>0</v>
      </c>
      <c r="AG269" s="75"/>
      <c r="AH269" s="75">
        <f t="shared" si="396"/>
        <v>-1854</v>
      </c>
      <c r="AI269" s="75">
        <f t="shared" si="397"/>
        <v>110</v>
      </c>
      <c r="AJ269" s="75">
        <f t="shared" si="481"/>
        <v>0</v>
      </c>
      <c r="AK269" s="75">
        <f t="shared" si="399"/>
        <v>-3847</v>
      </c>
      <c r="AL269" s="75">
        <f t="shared" si="426"/>
        <v>-3737</v>
      </c>
      <c r="AM269" s="114">
        <v>3432</v>
      </c>
      <c r="AN269" s="120"/>
      <c r="AO269" s="75">
        <f t="shared" si="460"/>
        <v>-4314</v>
      </c>
      <c r="AP269" s="75">
        <f t="shared" si="460"/>
        <v>-3263</v>
      </c>
      <c r="AQ269" s="75"/>
      <c r="AR269" s="126">
        <f t="shared" si="400"/>
        <v>-3765</v>
      </c>
      <c r="AS269" s="75">
        <f t="shared" si="461"/>
        <v>-4467</v>
      </c>
      <c r="AT269" s="75">
        <f t="shared" si="461"/>
        <v>-4703</v>
      </c>
      <c r="AU269" s="75">
        <f t="shared" si="461"/>
        <v>0</v>
      </c>
      <c r="AV269" s="75">
        <f t="shared" si="461"/>
        <v>-4422</v>
      </c>
      <c r="AW269" s="112">
        <v>3657</v>
      </c>
      <c r="AX269" s="75">
        <f t="shared" si="462"/>
        <v>-6238</v>
      </c>
      <c r="AY269" s="75">
        <f t="shared" si="462"/>
        <v>-4040</v>
      </c>
      <c r="AZ269" s="75"/>
      <c r="BA269" s="75">
        <f t="shared" si="479"/>
        <v>-4236</v>
      </c>
      <c r="BB269" s="75">
        <f t="shared" si="479"/>
        <v>-2741</v>
      </c>
      <c r="BC269" s="75">
        <f t="shared" si="479"/>
        <v>-4029</v>
      </c>
      <c r="BD269" s="75">
        <f t="shared" si="479"/>
        <v>-4231</v>
      </c>
      <c r="BE269" s="75">
        <f t="shared" si="479"/>
        <v>-3826</v>
      </c>
      <c r="BF269" s="75">
        <f t="shared" si="479"/>
        <v>-2966</v>
      </c>
      <c r="BG269" s="112">
        <v>2672</v>
      </c>
      <c r="BH269" s="75">
        <f t="shared" si="401"/>
        <v>-4501</v>
      </c>
      <c r="BI269" s="75">
        <f t="shared" si="402"/>
        <v>5150</v>
      </c>
      <c r="BJ269" s="75">
        <f t="shared" si="403"/>
        <v>-3731</v>
      </c>
      <c r="BK269" s="75">
        <f t="shared" si="464"/>
        <v>-4180</v>
      </c>
      <c r="BL269" s="75">
        <f t="shared" si="464"/>
        <v>-3511</v>
      </c>
      <c r="BM269" s="75"/>
      <c r="BN269" s="75">
        <f t="shared" si="465"/>
        <v>-4608</v>
      </c>
      <c r="BO269" s="75">
        <f t="shared" si="465"/>
        <v>-3485</v>
      </c>
      <c r="BP269" s="112">
        <v>3380</v>
      </c>
      <c r="BQ269" s="75">
        <f t="shared" si="404"/>
        <v>-3240</v>
      </c>
      <c r="BR269" s="112">
        <v>3110</v>
      </c>
      <c r="BS269" s="75">
        <f t="shared" si="405"/>
        <v>5540</v>
      </c>
      <c r="BT269" s="75">
        <f t="shared" si="480"/>
        <v>-4747</v>
      </c>
      <c r="BU269" s="75">
        <f t="shared" si="480"/>
        <v>-4208</v>
      </c>
      <c r="BV269" s="75">
        <f t="shared" si="480"/>
        <v>0</v>
      </c>
      <c r="BW269" s="75">
        <f t="shared" si="480"/>
        <v>0</v>
      </c>
      <c r="BX269" s="75">
        <f t="shared" si="480"/>
        <v>-3416</v>
      </c>
      <c r="BY269" s="75">
        <f t="shared" si="480"/>
        <v>-3354</v>
      </c>
      <c r="BZ269" s="75">
        <f t="shared" si="480"/>
        <v>-4235</v>
      </c>
      <c r="CA269" s="75">
        <f t="shared" si="480"/>
        <v>-3574</v>
      </c>
      <c r="CB269" s="112">
        <v>3177</v>
      </c>
      <c r="CC269" s="75">
        <f t="shared" si="406"/>
        <v>-574</v>
      </c>
      <c r="CD269" s="75">
        <f t="shared" si="407"/>
        <v>500</v>
      </c>
      <c r="CE269" s="126">
        <f t="shared" si="408"/>
        <v>-1651</v>
      </c>
      <c r="CF269" s="75">
        <f t="shared" si="409"/>
        <v>-3642</v>
      </c>
      <c r="CG269" s="75"/>
      <c r="CH269" s="75">
        <f t="shared" si="467"/>
        <v>-6269</v>
      </c>
      <c r="CI269" s="75">
        <f t="shared" si="467"/>
        <v>-2702</v>
      </c>
      <c r="CJ269" s="75"/>
      <c r="CK269" s="75">
        <f t="shared" si="468"/>
        <v>-2800</v>
      </c>
      <c r="CL269" s="75">
        <f t="shared" si="468"/>
        <v>-4079</v>
      </c>
      <c r="CM269" s="112">
        <v>3001</v>
      </c>
      <c r="CN269" s="75">
        <f t="shared" si="469"/>
        <v>0</v>
      </c>
      <c r="CO269" s="75">
        <f t="shared" si="469"/>
        <v>0</v>
      </c>
      <c r="CP269" s="75">
        <f t="shared" si="469"/>
        <v>0</v>
      </c>
      <c r="CQ269" s="75"/>
      <c r="CR269" s="126">
        <f t="shared" si="410"/>
        <v>-4255</v>
      </c>
      <c r="CS269" s="112">
        <v>2086.8980000000001</v>
      </c>
      <c r="CT269" s="121">
        <f t="shared" si="383"/>
        <v>-4.835227272727273E-2</v>
      </c>
      <c r="CU269" s="75">
        <f t="shared" si="470"/>
        <v>-3712</v>
      </c>
      <c r="CV269" s="75">
        <f t="shared" si="470"/>
        <v>-4289</v>
      </c>
      <c r="CW269" s="75">
        <f t="shared" si="470"/>
        <v>0</v>
      </c>
      <c r="CX269" s="126" cm="1">
        <f t="array" ref="CX269">IF($F269&lt;=10000,0,-ROUND(MAX(INDEX(CX$26:CX$38,MATCH(MAX($F269-CX$86-IF(CX$8="Yes",IF(CX$9=0,$U269,MIN($U269,CX$9)),0),0),CX$12:CX$25,1))*(MAX($F269-CX$86-IF(CX$8="Yes",IF(CX$9=0,$U269,MIN($U269,CX$9)),0),0)-INDEX(CX$12:CX$25,MATCH(MAX($F269-CX$86-IF(CX$8="Yes",IF(CX$9=0,$U269,MIN($U269,CX$9)),0),0),CX$12:CX$25,1)))+INDEX(CX$39:CX$51,MATCH(MAX($F269-CX$86-IF(CX$8="Yes",IF(CX$9=0,$U269,MIN($U269,CX$9)),0),0),CX$12:CX$25,1))-CX$87,0),0))*(1-_xlfn.IFNA(INDEX(WVFamilyCredit[Percent],MATCH(1,(WVFamilyCredit[Year]=Calc!$B$4)*(WVFamilyCredit[HH Size]=SUM(Calc!$B$11:$B$12))*(WVFamilyCredit[Status]=Calc!$B$8)*(WVFamilyCredit[greater than]&lt;=$F269)*(WVFamilyCredit[equal to or less than]&gt;=$F269),0)),0))</f>
        <v>-3515</v>
      </c>
      <c r="CY269" s="115" cm="1">
        <f t="array" ref="CY269">(1-_xlfn.IFNA(INDEX(WVFamilyCredit[Percent],MATCH(1,(WVFamilyCredit[Year]=Calc!$B$4)*(WVFamilyCredit[HH Size]=SUM(Calc!$B$11:$B$12))*(WVFamilyCredit[Status]=Calc!$B$8)*(WVFamilyCredit[greater than]&lt;=$F269)*(WVFamilyCredit[equal to or less than]&gt;=$F269),0)),0))</f>
        <v>1</v>
      </c>
      <c r="CZ269" s="112">
        <v>4205</v>
      </c>
      <c r="DA269" s="57"/>
      <c r="DB269" s="75">
        <f t="shared" si="471"/>
        <v>-3578</v>
      </c>
      <c r="DC269" s="75">
        <f t="shared" si="471"/>
        <v>0</v>
      </c>
      <c r="DE269" s="57"/>
      <c r="DF269" s="57">
        <f t="shared" si="427"/>
        <v>3898</v>
      </c>
      <c r="DG269" s="57">
        <f t="shared" si="428"/>
        <v>3432</v>
      </c>
      <c r="DH269">
        <v>0</v>
      </c>
      <c r="DI269" s="57">
        <f t="shared" si="429"/>
        <v>3657</v>
      </c>
      <c r="DJ269" s="75">
        <f t="shared" si="430"/>
        <v>2672</v>
      </c>
      <c r="DK269" s="75">
        <f t="shared" si="431"/>
        <v>3380</v>
      </c>
      <c r="DL269" s="75">
        <f t="shared" si="432"/>
        <v>3110</v>
      </c>
      <c r="DM269" s="57">
        <f t="shared" si="433"/>
        <v>3177</v>
      </c>
      <c r="DN269" s="57">
        <f t="shared" si="434"/>
        <v>3001</v>
      </c>
      <c r="DO269">
        <f>0</f>
        <v>0</v>
      </c>
      <c r="DP269">
        <v>0</v>
      </c>
      <c r="DQ269" s="57">
        <f t="shared" si="435"/>
        <v>-4255</v>
      </c>
      <c r="DR269" s="75">
        <f t="shared" si="436"/>
        <v>-3515</v>
      </c>
      <c r="EB269" s="209" cm="1">
        <f t="array" ref="EB269">_xlfn.IFNA(INDEX(CAeitcTable[],MATCH(1,(CAeitcTable[At Least]&lt;=$F269)*(CAeitcTable[But Not Over]&gt;=$F269),0),MATCH(MIN($B$12,3),VALUE(CAeitcTable[#Headers]),0)),0)</f>
        <v>0</v>
      </c>
      <c r="EC269">
        <f t="shared" si="472"/>
        <v>0</v>
      </c>
      <c r="ED269">
        <f t="shared" si="472"/>
        <v>0</v>
      </c>
      <c r="EE269">
        <f t="shared" si="472"/>
        <v>0</v>
      </c>
      <c r="EF269">
        <f t="shared" si="472"/>
        <v>0</v>
      </c>
      <c r="EI269">
        <f t="shared" si="411"/>
        <v>0</v>
      </c>
      <c r="EK269">
        <f t="shared" si="473"/>
        <v>0</v>
      </c>
      <c r="EL269">
        <f t="shared" si="473"/>
        <v>0</v>
      </c>
      <c r="EM269">
        <f t="shared" si="473"/>
        <v>0</v>
      </c>
      <c r="EN269">
        <f t="shared" si="473"/>
        <v>0</v>
      </c>
      <c r="EP269">
        <f t="shared" si="474"/>
        <v>0</v>
      </c>
      <c r="EQ269">
        <f t="shared" si="474"/>
        <v>0</v>
      </c>
      <c r="ER269" s="209">
        <f t="shared" si="412"/>
        <v>0</v>
      </c>
      <c r="ES269">
        <f t="shared" si="475"/>
        <v>0</v>
      </c>
      <c r="ET269">
        <f t="shared" si="475"/>
        <v>0</v>
      </c>
      <c r="EU269" s="213">
        <f t="shared" si="413"/>
        <v>0</v>
      </c>
      <c r="EW269" s="215">
        <f t="shared" si="414"/>
        <v>0</v>
      </c>
      <c r="EX269">
        <f t="shared" si="476"/>
        <v>0</v>
      </c>
      <c r="EY269">
        <f t="shared" si="476"/>
        <v>0</v>
      </c>
      <c r="FB269">
        <f t="shared" si="477"/>
        <v>0</v>
      </c>
      <c r="FC269">
        <f t="shared" si="477"/>
        <v>0</v>
      </c>
      <c r="FD269">
        <f t="shared" si="477"/>
        <v>0</v>
      </c>
      <c r="FG269" s="215">
        <f t="shared" si="415"/>
        <v>0</v>
      </c>
      <c r="FH269">
        <f t="shared" si="478"/>
        <v>0</v>
      </c>
      <c r="FI269">
        <f t="shared" si="478"/>
        <v>0</v>
      </c>
      <c r="FK269">
        <f t="shared" si="416"/>
        <v>0</v>
      </c>
      <c r="FL269" s="215">
        <f t="shared" si="417"/>
        <v>0</v>
      </c>
      <c r="FP269" s="215">
        <f t="shared" si="418"/>
        <v>0</v>
      </c>
      <c r="FQ269">
        <f t="shared" si="419"/>
        <v>0</v>
      </c>
      <c r="FR269" s="215">
        <f t="shared" si="420"/>
        <v>0</v>
      </c>
      <c r="FS269" s="209">
        <f t="shared" si="421"/>
        <v>315</v>
      </c>
      <c r="FU269">
        <f t="shared" si="422"/>
        <v>0</v>
      </c>
    </row>
    <row r="270" spans="6:177">
      <c r="F270" s="2">
        <v>88500</v>
      </c>
      <c r="G270">
        <f t="shared" si="423"/>
        <v>88525</v>
      </c>
      <c r="H270" s="75">
        <f t="shared" si="384"/>
        <v>-11731</v>
      </c>
      <c r="I270" s="57">
        <v>8595</v>
      </c>
      <c r="J270" s="57">
        <v>0</v>
      </c>
      <c r="K270" s="2">
        <f>ROUND(INDEX(CCareExpDecimal[],MATCH(F270,CCareExpDecimal[Income At Least],1),2)*J270,0)</f>
        <v>0</v>
      </c>
      <c r="L270" s="57">
        <v>1200.0000000000061</v>
      </c>
      <c r="M270" s="2">
        <f t="shared" si="385"/>
        <v>0</v>
      </c>
      <c r="N270" s="57">
        <v>4000</v>
      </c>
      <c r="O270" s="57">
        <f t="shared" si="363"/>
        <v>4000</v>
      </c>
      <c r="P270" s="2">
        <f t="shared" si="386"/>
        <v>0</v>
      </c>
      <c r="Q270" s="96">
        <v>0</v>
      </c>
      <c r="R270" s="96">
        <f t="shared" si="424"/>
        <v>0</v>
      </c>
      <c r="S270" s="2">
        <f t="shared" si="425"/>
        <v>0</v>
      </c>
      <c r="T270" s="2">
        <f t="shared" si="387"/>
        <v>-11731</v>
      </c>
      <c r="U270" s="2">
        <f t="shared" si="388"/>
        <v>11731</v>
      </c>
      <c r="V270" s="75"/>
      <c r="W270" s="75">
        <f t="shared" si="389"/>
        <v>-2587</v>
      </c>
      <c r="X270" s="75">
        <f t="shared" si="390"/>
        <v>5</v>
      </c>
      <c r="Y270" s="75">
        <f t="shared" si="391"/>
        <v>0</v>
      </c>
      <c r="Z270" s="75"/>
      <c r="AA270" s="2">
        <f t="shared" si="392"/>
        <v>2500</v>
      </c>
      <c r="AB270" s="2">
        <f>IF($F270&lt;=AD$64,AD$65,AD$66)*Calc!$B$12+AD$63</f>
        <v>1500</v>
      </c>
      <c r="AC270" s="2">
        <f t="shared" si="393"/>
        <v>4000</v>
      </c>
      <c r="AD270" s="126">
        <f t="shared" si="394"/>
        <v>-4310</v>
      </c>
      <c r="AE270" s="112">
        <v>3918</v>
      </c>
      <c r="AF270" s="75">
        <f t="shared" si="395"/>
        <v>0</v>
      </c>
      <c r="AG270" s="75"/>
      <c r="AH270" s="75">
        <f t="shared" si="396"/>
        <v>-1866</v>
      </c>
      <c r="AI270" s="75">
        <f t="shared" si="397"/>
        <v>60</v>
      </c>
      <c r="AJ270" s="75">
        <f t="shared" si="481"/>
        <v>0</v>
      </c>
      <c r="AK270" s="75">
        <f t="shared" si="399"/>
        <v>-3871</v>
      </c>
      <c r="AL270" s="75">
        <f t="shared" si="426"/>
        <v>-3811</v>
      </c>
      <c r="AM270" s="114">
        <v>3455</v>
      </c>
      <c r="AN270" s="120"/>
      <c r="AO270" s="75">
        <f t="shared" si="460"/>
        <v>-4360</v>
      </c>
      <c r="AP270" s="75">
        <f t="shared" si="460"/>
        <v>-3285</v>
      </c>
      <c r="AQ270" s="75"/>
      <c r="AR270" s="126">
        <f t="shared" si="400"/>
        <v>-3793</v>
      </c>
      <c r="AS270" s="75">
        <f t="shared" si="461"/>
        <v>-4500</v>
      </c>
      <c r="AT270" s="75">
        <f t="shared" si="461"/>
        <v>-4745</v>
      </c>
      <c r="AU270" s="75">
        <f t="shared" si="461"/>
        <v>0</v>
      </c>
      <c r="AV270" s="75">
        <f t="shared" si="461"/>
        <v>-4451</v>
      </c>
      <c r="AW270" s="112">
        <v>3686</v>
      </c>
      <c r="AX270" s="75">
        <f t="shared" si="462"/>
        <v>-6279</v>
      </c>
      <c r="AY270" s="75">
        <f t="shared" si="462"/>
        <v>-4069</v>
      </c>
      <c r="AZ270" s="75"/>
      <c r="BA270" s="75">
        <f t="shared" si="479"/>
        <v>-4261</v>
      </c>
      <c r="BB270" s="75">
        <f t="shared" si="479"/>
        <v>-2756</v>
      </c>
      <c r="BC270" s="75">
        <f t="shared" si="479"/>
        <v>-4052</v>
      </c>
      <c r="BD270" s="75">
        <f t="shared" si="479"/>
        <v>-4259</v>
      </c>
      <c r="BE270" s="75">
        <f t="shared" si="479"/>
        <v>-3848</v>
      </c>
      <c r="BF270" s="75">
        <f t="shared" si="479"/>
        <v>-2987</v>
      </c>
      <c r="BG270" s="112">
        <v>2693</v>
      </c>
      <c r="BH270" s="75">
        <f t="shared" si="401"/>
        <v>-4536</v>
      </c>
      <c r="BI270" s="75">
        <f t="shared" si="402"/>
        <v>5150</v>
      </c>
      <c r="BJ270" s="75">
        <f t="shared" si="403"/>
        <v>-3755</v>
      </c>
      <c r="BK270" s="75">
        <f t="shared" si="464"/>
        <v>-4205</v>
      </c>
      <c r="BL270" s="75">
        <f t="shared" si="464"/>
        <v>-3532</v>
      </c>
      <c r="BM270" s="75"/>
      <c r="BN270" s="75">
        <f t="shared" si="465"/>
        <v>-4642</v>
      </c>
      <c r="BO270" s="75">
        <f t="shared" si="465"/>
        <v>-3510</v>
      </c>
      <c r="BP270" s="112">
        <v>3405</v>
      </c>
      <c r="BQ270" s="75">
        <f t="shared" si="404"/>
        <v>-3265</v>
      </c>
      <c r="BR270" s="112">
        <v>3134</v>
      </c>
      <c r="BS270" s="75">
        <f t="shared" si="405"/>
        <v>5540</v>
      </c>
      <c r="BT270" s="75">
        <f t="shared" si="480"/>
        <v>-4780</v>
      </c>
      <c r="BU270" s="75">
        <f t="shared" si="480"/>
        <v>-4241</v>
      </c>
      <c r="BV270" s="75">
        <f t="shared" si="480"/>
        <v>0</v>
      </c>
      <c r="BW270" s="75">
        <f t="shared" si="480"/>
        <v>0</v>
      </c>
      <c r="BX270" s="75">
        <f t="shared" si="480"/>
        <v>-3448</v>
      </c>
      <c r="BY270" s="75">
        <f t="shared" si="480"/>
        <v>-3378</v>
      </c>
      <c r="BZ270" s="75">
        <f t="shared" si="480"/>
        <v>-4263</v>
      </c>
      <c r="CA270" s="75">
        <f t="shared" si="480"/>
        <v>-3598</v>
      </c>
      <c r="CB270" s="112">
        <v>3200</v>
      </c>
      <c r="CC270" s="75">
        <f t="shared" si="406"/>
        <v>-584</v>
      </c>
      <c r="CD270" s="75">
        <f t="shared" si="407"/>
        <v>500</v>
      </c>
      <c r="CE270" s="126">
        <f t="shared" si="408"/>
        <v>-1665</v>
      </c>
      <c r="CF270" s="75">
        <f t="shared" si="409"/>
        <v>-3666</v>
      </c>
      <c r="CG270" s="75"/>
      <c r="CH270" s="75">
        <f t="shared" si="467"/>
        <v>-6312</v>
      </c>
      <c r="CI270" s="75">
        <f t="shared" si="467"/>
        <v>-2717</v>
      </c>
      <c r="CJ270" s="75"/>
      <c r="CK270" s="75">
        <f t="shared" si="468"/>
        <v>-2824</v>
      </c>
      <c r="CL270" s="75">
        <f t="shared" si="468"/>
        <v>-4111</v>
      </c>
      <c r="CM270" s="112">
        <v>3034</v>
      </c>
      <c r="CN270" s="75">
        <f t="shared" si="469"/>
        <v>0</v>
      </c>
      <c r="CO270" s="75">
        <f t="shared" si="469"/>
        <v>0</v>
      </c>
      <c r="CP270" s="75">
        <f t="shared" si="469"/>
        <v>0</v>
      </c>
      <c r="CQ270" s="75"/>
      <c r="CR270" s="126">
        <f t="shared" si="410"/>
        <v>-4285</v>
      </c>
      <c r="CS270" s="112">
        <v>2117.6480000000001</v>
      </c>
      <c r="CT270" s="121">
        <f t="shared" si="383"/>
        <v>-4.8418079096045195E-2</v>
      </c>
      <c r="CU270" s="75">
        <f t="shared" si="470"/>
        <v>-3745</v>
      </c>
      <c r="CV270" s="75">
        <f t="shared" si="470"/>
        <v>-4318</v>
      </c>
      <c r="CW270" s="75">
        <f t="shared" si="470"/>
        <v>0</v>
      </c>
      <c r="CX270" s="126" cm="1">
        <f t="array" ref="CX270">IF($F270&lt;=10000,0,-ROUND(MAX(INDEX(CX$26:CX$38,MATCH(MAX($F270-CX$86-IF(CX$8="Yes",IF(CX$9=0,$U270,MIN($U270,CX$9)),0),0),CX$12:CX$25,1))*(MAX($F270-CX$86-IF(CX$8="Yes",IF(CX$9=0,$U270,MIN($U270,CX$9)),0),0)-INDEX(CX$12:CX$25,MATCH(MAX($F270-CX$86-IF(CX$8="Yes",IF(CX$9=0,$U270,MIN($U270,CX$9)),0),0),CX$12:CX$25,1)))+INDEX(CX$39:CX$51,MATCH(MAX($F270-CX$86-IF(CX$8="Yes",IF(CX$9=0,$U270,MIN($U270,CX$9)),0),0),CX$12:CX$25,1))-CX$87,0),0))*(1-_xlfn.IFNA(INDEX(WVFamilyCredit[Percent],MATCH(1,(WVFamilyCredit[Year]=Calc!$B$4)*(WVFamilyCredit[HH Size]=SUM(Calc!$B$11:$B$12))*(WVFamilyCredit[Status]=Calc!$B$8)*(WVFamilyCredit[greater than]&lt;=$F270)*(WVFamilyCredit[equal to or less than]&gt;=$F270),0)),0))</f>
        <v>-3540</v>
      </c>
      <c r="CY270" s="115" cm="1">
        <f t="array" ref="CY270">(1-_xlfn.IFNA(INDEX(WVFamilyCredit[Percent],MATCH(1,(WVFamilyCredit[Year]=Calc!$B$4)*(WVFamilyCredit[HH Size]=SUM(Calc!$B$11:$B$12))*(WVFamilyCredit[Status]=Calc!$B$8)*(WVFamilyCredit[greater than]&lt;=$F270)*(WVFamilyCredit[equal to or less than]&gt;=$F270),0)),0))</f>
        <v>1</v>
      </c>
      <c r="CZ270" s="112">
        <v>4238</v>
      </c>
      <c r="DA270" s="57"/>
      <c r="DB270" s="75">
        <f t="shared" si="471"/>
        <v>-3604</v>
      </c>
      <c r="DC270" s="75">
        <f t="shared" si="471"/>
        <v>0</v>
      </c>
      <c r="DE270" s="57"/>
      <c r="DF270" s="57">
        <f t="shared" si="427"/>
        <v>3918</v>
      </c>
      <c r="DG270" s="57">
        <f t="shared" si="428"/>
        <v>3455</v>
      </c>
      <c r="DH270">
        <v>0</v>
      </c>
      <c r="DI270" s="57">
        <f t="shared" si="429"/>
        <v>3686</v>
      </c>
      <c r="DJ270" s="75">
        <f t="shared" si="430"/>
        <v>2693</v>
      </c>
      <c r="DK270" s="75">
        <f t="shared" si="431"/>
        <v>3405</v>
      </c>
      <c r="DL270" s="75">
        <f t="shared" si="432"/>
        <v>3134</v>
      </c>
      <c r="DM270" s="57">
        <f t="shared" si="433"/>
        <v>3200</v>
      </c>
      <c r="DN270" s="57">
        <f t="shared" si="434"/>
        <v>3034</v>
      </c>
      <c r="DO270">
        <f>0</f>
        <v>0</v>
      </c>
      <c r="DP270">
        <v>0</v>
      </c>
      <c r="DQ270" s="57">
        <f t="shared" si="435"/>
        <v>-4285</v>
      </c>
      <c r="DR270" s="75">
        <f t="shared" si="436"/>
        <v>-3540</v>
      </c>
      <c r="EB270" s="209" cm="1">
        <f t="array" ref="EB270">_xlfn.IFNA(INDEX(CAeitcTable[],MATCH(1,(CAeitcTable[At Least]&lt;=$F270)*(CAeitcTable[But Not Over]&gt;=$F270),0),MATCH(MIN($B$12,3),VALUE(CAeitcTable[#Headers]),0)),0)</f>
        <v>0</v>
      </c>
      <c r="EC270">
        <f t="shared" si="472"/>
        <v>0</v>
      </c>
      <c r="ED270">
        <f t="shared" si="472"/>
        <v>0</v>
      </c>
      <c r="EE270">
        <f t="shared" si="472"/>
        <v>0</v>
      </c>
      <c r="EF270">
        <f t="shared" si="472"/>
        <v>0</v>
      </c>
      <c r="EI270">
        <f t="shared" si="411"/>
        <v>0</v>
      </c>
      <c r="EK270">
        <f t="shared" si="473"/>
        <v>0</v>
      </c>
      <c r="EL270">
        <f t="shared" si="473"/>
        <v>0</v>
      </c>
      <c r="EM270">
        <f t="shared" si="473"/>
        <v>0</v>
      </c>
      <c r="EN270">
        <f t="shared" si="473"/>
        <v>0</v>
      </c>
      <c r="EP270">
        <f t="shared" si="474"/>
        <v>0</v>
      </c>
      <c r="EQ270">
        <f t="shared" si="474"/>
        <v>0</v>
      </c>
      <c r="ER270" s="209">
        <f t="shared" si="412"/>
        <v>0</v>
      </c>
      <c r="ES270">
        <f t="shared" si="475"/>
        <v>0</v>
      </c>
      <c r="ET270">
        <f t="shared" si="475"/>
        <v>0</v>
      </c>
      <c r="EU270" s="213">
        <f t="shared" si="413"/>
        <v>0</v>
      </c>
      <c r="EW270" s="215">
        <f t="shared" si="414"/>
        <v>0</v>
      </c>
      <c r="EX270">
        <f t="shared" si="476"/>
        <v>0</v>
      </c>
      <c r="EY270">
        <f t="shared" si="476"/>
        <v>0</v>
      </c>
      <c r="FB270">
        <f t="shared" si="477"/>
        <v>0</v>
      </c>
      <c r="FC270">
        <f t="shared" si="477"/>
        <v>0</v>
      </c>
      <c r="FD270">
        <f t="shared" si="477"/>
        <v>0</v>
      </c>
      <c r="FG270" s="215">
        <f t="shared" si="415"/>
        <v>0</v>
      </c>
      <c r="FH270">
        <f t="shared" si="478"/>
        <v>0</v>
      </c>
      <c r="FI270">
        <f t="shared" si="478"/>
        <v>0</v>
      </c>
      <c r="FK270">
        <f t="shared" si="416"/>
        <v>0</v>
      </c>
      <c r="FL270" s="215">
        <f t="shared" si="417"/>
        <v>0</v>
      </c>
      <c r="FP270" s="215">
        <f t="shared" si="418"/>
        <v>0</v>
      </c>
      <c r="FQ270">
        <f t="shared" si="419"/>
        <v>0</v>
      </c>
      <c r="FR270" s="215">
        <f t="shared" si="420"/>
        <v>0</v>
      </c>
      <c r="FS270" s="209">
        <f t="shared" si="421"/>
        <v>315</v>
      </c>
      <c r="FU270">
        <f t="shared" si="422"/>
        <v>0</v>
      </c>
    </row>
    <row r="271" spans="6:177">
      <c r="F271" s="2">
        <v>89000</v>
      </c>
      <c r="G271">
        <f t="shared" si="423"/>
        <v>89025</v>
      </c>
      <c r="H271" s="75">
        <f t="shared" si="384"/>
        <v>-11841</v>
      </c>
      <c r="I271" s="57">
        <v>8705</v>
      </c>
      <c r="J271" s="57">
        <v>0</v>
      </c>
      <c r="K271" s="2">
        <f>ROUND(INDEX(CCareExpDecimal[],MATCH(F271,CCareExpDecimal[Income At Least],1),2)*J271,0)</f>
        <v>0</v>
      </c>
      <c r="L271" s="57">
        <v>1200.0000000000061</v>
      </c>
      <c r="M271" s="2">
        <f t="shared" si="385"/>
        <v>0</v>
      </c>
      <c r="N271" s="57">
        <v>4000</v>
      </c>
      <c r="O271" s="57">
        <f t="shared" ref="O271:O293" si="482">ROUND(MIN(N271+L271,4000),0)</f>
        <v>4000</v>
      </c>
      <c r="P271" s="2">
        <f t="shared" si="386"/>
        <v>0</v>
      </c>
      <c r="Q271" s="96">
        <v>0</v>
      </c>
      <c r="R271" s="96">
        <f t="shared" si="424"/>
        <v>0</v>
      </c>
      <c r="S271" s="2">
        <f t="shared" si="425"/>
        <v>0</v>
      </c>
      <c r="T271" s="2">
        <f t="shared" si="387"/>
        <v>-11841</v>
      </c>
      <c r="U271" s="2">
        <f t="shared" si="388"/>
        <v>11841</v>
      </c>
      <c r="V271" s="75"/>
      <c r="W271" s="75">
        <f t="shared" si="389"/>
        <v>-2606</v>
      </c>
      <c r="X271" s="75">
        <f t="shared" si="390"/>
        <v>5</v>
      </c>
      <c r="Y271" s="75">
        <f t="shared" si="391"/>
        <v>0</v>
      </c>
      <c r="Z271" s="75"/>
      <c r="AA271" s="2">
        <f t="shared" si="392"/>
        <v>2500</v>
      </c>
      <c r="AB271" s="2">
        <f>IF($F271&lt;=AD$64,AD$65,AD$66)*Calc!$B$12+AD$63</f>
        <v>1500</v>
      </c>
      <c r="AC271" s="2">
        <f t="shared" si="393"/>
        <v>4000</v>
      </c>
      <c r="AD271" s="126">
        <f t="shared" si="394"/>
        <v>-4335</v>
      </c>
      <c r="AE271" s="112">
        <v>3933</v>
      </c>
      <c r="AF271" s="75">
        <f t="shared" si="395"/>
        <v>0</v>
      </c>
      <c r="AG271" s="75"/>
      <c r="AH271" s="75">
        <f t="shared" si="396"/>
        <v>-1879</v>
      </c>
      <c r="AI271" s="75">
        <f t="shared" si="397"/>
        <v>10</v>
      </c>
      <c r="AJ271" s="75">
        <f t="shared" si="481"/>
        <v>0</v>
      </c>
      <c r="AK271" s="75">
        <f t="shared" si="399"/>
        <v>-3894</v>
      </c>
      <c r="AL271" s="75">
        <f t="shared" si="426"/>
        <v>-3884</v>
      </c>
      <c r="AM271" s="114">
        <v>3479</v>
      </c>
      <c r="AN271" s="120"/>
      <c r="AO271" s="75">
        <f t="shared" si="460"/>
        <v>-4407</v>
      </c>
      <c r="AP271" s="75">
        <f t="shared" si="460"/>
        <v>-3307</v>
      </c>
      <c r="AQ271" s="75"/>
      <c r="AR271" s="126">
        <f t="shared" si="400"/>
        <v>-3820</v>
      </c>
      <c r="AS271" s="75">
        <f t="shared" si="461"/>
        <v>-4533</v>
      </c>
      <c r="AT271" s="75">
        <f t="shared" si="461"/>
        <v>-4788</v>
      </c>
      <c r="AU271" s="75">
        <f t="shared" si="461"/>
        <v>0</v>
      </c>
      <c r="AV271" s="75">
        <f t="shared" si="461"/>
        <v>-4479</v>
      </c>
      <c r="AW271" s="112">
        <v>3715</v>
      </c>
      <c r="AX271" s="75">
        <f t="shared" si="462"/>
        <v>-6320</v>
      </c>
      <c r="AY271" s="75">
        <f t="shared" si="462"/>
        <v>-4098</v>
      </c>
      <c r="AZ271" s="75"/>
      <c r="BA271" s="75">
        <f t="shared" si="479"/>
        <v>-4285</v>
      </c>
      <c r="BB271" s="75">
        <f t="shared" si="479"/>
        <v>-2772</v>
      </c>
      <c r="BC271" s="75">
        <f t="shared" si="479"/>
        <v>-4075</v>
      </c>
      <c r="BD271" s="75">
        <f t="shared" si="479"/>
        <v>-4288</v>
      </c>
      <c r="BE271" s="75">
        <f t="shared" si="479"/>
        <v>-3871</v>
      </c>
      <c r="BF271" s="75">
        <f t="shared" si="479"/>
        <v>-3008</v>
      </c>
      <c r="BG271" s="112">
        <v>2714</v>
      </c>
      <c r="BH271" s="75">
        <f t="shared" si="401"/>
        <v>-4572</v>
      </c>
      <c r="BI271" s="75">
        <f t="shared" si="402"/>
        <v>5150</v>
      </c>
      <c r="BJ271" s="75">
        <f t="shared" si="403"/>
        <v>-3778</v>
      </c>
      <c r="BK271" s="75">
        <f t="shared" si="464"/>
        <v>-4230</v>
      </c>
      <c r="BL271" s="75">
        <f t="shared" si="464"/>
        <v>-3553</v>
      </c>
      <c r="BM271" s="75"/>
      <c r="BN271" s="75">
        <f t="shared" si="465"/>
        <v>-4676</v>
      </c>
      <c r="BO271" s="75">
        <f t="shared" si="465"/>
        <v>-3535</v>
      </c>
      <c r="BP271" s="112">
        <v>3430</v>
      </c>
      <c r="BQ271" s="75">
        <f t="shared" si="404"/>
        <v>-3290</v>
      </c>
      <c r="BR271" s="112">
        <v>3158</v>
      </c>
      <c r="BS271" s="75">
        <f t="shared" si="405"/>
        <v>5540</v>
      </c>
      <c r="BT271" s="75">
        <f t="shared" si="480"/>
        <v>-4814</v>
      </c>
      <c r="BU271" s="75">
        <f t="shared" si="480"/>
        <v>-4274</v>
      </c>
      <c r="BV271" s="75">
        <f t="shared" si="480"/>
        <v>0</v>
      </c>
      <c r="BW271" s="75">
        <f t="shared" si="480"/>
        <v>0</v>
      </c>
      <c r="BX271" s="75">
        <f t="shared" si="480"/>
        <v>-3479</v>
      </c>
      <c r="BY271" s="75">
        <f t="shared" si="480"/>
        <v>-3403</v>
      </c>
      <c r="BZ271" s="75">
        <f t="shared" si="480"/>
        <v>-4292</v>
      </c>
      <c r="CA271" s="75">
        <f t="shared" si="480"/>
        <v>-3622</v>
      </c>
      <c r="CB271" s="112">
        <v>3224</v>
      </c>
      <c r="CC271" s="75">
        <f t="shared" si="406"/>
        <v>-593</v>
      </c>
      <c r="CD271" s="75">
        <f t="shared" si="407"/>
        <v>500</v>
      </c>
      <c r="CE271" s="126">
        <f t="shared" si="408"/>
        <v>-1679</v>
      </c>
      <c r="CF271" s="75">
        <f t="shared" si="409"/>
        <v>-3690</v>
      </c>
      <c r="CG271" s="75"/>
      <c r="CH271" s="75">
        <f t="shared" si="467"/>
        <v>-6356</v>
      </c>
      <c r="CI271" s="75">
        <f t="shared" si="467"/>
        <v>-2732</v>
      </c>
      <c r="CJ271" s="75"/>
      <c r="CK271" s="75">
        <f t="shared" si="468"/>
        <v>-2847</v>
      </c>
      <c r="CL271" s="75">
        <f t="shared" si="468"/>
        <v>-4143</v>
      </c>
      <c r="CM271" s="112">
        <v>3066</v>
      </c>
      <c r="CN271" s="75">
        <f t="shared" si="469"/>
        <v>0</v>
      </c>
      <c r="CO271" s="75">
        <f t="shared" si="469"/>
        <v>0</v>
      </c>
      <c r="CP271" s="75">
        <f t="shared" si="469"/>
        <v>0</v>
      </c>
      <c r="CQ271" s="75"/>
      <c r="CR271" s="126">
        <f t="shared" si="410"/>
        <v>-4316</v>
      </c>
      <c r="CS271" s="112">
        <v>2148.3980000000001</v>
      </c>
      <c r="CT271" s="121">
        <f t="shared" si="383"/>
        <v>-4.8494382022471909E-2</v>
      </c>
      <c r="CU271" s="75">
        <f t="shared" si="470"/>
        <v>-3778</v>
      </c>
      <c r="CV271" s="75">
        <f t="shared" si="470"/>
        <v>-4347</v>
      </c>
      <c r="CW271" s="75">
        <f t="shared" si="470"/>
        <v>0</v>
      </c>
      <c r="CX271" s="126" cm="1">
        <f t="array" ref="CX271">IF($F271&lt;=10000,0,-ROUND(MAX(INDEX(CX$26:CX$38,MATCH(MAX($F271-CX$86-IF(CX$8="Yes",IF(CX$9=0,$U271,MIN($U271,CX$9)),0),0),CX$12:CX$25,1))*(MAX($F271-CX$86-IF(CX$8="Yes",IF(CX$9=0,$U271,MIN($U271,CX$9)),0),0)-INDEX(CX$12:CX$25,MATCH(MAX($F271-CX$86-IF(CX$8="Yes",IF(CX$9=0,$U271,MIN($U271,CX$9)),0),0),CX$12:CX$25,1)))+INDEX(CX$39:CX$51,MATCH(MAX($F271-CX$86-IF(CX$8="Yes",IF(CX$9=0,$U271,MIN($U271,CX$9)),0),0),CX$12:CX$25,1))-CX$87,0),0))*(1-_xlfn.IFNA(INDEX(WVFamilyCredit[Percent],MATCH(1,(WVFamilyCredit[Year]=Calc!$B$4)*(WVFamilyCredit[HH Size]=SUM(Calc!$B$11:$B$12))*(WVFamilyCredit[Status]=Calc!$B$8)*(WVFamilyCredit[greater than]&lt;=$F271)*(WVFamilyCredit[equal to or less than]&gt;=$F271),0)),0))</f>
        <v>-3566</v>
      </c>
      <c r="CY271" s="115" cm="1">
        <f t="array" ref="CY271">(1-_xlfn.IFNA(INDEX(WVFamilyCredit[Percent],MATCH(1,(WVFamilyCredit[Year]=Calc!$B$4)*(WVFamilyCredit[HH Size]=SUM(Calc!$B$11:$B$12))*(WVFamilyCredit[Status]=Calc!$B$8)*(WVFamilyCredit[greater than]&lt;=$F271)*(WVFamilyCredit[equal to or less than]&gt;=$F271),0)),0))</f>
        <v>1</v>
      </c>
      <c r="CZ271" s="112">
        <v>4270</v>
      </c>
      <c r="DA271" s="57"/>
      <c r="DB271" s="75">
        <f t="shared" si="471"/>
        <v>-3631</v>
      </c>
      <c r="DC271" s="75">
        <f t="shared" si="471"/>
        <v>0</v>
      </c>
      <c r="DE271" s="57"/>
      <c r="DF271" s="57">
        <f t="shared" si="427"/>
        <v>3933</v>
      </c>
      <c r="DG271" s="57">
        <f t="shared" si="428"/>
        <v>3479</v>
      </c>
      <c r="DH271">
        <v>0</v>
      </c>
      <c r="DI271" s="57">
        <f t="shared" si="429"/>
        <v>3715</v>
      </c>
      <c r="DJ271" s="75">
        <f t="shared" si="430"/>
        <v>2714</v>
      </c>
      <c r="DK271" s="75">
        <f t="shared" si="431"/>
        <v>3430</v>
      </c>
      <c r="DL271" s="75">
        <f t="shared" si="432"/>
        <v>3158</v>
      </c>
      <c r="DM271" s="57">
        <f t="shared" si="433"/>
        <v>3224</v>
      </c>
      <c r="DN271" s="57">
        <f t="shared" si="434"/>
        <v>3066</v>
      </c>
      <c r="DO271">
        <f>0</f>
        <v>0</v>
      </c>
      <c r="DP271">
        <v>0</v>
      </c>
      <c r="DQ271" s="57">
        <f t="shared" si="435"/>
        <v>-4316</v>
      </c>
      <c r="DR271" s="75">
        <f t="shared" si="436"/>
        <v>-3566</v>
      </c>
      <c r="EB271" s="209" cm="1">
        <f t="array" ref="EB271">_xlfn.IFNA(INDEX(CAeitcTable[],MATCH(1,(CAeitcTable[At Least]&lt;=$F271)*(CAeitcTable[But Not Over]&gt;=$F271),0),MATCH(MIN($B$12,3),VALUE(CAeitcTable[#Headers]),0)),0)</f>
        <v>0</v>
      </c>
      <c r="EC271">
        <f t="shared" si="472"/>
        <v>0</v>
      </c>
      <c r="ED271">
        <f t="shared" si="472"/>
        <v>0</v>
      </c>
      <c r="EE271">
        <f t="shared" si="472"/>
        <v>0</v>
      </c>
      <c r="EF271">
        <f t="shared" si="472"/>
        <v>0</v>
      </c>
      <c r="EI271">
        <f t="shared" si="411"/>
        <v>0</v>
      </c>
      <c r="EK271">
        <f t="shared" si="473"/>
        <v>0</v>
      </c>
      <c r="EL271">
        <f t="shared" si="473"/>
        <v>0</v>
      </c>
      <c r="EM271">
        <f t="shared" si="473"/>
        <v>0</v>
      </c>
      <c r="EN271">
        <f t="shared" si="473"/>
        <v>0</v>
      </c>
      <c r="EP271">
        <f t="shared" si="474"/>
        <v>0</v>
      </c>
      <c r="EQ271">
        <f t="shared" si="474"/>
        <v>0</v>
      </c>
      <c r="ER271" s="209">
        <f t="shared" si="412"/>
        <v>0</v>
      </c>
      <c r="ES271">
        <f t="shared" si="475"/>
        <v>0</v>
      </c>
      <c r="ET271">
        <f t="shared" si="475"/>
        <v>0</v>
      </c>
      <c r="EU271" s="213">
        <f t="shared" si="413"/>
        <v>0</v>
      </c>
      <c r="EW271" s="215">
        <f t="shared" si="414"/>
        <v>0</v>
      </c>
      <c r="EX271">
        <f t="shared" si="476"/>
        <v>0</v>
      </c>
      <c r="EY271">
        <f t="shared" si="476"/>
        <v>0</v>
      </c>
      <c r="FB271">
        <f t="shared" si="477"/>
        <v>0</v>
      </c>
      <c r="FC271">
        <f t="shared" si="477"/>
        <v>0</v>
      </c>
      <c r="FD271">
        <f t="shared" si="477"/>
        <v>0</v>
      </c>
      <c r="FG271" s="215">
        <f t="shared" si="415"/>
        <v>0</v>
      </c>
      <c r="FH271">
        <f t="shared" si="478"/>
        <v>0</v>
      </c>
      <c r="FI271">
        <f t="shared" si="478"/>
        <v>0</v>
      </c>
      <c r="FK271">
        <f t="shared" si="416"/>
        <v>0</v>
      </c>
      <c r="FL271" s="215">
        <f t="shared" si="417"/>
        <v>0</v>
      </c>
      <c r="FP271" s="215">
        <f t="shared" si="418"/>
        <v>0</v>
      </c>
      <c r="FQ271">
        <f t="shared" si="419"/>
        <v>0</v>
      </c>
      <c r="FR271" s="215">
        <f t="shared" si="420"/>
        <v>0</v>
      </c>
      <c r="FS271" s="209">
        <f t="shared" si="421"/>
        <v>315</v>
      </c>
      <c r="FU271">
        <f t="shared" si="422"/>
        <v>0</v>
      </c>
    </row>
    <row r="272" spans="6:177">
      <c r="F272" s="2">
        <v>89500</v>
      </c>
      <c r="G272">
        <f t="shared" si="423"/>
        <v>89525</v>
      </c>
      <c r="H272" s="75">
        <f t="shared" si="384"/>
        <v>-11951</v>
      </c>
      <c r="I272" s="57">
        <v>8815</v>
      </c>
      <c r="J272" s="57">
        <v>0</v>
      </c>
      <c r="K272" s="2">
        <f>ROUND(INDEX(CCareExpDecimal[],MATCH(F272,CCareExpDecimal[Income At Least],1),2)*J272,0)</f>
        <v>0</v>
      </c>
      <c r="L272" s="57">
        <v>1200.0000000000061</v>
      </c>
      <c r="M272" s="2">
        <f t="shared" si="385"/>
        <v>0</v>
      </c>
      <c r="N272" s="57">
        <v>4000</v>
      </c>
      <c r="O272" s="57">
        <f t="shared" si="482"/>
        <v>4000</v>
      </c>
      <c r="P272" s="2">
        <f t="shared" si="386"/>
        <v>0</v>
      </c>
      <c r="Q272" s="96">
        <v>0</v>
      </c>
      <c r="R272" s="96">
        <f t="shared" si="424"/>
        <v>0</v>
      </c>
      <c r="S272" s="2">
        <f t="shared" si="425"/>
        <v>0</v>
      </c>
      <c r="T272" s="2">
        <f t="shared" si="387"/>
        <v>-11951</v>
      </c>
      <c r="U272" s="2">
        <f t="shared" si="388"/>
        <v>11951</v>
      </c>
      <c r="V272" s="75"/>
      <c r="W272" s="75">
        <f t="shared" si="389"/>
        <v>-2626</v>
      </c>
      <c r="X272" s="75">
        <f t="shared" si="390"/>
        <v>5</v>
      </c>
      <c r="Y272" s="75">
        <f t="shared" si="391"/>
        <v>0</v>
      </c>
      <c r="Z272" s="75"/>
      <c r="AA272" s="2">
        <f t="shared" si="392"/>
        <v>2500</v>
      </c>
      <c r="AB272" s="2">
        <f>IF($F272&lt;=AD$64,AD$65,AD$66)*Calc!$B$12+AD$63</f>
        <v>1500</v>
      </c>
      <c r="AC272" s="2">
        <f t="shared" si="393"/>
        <v>4000</v>
      </c>
      <c r="AD272" s="126">
        <f t="shared" si="394"/>
        <v>-4360</v>
      </c>
      <c r="AE272" s="112">
        <v>3953</v>
      </c>
      <c r="AF272" s="75">
        <f t="shared" si="395"/>
        <v>0</v>
      </c>
      <c r="AG272" s="75"/>
      <c r="AH272" s="75">
        <f t="shared" si="396"/>
        <v>-1891</v>
      </c>
      <c r="AI272" s="75">
        <f t="shared" si="397"/>
        <v>0</v>
      </c>
      <c r="AJ272" s="75">
        <f t="shared" si="481"/>
        <v>0</v>
      </c>
      <c r="AK272" s="75">
        <f t="shared" si="399"/>
        <v>-3918</v>
      </c>
      <c r="AL272" s="75">
        <f t="shared" si="426"/>
        <v>-3918</v>
      </c>
      <c r="AM272" s="114">
        <v>3502</v>
      </c>
      <c r="AN272" s="120"/>
      <c r="AO272" s="75">
        <f t="shared" si="460"/>
        <v>-4453</v>
      </c>
      <c r="AP272" s="75">
        <f t="shared" si="460"/>
        <v>-3329</v>
      </c>
      <c r="AQ272" s="75"/>
      <c r="AR272" s="126">
        <f t="shared" si="400"/>
        <v>-3848</v>
      </c>
      <c r="AS272" s="75">
        <f t="shared" si="461"/>
        <v>-4566</v>
      </c>
      <c r="AT272" s="75">
        <f t="shared" si="461"/>
        <v>-4830</v>
      </c>
      <c r="AU272" s="75">
        <f t="shared" si="461"/>
        <v>0</v>
      </c>
      <c r="AV272" s="75">
        <f t="shared" si="461"/>
        <v>-4508</v>
      </c>
      <c r="AW272" s="112">
        <v>3743</v>
      </c>
      <c r="AX272" s="75">
        <f t="shared" si="462"/>
        <v>-6361</v>
      </c>
      <c r="AY272" s="75">
        <f t="shared" si="462"/>
        <v>-4127</v>
      </c>
      <c r="AZ272" s="75"/>
      <c r="BA272" s="75">
        <f t="shared" si="479"/>
        <v>-4310</v>
      </c>
      <c r="BB272" s="75">
        <f t="shared" si="479"/>
        <v>-2788</v>
      </c>
      <c r="BC272" s="75">
        <f t="shared" si="479"/>
        <v>-4099</v>
      </c>
      <c r="BD272" s="75">
        <f t="shared" si="479"/>
        <v>-4316</v>
      </c>
      <c r="BE272" s="75">
        <f t="shared" si="479"/>
        <v>-3893</v>
      </c>
      <c r="BF272" s="75">
        <f t="shared" si="479"/>
        <v>-3030</v>
      </c>
      <c r="BG272" s="112">
        <v>2735</v>
      </c>
      <c r="BH272" s="75">
        <f t="shared" si="401"/>
        <v>-4608</v>
      </c>
      <c r="BI272" s="75">
        <f t="shared" si="402"/>
        <v>5150</v>
      </c>
      <c r="BJ272" s="75">
        <f t="shared" si="403"/>
        <v>-3802</v>
      </c>
      <c r="BK272" s="75">
        <f t="shared" si="464"/>
        <v>-4255</v>
      </c>
      <c r="BL272" s="75">
        <f t="shared" si="464"/>
        <v>-3574</v>
      </c>
      <c r="BM272" s="75"/>
      <c r="BN272" s="75">
        <f t="shared" si="465"/>
        <v>-4710</v>
      </c>
      <c r="BO272" s="75">
        <f t="shared" si="465"/>
        <v>-3560</v>
      </c>
      <c r="BP272" s="112">
        <v>3455</v>
      </c>
      <c r="BQ272" s="75">
        <f t="shared" si="404"/>
        <v>-3314</v>
      </c>
      <c r="BR272" s="112">
        <v>3182</v>
      </c>
      <c r="BS272" s="75">
        <f t="shared" si="405"/>
        <v>5540</v>
      </c>
      <c r="BT272" s="75">
        <f t="shared" si="480"/>
        <v>-4848</v>
      </c>
      <c r="BU272" s="75">
        <f t="shared" si="480"/>
        <v>-4307</v>
      </c>
      <c r="BV272" s="75">
        <f t="shared" si="480"/>
        <v>0</v>
      </c>
      <c r="BW272" s="75">
        <f t="shared" si="480"/>
        <v>0</v>
      </c>
      <c r="BX272" s="75">
        <f t="shared" si="480"/>
        <v>-3511</v>
      </c>
      <c r="BY272" s="75">
        <f t="shared" si="480"/>
        <v>-3427</v>
      </c>
      <c r="BZ272" s="75">
        <f t="shared" si="480"/>
        <v>-4322</v>
      </c>
      <c r="CA272" s="75">
        <f t="shared" si="480"/>
        <v>-3646</v>
      </c>
      <c r="CB272" s="112">
        <v>3248</v>
      </c>
      <c r="CC272" s="75">
        <f t="shared" si="406"/>
        <v>-603</v>
      </c>
      <c r="CD272" s="75">
        <f t="shared" si="407"/>
        <v>500</v>
      </c>
      <c r="CE272" s="126">
        <f t="shared" si="408"/>
        <v>-1693</v>
      </c>
      <c r="CF272" s="75">
        <f t="shared" si="409"/>
        <v>-3714</v>
      </c>
      <c r="CG272" s="75"/>
      <c r="CH272" s="75">
        <f t="shared" si="467"/>
        <v>-6400</v>
      </c>
      <c r="CI272" s="75">
        <f t="shared" si="467"/>
        <v>-2748</v>
      </c>
      <c r="CJ272" s="75"/>
      <c r="CK272" s="75">
        <f t="shared" si="468"/>
        <v>-2871</v>
      </c>
      <c r="CL272" s="75">
        <f t="shared" si="468"/>
        <v>-4175</v>
      </c>
      <c r="CM272" s="112">
        <v>3099</v>
      </c>
      <c r="CN272" s="75">
        <f t="shared" si="469"/>
        <v>0</v>
      </c>
      <c r="CO272" s="75">
        <f t="shared" si="469"/>
        <v>0</v>
      </c>
      <c r="CP272" s="75">
        <f t="shared" si="469"/>
        <v>0</v>
      </c>
      <c r="CQ272" s="75"/>
      <c r="CR272" s="126">
        <f t="shared" si="410"/>
        <v>-4347</v>
      </c>
      <c r="CS272" s="112">
        <v>2179.1480000000001</v>
      </c>
      <c r="CT272" s="121">
        <f t="shared" si="383"/>
        <v>-4.8569832402234635E-2</v>
      </c>
      <c r="CU272" s="75">
        <f t="shared" si="470"/>
        <v>-3811</v>
      </c>
      <c r="CV272" s="75">
        <f t="shared" si="470"/>
        <v>-4375</v>
      </c>
      <c r="CW272" s="75">
        <f t="shared" si="470"/>
        <v>0</v>
      </c>
      <c r="CX272" s="126" cm="1">
        <f t="array" ref="CX272">IF($F272&lt;=10000,0,-ROUND(MAX(INDEX(CX$26:CX$38,MATCH(MAX($F272-CX$86-IF(CX$8="Yes",IF(CX$9=0,$U272,MIN($U272,CX$9)),0),0),CX$12:CX$25,1))*(MAX($F272-CX$86-IF(CX$8="Yes",IF(CX$9=0,$U272,MIN($U272,CX$9)),0),0)-INDEX(CX$12:CX$25,MATCH(MAX($F272-CX$86-IF(CX$8="Yes",IF(CX$9=0,$U272,MIN($U272,CX$9)),0),0),CX$12:CX$25,1)))+INDEX(CX$39:CX$51,MATCH(MAX($F272-CX$86-IF(CX$8="Yes",IF(CX$9=0,$U272,MIN($U272,CX$9)),0),0),CX$12:CX$25,1))-CX$87,0),0))*(1-_xlfn.IFNA(INDEX(WVFamilyCredit[Percent],MATCH(1,(WVFamilyCredit[Year]=Calc!$B$4)*(WVFamilyCredit[HH Size]=SUM(Calc!$B$11:$B$12))*(WVFamilyCredit[Status]=Calc!$B$8)*(WVFamilyCredit[greater than]&lt;=$F272)*(WVFamilyCredit[equal to or less than]&gt;=$F272),0)),0))</f>
        <v>-3592</v>
      </c>
      <c r="CY272" s="115" cm="1">
        <f t="array" ref="CY272">(1-_xlfn.IFNA(INDEX(WVFamilyCredit[Percent],MATCH(1,(WVFamilyCredit[Year]=Calc!$B$4)*(WVFamilyCredit[HH Size]=SUM(Calc!$B$11:$B$12))*(WVFamilyCredit[Status]=Calc!$B$8)*(WVFamilyCredit[greater than]&lt;=$F272)*(WVFamilyCredit[equal to or less than]&gt;=$F272),0)),0))</f>
        <v>1</v>
      </c>
      <c r="CZ272" s="112">
        <v>4303</v>
      </c>
      <c r="DA272" s="57"/>
      <c r="DB272" s="75">
        <f t="shared" si="471"/>
        <v>-3657</v>
      </c>
      <c r="DC272" s="75">
        <f t="shared" si="471"/>
        <v>0</v>
      </c>
      <c r="DE272" s="57"/>
      <c r="DF272" s="57">
        <f t="shared" si="427"/>
        <v>3953</v>
      </c>
      <c r="DG272" s="57">
        <f t="shared" si="428"/>
        <v>3502</v>
      </c>
      <c r="DH272">
        <v>0</v>
      </c>
      <c r="DI272" s="57">
        <f t="shared" si="429"/>
        <v>3743</v>
      </c>
      <c r="DJ272" s="75">
        <f t="shared" si="430"/>
        <v>2735</v>
      </c>
      <c r="DK272" s="75">
        <f t="shared" si="431"/>
        <v>3455</v>
      </c>
      <c r="DL272" s="75">
        <f t="shared" si="432"/>
        <v>3182</v>
      </c>
      <c r="DM272" s="57">
        <f t="shared" si="433"/>
        <v>3248</v>
      </c>
      <c r="DN272" s="57">
        <f t="shared" si="434"/>
        <v>3099</v>
      </c>
      <c r="DO272">
        <f>0</f>
        <v>0</v>
      </c>
      <c r="DP272">
        <v>0</v>
      </c>
      <c r="DQ272" s="57">
        <f t="shared" si="435"/>
        <v>-4347</v>
      </c>
      <c r="DR272" s="75">
        <f t="shared" si="436"/>
        <v>-3592</v>
      </c>
      <c r="EB272" s="209" cm="1">
        <f t="array" ref="EB272">_xlfn.IFNA(INDEX(CAeitcTable[],MATCH(1,(CAeitcTable[At Least]&lt;=$F272)*(CAeitcTable[But Not Over]&gt;=$F272),0),MATCH(MIN($B$12,3),VALUE(CAeitcTable[#Headers]),0)),0)</f>
        <v>0</v>
      </c>
      <c r="EC272">
        <f t="shared" si="472"/>
        <v>0</v>
      </c>
      <c r="ED272">
        <f t="shared" si="472"/>
        <v>0</v>
      </c>
      <c r="EE272">
        <f t="shared" si="472"/>
        <v>0</v>
      </c>
      <c r="EF272">
        <f t="shared" si="472"/>
        <v>0</v>
      </c>
      <c r="EI272">
        <f t="shared" si="411"/>
        <v>0</v>
      </c>
      <c r="EK272">
        <f t="shared" si="473"/>
        <v>0</v>
      </c>
      <c r="EL272">
        <f t="shared" si="473"/>
        <v>0</v>
      </c>
      <c r="EM272">
        <f t="shared" si="473"/>
        <v>0</v>
      </c>
      <c r="EN272">
        <f t="shared" si="473"/>
        <v>0</v>
      </c>
      <c r="EP272">
        <f t="shared" si="474"/>
        <v>0</v>
      </c>
      <c r="EQ272">
        <f t="shared" si="474"/>
        <v>0</v>
      </c>
      <c r="ER272" s="209">
        <f t="shared" si="412"/>
        <v>0</v>
      </c>
      <c r="ES272">
        <f t="shared" si="475"/>
        <v>0</v>
      </c>
      <c r="ET272">
        <f t="shared" si="475"/>
        <v>0</v>
      </c>
      <c r="EU272" s="213">
        <f t="shared" si="413"/>
        <v>0</v>
      </c>
      <c r="EW272" s="215">
        <f t="shared" si="414"/>
        <v>0</v>
      </c>
      <c r="EX272">
        <f t="shared" si="476"/>
        <v>0</v>
      </c>
      <c r="EY272">
        <f t="shared" si="476"/>
        <v>0</v>
      </c>
      <c r="FB272">
        <f t="shared" si="477"/>
        <v>0</v>
      </c>
      <c r="FC272">
        <f t="shared" si="477"/>
        <v>0</v>
      </c>
      <c r="FD272">
        <f t="shared" si="477"/>
        <v>0</v>
      </c>
      <c r="FG272" s="215">
        <f t="shared" si="415"/>
        <v>0</v>
      </c>
      <c r="FH272">
        <f t="shared" si="478"/>
        <v>0</v>
      </c>
      <c r="FI272">
        <f t="shared" si="478"/>
        <v>0</v>
      </c>
      <c r="FK272">
        <f t="shared" si="416"/>
        <v>0</v>
      </c>
      <c r="FL272" s="215">
        <f t="shared" si="417"/>
        <v>0</v>
      </c>
      <c r="FP272" s="215">
        <f t="shared" si="418"/>
        <v>0</v>
      </c>
      <c r="FQ272">
        <f t="shared" si="419"/>
        <v>0</v>
      </c>
      <c r="FR272" s="215">
        <f t="shared" si="420"/>
        <v>0</v>
      </c>
      <c r="FS272" s="209">
        <f t="shared" si="421"/>
        <v>315</v>
      </c>
      <c r="FU272">
        <f t="shared" si="422"/>
        <v>0</v>
      </c>
    </row>
    <row r="273" spans="6:177">
      <c r="F273" s="2">
        <v>90000</v>
      </c>
      <c r="G273">
        <f t="shared" si="423"/>
        <v>90025</v>
      </c>
      <c r="H273" s="75">
        <f t="shared" si="384"/>
        <v>-12061</v>
      </c>
      <c r="I273" s="57">
        <v>8925</v>
      </c>
      <c r="J273" s="57">
        <v>0</v>
      </c>
      <c r="K273" s="2">
        <f>ROUND(INDEX(CCareExpDecimal[],MATCH(F273,CCareExpDecimal[Income At Least],1),2)*J273,0)</f>
        <v>0</v>
      </c>
      <c r="L273" s="57">
        <v>1200.0000000000061</v>
      </c>
      <c r="M273" s="2">
        <f t="shared" si="385"/>
        <v>0</v>
      </c>
      <c r="N273" s="57">
        <v>4000</v>
      </c>
      <c r="O273" s="57">
        <f t="shared" si="482"/>
        <v>4000</v>
      </c>
      <c r="P273" s="2">
        <f t="shared" si="386"/>
        <v>0</v>
      </c>
      <c r="Q273" s="96">
        <v>0</v>
      </c>
      <c r="R273" s="96">
        <f t="shared" si="424"/>
        <v>0</v>
      </c>
      <c r="S273" s="2">
        <f t="shared" si="425"/>
        <v>0</v>
      </c>
      <c r="T273" s="2">
        <f t="shared" si="387"/>
        <v>-12061</v>
      </c>
      <c r="U273" s="2">
        <f t="shared" si="388"/>
        <v>12061</v>
      </c>
      <c r="V273" s="75"/>
      <c r="W273" s="75">
        <f t="shared" si="389"/>
        <v>-2645</v>
      </c>
      <c r="X273" s="75">
        <f t="shared" si="390"/>
        <v>5</v>
      </c>
      <c r="Y273" s="75">
        <f t="shared" si="391"/>
        <v>0</v>
      </c>
      <c r="Z273" s="75"/>
      <c r="AA273" s="2">
        <f t="shared" si="392"/>
        <v>2500</v>
      </c>
      <c r="AB273" s="2">
        <f>IF($F273&lt;=AD$64,AD$65,AD$66)*Calc!$B$12+AD$63</f>
        <v>1500</v>
      </c>
      <c r="AC273" s="2">
        <f t="shared" si="393"/>
        <v>4000</v>
      </c>
      <c r="AD273" s="126">
        <f t="shared" si="394"/>
        <v>-4385</v>
      </c>
      <c r="AE273" s="112">
        <v>3973</v>
      </c>
      <c r="AF273" s="75">
        <f t="shared" si="395"/>
        <v>0</v>
      </c>
      <c r="AG273" s="75"/>
      <c r="AH273" s="75">
        <f t="shared" si="396"/>
        <v>-1904</v>
      </c>
      <c r="AI273" s="75">
        <f t="shared" si="397"/>
        <v>0</v>
      </c>
      <c r="AJ273" s="75">
        <f t="shared" si="481"/>
        <v>0</v>
      </c>
      <c r="AK273" s="75">
        <f t="shared" si="399"/>
        <v>-3941</v>
      </c>
      <c r="AL273" s="75">
        <f t="shared" si="426"/>
        <v>-3941</v>
      </c>
      <c r="AM273" s="114">
        <v>3526</v>
      </c>
      <c r="AN273" s="120"/>
      <c r="AO273" s="75">
        <f t="shared" ref="AO273:AP393" si="483">-ROUND(MAX(INDEX(AO$26:AO$38,MATCH(MAX($F273-AO$86-IF(AO$8="Yes",IF(AO$9=0,$U273,MIN($U273,AO$9)),0),0),AO$12:AO$25,1))*(MAX($F273-AO$86-IF(AO$8="Yes",IF(AO$9=0,$U273,MIN($U273,AO$9)),0),0)-INDEX(AO$12:AO$25,MATCH(MAX($F273-AO$86-IF(AO$8="Yes",IF(AO$9=0,$U273,MIN($U273,AO$9)),0),0),AO$12:AO$25,1)))+INDEX(AO$39:AO$51,MATCH(MAX($F273-AO$86-IF(AO$8="Yes",IF(AO$9=0,$U273,MIN($U273,AO$9)),0),0),AO$12:AO$25,1))-AO$87,0),0)</f>
        <v>-4500</v>
      </c>
      <c r="AP273" s="75">
        <f t="shared" si="483"/>
        <v>-3351</v>
      </c>
      <c r="AQ273" s="75"/>
      <c r="AR273" s="126">
        <f t="shared" si="400"/>
        <v>-3875</v>
      </c>
      <c r="AS273" s="75">
        <f t="shared" ref="AS273:AV336" si="484">-ROUND(MAX(INDEX(AS$26:AS$38,MATCH(MAX($F273-AS$86-IF(AS$8="Yes",IF(AS$9=0,$U273,MIN($U273,AS$9)),0),0),AS$12:AS$25,1))*(MAX($F273-AS$86-IF(AS$8="Yes",IF(AS$9=0,$U273,MIN($U273,AS$9)),0),0)-INDEX(AS$12:AS$25,MATCH(MAX($F273-AS$86-IF(AS$8="Yes",IF(AS$9=0,$U273,MIN($U273,AS$9)),0),0),AS$12:AS$25,1)))+INDEX(AS$39:AS$51,MATCH(MAX($F273-AS$86-IF(AS$8="Yes",IF(AS$9=0,$U273,MIN($U273,AS$9)),0),0),AS$12:AS$25,1))-AS$87,0),0)</f>
        <v>-4599</v>
      </c>
      <c r="AT273" s="75">
        <f t="shared" si="484"/>
        <v>-4873</v>
      </c>
      <c r="AU273" s="75">
        <f t="shared" si="484"/>
        <v>0</v>
      </c>
      <c r="AV273" s="75">
        <f t="shared" si="484"/>
        <v>-4537</v>
      </c>
      <c r="AW273" s="112">
        <v>3772</v>
      </c>
      <c r="AX273" s="75">
        <f t="shared" ref="AX273:AY393" si="485">-ROUND(MAX(INDEX(AX$26:AX$38,MATCH(MAX($F273-AX$86-IF(AX$8="Yes",IF(AX$9=0,$U273,MIN($U273,AX$9)),0),0),AX$12:AX$25,1))*(MAX($F273-AX$86-IF(AX$8="Yes",IF(AX$9=0,$U273,MIN($U273,AX$9)),0),0)-INDEX(AX$12:AX$25,MATCH(MAX($F273-AX$86-IF(AX$8="Yes",IF(AX$9=0,$U273,MIN($U273,AX$9)),0),0),AX$12:AX$25,1)))+INDEX(AX$39:AX$51,MATCH(MAX($F273-AX$86-IF(AX$8="Yes",IF(AX$9=0,$U273,MIN($U273,AX$9)),0),0),AX$12:AX$25,1))-AX$87,0),0)</f>
        <v>-6403</v>
      </c>
      <c r="AY273" s="75">
        <f t="shared" si="485"/>
        <v>-4156</v>
      </c>
      <c r="AZ273" s="75"/>
      <c r="BA273" s="75">
        <f t="shared" ref="BA273:BF282" si="486">-ROUND(MAX(INDEX(BA$26:BA$38,MATCH(MAX($F273-BA$86-IF(BA$8="Yes",IF(BA$9=0,$U273,MIN($U273,BA$9)),0),0),BA$12:BA$25,1))*(MAX($F273-BA$86-IF(BA$8="Yes",IF(BA$9=0,$U273,MIN($U273,BA$9)),0),0)-INDEX(BA$12:BA$25,MATCH(MAX($F273-BA$86-IF(BA$8="Yes",IF(BA$9=0,$U273,MIN($U273,BA$9)),0),0),BA$12:BA$25,1)))+INDEX(BA$39:BA$51,MATCH(MAX($F273-BA$86-IF(BA$8="Yes",IF(BA$9=0,$U273,MIN($U273,BA$9)),0),0),BA$12:BA$25,1))-BA$87,0),0)</f>
        <v>-4335</v>
      </c>
      <c r="BB273" s="75">
        <f t="shared" si="486"/>
        <v>-2804</v>
      </c>
      <c r="BC273" s="75">
        <f t="shared" si="486"/>
        <v>-4122</v>
      </c>
      <c r="BD273" s="75">
        <f t="shared" si="486"/>
        <v>-4345</v>
      </c>
      <c r="BE273" s="75">
        <f t="shared" si="486"/>
        <v>-3916</v>
      </c>
      <c r="BF273" s="75">
        <f t="shared" si="486"/>
        <v>-3051</v>
      </c>
      <c r="BG273" s="112">
        <v>2757</v>
      </c>
      <c r="BH273" s="75">
        <f t="shared" si="401"/>
        <v>-4644</v>
      </c>
      <c r="BI273" s="75">
        <f t="shared" si="402"/>
        <v>5150</v>
      </c>
      <c r="BJ273" s="75">
        <f t="shared" si="403"/>
        <v>-3826</v>
      </c>
      <c r="BK273" s="75">
        <f t="shared" ref="BK273:BL393" si="487">-ROUND(MAX(INDEX(BK$26:BK$38,MATCH(MAX($F273-BK$86-IF(BK$8="Yes",IF(BK$9=0,$U273,MIN($U273,BK$9)),0),0),BK$12:BK$25,1))*(MAX($F273-BK$86-IF(BK$8="Yes",IF(BK$9=0,$U273,MIN($U273,BK$9)),0),0)-INDEX(BK$12:BK$25,MATCH(MAX($F273-BK$86-IF(BK$8="Yes",IF(BK$9=0,$U273,MIN($U273,BK$9)),0),0),BK$12:BK$25,1)))+INDEX(BK$39:BK$51,MATCH(MAX($F273-BK$86-IF(BK$8="Yes",IF(BK$9=0,$U273,MIN($U273,BK$9)),0),0),BK$12:BK$25,1))-BK$87,0),0)</f>
        <v>-4280</v>
      </c>
      <c r="BL273" s="75">
        <f t="shared" si="487"/>
        <v>-3596</v>
      </c>
      <c r="BM273" s="75"/>
      <c r="BN273" s="75">
        <f t="shared" ref="BN273:BO393" si="488">-ROUND(MAX(INDEX(BN$26:BN$38,MATCH(MAX($F273-BN$86-IF(BN$8="Yes",IF(BN$9=0,$U273,MIN($U273,BN$9)),0),0),BN$12:BN$25,1))*(MAX($F273-BN$86-IF(BN$8="Yes",IF(BN$9=0,$U273,MIN($U273,BN$9)),0),0)-INDEX(BN$12:BN$25,MATCH(MAX($F273-BN$86-IF(BN$8="Yes",IF(BN$9=0,$U273,MIN($U273,BN$9)),0),0),BN$12:BN$25,1)))+INDEX(BN$39:BN$51,MATCH(MAX($F273-BN$86-IF(BN$8="Yes",IF(BN$9=0,$U273,MIN($U273,BN$9)),0),0),BN$12:BN$25,1))-BN$87,0),0)</f>
        <v>-4744</v>
      </c>
      <c r="BO273" s="75">
        <f t="shared" si="488"/>
        <v>-3585</v>
      </c>
      <c r="BP273" s="112">
        <v>3480</v>
      </c>
      <c r="BQ273" s="75">
        <f t="shared" si="404"/>
        <v>-3339</v>
      </c>
      <c r="BR273" s="112">
        <v>3206</v>
      </c>
      <c r="BS273" s="75">
        <f t="shared" si="405"/>
        <v>5540</v>
      </c>
      <c r="BT273" s="75">
        <f t="shared" ref="BT273:CA282" si="489">-ROUND(MAX(INDEX(BT$26:BT$38,MATCH(MAX($F273-BT$86-IF(BT$8="Yes",IF(BT$9=0,$U273,MIN($U273,BT$9)),0),0),BT$12:BT$25,1))*(MAX($F273-BT$86-IF(BT$8="Yes",IF(BT$9=0,$U273,MIN($U273,BT$9)),0),0)-INDEX(BT$12:BT$25,MATCH(MAX($F273-BT$86-IF(BT$8="Yes",IF(BT$9=0,$U273,MIN($U273,BT$9)),0),0),BT$12:BT$25,1)))+INDEX(BT$39:BT$51,MATCH(MAX($F273-BT$86-IF(BT$8="Yes",IF(BT$9=0,$U273,MIN($U273,BT$9)),0),0),BT$12:BT$25,1))-BT$87,0),0)</f>
        <v>-4882</v>
      </c>
      <c r="BU273" s="75">
        <f t="shared" si="489"/>
        <v>-4341</v>
      </c>
      <c r="BV273" s="75">
        <f t="shared" si="489"/>
        <v>0</v>
      </c>
      <c r="BW273" s="75">
        <f t="shared" si="489"/>
        <v>0</v>
      </c>
      <c r="BX273" s="75">
        <f t="shared" si="489"/>
        <v>-3543</v>
      </c>
      <c r="BY273" s="75">
        <f t="shared" si="489"/>
        <v>-3452</v>
      </c>
      <c r="BZ273" s="75">
        <f t="shared" si="489"/>
        <v>-4352</v>
      </c>
      <c r="CA273" s="75">
        <f t="shared" si="489"/>
        <v>-3669</v>
      </c>
      <c r="CB273" s="112">
        <v>3272</v>
      </c>
      <c r="CC273" s="75">
        <f t="shared" si="406"/>
        <v>-613</v>
      </c>
      <c r="CD273" s="75">
        <f t="shared" si="407"/>
        <v>500</v>
      </c>
      <c r="CE273" s="126">
        <f t="shared" si="408"/>
        <v>-1706</v>
      </c>
      <c r="CF273" s="75">
        <f t="shared" si="409"/>
        <v>-3737</v>
      </c>
      <c r="CG273" s="75"/>
      <c r="CH273" s="75">
        <f t="shared" ref="CH273:CI393" si="490">-ROUND(MAX(INDEX(CH$26:CH$38,MATCH(MAX($F273-CH$86-IF(CH$8="Yes",IF(CH$9=0,$U273,MIN($U273,CH$9)),0),0),CH$12:CH$25,1))*(MAX($F273-CH$86-IF(CH$8="Yes",IF(CH$9=0,$U273,MIN($U273,CH$9)),0),0)-INDEX(CH$12:CH$25,MATCH(MAX($F273-CH$86-IF(CH$8="Yes",IF(CH$9=0,$U273,MIN($U273,CH$9)),0),0),CH$12:CH$25,1)))+INDEX(CH$39:CH$51,MATCH(MAX($F273-CH$86-IF(CH$8="Yes",IF(CH$9=0,$U273,MIN($U273,CH$9)),0),0),CH$12:CH$25,1))-CH$87,0),0)</f>
        <v>-6444</v>
      </c>
      <c r="CI273" s="75">
        <f t="shared" si="490"/>
        <v>-2763</v>
      </c>
      <c r="CJ273" s="75"/>
      <c r="CK273" s="75">
        <f t="shared" ref="CK273:CL393" si="491">-ROUND(MAX(INDEX(CK$26:CK$38,MATCH(MAX($F273-CK$86-IF(CK$8="Yes",IF(CK$9=0,$U273,MIN($U273,CK$9)),0),0),CK$12:CK$25,1))*(MAX($F273-CK$86-IF(CK$8="Yes",IF(CK$9=0,$U273,MIN($U273,CK$9)),0),0)-INDEX(CK$12:CK$25,MATCH(MAX($F273-CK$86-IF(CK$8="Yes",IF(CK$9=0,$U273,MIN($U273,CK$9)),0),0),CK$12:CK$25,1)))+INDEX(CK$39:CK$51,MATCH(MAX($F273-CK$86-IF(CK$8="Yes",IF(CK$9=0,$U273,MIN($U273,CK$9)),0),0),CK$12:CK$25,1))-CK$87,0),0)</f>
        <v>-2895</v>
      </c>
      <c r="CL273" s="75">
        <f t="shared" si="491"/>
        <v>-4207</v>
      </c>
      <c r="CM273" s="112">
        <v>3131</v>
      </c>
      <c r="CN273" s="75">
        <f t="shared" ref="CN273:CP357" si="492">-ROUND(MAX(INDEX(CN$26:CN$38,MATCH(MAX($F273-CN$86-IF(CN$8="Yes",IF(CN$9=0,$U273,MIN($U273,CN$9)),0),0),CN$12:CN$25,1))*(MAX($F273-CN$86-IF(CN$8="Yes",IF(CN$9=0,$U273,MIN($U273,CN$9)),0),0)-INDEX(CN$12:CN$25,MATCH(MAX($F273-CN$86-IF(CN$8="Yes",IF(CN$9=0,$U273,MIN($U273,CN$9)),0),0),CN$12:CN$25,1)))+INDEX(CN$39:CN$51,MATCH(MAX($F273-CN$86-IF(CN$8="Yes",IF(CN$9=0,$U273,MIN($U273,CN$9)),0),0),CN$12:CN$25,1))-CN$87,0),0)</f>
        <v>0</v>
      </c>
      <c r="CO273" s="75">
        <f t="shared" si="492"/>
        <v>0</v>
      </c>
      <c r="CP273" s="75">
        <f t="shared" si="492"/>
        <v>0</v>
      </c>
      <c r="CQ273" s="75"/>
      <c r="CR273" s="126">
        <f t="shared" si="410"/>
        <v>-4378</v>
      </c>
      <c r="CS273" s="112">
        <v>2209.8980000000001</v>
      </c>
      <c r="CT273" s="121">
        <f t="shared" si="383"/>
        <v>-4.8644444444444442E-2</v>
      </c>
      <c r="CU273" s="75">
        <f t="shared" ref="CU273:CW357" si="493">-ROUND(MAX(INDEX(CU$26:CU$38,MATCH(MAX($F273-CU$86-IF(CU$8="Yes",IF(CU$9=0,$U273,MIN($U273,CU$9)),0),0),CU$12:CU$25,1))*(MAX($F273-CU$86-IF(CU$8="Yes",IF(CU$9=0,$U273,MIN($U273,CU$9)),0),0)-INDEX(CU$12:CU$25,MATCH(MAX($F273-CU$86-IF(CU$8="Yes",IF(CU$9=0,$U273,MIN($U273,CU$9)),0),0),CU$12:CU$25,1)))+INDEX(CU$39:CU$51,MATCH(MAX($F273-CU$86-IF(CU$8="Yes",IF(CU$9=0,$U273,MIN($U273,CU$9)),0),0),CU$12:CU$25,1))-CU$87,0),0)</f>
        <v>-3844</v>
      </c>
      <c r="CV273" s="75">
        <f t="shared" si="493"/>
        <v>-4404</v>
      </c>
      <c r="CW273" s="75">
        <f t="shared" si="493"/>
        <v>0</v>
      </c>
      <c r="CX273" s="126" cm="1">
        <f t="array" ref="CX273">IF($F273&lt;=10000,0,-ROUND(MAX(INDEX(CX$26:CX$38,MATCH(MAX($F273-CX$86-IF(CX$8="Yes",IF(CX$9=0,$U273,MIN($U273,CX$9)),0),0),CX$12:CX$25,1))*(MAX($F273-CX$86-IF(CX$8="Yes",IF(CX$9=0,$U273,MIN($U273,CX$9)),0),0)-INDEX(CX$12:CX$25,MATCH(MAX($F273-CX$86-IF(CX$8="Yes",IF(CX$9=0,$U273,MIN($U273,CX$9)),0),0),CX$12:CX$25,1)))+INDEX(CX$39:CX$51,MATCH(MAX($F273-CX$86-IF(CX$8="Yes",IF(CX$9=0,$U273,MIN($U273,CX$9)),0),0),CX$12:CX$25,1))-CX$87,0),0))*(1-_xlfn.IFNA(INDEX(WVFamilyCredit[Percent],MATCH(1,(WVFamilyCredit[Year]=Calc!$B$4)*(WVFamilyCredit[HH Size]=SUM(Calc!$B$11:$B$12))*(WVFamilyCredit[Status]=Calc!$B$8)*(WVFamilyCredit[greater than]&lt;=$F273)*(WVFamilyCredit[equal to or less than]&gt;=$F273),0)),0))</f>
        <v>-3617</v>
      </c>
      <c r="CY273" s="115" cm="1">
        <f t="array" ref="CY273">(1-_xlfn.IFNA(INDEX(WVFamilyCredit[Percent],MATCH(1,(WVFamilyCredit[Year]=Calc!$B$4)*(WVFamilyCredit[HH Size]=SUM(Calc!$B$11:$B$12))*(WVFamilyCredit[Status]=Calc!$B$8)*(WVFamilyCredit[greater than]&lt;=$F273)*(WVFamilyCredit[equal to or less than]&gt;=$F273),0)),0))</f>
        <v>1</v>
      </c>
      <c r="CZ273" s="112">
        <v>4335</v>
      </c>
      <c r="DA273" s="57"/>
      <c r="DB273" s="75">
        <f t="shared" ref="DB273:DC393" si="494">-ROUND(MAX(INDEX(DB$26:DB$38,MATCH(MAX($F273-DB$86-IF(DB$8="Yes",IF(DB$9=0,$U273,MIN($U273,DB$9)),0),0),DB$12:DB$25,1))*(MAX($F273-DB$86-IF(DB$8="Yes",IF(DB$9=0,$U273,MIN($U273,DB$9)),0),0)-INDEX(DB$12:DB$25,MATCH(MAX($F273-DB$86-IF(DB$8="Yes",IF(DB$9=0,$U273,MIN($U273,DB$9)),0),0),DB$12:DB$25,1)))+INDEX(DB$39:DB$51,MATCH(MAX($F273-DB$86-IF(DB$8="Yes",IF(DB$9=0,$U273,MIN($U273,DB$9)),0),0),DB$12:DB$25,1))-DB$87,0),0)</f>
        <v>-3684</v>
      </c>
      <c r="DC273" s="75">
        <f t="shared" si="494"/>
        <v>0</v>
      </c>
      <c r="DE273" s="57"/>
      <c r="DF273" s="57">
        <f t="shared" si="427"/>
        <v>3973</v>
      </c>
      <c r="DG273" s="57">
        <f t="shared" si="428"/>
        <v>3526</v>
      </c>
      <c r="DH273">
        <v>0</v>
      </c>
      <c r="DI273" s="57">
        <f t="shared" si="429"/>
        <v>3772</v>
      </c>
      <c r="DJ273" s="75">
        <f t="shared" si="430"/>
        <v>2757</v>
      </c>
      <c r="DK273" s="75">
        <f t="shared" si="431"/>
        <v>3480</v>
      </c>
      <c r="DL273" s="75">
        <f t="shared" si="432"/>
        <v>3206</v>
      </c>
      <c r="DM273" s="57">
        <f t="shared" si="433"/>
        <v>3272</v>
      </c>
      <c r="DN273" s="57">
        <f t="shared" si="434"/>
        <v>3131</v>
      </c>
      <c r="DO273">
        <f>0</f>
        <v>0</v>
      </c>
      <c r="DP273">
        <v>0</v>
      </c>
      <c r="DQ273" s="57">
        <f t="shared" si="435"/>
        <v>-4378</v>
      </c>
      <c r="DR273" s="75">
        <f t="shared" si="436"/>
        <v>-3617</v>
      </c>
      <c r="EB273" s="209" cm="1">
        <f t="array" ref="EB273">_xlfn.IFNA(INDEX(CAeitcTable[],MATCH(1,(CAeitcTable[At Least]&lt;=$F273)*(CAeitcTable[But Not Over]&gt;=$F273),0),MATCH(MIN($B$12,3),VALUE(CAeitcTable[#Headers]),0)),0)</f>
        <v>0</v>
      </c>
      <c r="EC273">
        <f t="shared" ref="EC273:EF336" si="495">IF(EC$10,IF($B$12=0,EC$5,IF($B$12=1,EC$6,IF($B$12=2,EC$7,EC$8)))*$S273,0)</f>
        <v>0</v>
      </c>
      <c r="ED273">
        <f t="shared" si="495"/>
        <v>0</v>
      </c>
      <c r="EE273">
        <f t="shared" si="495"/>
        <v>0</v>
      </c>
      <c r="EF273">
        <f t="shared" si="495"/>
        <v>0</v>
      </c>
      <c r="EI273">
        <f t="shared" si="411"/>
        <v>0</v>
      </c>
      <c r="EK273">
        <f t="shared" ref="EK273:EN336" si="496">IF(EK$10,IF($B$12=0,EK$5,IF($B$12=1,EK$6,IF($B$12=2,EK$7,EK$8)))*$S273,0)</f>
        <v>0</v>
      </c>
      <c r="EL273">
        <f t="shared" si="496"/>
        <v>0</v>
      </c>
      <c r="EM273">
        <f t="shared" si="496"/>
        <v>0</v>
      </c>
      <c r="EN273">
        <f t="shared" si="496"/>
        <v>0</v>
      </c>
      <c r="EP273">
        <f t="shared" ref="EP273:EQ393" si="497">IF(EP$10,IF($B$12=0,EP$5,IF($B$12=1,EP$6,IF($B$12=2,EP$7,EP$8)))*$S273,0)</f>
        <v>0</v>
      </c>
      <c r="EQ273">
        <f t="shared" si="497"/>
        <v>0</v>
      </c>
      <c r="ER273" s="209">
        <f t="shared" si="412"/>
        <v>0</v>
      </c>
      <c r="ES273">
        <f t="shared" ref="ES273:ET393" si="498">IF(ES$10,IF($B$12=0,ES$5,IF($B$12=1,ES$6,IF($B$12=2,ES$7,ES$8)))*$S273,0)</f>
        <v>0</v>
      </c>
      <c r="ET273">
        <f t="shared" si="498"/>
        <v>0</v>
      </c>
      <c r="EU273" s="213">
        <f t="shared" si="413"/>
        <v>0</v>
      </c>
      <c r="EW273" s="215">
        <f t="shared" si="414"/>
        <v>0</v>
      </c>
      <c r="EX273">
        <f t="shared" ref="EX273:EY393" si="499">IF(EX$10,IF($B$12=0,EX$5,IF($B$12=1,EX$6,IF($B$12=2,EX$7,EX$8)))*$S273,0)</f>
        <v>0</v>
      </c>
      <c r="EY273">
        <f t="shared" si="499"/>
        <v>0</v>
      </c>
      <c r="FB273">
        <f t="shared" ref="FB273:FD357" si="500">IF(FB$10,IF($B$12=0,FB$5,IF($B$12=1,FB$6,IF($B$12=2,FB$7,FB$8)))*$S273,0)</f>
        <v>0</v>
      </c>
      <c r="FC273">
        <f t="shared" si="500"/>
        <v>0</v>
      </c>
      <c r="FD273">
        <f t="shared" si="500"/>
        <v>0</v>
      </c>
      <c r="FG273" s="215">
        <f t="shared" si="415"/>
        <v>0</v>
      </c>
      <c r="FH273">
        <f t="shared" ref="FH273:FI393" si="501">IF(FH$10,IF($B$12=0,FH$5,IF($B$12=1,FH$6,IF($B$12=2,FH$7,FH$8)))*$S273,0)</f>
        <v>0</v>
      </c>
      <c r="FI273">
        <f t="shared" si="501"/>
        <v>0</v>
      </c>
      <c r="FK273">
        <f t="shared" si="416"/>
        <v>0</v>
      </c>
      <c r="FL273" s="215">
        <f t="shared" si="417"/>
        <v>0</v>
      </c>
      <c r="FP273" s="215">
        <f t="shared" si="418"/>
        <v>0</v>
      </c>
      <c r="FQ273">
        <f t="shared" si="419"/>
        <v>0</v>
      </c>
      <c r="FR273" s="215">
        <f t="shared" si="420"/>
        <v>0</v>
      </c>
      <c r="FS273" s="209">
        <f t="shared" si="421"/>
        <v>315</v>
      </c>
      <c r="FU273">
        <f t="shared" si="422"/>
        <v>0</v>
      </c>
    </row>
    <row r="274" spans="6:177">
      <c r="F274" s="2">
        <v>90500</v>
      </c>
      <c r="G274">
        <f t="shared" si="423"/>
        <v>90525</v>
      </c>
      <c r="H274" s="75">
        <f t="shared" si="384"/>
        <v>-12171</v>
      </c>
      <c r="I274" s="57">
        <v>9035</v>
      </c>
      <c r="J274" s="57">
        <v>0</v>
      </c>
      <c r="K274" s="2">
        <f>ROUND(INDEX(CCareExpDecimal[],MATCH(F274,CCareExpDecimal[Income At Least],1),2)*J274,0)</f>
        <v>0</v>
      </c>
      <c r="L274" s="57">
        <v>1200.0000000000061</v>
      </c>
      <c r="M274" s="2">
        <f t="shared" si="385"/>
        <v>0</v>
      </c>
      <c r="N274" s="57">
        <v>4000</v>
      </c>
      <c r="O274" s="57">
        <f t="shared" si="482"/>
        <v>4000</v>
      </c>
      <c r="P274" s="2">
        <f t="shared" si="386"/>
        <v>0</v>
      </c>
      <c r="Q274" s="96">
        <v>0</v>
      </c>
      <c r="R274" s="96">
        <f t="shared" si="424"/>
        <v>0</v>
      </c>
      <c r="S274" s="2">
        <f t="shared" si="425"/>
        <v>0</v>
      </c>
      <c r="T274" s="2">
        <f t="shared" si="387"/>
        <v>-12171</v>
      </c>
      <c r="U274" s="2">
        <f t="shared" si="388"/>
        <v>12171</v>
      </c>
      <c r="V274" s="75"/>
      <c r="W274" s="75">
        <f t="shared" si="389"/>
        <v>-2664</v>
      </c>
      <c r="X274" s="75">
        <f t="shared" si="390"/>
        <v>5</v>
      </c>
      <c r="Y274" s="75">
        <f t="shared" si="391"/>
        <v>0</v>
      </c>
      <c r="Z274" s="75"/>
      <c r="AA274" s="2">
        <f t="shared" si="392"/>
        <v>2500</v>
      </c>
      <c r="AB274" s="2">
        <f>IF($F274&lt;=AD$64,AD$65,AD$66)*Calc!$B$12+AD$63</f>
        <v>1500</v>
      </c>
      <c r="AC274" s="2">
        <f t="shared" si="393"/>
        <v>4000</v>
      </c>
      <c r="AD274" s="126">
        <f t="shared" si="394"/>
        <v>-4410</v>
      </c>
      <c r="AE274" s="112">
        <v>3993</v>
      </c>
      <c r="AF274" s="75">
        <f t="shared" si="395"/>
        <v>0</v>
      </c>
      <c r="AG274" s="75"/>
      <c r="AH274" s="75">
        <f t="shared" si="396"/>
        <v>-1916</v>
      </c>
      <c r="AI274" s="75">
        <f t="shared" si="397"/>
        <v>0</v>
      </c>
      <c r="AJ274" s="75">
        <f t="shared" si="481"/>
        <v>0</v>
      </c>
      <c r="AK274" s="75">
        <f t="shared" si="399"/>
        <v>-3965</v>
      </c>
      <c r="AL274" s="75">
        <f t="shared" si="426"/>
        <v>-3965</v>
      </c>
      <c r="AM274" s="114">
        <v>3549</v>
      </c>
      <c r="AN274" s="120"/>
      <c r="AO274" s="75">
        <f t="shared" si="483"/>
        <v>-4546</v>
      </c>
      <c r="AP274" s="75">
        <f t="shared" si="483"/>
        <v>-3373</v>
      </c>
      <c r="AQ274" s="75"/>
      <c r="AR274" s="126">
        <f t="shared" si="400"/>
        <v>-3903</v>
      </c>
      <c r="AS274" s="75">
        <f t="shared" si="484"/>
        <v>-4632</v>
      </c>
      <c r="AT274" s="75">
        <f t="shared" si="484"/>
        <v>-4915</v>
      </c>
      <c r="AU274" s="75">
        <f t="shared" si="484"/>
        <v>0</v>
      </c>
      <c r="AV274" s="75">
        <f t="shared" si="484"/>
        <v>-4566</v>
      </c>
      <c r="AW274" s="112">
        <v>3801</v>
      </c>
      <c r="AX274" s="75">
        <f t="shared" si="485"/>
        <v>-6444</v>
      </c>
      <c r="AY274" s="75">
        <f t="shared" si="485"/>
        <v>-4185</v>
      </c>
      <c r="AZ274" s="75"/>
      <c r="BA274" s="75">
        <f t="shared" si="486"/>
        <v>-4360</v>
      </c>
      <c r="BB274" s="75">
        <f t="shared" si="486"/>
        <v>-2819</v>
      </c>
      <c r="BC274" s="75">
        <f t="shared" si="486"/>
        <v>-4146</v>
      </c>
      <c r="BD274" s="75">
        <f t="shared" si="486"/>
        <v>-4373</v>
      </c>
      <c r="BE274" s="75">
        <f t="shared" si="486"/>
        <v>-3938</v>
      </c>
      <c r="BF274" s="75">
        <f t="shared" si="486"/>
        <v>-3072</v>
      </c>
      <c r="BG274" s="112">
        <v>2778</v>
      </c>
      <c r="BH274" s="75">
        <f t="shared" si="401"/>
        <v>-4679</v>
      </c>
      <c r="BI274" s="75">
        <f t="shared" si="402"/>
        <v>5150</v>
      </c>
      <c r="BJ274" s="75">
        <f t="shared" si="403"/>
        <v>-3850</v>
      </c>
      <c r="BK274" s="75">
        <f t="shared" si="487"/>
        <v>-4305</v>
      </c>
      <c r="BL274" s="75">
        <f t="shared" si="487"/>
        <v>-3617</v>
      </c>
      <c r="BM274" s="75"/>
      <c r="BN274" s="75">
        <f t="shared" si="488"/>
        <v>-4778</v>
      </c>
      <c r="BO274" s="75">
        <f t="shared" si="488"/>
        <v>-3610</v>
      </c>
      <c r="BP274" s="112">
        <v>3505</v>
      </c>
      <c r="BQ274" s="75">
        <f t="shared" si="404"/>
        <v>-3364</v>
      </c>
      <c r="BR274" s="112">
        <v>3230</v>
      </c>
      <c r="BS274" s="75">
        <f t="shared" si="405"/>
        <v>5540</v>
      </c>
      <c r="BT274" s="75">
        <f t="shared" si="489"/>
        <v>-4915</v>
      </c>
      <c r="BU274" s="75">
        <f t="shared" si="489"/>
        <v>-4374</v>
      </c>
      <c r="BV274" s="75">
        <f t="shared" si="489"/>
        <v>0</v>
      </c>
      <c r="BW274" s="75">
        <f t="shared" si="489"/>
        <v>0</v>
      </c>
      <c r="BX274" s="75">
        <f t="shared" si="489"/>
        <v>-3575</v>
      </c>
      <c r="BY274" s="75">
        <f t="shared" si="489"/>
        <v>-3476</v>
      </c>
      <c r="BZ274" s="75">
        <f t="shared" si="489"/>
        <v>-4382</v>
      </c>
      <c r="CA274" s="75">
        <f t="shared" si="489"/>
        <v>-3693</v>
      </c>
      <c r="CB274" s="112">
        <v>3343</v>
      </c>
      <c r="CC274" s="75">
        <f t="shared" si="406"/>
        <v>-623</v>
      </c>
      <c r="CD274" s="75">
        <f t="shared" si="407"/>
        <v>500</v>
      </c>
      <c r="CE274" s="126">
        <f t="shared" si="408"/>
        <v>-1720</v>
      </c>
      <c r="CF274" s="75">
        <f t="shared" si="409"/>
        <v>-3761</v>
      </c>
      <c r="CG274" s="75"/>
      <c r="CH274" s="75">
        <f t="shared" si="490"/>
        <v>-6487</v>
      </c>
      <c r="CI274" s="75">
        <f t="shared" si="490"/>
        <v>-2778</v>
      </c>
      <c r="CJ274" s="75"/>
      <c r="CK274" s="75">
        <f t="shared" si="491"/>
        <v>-2919</v>
      </c>
      <c r="CL274" s="75">
        <f t="shared" si="491"/>
        <v>-4239</v>
      </c>
      <c r="CM274" s="112">
        <v>3164</v>
      </c>
      <c r="CN274" s="75">
        <f t="shared" si="492"/>
        <v>0</v>
      </c>
      <c r="CO274" s="75">
        <f t="shared" si="492"/>
        <v>0</v>
      </c>
      <c r="CP274" s="75">
        <f t="shared" si="492"/>
        <v>0</v>
      </c>
      <c r="CQ274" s="75"/>
      <c r="CR274" s="126">
        <f t="shared" si="410"/>
        <v>-4408</v>
      </c>
      <c r="CS274" s="112">
        <v>2240.6480000000001</v>
      </c>
      <c r="CT274" s="121">
        <f t="shared" si="383"/>
        <v>-4.8707182320441987E-2</v>
      </c>
      <c r="CU274" s="75">
        <f t="shared" si="493"/>
        <v>-3877</v>
      </c>
      <c r="CV274" s="75">
        <f t="shared" si="493"/>
        <v>-4433</v>
      </c>
      <c r="CW274" s="75">
        <f t="shared" si="493"/>
        <v>0</v>
      </c>
      <c r="CX274" s="126" cm="1">
        <f t="array" ref="CX274">IF($F274&lt;=10000,0,-ROUND(MAX(INDEX(CX$26:CX$38,MATCH(MAX($F274-CX$86-IF(CX$8="Yes",IF(CX$9=0,$U274,MIN($U274,CX$9)),0),0),CX$12:CX$25,1))*(MAX($F274-CX$86-IF(CX$8="Yes",IF(CX$9=0,$U274,MIN($U274,CX$9)),0),0)-INDEX(CX$12:CX$25,MATCH(MAX($F274-CX$86-IF(CX$8="Yes",IF(CX$9=0,$U274,MIN($U274,CX$9)),0),0),CX$12:CX$25,1)))+INDEX(CX$39:CX$51,MATCH(MAX($F274-CX$86-IF(CX$8="Yes",IF(CX$9=0,$U274,MIN($U274,CX$9)),0),0),CX$12:CX$25,1))-CX$87,0),0))*(1-_xlfn.IFNA(INDEX(WVFamilyCredit[Percent],MATCH(1,(WVFamilyCredit[Year]=Calc!$B$4)*(WVFamilyCredit[HH Size]=SUM(Calc!$B$11:$B$12))*(WVFamilyCredit[Status]=Calc!$B$8)*(WVFamilyCredit[greater than]&lt;=$F274)*(WVFamilyCredit[equal to or less than]&gt;=$F274),0)),0))</f>
        <v>-3643</v>
      </c>
      <c r="CY274" s="115" cm="1">
        <f t="array" ref="CY274">(1-_xlfn.IFNA(INDEX(WVFamilyCredit[Percent],MATCH(1,(WVFamilyCredit[Year]=Calc!$B$4)*(WVFamilyCredit[HH Size]=SUM(Calc!$B$11:$B$12))*(WVFamilyCredit[Status]=Calc!$B$8)*(WVFamilyCredit[greater than]&lt;=$F274)*(WVFamilyCredit[equal to or less than]&gt;=$F274),0)),0))</f>
        <v>1</v>
      </c>
      <c r="CZ274" s="112">
        <v>4368</v>
      </c>
      <c r="DA274" s="57"/>
      <c r="DB274" s="75">
        <f t="shared" si="494"/>
        <v>-3710</v>
      </c>
      <c r="DC274" s="75">
        <f t="shared" si="494"/>
        <v>0</v>
      </c>
      <c r="DE274" s="57"/>
      <c r="DF274" s="57">
        <f t="shared" si="427"/>
        <v>3993</v>
      </c>
      <c r="DG274" s="57">
        <f t="shared" si="428"/>
        <v>3549</v>
      </c>
      <c r="DH274">
        <v>0</v>
      </c>
      <c r="DI274" s="57">
        <f t="shared" si="429"/>
        <v>3801</v>
      </c>
      <c r="DJ274" s="75">
        <f t="shared" si="430"/>
        <v>2778</v>
      </c>
      <c r="DK274" s="75">
        <f t="shared" si="431"/>
        <v>3505</v>
      </c>
      <c r="DL274" s="75">
        <f t="shared" si="432"/>
        <v>3230</v>
      </c>
      <c r="DM274" s="57">
        <f t="shared" si="433"/>
        <v>3343</v>
      </c>
      <c r="DN274" s="57">
        <f t="shared" si="434"/>
        <v>3164</v>
      </c>
      <c r="DO274">
        <f>0</f>
        <v>0</v>
      </c>
      <c r="DP274">
        <v>0</v>
      </c>
      <c r="DQ274" s="57">
        <f t="shared" si="435"/>
        <v>-4408</v>
      </c>
      <c r="DR274" s="75">
        <f t="shared" si="436"/>
        <v>-3643</v>
      </c>
      <c r="EB274" s="209" cm="1">
        <f t="array" ref="EB274">_xlfn.IFNA(INDEX(CAeitcTable[],MATCH(1,(CAeitcTable[At Least]&lt;=$F274)*(CAeitcTable[But Not Over]&gt;=$F274),0),MATCH(MIN($B$12,3),VALUE(CAeitcTable[#Headers]),0)),0)</f>
        <v>0</v>
      </c>
      <c r="EC274">
        <f t="shared" si="495"/>
        <v>0</v>
      </c>
      <c r="ED274">
        <f t="shared" si="495"/>
        <v>0</v>
      </c>
      <c r="EE274">
        <f t="shared" si="495"/>
        <v>0</v>
      </c>
      <c r="EF274">
        <f t="shared" si="495"/>
        <v>0</v>
      </c>
      <c r="EI274">
        <f t="shared" si="411"/>
        <v>0</v>
      </c>
      <c r="EK274">
        <f t="shared" si="496"/>
        <v>0</v>
      </c>
      <c r="EL274">
        <f t="shared" si="496"/>
        <v>0</v>
      </c>
      <c r="EM274">
        <f t="shared" si="496"/>
        <v>0</v>
      </c>
      <c r="EN274">
        <f t="shared" si="496"/>
        <v>0</v>
      </c>
      <c r="EP274">
        <f t="shared" si="497"/>
        <v>0</v>
      </c>
      <c r="EQ274">
        <f t="shared" si="497"/>
        <v>0</v>
      </c>
      <c r="ER274" s="209">
        <f t="shared" si="412"/>
        <v>0</v>
      </c>
      <c r="ES274">
        <f t="shared" si="498"/>
        <v>0</v>
      </c>
      <c r="ET274">
        <f t="shared" si="498"/>
        <v>0</v>
      </c>
      <c r="EU274" s="213">
        <f t="shared" si="413"/>
        <v>0</v>
      </c>
      <c r="EW274" s="215">
        <f t="shared" si="414"/>
        <v>0</v>
      </c>
      <c r="EX274">
        <f t="shared" si="499"/>
        <v>0</v>
      </c>
      <c r="EY274">
        <f t="shared" si="499"/>
        <v>0</v>
      </c>
      <c r="FB274">
        <f t="shared" si="500"/>
        <v>0</v>
      </c>
      <c r="FC274">
        <f t="shared" si="500"/>
        <v>0</v>
      </c>
      <c r="FD274">
        <f t="shared" si="500"/>
        <v>0</v>
      </c>
      <c r="FG274" s="215">
        <f t="shared" si="415"/>
        <v>0</v>
      </c>
      <c r="FH274">
        <f t="shared" si="501"/>
        <v>0</v>
      </c>
      <c r="FI274">
        <f t="shared" si="501"/>
        <v>0</v>
      </c>
      <c r="FK274">
        <f t="shared" si="416"/>
        <v>0</v>
      </c>
      <c r="FL274" s="215">
        <f t="shared" si="417"/>
        <v>0</v>
      </c>
      <c r="FP274" s="215">
        <f t="shared" si="418"/>
        <v>0</v>
      </c>
      <c r="FQ274">
        <f t="shared" si="419"/>
        <v>0</v>
      </c>
      <c r="FR274" s="215">
        <f t="shared" si="420"/>
        <v>0</v>
      </c>
      <c r="FS274" s="209">
        <f t="shared" si="421"/>
        <v>315</v>
      </c>
      <c r="FU274">
        <f t="shared" si="422"/>
        <v>0</v>
      </c>
    </row>
    <row r="275" spans="6:177">
      <c r="F275" s="2">
        <v>91000</v>
      </c>
      <c r="G275">
        <f t="shared" si="423"/>
        <v>91025</v>
      </c>
      <c r="H275" s="75">
        <f t="shared" si="384"/>
        <v>-12281</v>
      </c>
      <c r="I275" s="57">
        <v>9145</v>
      </c>
      <c r="J275" s="57">
        <v>0</v>
      </c>
      <c r="K275" s="2">
        <f>ROUND(INDEX(CCareExpDecimal[],MATCH(F275,CCareExpDecimal[Income At Least],1),2)*J275,0)</f>
        <v>0</v>
      </c>
      <c r="L275" s="57">
        <v>1200.0000000000061</v>
      </c>
      <c r="M275" s="2">
        <f t="shared" si="385"/>
        <v>0</v>
      </c>
      <c r="N275" s="57">
        <v>4000</v>
      </c>
      <c r="O275" s="57">
        <f t="shared" si="482"/>
        <v>4000</v>
      </c>
      <c r="P275" s="2">
        <f t="shared" si="386"/>
        <v>0</v>
      </c>
      <c r="Q275" s="96">
        <v>0</v>
      </c>
      <c r="R275" s="96">
        <f t="shared" si="424"/>
        <v>0</v>
      </c>
      <c r="S275" s="2">
        <f t="shared" si="425"/>
        <v>0</v>
      </c>
      <c r="T275" s="2">
        <f t="shared" si="387"/>
        <v>-12281</v>
      </c>
      <c r="U275" s="2">
        <f t="shared" si="388"/>
        <v>12281</v>
      </c>
      <c r="V275" s="75"/>
      <c r="W275" s="75">
        <f t="shared" si="389"/>
        <v>-2683</v>
      </c>
      <c r="X275" s="75">
        <f t="shared" si="390"/>
        <v>5</v>
      </c>
      <c r="Y275" s="75">
        <f t="shared" si="391"/>
        <v>0</v>
      </c>
      <c r="Z275" s="75"/>
      <c r="AA275" s="2">
        <f t="shared" si="392"/>
        <v>2500</v>
      </c>
      <c r="AB275" s="2">
        <f>IF($F275&lt;=AD$64,AD$65,AD$66)*Calc!$B$12+AD$63</f>
        <v>1500</v>
      </c>
      <c r="AC275" s="2">
        <f t="shared" si="393"/>
        <v>4000</v>
      </c>
      <c r="AD275" s="126">
        <f t="shared" si="394"/>
        <v>-4435</v>
      </c>
      <c r="AE275" s="112">
        <v>4013</v>
      </c>
      <c r="AF275" s="75">
        <f t="shared" si="395"/>
        <v>0</v>
      </c>
      <c r="AG275" s="75"/>
      <c r="AH275" s="75">
        <f t="shared" si="396"/>
        <v>-1929</v>
      </c>
      <c r="AI275" s="75">
        <f t="shared" si="397"/>
        <v>0</v>
      </c>
      <c r="AJ275" s="75">
        <f t="shared" si="481"/>
        <v>0</v>
      </c>
      <c r="AK275" s="75">
        <f t="shared" si="399"/>
        <v>-3988</v>
      </c>
      <c r="AL275" s="75">
        <f t="shared" si="426"/>
        <v>-3988</v>
      </c>
      <c r="AM275" s="114">
        <v>3573</v>
      </c>
      <c r="AN275" s="120"/>
      <c r="AO275" s="75">
        <f t="shared" si="483"/>
        <v>-4593</v>
      </c>
      <c r="AP275" s="75">
        <f t="shared" si="483"/>
        <v>-3395</v>
      </c>
      <c r="AQ275" s="75"/>
      <c r="AR275" s="126">
        <f t="shared" si="400"/>
        <v>-3930</v>
      </c>
      <c r="AS275" s="75">
        <f t="shared" si="484"/>
        <v>-4665</v>
      </c>
      <c r="AT275" s="75">
        <f t="shared" si="484"/>
        <v>-4958</v>
      </c>
      <c r="AU275" s="75">
        <f t="shared" si="484"/>
        <v>0</v>
      </c>
      <c r="AV275" s="75">
        <f t="shared" si="484"/>
        <v>-4594</v>
      </c>
      <c r="AW275" s="112">
        <v>3830</v>
      </c>
      <c r="AX275" s="75">
        <f t="shared" si="485"/>
        <v>-6485</v>
      </c>
      <c r="AY275" s="75">
        <f t="shared" si="485"/>
        <v>-4214</v>
      </c>
      <c r="AZ275" s="75"/>
      <c r="BA275" s="75">
        <f t="shared" si="486"/>
        <v>-4384</v>
      </c>
      <c r="BB275" s="75">
        <f t="shared" si="486"/>
        <v>-2835</v>
      </c>
      <c r="BC275" s="75">
        <f t="shared" si="486"/>
        <v>-4169</v>
      </c>
      <c r="BD275" s="75">
        <f t="shared" si="486"/>
        <v>-4402</v>
      </c>
      <c r="BE275" s="75">
        <f t="shared" si="486"/>
        <v>-3961</v>
      </c>
      <c r="BF275" s="75">
        <f t="shared" si="486"/>
        <v>-3093</v>
      </c>
      <c r="BG275" s="112">
        <v>2799</v>
      </c>
      <c r="BH275" s="75">
        <f t="shared" si="401"/>
        <v>-4715</v>
      </c>
      <c r="BI275" s="75">
        <f t="shared" si="402"/>
        <v>5150</v>
      </c>
      <c r="BJ275" s="75">
        <f t="shared" si="403"/>
        <v>-3873</v>
      </c>
      <c r="BK275" s="75">
        <f t="shared" si="487"/>
        <v>-4330</v>
      </c>
      <c r="BL275" s="75">
        <f t="shared" si="487"/>
        <v>-3638</v>
      </c>
      <c r="BM275" s="75"/>
      <c r="BN275" s="75">
        <f t="shared" si="488"/>
        <v>-4812</v>
      </c>
      <c r="BO275" s="75">
        <f t="shared" si="488"/>
        <v>-3635</v>
      </c>
      <c r="BP275" s="112">
        <v>3530</v>
      </c>
      <c r="BQ275" s="75">
        <f t="shared" si="404"/>
        <v>-3389</v>
      </c>
      <c r="BR275" s="112">
        <v>3254</v>
      </c>
      <c r="BS275" s="75">
        <f t="shared" si="405"/>
        <v>5540</v>
      </c>
      <c r="BT275" s="75">
        <f t="shared" si="489"/>
        <v>-4949</v>
      </c>
      <c r="BU275" s="75">
        <f t="shared" si="489"/>
        <v>-4407</v>
      </c>
      <c r="BV275" s="75">
        <f t="shared" si="489"/>
        <v>0</v>
      </c>
      <c r="BW275" s="75">
        <f t="shared" si="489"/>
        <v>0</v>
      </c>
      <c r="BX275" s="75">
        <f t="shared" si="489"/>
        <v>-3607</v>
      </c>
      <c r="BY275" s="75">
        <f t="shared" si="489"/>
        <v>-3501</v>
      </c>
      <c r="BZ275" s="75">
        <f t="shared" si="489"/>
        <v>-4412</v>
      </c>
      <c r="CA275" s="75">
        <f t="shared" si="489"/>
        <v>-3717</v>
      </c>
      <c r="CB275" s="112">
        <v>3367</v>
      </c>
      <c r="CC275" s="75">
        <f t="shared" si="406"/>
        <v>-632</v>
      </c>
      <c r="CD275" s="75">
        <f t="shared" si="407"/>
        <v>500</v>
      </c>
      <c r="CE275" s="126">
        <f t="shared" si="408"/>
        <v>-1734</v>
      </c>
      <c r="CF275" s="75">
        <f t="shared" si="409"/>
        <v>-3785</v>
      </c>
      <c r="CG275" s="75"/>
      <c r="CH275" s="75">
        <f t="shared" si="490"/>
        <v>-6531</v>
      </c>
      <c r="CI275" s="75">
        <f t="shared" si="490"/>
        <v>-2794</v>
      </c>
      <c r="CJ275" s="75"/>
      <c r="CK275" s="75">
        <f t="shared" si="491"/>
        <v>-2942</v>
      </c>
      <c r="CL275" s="75">
        <f t="shared" si="491"/>
        <v>-4271</v>
      </c>
      <c r="CM275" s="112">
        <v>3196</v>
      </c>
      <c r="CN275" s="75">
        <f t="shared" si="492"/>
        <v>0</v>
      </c>
      <c r="CO275" s="75">
        <f t="shared" si="492"/>
        <v>0</v>
      </c>
      <c r="CP275" s="75">
        <f t="shared" si="492"/>
        <v>0</v>
      </c>
      <c r="CQ275" s="75"/>
      <c r="CR275" s="126">
        <f t="shared" si="410"/>
        <v>-4439</v>
      </c>
      <c r="CS275" s="112">
        <v>2271.3980000000001</v>
      </c>
      <c r="CT275" s="121">
        <f t="shared" si="383"/>
        <v>-4.8780219780219777E-2</v>
      </c>
      <c r="CU275" s="75">
        <f t="shared" si="493"/>
        <v>-3910</v>
      </c>
      <c r="CV275" s="75">
        <f t="shared" si="493"/>
        <v>-4462</v>
      </c>
      <c r="CW275" s="75">
        <f t="shared" si="493"/>
        <v>0</v>
      </c>
      <c r="CX275" s="126" cm="1">
        <f t="array" ref="CX275">IF($F275&lt;=10000,0,-ROUND(MAX(INDEX(CX$26:CX$38,MATCH(MAX($F275-CX$86-IF(CX$8="Yes",IF(CX$9=0,$U275,MIN($U275,CX$9)),0),0),CX$12:CX$25,1))*(MAX($F275-CX$86-IF(CX$8="Yes",IF(CX$9=0,$U275,MIN($U275,CX$9)),0),0)-INDEX(CX$12:CX$25,MATCH(MAX($F275-CX$86-IF(CX$8="Yes",IF(CX$9=0,$U275,MIN($U275,CX$9)),0),0),CX$12:CX$25,1)))+INDEX(CX$39:CX$51,MATCH(MAX($F275-CX$86-IF(CX$8="Yes",IF(CX$9=0,$U275,MIN($U275,CX$9)),0),0),CX$12:CX$25,1))-CX$87,0),0))*(1-_xlfn.IFNA(INDEX(WVFamilyCredit[Percent],MATCH(1,(WVFamilyCredit[Year]=Calc!$B$4)*(WVFamilyCredit[HH Size]=SUM(Calc!$B$11:$B$12))*(WVFamilyCredit[Status]=Calc!$B$8)*(WVFamilyCredit[greater than]&lt;=$F275)*(WVFamilyCredit[equal to or less than]&gt;=$F275),0)),0))</f>
        <v>-3668</v>
      </c>
      <c r="CY275" s="115" cm="1">
        <f t="array" ref="CY275">(1-_xlfn.IFNA(INDEX(WVFamilyCredit[Percent],MATCH(1,(WVFamilyCredit[Year]=Calc!$B$4)*(WVFamilyCredit[HH Size]=SUM(Calc!$B$11:$B$12))*(WVFamilyCredit[Status]=Calc!$B$8)*(WVFamilyCredit[greater than]&lt;=$F275)*(WVFamilyCredit[equal to or less than]&gt;=$F275),0)),0))</f>
        <v>1</v>
      </c>
      <c r="CZ275" s="112">
        <v>4400</v>
      </c>
      <c r="DA275" s="57"/>
      <c r="DB275" s="75">
        <f t="shared" si="494"/>
        <v>-3737</v>
      </c>
      <c r="DC275" s="75">
        <f t="shared" si="494"/>
        <v>0</v>
      </c>
      <c r="DE275" s="57"/>
      <c r="DF275" s="57">
        <f t="shared" si="427"/>
        <v>4013</v>
      </c>
      <c r="DG275" s="57">
        <f t="shared" si="428"/>
        <v>3573</v>
      </c>
      <c r="DH275">
        <v>0</v>
      </c>
      <c r="DI275" s="57">
        <f t="shared" si="429"/>
        <v>3830</v>
      </c>
      <c r="DJ275" s="75">
        <f t="shared" si="430"/>
        <v>2799</v>
      </c>
      <c r="DK275" s="75">
        <f t="shared" si="431"/>
        <v>3530</v>
      </c>
      <c r="DL275" s="75">
        <f t="shared" si="432"/>
        <v>3254</v>
      </c>
      <c r="DM275" s="57">
        <f t="shared" si="433"/>
        <v>3367</v>
      </c>
      <c r="DN275" s="57">
        <f t="shared" si="434"/>
        <v>3196</v>
      </c>
      <c r="DO275">
        <f>0</f>
        <v>0</v>
      </c>
      <c r="DP275">
        <v>0</v>
      </c>
      <c r="DQ275" s="57">
        <f t="shared" si="435"/>
        <v>-4439</v>
      </c>
      <c r="DR275" s="75">
        <f t="shared" si="436"/>
        <v>-3668</v>
      </c>
      <c r="EB275" s="209" cm="1">
        <f t="array" ref="EB275">_xlfn.IFNA(INDEX(CAeitcTable[],MATCH(1,(CAeitcTable[At Least]&lt;=$F275)*(CAeitcTable[But Not Over]&gt;=$F275),0),MATCH(MIN($B$12,3),VALUE(CAeitcTable[#Headers]),0)),0)</f>
        <v>0</v>
      </c>
      <c r="EC275">
        <f t="shared" si="495"/>
        <v>0</v>
      </c>
      <c r="ED275">
        <f t="shared" si="495"/>
        <v>0</v>
      </c>
      <c r="EE275">
        <f t="shared" si="495"/>
        <v>0</v>
      </c>
      <c r="EF275">
        <f t="shared" si="495"/>
        <v>0</v>
      </c>
      <c r="EI275">
        <f t="shared" si="411"/>
        <v>0</v>
      </c>
      <c r="EK275">
        <f t="shared" si="496"/>
        <v>0</v>
      </c>
      <c r="EL275">
        <f t="shared" si="496"/>
        <v>0</v>
      </c>
      <c r="EM275">
        <f t="shared" si="496"/>
        <v>0</v>
      </c>
      <c r="EN275">
        <f t="shared" si="496"/>
        <v>0</v>
      </c>
      <c r="EP275">
        <f t="shared" si="497"/>
        <v>0</v>
      </c>
      <c r="EQ275">
        <f t="shared" si="497"/>
        <v>0</v>
      </c>
      <c r="ER275" s="209">
        <f t="shared" si="412"/>
        <v>0</v>
      </c>
      <c r="ES275">
        <f t="shared" si="498"/>
        <v>0</v>
      </c>
      <c r="ET275">
        <f t="shared" si="498"/>
        <v>0</v>
      </c>
      <c r="EU275" s="213">
        <f t="shared" si="413"/>
        <v>0</v>
      </c>
      <c r="EW275" s="215">
        <f t="shared" si="414"/>
        <v>0</v>
      </c>
      <c r="EX275">
        <f t="shared" si="499"/>
        <v>0</v>
      </c>
      <c r="EY275">
        <f t="shared" si="499"/>
        <v>0</v>
      </c>
      <c r="FB275">
        <f t="shared" si="500"/>
        <v>0</v>
      </c>
      <c r="FC275">
        <f t="shared" si="500"/>
        <v>0</v>
      </c>
      <c r="FD275">
        <f t="shared" si="500"/>
        <v>0</v>
      </c>
      <c r="FG275" s="215">
        <f t="shared" si="415"/>
        <v>0</v>
      </c>
      <c r="FH275">
        <f t="shared" si="501"/>
        <v>0</v>
      </c>
      <c r="FI275">
        <f t="shared" si="501"/>
        <v>0</v>
      </c>
      <c r="FK275">
        <f t="shared" si="416"/>
        <v>0</v>
      </c>
      <c r="FL275" s="215">
        <f t="shared" si="417"/>
        <v>0</v>
      </c>
      <c r="FP275" s="215">
        <f t="shared" si="418"/>
        <v>0</v>
      </c>
      <c r="FQ275">
        <f t="shared" si="419"/>
        <v>0</v>
      </c>
      <c r="FR275" s="215">
        <f t="shared" si="420"/>
        <v>0</v>
      </c>
      <c r="FS275" s="209">
        <f t="shared" si="421"/>
        <v>315</v>
      </c>
      <c r="FU275">
        <f t="shared" si="422"/>
        <v>0</v>
      </c>
    </row>
    <row r="276" spans="6:177">
      <c r="F276" s="2">
        <v>91500</v>
      </c>
      <c r="G276">
        <f t="shared" si="423"/>
        <v>91525</v>
      </c>
      <c r="H276" s="75">
        <f t="shared" si="384"/>
        <v>-12391</v>
      </c>
      <c r="I276" s="57">
        <v>9255</v>
      </c>
      <c r="J276" s="57">
        <v>0</v>
      </c>
      <c r="K276" s="2">
        <f>ROUND(INDEX(CCareExpDecimal[],MATCH(F276,CCareExpDecimal[Income At Least],1),2)*J276,0)</f>
        <v>0</v>
      </c>
      <c r="L276" s="57">
        <v>1200.0000000000061</v>
      </c>
      <c r="M276" s="2">
        <f t="shared" si="385"/>
        <v>0</v>
      </c>
      <c r="N276" s="57">
        <v>4000</v>
      </c>
      <c r="O276" s="57">
        <f t="shared" si="482"/>
        <v>4000</v>
      </c>
      <c r="P276" s="2">
        <f t="shared" si="386"/>
        <v>0</v>
      </c>
      <c r="Q276" s="96">
        <v>0</v>
      </c>
      <c r="R276" s="96">
        <f t="shared" si="424"/>
        <v>0</v>
      </c>
      <c r="S276" s="2">
        <f t="shared" si="425"/>
        <v>0</v>
      </c>
      <c r="T276" s="2">
        <f t="shared" si="387"/>
        <v>-12391</v>
      </c>
      <c r="U276" s="2">
        <f t="shared" si="388"/>
        <v>12391</v>
      </c>
      <c r="V276" s="75"/>
      <c r="W276" s="75">
        <f t="shared" si="389"/>
        <v>-2702</v>
      </c>
      <c r="X276" s="75">
        <f t="shared" si="390"/>
        <v>5</v>
      </c>
      <c r="Y276" s="75">
        <f t="shared" si="391"/>
        <v>0</v>
      </c>
      <c r="Z276" s="75"/>
      <c r="AA276" s="2">
        <f t="shared" si="392"/>
        <v>2500</v>
      </c>
      <c r="AB276" s="2">
        <f>IF($F276&lt;=AD$64,AD$65,AD$66)*Calc!$B$12+AD$63</f>
        <v>1500</v>
      </c>
      <c r="AC276" s="2">
        <f t="shared" si="393"/>
        <v>4000</v>
      </c>
      <c r="AD276" s="126">
        <f t="shared" si="394"/>
        <v>-4460</v>
      </c>
      <c r="AE276" s="112">
        <v>4033</v>
      </c>
      <c r="AF276" s="75">
        <f t="shared" si="395"/>
        <v>0</v>
      </c>
      <c r="AG276" s="75"/>
      <c r="AH276" s="75">
        <f t="shared" si="396"/>
        <v>-1941</v>
      </c>
      <c r="AI276" s="75">
        <f t="shared" si="397"/>
        <v>0</v>
      </c>
      <c r="AJ276" s="75">
        <f t="shared" si="481"/>
        <v>0</v>
      </c>
      <c r="AK276" s="75">
        <f t="shared" si="399"/>
        <v>-4012</v>
      </c>
      <c r="AL276" s="75">
        <f t="shared" si="426"/>
        <v>-4012</v>
      </c>
      <c r="AM276" s="114">
        <v>3596</v>
      </c>
      <c r="AN276" s="120"/>
      <c r="AO276" s="75">
        <f t="shared" si="483"/>
        <v>-4639</v>
      </c>
      <c r="AP276" s="75">
        <f t="shared" si="483"/>
        <v>-3417</v>
      </c>
      <c r="AQ276" s="75"/>
      <c r="AR276" s="126">
        <f t="shared" si="400"/>
        <v>-3958</v>
      </c>
      <c r="AS276" s="75">
        <f t="shared" si="484"/>
        <v>-4698</v>
      </c>
      <c r="AT276" s="75">
        <f t="shared" si="484"/>
        <v>-5000</v>
      </c>
      <c r="AU276" s="75">
        <f t="shared" si="484"/>
        <v>0</v>
      </c>
      <c r="AV276" s="75">
        <f t="shared" si="484"/>
        <v>-4623</v>
      </c>
      <c r="AW276" s="112">
        <v>3858</v>
      </c>
      <c r="AX276" s="75">
        <f t="shared" si="485"/>
        <v>-6526</v>
      </c>
      <c r="AY276" s="75">
        <f t="shared" si="485"/>
        <v>-4243</v>
      </c>
      <c r="AZ276" s="75"/>
      <c r="BA276" s="75">
        <f t="shared" si="486"/>
        <v>-4409</v>
      </c>
      <c r="BB276" s="75">
        <f t="shared" si="486"/>
        <v>-2851</v>
      </c>
      <c r="BC276" s="75">
        <f t="shared" si="486"/>
        <v>-4192</v>
      </c>
      <c r="BD276" s="75">
        <f t="shared" si="486"/>
        <v>-4430</v>
      </c>
      <c r="BE276" s="75">
        <f t="shared" si="486"/>
        <v>-3983</v>
      </c>
      <c r="BF276" s="75">
        <f t="shared" si="486"/>
        <v>-3114</v>
      </c>
      <c r="BG276" s="112">
        <v>2820</v>
      </c>
      <c r="BH276" s="75">
        <f t="shared" si="401"/>
        <v>-4751</v>
      </c>
      <c r="BI276" s="75">
        <f t="shared" si="402"/>
        <v>5150</v>
      </c>
      <c r="BJ276" s="75">
        <f t="shared" si="403"/>
        <v>-3897</v>
      </c>
      <c r="BK276" s="75">
        <f t="shared" si="487"/>
        <v>-4355</v>
      </c>
      <c r="BL276" s="75">
        <f t="shared" si="487"/>
        <v>-3659</v>
      </c>
      <c r="BM276" s="75"/>
      <c r="BN276" s="75">
        <f t="shared" si="488"/>
        <v>-4846</v>
      </c>
      <c r="BO276" s="75">
        <f t="shared" si="488"/>
        <v>-3660</v>
      </c>
      <c r="BP276" s="112">
        <v>3555</v>
      </c>
      <c r="BQ276" s="75">
        <f t="shared" si="404"/>
        <v>-3413</v>
      </c>
      <c r="BR276" s="112">
        <v>3278</v>
      </c>
      <c r="BS276" s="75">
        <f t="shared" si="405"/>
        <v>5540</v>
      </c>
      <c r="BT276" s="75">
        <f t="shared" si="489"/>
        <v>-4983</v>
      </c>
      <c r="BU276" s="75">
        <f t="shared" si="489"/>
        <v>-4440</v>
      </c>
      <c r="BV276" s="75">
        <f t="shared" si="489"/>
        <v>0</v>
      </c>
      <c r="BW276" s="75">
        <f t="shared" si="489"/>
        <v>0</v>
      </c>
      <c r="BX276" s="75">
        <f t="shared" si="489"/>
        <v>-3639</v>
      </c>
      <c r="BY276" s="75">
        <f t="shared" si="489"/>
        <v>-3525</v>
      </c>
      <c r="BZ276" s="75">
        <f t="shared" si="489"/>
        <v>-4442</v>
      </c>
      <c r="CA276" s="75">
        <f t="shared" si="489"/>
        <v>-3741</v>
      </c>
      <c r="CB276" s="112">
        <v>3390</v>
      </c>
      <c r="CC276" s="75">
        <f t="shared" si="406"/>
        <v>-642</v>
      </c>
      <c r="CD276" s="75">
        <f t="shared" si="407"/>
        <v>500</v>
      </c>
      <c r="CE276" s="126">
        <f t="shared" si="408"/>
        <v>-1748</v>
      </c>
      <c r="CF276" s="75">
        <f t="shared" si="409"/>
        <v>-3809</v>
      </c>
      <c r="CG276" s="75"/>
      <c r="CH276" s="75">
        <f t="shared" si="490"/>
        <v>-6575</v>
      </c>
      <c r="CI276" s="75">
        <f t="shared" si="490"/>
        <v>-2809</v>
      </c>
      <c r="CJ276" s="75"/>
      <c r="CK276" s="75">
        <f t="shared" si="491"/>
        <v>-2966</v>
      </c>
      <c r="CL276" s="75">
        <f t="shared" si="491"/>
        <v>-4303</v>
      </c>
      <c r="CM276" s="112">
        <v>3229</v>
      </c>
      <c r="CN276" s="75">
        <f t="shared" si="492"/>
        <v>0</v>
      </c>
      <c r="CO276" s="75">
        <f t="shared" si="492"/>
        <v>0</v>
      </c>
      <c r="CP276" s="75">
        <f t="shared" si="492"/>
        <v>0</v>
      </c>
      <c r="CQ276" s="75"/>
      <c r="CR276" s="126">
        <f t="shared" si="410"/>
        <v>-4470</v>
      </c>
      <c r="CS276" s="112">
        <v>2302.1480000000001</v>
      </c>
      <c r="CT276" s="121">
        <f t="shared" si="383"/>
        <v>-4.8852459016393443E-2</v>
      </c>
      <c r="CU276" s="75">
        <f t="shared" si="493"/>
        <v>-3943</v>
      </c>
      <c r="CV276" s="75">
        <f t="shared" si="493"/>
        <v>-4490</v>
      </c>
      <c r="CW276" s="75">
        <f t="shared" si="493"/>
        <v>0</v>
      </c>
      <c r="CX276" s="126" cm="1">
        <f t="array" ref="CX276">IF($F276&lt;=10000,0,-ROUND(MAX(INDEX(CX$26:CX$38,MATCH(MAX($F276-CX$86-IF(CX$8="Yes",IF(CX$9=0,$U276,MIN($U276,CX$9)),0),0),CX$12:CX$25,1))*(MAX($F276-CX$86-IF(CX$8="Yes",IF(CX$9=0,$U276,MIN($U276,CX$9)),0),0)-INDEX(CX$12:CX$25,MATCH(MAX($F276-CX$86-IF(CX$8="Yes",IF(CX$9=0,$U276,MIN($U276,CX$9)),0),0),CX$12:CX$25,1)))+INDEX(CX$39:CX$51,MATCH(MAX($F276-CX$86-IF(CX$8="Yes",IF(CX$9=0,$U276,MIN($U276,CX$9)),0),0),CX$12:CX$25,1))-CX$87,0),0))*(1-_xlfn.IFNA(INDEX(WVFamilyCredit[Percent],MATCH(1,(WVFamilyCredit[Year]=Calc!$B$4)*(WVFamilyCredit[HH Size]=SUM(Calc!$B$11:$B$12))*(WVFamilyCredit[Status]=Calc!$B$8)*(WVFamilyCredit[greater than]&lt;=$F276)*(WVFamilyCredit[equal to or less than]&gt;=$F276),0)),0))</f>
        <v>-3694</v>
      </c>
      <c r="CY276" s="115" cm="1">
        <f t="array" ref="CY276">(1-_xlfn.IFNA(INDEX(WVFamilyCredit[Percent],MATCH(1,(WVFamilyCredit[Year]=Calc!$B$4)*(WVFamilyCredit[HH Size]=SUM(Calc!$B$11:$B$12))*(WVFamilyCredit[Status]=Calc!$B$8)*(WVFamilyCredit[greater than]&lt;=$F276)*(WVFamilyCredit[equal to or less than]&gt;=$F276),0)),0))</f>
        <v>1</v>
      </c>
      <c r="CZ276" s="112">
        <v>4433</v>
      </c>
      <c r="DA276" s="57"/>
      <c r="DB276" s="75">
        <f t="shared" si="494"/>
        <v>-3763</v>
      </c>
      <c r="DC276" s="75">
        <f t="shared" si="494"/>
        <v>0</v>
      </c>
      <c r="DE276" s="57"/>
      <c r="DF276" s="57">
        <f t="shared" si="427"/>
        <v>4033</v>
      </c>
      <c r="DG276" s="57">
        <f t="shared" si="428"/>
        <v>3596</v>
      </c>
      <c r="DH276">
        <v>0</v>
      </c>
      <c r="DI276" s="57">
        <f t="shared" si="429"/>
        <v>3858</v>
      </c>
      <c r="DJ276" s="75">
        <f t="shared" si="430"/>
        <v>2820</v>
      </c>
      <c r="DK276" s="75">
        <f t="shared" si="431"/>
        <v>3555</v>
      </c>
      <c r="DL276" s="75">
        <f t="shared" si="432"/>
        <v>3278</v>
      </c>
      <c r="DM276" s="57">
        <f t="shared" si="433"/>
        <v>3390</v>
      </c>
      <c r="DN276" s="57">
        <f t="shared" si="434"/>
        <v>3229</v>
      </c>
      <c r="DO276">
        <f>0</f>
        <v>0</v>
      </c>
      <c r="DP276">
        <v>0</v>
      </c>
      <c r="DQ276" s="57">
        <f t="shared" si="435"/>
        <v>-4470</v>
      </c>
      <c r="DR276" s="75">
        <f t="shared" si="436"/>
        <v>-3694</v>
      </c>
      <c r="EB276" s="209" cm="1">
        <f t="array" ref="EB276">_xlfn.IFNA(INDEX(CAeitcTable[],MATCH(1,(CAeitcTable[At Least]&lt;=$F276)*(CAeitcTable[But Not Over]&gt;=$F276),0),MATCH(MIN($B$12,3),VALUE(CAeitcTable[#Headers]),0)),0)</f>
        <v>0</v>
      </c>
      <c r="EC276">
        <f t="shared" si="495"/>
        <v>0</v>
      </c>
      <c r="ED276">
        <f t="shared" si="495"/>
        <v>0</v>
      </c>
      <c r="EE276">
        <f t="shared" si="495"/>
        <v>0</v>
      </c>
      <c r="EF276">
        <f t="shared" si="495"/>
        <v>0</v>
      </c>
      <c r="EI276">
        <f t="shared" si="411"/>
        <v>0</v>
      </c>
      <c r="EK276">
        <f t="shared" si="496"/>
        <v>0</v>
      </c>
      <c r="EL276">
        <f t="shared" si="496"/>
        <v>0</v>
      </c>
      <c r="EM276">
        <f t="shared" si="496"/>
        <v>0</v>
      </c>
      <c r="EN276">
        <f t="shared" si="496"/>
        <v>0</v>
      </c>
      <c r="EP276">
        <f t="shared" si="497"/>
        <v>0</v>
      </c>
      <c r="EQ276">
        <f t="shared" si="497"/>
        <v>0</v>
      </c>
      <c r="ER276" s="209">
        <f t="shared" si="412"/>
        <v>0</v>
      </c>
      <c r="ES276">
        <f t="shared" si="498"/>
        <v>0</v>
      </c>
      <c r="ET276">
        <f t="shared" si="498"/>
        <v>0</v>
      </c>
      <c r="EU276" s="213">
        <f t="shared" si="413"/>
        <v>0</v>
      </c>
      <c r="EW276" s="215">
        <f t="shared" si="414"/>
        <v>0</v>
      </c>
      <c r="EX276">
        <f t="shared" si="499"/>
        <v>0</v>
      </c>
      <c r="EY276">
        <f t="shared" si="499"/>
        <v>0</v>
      </c>
      <c r="FB276">
        <f t="shared" si="500"/>
        <v>0</v>
      </c>
      <c r="FC276">
        <f t="shared" si="500"/>
        <v>0</v>
      </c>
      <c r="FD276">
        <f t="shared" si="500"/>
        <v>0</v>
      </c>
      <c r="FG276" s="215">
        <f t="shared" si="415"/>
        <v>0</v>
      </c>
      <c r="FH276">
        <f t="shared" si="501"/>
        <v>0</v>
      </c>
      <c r="FI276">
        <f t="shared" si="501"/>
        <v>0</v>
      </c>
      <c r="FK276">
        <f t="shared" si="416"/>
        <v>0</v>
      </c>
      <c r="FL276" s="215">
        <f t="shared" si="417"/>
        <v>0</v>
      </c>
      <c r="FP276" s="215">
        <f t="shared" si="418"/>
        <v>0</v>
      </c>
      <c r="FQ276">
        <f t="shared" si="419"/>
        <v>0</v>
      </c>
      <c r="FR276" s="215">
        <f t="shared" si="420"/>
        <v>0</v>
      </c>
      <c r="FS276" s="209">
        <f t="shared" si="421"/>
        <v>315</v>
      </c>
      <c r="FU276">
        <f t="shared" si="422"/>
        <v>0</v>
      </c>
    </row>
    <row r="277" spans="6:177">
      <c r="F277" s="2">
        <v>92000</v>
      </c>
      <c r="G277">
        <f t="shared" si="423"/>
        <v>92025</v>
      </c>
      <c r="H277" s="75">
        <f t="shared" si="384"/>
        <v>-12501</v>
      </c>
      <c r="I277" s="57">
        <v>9365</v>
      </c>
      <c r="J277" s="57">
        <v>0</v>
      </c>
      <c r="K277" s="2">
        <f>ROUND(INDEX(CCareExpDecimal[],MATCH(F277,CCareExpDecimal[Income At Least],1),2)*J277,0)</f>
        <v>0</v>
      </c>
      <c r="L277" s="57">
        <v>1200.0000000000061</v>
      </c>
      <c r="M277" s="2">
        <f t="shared" si="385"/>
        <v>0</v>
      </c>
      <c r="N277" s="57">
        <v>4000</v>
      </c>
      <c r="O277" s="57">
        <f t="shared" si="482"/>
        <v>4000</v>
      </c>
      <c r="P277" s="2">
        <f t="shared" si="386"/>
        <v>0</v>
      </c>
      <c r="Q277" s="96">
        <v>0</v>
      </c>
      <c r="R277" s="96">
        <f t="shared" si="424"/>
        <v>0</v>
      </c>
      <c r="S277" s="2">
        <f t="shared" si="425"/>
        <v>0</v>
      </c>
      <c r="T277" s="2">
        <f t="shared" si="387"/>
        <v>-12501</v>
      </c>
      <c r="U277" s="2">
        <f t="shared" si="388"/>
        <v>12501</v>
      </c>
      <c r="V277" s="75"/>
      <c r="W277" s="75">
        <f t="shared" si="389"/>
        <v>-2721</v>
      </c>
      <c r="X277" s="75">
        <f t="shared" si="390"/>
        <v>5</v>
      </c>
      <c r="Y277" s="75">
        <f t="shared" si="391"/>
        <v>0</v>
      </c>
      <c r="Z277" s="75"/>
      <c r="AA277" s="2">
        <f t="shared" si="392"/>
        <v>2500</v>
      </c>
      <c r="AB277" s="2">
        <f>IF($F277&lt;=AD$64,AD$65,AD$66)*Calc!$B$12+AD$63</f>
        <v>1500</v>
      </c>
      <c r="AC277" s="2">
        <f t="shared" si="393"/>
        <v>4000</v>
      </c>
      <c r="AD277" s="126">
        <f t="shared" si="394"/>
        <v>-4485</v>
      </c>
      <c r="AE277" s="112">
        <v>4053</v>
      </c>
      <c r="AF277" s="75">
        <f t="shared" si="395"/>
        <v>0</v>
      </c>
      <c r="AG277" s="75"/>
      <c r="AH277" s="75">
        <f t="shared" si="396"/>
        <v>-1954</v>
      </c>
      <c r="AI277" s="75">
        <f t="shared" si="397"/>
        <v>0</v>
      </c>
      <c r="AJ277" s="75">
        <f t="shared" si="481"/>
        <v>0</v>
      </c>
      <c r="AK277" s="75">
        <f t="shared" si="399"/>
        <v>-4035</v>
      </c>
      <c r="AL277" s="75">
        <f t="shared" si="426"/>
        <v>-4035</v>
      </c>
      <c r="AM277" s="114">
        <v>3644</v>
      </c>
      <c r="AN277" s="120"/>
      <c r="AO277" s="75">
        <f t="shared" si="483"/>
        <v>-4686</v>
      </c>
      <c r="AP277" s="75">
        <f t="shared" si="483"/>
        <v>-3439</v>
      </c>
      <c r="AQ277" s="75"/>
      <c r="AR277" s="126">
        <f t="shared" si="400"/>
        <v>-3985</v>
      </c>
      <c r="AS277" s="75">
        <f t="shared" si="484"/>
        <v>-4731</v>
      </c>
      <c r="AT277" s="75">
        <f t="shared" si="484"/>
        <v>-5043</v>
      </c>
      <c r="AU277" s="75">
        <f t="shared" si="484"/>
        <v>0</v>
      </c>
      <c r="AV277" s="75">
        <f t="shared" si="484"/>
        <v>-4652</v>
      </c>
      <c r="AW277" s="112">
        <v>3887</v>
      </c>
      <c r="AX277" s="75">
        <f t="shared" si="485"/>
        <v>-6568</v>
      </c>
      <c r="AY277" s="75">
        <f t="shared" si="485"/>
        <v>-4272</v>
      </c>
      <c r="AZ277" s="75"/>
      <c r="BA277" s="75">
        <f t="shared" si="486"/>
        <v>-4434</v>
      </c>
      <c r="BB277" s="75">
        <f t="shared" si="486"/>
        <v>-2867</v>
      </c>
      <c r="BC277" s="75">
        <f t="shared" si="486"/>
        <v>-4216</v>
      </c>
      <c r="BD277" s="75">
        <f t="shared" si="486"/>
        <v>-4459</v>
      </c>
      <c r="BE277" s="75">
        <f t="shared" si="486"/>
        <v>-4006</v>
      </c>
      <c r="BF277" s="75">
        <f t="shared" si="486"/>
        <v>-3136</v>
      </c>
      <c r="BG277" s="112">
        <v>2842</v>
      </c>
      <c r="BH277" s="75">
        <f t="shared" si="401"/>
        <v>-4787</v>
      </c>
      <c r="BI277" s="75">
        <f t="shared" si="402"/>
        <v>5150</v>
      </c>
      <c r="BJ277" s="75">
        <f t="shared" si="403"/>
        <v>-3921</v>
      </c>
      <c r="BK277" s="75">
        <f t="shared" si="487"/>
        <v>-4380</v>
      </c>
      <c r="BL277" s="75">
        <f t="shared" si="487"/>
        <v>-3681</v>
      </c>
      <c r="BM277" s="75"/>
      <c r="BN277" s="75">
        <f t="shared" si="488"/>
        <v>-4880</v>
      </c>
      <c r="BO277" s="75">
        <f t="shared" si="488"/>
        <v>-3685</v>
      </c>
      <c r="BP277" s="112">
        <v>3580</v>
      </c>
      <c r="BQ277" s="75">
        <f t="shared" si="404"/>
        <v>-3438</v>
      </c>
      <c r="BR277" s="112">
        <v>3302</v>
      </c>
      <c r="BS277" s="75">
        <f t="shared" si="405"/>
        <v>5540</v>
      </c>
      <c r="BT277" s="75">
        <f t="shared" si="489"/>
        <v>-5017</v>
      </c>
      <c r="BU277" s="75">
        <f t="shared" si="489"/>
        <v>-4473</v>
      </c>
      <c r="BV277" s="75">
        <f t="shared" si="489"/>
        <v>0</v>
      </c>
      <c r="BW277" s="75">
        <f t="shared" si="489"/>
        <v>0</v>
      </c>
      <c r="BX277" s="75">
        <f t="shared" si="489"/>
        <v>-3670</v>
      </c>
      <c r="BY277" s="75">
        <f t="shared" si="489"/>
        <v>-3550</v>
      </c>
      <c r="BZ277" s="75">
        <f t="shared" si="489"/>
        <v>-4472</v>
      </c>
      <c r="CA277" s="75">
        <f t="shared" si="489"/>
        <v>-3764</v>
      </c>
      <c r="CB277" s="112">
        <v>3414</v>
      </c>
      <c r="CC277" s="75">
        <f t="shared" si="406"/>
        <v>-652</v>
      </c>
      <c r="CD277" s="75">
        <f t="shared" si="407"/>
        <v>500</v>
      </c>
      <c r="CE277" s="126">
        <f t="shared" si="408"/>
        <v>-1761</v>
      </c>
      <c r="CF277" s="75">
        <f t="shared" si="409"/>
        <v>-3832</v>
      </c>
      <c r="CG277" s="75"/>
      <c r="CH277" s="75">
        <f t="shared" si="490"/>
        <v>-6619</v>
      </c>
      <c r="CI277" s="75">
        <f t="shared" si="490"/>
        <v>-2824</v>
      </c>
      <c r="CJ277" s="75"/>
      <c r="CK277" s="75">
        <f t="shared" si="491"/>
        <v>-2990</v>
      </c>
      <c r="CL277" s="75">
        <f t="shared" si="491"/>
        <v>-4335</v>
      </c>
      <c r="CM277" s="112">
        <v>3261</v>
      </c>
      <c r="CN277" s="75">
        <f t="shared" si="492"/>
        <v>0</v>
      </c>
      <c r="CO277" s="75">
        <f t="shared" si="492"/>
        <v>0</v>
      </c>
      <c r="CP277" s="75">
        <f t="shared" si="492"/>
        <v>0</v>
      </c>
      <c r="CQ277" s="75"/>
      <c r="CR277" s="126">
        <f t="shared" si="410"/>
        <v>-4501</v>
      </c>
      <c r="CS277" s="112">
        <v>2332.8980000000001</v>
      </c>
      <c r="CT277" s="121">
        <f t="shared" si="383"/>
        <v>-4.8923913043478262E-2</v>
      </c>
      <c r="CU277" s="75">
        <f t="shared" si="493"/>
        <v>-3976</v>
      </c>
      <c r="CV277" s="75">
        <f t="shared" si="493"/>
        <v>-4519</v>
      </c>
      <c r="CW277" s="75">
        <f t="shared" si="493"/>
        <v>0</v>
      </c>
      <c r="CX277" s="126" cm="1">
        <f t="array" ref="CX277">IF($F277&lt;=10000,0,-ROUND(MAX(INDEX(CX$26:CX$38,MATCH(MAX($F277-CX$86-IF(CX$8="Yes",IF(CX$9=0,$U277,MIN($U277,CX$9)),0),0),CX$12:CX$25,1))*(MAX($F277-CX$86-IF(CX$8="Yes",IF(CX$9=0,$U277,MIN($U277,CX$9)),0),0)-INDEX(CX$12:CX$25,MATCH(MAX($F277-CX$86-IF(CX$8="Yes",IF(CX$9=0,$U277,MIN($U277,CX$9)),0),0),CX$12:CX$25,1)))+INDEX(CX$39:CX$51,MATCH(MAX($F277-CX$86-IF(CX$8="Yes",IF(CX$9=0,$U277,MIN($U277,CX$9)),0),0),CX$12:CX$25,1))-CX$87,0),0))*(1-_xlfn.IFNA(INDEX(WVFamilyCredit[Percent],MATCH(1,(WVFamilyCredit[Year]=Calc!$B$4)*(WVFamilyCredit[HH Size]=SUM(Calc!$B$11:$B$12))*(WVFamilyCredit[Status]=Calc!$B$8)*(WVFamilyCredit[greater than]&lt;=$F277)*(WVFamilyCredit[equal to or less than]&gt;=$F277),0)),0))</f>
        <v>-3720</v>
      </c>
      <c r="CY277" s="115" cm="1">
        <f t="array" ref="CY277">(1-_xlfn.IFNA(INDEX(WVFamilyCredit[Percent],MATCH(1,(WVFamilyCredit[Year]=Calc!$B$4)*(WVFamilyCredit[HH Size]=SUM(Calc!$B$11:$B$12))*(WVFamilyCredit[Status]=Calc!$B$8)*(WVFamilyCredit[greater than]&lt;=$F277)*(WVFamilyCredit[equal to or less than]&gt;=$F277),0)),0))</f>
        <v>1</v>
      </c>
      <c r="CZ277" s="112">
        <v>4465</v>
      </c>
      <c r="DA277" s="57"/>
      <c r="DB277" s="75">
        <f t="shared" si="494"/>
        <v>-3790</v>
      </c>
      <c r="DC277" s="75">
        <f t="shared" si="494"/>
        <v>0</v>
      </c>
      <c r="DE277" s="57"/>
      <c r="DF277" s="57">
        <f t="shared" si="427"/>
        <v>4053</v>
      </c>
      <c r="DG277" s="57">
        <f t="shared" si="428"/>
        <v>3644</v>
      </c>
      <c r="DH277">
        <v>0</v>
      </c>
      <c r="DI277" s="57">
        <f t="shared" si="429"/>
        <v>3887</v>
      </c>
      <c r="DJ277" s="75">
        <f t="shared" si="430"/>
        <v>2842</v>
      </c>
      <c r="DK277" s="75">
        <f t="shared" si="431"/>
        <v>3580</v>
      </c>
      <c r="DL277" s="75">
        <f t="shared" si="432"/>
        <v>3302</v>
      </c>
      <c r="DM277" s="57">
        <f t="shared" si="433"/>
        <v>3414</v>
      </c>
      <c r="DN277" s="57">
        <f t="shared" si="434"/>
        <v>3261</v>
      </c>
      <c r="DO277">
        <f>0</f>
        <v>0</v>
      </c>
      <c r="DP277">
        <v>0</v>
      </c>
      <c r="DQ277" s="57">
        <f t="shared" si="435"/>
        <v>-4501</v>
      </c>
      <c r="DR277" s="75">
        <f t="shared" si="436"/>
        <v>-3720</v>
      </c>
      <c r="EB277" s="209" cm="1">
        <f t="array" ref="EB277">_xlfn.IFNA(INDEX(CAeitcTable[],MATCH(1,(CAeitcTable[At Least]&lt;=$F277)*(CAeitcTable[But Not Over]&gt;=$F277),0),MATCH(MIN($B$12,3),VALUE(CAeitcTable[#Headers]),0)),0)</f>
        <v>0</v>
      </c>
      <c r="EC277">
        <f t="shared" si="495"/>
        <v>0</v>
      </c>
      <c r="ED277">
        <f t="shared" si="495"/>
        <v>0</v>
      </c>
      <c r="EE277">
        <f t="shared" si="495"/>
        <v>0</v>
      </c>
      <c r="EF277">
        <f t="shared" si="495"/>
        <v>0</v>
      </c>
      <c r="EI277">
        <f t="shared" si="411"/>
        <v>0</v>
      </c>
      <c r="EK277">
        <f t="shared" si="496"/>
        <v>0</v>
      </c>
      <c r="EL277">
        <f t="shared" si="496"/>
        <v>0</v>
      </c>
      <c r="EM277">
        <f t="shared" si="496"/>
        <v>0</v>
      </c>
      <c r="EN277">
        <f t="shared" si="496"/>
        <v>0</v>
      </c>
      <c r="EP277">
        <f t="shared" si="497"/>
        <v>0</v>
      </c>
      <c r="EQ277">
        <f t="shared" si="497"/>
        <v>0</v>
      </c>
      <c r="ER277" s="209">
        <f t="shared" si="412"/>
        <v>0</v>
      </c>
      <c r="ES277">
        <f t="shared" si="498"/>
        <v>0</v>
      </c>
      <c r="ET277">
        <f t="shared" si="498"/>
        <v>0</v>
      </c>
      <c r="EU277" s="213">
        <f t="shared" si="413"/>
        <v>0</v>
      </c>
      <c r="EW277" s="215">
        <f t="shared" si="414"/>
        <v>0</v>
      </c>
      <c r="EX277">
        <f t="shared" si="499"/>
        <v>0</v>
      </c>
      <c r="EY277">
        <f t="shared" si="499"/>
        <v>0</v>
      </c>
      <c r="FB277">
        <f t="shared" si="500"/>
        <v>0</v>
      </c>
      <c r="FC277">
        <f t="shared" si="500"/>
        <v>0</v>
      </c>
      <c r="FD277">
        <f t="shared" si="500"/>
        <v>0</v>
      </c>
      <c r="FG277" s="215">
        <f t="shared" si="415"/>
        <v>0</v>
      </c>
      <c r="FH277">
        <f t="shared" si="501"/>
        <v>0</v>
      </c>
      <c r="FI277">
        <f t="shared" si="501"/>
        <v>0</v>
      </c>
      <c r="FK277">
        <f t="shared" si="416"/>
        <v>0</v>
      </c>
      <c r="FL277" s="215">
        <f t="shared" si="417"/>
        <v>0</v>
      </c>
      <c r="FP277" s="215">
        <f t="shared" si="418"/>
        <v>0</v>
      </c>
      <c r="FQ277">
        <f t="shared" si="419"/>
        <v>0</v>
      </c>
      <c r="FR277" s="215">
        <f t="shared" si="420"/>
        <v>0</v>
      </c>
      <c r="FS277" s="209">
        <f t="shared" si="421"/>
        <v>315</v>
      </c>
      <c r="FU277">
        <f t="shared" si="422"/>
        <v>0</v>
      </c>
    </row>
    <row r="278" spans="6:177">
      <c r="F278" s="2">
        <v>92500</v>
      </c>
      <c r="G278">
        <f t="shared" si="423"/>
        <v>92525</v>
      </c>
      <c r="H278" s="75">
        <f t="shared" si="384"/>
        <v>-12611</v>
      </c>
      <c r="I278" s="57">
        <v>9475</v>
      </c>
      <c r="J278" s="57">
        <v>0</v>
      </c>
      <c r="K278" s="2">
        <f>ROUND(INDEX(CCareExpDecimal[],MATCH(F278,CCareExpDecimal[Income At Least],1),2)*J278,0)</f>
        <v>0</v>
      </c>
      <c r="L278" s="57">
        <v>1200.0000000000061</v>
      </c>
      <c r="M278" s="2">
        <f t="shared" si="385"/>
        <v>0</v>
      </c>
      <c r="N278" s="57">
        <v>4000</v>
      </c>
      <c r="O278" s="57">
        <f t="shared" si="482"/>
        <v>4000</v>
      </c>
      <c r="P278" s="2">
        <f t="shared" si="386"/>
        <v>0</v>
      </c>
      <c r="Q278" s="96">
        <v>0</v>
      </c>
      <c r="R278" s="96">
        <f t="shared" si="424"/>
        <v>0</v>
      </c>
      <c r="S278" s="2">
        <f t="shared" si="425"/>
        <v>0</v>
      </c>
      <c r="T278" s="2">
        <f t="shared" si="387"/>
        <v>-12611</v>
      </c>
      <c r="U278" s="2">
        <f t="shared" si="388"/>
        <v>12611</v>
      </c>
      <c r="V278" s="75"/>
      <c r="W278" s="75">
        <f t="shared" si="389"/>
        <v>-2741</v>
      </c>
      <c r="X278" s="75">
        <f t="shared" si="390"/>
        <v>5</v>
      </c>
      <c r="Y278" s="75">
        <f t="shared" si="391"/>
        <v>0</v>
      </c>
      <c r="Z278" s="75"/>
      <c r="AA278" s="2">
        <f t="shared" si="392"/>
        <v>2500</v>
      </c>
      <c r="AB278" s="2">
        <f>IF($F278&lt;=AD$64,AD$65,AD$66)*Calc!$B$12+AD$63</f>
        <v>1500</v>
      </c>
      <c r="AC278" s="2">
        <f t="shared" si="393"/>
        <v>4000</v>
      </c>
      <c r="AD278" s="126">
        <f t="shared" si="394"/>
        <v>-4510</v>
      </c>
      <c r="AE278" s="112">
        <v>4073</v>
      </c>
      <c r="AF278" s="75">
        <f t="shared" si="395"/>
        <v>0</v>
      </c>
      <c r="AG278" s="75"/>
      <c r="AH278" s="75">
        <f t="shared" si="396"/>
        <v>-1966</v>
      </c>
      <c r="AI278" s="75">
        <f t="shared" si="397"/>
        <v>0</v>
      </c>
      <c r="AJ278" s="75">
        <f t="shared" si="481"/>
        <v>0</v>
      </c>
      <c r="AK278" s="75">
        <f t="shared" si="399"/>
        <v>-4059</v>
      </c>
      <c r="AL278" s="75">
        <f t="shared" si="426"/>
        <v>-4059</v>
      </c>
      <c r="AM278" s="114">
        <v>3707</v>
      </c>
      <c r="AN278" s="120"/>
      <c r="AO278" s="75">
        <f t="shared" si="483"/>
        <v>-4732</v>
      </c>
      <c r="AP278" s="75">
        <f t="shared" si="483"/>
        <v>-3461</v>
      </c>
      <c r="AQ278" s="75"/>
      <c r="AR278" s="126">
        <f t="shared" si="400"/>
        <v>-4013</v>
      </c>
      <c r="AS278" s="75">
        <f t="shared" si="484"/>
        <v>-4764</v>
      </c>
      <c r="AT278" s="75">
        <f t="shared" si="484"/>
        <v>-5085</v>
      </c>
      <c r="AU278" s="75">
        <f t="shared" si="484"/>
        <v>0</v>
      </c>
      <c r="AV278" s="75">
        <f t="shared" si="484"/>
        <v>-4681</v>
      </c>
      <c r="AW278" s="112">
        <v>3916</v>
      </c>
      <c r="AX278" s="75">
        <f t="shared" si="485"/>
        <v>-6609</v>
      </c>
      <c r="AY278" s="75">
        <f t="shared" si="485"/>
        <v>-4301</v>
      </c>
      <c r="AZ278" s="75"/>
      <c r="BA278" s="75">
        <f t="shared" si="486"/>
        <v>-4459</v>
      </c>
      <c r="BB278" s="75">
        <f t="shared" si="486"/>
        <v>-2882</v>
      </c>
      <c r="BC278" s="75">
        <f t="shared" si="486"/>
        <v>-4239</v>
      </c>
      <c r="BD278" s="75">
        <f t="shared" si="486"/>
        <v>-4487</v>
      </c>
      <c r="BE278" s="75">
        <f t="shared" si="486"/>
        <v>-4028</v>
      </c>
      <c r="BF278" s="75">
        <f t="shared" si="486"/>
        <v>-3157</v>
      </c>
      <c r="BG278" s="112">
        <v>2863</v>
      </c>
      <c r="BH278" s="75">
        <f t="shared" si="401"/>
        <v>-4822</v>
      </c>
      <c r="BI278" s="75">
        <f t="shared" si="402"/>
        <v>5150</v>
      </c>
      <c r="BJ278" s="75">
        <f t="shared" si="403"/>
        <v>-3945</v>
      </c>
      <c r="BK278" s="75">
        <f t="shared" si="487"/>
        <v>-4405</v>
      </c>
      <c r="BL278" s="75">
        <f t="shared" si="487"/>
        <v>-3702</v>
      </c>
      <c r="BM278" s="75"/>
      <c r="BN278" s="75">
        <f t="shared" si="488"/>
        <v>-4914</v>
      </c>
      <c r="BO278" s="75">
        <f t="shared" si="488"/>
        <v>-3710</v>
      </c>
      <c r="BP278" s="112">
        <v>3605</v>
      </c>
      <c r="BQ278" s="75">
        <f t="shared" si="404"/>
        <v>-3463</v>
      </c>
      <c r="BR278" s="112">
        <v>3326</v>
      </c>
      <c r="BS278" s="75">
        <f t="shared" si="405"/>
        <v>5540</v>
      </c>
      <c r="BT278" s="75">
        <f t="shared" si="489"/>
        <v>-5050</v>
      </c>
      <c r="BU278" s="75">
        <f t="shared" si="489"/>
        <v>-4507</v>
      </c>
      <c r="BV278" s="75">
        <f t="shared" si="489"/>
        <v>0</v>
      </c>
      <c r="BW278" s="75">
        <f t="shared" si="489"/>
        <v>0</v>
      </c>
      <c r="BX278" s="75">
        <f t="shared" si="489"/>
        <v>-3702</v>
      </c>
      <c r="BY278" s="75">
        <f t="shared" si="489"/>
        <v>-3574</v>
      </c>
      <c r="BZ278" s="75">
        <f t="shared" si="489"/>
        <v>-4502</v>
      </c>
      <c r="CA278" s="75">
        <f t="shared" si="489"/>
        <v>-3788</v>
      </c>
      <c r="CB278" s="112">
        <v>3438</v>
      </c>
      <c r="CC278" s="75">
        <f t="shared" si="406"/>
        <v>-662</v>
      </c>
      <c r="CD278" s="75">
        <f t="shared" si="407"/>
        <v>500</v>
      </c>
      <c r="CE278" s="126">
        <f t="shared" si="408"/>
        <v>-1775</v>
      </c>
      <c r="CF278" s="75">
        <f t="shared" si="409"/>
        <v>-3856</v>
      </c>
      <c r="CG278" s="75"/>
      <c r="CH278" s="75">
        <f t="shared" si="490"/>
        <v>-6662</v>
      </c>
      <c r="CI278" s="75">
        <f t="shared" si="490"/>
        <v>-2840</v>
      </c>
      <c r="CJ278" s="75"/>
      <c r="CK278" s="75">
        <f t="shared" si="491"/>
        <v>-3014</v>
      </c>
      <c r="CL278" s="75">
        <f t="shared" si="491"/>
        <v>-4367</v>
      </c>
      <c r="CM278" s="112">
        <v>3294</v>
      </c>
      <c r="CN278" s="75">
        <f t="shared" si="492"/>
        <v>0</v>
      </c>
      <c r="CO278" s="75">
        <f t="shared" si="492"/>
        <v>0</v>
      </c>
      <c r="CP278" s="75">
        <f t="shared" si="492"/>
        <v>0</v>
      </c>
      <c r="CQ278" s="75"/>
      <c r="CR278" s="126">
        <f t="shared" si="410"/>
        <v>-4531</v>
      </c>
      <c r="CS278" s="112">
        <v>2363.6480000000001</v>
      </c>
      <c r="CT278" s="121">
        <f t="shared" si="383"/>
        <v>-4.8983783783783784E-2</v>
      </c>
      <c r="CU278" s="75">
        <f t="shared" si="493"/>
        <v>-4009</v>
      </c>
      <c r="CV278" s="75">
        <f t="shared" si="493"/>
        <v>-4548</v>
      </c>
      <c r="CW278" s="75">
        <f t="shared" si="493"/>
        <v>0</v>
      </c>
      <c r="CX278" s="126" cm="1">
        <f t="array" ref="CX278">IF($F278&lt;=10000,0,-ROUND(MAX(INDEX(CX$26:CX$38,MATCH(MAX($F278-CX$86-IF(CX$8="Yes",IF(CX$9=0,$U278,MIN($U278,CX$9)),0),0),CX$12:CX$25,1))*(MAX($F278-CX$86-IF(CX$8="Yes",IF(CX$9=0,$U278,MIN($U278,CX$9)),0),0)-INDEX(CX$12:CX$25,MATCH(MAX($F278-CX$86-IF(CX$8="Yes",IF(CX$9=0,$U278,MIN($U278,CX$9)),0),0),CX$12:CX$25,1)))+INDEX(CX$39:CX$51,MATCH(MAX($F278-CX$86-IF(CX$8="Yes",IF(CX$9=0,$U278,MIN($U278,CX$9)),0),0),CX$12:CX$25,1))-CX$87,0),0))*(1-_xlfn.IFNA(INDEX(WVFamilyCredit[Percent],MATCH(1,(WVFamilyCredit[Year]=Calc!$B$4)*(WVFamilyCredit[HH Size]=SUM(Calc!$B$11:$B$12))*(WVFamilyCredit[Status]=Calc!$B$8)*(WVFamilyCredit[greater than]&lt;=$F278)*(WVFamilyCredit[equal to or less than]&gt;=$F278),0)),0))</f>
        <v>-3745</v>
      </c>
      <c r="CY278" s="115" cm="1">
        <f t="array" ref="CY278">(1-_xlfn.IFNA(INDEX(WVFamilyCredit[Percent],MATCH(1,(WVFamilyCredit[Year]=Calc!$B$4)*(WVFamilyCredit[HH Size]=SUM(Calc!$B$11:$B$12))*(WVFamilyCredit[Status]=Calc!$B$8)*(WVFamilyCredit[greater than]&lt;=$F278)*(WVFamilyCredit[equal to or less than]&gt;=$F278),0)),0))</f>
        <v>1</v>
      </c>
      <c r="CZ278" s="112">
        <v>4498</v>
      </c>
      <c r="DA278" s="57"/>
      <c r="DB278" s="75">
        <f t="shared" si="494"/>
        <v>-3816</v>
      </c>
      <c r="DC278" s="75">
        <f t="shared" si="494"/>
        <v>0</v>
      </c>
      <c r="DE278" s="57"/>
      <c r="DF278" s="57">
        <f t="shared" si="427"/>
        <v>4073</v>
      </c>
      <c r="DG278" s="57">
        <f t="shared" si="428"/>
        <v>3707</v>
      </c>
      <c r="DH278">
        <v>0</v>
      </c>
      <c r="DI278" s="57">
        <f t="shared" si="429"/>
        <v>3916</v>
      </c>
      <c r="DJ278" s="75">
        <f t="shared" si="430"/>
        <v>2863</v>
      </c>
      <c r="DK278" s="75">
        <f t="shared" si="431"/>
        <v>3605</v>
      </c>
      <c r="DL278" s="75">
        <f t="shared" si="432"/>
        <v>3326</v>
      </c>
      <c r="DM278" s="57">
        <f t="shared" si="433"/>
        <v>3438</v>
      </c>
      <c r="DN278" s="57">
        <f t="shared" si="434"/>
        <v>3294</v>
      </c>
      <c r="DO278">
        <f>0</f>
        <v>0</v>
      </c>
      <c r="DP278">
        <v>0</v>
      </c>
      <c r="DQ278" s="57">
        <f t="shared" si="435"/>
        <v>-4531</v>
      </c>
      <c r="DR278" s="75">
        <f t="shared" si="436"/>
        <v>-3745</v>
      </c>
      <c r="EB278" s="209" cm="1">
        <f t="array" ref="EB278">_xlfn.IFNA(INDEX(CAeitcTable[],MATCH(1,(CAeitcTable[At Least]&lt;=$F278)*(CAeitcTable[But Not Over]&gt;=$F278),0),MATCH(MIN($B$12,3),VALUE(CAeitcTable[#Headers]),0)),0)</f>
        <v>0</v>
      </c>
      <c r="EC278">
        <f t="shared" si="495"/>
        <v>0</v>
      </c>
      <c r="ED278">
        <f t="shared" si="495"/>
        <v>0</v>
      </c>
      <c r="EE278">
        <f t="shared" si="495"/>
        <v>0</v>
      </c>
      <c r="EF278">
        <f t="shared" si="495"/>
        <v>0</v>
      </c>
      <c r="EI278">
        <f t="shared" si="411"/>
        <v>0</v>
      </c>
      <c r="EK278">
        <f t="shared" si="496"/>
        <v>0</v>
      </c>
      <c r="EL278">
        <f t="shared" si="496"/>
        <v>0</v>
      </c>
      <c r="EM278">
        <f t="shared" si="496"/>
        <v>0</v>
      </c>
      <c r="EN278">
        <f t="shared" si="496"/>
        <v>0</v>
      </c>
      <c r="EP278">
        <f t="shared" si="497"/>
        <v>0</v>
      </c>
      <c r="EQ278">
        <f t="shared" si="497"/>
        <v>0</v>
      </c>
      <c r="ER278" s="209">
        <f t="shared" si="412"/>
        <v>0</v>
      </c>
      <c r="ES278">
        <f t="shared" si="498"/>
        <v>0</v>
      </c>
      <c r="ET278">
        <f t="shared" si="498"/>
        <v>0</v>
      </c>
      <c r="EU278" s="213">
        <f t="shared" si="413"/>
        <v>0</v>
      </c>
      <c r="EW278" s="215">
        <f t="shared" si="414"/>
        <v>0</v>
      </c>
      <c r="EX278">
        <f t="shared" si="499"/>
        <v>0</v>
      </c>
      <c r="EY278">
        <f t="shared" si="499"/>
        <v>0</v>
      </c>
      <c r="FB278">
        <f t="shared" si="500"/>
        <v>0</v>
      </c>
      <c r="FC278">
        <f t="shared" si="500"/>
        <v>0</v>
      </c>
      <c r="FD278">
        <f t="shared" si="500"/>
        <v>0</v>
      </c>
      <c r="FG278" s="215">
        <f t="shared" si="415"/>
        <v>0</v>
      </c>
      <c r="FH278">
        <f t="shared" si="501"/>
        <v>0</v>
      </c>
      <c r="FI278">
        <f t="shared" si="501"/>
        <v>0</v>
      </c>
      <c r="FK278">
        <f t="shared" si="416"/>
        <v>0</v>
      </c>
      <c r="FL278" s="215">
        <f t="shared" si="417"/>
        <v>0</v>
      </c>
      <c r="FP278" s="215">
        <f t="shared" si="418"/>
        <v>0</v>
      </c>
      <c r="FQ278">
        <f t="shared" si="419"/>
        <v>0</v>
      </c>
      <c r="FR278" s="215">
        <f t="shared" si="420"/>
        <v>0</v>
      </c>
      <c r="FS278" s="209">
        <f t="shared" si="421"/>
        <v>315</v>
      </c>
      <c r="FU278">
        <f t="shared" si="422"/>
        <v>0</v>
      </c>
    </row>
    <row r="279" spans="6:177">
      <c r="F279" s="2">
        <v>93000</v>
      </c>
      <c r="G279">
        <f t="shared" si="423"/>
        <v>93025</v>
      </c>
      <c r="H279" s="75">
        <f t="shared" si="384"/>
        <v>-12721</v>
      </c>
      <c r="I279" s="57">
        <v>9585</v>
      </c>
      <c r="J279" s="57">
        <v>0</v>
      </c>
      <c r="K279" s="2">
        <f>ROUND(INDEX(CCareExpDecimal[],MATCH(F279,CCareExpDecimal[Income At Least],1),2)*J279,0)</f>
        <v>0</v>
      </c>
      <c r="L279" s="57">
        <v>1200.0000000000061</v>
      </c>
      <c r="M279" s="2">
        <f t="shared" si="385"/>
        <v>0</v>
      </c>
      <c r="N279" s="57">
        <v>4000</v>
      </c>
      <c r="O279" s="57">
        <f t="shared" si="482"/>
        <v>4000</v>
      </c>
      <c r="P279" s="2">
        <f t="shared" si="386"/>
        <v>0</v>
      </c>
      <c r="Q279" s="96">
        <v>0</v>
      </c>
      <c r="R279" s="96">
        <f t="shared" si="424"/>
        <v>0</v>
      </c>
      <c r="S279" s="2">
        <f t="shared" si="425"/>
        <v>0</v>
      </c>
      <c r="T279" s="2">
        <f t="shared" si="387"/>
        <v>-12721</v>
      </c>
      <c r="U279" s="2">
        <f t="shared" si="388"/>
        <v>12721</v>
      </c>
      <c r="V279" s="75"/>
      <c r="W279" s="75">
        <f t="shared" si="389"/>
        <v>-2760</v>
      </c>
      <c r="X279" s="75">
        <f t="shared" si="390"/>
        <v>5</v>
      </c>
      <c r="Y279" s="75">
        <f t="shared" si="391"/>
        <v>0</v>
      </c>
      <c r="Z279" s="75"/>
      <c r="AA279" s="2">
        <f t="shared" si="392"/>
        <v>2500</v>
      </c>
      <c r="AB279" s="2">
        <f>IF($F279&lt;=AD$64,AD$65,AD$66)*Calc!$B$12+AD$63</f>
        <v>1500</v>
      </c>
      <c r="AC279" s="2">
        <f t="shared" si="393"/>
        <v>4000</v>
      </c>
      <c r="AD279" s="126">
        <f t="shared" si="394"/>
        <v>-4535</v>
      </c>
      <c r="AE279" s="112">
        <v>4093</v>
      </c>
      <c r="AF279" s="75">
        <f t="shared" si="395"/>
        <v>0</v>
      </c>
      <c r="AG279" s="75"/>
      <c r="AH279" s="75">
        <f t="shared" si="396"/>
        <v>-1979</v>
      </c>
      <c r="AI279" s="75">
        <f t="shared" si="397"/>
        <v>0</v>
      </c>
      <c r="AJ279" s="75">
        <f t="shared" si="481"/>
        <v>0</v>
      </c>
      <c r="AK279" s="75">
        <f t="shared" si="399"/>
        <v>-4082</v>
      </c>
      <c r="AL279" s="75">
        <f t="shared" si="426"/>
        <v>-4082</v>
      </c>
      <c r="AM279" s="114">
        <v>3781</v>
      </c>
      <c r="AN279" s="120"/>
      <c r="AO279" s="75">
        <f t="shared" si="483"/>
        <v>-4779</v>
      </c>
      <c r="AP279" s="75">
        <f t="shared" si="483"/>
        <v>-3483</v>
      </c>
      <c r="AQ279" s="75"/>
      <c r="AR279" s="126">
        <f t="shared" si="400"/>
        <v>-4040</v>
      </c>
      <c r="AS279" s="75">
        <f t="shared" si="484"/>
        <v>-4797</v>
      </c>
      <c r="AT279" s="75">
        <f t="shared" si="484"/>
        <v>-5128</v>
      </c>
      <c r="AU279" s="75">
        <f t="shared" si="484"/>
        <v>0</v>
      </c>
      <c r="AV279" s="75">
        <f t="shared" si="484"/>
        <v>-4709</v>
      </c>
      <c r="AW279" s="112">
        <v>3945</v>
      </c>
      <c r="AX279" s="75">
        <f t="shared" si="485"/>
        <v>-6650</v>
      </c>
      <c r="AY279" s="75">
        <f t="shared" si="485"/>
        <v>-4330</v>
      </c>
      <c r="AZ279" s="75"/>
      <c r="BA279" s="75">
        <f t="shared" si="486"/>
        <v>-4483</v>
      </c>
      <c r="BB279" s="75">
        <f t="shared" si="486"/>
        <v>-2898</v>
      </c>
      <c r="BC279" s="75">
        <f t="shared" si="486"/>
        <v>-4263</v>
      </c>
      <c r="BD279" s="75">
        <f t="shared" si="486"/>
        <v>-4516</v>
      </c>
      <c r="BE279" s="75">
        <f t="shared" si="486"/>
        <v>-4051</v>
      </c>
      <c r="BF279" s="75">
        <f t="shared" si="486"/>
        <v>-3178</v>
      </c>
      <c r="BG279" s="112">
        <v>2884</v>
      </c>
      <c r="BH279" s="75">
        <f t="shared" si="401"/>
        <v>-4858</v>
      </c>
      <c r="BI279" s="75">
        <f t="shared" si="402"/>
        <v>5150</v>
      </c>
      <c r="BJ279" s="75">
        <f t="shared" si="403"/>
        <v>-3968</v>
      </c>
      <c r="BK279" s="75">
        <f t="shared" si="487"/>
        <v>-4430</v>
      </c>
      <c r="BL279" s="75">
        <f t="shared" si="487"/>
        <v>-3723</v>
      </c>
      <c r="BM279" s="75"/>
      <c r="BN279" s="75">
        <f t="shared" si="488"/>
        <v>-4948</v>
      </c>
      <c r="BO279" s="75">
        <f t="shared" si="488"/>
        <v>-3735</v>
      </c>
      <c r="BP279" s="112">
        <v>3630</v>
      </c>
      <c r="BQ279" s="75">
        <f t="shared" si="404"/>
        <v>-3488</v>
      </c>
      <c r="BR279" s="112">
        <v>3350</v>
      </c>
      <c r="BS279" s="75">
        <f t="shared" si="405"/>
        <v>5540</v>
      </c>
      <c r="BT279" s="75">
        <f t="shared" si="489"/>
        <v>-5084</v>
      </c>
      <c r="BU279" s="75">
        <f t="shared" si="489"/>
        <v>-4540</v>
      </c>
      <c r="BV279" s="75">
        <f t="shared" si="489"/>
        <v>0</v>
      </c>
      <c r="BW279" s="75">
        <f t="shared" si="489"/>
        <v>0</v>
      </c>
      <c r="BX279" s="75">
        <f t="shared" si="489"/>
        <v>-3734</v>
      </c>
      <c r="BY279" s="75">
        <f t="shared" si="489"/>
        <v>-3599</v>
      </c>
      <c r="BZ279" s="75">
        <f t="shared" si="489"/>
        <v>-4532</v>
      </c>
      <c r="CA279" s="75">
        <f t="shared" si="489"/>
        <v>-3812</v>
      </c>
      <c r="CB279" s="112">
        <v>3462</v>
      </c>
      <c r="CC279" s="75">
        <f t="shared" si="406"/>
        <v>-671</v>
      </c>
      <c r="CD279" s="75">
        <f t="shared" si="407"/>
        <v>500</v>
      </c>
      <c r="CE279" s="126">
        <f t="shared" si="408"/>
        <v>-1789</v>
      </c>
      <c r="CF279" s="75">
        <f t="shared" si="409"/>
        <v>-3880</v>
      </c>
      <c r="CG279" s="75"/>
      <c r="CH279" s="75">
        <f t="shared" si="490"/>
        <v>-6706</v>
      </c>
      <c r="CI279" s="75">
        <f t="shared" si="490"/>
        <v>-2855</v>
      </c>
      <c r="CJ279" s="75"/>
      <c r="CK279" s="75">
        <f t="shared" si="491"/>
        <v>-3037</v>
      </c>
      <c r="CL279" s="75">
        <f t="shared" si="491"/>
        <v>-4399</v>
      </c>
      <c r="CM279" s="112">
        <v>3326</v>
      </c>
      <c r="CN279" s="75">
        <f t="shared" si="492"/>
        <v>0</v>
      </c>
      <c r="CO279" s="75">
        <f t="shared" si="492"/>
        <v>0</v>
      </c>
      <c r="CP279" s="75">
        <f t="shared" si="492"/>
        <v>0</v>
      </c>
      <c r="CQ279" s="75"/>
      <c r="CR279" s="126">
        <f t="shared" si="410"/>
        <v>-4562</v>
      </c>
      <c r="CS279" s="112">
        <v>2394.3980000000001</v>
      </c>
      <c r="CT279" s="121">
        <f t="shared" si="383"/>
        <v>-4.9053763440860217E-2</v>
      </c>
      <c r="CU279" s="75">
        <f t="shared" si="493"/>
        <v>-4042</v>
      </c>
      <c r="CV279" s="75">
        <f t="shared" si="493"/>
        <v>-4577</v>
      </c>
      <c r="CW279" s="75">
        <f t="shared" si="493"/>
        <v>0</v>
      </c>
      <c r="CX279" s="126" cm="1">
        <f t="array" ref="CX279">IF($F279&lt;=10000,0,-ROUND(MAX(INDEX(CX$26:CX$38,MATCH(MAX($F279-CX$86-IF(CX$8="Yes",IF(CX$9=0,$U279,MIN($U279,CX$9)),0),0),CX$12:CX$25,1))*(MAX($F279-CX$86-IF(CX$8="Yes",IF(CX$9=0,$U279,MIN($U279,CX$9)),0),0)-INDEX(CX$12:CX$25,MATCH(MAX($F279-CX$86-IF(CX$8="Yes",IF(CX$9=0,$U279,MIN($U279,CX$9)),0),0),CX$12:CX$25,1)))+INDEX(CX$39:CX$51,MATCH(MAX($F279-CX$86-IF(CX$8="Yes",IF(CX$9=0,$U279,MIN($U279,CX$9)),0),0),CX$12:CX$25,1))-CX$87,0),0))*(1-_xlfn.IFNA(INDEX(WVFamilyCredit[Percent],MATCH(1,(WVFamilyCredit[Year]=Calc!$B$4)*(WVFamilyCredit[HH Size]=SUM(Calc!$B$11:$B$12))*(WVFamilyCredit[Status]=Calc!$B$8)*(WVFamilyCredit[greater than]&lt;=$F279)*(WVFamilyCredit[equal to or less than]&gt;=$F279),0)),0))</f>
        <v>-3771</v>
      </c>
      <c r="CY279" s="115" cm="1">
        <f t="array" ref="CY279">(1-_xlfn.IFNA(INDEX(WVFamilyCredit[Percent],MATCH(1,(WVFamilyCredit[Year]=Calc!$B$4)*(WVFamilyCredit[HH Size]=SUM(Calc!$B$11:$B$12))*(WVFamilyCredit[Status]=Calc!$B$8)*(WVFamilyCredit[greater than]&lt;=$F279)*(WVFamilyCredit[equal to or less than]&gt;=$F279),0)),0))</f>
        <v>1</v>
      </c>
      <c r="CZ279" s="112">
        <v>4530</v>
      </c>
      <c r="DA279" s="57"/>
      <c r="DB279" s="75">
        <f t="shared" si="494"/>
        <v>-3843</v>
      </c>
      <c r="DC279" s="75">
        <f t="shared" si="494"/>
        <v>0</v>
      </c>
      <c r="DE279" s="57"/>
      <c r="DF279" s="57">
        <f t="shared" si="427"/>
        <v>4093</v>
      </c>
      <c r="DG279" s="57">
        <f t="shared" si="428"/>
        <v>3781</v>
      </c>
      <c r="DH279">
        <v>0</v>
      </c>
      <c r="DI279" s="57">
        <f t="shared" si="429"/>
        <v>3945</v>
      </c>
      <c r="DJ279" s="75">
        <f t="shared" si="430"/>
        <v>2884</v>
      </c>
      <c r="DK279" s="75">
        <f t="shared" si="431"/>
        <v>3630</v>
      </c>
      <c r="DL279" s="75">
        <f t="shared" si="432"/>
        <v>3350</v>
      </c>
      <c r="DM279" s="57">
        <f t="shared" si="433"/>
        <v>3462</v>
      </c>
      <c r="DN279" s="57">
        <f t="shared" si="434"/>
        <v>3326</v>
      </c>
      <c r="DO279">
        <f>0</f>
        <v>0</v>
      </c>
      <c r="DP279">
        <v>0</v>
      </c>
      <c r="DQ279" s="57">
        <f t="shared" si="435"/>
        <v>-4562</v>
      </c>
      <c r="DR279" s="75">
        <f t="shared" si="436"/>
        <v>-3771</v>
      </c>
      <c r="EB279" s="209" cm="1">
        <f t="array" ref="EB279">_xlfn.IFNA(INDEX(CAeitcTable[],MATCH(1,(CAeitcTable[At Least]&lt;=$F279)*(CAeitcTable[But Not Over]&gt;=$F279),0),MATCH(MIN($B$12,3),VALUE(CAeitcTable[#Headers]),0)),0)</f>
        <v>0</v>
      </c>
      <c r="EC279">
        <f t="shared" si="495"/>
        <v>0</v>
      </c>
      <c r="ED279">
        <f t="shared" si="495"/>
        <v>0</v>
      </c>
      <c r="EE279">
        <f t="shared" si="495"/>
        <v>0</v>
      </c>
      <c r="EF279">
        <f t="shared" si="495"/>
        <v>0</v>
      </c>
      <c r="EI279">
        <f t="shared" si="411"/>
        <v>0</v>
      </c>
      <c r="EK279">
        <f t="shared" si="496"/>
        <v>0</v>
      </c>
      <c r="EL279">
        <f t="shared" si="496"/>
        <v>0</v>
      </c>
      <c r="EM279">
        <f t="shared" si="496"/>
        <v>0</v>
      </c>
      <c r="EN279">
        <f t="shared" si="496"/>
        <v>0</v>
      </c>
      <c r="EP279">
        <f t="shared" si="497"/>
        <v>0</v>
      </c>
      <c r="EQ279">
        <f t="shared" si="497"/>
        <v>0</v>
      </c>
      <c r="ER279" s="209">
        <f t="shared" si="412"/>
        <v>0</v>
      </c>
      <c r="ES279">
        <f t="shared" si="498"/>
        <v>0</v>
      </c>
      <c r="ET279">
        <f t="shared" si="498"/>
        <v>0</v>
      </c>
      <c r="EU279" s="213">
        <f t="shared" si="413"/>
        <v>0</v>
      </c>
      <c r="EW279" s="215">
        <f t="shared" si="414"/>
        <v>0</v>
      </c>
      <c r="EX279">
        <f t="shared" si="499"/>
        <v>0</v>
      </c>
      <c r="EY279">
        <f t="shared" si="499"/>
        <v>0</v>
      </c>
      <c r="FB279">
        <f t="shared" si="500"/>
        <v>0</v>
      </c>
      <c r="FC279">
        <f t="shared" si="500"/>
        <v>0</v>
      </c>
      <c r="FD279">
        <f t="shared" si="500"/>
        <v>0</v>
      </c>
      <c r="FG279" s="215">
        <f t="shared" si="415"/>
        <v>0</v>
      </c>
      <c r="FH279">
        <f t="shared" si="501"/>
        <v>0</v>
      </c>
      <c r="FI279">
        <f t="shared" si="501"/>
        <v>0</v>
      </c>
      <c r="FK279">
        <f t="shared" si="416"/>
        <v>0</v>
      </c>
      <c r="FL279" s="215">
        <f t="shared" si="417"/>
        <v>0</v>
      </c>
      <c r="FP279" s="215">
        <f t="shared" si="418"/>
        <v>0</v>
      </c>
      <c r="FQ279">
        <f t="shared" si="419"/>
        <v>0</v>
      </c>
      <c r="FR279" s="215">
        <f t="shared" si="420"/>
        <v>0</v>
      </c>
      <c r="FS279" s="209">
        <f t="shared" si="421"/>
        <v>315</v>
      </c>
      <c r="FU279">
        <f t="shared" si="422"/>
        <v>0</v>
      </c>
    </row>
    <row r="280" spans="6:177">
      <c r="F280" s="2">
        <v>93500</v>
      </c>
      <c r="G280">
        <f t="shared" si="423"/>
        <v>93525</v>
      </c>
      <c r="H280" s="75">
        <f t="shared" si="384"/>
        <v>-12831</v>
      </c>
      <c r="I280" s="57">
        <v>9695</v>
      </c>
      <c r="J280" s="57">
        <v>0</v>
      </c>
      <c r="K280" s="2">
        <f>ROUND(INDEX(CCareExpDecimal[],MATCH(F280,CCareExpDecimal[Income At Least],1),2)*J280,0)</f>
        <v>0</v>
      </c>
      <c r="L280" s="57">
        <v>1200.0000000000061</v>
      </c>
      <c r="M280" s="2">
        <f t="shared" si="385"/>
        <v>0</v>
      </c>
      <c r="N280" s="57">
        <v>4000</v>
      </c>
      <c r="O280" s="57">
        <f t="shared" si="482"/>
        <v>4000</v>
      </c>
      <c r="P280" s="2">
        <f t="shared" si="386"/>
        <v>0</v>
      </c>
      <c r="Q280" s="96">
        <v>0</v>
      </c>
      <c r="R280" s="96">
        <f t="shared" si="424"/>
        <v>0</v>
      </c>
      <c r="S280" s="2">
        <f t="shared" si="425"/>
        <v>0</v>
      </c>
      <c r="T280" s="2">
        <f t="shared" si="387"/>
        <v>-12831</v>
      </c>
      <c r="U280" s="2">
        <f t="shared" si="388"/>
        <v>12831</v>
      </c>
      <c r="V280" s="75"/>
      <c r="W280" s="75">
        <f t="shared" si="389"/>
        <v>-2779</v>
      </c>
      <c r="X280" s="75">
        <f t="shared" si="390"/>
        <v>5</v>
      </c>
      <c r="Y280" s="75">
        <f t="shared" si="391"/>
        <v>0</v>
      </c>
      <c r="Z280" s="75"/>
      <c r="AA280" s="2">
        <f t="shared" si="392"/>
        <v>2500</v>
      </c>
      <c r="AB280" s="2">
        <f>IF($F280&lt;=AD$64,AD$65,AD$66)*Calc!$B$12+AD$63</f>
        <v>1500</v>
      </c>
      <c r="AC280" s="2">
        <f t="shared" si="393"/>
        <v>4000</v>
      </c>
      <c r="AD280" s="126">
        <f t="shared" si="394"/>
        <v>-4560</v>
      </c>
      <c r="AE280" s="112">
        <v>4113</v>
      </c>
      <c r="AF280" s="75">
        <f t="shared" si="395"/>
        <v>0</v>
      </c>
      <c r="AG280" s="75"/>
      <c r="AH280" s="75">
        <f t="shared" si="396"/>
        <v>-1991</v>
      </c>
      <c r="AI280" s="75">
        <f t="shared" si="397"/>
        <v>0</v>
      </c>
      <c r="AJ280" s="75">
        <f t="shared" si="481"/>
        <v>0</v>
      </c>
      <c r="AK280" s="75">
        <f t="shared" si="399"/>
        <v>-4106</v>
      </c>
      <c r="AL280" s="75">
        <f t="shared" si="426"/>
        <v>-4106</v>
      </c>
      <c r="AM280" s="114">
        <v>3844</v>
      </c>
      <c r="AN280" s="120"/>
      <c r="AO280" s="75">
        <f t="shared" si="483"/>
        <v>-4825</v>
      </c>
      <c r="AP280" s="75">
        <f t="shared" si="483"/>
        <v>-3505</v>
      </c>
      <c r="AQ280" s="75"/>
      <c r="AR280" s="126">
        <f t="shared" si="400"/>
        <v>-4068</v>
      </c>
      <c r="AS280" s="75">
        <f t="shared" si="484"/>
        <v>-4830</v>
      </c>
      <c r="AT280" s="75">
        <f t="shared" si="484"/>
        <v>-5170</v>
      </c>
      <c r="AU280" s="75">
        <f t="shared" si="484"/>
        <v>0</v>
      </c>
      <c r="AV280" s="75">
        <f t="shared" si="484"/>
        <v>-4738</v>
      </c>
      <c r="AW280" s="112">
        <v>3973</v>
      </c>
      <c r="AX280" s="75">
        <f t="shared" si="485"/>
        <v>-6691</v>
      </c>
      <c r="AY280" s="75">
        <f t="shared" si="485"/>
        <v>-4359</v>
      </c>
      <c r="AZ280" s="75"/>
      <c r="BA280" s="75">
        <f t="shared" si="486"/>
        <v>-4508</v>
      </c>
      <c r="BB280" s="75">
        <f t="shared" si="486"/>
        <v>-2914</v>
      </c>
      <c r="BC280" s="75">
        <f t="shared" si="486"/>
        <v>-4286</v>
      </c>
      <c r="BD280" s="75">
        <f t="shared" si="486"/>
        <v>-4544</v>
      </c>
      <c r="BE280" s="75">
        <f t="shared" si="486"/>
        <v>-4073</v>
      </c>
      <c r="BF280" s="75">
        <f t="shared" si="486"/>
        <v>-3199</v>
      </c>
      <c r="BG280" s="112">
        <v>2905</v>
      </c>
      <c r="BH280" s="75">
        <f t="shared" si="401"/>
        <v>-4894</v>
      </c>
      <c r="BI280" s="75">
        <f t="shared" si="402"/>
        <v>5150</v>
      </c>
      <c r="BJ280" s="75">
        <f t="shared" si="403"/>
        <v>-3992</v>
      </c>
      <c r="BK280" s="75">
        <f t="shared" si="487"/>
        <v>-4455</v>
      </c>
      <c r="BL280" s="75">
        <f t="shared" si="487"/>
        <v>-3744</v>
      </c>
      <c r="BM280" s="75"/>
      <c r="BN280" s="75">
        <f t="shared" si="488"/>
        <v>-4982</v>
      </c>
      <c r="BO280" s="75">
        <f t="shared" si="488"/>
        <v>-3760</v>
      </c>
      <c r="BP280" s="112">
        <v>3655</v>
      </c>
      <c r="BQ280" s="75">
        <f t="shared" si="404"/>
        <v>-3512</v>
      </c>
      <c r="BR280" s="112">
        <v>3374</v>
      </c>
      <c r="BS280" s="75">
        <f t="shared" si="405"/>
        <v>5540</v>
      </c>
      <c r="BT280" s="75">
        <f t="shared" si="489"/>
        <v>-5118</v>
      </c>
      <c r="BU280" s="75">
        <f t="shared" si="489"/>
        <v>-4573</v>
      </c>
      <c r="BV280" s="75">
        <f t="shared" si="489"/>
        <v>0</v>
      </c>
      <c r="BW280" s="75">
        <f t="shared" si="489"/>
        <v>0</v>
      </c>
      <c r="BX280" s="75">
        <f t="shared" si="489"/>
        <v>-3766</v>
      </c>
      <c r="BY280" s="75">
        <f t="shared" si="489"/>
        <v>-3623</v>
      </c>
      <c r="BZ280" s="75">
        <f t="shared" si="489"/>
        <v>-4562</v>
      </c>
      <c r="CA280" s="75">
        <f t="shared" si="489"/>
        <v>-3836</v>
      </c>
      <c r="CB280" s="112">
        <v>3485</v>
      </c>
      <c r="CC280" s="75">
        <f t="shared" si="406"/>
        <v>-681</v>
      </c>
      <c r="CD280" s="75">
        <f t="shared" si="407"/>
        <v>500</v>
      </c>
      <c r="CE280" s="126">
        <f t="shared" si="408"/>
        <v>-1803</v>
      </c>
      <c r="CF280" s="75">
        <f t="shared" si="409"/>
        <v>-3904</v>
      </c>
      <c r="CG280" s="75"/>
      <c r="CH280" s="75">
        <f t="shared" si="490"/>
        <v>-6750</v>
      </c>
      <c r="CI280" s="75">
        <f t="shared" si="490"/>
        <v>-2870</v>
      </c>
      <c r="CJ280" s="75"/>
      <c r="CK280" s="75">
        <f t="shared" si="491"/>
        <v>-3061</v>
      </c>
      <c r="CL280" s="75">
        <f t="shared" si="491"/>
        <v>-4431</v>
      </c>
      <c r="CM280" s="112">
        <v>3359</v>
      </c>
      <c r="CN280" s="75">
        <f t="shared" si="492"/>
        <v>0</v>
      </c>
      <c r="CO280" s="75">
        <f t="shared" si="492"/>
        <v>0</v>
      </c>
      <c r="CP280" s="75">
        <f t="shared" si="492"/>
        <v>0</v>
      </c>
      <c r="CQ280" s="75"/>
      <c r="CR280" s="126">
        <f t="shared" si="410"/>
        <v>-4593</v>
      </c>
      <c r="CS280" s="112">
        <v>2425.1480000000001</v>
      </c>
      <c r="CT280" s="121">
        <f t="shared" si="383"/>
        <v>-4.9122994652406417E-2</v>
      </c>
      <c r="CU280" s="75">
        <f t="shared" si="493"/>
        <v>-4075</v>
      </c>
      <c r="CV280" s="75">
        <f t="shared" si="493"/>
        <v>-4605</v>
      </c>
      <c r="CW280" s="75">
        <f t="shared" si="493"/>
        <v>0</v>
      </c>
      <c r="CX280" s="126" cm="1">
        <f t="array" ref="CX280">IF($F280&lt;=10000,0,-ROUND(MAX(INDEX(CX$26:CX$38,MATCH(MAX($F280-CX$86-IF(CX$8="Yes",IF(CX$9=0,$U280,MIN($U280,CX$9)),0),0),CX$12:CX$25,1))*(MAX($F280-CX$86-IF(CX$8="Yes",IF(CX$9=0,$U280,MIN($U280,CX$9)),0),0)-INDEX(CX$12:CX$25,MATCH(MAX($F280-CX$86-IF(CX$8="Yes",IF(CX$9=0,$U280,MIN($U280,CX$9)),0),0),CX$12:CX$25,1)))+INDEX(CX$39:CX$51,MATCH(MAX($F280-CX$86-IF(CX$8="Yes",IF(CX$9=0,$U280,MIN($U280,CX$9)),0),0),CX$12:CX$25,1))-CX$87,0),0))*(1-_xlfn.IFNA(INDEX(WVFamilyCredit[Percent],MATCH(1,(WVFamilyCredit[Year]=Calc!$B$4)*(WVFamilyCredit[HH Size]=SUM(Calc!$B$11:$B$12))*(WVFamilyCredit[Status]=Calc!$B$8)*(WVFamilyCredit[greater than]&lt;=$F280)*(WVFamilyCredit[equal to or less than]&gt;=$F280),0)),0))</f>
        <v>-3796</v>
      </c>
      <c r="CY280" s="115" cm="1">
        <f t="array" ref="CY280">(1-_xlfn.IFNA(INDEX(WVFamilyCredit[Percent],MATCH(1,(WVFamilyCredit[Year]=Calc!$B$4)*(WVFamilyCredit[HH Size]=SUM(Calc!$B$11:$B$12))*(WVFamilyCredit[Status]=Calc!$B$8)*(WVFamilyCredit[greater than]&lt;=$F280)*(WVFamilyCredit[equal to or less than]&gt;=$F280),0)),0))</f>
        <v>1</v>
      </c>
      <c r="CZ280" s="112">
        <v>4563</v>
      </c>
      <c r="DA280" s="57"/>
      <c r="DB280" s="75">
        <f t="shared" si="494"/>
        <v>-3869</v>
      </c>
      <c r="DC280" s="75">
        <f t="shared" si="494"/>
        <v>0</v>
      </c>
      <c r="DE280" s="57"/>
      <c r="DF280" s="57">
        <f t="shared" si="427"/>
        <v>4113</v>
      </c>
      <c r="DG280" s="57">
        <f t="shared" si="428"/>
        <v>3844</v>
      </c>
      <c r="DH280">
        <v>0</v>
      </c>
      <c r="DI280" s="57">
        <f t="shared" si="429"/>
        <v>3973</v>
      </c>
      <c r="DJ280" s="75">
        <f t="shared" si="430"/>
        <v>2905</v>
      </c>
      <c r="DK280" s="75">
        <f t="shared" si="431"/>
        <v>3655</v>
      </c>
      <c r="DL280" s="75">
        <f t="shared" si="432"/>
        <v>3374</v>
      </c>
      <c r="DM280" s="57">
        <f t="shared" si="433"/>
        <v>3485</v>
      </c>
      <c r="DN280" s="57">
        <f t="shared" si="434"/>
        <v>3359</v>
      </c>
      <c r="DO280">
        <f>0</f>
        <v>0</v>
      </c>
      <c r="DP280">
        <v>0</v>
      </c>
      <c r="DQ280" s="57">
        <f t="shared" si="435"/>
        <v>-4593</v>
      </c>
      <c r="DR280" s="75">
        <f t="shared" si="436"/>
        <v>-3796</v>
      </c>
      <c r="EB280" s="209" cm="1">
        <f t="array" ref="EB280">_xlfn.IFNA(INDEX(CAeitcTable[],MATCH(1,(CAeitcTable[At Least]&lt;=$F280)*(CAeitcTable[But Not Over]&gt;=$F280),0),MATCH(MIN($B$12,3),VALUE(CAeitcTable[#Headers]),0)),0)</f>
        <v>0</v>
      </c>
      <c r="EC280">
        <f t="shared" si="495"/>
        <v>0</v>
      </c>
      <c r="ED280">
        <f t="shared" si="495"/>
        <v>0</v>
      </c>
      <c r="EE280">
        <f t="shared" si="495"/>
        <v>0</v>
      </c>
      <c r="EF280">
        <f t="shared" si="495"/>
        <v>0</v>
      </c>
      <c r="EI280">
        <f t="shared" si="411"/>
        <v>0</v>
      </c>
      <c r="EK280">
        <f t="shared" si="496"/>
        <v>0</v>
      </c>
      <c r="EL280">
        <f t="shared" si="496"/>
        <v>0</v>
      </c>
      <c r="EM280">
        <f t="shared" si="496"/>
        <v>0</v>
      </c>
      <c r="EN280">
        <f t="shared" si="496"/>
        <v>0</v>
      </c>
      <c r="EP280">
        <f t="shared" si="497"/>
        <v>0</v>
      </c>
      <c r="EQ280">
        <f t="shared" si="497"/>
        <v>0</v>
      </c>
      <c r="ER280" s="209">
        <f t="shared" si="412"/>
        <v>0</v>
      </c>
      <c r="ES280">
        <f t="shared" si="498"/>
        <v>0</v>
      </c>
      <c r="ET280">
        <f t="shared" si="498"/>
        <v>0</v>
      </c>
      <c r="EU280" s="213">
        <f t="shared" si="413"/>
        <v>0</v>
      </c>
      <c r="EW280" s="215">
        <f t="shared" si="414"/>
        <v>0</v>
      </c>
      <c r="EX280">
        <f t="shared" si="499"/>
        <v>0</v>
      </c>
      <c r="EY280">
        <f t="shared" si="499"/>
        <v>0</v>
      </c>
      <c r="FB280">
        <f t="shared" si="500"/>
        <v>0</v>
      </c>
      <c r="FC280">
        <f t="shared" si="500"/>
        <v>0</v>
      </c>
      <c r="FD280">
        <f t="shared" si="500"/>
        <v>0</v>
      </c>
      <c r="FG280" s="215">
        <f t="shared" si="415"/>
        <v>0</v>
      </c>
      <c r="FH280">
        <f t="shared" si="501"/>
        <v>0</v>
      </c>
      <c r="FI280">
        <f t="shared" si="501"/>
        <v>0</v>
      </c>
      <c r="FK280">
        <f t="shared" si="416"/>
        <v>0</v>
      </c>
      <c r="FL280" s="215">
        <f t="shared" si="417"/>
        <v>0</v>
      </c>
      <c r="FP280" s="215">
        <f t="shared" si="418"/>
        <v>0</v>
      </c>
      <c r="FQ280">
        <f t="shared" si="419"/>
        <v>0</v>
      </c>
      <c r="FR280" s="215">
        <f t="shared" si="420"/>
        <v>0</v>
      </c>
      <c r="FS280" s="209">
        <f t="shared" si="421"/>
        <v>315</v>
      </c>
      <c r="FU280">
        <f t="shared" si="422"/>
        <v>0</v>
      </c>
    </row>
    <row r="281" spans="6:177">
      <c r="F281" s="2">
        <v>94000</v>
      </c>
      <c r="G281">
        <f t="shared" si="423"/>
        <v>94025</v>
      </c>
      <c r="H281" s="75">
        <f t="shared" si="384"/>
        <v>-12941</v>
      </c>
      <c r="I281" s="57">
        <v>9805</v>
      </c>
      <c r="J281" s="57">
        <v>0</v>
      </c>
      <c r="K281" s="2">
        <f>ROUND(INDEX(CCareExpDecimal[],MATCH(F281,CCareExpDecimal[Income At Least],1),2)*J281,0)</f>
        <v>0</v>
      </c>
      <c r="L281" s="57">
        <v>1200.0000000000061</v>
      </c>
      <c r="M281" s="2">
        <f t="shared" si="385"/>
        <v>0</v>
      </c>
      <c r="N281" s="57">
        <v>4000</v>
      </c>
      <c r="O281" s="57">
        <f t="shared" si="482"/>
        <v>4000</v>
      </c>
      <c r="P281" s="2">
        <f t="shared" si="386"/>
        <v>0</v>
      </c>
      <c r="Q281" s="96">
        <v>0</v>
      </c>
      <c r="R281" s="96">
        <f t="shared" si="424"/>
        <v>0</v>
      </c>
      <c r="S281" s="2">
        <f t="shared" si="425"/>
        <v>0</v>
      </c>
      <c r="T281" s="2">
        <f t="shared" si="387"/>
        <v>-12941</v>
      </c>
      <c r="U281" s="2">
        <f t="shared" si="388"/>
        <v>12941</v>
      </c>
      <c r="V281" s="75"/>
      <c r="W281" s="75">
        <f t="shared" si="389"/>
        <v>-2798</v>
      </c>
      <c r="X281" s="75">
        <f t="shared" si="390"/>
        <v>5</v>
      </c>
      <c r="Y281" s="75">
        <f t="shared" si="391"/>
        <v>0</v>
      </c>
      <c r="Z281" s="75"/>
      <c r="AA281" s="2">
        <f t="shared" si="392"/>
        <v>2500</v>
      </c>
      <c r="AB281" s="2">
        <f>IF($F281&lt;=AD$64,AD$65,AD$66)*Calc!$B$12+AD$63</f>
        <v>1500</v>
      </c>
      <c r="AC281" s="2">
        <f t="shared" si="393"/>
        <v>4000</v>
      </c>
      <c r="AD281" s="126">
        <f t="shared" si="394"/>
        <v>-4585</v>
      </c>
      <c r="AE281" s="112">
        <v>4128</v>
      </c>
      <c r="AF281" s="75">
        <f t="shared" si="395"/>
        <v>0</v>
      </c>
      <c r="AG281" s="75"/>
      <c r="AH281" s="75">
        <f t="shared" si="396"/>
        <v>-2004</v>
      </c>
      <c r="AI281" s="75">
        <f t="shared" si="397"/>
        <v>0</v>
      </c>
      <c r="AJ281" s="75">
        <f t="shared" si="481"/>
        <v>0</v>
      </c>
      <c r="AK281" s="75">
        <f t="shared" si="399"/>
        <v>-4129</v>
      </c>
      <c r="AL281" s="75">
        <f t="shared" si="426"/>
        <v>-4129</v>
      </c>
      <c r="AM281" s="114">
        <v>3918</v>
      </c>
      <c r="AN281" s="120"/>
      <c r="AO281" s="75">
        <f t="shared" si="483"/>
        <v>-4872</v>
      </c>
      <c r="AP281" s="75">
        <f t="shared" si="483"/>
        <v>-3527</v>
      </c>
      <c r="AQ281" s="75"/>
      <c r="AR281" s="126">
        <f t="shared" si="400"/>
        <v>-4095</v>
      </c>
      <c r="AS281" s="75">
        <f t="shared" si="484"/>
        <v>-4863</v>
      </c>
      <c r="AT281" s="75">
        <f t="shared" si="484"/>
        <v>-5213</v>
      </c>
      <c r="AU281" s="75">
        <f t="shared" si="484"/>
        <v>0</v>
      </c>
      <c r="AV281" s="75">
        <f t="shared" si="484"/>
        <v>-4767</v>
      </c>
      <c r="AW281" s="112">
        <v>4002</v>
      </c>
      <c r="AX281" s="75">
        <f t="shared" si="485"/>
        <v>-6733</v>
      </c>
      <c r="AY281" s="75">
        <f t="shared" si="485"/>
        <v>-4388</v>
      </c>
      <c r="AZ281" s="75"/>
      <c r="BA281" s="75">
        <f t="shared" si="486"/>
        <v>-4533</v>
      </c>
      <c r="BB281" s="75">
        <f t="shared" si="486"/>
        <v>-2930</v>
      </c>
      <c r="BC281" s="75">
        <f t="shared" si="486"/>
        <v>-4309</v>
      </c>
      <c r="BD281" s="75">
        <f t="shared" si="486"/>
        <v>-4573</v>
      </c>
      <c r="BE281" s="75">
        <f t="shared" si="486"/>
        <v>-4096</v>
      </c>
      <c r="BF281" s="75">
        <f t="shared" si="486"/>
        <v>-3221</v>
      </c>
      <c r="BG281" s="112">
        <v>2927</v>
      </c>
      <c r="BH281" s="75">
        <f t="shared" si="401"/>
        <v>-4930</v>
      </c>
      <c r="BI281" s="75">
        <f t="shared" si="402"/>
        <v>5150</v>
      </c>
      <c r="BJ281" s="75">
        <f t="shared" si="403"/>
        <v>-4016</v>
      </c>
      <c r="BK281" s="75">
        <f t="shared" si="487"/>
        <v>-4480</v>
      </c>
      <c r="BL281" s="75">
        <f t="shared" si="487"/>
        <v>-3766</v>
      </c>
      <c r="BM281" s="75"/>
      <c r="BN281" s="75">
        <f t="shared" si="488"/>
        <v>-5016</v>
      </c>
      <c r="BO281" s="75">
        <f t="shared" si="488"/>
        <v>-3785</v>
      </c>
      <c r="BP281" s="112">
        <v>3680</v>
      </c>
      <c r="BQ281" s="75">
        <f t="shared" si="404"/>
        <v>-3537</v>
      </c>
      <c r="BR281" s="112">
        <v>3397</v>
      </c>
      <c r="BS281" s="75">
        <f t="shared" si="405"/>
        <v>5540</v>
      </c>
      <c r="BT281" s="75">
        <f t="shared" si="489"/>
        <v>-5152</v>
      </c>
      <c r="BU281" s="75">
        <f t="shared" si="489"/>
        <v>-4606</v>
      </c>
      <c r="BV281" s="75">
        <f t="shared" si="489"/>
        <v>0</v>
      </c>
      <c r="BW281" s="75">
        <f t="shared" si="489"/>
        <v>0</v>
      </c>
      <c r="BX281" s="75">
        <f t="shared" si="489"/>
        <v>-3798</v>
      </c>
      <c r="BY281" s="75">
        <f t="shared" si="489"/>
        <v>-3648</v>
      </c>
      <c r="BZ281" s="75">
        <f t="shared" si="489"/>
        <v>-4592</v>
      </c>
      <c r="CA281" s="75">
        <f t="shared" si="489"/>
        <v>-3859</v>
      </c>
      <c r="CB281" s="112">
        <v>3509</v>
      </c>
      <c r="CC281" s="75">
        <f t="shared" si="406"/>
        <v>-691</v>
      </c>
      <c r="CD281" s="75">
        <f t="shared" si="407"/>
        <v>500</v>
      </c>
      <c r="CE281" s="126">
        <f t="shared" si="408"/>
        <v>-1816</v>
      </c>
      <c r="CF281" s="75">
        <f t="shared" si="409"/>
        <v>-3927</v>
      </c>
      <c r="CG281" s="75"/>
      <c r="CH281" s="75">
        <f t="shared" si="490"/>
        <v>-6794</v>
      </c>
      <c r="CI281" s="75">
        <f t="shared" si="490"/>
        <v>-2886</v>
      </c>
      <c r="CJ281" s="75"/>
      <c r="CK281" s="75">
        <f t="shared" si="491"/>
        <v>-3085</v>
      </c>
      <c r="CL281" s="75">
        <f t="shared" si="491"/>
        <v>-4463</v>
      </c>
      <c r="CM281" s="112">
        <v>3391</v>
      </c>
      <c r="CN281" s="75">
        <f t="shared" si="492"/>
        <v>0</v>
      </c>
      <c r="CO281" s="75">
        <f t="shared" si="492"/>
        <v>0</v>
      </c>
      <c r="CP281" s="75">
        <f t="shared" si="492"/>
        <v>0</v>
      </c>
      <c r="CQ281" s="75"/>
      <c r="CR281" s="126">
        <f t="shared" si="410"/>
        <v>-4624</v>
      </c>
      <c r="CS281" s="112">
        <v>2455.8980000000001</v>
      </c>
      <c r="CT281" s="121">
        <f t="shared" si="383"/>
        <v>-4.9191489361702125E-2</v>
      </c>
      <c r="CU281" s="75">
        <f t="shared" si="493"/>
        <v>-4108</v>
      </c>
      <c r="CV281" s="75">
        <f t="shared" si="493"/>
        <v>-4634</v>
      </c>
      <c r="CW281" s="75">
        <f t="shared" si="493"/>
        <v>0</v>
      </c>
      <c r="CX281" s="126" cm="1">
        <f t="array" ref="CX281">IF($F281&lt;=10000,0,-ROUND(MAX(INDEX(CX$26:CX$38,MATCH(MAX($F281-CX$86-IF(CX$8="Yes",IF(CX$9=0,$U281,MIN($U281,CX$9)),0),0),CX$12:CX$25,1))*(MAX($F281-CX$86-IF(CX$8="Yes",IF(CX$9=0,$U281,MIN($U281,CX$9)),0),0)-INDEX(CX$12:CX$25,MATCH(MAX($F281-CX$86-IF(CX$8="Yes",IF(CX$9=0,$U281,MIN($U281,CX$9)),0),0),CX$12:CX$25,1)))+INDEX(CX$39:CX$51,MATCH(MAX($F281-CX$86-IF(CX$8="Yes",IF(CX$9=0,$U281,MIN($U281,CX$9)),0),0),CX$12:CX$25,1))-CX$87,0),0))*(1-_xlfn.IFNA(INDEX(WVFamilyCredit[Percent],MATCH(1,(WVFamilyCredit[Year]=Calc!$B$4)*(WVFamilyCredit[HH Size]=SUM(Calc!$B$11:$B$12))*(WVFamilyCredit[Status]=Calc!$B$8)*(WVFamilyCredit[greater than]&lt;=$F281)*(WVFamilyCredit[equal to or less than]&gt;=$F281),0)),0))</f>
        <v>-3822</v>
      </c>
      <c r="CY281" s="115" cm="1">
        <f t="array" ref="CY281">(1-_xlfn.IFNA(INDEX(WVFamilyCredit[Percent],MATCH(1,(WVFamilyCredit[Year]=Calc!$B$4)*(WVFamilyCredit[HH Size]=SUM(Calc!$B$11:$B$12))*(WVFamilyCredit[Status]=Calc!$B$8)*(WVFamilyCredit[greater than]&lt;=$F281)*(WVFamilyCredit[equal to or less than]&gt;=$F281),0)),0))</f>
        <v>1</v>
      </c>
      <c r="CZ281" s="112">
        <v>4595</v>
      </c>
      <c r="DA281" s="57"/>
      <c r="DB281" s="75">
        <f t="shared" si="494"/>
        <v>-3896</v>
      </c>
      <c r="DC281" s="75">
        <f t="shared" si="494"/>
        <v>0</v>
      </c>
      <c r="DE281" s="57"/>
      <c r="DF281" s="57">
        <f t="shared" si="427"/>
        <v>4128</v>
      </c>
      <c r="DG281" s="57">
        <f t="shared" si="428"/>
        <v>3918</v>
      </c>
      <c r="DH281">
        <v>0</v>
      </c>
      <c r="DI281" s="57">
        <f t="shared" si="429"/>
        <v>4002</v>
      </c>
      <c r="DJ281" s="75">
        <f t="shared" si="430"/>
        <v>2927</v>
      </c>
      <c r="DK281" s="75">
        <f t="shared" si="431"/>
        <v>3680</v>
      </c>
      <c r="DL281" s="75">
        <f t="shared" si="432"/>
        <v>3397</v>
      </c>
      <c r="DM281" s="57">
        <f t="shared" si="433"/>
        <v>3509</v>
      </c>
      <c r="DN281" s="57">
        <f t="shared" si="434"/>
        <v>3391</v>
      </c>
      <c r="DO281">
        <f>0</f>
        <v>0</v>
      </c>
      <c r="DP281">
        <v>0</v>
      </c>
      <c r="DQ281" s="57">
        <f t="shared" si="435"/>
        <v>-4624</v>
      </c>
      <c r="DR281" s="75">
        <f t="shared" si="436"/>
        <v>-3822</v>
      </c>
      <c r="EB281" s="209" cm="1">
        <f t="array" ref="EB281">_xlfn.IFNA(INDEX(CAeitcTable[],MATCH(1,(CAeitcTable[At Least]&lt;=$F281)*(CAeitcTable[But Not Over]&gt;=$F281),0),MATCH(MIN($B$12,3),VALUE(CAeitcTable[#Headers]),0)),0)</f>
        <v>0</v>
      </c>
      <c r="EC281">
        <f t="shared" si="495"/>
        <v>0</v>
      </c>
      <c r="ED281">
        <f t="shared" si="495"/>
        <v>0</v>
      </c>
      <c r="EE281">
        <f t="shared" si="495"/>
        <v>0</v>
      </c>
      <c r="EF281">
        <f t="shared" si="495"/>
        <v>0</v>
      </c>
      <c r="EI281">
        <f t="shared" si="411"/>
        <v>0</v>
      </c>
      <c r="EK281">
        <f t="shared" si="496"/>
        <v>0</v>
      </c>
      <c r="EL281">
        <f t="shared" si="496"/>
        <v>0</v>
      </c>
      <c r="EM281">
        <f t="shared" si="496"/>
        <v>0</v>
      </c>
      <c r="EN281">
        <f t="shared" si="496"/>
        <v>0</v>
      </c>
      <c r="EP281">
        <f t="shared" si="497"/>
        <v>0</v>
      </c>
      <c r="EQ281">
        <f t="shared" si="497"/>
        <v>0</v>
      </c>
      <c r="ER281" s="209">
        <f t="shared" si="412"/>
        <v>0</v>
      </c>
      <c r="ES281">
        <f t="shared" si="498"/>
        <v>0</v>
      </c>
      <c r="ET281">
        <f t="shared" si="498"/>
        <v>0</v>
      </c>
      <c r="EU281" s="213">
        <f t="shared" si="413"/>
        <v>0</v>
      </c>
      <c r="EW281" s="215">
        <f t="shared" si="414"/>
        <v>0</v>
      </c>
      <c r="EX281">
        <f t="shared" si="499"/>
        <v>0</v>
      </c>
      <c r="EY281">
        <f t="shared" si="499"/>
        <v>0</v>
      </c>
      <c r="FB281">
        <f t="shared" si="500"/>
        <v>0</v>
      </c>
      <c r="FC281">
        <f t="shared" si="500"/>
        <v>0</v>
      </c>
      <c r="FD281">
        <f t="shared" si="500"/>
        <v>0</v>
      </c>
      <c r="FG281" s="215">
        <f t="shared" si="415"/>
        <v>0</v>
      </c>
      <c r="FH281">
        <f t="shared" si="501"/>
        <v>0</v>
      </c>
      <c r="FI281">
        <f t="shared" si="501"/>
        <v>0</v>
      </c>
      <c r="FK281">
        <f t="shared" si="416"/>
        <v>0</v>
      </c>
      <c r="FL281" s="215">
        <f t="shared" si="417"/>
        <v>0</v>
      </c>
      <c r="FP281" s="215">
        <f t="shared" si="418"/>
        <v>0</v>
      </c>
      <c r="FQ281">
        <f t="shared" si="419"/>
        <v>0</v>
      </c>
      <c r="FR281" s="215">
        <f t="shared" si="420"/>
        <v>0</v>
      </c>
      <c r="FS281" s="209">
        <f t="shared" si="421"/>
        <v>315</v>
      </c>
      <c r="FU281">
        <f t="shared" si="422"/>
        <v>0</v>
      </c>
    </row>
    <row r="282" spans="6:177">
      <c r="F282" s="2">
        <v>94500</v>
      </c>
      <c r="G282">
        <f t="shared" si="423"/>
        <v>94525</v>
      </c>
      <c r="H282" s="75">
        <f t="shared" si="384"/>
        <v>-13051</v>
      </c>
      <c r="I282" s="57">
        <v>9915</v>
      </c>
      <c r="J282" s="57">
        <v>0</v>
      </c>
      <c r="K282" s="2">
        <f>ROUND(INDEX(CCareExpDecimal[],MATCH(F282,CCareExpDecimal[Income At Least],1),2)*J282,0)</f>
        <v>0</v>
      </c>
      <c r="L282" s="57">
        <v>1200.0000000000061</v>
      </c>
      <c r="M282" s="2">
        <f t="shared" si="385"/>
        <v>0</v>
      </c>
      <c r="N282" s="57">
        <v>4000</v>
      </c>
      <c r="O282" s="57">
        <f t="shared" si="482"/>
        <v>4000</v>
      </c>
      <c r="P282" s="2">
        <f t="shared" si="386"/>
        <v>0</v>
      </c>
      <c r="Q282" s="96">
        <v>0</v>
      </c>
      <c r="R282" s="96">
        <f t="shared" si="424"/>
        <v>0</v>
      </c>
      <c r="S282" s="2">
        <f t="shared" si="425"/>
        <v>0</v>
      </c>
      <c r="T282" s="2">
        <f t="shared" si="387"/>
        <v>-13051</v>
      </c>
      <c r="U282" s="2">
        <f t="shared" si="388"/>
        <v>13051</v>
      </c>
      <c r="V282" s="75"/>
      <c r="W282" s="75">
        <f t="shared" si="389"/>
        <v>-2817</v>
      </c>
      <c r="X282" s="75">
        <f t="shared" si="390"/>
        <v>5</v>
      </c>
      <c r="Y282" s="75">
        <f t="shared" si="391"/>
        <v>0</v>
      </c>
      <c r="Z282" s="75"/>
      <c r="AA282" s="2">
        <f t="shared" si="392"/>
        <v>2500</v>
      </c>
      <c r="AB282" s="2">
        <f>IF($F282&lt;=AD$64,AD$65,AD$66)*Calc!$B$12+AD$63</f>
        <v>1500</v>
      </c>
      <c r="AC282" s="2">
        <f t="shared" si="393"/>
        <v>4000</v>
      </c>
      <c r="AD282" s="126">
        <f t="shared" si="394"/>
        <v>-4610</v>
      </c>
      <c r="AE282" s="112">
        <v>4148</v>
      </c>
      <c r="AF282" s="75">
        <f t="shared" si="395"/>
        <v>0</v>
      </c>
      <c r="AG282" s="75"/>
      <c r="AH282" s="75">
        <f t="shared" si="396"/>
        <v>-2016</v>
      </c>
      <c r="AI282" s="75">
        <f t="shared" si="397"/>
        <v>0</v>
      </c>
      <c r="AJ282" s="75">
        <f t="shared" si="481"/>
        <v>0</v>
      </c>
      <c r="AK282" s="75">
        <f t="shared" si="399"/>
        <v>-4153</v>
      </c>
      <c r="AL282" s="75">
        <f t="shared" si="426"/>
        <v>-4153</v>
      </c>
      <c r="AM282" s="114">
        <v>3991</v>
      </c>
      <c r="AN282" s="120"/>
      <c r="AO282" s="75">
        <f t="shared" si="483"/>
        <v>-4918</v>
      </c>
      <c r="AP282" s="75">
        <f t="shared" si="483"/>
        <v>-3549</v>
      </c>
      <c r="AQ282" s="75"/>
      <c r="AR282" s="126">
        <f t="shared" si="400"/>
        <v>-4123</v>
      </c>
      <c r="AS282" s="75">
        <f t="shared" si="484"/>
        <v>-4896</v>
      </c>
      <c r="AT282" s="75">
        <f t="shared" si="484"/>
        <v>-5255</v>
      </c>
      <c r="AU282" s="75">
        <f t="shared" si="484"/>
        <v>0</v>
      </c>
      <c r="AV282" s="75">
        <f t="shared" si="484"/>
        <v>-4796</v>
      </c>
      <c r="AW282" s="112">
        <v>4031</v>
      </c>
      <c r="AX282" s="75">
        <f t="shared" si="485"/>
        <v>-6774</v>
      </c>
      <c r="AY282" s="75">
        <f t="shared" si="485"/>
        <v>-4417</v>
      </c>
      <c r="AZ282" s="75"/>
      <c r="BA282" s="75">
        <f t="shared" si="486"/>
        <v>-4558</v>
      </c>
      <c r="BB282" s="75">
        <f t="shared" si="486"/>
        <v>-2945</v>
      </c>
      <c r="BC282" s="75">
        <f t="shared" si="486"/>
        <v>-4333</v>
      </c>
      <c r="BD282" s="75">
        <f t="shared" si="486"/>
        <v>-4601</v>
      </c>
      <c r="BE282" s="75">
        <f t="shared" si="486"/>
        <v>-4118</v>
      </c>
      <c r="BF282" s="75">
        <f t="shared" si="486"/>
        <v>-3242</v>
      </c>
      <c r="BG282" s="112">
        <v>2948</v>
      </c>
      <c r="BH282" s="75">
        <f t="shared" si="401"/>
        <v>-4965</v>
      </c>
      <c r="BI282" s="75">
        <f t="shared" si="402"/>
        <v>5150</v>
      </c>
      <c r="BJ282" s="75">
        <f t="shared" si="403"/>
        <v>-4040</v>
      </c>
      <c r="BK282" s="75">
        <f t="shared" si="487"/>
        <v>-4505</v>
      </c>
      <c r="BL282" s="75">
        <f t="shared" si="487"/>
        <v>-3787</v>
      </c>
      <c r="BM282" s="75"/>
      <c r="BN282" s="75">
        <f t="shared" si="488"/>
        <v>-5050</v>
      </c>
      <c r="BO282" s="75">
        <f t="shared" si="488"/>
        <v>-3810</v>
      </c>
      <c r="BP282" s="112">
        <v>3705</v>
      </c>
      <c r="BQ282" s="75">
        <f t="shared" si="404"/>
        <v>-3562</v>
      </c>
      <c r="BR282" s="112">
        <v>3421</v>
      </c>
      <c r="BS282" s="75">
        <f t="shared" si="405"/>
        <v>5540</v>
      </c>
      <c r="BT282" s="75">
        <f t="shared" si="489"/>
        <v>-5185</v>
      </c>
      <c r="BU282" s="75">
        <f t="shared" si="489"/>
        <v>-4639</v>
      </c>
      <c r="BV282" s="75">
        <f t="shared" si="489"/>
        <v>0</v>
      </c>
      <c r="BW282" s="75">
        <f t="shared" si="489"/>
        <v>0</v>
      </c>
      <c r="BX282" s="75">
        <f t="shared" si="489"/>
        <v>-3830</v>
      </c>
      <c r="BY282" s="75">
        <f t="shared" si="489"/>
        <v>-3672</v>
      </c>
      <c r="BZ282" s="75">
        <f t="shared" si="489"/>
        <v>-4622</v>
      </c>
      <c r="CA282" s="75">
        <f t="shared" si="489"/>
        <v>-3883</v>
      </c>
      <c r="CB282" s="112">
        <v>3533</v>
      </c>
      <c r="CC282" s="75">
        <f t="shared" si="406"/>
        <v>-701</v>
      </c>
      <c r="CD282" s="75">
        <f t="shared" si="407"/>
        <v>500</v>
      </c>
      <c r="CE282" s="126">
        <f t="shared" si="408"/>
        <v>-1830</v>
      </c>
      <c r="CF282" s="75">
        <f t="shared" si="409"/>
        <v>-3951</v>
      </c>
      <c r="CG282" s="75"/>
      <c r="CH282" s="75">
        <f t="shared" si="490"/>
        <v>-6837</v>
      </c>
      <c r="CI282" s="75">
        <f t="shared" si="490"/>
        <v>-2901</v>
      </c>
      <c r="CJ282" s="75"/>
      <c r="CK282" s="75">
        <f t="shared" si="491"/>
        <v>-3109</v>
      </c>
      <c r="CL282" s="75">
        <f t="shared" si="491"/>
        <v>-4495</v>
      </c>
      <c r="CM282" s="112">
        <v>3424</v>
      </c>
      <c r="CN282" s="75">
        <f t="shared" si="492"/>
        <v>0</v>
      </c>
      <c r="CO282" s="75">
        <f t="shared" si="492"/>
        <v>0</v>
      </c>
      <c r="CP282" s="75">
        <f t="shared" si="492"/>
        <v>0</v>
      </c>
      <c r="CQ282" s="75"/>
      <c r="CR282" s="126">
        <f t="shared" si="410"/>
        <v>-4654</v>
      </c>
      <c r="CS282" s="112">
        <v>2486.6480000000001</v>
      </c>
      <c r="CT282" s="121">
        <f t="shared" ref="CT282:CT293" si="502">CR282/F282</f>
        <v>-4.924867724867725E-2</v>
      </c>
      <c r="CU282" s="75">
        <f t="shared" si="493"/>
        <v>-4141</v>
      </c>
      <c r="CV282" s="75">
        <f t="shared" si="493"/>
        <v>-4663</v>
      </c>
      <c r="CW282" s="75">
        <f t="shared" si="493"/>
        <v>0</v>
      </c>
      <c r="CX282" s="126" cm="1">
        <f t="array" ref="CX282">IF($F282&lt;=10000,0,-ROUND(MAX(INDEX(CX$26:CX$38,MATCH(MAX($F282-CX$86-IF(CX$8="Yes",IF(CX$9=0,$U282,MIN($U282,CX$9)),0),0),CX$12:CX$25,1))*(MAX($F282-CX$86-IF(CX$8="Yes",IF(CX$9=0,$U282,MIN($U282,CX$9)),0),0)-INDEX(CX$12:CX$25,MATCH(MAX($F282-CX$86-IF(CX$8="Yes",IF(CX$9=0,$U282,MIN($U282,CX$9)),0),0),CX$12:CX$25,1)))+INDEX(CX$39:CX$51,MATCH(MAX($F282-CX$86-IF(CX$8="Yes",IF(CX$9=0,$U282,MIN($U282,CX$9)),0),0),CX$12:CX$25,1))-CX$87,0),0))*(1-_xlfn.IFNA(INDEX(WVFamilyCredit[Percent],MATCH(1,(WVFamilyCredit[Year]=Calc!$B$4)*(WVFamilyCredit[HH Size]=SUM(Calc!$B$11:$B$12))*(WVFamilyCredit[Status]=Calc!$B$8)*(WVFamilyCredit[greater than]&lt;=$F282)*(WVFamilyCredit[equal to or less than]&gt;=$F282),0)),0))</f>
        <v>-3848</v>
      </c>
      <c r="CY282" s="115" cm="1">
        <f t="array" ref="CY282">(1-_xlfn.IFNA(INDEX(WVFamilyCredit[Percent],MATCH(1,(WVFamilyCredit[Year]=Calc!$B$4)*(WVFamilyCredit[HH Size]=SUM(Calc!$B$11:$B$12))*(WVFamilyCredit[Status]=Calc!$B$8)*(WVFamilyCredit[greater than]&lt;=$F282)*(WVFamilyCredit[equal to or less than]&gt;=$F282),0)),0))</f>
        <v>1</v>
      </c>
      <c r="CZ282" s="112">
        <v>4628</v>
      </c>
      <c r="DA282" s="57"/>
      <c r="DB282" s="75">
        <f t="shared" si="494"/>
        <v>-3922</v>
      </c>
      <c r="DC282" s="75">
        <f t="shared" si="494"/>
        <v>0</v>
      </c>
      <c r="DE282" s="57"/>
      <c r="DF282" s="57">
        <f t="shared" si="427"/>
        <v>4148</v>
      </c>
      <c r="DG282" s="57">
        <f t="shared" si="428"/>
        <v>3991</v>
      </c>
      <c r="DH282">
        <v>0</v>
      </c>
      <c r="DI282" s="57">
        <f t="shared" si="429"/>
        <v>4031</v>
      </c>
      <c r="DJ282" s="75">
        <f t="shared" si="430"/>
        <v>2948</v>
      </c>
      <c r="DK282" s="75">
        <f t="shared" si="431"/>
        <v>3705</v>
      </c>
      <c r="DL282" s="75">
        <f t="shared" si="432"/>
        <v>3421</v>
      </c>
      <c r="DM282" s="57">
        <f t="shared" si="433"/>
        <v>3533</v>
      </c>
      <c r="DN282" s="57">
        <f t="shared" si="434"/>
        <v>3424</v>
      </c>
      <c r="DO282">
        <f>0</f>
        <v>0</v>
      </c>
      <c r="DP282">
        <v>0</v>
      </c>
      <c r="DQ282" s="57">
        <f t="shared" si="435"/>
        <v>-4654</v>
      </c>
      <c r="DR282" s="75">
        <f t="shared" si="436"/>
        <v>-3848</v>
      </c>
      <c r="EB282" s="209" cm="1">
        <f t="array" ref="EB282">_xlfn.IFNA(INDEX(CAeitcTable[],MATCH(1,(CAeitcTable[At Least]&lt;=$F282)*(CAeitcTable[But Not Over]&gt;=$F282),0),MATCH(MIN($B$12,3),VALUE(CAeitcTable[#Headers]),0)),0)</f>
        <v>0</v>
      </c>
      <c r="EC282">
        <f t="shared" si="495"/>
        <v>0</v>
      </c>
      <c r="ED282">
        <f t="shared" si="495"/>
        <v>0</v>
      </c>
      <c r="EE282">
        <f t="shared" si="495"/>
        <v>0</v>
      </c>
      <c r="EF282">
        <f t="shared" si="495"/>
        <v>0</v>
      </c>
      <c r="EI282">
        <f t="shared" si="411"/>
        <v>0</v>
      </c>
      <c r="EK282">
        <f t="shared" si="496"/>
        <v>0</v>
      </c>
      <c r="EL282">
        <f t="shared" si="496"/>
        <v>0</v>
      </c>
      <c r="EM282">
        <f t="shared" si="496"/>
        <v>0</v>
      </c>
      <c r="EN282">
        <f t="shared" si="496"/>
        <v>0</v>
      </c>
      <c r="EP282">
        <f t="shared" si="497"/>
        <v>0</v>
      </c>
      <c r="EQ282">
        <f t="shared" si="497"/>
        <v>0</v>
      </c>
      <c r="ER282" s="209">
        <f t="shared" si="412"/>
        <v>0</v>
      </c>
      <c r="ES282">
        <f t="shared" si="498"/>
        <v>0</v>
      </c>
      <c r="ET282">
        <f t="shared" si="498"/>
        <v>0</v>
      </c>
      <c r="EU282" s="213">
        <f t="shared" si="413"/>
        <v>0</v>
      </c>
      <c r="EW282" s="215">
        <f t="shared" si="414"/>
        <v>0</v>
      </c>
      <c r="EX282">
        <f t="shared" si="499"/>
        <v>0</v>
      </c>
      <c r="EY282">
        <f t="shared" si="499"/>
        <v>0</v>
      </c>
      <c r="FB282">
        <f t="shared" si="500"/>
        <v>0</v>
      </c>
      <c r="FC282">
        <f t="shared" si="500"/>
        <v>0</v>
      </c>
      <c r="FD282">
        <f t="shared" si="500"/>
        <v>0</v>
      </c>
      <c r="FG282" s="215">
        <f t="shared" si="415"/>
        <v>0</v>
      </c>
      <c r="FH282">
        <f t="shared" si="501"/>
        <v>0</v>
      </c>
      <c r="FI282">
        <f t="shared" si="501"/>
        <v>0</v>
      </c>
      <c r="FK282">
        <f t="shared" si="416"/>
        <v>0</v>
      </c>
      <c r="FL282" s="215">
        <f t="shared" si="417"/>
        <v>0</v>
      </c>
      <c r="FP282" s="215">
        <f t="shared" si="418"/>
        <v>0</v>
      </c>
      <c r="FQ282">
        <f t="shared" si="419"/>
        <v>0</v>
      </c>
      <c r="FR282" s="215">
        <f t="shared" si="420"/>
        <v>0</v>
      </c>
      <c r="FS282" s="209">
        <f t="shared" si="421"/>
        <v>315</v>
      </c>
      <c r="FU282">
        <f t="shared" si="422"/>
        <v>0</v>
      </c>
    </row>
    <row r="283" spans="6:177">
      <c r="F283" s="2">
        <v>95000</v>
      </c>
      <c r="G283">
        <f t="shared" si="423"/>
        <v>95025</v>
      </c>
      <c r="H283" s="75">
        <f t="shared" si="384"/>
        <v>-13161</v>
      </c>
      <c r="I283" s="57">
        <v>10025</v>
      </c>
      <c r="J283" s="57">
        <v>0</v>
      </c>
      <c r="K283" s="2">
        <f>ROUND(INDEX(CCareExpDecimal[],MATCH(F283,CCareExpDecimal[Income At Least],1),2)*J283,0)</f>
        <v>0</v>
      </c>
      <c r="L283" s="57">
        <v>1200.0000000000061</v>
      </c>
      <c r="M283" s="2">
        <f t="shared" si="385"/>
        <v>0</v>
      </c>
      <c r="N283" s="57">
        <v>4000</v>
      </c>
      <c r="O283" s="57">
        <f t="shared" si="482"/>
        <v>4000</v>
      </c>
      <c r="P283" s="2">
        <f t="shared" si="386"/>
        <v>0</v>
      </c>
      <c r="Q283" s="96">
        <v>0</v>
      </c>
      <c r="R283" s="96">
        <f t="shared" si="424"/>
        <v>0</v>
      </c>
      <c r="S283" s="2">
        <f t="shared" si="425"/>
        <v>0</v>
      </c>
      <c r="T283" s="2">
        <f t="shared" si="387"/>
        <v>-13161</v>
      </c>
      <c r="U283" s="2">
        <f t="shared" si="388"/>
        <v>13161</v>
      </c>
      <c r="V283" s="75"/>
      <c r="W283" s="75">
        <f t="shared" si="389"/>
        <v>-2836</v>
      </c>
      <c r="X283" s="75">
        <f t="shared" si="390"/>
        <v>5</v>
      </c>
      <c r="Y283" s="75">
        <f t="shared" si="391"/>
        <v>0</v>
      </c>
      <c r="Z283" s="75"/>
      <c r="AA283" s="2">
        <f t="shared" si="392"/>
        <v>2500</v>
      </c>
      <c r="AB283" s="2">
        <f>IF($F283&lt;=AD$64,AD$65,AD$66)*Calc!$B$12+AD$63</f>
        <v>1500</v>
      </c>
      <c r="AC283" s="2">
        <f t="shared" si="393"/>
        <v>4000</v>
      </c>
      <c r="AD283" s="126">
        <f t="shared" si="394"/>
        <v>-4635</v>
      </c>
      <c r="AE283" s="112">
        <v>4168</v>
      </c>
      <c r="AF283" s="75">
        <f t="shared" si="395"/>
        <v>0</v>
      </c>
      <c r="AG283" s="75"/>
      <c r="AH283" s="75">
        <f t="shared" si="396"/>
        <v>-2029</v>
      </c>
      <c r="AI283" s="75">
        <f t="shared" si="397"/>
        <v>0</v>
      </c>
      <c r="AJ283" s="75">
        <f t="shared" si="481"/>
        <v>0</v>
      </c>
      <c r="AK283" s="75">
        <f t="shared" si="399"/>
        <v>-4176</v>
      </c>
      <c r="AL283" s="75">
        <f t="shared" si="426"/>
        <v>-4176</v>
      </c>
      <c r="AM283" s="114">
        <v>4065</v>
      </c>
      <c r="AN283" s="120"/>
      <c r="AO283" s="75">
        <f t="shared" si="483"/>
        <v>-4965</v>
      </c>
      <c r="AP283" s="75">
        <f t="shared" si="483"/>
        <v>-3571</v>
      </c>
      <c r="AQ283" s="75"/>
      <c r="AR283" s="126">
        <f t="shared" si="400"/>
        <v>-4150</v>
      </c>
      <c r="AS283" s="75">
        <f t="shared" si="484"/>
        <v>-4929</v>
      </c>
      <c r="AT283" s="75">
        <f t="shared" si="484"/>
        <v>-5298</v>
      </c>
      <c r="AU283" s="75">
        <f t="shared" si="484"/>
        <v>0</v>
      </c>
      <c r="AV283" s="75">
        <f t="shared" si="484"/>
        <v>-4824</v>
      </c>
      <c r="AW283" s="112">
        <v>4060</v>
      </c>
      <c r="AX283" s="75">
        <f t="shared" si="485"/>
        <v>-6815</v>
      </c>
      <c r="AY283" s="75">
        <f t="shared" si="485"/>
        <v>-4446</v>
      </c>
      <c r="AZ283" s="75"/>
      <c r="BA283" s="75">
        <f t="shared" ref="BA283:BF325" si="503">-ROUND(MAX(INDEX(BA$26:BA$38,MATCH(MAX($F283-BA$86-IF(BA$8="Yes",IF(BA$9=0,$U283,MIN($U283,BA$9)),0),0),BA$12:BA$25,1))*(MAX($F283-BA$86-IF(BA$8="Yes",IF(BA$9=0,$U283,MIN($U283,BA$9)),0),0)-INDEX(BA$12:BA$25,MATCH(MAX($F283-BA$86-IF(BA$8="Yes",IF(BA$9=0,$U283,MIN($U283,BA$9)),0),0),BA$12:BA$25,1)))+INDEX(BA$39:BA$51,MATCH(MAX($F283-BA$86-IF(BA$8="Yes",IF(BA$9=0,$U283,MIN($U283,BA$9)),0),0),BA$12:BA$25,1))-BA$87,0),0)</f>
        <v>-4582</v>
      </c>
      <c r="BB283" s="75">
        <f t="shared" si="503"/>
        <v>-2961</v>
      </c>
      <c r="BC283" s="75">
        <f t="shared" si="503"/>
        <v>-4356</v>
      </c>
      <c r="BD283" s="75">
        <f t="shared" si="503"/>
        <v>-4630</v>
      </c>
      <c r="BE283" s="75">
        <f t="shared" si="503"/>
        <v>-4141</v>
      </c>
      <c r="BF283" s="75">
        <f t="shared" si="503"/>
        <v>-3263</v>
      </c>
      <c r="BG283" s="112">
        <v>2969</v>
      </c>
      <c r="BH283" s="75">
        <f t="shared" si="401"/>
        <v>-5001</v>
      </c>
      <c r="BI283" s="75">
        <f t="shared" si="402"/>
        <v>5150</v>
      </c>
      <c r="BJ283" s="75">
        <f t="shared" si="403"/>
        <v>-4063</v>
      </c>
      <c r="BK283" s="75">
        <f t="shared" si="487"/>
        <v>-4530</v>
      </c>
      <c r="BL283" s="75">
        <f t="shared" si="487"/>
        <v>-3808</v>
      </c>
      <c r="BM283" s="75"/>
      <c r="BN283" s="75">
        <f t="shared" si="488"/>
        <v>-5084</v>
      </c>
      <c r="BO283" s="75">
        <f t="shared" si="488"/>
        <v>-3835</v>
      </c>
      <c r="BP283" s="112">
        <v>3730</v>
      </c>
      <c r="BQ283" s="75">
        <f t="shared" si="404"/>
        <v>-3587</v>
      </c>
      <c r="BR283" s="112">
        <v>3445</v>
      </c>
      <c r="BS283" s="75">
        <f t="shared" si="405"/>
        <v>5540</v>
      </c>
      <c r="BT283" s="75">
        <f t="shared" ref="BT283:CA314" si="504">-ROUND(MAX(INDEX(BT$26:BT$38,MATCH(MAX($F283-BT$86-IF(BT$8="Yes",IF(BT$9=0,$U283,MIN($U283,BT$9)),0),0),BT$12:BT$25,1))*(MAX($F283-BT$86-IF(BT$8="Yes",IF(BT$9=0,$U283,MIN($U283,BT$9)),0),0)-INDEX(BT$12:BT$25,MATCH(MAX($F283-BT$86-IF(BT$8="Yes",IF(BT$9=0,$U283,MIN($U283,BT$9)),0),0),BT$12:BT$25,1)))+INDEX(BT$39:BT$51,MATCH(MAX($F283-BT$86-IF(BT$8="Yes",IF(BT$9=0,$U283,MIN($U283,BT$9)),0),0),BT$12:BT$25,1))-BT$87,0),0)</f>
        <v>-5219</v>
      </c>
      <c r="BU283" s="75">
        <f t="shared" si="504"/>
        <v>-4673</v>
      </c>
      <c r="BV283" s="75">
        <f t="shared" si="504"/>
        <v>0</v>
      </c>
      <c r="BW283" s="75">
        <f t="shared" si="504"/>
        <v>0</v>
      </c>
      <c r="BX283" s="75">
        <f t="shared" si="504"/>
        <v>-3862</v>
      </c>
      <c r="BY283" s="75">
        <f t="shared" si="504"/>
        <v>-3697</v>
      </c>
      <c r="BZ283" s="75">
        <f t="shared" si="504"/>
        <v>-4652</v>
      </c>
      <c r="CA283" s="75">
        <f t="shared" si="504"/>
        <v>-3907</v>
      </c>
      <c r="CB283" s="112">
        <v>3557</v>
      </c>
      <c r="CC283" s="75">
        <f t="shared" si="406"/>
        <v>-710</v>
      </c>
      <c r="CD283" s="75">
        <f t="shared" si="407"/>
        <v>500</v>
      </c>
      <c r="CE283" s="126">
        <f t="shared" si="408"/>
        <v>-1844</v>
      </c>
      <c r="CF283" s="75">
        <f t="shared" si="409"/>
        <v>-3975</v>
      </c>
      <c r="CG283" s="75"/>
      <c r="CH283" s="75">
        <f t="shared" si="490"/>
        <v>-6881</v>
      </c>
      <c r="CI283" s="75">
        <f t="shared" si="490"/>
        <v>-2917</v>
      </c>
      <c r="CJ283" s="75"/>
      <c r="CK283" s="75">
        <f t="shared" si="491"/>
        <v>-3132</v>
      </c>
      <c r="CL283" s="75">
        <f t="shared" si="491"/>
        <v>-4527</v>
      </c>
      <c r="CM283" s="112">
        <v>3456</v>
      </c>
      <c r="CN283" s="75">
        <f t="shared" si="492"/>
        <v>0</v>
      </c>
      <c r="CO283" s="75">
        <f t="shared" si="492"/>
        <v>0</v>
      </c>
      <c r="CP283" s="75">
        <f t="shared" si="492"/>
        <v>0</v>
      </c>
      <c r="CQ283" s="75"/>
      <c r="CR283" s="126">
        <f t="shared" si="410"/>
        <v>-4685</v>
      </c>
      <c r="CS283" s="112">
        <v>2517.3980000000001</v>
      </c>
      <c r="CT283" s="121">
        <f t="shared" si="502"/>
        <v>-4.9315789473684209E-2</v>
      </c>
      <c r="CU283" s="75">
        <f t="shared" si="493"/>
        <v>-4174</v>
      </c>
      <c r="CV283" s="75">
        <f t="shared" si="493"/>
        <v>-4692</v>
      </c>
      <c r="CW283" s="75">
        <f t="shared" si="493"/>
        <v>0</v>
      </c>
      <c r="CX283" s="126" cm="1">
        <f t="array" ref="CX283">IF($F283&lt;=10000,0,-ROUND(MAX(INDEX(CX$26:CX$38,MATCH(MAX($F283-CX$86-IF(CX$8="Yes",IF(CX$9=0,$U283,MIN($U283,CX$9)),0),0),CX$12:CX$25,1))*(MAX($F283-CX$86-IF(CX$8="Yes",IF(CX$9=0,$U283,MIN($U283,CX$9)),0),0)-INDEX(CX$12:CX$25,MATCH(MAX($F283-CX$86-IF(CX$8="Yes",IF(CX$9=0,$U283,MIN($U283,CX$9)),0),0),CX$12:CX$25,1)))+INDEX(CX$39:CX$51,MATCH(MAX($F283-CX$86-IF(CX$8="Yes",IF(CX$9=0,$U283,MIN($U283,CX$9)),0),0),CX$12:CX$25,1))-CX$87,0),0))*(1-_xlfn.IFNA(INDEX(WVFamilyCredit[Percent],MATCH(1,(WVFamilyCredit[Year]=Calc!$B$4)*(WVFamilyCredit[HH Size]=SUM(Calc!$B$11:$B$12))*(WVFamilyCredit[Status]=Calc!$B$8)*(WVFamilyCredit[greater than]&lt;=$F283)*(WVFamilyCredit[equal to or less than]&gt;=$F283),0)),0))</f>
        <v>-3873</v>
      </c>
      <c r="CY283" s="115" cm="1">
        <f t="array" ref="CY283">(1-_xlfn.IFNA(INDEX(WVFamilyCredit[Percent],MATCH(1,(WVFamilyCredit[Year]=Calc!$B$4)*(WVFamilyCredit[HH Size]=SUM(Calc!$B$11:$B$12))*(WVFamilyCredit[Status]=Calc!$B$8)*(WVFamilyCredit[greater than]&lt;=$F283)*(WVFamilyCredit[equal to or less than]&gt;=$F283),0)),0))</f>
        <v>1</v>
      </c>
      <c r="CZ283" s="112">
        <v>4660</v>
      </c>
      <c r="DA283" s="57"/>
      <c r="DB283" s="75">
        <f t="shared" si="494"/>
        <v>-3949</v>
      </c>
      <c r="DC283" s="75">
        <f t="shared" si="494"/>
        <v>0</v>
      </c>
      <c r="DE283" s="57"/>
      <c r="DF283" s="57">
        <f t="shared" si="427"/>
        <v>4168</v>
      </c>
      <c r="DG283" s="57">
        <f t="shared" si="428"/>
        <v>4065</v>
      </c>
      <c r="DH283">
        <v>0</v>
      </c>
      <c r="DI283" s="57">
        <f t="shared" si="429"/>
        <v>4060</v>
      </c>
      <c r="DJ283" s="75">
        <f t="shared" si="430"/>
        <v>2969</v>
      </c>
      <c r="DK283" s="75">
        <f t="shared" si="431"/>
        <v>3730</v>
      </c>
      <c r="DL283" s="75">
        <f t="shared" si="432"/>
        <v>3445</v>
      </c>
      <c r="DM283" s="57">
        <f t="shared" si="433"/>
        <v>3557</v>
      </c>
      <c r="DN283" s="57">
        <f t="shared" si="434"/>
        <v>3456</v>
      </c>
      <c r="DO283">
        <f>0</f>
        <v>0</v>
      </c>
      <c r="DP283">
        <v>0</v>
      </c>
      <c r="DQ283" s="57">
        <f t="shared" si="435"/>
        <v>-4685</v>
      </c>
      <c r="DR283" s="75">
        <f t="shared" si="436"/>
        <v>-3873</v>
      </c>
      <c r="EB283" s="209" cm="1">
        <f t="array" ref="EB283">_xlfn.IFNA(INDEX(CAeitcTable[],MATCH(1,(CAeitcTable[At Least]&lt;=$F283)*(CAeitcTable[But Not Over]&gt;=$F283),0),MATCH(MIN($B$12,3),VALUE(CAeitcTable[#Headers]),0)),0)</f>
        <v>0</v>
      </c>
      <c r="EC283">
        <f t="shared" si="495"/>
        <v>0</v>
      </c>
      <c r="ED283">
        <f t="shared" si="495"/>
        <v>0</v>
      </c>
      <c r="EE283">
        <f t="shared" si="495"/>
        <v>0</v>
      </c>
      <c r="EF283">
        <f t="shared" si="495"/>
        <v>0</v>
      </c>
      <c r="EI283">
        <f t="shared" si="411"/>
        <v>0</v>
      </c>
      <c r="EK283">
        <f t="shared" si="496"/>
        <v>0</v>
      </c>
      <c r="EL283">
        <f t="shared" si="496"/>
        <v>0</v>
      </c>
      <c r="EM283">
        <f t="shared" si="496"/>
        <v>0</v>
      </c>
      <c r="EN283">
        <f t="shared" si="496"/>
        <v>0</v>
      </c>
      <c r="EP283">
        <f t="shared" si="497"/>
        <v>0</v>
      </c>
      <c r="EQ283">
        <f t="shared" si="497"/>
        <v>0</v>
      </c>
      <c r="ER283" s="209">
        <f t="shared" si="412"/>
        <v>0</v>
      </c>
      <c r="ES283">
        <f t="shared" si="498"/>
        <v>0</v>
      </c>
      <c r="ET283">
        <f t="shared" si="498"/>
        <v>0</v>
      </c>
      <c r="EU283" s="213">
        <f t="shared" si="413"/>
        <v>0</v>
      </c>
      <c r="EW283" s="215">
        <f t="shared" si="414"/>
        <v>0</v>
      </c>
      <c r="EX283">
        <f t="shared" si="499"/>
        <v>0</v>
      </c>
      <c r="EY283">
        <f t="shared" si="499"/>
        <v>0</v>
      </c>
      <c r="FB283">
        <f t="shared" si="500"/>
        <v>0</v>
      </c>
      <c r="FC283">
        <f t="shared" si="500"/>
        <v>0</v>
      </c>
      <c r="FD283">
        <f t="shared" si="500"/>
        <v>0</v>
      </c>
      <c r="FG283" s="215">
        <f t="shared" si="415"/>
        <v>0</v>
      </c>
      <c r="FH283">
        <f t="shared" si="501"/>
        <v>0</v>
      </c>
      <c r="FI283">
        <f t="shared" si="501"/>
        <v>0</v>
      </c>
      <c r="FK283">
        <f t="shared" si="416"/>
        <v>0</v>
      </c>
      <c r="FL283" s="215">
        <f t="shared" si="417"/>
        <v>0</v>
      </c>
      <c r="FP283" s="215">
        <f t="shared" si="418"/>
        <v>0</v>
      </c>
      <c r="FQ283">
        <f t="shared" si="419"/>
        <v>0</v>
      </c>
      <c r="FR283" s="215">
        <f t="shared" si="420"/>
        <v>0</v>
      </c>
      <c r="FS283" s="209">
        <f t="shared" si="421"/>
        <v>315</v>
      </c>
      <c r="FU283">
        <f t="shared" si="422"/>
        <v>0</v>
      </c>
    </row>
    <row r="284" spans="6:177">
      <c r="F284" s="2">
        <v>95500</v>
      </c>
      <c r="G284">
        <f t="shared" si="423"/>
        <v>95525</v>
      </c>
      <c r="H284" s="75">
        <f t="shared" si="384"/>
        <v>-13271</v>
      </c>
      <c r="I284" s="57">
        <v>10135</v>
      </c>
      <c r="J284" s="57">
        <v>0</v>
      </c>
      <c r="K284" s="2">
        <f>ROUND(INDEX(CCareExpDecimal[],MATCH(F284,CCareExpDecimal[Income At Least],1),2)*J284,0)</f>
        <v>0</v>
      </c>
      <c r="L284" s="57">
        <v>1200.0000000000061</v>
      </c>
      <c r="M284" s="2">
        <f t="shared" si="385"/>
        <v>0</v>
      </c>
      <c r="N284" s="57">
        <v>4000</v>
      </c>
      <c r="O284" s="57">
        <f t="shared" si="482"/>
        <v>4000</v>
      </c>
      <c r="P284" s="2">
        <f t="shared" si="386"/>
        <v>0</v>
      </c>
      <c r="Q284" s="96">
        <v>0</v>
      </c>
      <c r="R284" s="96">
        <f t="shared" si="424"/>
        <v>0</v>
      </c>
      <c r="S284" s="2">
        <f t="shared" si="425"/>
        <v>0</v>
      </c>
      <c r="T284" s="2">
        <f t="shared" si="387"/>
        <v>-13271</v>
      </c>
      <c r="U284" s="2">
        <f t="shared" si="388"/>
        <v>13271</v>
      </c>
      <c r="V284" s="75"/>
      <c r="W284" s="75">
        <f t="shared" si="389"/>
        <v>-2855</v>
      </c>
      <c r="X284" s="75">
        <f t="shared" si="390"/>
        <v>5</v>
      </c>
      <c r="Y284" s="75">
        <f t="shared" si="391"/>
        <v>0</v>
      </c>
      <c r="Z284" s="75"/>
      <c r="AA284" s="2">
        <f t="shared" si="392"/>
        <v>2500</v>
      </c>
      <c r="AB284" s="2">
        <f>IF($F284&lt;=AD$64,AD$65,AD$66)*Calc!$B$12+AD$63</f>
        <v>1500</v>
      </c>
      <c r="AC284" s="2">
        <f t="shared" si="393"/>
        <v>4000</v>
      </c>
      <c r="AD284" s="126">
        <f t="shared" si="394"/>
        <v>-4660</v>
      </c>
      <c r="AE284" s="112">
        <v>4188</v>
      </c>
      <c r="AF284" s="75">
        <f t="shared" si="395"/>
        <v>0</v>
      </c>
      <c r="AG284" s="75"/>
      <c r="AH284" s="75">
        <f t="shared" si="396"/>
        <v>-2041</v>
      </c>
      <c r="AI284" s="75">
        <f t="shared" si="397"/>
        <v>0</v>
      </c>
      <c r="AJ284" s="75">
        <f t="shared" si="481"/>
        <v>0</v>
      </c>
      <c r="AK284" s="75">
        <f t="shared" si="399"/>
        <v>-4200</v>
      </c>
      <c r="AL284" s="75">
        <f t="shared" si="426"/>
        <v>-4200</v>
      </c>
      <c r="AM284" s="114">
        <v>4138</v>
      </c>
      <c r="AN284" s="120"/>
      <c r="AO284" s="75">
        <f t="shared" si="483"/>
        <v>-5011</v>
      </c>
      <c r="AP284" s="75">
        <f t="shared" si="483"/>
        <v>-3593</v>
      </c>
      <c r="AQ284" s="75"/>
      <c r="AR284" s="126">
        <f t="shared" si="400"/>
        <v>-4178</v>
      </c>
      <c r="AS284" s="75">
        <f t="shared" si="484"/>
        <v>-4962</v>
      </c>
      <c r="AT284" s="75">
        <f t="shared" si="484"/>
        <v>-5340</v>
      </c>
      <c r="AU284" s="75">
        <f t="shared" si="484"/>
        <v>0</v>
      </c>
      <c r="AV284" s="75">
        <f t="shared" si="484"/>
        <v>-4853</v>
      </c>
      <c r="AW284" s="112">
        <v>4088</v>
      </c>
      <c r="AX284" s="75">
        <f t="shared" si="485"/>
        <v>-6856</v>
      </c>
      <c r="AY284" s="75">
        <f t="shared" si="485"/>
        <v>-4475</v>
      </c>
      <c r="AZ284" s="75"/>
      <c r="BA284" s="75">
        <f t="shared" si="503"/>
        <v>-4607</v>
      </c>
      <c r="BB284" s="75">
        <f t="shared" si="503"/>
        <v>-2977</v>
      </c>
      <c r="BC284" s="75">
        <f t="shared" si="503"/>
        <v>-4380</v>
      </c>
      <c r="BD284" s="75">
        <f t="shared" si="503"/>
        <v>-4658</v>
      </c>
      <c r="BE284" s="75">
        <f t="shared" si="503"/>
        <v>-4163</v>
      </c>
      <c r="BF284" s="75">
        <f t="shared" si="503"/>
        <v>-3284</v>
      </c>
      <c r="BG284" s="112">
        <v>2990</v>
      </c>
      <c r="BH284" s="75">
        <f t="shared" si="401"/>
        <v>-5037</v>
      </c>
      <c r="BI284" s="75">
        <f t="shared" si="402"/>
        <v>5150</v>
      </c>
      <c r="BJ284" s="75">
        <f t="shared" si="403"/>
        <v>-4087</v>
      </c>
      <c r="BK284" s="75">
        <f t="shared" si="487"/>
        <v>-4555</v>
      </c>
      <c r="BL284" s="75">
        <f t="shared" si="487"/>
        <v>-3829</v>
      </c>
      <c r="BM284" s="75"/>
      <c r="BN284" s="75">
        <f t="shared" si="488"/>
        <v>-5118</v>
      </c>
      <c r="BO284" s="75">
        <f t="shared" si="488"/>
        <v>-3860</v>
      </c>
      <c r="BP284" s="112">
        <v>3755</v>
      </c>
      <c r="BQ284" s="75">
        <f t="shared" si="404"/>
        <v>-3611</v>
      </c>
      <c r="BR284" s="112">
        <v>3469</v>
      </c>
      <c r="BS284" s="75">
        <f t="shared" si="405"/>
        <v>5540</v>
      </c>
      <c r="BT284" s="75">
        <f t="shared" si="504"/>
        <v>-5253</v>
      </c>
      <c r="BU284" s="75">
        <f t="shared" si="504"/>
        <v>-4706</v>
      </c>
      <c r="BV284" s="75">
        <f t="shared" si="504"/>
        <v>0</v>
      </c>
      <c r="BW284" s="75">
        <f t="shared" si="504"/>
        <v>0</v>
      </c>
      <c r="BX284" s="75">
        <f t="shared" si="504"/>
        <v>-3893</v>
      </c>
      <c r="BY284" s="75">
        <f t="shared" si="504"/>
        <v>-3721</v>
      </c>
      <c r="BZ284" s="75">
        <f t="shared" si="504"/>
        <v>-4682</v>
      </c>
      <c r="CA284" s="75">
        <f t="shared" si="504"/>
        <v>-3931</v>
      </c>
      <c r="CB284" s="112">
        <v>3580</v>
      </c>
      <c r="CC284" s="75">
        <f t="shared" si="406"/>
        <v>-720</v>
      </c>
      <c r="CD284" s="75">
        <f t="shared" si="407"/>
        <v>500</v>
      </c>
      <c r="CE284" s="126">
        <f t="shared" si="408"/>
        <v>-1858</v>
      </c>
      <c r="CF284" s="75">
        <f t="shared" si="409"/>
        <v>-3999</v>
      </c>
      <c r="CG284" s="75"/>
      <c r="CH284" s="75">
        <f t="shared" si="490"/>
        <v>-6925</v>
      </c>
      <c r="CI284" s="75">
        <f t="shared" si="490"/>
        <v>-2932</v>
      </c>
      <c r="CJ284" s="75"/>
      <c r="CK284" s="75">
        <f t="shared" si="491"/>
        <v>-3156</v>
      </c>
      <c r="CL284" s="75">
        <f t="shared" si="491"/>
        <v>-4559</v>
      </c>
      <c r="CM284" s="112">
        <v>3489</v>
      </c>
      <c r="CN284" s="75">
        <f t="shared" si="492"/>
        <v>0</v>
      </c>
      <c r="CO284" s="75">
        <f t="shared" si="492"/>
        <v>0</v>
      </c>
      <c r="CP284" s="75">
        <f t="shared" si="492"/>
        <v>0</v>
      </c>
      <c r="CQ284" s="75"/>
      <c r="CR284" s="126">
        <f t="shared" si="410"/>
        <v>-4716</v>
      </c>
      <c r="CS284" s="112">
        <v>2548.1480000000001</v>
      </c>
      <c r="CT284" s="121">
        <f t="shared" si="502"/>
        <v>-4.9382198952879583E-2</v>
      </c>
      <c r="CU284" s="75">
        <f t="shared" si="493"/>
        <v>-4207</v>
      </c>
      <c r="CV284" s="75">
        <f t="shared" si="493"/>
        <v>-4720</v>
      </c>
      <c r="CW284" s="75">
        <f t="shared" si="493"/>
        <v>0</v>
      </c>
      <c r="CX284" s="126" cm="1">
        <f t="array" ref="CX284">IF($F284&lt;=10000,0,-ROUND(MAX(INDEX(CX$26:CX$38,MATCH(MAX($F284-CX$86-IF(CX$8="Yes",IF(CX$9=0,$U284,MIN($U284,CX$9)),0),0),CX$12:CX$25,1))*(MAX($F284-CX$86-IF(CX$8="Yes",IF(CX$9=0,$U284,MIN($U284,CX$9)),0),0)-INDEX(CX$12:CX$25,MATCH(MAX($F284-CX$86-IF(CX$8="Yes",IF(CX$9=0,$U284,MIN($U284,CX$9)),0),0),CX$12:CX$25,1)))+INDEX(CX$39:CX$51,MATCH(MAX($F284-CX$86-IF(CX$8="Yes",IF(CX$9=0,$U284,MIN($U284,CX$9)),0),0),CX$12:CX$25,1))-CX$87,0),0))*(1-_xlfn.IFNA(INDEX(WVFamilyCredit[Percent],MATCH(1,(WVFamilyCredit[Year]=Calc!$B$4)*(WVFamilyCredit[HH Size]=SUM(Calc!$B$11:$B$12))*(WVFamilyCredit[Status]=Calc!$B$8)*(WVFamilyCredit[greater than]&lt;=$F284)*(WVFamilyCredit[equal to or less than]&gt;=$F284),0)),0))</f>
        <v>-3899</v>
      </c>
      <c r="CY284" s="115" cm="1">
        <f t="array" ref="CY284">(1-_xlfn.IFNA(INDEX(WVFamilyCredit[Percent],MATCH(1,(WVFamilyCredit[Year]=Calc!$B$4)*(WVFamilyCredit[HH Size]=SUM(Calc!$B$11:$B$12))*(WVFamilyCredit[Status]=Calc!$B$8)*(WVFamilyCredit[greater than]&lt;=$F284)*(WVFamilyCredit[equal to or less than]&gt;=$F284),0)),0))</f>
        <v>1</v>
      </c>
      <c r="CZ284" s="112">
        <v>4693</v>
      </c>
      <c r="DA284" s="57"/>
      <c r="DB284" s="75">
        <f t="shared" si="494"/>
        <v>-3975</v>
      </c>
      <c r="DC284" s="75">
        <f t="shared" si="494"/>
        <v>0</v>
      </c>
      <c r="DE284" s="57"/>
      <c r="DF284" s="57">
        <f t="shared" si="427"/>
        <v>4188</v>
      </c>
      <c r="DG284" s="57">
        <f t="shared" si="428"/>
        <v>4138</v>
      </c>
      <c r="DH284">
        <v>0</v>
      </c>
      <c r="DI284" s="57">
        <f t="shared" si="429"/>
        <v>4088</v>
      </c>
      <c r="DJ284" s="75">
        <f t="shared" si="430"/>
        <v>2990</v>
      </c>
      <c r="DK284" s="75">
        <f t="shared" si="431"/>
        <v>3755</v>
      </c>
      <c r="DL284" s="75">
        <f t="shared" si="432"/>
        <v>3469</v>
      </c>
      <c r="DM284" s="57">
        <f t="shared" si="433"/>
        <v>3580</v>
      </c>
      <c r="DN284" s="57">
        <f t="shared" si="434"/>
        <v>3489</v>
      </c>
      <c r="DO284">
        <f>0</f>
        <v>0</v>
      </c>
      <c r="DP284">
        <v>0</v>
      </c>
      <c r="DQ284" s="57">
        <f t="shared" si="435"/>
        <v>-4716</v>
      </c>
      <c r="DR284" s="75">
        <f t="shared" si="436"/>
        <v>-3899</v>
      </c>
      <c r="EB284" s="209" cm="1">
        <f t="array" ref="EB284">_xlfn.IFNA(INDEX(CAeitcTable[],MATCH(1,(CAeitcTable[At Least]&lt;=$F284)*(CAeitcTable[But Not Over]&gt;=$F284),0),MATCH(MIN($B$12,3),VALUE(CAeitcTable[#Headers]),0)),0)</f>
        <v>0</v>
      </c>
      <c r="EC284">
        <f t="shared" si="495"/>
        <v>0</v>
      </c>
      <c r="ED284">
        <f t="shared" si="495"/>
        <v>0</v>
      </c>
      <c r="EE284">
        <f t="shared" si="495"/>
        <v>0</v>
      </c>
      <c r="EF284">
        <f t="shared" si="495"/>
        <v>0</v>
      </c>
      <c r="EI284">
        <f t="shared" si="411"/>
        <v>0</v>
      </c>
      <c r="EK284">
        <f t="shared" si="496"/>
        <v>0</v>
      </c>
      <c r="EL284">
        <f t="shared" si="496"/>
        <v>0</v>
      </c>
      <c r="EM284">
        <f t="shared" si="496"/>
        <v>0</v>
      </c>
      <c r="EN284">
        <f t="shared" si="496"/>
        <v>0</v>
      </c>
      <c r="EP284">
        <f t="shared" si="497"/>
        <v>0</v>
      </c>
      <c r="EQ284">
        <f t="shared" si="497"/>
        <v>0</v>
      </c>
      <c r="ER284" s="209">
        <f t="shared" si="412"/>
        <v>0</v>
      </c>
      <c r="ES284">
        <f t="shared" si="498"/>
        <v>0</v>
      </c>
      <c r="ET284">
        <f t="shared" si="498"/>
        <v>0</v>
      </c>
      <c r="EU284" s="213">
        <f t="shared" si="413"/>
        <v>0</v>
      </c>
      <c r="EW284" s="215">
        <f t="shared" si="414"/>
        <v>0</v>
      </c>
      <c r="EX284">
        <f t="shared" si="499"/>
        <v>0</v>
      </c>
      <c r="EY284">
        <f t="shared" si="499"/>
        <v>0</v>
      </c>
      <c r="FB284">
        <f t="shared" si="500"/>
        <v>0</v>
      </c>
      <c r="FC284">
        <f t="shared" si="500"/>
        <v>0</v>
      </c>
      <c r="FD284">
        <f t="shared" si="500"/>
        <v>0</v>
      </c>
      <c r="FG284" s="215">
        <f t="shared" si="415"/>
        <v>0</v>
      </c>
      <c r="FH284">
        <f t="shared" si="501"/>
        <v>0</v>
      </c>
      <c r="FI284">
        <f t="shared" si="501"/>
        <v>0</v>
      </c>
      <c r="FK284">
        <f t="shared" si="416"/>
        <v>0</v>
      </c>
      <c r="FL284" s="215">
        <f t="shared" si="417"/>
        <v>0</v>
      </c>
      <c r="FP284" s="215">
        <f t="shared" si="418"/>
        <v>0</v>
      </c>
      <c r="FQ284">
        <f t="shared" si="419"/>
        <v>0</v>
      </c>
      <c r="FR284" s="215">
        <f t="shared" si="420"/>
        <v>0</v>
      </c>
      <c r="FS284" s="209">
        <f t="shared" si="421"/>
        <v>315</v>
      </c>
      <c r="FU284">
        <f t="shared" si="422"/>
        <v>0</v>
      </c>
    </row>
    <row r="285" spans="6:177">
      <c r="F285" s="2">
        <v>96000</v>
      </c>
      <c r="G285">
        <f t="shared" si="423"/>
        <v>96025</v>
      </c>
      <c r="H285" s="75">
        <f t="shared" ref="H285:H348" si="505">-ROUND(INDEX(H$27:H$38,MATCH(MAX($F285-H$86,0),H$13:H$25,1))*(MAX($F285-H$86,0)-INDEX(H$13:H$25,MATCH(MAX($F285-H$86,0),H$13:H$25,1)))+INDEX(H$40:H$51,MATCH(MAX($F285-H$86,0),H$13:H$25,1)),0)</f>
        <v>-13381</v>
      </c>
      <c r="I285" s="57">
        <v>10245</v>
      </c>
      <c r="J285" s="57">
        <v>0</v>
      </c>
      <c r="K285" s="2">
        <f>ROUND(INDEX(CCareExpDecimal[],MATCH(F285,CCareExpDecimal[Income At Least],1),2)*J285,0)</f>
        <v>0</v>
      </c>
      <c r="L285" s="57">
        <v>1200.0000000000061</v>
      </c>
      <c r="M285" s="2">
        <f t="shared" ref="M285:M348" si="506">MIN(-H285,M$4*$B$12)</f>
        <v>0</v>
      </c>
      <c r="N285" s="57">
        <v>4000</v>
      </c>
      <c r="O285" s="57">
        <f t="shared" si="482"/>
        <v>4000</v>
      </c>
      <c r="P285" s="2">
        <f t="shared" ref="P285:P348" si="507">ROUND(MAX(MIN(P$9*($F285-P$8),P$4*$B$12-M285),0),0)</f>
        <v>0</v>
      </c>
      <c r="Q285" s="96">
        <v>0</v>
      </c>
      <c r="R285" s="96">
        <f t="shared" si="424"/>
        <v>0</v>
      </c>
      <c r="S285" s="2">
        <f t="shared" si="425"/>
        <v>0</v>
      </c>
      <c r="T285" s="2">
        <f t="shared" ref="T285:T293" si="508">SUM(H285,K285,M285,P285,S285)</f>
        <v>-13381</v>
      </c>
      <c r="U285" s="2">
        <f t="shared" ref="U285:U348" si="509">MAX(-T285,0)</f>
        <v>13381</v>
      </c>
      <c r="V285" s="75"/>
      <c r="W285" s="75">
        <f t="shared" ref="W285:W293" si="510">ROUND(SUMPRODUCT($AD$2:$DC$2,AD285:DC285)/W$2*$X$5,0)</f>
        <v>-2875</v>
      </c>
      <c r="X285" s="75">
        <f t="shared" ref="X285:X293" si="511">ROUND(SUMPRODUCT($DX$2:$FV$2,DX285:FV285)/$W$2,0)</f>
        <v>5</v>
      </c>
      <c r="Y285" s="75">
        <f t="shared" ref="Y285:Y348" si="512">ROUND($S285*Y$10,0)</f>
        <v>0</v>
      </c>
      <c r="Z285" s="75"/>
      <c r="AA285" s="2">
        <f t="shared" ref="AA285:AA293" si="513">MAX(AD$74+MAX($F285+500-AD$68,0)/AD$69*AD$75,AD$76)</f>
        <v>2500</v>
      </c>
      <c r="AB285" s="2">
        <f>IF($F285&lt;=AD$64,AD$65,AD$66)*Calc!$B$12+AD$63</f>
        <v>1500</v>
      </c>
      <c r="AC285" s="2">
        <f t="shared" ref="AC285:AC293" si="514">SUM(AA285:AB285,MAX(-U285,0))</f>
        <v>4000</v>
      </c>
      <c r="AD285" s="126">
        <f t="shared" ref="AD285:AD293" si="515">-ROUND(MAX(INDEX(AD$26:AD$38,MATCH(MAX($F285-AC$90,0),AD$12:AD$25,1))*(MAX($F285-AC$90,0))+INDEX(AD$39:AD$51,MATCH(MAX($F285-AC$90,0),AD$12:AD$25,1)),0),0)</f>
        <v>-4685</v>
      </c>
      <c r="AE285" s="112">
        <v>4208</v>
      </c>
      <c r="AF285" s="75">
        <f t="shared" ref="AF285:AF393" si="516">-ROUND(MAX(INDEX(AF$26:AF$38,MATCH(MAX($F285-AF$86-IF(AF$8="Yes",IF(AF$9=0,$U285,MIN($U285,AF$9)),0),0),AF$12:AF$25,1))*(MAX($F285-AF$86-IF(AF$8="Yes",IF(AF$9=0,$U285,MIN($U285,AF$9)),0),0)-INDEX(AF$12:AF$25,MATCH(MAX($F285-AF$86-IF(AF$8="Yes",IF(AF$9=0,$U285,MIN($U285,AF$9)),0),0),AF$12:AF$25,1)))+INDEX(AF$39:AF$51,MATCH(MAX($F285-AF$86-IF(AF$8="Yes",IF(AF$9=0,$U285,MIN($U285,AF$9)),0),0),AF$12:AF$25,1))-AF$87,0),0)</f>
        <v>0</v>
      </c>
      <c r="AG285" s="75"/>
      <c r="AH285" s="75">
        <f t="shared" ref="AH285:AH393" si="517">-ROUND(MAX(INDEX(AH$26:AH$38,MATCH(MAX($F285-AH$86-IF(AH$8="Yes",IF(AH$9=0,$U285,MIN($U285,AH$9)),0),0),AH$12:AH$25,1))*(MAX($F285-AH$86-IF(AH$8="Yes",IF(AH$9=0,$U285,MIN($U285,AH$9)),0),0)-INDEX(AH$12:AH$25,MATCH(MAX($F285-AH$86-IF(AH$8="Yes",IF(AH$9=0,$U285,MIN($U285,AH$9)),0),0),AH$12:AH$25,1)))+INDEX(AH$39:AH$51,MATCH(MAX($F285-AH$86-IF(AH$8="Yes",IF(AH$9=0,$U285,MIN($U285,AH$9)),0),0),AH$12:AH$25,1))-AH$87,0),0)</f>
        <v>-2054</v>
      </c>
      <c r="AI285" s="75">
        <f t="shared" ref="AI285:AI293" si="518">IF(AND($F285&gt;$AL$73,$F285&lt;AL$74),(AL$74-$F285)*AL$67,0)</f>
        <v>0</v>
      </c>
      <c r="AJ285" s="75">
        <f t="shared" si="481"/>
        <v>0</v>
      </c>
      <c r="AK285" s="75">
        <f t="shared" ref="AK285:AK293" si="519">IF(AND($F285&lt;=AL$73-1,NOT($B$7="MFJ")),0,-ROUND(MAX(INDEX(AK$26:AK$38,MATCH(MAX($F285-AK$86-IF(AK$8="Yes",IF(AK$9=0,$U285,MIN($U285,AK$9)),0),0),AK$12:AK$25,1))*(MAX($F285-AK$86-IF(AK$8="Yes",IF(AK$9=0,$U285,MIN($U285,AK$9)),0),0)-INDEX(AK$12:AK$25,MATCH(MAX($F285-AK$86-IF(AK$8="Yes",IF(AK$9=0,$U285,MIN($U285,AK$9)),0),0),AK$12:AK$25,1)))+INDEX(AK$39:AK$51,MATCH(MAX($F285-AK$86-IF(AK$8="Yes",IF(AK$9=0,$U285,MIN($U285,AK$9)),0),0),AK$12:AK$25,1))-AK$87,0),0))</f>
        <v>-4223</v>
      </c>
      <c r="AL285" s="75">
        <f t="shared" si="426"/>
        <v>-4223</v>
      </c>
      <c r="AM285" s="114">
        <v>4202</v>
      </c>
      <c r="AN285" s="120"/>
      <c r="AO285" s="75">
        <f t="shared" si="483"/>
        <v>-5058</v>
      </c>
      <c r="AP285" s="75">
        <f t="shared" si="483"/>
        <v>-3615</v>
      </c>
      <c r="AQ285" s="75"/>
      <c r="AR285" s="126">
        <f t="shared" ref="AR285:AR393" si="520">-ROUND(MAX(INDEX(AR$26:AR$38,MATCH(MAX($F285-AR$86-IF(AR$8="Yes",IF(AR$9=0,$U285,MIN($U285,AR$9)),0),0),AR$12:AR$25,1))*(MAX($F285-AR$86-IF(AR$8="Yes",IF(AR$9=0,$U285,MIN($U285,AR$9)),0),0)-INDEX(AR$12:AR$25,MATCH(MAX($F285-AR$86-IF(AR$8="Yes",IF(AR$9=0,$U285,MIN($U285,AR$9)),0),0),AR$12:AR$25,1)))+INDEX(AR$39:AR$51,MATCH(MAX($F285-AR$86-IF(AR$8="Yes",IF(AR$9=0,$U285,MIN($U285,AR$9)),0),0),AR$12:AR$25,1))-AR$87,0)+IF(AND($F285&gt;AR$73,$B$8="Single"),AR$80,0),0)</f>
        <v>-4205</v>
      </c>
      <c r="AS285" s="75">
        <f t="shared" si="484"/>
        <v>-4995</v>
      </c>
      <c r="AT285" s="75">
        <f t="shared" si="484"/>
        <v>-5383</v>
      </c>
      <c r="AU285" s="75">
        <f t="shared" si="484"/>
        <v>0</v>
      </c>
      <c r="AV285" s="75">
        <f t="shared" si="484"/>
        <v>-4882</v>
      </c>
      <c r="AW285" s="112">
        <v>4117</v>
      </c>
      <c r="AX285" s="75">
        <f t="shared" si="485"/>
        <v>-6898</v>
      </c>
      <c r="AY285" s="75">
        <f t="shared" si="485"/>
        <v>-4504</v>
      </c>
      <c r="AZ285" s="75"/>
      <c r="BA285" s="75">
        <f t="shared" si="503"/>
        <v>-4632</v>
      </c>
      <c r="BB285" s="75">
        <f t="shared" si="503"/>
        <v>-2993</v>
      </c>
      <c r="BC285" s="75">
        <f t="shared" si="503"/>
        <v>-4403</v>
      </c>
      <c r="BD285" s="75">
        <f t="shared" si="503"/>
        <v>-4687</v>
      </c>
      <c r="BE285" s="75">
        <f t="shared" si="503"/>
        <v>-4186</v>
      </c>
      <c r="BF285" s="75">
        <f t="shared" si="503"/>
        <v>-3305</v>
      </c>
      <c r="BG285" s="112">
        <v>3012</v>
      </c>
      <c r="BH285" s="75">
        <f t="shared" ref="BH285:BH393" si="521">-ROUND(MAX(INDEX(BH$26:BH$38,MATCH(MAX($F285-BH$86-IF(BH$8="Yes",IF(BH$9=0,$U285,MIN($U285,BH$9)),0),0),BH$12:BH$25,1))*(MAX($F285-BH$86-IF(BH$8="Yes",IF(BH$9=0,$U285,MIN($U285,BH$9)),0),0)-INDEX(BH$12:BH$25,MATCH(MAX($F285-BH$86-IF(BH$8="Yes",IF(BH$9=0,$U285,MIN($U285,BH$9)),0),0),BH$12:BH$25,1)))+INDEX(BH$39:BH$51,MATCH(MAX($F285-BH$86-IF(BH$8="Yes",IF(BH$9=0,$U285,MIN($U285,BH$9)),0),0),BH$12:BH$25,1))-BH$87,0),0)</f>
        <v>-5073</v>
      </c>
      <c r="BI285" s="75">
        <f t="shared" ref="BI285:BI293" si="522">MAX(MIN(BJ$70,$F285*BJ$62),BJ$69)</f>
        <v>5150</v>
      </c>
      <c r="BJ285" s="75">
        <f t="shared" ref="BJ285:BJ293" si="523">-ROUND(MAX(INDEX(BJ$26:BJ$38,MATCH(MAX($F285-BJ$86-BI285-IF(BJ$8="Yes",IF(BJ$9=0,$U285,MIN($U285,BJ$9)),0),0),BJ$12:BJ$25,1))*(MAX($F285-BJ$86-BI285-IF(BJ$8="Yes",IF(BJ$9=0,$U285,MIN($U285,BJ$9)),0),0)-INDEX(BJ$12:BJ$25,MATCH(MAX($F285-BJ$86-BI285-IF(BJ$8="Yes",IF(BJ$9=0,$U285,MIN($U285,BJ$9)),0),0),BJ$12:BJ$25,1)))+INDEX(BJ$39:BJ$51,MATCH(MAX($F285-BJ$86-BI285-IF(BJ$8="Yes",IF(BJ$9=0,$U285,MIN($U285,BJ$9)),0),0),BJ$12:BJ$25,1))-BJ$87,0),0)</f>
        <v>-4111</v>
      </c>
      <c r="BK285" s="75">
        <f t="shared" si="487"/>
        <v>-4580</v>
      </c>
      <c r="BL285" s="75">
        <f t="shared" si="487"/>
        <v>-3851</v>
      </c>
      <c r="BM285" s="75"/>
      <c r="BN285" s="75">
        <f t="shared" si="488"/>
        <v>-5152</v>
      </c>
      <c r="BO285" s="75">
        <f t="shared" si="488"/>
        <v>-3885</v>
      </c>
      <c r="BP285" s="112">
        <v>3780</v>
      </c>
      <c r="BQ285" s="75">
        <f t="shared" ref="BQ285:BQ393" si="524">-ROUND(MAX(INDEX(BQ$26:BQ$38,MATCH(MAX($F285-BQ$86-IF(BQ$8="Yes",IF(BQ$9=0,$U285,MIN($U285,BQ$9)),0),0),BQ$12:BQ$25,1))*(MAX($F285-BQ$86-IF(BQ$8="Yes",IF(BQ$9=0,$U285,MIN($U285,BQ$9)),0),0)-INDEX(BQ$12:BQ$25,MATCH(MAX($F285-BQ$86-IF(BQ$8="Yes",IF(BQ$9=0,$U285,MIN($U285,BQ$9)),0),0),BQ$12:BQ$25,1)))+INDEX(BQ$39:BQ$51,MATCH(MAX($F285-BQ$86-IF(BQ$8="Yes",IF(BQ$9=0,$U285,MIN($U285,BQ$9)),0),0),BQ$12:BQ$25,1))-BQ$87,0),0)</f>
        <v>-3636</v>
      </c>
      <c r="BR285" s="112">
        <v>3493</v>
      </c>
      <c r="BS285" s="75">
        <f t="shared" ref="BS285:BS293" si="525">MAX(MIN(BT$70,$F285*BT$60),BT$69)</f>
        <v>5540</v>
      </c>
      <c r="BT285" s="75">
        <f t="shared" si="504"/>
        <v>-5287</v>
      </c>
      <c r="BU285" s="75">
        <f t="shared" si="504"/>
        <v>-4739</v>
      </c>
      <c r="BV285" s="75">
        <f t="shared" si="504"/>
        <v>0</v>
      </c>
      <c r="BW285" s="75">
        <f t="shared" si="504"/>
        <v>0</v>
      </c>
      <c r="BX285" s="75">
        <f t="shared" si="504"/>
        <v>-3925</v>
      </c>
      <c r="BY285" s="75">
        <f t="shared" si="504"/>
        <v>-3746</v>
      </c>
      <c r="BZ285" s="75">
        <f t="shared" si="504"/>
        <v>-4712</v>
      </c>
      <c r="CA285" s="75">
        <f t="shared" si="504"/>
        <v>-3954</v>
      </c>
      <c r="CB285" s="112">
        <v>3604</v>
      </c>
      <c r="CC285" s="75">
        <f t="shared" ref="CC285:CC393" si="526">-ROUND(MAX(INDEX(CC$26:CC$38,MATCH(MAX($F285-CC$86-IF(CC$8="Yes",IF(CC$9=0,$U285,MIN($U285,CC$9)),0),0),CC$12:CC$25,1))*(MAX($F285-CC$86-IF(CC$8="Yes",IF(CC$9=0,$U285,MIN($U285,CC$9)),0),0)-INDEX(CC$12:CC$25,MATCH(MAX($F285-CC$86-IF(CC$8="Yes",IF(CC$9=0,$U285,MIN($U285,CC$9)),0),0),CC$12:CC$25,1)))+INDEX(CC$39:CC$51,MATCH(MAX($F285-CC$86-IF(CC$8="Yes",IF(CC$9=0,$U285,MIN($U285,CC$9)),0),0),CC$12:CC$25,1))-CC$87,0),0)</f>
        <v>-730</v>
      </c>
      <c r="CD285" s="75">
        <f t="shared" ref="CD285:CD293" si="527">IF($F285&gt;CE$63,SUM($B$11:$B$12)*CE$68,IF($F285&gt;CE$62,SUM($B$11:$B$12)*CE$66,0))</f>
        <v>500</v>
      </c>
      <c r="CE285" s="126">
        <f t="shared" ref="CE285:CE291" si="528">-ROUND(MAX(INDEX(CE$26:CE$38,MATCH(MAX($F285-CE$86+CD285-IF(CE$8="Yes",IF(CE$9=0,$U285,MIN($U285,CE$9)),0),0),CE$12:CE$25,1))*(MAX($F285-CE$86+CD285-IF(CE$8="Yes",IF(CE$9=0,$U285,MIN($U285,CE$9)),0),0)-INDEX(CE$12:CE$25,MATCH(MAX($F285-CE$86+CD285-IF(CE$8="Yes",IF(CE$9=0,$U285,MIN($U285,CE$9)),0),0),CE$12:CE$25,1)))+INDEX(CE$39:CE$51,MATCH(MAX($F285-CE$86+CD285-IF(CE$8="Yes",IF(CE$9=0,$U285,MIN($U285,CE$9)),0),0),CE$12:CE$25,1))-CE$87,0),0)</f>
        <v>-1871</v>
      </c>
      <c r="CF285" s="75">
        <f t="shared" ref="CF285:CF393" si="529">-ROUND(MAX(INDEX(CF$26:CF$38,MATCH(MAX($F285-CF$86-IF(CF$8="Yes",IF(CF$9=0,$U285,MIN($U285,CF$9)),0),0),CF$12:CF$25,1))*(MAX($F285-CF$86-IF(CF$8="Yes",IF(CF$9=0,$U285,MIN($U285,CF$9)),0),0)-INDEX(CF$12:CF$25,MATCH(MAX($F285-CF$86-IF(CF$8="Yes",IF(CF$9=0,$U285,MIN($U285,CF$9)),0),0),CF$12:CF$25,1)))+INDEX(CF$39:CF$51,MATCH(MAX($F285-CF$86-IF(CF$8="Yes",IF(CF$9=0,$U285,MIN($U285,CF$9)),0),0),CF$12:CF$25,1))-CF$87,0),0)</f>
        <v>-4022</v>
      </c>
      <c r="CG285" s="75"/>
      <c r="CH285" s="75">
        <f t="shared" si="490"/>
        <v>-6969</v>
      </c>
      <c r="CI285" s="75">
        <f t="shared" si="490"/>
        <v>-2947</v>
      </c>
      <c r="CJ285" s="75"/>
      <c r="CK285" s="75">
        <f t="shared" si="491"/>
        <v>-3180</v>
      </c>
      <c r="CL285" s="75">
        <f t="shared" si="491"/>
        <v>-4591</v>
      </c>
      <c r="CM285" s="112">
        <v>3521</v>
      </c>
      <c r="CN285" s="75">
        <f t="shared" si="492"/>
        <v>0</v>
      </c>
      <c r="CO285" s="75">
        <f t="shared" si="492"/>
        <v>0</v>
      </c>
      <c r="CP285" s="75">
        <f t="shared" si="492"/>
        <v>0</v>
      </c>
      <c r="CQ285" s="75"/>
      <c r="CR285" s="126">
        <f t="shared" ref="CR285:CR393" si="530">-ROUND(MAX($F285*CR$27-((CR$62*$B$12+CR$64)*CR$66-MAX($F285-CR$71,0)*CR$73/100),0),0)</f>
        <v>-4747</v>
      </c>
      <c r="CS285" s="112">
        <v>2578.8980000000001</v>
      </c>
      <c r="CT285" s="121">
        <f t="shared" si="502"/>
        <v>-4.9447916666666668E-2</v>
      </c>
      <c r="CU285" s="75">
        <f t="shared" si="493"/>
        <v>-4240</v>
      </c>
      <c r="CV285" s="75">
        <f t="shared" si="493"/>
        <v>-4749</v>
      </c>
      <c r="CW285" s="75">
        <f t="shared" si="493"/>
        <v>0</v>
      </c>
      <c r="CX285" s="126" cm="1">
        <f t="array" ref="CX285">IF($F285&lt;=10000,0,-ROUND(MAX(INDEX(CX$26:CX$38,MATCH(MAX($F285-CX$86-IF(CX$8="Yes",IF(CX$9=0,$U285,MIN($U285,CX$9)),0),0),CX$12:CX$25,1))*(MAX($F285-CX$86-IF(CX$8="Yes",IF(CX$9=0,$U285,MIN($U285,CX$9)),0),0)-INDEX(CX$12:CX$25,MATCH(MAX($F285-CX$86-IF(CX$8="Yes",IF(CX$9=0,$U285,MIN($U285,CX$9)),0),0),CX$12:CX$25,1)))+INDEX(CX$39:CX$51,MATCH(MAX($F285-CX$86-IF(CX$8="Yes",IF(CX$9=0,$U285,MIN($U285,CX$9)),0),0),CX$12:CX$25,1))-CX$87,0),0))*(1-_xlfn.IFNA(INDEX(WVFamilyCredit[Percent],MATCH(1,(WVFamilyCredit[Year]=Calc!$B$4)*(WVFamilyCredit[HH Size]=SUM(Calc!$B$11:$B$12))*(WVFamilyCredit[Status]=Calc!$B$8)*(WVFamilyCredit[greater than]&lt;=$F285)*(WVFamilyCredit[equal to or less than]&gt;=$F285),0)),0))</f>
        <v>-3924</v>
      </c>
      <c r="CY285" s="115" cm="1">
        <f t="array" ref="CY285">(1-_xlfn.IFNA(INDEX(WVFamilyCredit[Percent],MATCH(1,(WVFamilyCredit[Year]=Calc!$B$4)*(WVFamilyCredit[HH Size]=SUM(Calc!$B$11:$B$12))*(WVFamilyCredit[Status]=Calc!$B$8)*(WVFamilyCredit[greater than]&lt;=$F285)*(WVFamilyCredit[equal to or less than]&gt;=$F285),0)),0))</f>
        <v>1</v>
      </c>
      <c r="CZ285" s="112">
        <v>4725</v>
      </c>
      <c r="DA285" s="57"/>
      <c r="DB285" s="75">
        <f t="shared" si="494"/>
        <v>-4002</v>
      </c>
      <c r="DC285" s="75">
        <f t="shared" si="494"/>
        <v>0</v>
      </c>
      <c r="DE285" s="57"/>
      <c r="DF285" s="57">
        <f t="shared" si="427"/>
        <v>4208</v>
      </c>
      <c r="DG285" s="57">
        <f t="shared" si="428"/>
        <v>4202</v>
      </c>
      <c r="DH285">
        <v>0</v>
      </c>
      <c r="DI285" s="57">
        <f t="shared" si="429"/>
        <v>4117</v>
      </c>
      <c r="DJ285" s="75">
        <f t="shared" si="430"/>
        <v>3012</v>
      </c>
      <c r="DK285" s="75">
        <f t="shared" si="431"/>
        <v>3780</v>
      </c>
      <c r="DL285" s="75">
        <f t="shared" si="432"/>
        <v>3493</v>
      </c>
      <c r="DM285" s="57">
        <f t="shared" si="433"/>
        <v>3604</v>
      </c>
      <c r="DN285" s="57">
        <f t="shared" si="434"/>
        <v>3521</v>
      </c>
      <c r="DO285">
        <f>0</f>
        <v>0</v>
      </c>
      <c r="DP285">
        <v>0</v>
      </c>
      <c r="DQ285" s="57">
        <f t="shared" si="435"/>
        <v>-4747</v>
      </c>
      <c r="DR285" s="75">
        <f t="shared" si="436"/>
        <v>-3924</v>
      </c>
      <c r="EB285" s="209" cm="1">
        <f t="array" ref="EB285">_xlfn.IFNA(INDEX(CAeitcTable[],MATCH(1,(CAeitcTable[At Least]&lt;=$F285)*(CAeitcTable[But Not Over]&gt;=$F285),0),MATCH(MIN($B$12,3),VALUE(CAeitcTable[#Headers]),0)),0)</f>
        <v>0</v>
      </c>
      <c r="EC285">
        <f t="shared" si="495"/>
        <v>0</v>
      </c>
      <c r="ED285">
        <f t="shared" si="495"/>
        <v>0</v>
      </c>
      <c r="EE285">
        <f t="shared" si="495"/>
        <v>0</v>
      </c>
      <c r="EF285">
        <f t="shared" si="495"/>
        <v>0</v>
      </c>
      <c r="EI285">
        <f t="shared" ref="EI285:EI393" si="531">IF(EI$10,IF($B$12=0,EI$5,IF($B$12=1,EI$6,IF($B$12=2,EI$7,EI$8)))*$S285,0)</f>
        <v>0</v>
      </c>
      <c r="EK285">
        <f t="shared" si="496"/>
        <v>0</v>
      </c>
      <c r="EL285">
        <f t="shared" si="496"/>
        <v>0</v>
      </c>
      <c r="EM285">
        <f t="shared" si="496"/>
        <v>0</v>
      </c>
      <c r="EN285">
        <f t="shared" si="496"/>
        <v>0</v>
      </c>
      <c r="EP285">
        <f t="shared" si="497"/>
        <v>0</v>
      </c>
      <c r="EQ285">
        <f t="shared" si="497"/>
        <v>0</v>
      </c>
      <c r="ER285" s="209">
        <f t="shared" ref="ER285:ER293" si="532">MAX(IF($B$12=0,ER$5,IF($B$12=1,ER$6,IF($B$12=2,ER$7,ER$8)))*$S285,MIN(-BJ285,ER$16*$S285))</f>
        <v>0</v>
      </c>
      <c r="ES285">
        <f t="shared" si="498"/>
        <v>0</v>
      </c>
      <c r="ET285">
        <f t="shared" si="498"/>
        <v>0</v>
      </c>
      <c r="EU285" s="213">
        <f t="shared" ref="EU285:EU393" si="533">MAX(IF($F285-EU$37&lt;0,(MIN($F285,EU$20)*EU$22+0+EU$30*$B$12),(MIN($F285,EU$20)*EU$22+0+EU$30*$B$12)-($F285-EU$37)*EU$40),0)</f>
        <v>0</v>
      </c>
      <c r="EW285" s="215">
        <f t="shared" ref="EW285:EW293" si="534">IF(NOT(EW$10),MIN(-BQ285,IF($B$12=0,EW$5,IF($B$12=1,EW$6,IF($B$12=2,EW$7,EW$8)))*$S285),0)</f>
        <v>0</v>
      </c>
      <c r="EX285">
        <f t="shared" si="499"/>
        <v>0</v>
      </c>
      <c r="EY285">
        <f t="shared" si="499"/>
        <v>0</v>
      </c>
      <c r="FB285">
        <f t="shared" si="500"/>
        <v>0</v>
      </c>
      <c r="FC285">
        <f t="shared" si="500"/>
        <v>0</v>
      </c>
      <c r="FD285">
        <f t="shared" si="500"/>
        <v>0</v>
      </c>
      <c r="FG285" s="215">
        <f t="shared" ref="FG285:FG293" si="535">IF(NOT(FG$10),MIN(-CE285,IF($B$12=0,FG$5,IF($B$12=1,FG$6,IF($B$12=2,FG$7,FG$8)))*$S285),0)</f>
        <v>0</v>
      </c>
      <c r="FH285">
        <f t="shared" si="501"/>
        <v>0</v>
      </c>
      <c r="FI285">
        <f t="shared" si="501"/>
        <v>0</v>
      </c>
      <c r="FK285">
        <f t="shared" ref="FK285:FK393" si="536">IF(FK$10,IF($B$12=0,FK$5,IF($B$12=1,FK$6,IF($B$12=2,FK$7,FK$8)))*$S285,0)</f>
        <v>0</v>
      </c>
      <c r="FL285" s="215">
        <f t="shared" ref="FL285:FL293" si="537">IF(NOT(FL$10),MIN(-CL285,IF($B$12=0,FL$5,IF($B$12=1,FL$6,IF($B$12=2,FL$7,FL$8)))*$S285),0)</f>
        <v>0</v>
      </c>
      <c r="FP285" s="215">
        <f t="shared" ref="FP285:FP293" si="538">IF(NOT(FP$10),MIN(-CR285,IF($B$12=0,FP$5,IF($B$12=1,FP$6,IF($B$12=2,FP$7,FP$8)))*$S285),0)</f>
        <v>0</v>
      </c>
      <c r="FQ285">
        <f t="shared" ref="FQ285:FQ393" si="539">IF(FQ$10,IF($B$12=0,FQ$5,IF($B$12=1,FQ$6,IF($B$12=2,FQ$7,FQ$8)))*$S285,0)</f>
        <v>0</v>
      </c>
      <c r="FR285" s="215">
        <f t="shared" ref="FR285:FR293" si="540">IF(NOT(FR$10),MIN(-CV285,IF($B$12=0,FR$5,IF($B$12=1,FR$6,IF($B$12=2,FR$7,FR$8)))*$S285),0)</f>
        <v>0</v>
      </c>
      <c r="FS285" s="209">
        <f t="shared" ref="FS285:FS393" si="541">IF($B$12=0,FS$23,IF($B$12=1,FS$24,IF($B$12=2,FS$25,FS$26)))</f>
        <v>315</v>
      </c>
      <c r="FU285">
        <f t="shared" ref="FU285:FU393" si="542">IF(FU$10,IF($B$12=0,FU$5,IF($B$12=1,FU$6,IF($B$12=2,FU$7,FU$8)))*$S285,0)</f>
        <v>0</v>
      </c>
    </row>
    <row r="286" spans="6:177">
      <c r="F286" s="2">
        <v>96500</v>
      </c>
      <c r="G286">
        <f t="shared" ref="G286:G293" si="543">IF(F286&lt;1,0,_xlfn.FLOOR.MATH(F286,50)+25)</f>
        <v>96525</v>
      </c>
      <c r="H286" s="75">
        <f t="shared" si="505"/>
        <v>-13491</v>
      </c>
      <c r="I286" s="57">
        <v>10355</v>
      </c>
      <c r="J286" s="57">
        <v>0</v>
      </c>
      <c r="K286" s="2">
        <f>ROUND(INDEX(CCareExpDecimal[],MATCH(F286,CCareExpDecimal[Income At Least],1),2)*J286,0)</f>
        <v>0</v>
      </c>
      <c r="L286" s="57">
        <v>1200.0000000000061</v>
      </c>
      <c r="M286" s="2">
        <f t="shared" si="506"/>
        <v>0</v>
      </c>
      <c r="N286" s="57">
        <v>4000</v>
      </c>
      <c r="O286" s="57">
        <f t="shared" si="482"/>
        <v>4000</v>
      </c>
      <c r="P286" s="2">
        <f t="shared" si="507"/>
        <v>0</v>
      </c>
      <c r="Q286" s="96">
        <v>0</v>
      </c>
      <c r="R286" s="96">
        <f t="shared" ref="R286:R293" si="544">ROUND(MAX(Q286-L286,0),0)</f>
        <v>0</v>
      </c>
      <c r="S286" s="2">
        <f t="shared" ref="S286:S349" si="545">ROUND(IF($G286&lt;S$5,$G286*S$3,0)+IF(AND($G286&gt;=S$5,$G286&lt;S$7),S$6,0)+IF(AND($G286&gt;S$7,$G286&lt;S$8),S$6 - (($G286-S$7)*S$4),0),0)</f>
        <v>0</v>
      </c>
      <c r="T286" s="2">
        <f t="shared" si="508"/>
        <v>-13491</v>
      </c>
      <c r="U286" s="2">
        <f t="shared" si="509"/>
        <v>13491</v>
      </c>
      <c r="V286" s="75"/>
      <c r="W286" s="75">
        <f t="shared" si="510"/>
        <v>-2894</v>
      </c>
      <c r="X286" s="75">
        <f t="shared" si="511"/>
        <v>5</v>
      </c>
      <c r="Y286" s="75">
        <f t="shared" si="512"/>
        <v>0</v>
      </c>
      <c r="Z286" s="75"/>
      <c r="AA286" s="2">
        <f t="shared" si="513"/>
        <v>2500</v>
      </c>
      <c r="AB286" s="2">
        <f>IF($F286&lt;=AD$64,AD$65,AD$66)*Calc!$B$12+AD$63</f>
        <v>1500</v>
      </c>
      <c r="AC286" s="2">
        <f t="shared" si="514"/>
        <v>4000</v>
      </c>
      <c r="AD286" s="126">
        <f t="shared" si="515"/>
        <v>-4710</v>
      </c>
      <c r="AE286" s="112">
        <v>4228</v>
      </c>
      <c r="AF286" s="75">
        <f t="shared" si="516"/>
        <v>0</v>
      </c>
      <c r="AG286" s="75"/>
      <c r="AH286" s="75">
        <f t="shared" si="517"/>
        <v>-2066</v>
      </c>
      <c r="AI286" s="75">
        <f t="shared" si="518"/>
        <v>0</v>
      </c>
      <c r="AJ286" s="75">
        <f t="shared" si="481"/>
        <v>0</v>
      </c>
      <c r="AK286" s="75">
        <f t="shared" si="519"/>
        <v>-4247</v>
      </c>
      <c r="AL286" s="75">
        <f t="shared" ref="AL286:AL293" si="546">SUM(AI286:AK286)</f>
        <v>-4247</v>
      </c>
      <c r="AM286" s="114">
        <v>4275</v>
      </c>
      <c r="AN286" s="120"/>
      <c r="AO286" s="75">
        <f t="shared" si="483"/>
        <v>-5104</v>
      </c>
      <c r="AP286" s="75">
        <f t="shared" si="483"/>
        <v>-3637</v>
      </c>
      <c r="AQ286" s="75"/>
      <c r="AR286" s="126">
        <f t="shared" si="520"/>
        <v>-4233</v>
      </c>
      <c r="AS286" s="75">
        <f t="shared" si="484"/>
        <v>-5028</v>
      </c>
      <c r="AT286" s="75">
        <f t="shared" si="484"/>
        <v>-5425</v>
      </c>
      <c r="AU286" s="75">
        <f t="shared" si="484"/>
        <v>0</v>
      </c>
      <c r="AV286" s="75">
        <f t="shared" si="484"/>
        <v>-4911</v>
      </c>
      <c r="AW286" s="112">
        <v>4146</v>
      </c>
      <c r="AX286" s="75">
        <f t="shared" si="485"/>
        <v>-6939</v>
      </c>
      <c r="AY286" s="75">
        <f t="shared" si="485"/>
        <v>-4533</v>
      </c>
      <c r="AZ286" s="75"/>
      <c r="BA286" s="75">
        <f t="shared" si="503"/>
        <v>-4657</v>
      </c>
      <c r="BB286" s="75">
        <f t="shared" si="503"/>
        <v>-3008</v>
      </c>
      <c r="BC286" s="75">
        <f t="shared" si="503"/>
        <v>-4426</v>
      </c>
      <c r="BD286" s="75">
        <f t="shared" si="503"/>
        <v>-4715</v>
      </c>
      <c r="BE286" s="75">
        <f t="shared" si="503"/>
        <v>-4208</v>
      </c>
      <c r="BF286" s="75">
        <f t="shared" si="503"/>
        <v>-3327</v>
      </c>
      <c r="BG286" s="112">
        <v>3033</v>
      </c>
      <c r="BH286" s="75">
        <f t="shared" si="521"/>
        <v>-5108</v>
      </c>
      <c r="BI286" s="75">
        <f t="shared" si="522"/>
        <v>5150</v>
      </c>
      <c r="BJ286" s="75">
        <f t="shared" si="523"/>
        <v>-4135</v>
      </c>
      <c r="BK286" s="75">
        <f t="shared" si="487"/>
        <v>-4605</v>
      </c>
      <c r="BL286" s="75">
        <f t="shared" si="487"/>
        <v>-3872</v>
      </c>
      <c r="BM286" s="75"/>
      <c r="BN286" s="75">
        <f t="shared" si="488"/>
        <v>-5186</v>
      </c>
      <c r="BO286" s="75">
        <f t="shared" si="488"/>
        <v>-3910</v>
      </c>
      <c r="BP286" s="112">
        <v>3805</v>
      </c>
      <c r="BQ286" s="75">
        <f t="shared" si="524"/>
        <v>-3661</v>
      </c>
      <c r="BR286" s="112">
        <v>3517</v>
      </c>
      <c r="BS286" s="75">
        <f t="shared" si="525"/>
        <v>5540</v>
      </c>
      <c r="BT286" s="75">
        <f t="shared" si="504"/>
        <v>-5320</v>
      </c>
      <c r="BU286" s="75">
        <f t="shared" si="504"/>
        <v>-4772</v>
      </c>
      <c r="BV286" s="75">
        <f t="shared" si="504"/>
        <v>0</v>
      </c>
      <c r="BW286" s="75">
        <f t="shared" si="504"/>
        <v>0</v>
      </c>
      <c r="BX286" s="75">
        <f t="shared" si="504"/>
        <v>-3957</v>
      </c>
      <c r="BY286" s="75">
        <f t="shared" si="504"/>
        <v>-3770</v>
      </c>
      <c r="BZ286" s="75">
        <f t="shared" si="504"/>
        <v>-4742</v>
      </c>
      <c r="CA286" s="75">
        <f t="shared" si="504"/>
        <v>-3978</v>
      </c>
      <c r="CB286" s="112">
        <v>3628</v>
      </c>
      <c r="CC286" s="75">
        <f t="shared" si="526"/>
        <v>-740</v>
      </c>
      <c r="CD286" s="75">
        <f t="shared" si="527"/>
        <v>500</v>
      </c>
      <c r="CE286" s="126">
        <f t="shared" si="528"/>
        <v>-1885</v>
      </c>
      <c r="CF286" s="75">
        <f t="shared" si="529"/>
        <v>-4046</v>
      </c>
      <c r="CG286" s="75"/>
      <c r="CH286" s="75">
        <f t="shared" si="490"/>
        <v>-7012</v>
      </c>
      <c r="CI286" s="75">
        <f t="shared" si="490"/>
        <v>-2963</v>
      </c>
      <c r="CJ286" s="75"/>
      <c r="CK286" s="75">
        <f t="shared" si="491"/>
        <v>-3204</v>
      </c>
      <c r="CL286" s="75">
        <f t="shared" si="491"/>
        <v>-4623</v>
      </c>
      <c r="CM286" s="112">
        <v>3554</v>
      </c>
      <c r="CN286" s="75">
        <f t="shared" si="492"/>
        <v>0</v>
      </c>
      <c r="CO286" s="75">
        <f t="shared" si="492"/>
        <v>0</v>
      </c>
      <c r="CP286" s="75">
        <f t="shared" si="492"/>
        <v>0</v>
      </c>
      <c r="CQ286" s="75"/>
      <c r="CR286" s="126">
        <f t="shared" si="530"/>
        <v>-4777</v>
      </c>
      <c r="CS286" s="112">
        <v>2609.6480000000001</v>
      </c>
      <c r="CT286" s="121">
        <f t="shared" si="502"/>
        <v>-4.9502590673575132E-2</v>
      </c>
      <c r="CU286" s="75">
        <f t="shared" si="493"/>
        <v>-4273</v>
      </c>
      <c r="CV286" s="75">
        <f t="shared" si="493"/>
        <v>-4778</v>
      </c>
      <c r="CW286" s="75">
        <f t="shared" si="493"/>
        <v>0</v>
      </c>
      <c r="CX286" s="126" cm="1">
        <f t="array" ref="CX286">IF($F286&lt;=10000,0,-ROUND(MAX(INDEX(CX$26:CX$38,MATCH(MAX($F286-CX$86-IF(CX$8="Yes",IF(CX$9=0,$U286,MIN($U286,CX$9)),0),0),CX$12:CX$25,1))*(MAX($F286-CX$86-IF(CX$8="Yes",IF(CX$9=0,$U286,MIN($U286,CX$9)),0),0)-INDEX(CX$12:CX$25,MATCH(MAX($F286-CX$86-IF(CX$8="Yes",IF(CX$9=0,$U286,MIN($U286,CX$9)),0),0),CX$12:CX$25,1)))+INDEX(CX$39:CX$51,MATCH(MAX($F286-CX$86-IF(CX$8="Yes",IF(CX$9=0,$U286,MIN($U286,CX$9)),0),0),CX$12:CX$25,1))-CX$87,0),0))*(1-_xlfn.IFNA(INDEX(WVFamilyCredit[Percent],MATCH(1,(WVFamilyCredit[Year]=Calc!$B$4)*(WVFamilyCredit[HH Size]=SUM(Calc!$B$11:$B$12))*(WVFamilyCredit[Status]=Calc!$B$8)*(WVFamilyCredit[greater than]&lt;=$F286)*(WVFamilyCredit[equal to or less than]&gt;=$F286),0)),0))</f>
        <v>-3950</v>
      </c>
      <c r="CY286" s="115" cm="1">
        <f t="array" ref="CY286">(1-_xlfn.IFNA(INDEX(WVFamilyCredit[Percent],MATCH(1,(WVFamilyCredit[Year]=Calc!$B$4)*(WVFamilyCredit[HH Size]=SUM(Calc!$B$11:$B$12))*(WVFamilyCredit[Status]=Calc!$B$8)*(WVFamilyCredit[greater than]&lt;=$F286)*(WVFamilyCredit[equal to or less than]&gt;=$F286),0)),0))</f>
        <v>1</v>
      </c>
      <c r="CZ286" s="112">
        <v>4758</v>
      </c>
      <c r="DA286" s="57"/>
      <c r="DB286" s="75">
        <f t="shared" si="494"/>
        <v>-4028</v>
      </c>
      <c r="DC286" s="75">
        <f t="shared" si="494"/>
        <v>0</v>
      </c>
      <c r="DE286" s="57"/>
      <c r="DF286" s="57">
        <f t="shared" ref="DF286:DF293" si="547">AE286</f>
        <v>4228</v>
      </c>
      <c r="DG286" s="57">
        <f t="shared" ref="DG286:DG293" si="548">AM286</f>
        <v>4275</v>
      </c>
      <c r="DH286">
        <v>0</v>
      </c>
      <c r="DI286" s="57">
        <f t="shared" ref="DI286:DI293" si="549">AW286</f>
        <v>4146</v>
      </c>
      <c r="DJ286" s="75">
        <f t="shared" ref="DJ286:DJ293" si="550">BG286</f>
        <v>3033</v>
      </c>
      <c r="DK286" s="75">
        <f t="shared" ref="DK286:DK293" si="551">BP286</f>
        <v>3805</v>
      </c>
      <c r="DL286" s="75">
        <f t="shared" ref="DL286:DL293" si="552">BR286</f>
        <v>3517</v>
      </c>
      <c r="DM286" s="57">
        <f t="shared" ref="DM286:DM293" si="553">CB286</f>
        <v>3628</v>
      </c>
      <c r="DN286" s="57">
        <f t="shared" ref="DN286:DN293" si="554">CM286</f>
        <v>3554</v>
      </c>
      <c r="DO286">
        <f>0</f>
        <v>0</v>
      </c>
      <c r="DP286">
        <v>0</v>
      </c>
      <c r="DQ286" s="57">
        <f t="shared" ref="DQ286:DQ293" si="555">CR286</f>
        <v>-4777</v>
      </c>
      <c r="DR286" s="75">
        <f t="shared" ref="DR286:DR293" si="556">CX286</f>
        <v>-3950</v>
      </c>
      <c r="EB286" s="209" cm="1">
        <f t="array" ref="EB286">_xlfn.IFNA(INDEX(CAeitcTable[],MATCH(1,(CAeitcTable[At Least]&lt;=$F286)*(CAeitcTable[But Not Over]&gt;=$F286),0),MATCH(MIN($B$12,3),VALUE(CAeitcTable[#Headers]),0)),0)</f>
        <v>0</v>
      </c>
      <c r="EC286">
        <f t="shared" si="495"/>
        <v>0</v>
      </c>
      <c r="ED286">
        <f t="shared" si="495"/>
        <v>0</v>
      </c>
      <c r="EE286">
        <f t="shared" si="495"/>
        <v>0</v>
      </c>
      <c r="EF286">
        <f t="shared" si="495"/>
        <v>0</v>
      </c>
      <c r="EI286">
        <f t="shared" si="531"/>
        <v>0</v>
      </c>
      <c r="EK286">
        <f t="shared" si="496"/>
        <v>0</v>
      </c>
      <c r="EL286">
        <f t="shared" si="496"/>
        <v>0</v>
      </c>
      <c r="EM286">
        <f t="shared" si="496"/>
        <v>0</v>
      </c>
      <c r="EN286">
        <f t="shared" si="496"/>
        <v>0</v>
      </c>
      <c r="EP286">
        <f t="shared" si="497"/>
        <v>0</v>
      </c>
      <c r="EQ286">
        <f t="shared" si="497"/>
        <v>0</v>
      </c>
      <c r="ER286" s="209">
        <f t="shared" si="532"/>
        <v>0</v>
      </c>
      <c r="ES286">
        <f t="shared" si="498"/>
        <v>0</v>
      </c>
      <c r="ET286">
        <f t="shared" si="498"/>
        <v>0</v>
      </c>
      <c r="EU286" s="213">
        <f t="shared" si="533"/>
        <v>0</v>
      </c>
      <c r="EW286" s="215">
        <f t="shared" si="534"/>
        <v>0</v>
      </c>
      <c r="EX286">
        <f t="shared" si="499"/>
        <v>0</v>
      </c>
      <c r="EY286">
        <f t="shared" si="499"/>
        <v>0</v>
      </c>
      <c r="FB286">
        <f t="shared" si="500"/>
        <v>0</v>
      </c>
      <c r="FC286">
        <f t="shared" si="500"/>
        <v>0</v>
      </c>
      <c r="FD286">
        <f t="shared" si="500"/>
        <v>0</v>
      </c>
      <c r="FG286" s="215">
        <f t="shared" si="535"/>
        <v>0</v>
      </c>
      <c r="FH286">
        <f t="shared" si="501"/>
        <v>0</v>
      </c>
      <c r="FI286">
        <f t="shared" si="501"/>
        <v>0</v>
      </c>
      <c r="FK286">
        <f t="shared" si="536"/>
        <v>0</v>
      </c>
      <c r="FL286" s="215">
        <f t="shared" si="537"/>
        <v>0</v>
      </c>
      <c r="FP286" s="215">
        <f t="shared" si="538"/>
        <v>0</v>
      </c>
      <c r="FQ286">
        <f t="shared" si="539"/>
        <v>0</v>
      </c>
      <c r="FR286" s="215">
        <f t="shared" si="540"/>
        <v>0</v>
      </c>
      <c r="FS286" s="209">
        <f t="shared" si="541"/>
        <v>315</v>
      </c>
      <c r="FU286">
        <f t="shared" si="542"/>
        <v>0</v>
      </c>
    </row>
    <row r="287" spans="6:177">
      <c r="F287" s="2">
        <v>97000</v>
      </c>
      <c r="G287">
        <f t="shared" si="543"/>
        <v>97025</v>
      </c>
      <c r="H287" s="75">
        <f t="shared" si="505"/>
        <v>-13601</v>
      </c>
      <c r="I287" s="57">
        <v>10465</v>
      </c>
      <c r="J287" s="57">
        <v>0</v>
      </c>
      <c r="K287" s="2">
        <f>ROUND(INDEX(CCareExpDecimal[],MATCH(F287,CCareExpDecimal[Income At Least],1),2)*J287,0)</f>
        <v>0</v>
      </c>
      <c r="L287" s="57">
        <v>1200.0000000000061</v>
      </c>
      <c r="M287" s="2">
        <f t="shared" si="506"/>
        <v>0</v>
      </c>
      <c r="N287" s="57">
        <v>4000</v>
      </c>
      <c r="O287" s="57">
        <f t="shared" si="482"/>
        <v>4000</v>
      </c>
      <c r="P287" s="2">
        <f t="shared" si="507"/>
        <v>0</v>
      </c>
      <c r="Q287" s="96">
        <v>0</v>
      </c>
      <c r="R287" s="96">
        <f t="shared" si="544"/>
        <v>0</v>
      </c>
      <c r="S287" s="2">
        <f t="shared" si="545"/>
        <v>0</v>
      </c>
      <c r="T287" s="2">
        <f t="shared" si="508"/>
        <v>-13601</v>
      </c>
      <c r="U287" s="2">
        <f t="shared" si="509"/>
        <v>13601</v>
      </c>
      <c r="V287" s="75"/>
      <c r="W287" s="75">
        <f t="shared" si="510"/>
        <v>-2913</v>
      </c>
      <c r="X287" s="75">
        <f t="shared" si="511"/>
        <v>5</v>
      </c>
      <c r="Y287" s="75">
        <f t="shared" si="512"/>
        <v>0</v>
      </c>
      <c r="Z287" s="75"/>
      <c r="AA287" s="2">
        <f t="shared" si="513"/>
        <v>2500</v>
      </c>
      <c r="AB287" s="2">
        <f>IF($F287&lt;=AD$64,AD$65,AD$66)*Calc!$B$12+AD$63</f>
        <v>1500</v>
      </c>
      <c r="AC287" s="2">
        <f t="shared" si="514"/>
        <v>4000</v>
      </c>
      <c r="AD287" s="126">
        <f t="shared" si="515"/>
        <v>-4735</v>
      </c>
      <c r="AE287" s="112">
        <v>4248</v>
      </c>
      <c r="AF287" s="75">
        <f t="shared" si="516"/>
        <v>0</v>
      </c>
      <c r="AG287" s="75"/>
      <c r="AH287" s="75">
        <f t="shared" si="517"/>
        <v>-2079</v>
      </c>
      <c r="AI287" s="75">
        <f t="shared" si="518"/>
        <v>0</v>
      </c>
      <c r="AJ287" s="75">
        <f t="shared" si="481"/>
        <v>0</v>
      </c>
      <c r="AK287" s="75">
        <f t="shared" si="519"/>
        <v>-4270</v>
      </c>
      <c r="AL287" s="75">
        <f t="shared" si="546"/>
        <v>-4270</v>
      </c>
      <c r="AM287" s="114">
        <v>4299</v>
      </c>
      <c r="AN287" s="120"/>
      <c r="AO287" s="75">
        <f t="shared" si="483"/>
        <v>-5151</v>
      </c>
      <c r="AP287" s="75">
        <f t="shared" si="483"/>
        <v>-3659</v>
      </c>
      <c r="AQ287" s="75"/>
      <c r="AR287" s="126">
        <f t="shared" si="520"/>
        <v>-4260</v>
      </c>
      <c r="AS287" s="75">
        <f t="shared" si="484"/>
        <v>-5061</v>
      </c>
      <c r="AT287" s="75">
        <f t="shared" si="484"/>
        <v>-5468</v>
      </c>
      <c r="AU287" s="75">
        <f t="shared" si="484"/>
        <v>0</v>
      </c>
      <c r="AV287" s="75">
        <f t="shared" si="484"/>
        <v>-4939</v>
      </c>
      <c r="AW287" s="112">
        <v>4175</v>
      </c>
      <c r="AX287" s="75">
        <f t="shared" si="485"/>
        <v>-6980</v>
      </c>
      <c r="AY287" s="75">
        <f t="shared" si="485"/>
        <v>-4562</v>
      </c>
      <c r="AZ287" s="75"/>
      <c r="BA287" s="75">
        <f t="shared" si="503"/>
        <v>-4681</v>
      </c>
      <c r="BB287" s="75">
        <f t="shared" si="503"/>
        <v>-3024</v>
      </c>
      <c r="BC287" s="75">
        <f t="shared" si="503"/>
        <v>-4450</v>
      </c>
      <c r="BD287" s="75">
        <f t="shared" si="503"/>
        <v>-4744</v>
      </c>
      <c r="BE287" s="75">
        <f t="shared" si="503"/>
        <v>-4231</v>
      </c>
      <c r="BF287" s="75">
        <f t="shared" si="503"/>
        <v>-3348</v>
      </c>
      <c r="BG287" s="112">
        <v>3054</v>
      </c>
      <c r="BH287" s="75">
        <f t="shared" si="521"/>
        <v>-5144</v>
      </c>
      <c r="BI287" s="75">
        <f t="shared" si="522"/>
        <v>5150</v>
      </c>
      <c r="BJ287" s="75">
        <f t="shared" si="523"/>
        <v>-4158</v>
      </c>
      <c r="BK287" s="75">
        <f t="shared" si="487"/>
        <v>-4630</v>
      </c>
      <c r="BL287" s="75">
        <f t="shared" si="487"/>
        <v>-3893</v>
      </c>
      <c r="BM287" s="75"/>
      <c r="BN287" s="75">
        <f t="shared" si="488"/>
        <v>-5220</v>
      </c>
      <c r="BO287" s="75">
        <f t="shared" si="488"/>
        <v>-3935</v>
      </c>
      <c r="BP287" s="112">
        <v>3830</v>
      </c>
      <c r="BQ287" s="75">
        <f t="shared" si="524"/>
        <v>-3686</v>
      </c>
      <c r="BR287" s="112">
        <v>3541</v>
      </c>
      <c r="BS287" s="75">
        <f t="shared" si="525"/>
        <v>5540</v>
      </c>
      <c r="BT287" s="75">
        <f t="shared" si="504"/>
        <v>-5354</v>
      </c>
      <c r="BU287" s="75">
        <f t="shared" si="504"/>
        <v>-4805</v>
      </c>
      <c r="BV287" s="75">
        <f t="shared" si="504"/>
        <v>0</v>
      </c>
      <c r="BW287" s="75">
        <f t="shared" si="504"/>
        <v>0</v>
      </c>
      <c r="BX287" s="75">
        <f t="shared" si="504"/>
        <v>-3989</v>
      </c>
      <c r="BY287" s="75">
        <f t="shared" si="504"/>
        <v>-3795</v>
      </c>
      <c r="BZ287" s="75">
        <f t="shared" si="504"/>
        <v>-4772</v>
      </c>
      <c r="CA287" s="75">
        <f t="shared" si="504"/>
        <v>-4002</v>
      </c>
      <c r="CB287" s="112">
        <v>3652</v>
      </c>
      <c r="CC287" s="75">
        <f t="shared" si="526"/>
        <v>-749</v>
      </c>
      <c r="CD287" s="75">
        <f t="shared" si="527"/>
        <v>500</v>
      </c>
      <c r="CE287" s="126">
        <f t="shared" si="528"/>
        <v>-1899</v>
      </c>
      <c r="CF287" s="75">
        <f t="shared" si="529"/>
        <v>-4070</v>
      </c>
      <c r="CG287" s="75"/>
      <c r="CH287" s="75">
        <f t="shared" si="490"/>
        <v>-7056</v>
      </c>
      <c r="CI287" s="75">
        <f t="shared" si="490"/>
        <v>-2978</v>
      </c>
      <c r="CJ287" s="75"/>
      <c r="CK287" s="75">
        <f t="shared" si="491"/>
        <v>-3227</v>
      </c>
      <c r="CL287" s="75">
        <f t="shared" si="491"/>
        <v>-4655</v>
      </c>
      <c r="CM287" s="112">
        <v>3586</v>
      </c>
      <c r="CN287" s="75">
        <f t="shared" si="492"/>
        <v>0</v>
      </c>
      <c r="CO287" s="75">
        <f t="shared" si="492"/>
        <v>0</v>
      </c>
      <c r="CP287" s="75">
        <f t="shared" si="492"/>
        <v>0</v>
      </c>
      <c r="CQ287" s="75"/>
      <c r="CR287" s="126">
        <f t="shared" si="530"/>
        <v>-4808</v>
      </c>
      <c r="CS287" s="112">
        <v>2640.3980000000001</v>
      </c>
      <c r="CT287" s="121">
        <f t="shared" si="502"/>
        <v>-4.9567010309278348E-2</v>
      </c>
      <c r="CU287" s="75">
        <f t="shared" si="493"/>
        <v>-4306</v>
      </c>
      <c r="CV287" s="75">
        <f t="shared" si="493"/>
        <v>-4807</v>
      </c>
      <c r="CW287" s="75">
        <f t="shared" si="493"/>
        <v>0</v>
      </c>
      <c r="CX287" s="126" cm="1">
        <f t="array" ref="CX287">IF($F287&lt;=10000,0,-ROUND(MAX(INDEX(CX$26:CX$38,MATCH(MAX($F287-CX$86-IF(CX$8="Yes",IF(CX$9=0,$U287,MIN($U287,CX$9)),0),0),CX$12:CX$25,1))*(MAX($F287-CX$86-IF(CX$8="Yes",IF(CX$9=0,$U287,MIN($U287,CX$9)),0),0)-INDEX(CX$12:CX$25,MATCH(MAX($F287-CX$86-IF(CX$8="Yes",IF(CX$9=0,$U287,MIN($U287,CX$9)),0),0),CX$12:CX$25,1)))+INDEX(CX$39:CX$51,MATCH(MAX($F287-CX$86-IF(CX$8="Yes",IF(CX$9=0,$U287,MIN($U287,CX$9)),0),0),CX$12:CX$25,1))-CX$87,0),0))*(1-_xlfn.IFNA(INDEX(WVFamilyCredit[Percent],MATCH(1,(WVFamilyCredit[Year]=Calc!$B$4)*(WVFamilyCredit[HH Size]=SUM(Calc!$B$11:$B$12))*(WVFamilyCredit[Status]=Calc!$B$8)*(WVFamilyCredit[greater than]&lt;=$F287)*(WVFamilyCredit[equal to or less than]&gt;=$F287),0)),0))</f>
        <v>-3976</v>
      </c>
      <c r="CY287" s="115" cm="1">
        <f t="array" ref="CY287">(1-_xlfn.IFNA(INDEX(WVFamilyCredit[Percent],MATCH(1,(WVFamilyCredit[Year]=Calc!$B$4)*(WVFamilyCredit[HH Size]=SUM(Calc!$B$11:$B$12))*(WVFamilyCredit[Status]=Calc!$B$8)*(WVFamilyCredit[greater than]&lt;=$F287)*(WVFamilyCredit[equal to or less than]&gt;=$F287),0)),0))</f>
        <v>1</v>
      </c>
      <c r="CZ287" s="112">
        <v>4790</v>
      </c>
      <c r="DA287" s="57"/>
      <c r="DB287" s="75">
        <f t="shared" si="494"/>
        <v>-4055</v>
      </c>
      <c r="DC287" s="75">
        <f t="shared" si="494"/>
        <v>0</v>
      </c>
      <c r="DE287" s="57"/>
      <c r="DF287" s="57">
        <f t="shared" si="547"/>
        <v>4248</v>
      </c>
      <c r="DG287" s="57">
        <f t="shared" si="548"/>
        <v>4299</v>
      </c>
      <c r="DH287">
        <v>0</v>
      </c>
      <c r="DI287" s="57">
        <f t="shared" si="549"/>
        <v>4175</v>
      </c>
      <c r="DJ287" s="75">
        <f t="shared" si="550"/>
        <v>3054</v>
      </c>
      <c r="DK287" s="75">
        <f t="shared" si="551"/>
        <v>3830</v>
      </c>
      <c r="DL287" s="75">
        <f t="shared" si="552"/>
        <v>3541</v>
      </c>
      <c r="DM287" s="57">
        <f t="shared" si="553"/>
        <v>3652</v>
      </c>
      <c r="DN287" s="57">
        <f t="shared" si="554"/>
        <v>3586</v>
      </c>
      <c r="DO287">
        <f>0</f>
        <v>0</v>
      </c>
      <c r="DP287">
        <v>0</v>
      </c>
      <c r="DQ287" s="57">
        <f t="shared" si="555"/>
        <v>-4808</v>
      </c>
      <c r="DR287" s="75">
        <f t="shared" si="556"/>
        <v>-3976</v>
      </c>
      <c r="EB287" s="209" cm="1">
        <f t="array" ref="EB287">_xlfn.IFNA(INDEX(CAeitcTable[],MATCH(1,(CAeitcTable[At Least]&lt;=$F287)*(CAeitcTable[But Not Over]&gt;=$F287),0),MATCH(MIN($B$12,3),VALUE(CAeitcTable[#Headers]),0)),0)</f>
        <v>0</v>
      </c>
      <c r="EC287">
        <f t="shared" si="495"/>
        <v>0</v>
      </c>
      <c r="ED287">
        <f t="shared" si="495"/>
        <v>0</v>
      </c>
      <c r="EE287">
        <f t="shared" si="495"/>
        <v>0</v>
      </c>
      <c r="EF287">
        <f t="shared" si="495"/>
        <v>0</v>
      </c>
      <c r="EI287">
        <f t="shared" si="531"/>
        <v>0</v>
      </c>
      <c r="EK287">
        <f t="shared" si="496"/>
        <v>0</v>
      </c>
      <c r="EL287">
        <f t="shared" si="496"/>
        <v>0</v>
      </c>
      <c r="EM287">
        <f t="shared" si="496"/>
        <v>0</v>
      </c>
      <c r="EN287">
        <f t="shared" si="496"/>
        <v>0</v>
      </c>
      <c r="EP287">
        <f t="shared" si="497"/>
        <v>0</v>
      </c>
      <c r="EQ287">
        <f t="shared" si="497"/>
        <v>0</v>
      </c>
      <c r="ER287" s="209">
        <f t="shared" si="532"/>
        <v>0</v>
      </c>
      <c r="ES287">
        <f t="shared" si="498"/>
        <v>0</v>
      </c>
      <c r="ET287">
        <f t="shared" si="498"/>
        <v>0</v>
      </c>
      <c r="EU287" s="213">
        <f t="shared" si="533"/>
        <v>0</v>
      </c>
      <c r="EW287" s="215">
        <f t="shared" si="534"/>
        <v>0</v>
      </c>
      <c r="EX287">
        <f t="shared" si="499"/>
        <v>0</v>
      </c>
      <c r="EY287">
        <f t="shared" si="499"/>
        <v>0</v>
      </c>
      <c r="FB287">
        <f t="shared" si="500"/>
        <v>0</v>
      </c>
      <c r="FC287">
        <f t="shared" si="500"/>
        <v>0</v>
      </c>
      <c r="FD287">
        <f t="shared" si="500"/>
        <v>0</v>
      </c>
      <c r="FG287" s="215">
        <f t="shared" si="535"/>
        <v>0</v>
      </c>
      <c r="FH287">
        <f t="shared" si="501"/>
        <v>0</v>
      </c>
      <c r="FI287">
        <f t="shared" si="501"/>
        <v>0</v>
      </c>
      <c r="FK287">
        <f t="shared" si="536"/>
        <v>0</v>
      </c>
      <c r="FL287" s="215">
        <f t="shared" si="537"/>
        <v>0</v>
      </c>
      <c r="FP287" s="215">
        <f t="shared" si="538"/>
        <v>0</v>
      </c>
      <c r="FQ287">
        <f t="shared" si="539"/>
        <v>0</v>
      </c>
      <c r="FR287" s="215">
        <f t="shared" si="540"/>
        <v>0</v>
      </c>
      <c r="FS287" s="209">
        <f t="shared" si="541"/>
        <v>315</v>
      </c>
      <c r="FU287">
        <f t="shared" si="542"/>
        <v>0</v>
      </c>
    </row>
    <row r="288" spans="6:177">
      <c r="F288" s="2">
        <v>97500</v>
      </c>
      <c r="G288">
        <f t="shared" si="543"/>
        <v>97525</v>
      </c>
      <c r="H288" s="75">
        <f t="shared" si="505"/>
        <v>-13711</v>
      </c>
      <c r="I288" s="57">
        <v>10575</v>
      </c>
      <c r="J288" s="57">
        <v>0</v>
      </c>
      <c r="K288" s="2">
        <f>ROUND(INDEX(CCareExpDecimal[],MATCH(F288,CCareExpDecimal[Income At Least],1),2)*J288,0)</f>
        <v>0</v>
      </c>
      <c r="L288" s="57">
        <v>1200.0000000000061</v>
      </c>
      <c r="M288" s="2">
        <f t="shared" si="506"/>
        <v>0</v>
      </c>
      <c r="N288" s="57">
        <v>4000</v>
      </c>
      <c r="O288" s="57">
        <f t="shared" si="482"/>
        <v>4000</v>
      </c>
      <c r="P288" s="2">
        <f t="shared" si="507"/>
        <v>0</v>
      </c>
      <c r="Q288" s="96">
        <v>0</v>
      </c>
      <c r="R288" s="96">
        <f t="shared" si="544"/>
        <v>0</v>
      </c>
      <c r="S288" s="2">
        <f t="shared" si="545"/>
        <v>0</v>
      </c>
      <c r="T288" s="2">
        <f t="shared" si="508"/>
        <v>-13711</v>
      </c>
      <c r="U288" s="2">
        <f t="shared" si="509"/>
        <v>13711</v>
      </c>
      <c r="V288" s="75"/>
      <c r="W288" s="75">
        <f t="shared" si="510"/>
        <v>-2932</v>
      </c>
      <c r="X288" s="75">
        <f t="shared" si="511"/>
        <v>5</v>
      </c>
      <c r="Y288" s="75">
        <f t="shared" si="512"/>
        <v>0</v>
      </c>
      <c r="Z288" s="75"/>
      <c r="AA288" s="2">
        <f t="shared" si="513"/>
        <v>2500</v>
      </c>
      <c r="AB288" s="2">
        <f>IF($F288&lt;=AD$64,AD$65,AD$66)*Calc!$B$12+AD$63</f>
        <v>1500</v>
      </c>
      <c r="AC288" s="2">
        <f t="shared" si="514"/>
        <v>4000</v>
      </c>
      <c r="AD288" s="126">
        <f t="shared" si="515"/>
        <v>-4760</v>
      </c>
      <c r="AE288" s="112">
        <v>4268</v>
      </c>
      <c r="AF288" s="75">
        <f t="shared" si="516"/>
        <v>0</v>
      </c>
      <c r="AG288" s="75"/>
      <c r="AH288" s="75">
        <f t="shared" si="517"/>
        <v>-2091</v>
      </c>
      <c r="AI288" s="75">
        <f t="shared" si="518"/>
        <v>0</v>
      </c>
      <c r="AJ288" s="75">
        <f t="shared" si="481"/>
        <v>0</v>
      </c>
      <c r="AK288" s="75">
        <f t="shared" si="519"/>
        <v>-4294</v>
      </c>
      <c r="AL288" s="75">
        <f t="shared" si="546"/>
        <v>-4294</v>
      </c>
      <c r="AM288" s="114">
        <v>4322</v>
      </c>
      <c r="AN288" s="120"/>
      <c r="AO288" s="75">
        <f t="shared" si="483"/>
        <v>-5197</v>
      </c>
      <c r="AP288" s="75">
        <f t="shared" si="483"/>
        <v>-3681</v>
      </c>
      <c r="AQ288" s="75"/>
      <c r="AR288" s="126">
        <f t="shared" si="520"/>
        <v>-4288</v>
      </c>
      <c r="AS288" s="75">
        <f t="shared" si="484"/>
        <v>-5094</v>
      </c>
      <c r="AT288" s="75">
        <f t="shared" si="484"/>
        <v>-5510</v>
      </c>
      <c r="AU288" s="75">
        <f t="shared" si="484"/>
        <v>0</v>
      </c>
      <c r="AV288" s="75">
        <f t="shared" si="484"/>
        <v>-4968</v>
      </c>
      <c r="AW288" s="112">
        <v>4203</v>
      </c>
      <c r="AX288" s="75">
        <f t="shared" si="485"/>
        <v>-7021</v>
      </c>
      <c r="AY288" s="75">
        <f t="shared" si="485"/>
        <v>-4591</v>
      </c>
      <c r="AZ288" s="75"/>
      <c r="BA288" s="75">
        <f t="shared" si="503"/>
        <v>-4706</v>
      </c>
      <c r="BB288" s="75">
        <f t="shared" si="503"/>
        <v>-3040</v>
      </c>
      <c r="BC288" s="75">
        <f t="shared" si="503"/>
        <v>-4473</v>
      </c>
      <c r="BD288" s="75">
        <f t="shared" si="503"/>
        <v>-4772</v>
      </c>
      <c r="BE288" s="75">
        <f t="shared" si="503"/>
        <v>-4253</v>
      </c>
      <c r="BF288" s="75">
        <f t="shared" si="503"/>
        <v>-3369</v>
      </c>
      <c r="BG288" s="112">
        <v>3075</v>
      </c>
      <c r="BH288" s="75">
        <f t="shared" si="521"/>
        <v>-5180</v>
      </c>
      <c r="BI288" s="75">
        <f t="shared" si="522"/>
        <v>5150</v>
      </c>
      <c r="BJ288" s="75">
        <f t="shared" si="523"/>
        <v>-4182</v>
      </c>
      <c r="BK288" s="75">
        <f t="shared" si="487"/>
        <v>-4655</v>
      </c>
      <c r="BL288" s="75">
        <f t="shared" si="487"/>
        <v>-3914</v>
      </c>
      <c r="BM288" s="75"/>
      <c r="BN288" s="75">
        <f t="shared" si="488"/>
        <v>-5254</v>
      </c>
      <c r="BO288" s="75">
        <f t="shared" si="488"/>
        <v>-3960</v>
      </c>
      <c r="BP288" s="112">
        <v>3855</v>
      </c>
      <c r="BQ288" s="75">
        <f t="shared" si="524"/>
        <v>-3710</v>
      </c>
      <c r="BR288" s="112">
        <v>3565</v>
      </c>
      <c r="BS288" s="75">
        <f t="shared" si="525"/>
        <v>5540</v>
      </c>
      <c r="BT288" s="75">
        <f t="shared" si="504"/>
        <v>-5388</v>
      </c>
      <c r="BU288" s="75">
        <f t="shared" si="504"/>
        <v>-4839</v>
      </c>
      <c r="BV288" s="75">
        <f t="shared" si="504"/>
        <v>0</v>
      </c>
      <c r="BW288" s="75">
        <f t="shared" si="504"/>
        <v>0</v>
      </c>
      <c r="BX288" s="75">
        <f t="shared" si="504"/>
        <v>-4021</v>
      </c>
      <c r="BY288" s="75">
        <f t="shared" si="504"/>
        <v>-3819</v>
      </c>
      <c r="BZ288" s="75">
        <f t="shared" si="504"/>
        <v>-4802</v>
      </c>
      <c r="CA288" s="75">
        <f t="shared" si="504"/>
        <v>-4026</v>
      </c>
      <c r="CB288" s="112">
        <v>3675</v>
      </c>
      <c r="CC288" s="75">
        <f t="shared" si="526"/>
        <v>-759</v>
      </c>
      <c r="CD288" s="75">
        <f t="shared" si="527"/>
        <v>500</v>
      </c>
      <c r="CE288" s="126">
        <f t="shared" si="528"/>
        <v>-1913</v>
      </c>
      <c r="CF288" s="75">
        <f t="shared" si="529"/>
        <v>-4094</v>
      </c>
      <c r="CG288" s="75"/>
      <c r="CH288" s="75">
        <f t="shared" si="490"/>
        <v>-7100</v>
      </c>
      <c r="CI288" s="75">
        <f t="shared" si="490"/>
        <v>-2993</v>
      </c>
      <c r="CJ288" s="75"/>
      <c r="CK288" s="75">
        <f t="shared" si="491"/>
        <v>-3251</v>
      </c>
      <c r="CL288" s="75">
        <f t="shared" si="491"/>
        <v>-4687</v>
      </c>
      <c r="CM288" s="112">
        <v>3619</v>
      </c>
      <c r="CN288" s="75">
        <f t="shared" si="492"/>
        <v>0</v>
      </c>
      <c r="CO288" s="75">
        <f t="shared" si="492"/>
        <v>0</v>
      </c>
      <c r="CP288" s="75">
        <f t="shared" si="492"/>
        <v>0</v>
      </c>
      <c r="CQ288" s="75"/>
      <c r="CR288" s="126">
        <f t="shared" si="530"/>
        <v>-4839</v>
      </c>
      <c r="CS288" s="112">
        <v>2671.1480000000001</v>
      </c>
      <c r="CT288" s="121">
        <f t="shared" si="502"/>
        <v>-4.9630769230769228E-2</v>
      </c>
      <c r="CU288" s="75">
        <f t="shared" si="493"/>
        <v>-4339</v>
      </c>
      <c r="CV288" s="75">
        <f t="shared" si="493"/>
        <v>-4835</v>
      </c>
      <c r="CW288" s="75">
        <f t="shared" si="493"/>
        <v>0</v>
      </c>
      <c r="CX288" s="126" cm="1">
        <f t="array" ref="CX288">IF($F288&lt;=10000,0,-ROUND(MAX(INDEX(CX$26:CX$38,MATCH(MAX($F288-CX$86-IF(CX$8="Yes",IF(CX$9=0,$U288,MIN($U288,CX$9)),0),0),CX$12:CX$25,1))*(MAX($F288-CX$86-IF(CX$8="Yes",IF(CX$9=0,$U288,MIN($U288,CX$9)),0),0)-INDEX(CX$12:CX$25,MATCH(MAX($F288-CX$86-IF(CX$8="Yes",IF(CX$9=0,$U288,MIN($U288,CX$9)),0),0),CX$12:CX$25,1)))+INDEX(CX$39:CX$51,MATCH(MAX($F288-CX$86-IF(CX$8="Yes",IF(CX$9=0,$U288,MIN($U288,CX$9)),0),0),CX$12:CX$25,1))-CX$87,0),0))*(1-_xlfn.IFNA(INDEX(WVFamilyCredit[Percent],MATCH(1,(WVFamilyCredit[Year]=Calc!$B$4)*(WVFamilyCredit[HH Size]=SUM(Calc!$B$11:$B$12))*(WVFamilyCredit[Status]=Calc!$B$8)*(WVFamilyCredit[greater than]&lt;=$F288)*(WVFamilyCredit[equal to or less than]&gt;=$F288),0)),0))</f>
        <v>-4001</v>
      </c>
      <c r="CY288" s="115" cm="1">
        <f t="array" ref="CY288">(1-_xlfn.IFNA(INDEX(WVFamilyCredit[Percent],MATCH(1,(WVFamilyCredit[Year]=Calc!$B$4)*(WVFamilyCredit[HH Size]=SUM(Calc!$B$11:$B$12))*(WVFamilyCredit[Status]=Calc!$B$8)*(WVFamilyCredit[greater than]&lt;=$F288)*(WVFamilyCredit[equal to or less than]&gt;=$F288),0)),0))</f>
        <v>1</v>
      </c>
      <c r="CZ288" s="112">
        <v>4823</v>
      </c>
      <c r="DA288" s="57"/>
      <c r="DB288" s="75">
        <f t="shared" si="494"/>
        <v>-4081</v>
      </c>
      <c r="DC288" s="75">
        <f t="shared" si="494"/>
        <v>0</v>
      </c>
      <c r="DE288" s="57"/>
      <c r="DF288" s="57">
        <f t="shared" si="547"/>
        <v>4268</v>
      </c>
      <c r="DG288" s="57">
        <f t="shared" si="548"/>
        <v>4322</v>
      </c>
      <c r="DH288">
        <v>0</v>
      </c>
      <c r="DI288" s="57">
        <f t="shared" si="549"/>
        <v>4203</v>
      </c>
      <c r="DJ288" s="75">
        <f t="shared" si="550"/>
        <v>3075</v>
      </c>
      <c r="DK288" s="75">
        <f t="shared" si="551"/>
        <v>3855</v>
      </c>
      <c r="DL288" s="75">
        <f t="shared" si="552"/>
        <v>3565</v>
      </c>
      <c r="DM288" s="57">
        <f t="shared" si="553"/>
        <v>3675</v>
      </c>
      <c r="DN288" s="57">
        <f t="shared" si="554"/>
        <v>3619</v>
      </c>
      <c r="DO288">
        <f>0</f>
        <v>0</v>
      </c>
      <c r="DP288">
        <v>0</v>
      </c>
      <c r="DQ288" s="57">
        <f t="shared" si="555"/>
        <v>-4839</v>
      </c>
      <c r="DR288" s="75">
        <f t="shared" si="556"/>
        <v>-4001</v>
      </c>
      <c r="EB288" s="209" cm="1">
        <f t="array" ref="EB288">_xlfn.IFNA(INDEX(CAeitcTable[],MATCH(1,(CAeitcTable[At Least]&lt;=$F288)*(CAeitcTable[But Not Over]&gt;=$F288),0),MATCH(MIN($B$12,3),VALUE(CAeitcTable[#Headers]),0)),0)</f>
        <v>0</v>
      </c>
      <c r="EC288">
        <f t="shared" si="495"/>
        <v>0</v>
      </c>
      <c r="ED288">
        <f t="shared" si="495"/>
        <v>0</v>
      </c>
      <c r="EE288">
        <f t="shared" si="495"/>
        <v>0</v>
      </c>
      <c r="EF288">
        <f t="shared" si="495"/>
        <v>0</v>
      </c>
      <c r="EI288">
        <f t="shared" si="531"/>
        <v>0</v>
      </c>
      <c r="EK288">
        <f t="shared" si="496"/>
        <v>0</v>
      </c>
      <c r="EL288">
        <f t="shared" si="496"/>
        <v>0</v>
      </c>
      <c r="EM288">
        <f t="shared" si="496"/>
        <v>0</v>
      </c>
      <c r="EN288">
        <f t="shared" si="496"/>
        <v>0</v>
      </c>
      <c r="EP288">
        <f t="shared" si="497"/>
        <v>0</v>
      </c>
      <c r="EQ288">
        <f t="shared" si="497"/>
        <v>0</v>
      </c>
      <c r="ER288" s="209">
        <f t="shared" si="532"/>
        <v>0</v>
      </c>
      <c r="ES288">
        <f t="shared" si="498"/>
        <v>0</v>
      </c>
      <c r="ET288">
        <f t="shared" si="498"/>
        <v>0</v>
      </c>
      <c r="EU288" s="213">
        <f t="shared" si="533"/>
        <v>0</v>
      </c>
      <c r="EW288" s="215">
        <f t="shared" si="534"/>
        <v>0</v>
      </c>
      <c r="EX288">
        <f t="shared" si="499"/>
        <v>0</v>
      </c>
      <c r="EY288">
        <f t="shared" si="499"/>
        <v>0</v>
      </c>
      <c r="FB288">
        <f t="shared" si="500"/>
        <v>0</v>
      </c>
      <c r="FC288">
        <f t="shared" si="500"/>
        <v>0</v>
      </c>
      <c r="FD288">
        <f t="shared" si="500"/>
        <v>0</v>
      </c>
      <c r="FG288" s="215">
        <f t="shared" si="535"/>
        <v>0</v>
      </c>
      <c r="FH288">
        <f t="shared" si="501"/>
        <v>0</v>
      </c>
      <c r="FI288">
        <f t="shared" si="501"/>
        <v>0</v>
      </c>
      <c r="FK288">
        <f t="shared" si="536"/>
        <v>0</v>
      </c>
      <c r="FL288" s="215">
        <f t="shared" si="537"/>
        <v>0</v>
      </c>
      <c r="FP288" s="215">
        <f t="shared" si="538"/>
        <v>0</v>
      </c>
      <c r="FQ288">
        <f t="shared" si="539"/>
        <v>0</v>
      </c>
      <c r="FR288" s="215">
        <f t="shared" si="540"/>
        <v>0</v>
      </c>
      <c r="FS288" s="209">
        <f t="shared" si="541"/>
        <v>315</v>
      </c>
      <c r="FU288">
        <f t="shared" si="542"/>
        <v>0</v>
      </c>
    </row>
    <row r="289" spans="6:177">
      <c r="F289" s="2">
        <v>98000</v>
      </c>
      <c r="G289">
        <f t="shared" si="543"/>
        <v>98025</v>
      </c>
      <c r="H289" s="75">
        <f t="shared" si="505"/>
        <v>-13821</v>
      </c>
      <c r="I289" s="57">
        <v>10685</v>
      </c>
      <c r="J289" s="57">
        <v>0</v>
      </c>
      <c r="K289" s="2">
        <f>ROUND(INDEX(CCareExpDecimal[],MATCH(F289,CCareExpDecimal[Income At Least],1),2)*J289,0)</f>
        <v>0</v>
      </c>
      <c r="L289" s="57">
        <v>1200.0000000000061</v>
      </c>
      <c r="M289" s="2">
        <f t="shared" si="506"/>
        <v>0</v>
      </c>
      <c r="N289" s="57">
        <v>4000</v>
      </c>
      <c r="O289" s="57">
        <f t="shared" si="482"/>
        <v>4000</v>
      </c>
      <c r="P289" s="2">
        <f t="shared" si="507"/>
        <v>0</v>
      </c>
      <c r="Q289" s="96">
        <v>0</v>
      </c>
      <c r="R289" s="96">
        <f t="shared" si="544"/>
        <v>0</v>
      </c>
      <c r="S289" s="2">
        <f t="shared" si="545"/>
        <v>0</v>
      </c>
      <c r="T289" s="2">
        <f t="shared" si="508"/>
        <v>-13821</v>
      </c>
      <c r="U289" s="2">
        <f t="shared" si="509"/>
        <v>13821</v>
      </c>
      <c r="V289" s="75"/>
      <c r="W289" s="75">
        <f t="shared" si="510"/>
        <v>-2951</v>
      </c>
      <c r="X289" s="75">
        <f t="shared" si="511"/>
        <v>5</v>
      </c>
      <c r="Y289" s="75">
        <f t="shared" si="512"/>
        <v>0</v>
      </c>
      <c r="Z289" s="75"/>
      <c r="AA289" s="2">
        <f t="shared" si="513"/>
        <v>2500</v>
      </c>
      <c r="AB289" s="2">
        <f>IF($F289&lt;=AD$64,AD$65,AD$66)*Calc!$B$12+AD$63</f>
        <v>1500</v>
      </c>
      <c r="AC289" s="2">
        <f t="shared" si="514"/>
        <v>4000</v>
      </c>
      <c r="AD289" s="126">
        <f t="shared" si="515"/>
        <v>-4785</v>
      </c>
      <c r="AE289" s="112">
        <v>4288</v>
      </c>
      <c r="AF289" s="75">
        <f t="shared" si="516"/>
        <v>0</v>
      </c>
      <c r="AG289" s="75"/>
      <c r="AH289" s="75">
        <f t="shared" si="517"/>
        <v>-2104</v>
      </c>
      <c r="AI289" s="75">
        <f t="shared" si="518"/>
        <v>0</v>
      </c>
      <c r="AJ289" s="75">
        <f t="shared" si="481"/>
        <v>0</v>
      </c>
      <c r="AK289" s="75">
        <f t="shared" si="519"/>
        <v>-4317</v>
      </c>
      <c r="AL289" s="75">
        <f t="shared" si="546"/>
        <v>-4317</v>
      </c>
      <c r="AM289" s="114">
        <v>4346</v>
      </c>
      <c r="AN289" s="120"/>
      <c r="AO289" s="75">
        <f t="shared" si="483"/>
        <v>-5244</v>
      </c>
      <c r="AP289" s="75">
        <f t="shared" si="483"/>
        <v>-3703</v>
      </c>
      <c r="AQ289" s="75"/>
      <c r="AR289" s="126">
        <f t="shared" si="520"/>
        <v>-4315</v>
      </c>
      <c r="AS289" s="75">
        <f t="shared" si="484"/>
        <v>-5127</v>
      </c>
      <c r="AT289" s="75">
        <f t="shared" si="484"/>
        <v>-5553</v>
      </c>
      <c r="AU289" s="75">
        <f t="shared" si="484"/>
        <v>0</v>
      </c>
      <c r="AV289" s="75">
        <f t="shared" si="484"/>
        <v>-4997</v>
      </c>
      <c r="AW289" s="112">
        <v>4232</v>
      </c>
      <c r="AX289" s="75">
        <f t="shared" si="485"/>
        <v>-7063</v>
      </c>
      <c r="AY289" s="75">
        <f t="shared" si="485"/>
        <v>-4620</v>
      </c>
      <c r="AZ289" s="75"/>
      <c r="BA289" s="75">
        <f t="shared" si="503"/>
        <v>-4731</v>
      </c>
      <c r="BB289" s="75">
        <f t="shared" si="503"/>
        <v>-3056</v>
      </c>
      <c r="BC289" s="75">
        <f t="shared" si="503"/>
        <v>-4497</v>
      </c>
      <c r="BD289" s="75">
        <f t="shared" si="503"/>
        <v>-4801</v>
      </c>
      <c r="BE289" s="75">
        <f t="shared" si="503"/>
        <v>-4276</v>
      </c>
      <c r="BF289" s="75">
        <f t="shared" si="503"/>
        <v>-3390</v>
      </c>
      <c r="BG289" s="112">
        <v>3097</v>
      </c>
      <c r="BH289" s="75">
        <f t="shared" si="521"/>
        <v>-5216</v>
      </c>
      <c r="BI289" s="75">
        <f t="shared" si="522"/>
        <v>5150</v>
      </c>
      <c r="BJ289" s="75">
        <f t="shared" si="523"/>
        <v>-4206</v>
      </c>
      <c r="BK289" s="75">
        <f t="shared" si="487"/>
        <v>-4680</v>
      </c>
      <c r="BL289" s="75">
        <f t="shared" si="487"/>
        <v>-3936</v>
      </c>
      <c r="BM289" s="75"/>
      <c r="BN289" s="75">
        <f t="shared" si="488"/>
        <v>-5288</v>
      </c>
      <c r="BO289" s="75">
        <f t="shared" si="488"/>
        <v>-3985</v>
      </c>
      <c r="BP289" s="112">
        <v>3880</v>
      </c>
      <c r="BQ289" s="75">
        <f t="shared" si="524"/>
        <v>-3735</v>
      </c>
      <c r="BR289" s="112">
        <v>3589</v>
      </c>
      <c r="BS289" s="75">
        <f t="shared" si="525"/>
        <v>5540</v>
      </c>
      <c r="BT289" s="75">
        <f t="shared" si="504"/>
        <v>-5422</v>
      </c>
      <c r="BU289" s="75">
        <f t="shared" si="504"/>
        <v>-4872</v>
      </c>
      <c r="BV289" s="75">
        <f t="shared" si="504"/>
        <v>0</v>
      </c>
      <c r="BW289" s="75">
        <f t="shared" si="504"/>
        <v>0</v>
      </c>
      <c r="BX289" s="75">
        <f t="shared" si="504"/>
        <v>-4053</v>
      </c>
      <c r="BY289" s="75">
        <f t="shared" si="504"/>
        <v>-3844</v>
      </c>
      <c r="BZ289" s="75">
        <f t="shared" si="504"/>
        <v>-4832</v>
      </c>
      <c r="CA289" s="75">
        <f t="shared" si="504"/>
        <v>-4049</v>
      </c>
      <c r="CB289" s="112">
        <v>3699</v>
      </c>
      <c r="CC289" s="75">
        <f t="shared" si="526"/>
        <v>-769</v>
      </c>
      <c r="CD289" s="75">
        <f t="shared" si="527"/>
        <v>500</v>
      </c>
      <c r="CE289" s="126">
        <f t="shared" si="528"/>
        <v>-1926</v>
      </c>
      <c r="CF289" s="75">
        <f t="shared" si="529"/>
        <v>-4117</v>
      </c>
      <c r="CG289" s="75"/>
      <c r="CH289" s="75">
        <f t="shared" si="490"/>
        <v>-7144</v>
      </c>
      <c r="CI289" s="75">
        <f t="shared" si="490"/>
        <v>-3009</v>
      </c>
      <c r="CJ289" s="75"/>
      <c r="CK289" s="75">
        <f t="shared" si="491"/>
        <v>-3275</v>
      </c>
      <c r="CL289" s="75">
        <f t="shared" si="491"/>
        <v>-4719</v>
      </c>
      <c r="CM289" s="112">
        <v>3651</v>
      </c>
      <c r="CN289" s="75">
        <f t="shared" si="492"/>
        <v>0</v>
      </c>
      <c r="CO289" s="75">
        <f t="shared" si="492"/>
        <v>0</v>
      </c>
      <c r="CP289" s="75">
        <f t="shared" si="492"/>
        <v>0</v>
      </c>
      <c r="CQ289" s="75"/>
      <c r="CR289" s="126">
        <f t="shared" si="530"/>
        <v>-4870</v>
      </c>
      <c r="CS289" s="112">
        <v>2701.8980000000001</v>
      </c>
      <c r="CT289" s="121">
        <f t="shared" si="502"/>
        <v>-4.9693877551020407E-2</v>
      </c>
      <c r="CU289" s="75">
        <f t="shared" si="493"/>
        <v>-4372</v>
      </c>
      <c r="CV289" s="75">
        <f t="shared" si="493"/>
        <v>-4864</v>
      </c>
      <c r="CW289" s="75">
        <f t="shared" si="493"/>
        <v>0</v>
      </c>
      <c r="CX289" s="126" cm="1">
        <f t="array" ref="CX289">IF($F289&lt;=10000,0,-ROUND(MAX(INDEX(CX$26:CX$38,MATCH(MAX($F289-CX$86-IF(CX$8="Yes",IF(CX$9=0,$U289,MIN($U289,CX$9)),0),0),CX$12:CX$25,1))*(MAX($F289-CX$86-IF(CX$8="Yes",IF(CX$9=0,$U289,MIN($U289,CX$9)),0),0)-INDEX(CX$12:CX$25,MATCH(MAX($F289-CX$86-IF(CX$8="Yes",IF(CX$9=0,$U289,MIN($U289,CX$9)),0),0),CX$12:CX$25,1)))+INDEX(CX$39:CX$51,MATCH(MAX($F289-CX$86-IF(CX$8="Yes",IF(CX$9=0,$U289,MIN($U289,CX$9)),0),0),CX$12:CX$25,1))-CX$87,0),0))*(1-_xlfn.IFNA(INDEX(WVFamilyCredit[Percent],MATCH(1,(WVFamilyCredit[Year]=Calc!$B$4)*(WVFamilyCredit[HH Size]=SUM(Calc!$B$11:$B$12))*(WVFamilyCredit[Status]=Calc!$B$8)*(WVFamilyCredit[greater than]&lt;=$F289)*(WVFamilyCredit[equal to or less than]&gt;=$F289),0)),0))</f>
        <v>-4027</v>
      </c>
      <c r="CY289" s="115" cm="1">
        <f t="array" ref="CY289">(1-_xlfn.IFNA(INDEX(WVFamilyCredit[Percent],MATCH(1,(WVFamilyCredit[Year]=Calc!$B$4)*(WVFamilyCredit[HH Size]=SUM(Calc!$B$11:$B$12))*(WVFamilyCredit[Status]=Calc!$B$8)*(WVFamilyCredit[greater than]&lt;=$F289)*(WVFamilyCredit[equal to or less than]&gt;=$F289),0)),0))</f>
        <v>1</v>
      </c>
      <c r="CZ289" s="112">
        <v>4855</v>
      </c>
      <c r="DA289" s="57"/>
      <c r="DB289" s="75">
        <f t="shared" si="494"/>
        <v>-4108</v>
      </c>
      <c r="DC289" s="75">
        <f t="shared" si="494"/>
        <v>0</v>
      </c>
      <c r="DE289" s="57"/>
      <c r="DF289" s="57">
        <f t="shared" si="547"/>
        <v>4288</v>
      </c>
      <c r="DG289" s="57">
        <f t="shared" si="548"/>
        <v>4346</v>
      </c>
      <c r="DH289">
        <v>0</v>
      </c>
      <c r="DI289" s="57">
        <f t="shared" si="549"/>
        <v>4232</v>
      </c>
      <c r="DJ289" s="75">
        <f t="shared" si="550"/>
        <v>3097</v>
      </c>
      <c r="DK289" s="75">
        <f t="shared" si="551"/>
        <v>3880</v>
      </c>
      <c r="DL289" s="75">
        <f t="shared" si="552"/>
        <v>3589</v>
      </c>
      <c r="DM289" s="57">
        <f t="shared" si="553"/>
        <v>3699</v>
      </c>
      <c r="DN289" s="57">
        <f t="shared" si="554"/>
        <v>3651</v>
      </c>
      <c r="DO289">
        <f>0</f>
        <v>0</v>
      </c>
      <c r="DP289">
        <v>0</v>
      </c>
      <c r="DQ289" s="57">
        <f t="shared" si="555"/>
        <v>-4870</v>
      </c>
      <c r="DR289" s="75">
        <f t="shared" si="556"/>
        <v>-4027</v>
      </c>
      <c r="EB289" s="209" cm="1">
        <f t="array" ref="EB289">_xlfn.IFNA(INDEX(CAeitcTable[],MATCH(1,(CAeitcTable[At Least]&lt;=$F289)*(CAeitcTable[But Not Over]&gt;=$F289),0),MATCH(MIN($B$12,3),VALUE(CAeitcTable[#Headers]),0)),0)</f>
        <v>0</v>
      </c>
      <c r="EC289">
        <f t="shared" si="495"/>
        <v>0</v>
      </c>
      <c r="ED289">
        <f t="shared" si="495"/>
        <v>0</v>
      </c>
      <c r="EE289">
        <f t="shared" si="495"/>
        <v>0</v>
      </c>
      <c r="EF289">
        <f t="shared" si="495"/>
        <v>0</v>
      </c>
      <c r="EI289">
        <f t="shared" si="531"/>
        <v>0</v>
      </c>
      <c r="EK289">
        <f t="shared" si="496"/>
        <v>0</v>
      </c>
      <c r="EL289">
        <f t="shared" si="496"/>
        <v>0</v>
      </c>
      <c r="EM289">
        <f t="shared" si="496"/>
        <v>0</v>
      </c>
      <c r="EN289">
        <f t="shared" si="496"/>
        <v>0</v>
      </c>
      <c r="EP289">
        <f t="shared" si="497"/>
        <v>0</v>
      </c>
      <c r="EQ289">
        <f t="shared" si="497"/>
        <v>0</v>
      </c>
      <c r="ER289" s="209">
        <f t="shared" si="532"/>
        <v>0</v>
      </c>
      <c r="ES289">
        <f t="shared" si="498"/>
        <v>0</v>
      </c>
      <c r="ET289">
        <f t="shared" si="498"/>
        <v>0</v>
      </c>
      <c r="EU289" s="213">
        <f t="shared" si="533"/>
        <v>0</v>
      </c>
      <c r="EW289" s="215">
        <f t="shared" si="534"/>
        <v>0</v>
      </c>
      <c r="EX289">
        <f t="shared" si="499"/>
        <v>0</v>
      </c>
      <c r="EY289">
        <f t="shared" si="499"/>
        <v>0</v>
      </c>
      <c r="FB289">
        <f t="shared" si="500"/>
        <v>0</v>
      </c>
      <c r="FC289">
        <f t="shared" si="500"/>
        <v>0</v>
      </c>
      <c r="FD289">
        <f t="shared" si="500"/>
        <v>0</v>
      </c>
      <c r="FG289" s="215">
        <f t="shared" si="535"/>
        <v>0</v>
      </c>
      <c r="FH289">
        <f t="shared" si="501"/>
        <v>0</v>
      </c>
      <c r="FI289">
        <f t="shared" si="501"/>
        <v>0</v>
      </c>
      <c r="FK289">
        <f t="shared" si="536"/>
        <v>0</v>
      </c>
      <c r="FL289" s="215">
        <f t="shared" si="537"/>
        <v>0</v>
      </c>
      <c r="FP289" s="215">
        <f t="shared" si="538"/>
        <v>0</v>
      </c>
      <c r="FQ289">
        <f t="shared" si="539"/>
        <v>0</v>
      </c>
      <c r="FR289" s="215">
        <f t="shared" si="540"/>
        <v>0</v>
      </c>
      <c r="FS289" s="209">
        <f t="shared" si="541"/>
        <v>315</v>
      </c>
      <c r="FU289">
        <f t="shared" si="542"/>
        <v>0</v>
      </c>
    </row>
    <row r="290" spans="6:177">
      <c r="F290" s="2">
        <v>98500</v>
      </c>
      <c r="G290">
        <f t="shared" si="543"/>
        <v>98525</v>
      </c>
      <c r="H290" s="75">
        <f t="shared" si="505"/>
        <v>-13931</v>
      </c>
      <c r="I290" s="57">
        <v>10795</v>
      </c>
      <c r="J290" s="57">
        <v>0</v>
      </c>
      <c r="K290" s="2">
        <f>ROUND(INDEX(CCareExpDecimal[],MATCH(F290,CCareExpDecimal[Income At Least],1),2)*J290,0)</f>
        <v>0</v>
      </c>
      <c r="L290" s="57">
        <v>1200.0000000000061</v>
      </c>
      <c r="M290" s="2">
        <f t="shared" si="506"/>
        <v>0</v>
      </c>
      <c r="N290" s="57">
        <v>4000</v>
      </c>
      <c r="O290" s="57">
        <f t="shared" si="482"/>
        <v>4000</v>
      </c>
      <c r="P290" s="2">
        <f t="shared" si="507"/>
        <v>0</v>
      </c>
      <c r="Q290" s="96">
        <v>0</v>
      </c>
      <c r="R290" s="96">
        <f t="shared" si="544"/>
        <v>0</v>
      </c>
      <c r="S290" s="2">
        <f t="shared" si="545"/>
        <v>0</v>
      </c>
      <c r="T290" s="2">
        <f t="shared" si="508"/>
        <v>-13931</v>
      </c>
      <c r="U290" s="2">
        <f t="shared" si="509"/>
        <v>13931</v>
      </c>
      <c r="V290" s="75"/>
      <c r="W290" s="75">
        <f t="shared" si="510"/>
        <v>-2970</v>
      </c>
      <c r="X290" s="75">
        <f t="shared" si="511"/>
        <v>5</v>
      </c>
      <c r="Y290" s="75">
        <f t="shared" si="512"/>
        <v>0</v>
      </c>
      <c r="Z290" s="75"/>
      <c r="AA290" s="2">
        <f t="shared" si="513"/>
        <v>2500</v>
      </c>
      <c r="AB290" s="2">
        <f>IF($F290&lt;=AD$64,AD$65,AD$66)*Calc!$B$12+AD$63</f>
        <v>1500</v>
      </c>
      <c r="AC290" s="2">
        <f t="shared" si="514"/>
        <v>4000</v>
      </c>
      <c r="AD290" s="126">
        <f t="shared" si="515"/>
        <v>-4810</v>
      </c>
      <c r="AE290" s="112">
        <v>4308</v>
      </c>
      <c r="AF290" s="75">
        <f t="shared" si="516"/>
        <v>0</v>
      </c>
      <c r="AG290" s="75"/>
      <c r="AH290" s="75">
        <f t="shared" si="517"/>
        <v>-2116</v>
      </c>
      <c r="AI290" s="75">
        <f t="shared" si="518"/>
        <v>0</v>
      </c>
      <c r="AJ290" s="75">
        <f t="shared" si="481"/>
        <v>0</v>
      </c>
      <c r="AK290" s="75">
        <f t="shared" si="519"/>
        <v>-4341</v>
      </c>
      <c r="AL290" s="75">
        <f t="shared" si="546"/>
        <v>-4341</v>
      </c>
      <c r="AM290" s="114">
        <v>4369</v>
      </c>
      <c r="AN290" s="120"/>
      <c r="AO290" s="75">
        <f t="shared" si="483"/>
        <v>-5290</v>
      </c>
      <c r="AP290" s="75">
        <f t="shared" si="483"/>
        <v>-3725</v>
      </c>
      <c r="AQ290" s="75"/>
      <c r="AR290" s="126">
        <f t="shared" si="520"/>
        <v>-4343</v>
      </c>
      <c r="AS290" s="75">
        <f t="shared" si="484"/>
        <v>-5160</v>
      </c>
      <c r="AT290" s="75">
        <f t="shared" si="484"/>
        <v>-5595</v>
      </c>
      <c r="AU290" s="75">
        <f t="shared" si="484"/>
        <v>0</v>
      </c>
      <c r="AV290" s="75">
        <f t="shared" si="484"/>
        <v>-5026</v>
      </c>
      <c r="AW290" s="112">
        <v>4261</v>
      </c>
      <c r="AX290" s="75">
        <f t="shared" si="485"/>
        <v>-7104</v>
      </c>
      <c r="AY290" s="75">
        <f t="shared" si="485"/>
        <v>-4649</v>
      </c>
      <c r="AZ290" s="75"/>
      <c r="BA290" s="75">
        <f t="shared" si="503"/>
        <v>-4756</v>
      </c>
      <c r="BB290" s="75">
        <f t="shared" si="503"/>
        <v>-3071</v>
      </c>
      <c r="BC290" s="75">
        <f t="shared" si="503"/>
        <v>-4520</v>
      </c>
      <c r="BD290" s="75">
        <f t="shared" si="503"/>
        <v>-4829</v>
      </c>
      <c r="BE290" s="75">
        <f t="shared" si="503"/>
        <v>-4298</v>
      </c>
      <c r="BF290" s="75">
        <f t="shared" si="503"/>
        <v>-3412</v>
      </c>
      <c r="BG290" s="112">
        <v>3118</v>
      </c>
      <c r="BH290" s="75">
        <f t="shared" si="521"/>
        <v>-5251</v>
      </c>
      <c r="BI290" s="75">
        <f t="shared" si="522"/>
        <v>5150</v>
      </c>
      <c r="BJ290" s="75">
        <f t="shared" si="523"/>
        <v>-4230</v>
      </c>
      <c r="BK290" s="75">
        <f t="shared" si="487"/>
        <v>-4705</v>
      </c>
      <c r="BL290" s="75">
        <f t="shared" si="487"/>
        <v>-3957</v>
      </c>
      <c r="BM290" s="75"/>
      <c r="BN290" s="75">
        <f t="shared" si="488"/>
        <v>-5322</v>
      </c>
      <c r="BO290" s="75">
        <f t="shared" si="488"/>
        <v>-4010</v>
      </c>
      <c r="BP290" s="112">
        <v>3905</v>
      </c>
      <c r="BQ290" s="75">
        <f t="shared" si="524"/>
        <v>-3760</v>
      </c>
      <c r="BR290" s="112">
        <v>3613</v>
      </c>
      <c r="BS290" s="75">
        <f t="shared" si="525"/>
        <v>5540</v>
      </c>
      <c r="BT290" s="75">
        <f t="shared" si="504"/>
        <v>-5455</v>
      </c>
      <c r="BU290" s="75">
        <f t="shared" si="504"/>
        <v>-4905</v>
      </c>
      <c r="BV290" s="75">
        <f t="shared" si="504"/>
        <v>0</v>
      </c>
      <c r="BW290" s="75">
        <f t="shared" si="504"/>
        <v>0</v>
      </c>
      <c r="BX290" s="75">
        <f t="shared" si="504"/>
        <v>-4085</v>
      </c>
      <c r="BY290" s="75">
        <f t="shared" si="504"/>
        <v>-3868</v>
      </c>
      <c r="BZ290" s="75">
        <f t="shared" si="504"/>
        <v>-4862</v>
      </c>
      <c r="CA290" s="75">
        <f t="shared" si="504"/>
        <v>-4073</v>
      </c>
      <c r="CB290" s="112">
        <v>3723</v>
      </c>
      <c r="CC290" s="75">
        <f t="shared" si="526"/>
        <v>-779</v>
      </c>
      <c r="CD290" s="75">
        <f t="shared" si="527"/>
        <v>500</v>
      </c>
      <c r="CE290" s="126">
        <f t="shared" si="528"/>
        <v>-1940</v>
      </c>
      <c r="CF290" s="75">
        <f t="shared" si="529"/>
        <v>-4141</v>
      </c>
      <c r="CG290" s="75"/>
      <c r="CH290" s="75">
        <f t="shared" si="490"/>
        <v>-7187</v>
      </c>
      <c r="CI290" s="75">
        <f t="shared" si="490"/>
        <v>-3024</v>
      </c>
      <c r="CJ290" s="75"/>
      <c r="CK290" s="75">
        <f t="shared" si="491"/>
        <v>-3299</v>
      </c>
      <c r="CL290" s="75">
        <f t="shared" si="491"/>
        <v>-4751</v>
      </c>
      <c r="CM290" s="112">
        <v>3684</v>
      </c>
      <c r="CN290" s="75">
        <f t="shared" si="492"/>
        <v>0</v>
      </c>
      <c r="CO290" s="75">
        <f t="shared" si="492"/>
        <v>0</v>
      </c>
      <c r="CP290" s="75">
        <f t="shared" si="492"/>
        <v>0</v>
      </c>
      <c r="CQ290" s="75"/>
      <c r="CR290" s="126">
        <f t="shared" si="530"/>
        <v>-4900</v>
      </c>
      <c r="CS290" s="112">
        <v>2732.6480000000001</v>
      </c>
      <c r="CT290" s="121">
        <f t="shared" si="502"/>
        <v>-4.9746192893401014E-2</v>
      </c>
      <c r="CU290" s="75">
        <f t="shared" si="493"/>
        <v>-4405</v>
      </c>
      <c r="CV290" s="75">
        <f t="shared" si="493"/>
        <v>-4893</v>
      </c>
      <c r="CW290" s="75">
        <f t="shared" si="493"/>
        <v>0</v>
      </c>
      <c r="CX290" s="126" cm="1">
        <f t="array" ref="CX290">IF($F290&lt;=10000,0,-ROUND(MAX(INDEX(CX$26:CX$38,MATCH(MAX($F290-CX$86-IF(CX$8="Yes",IF(CX$9=0,$U290,MIN($U290,CX$9)),0),0),CX$12:CX$25,1))*(MAX($F290-CX$86-IF(CX$8="Yes",IF(CX$9=0,$U290,MIN($U290,CX$9)),0),0)-INDEX(CX$12:CX$25,MATCH(MAX($F290-CX$86-IF(CX$8="Yes",IF(CX$9=0,$U290,MIN($U290,CX$9)),0),0),CX$12:CX$25,1)))+INDEX(CX$39:CX$51,MATCH(MAX($F290-CX$86-IF(CX$8="Yes",IF(CX$9=0,$U290,MIN($U290,CX$9)),0),0),CX$12:CX$25,1))-CX$87,0),0))*(1-_xlfn.IFNA(INDEX(WVFamilyCredit[Percent],MATCH(1,(WVFamilyCredit[Year]=Calc!$B$4)*(WVFamilyCredit[HH Size]=SUM(Calc!$B$11:$B$12))*(WVFamilyCredit[Status]=Calc!$B$8)*(WVFamilyCredit[greater than]&lt;=$F290)*(WVFamilyCredit[equal to or less than]&gt;=$F290),0)),0))</f>
        <v>-4052</v>
      </c>
      <c r="CY290" s="115" cm="1">
        <f t="array" ref="CY290">(1-_xlfn.IFNA(INDEX(WVFamilyCredit[Percent],MATCH(1,(WVFamilyCredit[Year]=Calc!$B$4)*(WVFamilyCredit[HH Size]=SUM(Calc!$B$11:$B$12))*(WVFamilyCredit[Status]=Calc!$B$8)*(WVFamilyCredit[greater than]&lt;=$F290)*(WVFamilyCredit[equal to or less than]&gt;=$F290),0)),0))</f>
        <v>1</v>
      </c>
      <c r="CZ290" s="112">
        <v>4888</v>
      </c>
      <c r="DA290" s="57"/>
      <c r="DB290" s="75">
        <f t="shared" si="494"/>
        <v>-4134</v>
      </c>
      <c r="DC290" s="75">
        <f t="shared" si="494"/>
        <v>0</v>
      </c>
      <c r="DE290" s="57"/>
      <c r="DF290" s="57">
        <f t="shared" si="547"/>
        <v>4308</v>
      </c>
      <c r="DG290" s="57">
        <f t="shared" si="548"/>
        <v>4369</v>
      </c>
      <c r="DH290">
        <v>0</v>
      </c>
      <c r="DI290" s="57">
        <f t="shared" si="549"/>
        <v>4261</v>
      </c>
      <c r="DJ290" s="75">
        <f t="shared" si="550"/>
        <v>3118</v>
      </c>
      <c r="DK290" s="75">
        <f t="shared" si="551"/>
        <v>3905</v>
      </c>
      <c r="DL290" s="75">
        <f t="shared" si="552"/>
        <v>3613</v>
      </c>
      <c r="DM290" s="57">
        <f t="shared" si="553"/>
        <v>3723</v>
      </c>
      <c r="DN290" s="57">
        <f t="shared" si="554"/>
        <v>3684</v>
      </c>
      <c r="DO290">
        <f>0</f>
        <v>0</v>
      </c>
      <c r="DP290">
        <v>0</v>
      </c>
      <c r="DQ290" s="57">
        <f t="shared" si="555"/>
        <v>-4900</v>
      </c>
      <c r="DR290" s="75">
        <f t="shared" si="556"/>
        <v>-4052</v>
      </c>
      <c r="EB290" s="209" cm="1">
        <f t="array" ref="EB290">_xlfn.IFNA(INDEX(CAeitcTable[],MATCH(1,(CAeitcTable[At Least]&lt;=$F290)*(CAeitcTable[But Not Over]&gt;=$F290),0),MATCH(MIN($B$12,3),VALUE(CAeitcTable[#Headers]),0)),0)</f>
        <v>0</v>
      </c>
      <c r="EC290">
        <f t="shared" si="495"/>
        <v>0</v>
      </c>
      <c r="ED290">
        <f t="shared" si="495"/>
        <v>0</v>
      </c>
      <c r="EE290">
        <f t="shared" si="495"/>
        <v>0</v>
      </c>
      <c r="EF290">
        <f t="shared" si="495"/>
        <v>0</v>
      </c>
      <c r="EI290">
        <f t="shared" si="531"/>
        <v>0</v>
      </c>
      <c r="EK290">
        <f t="shared" si="496"/>
        <v>0</v>
      </c>
      <c r="EL290">
        <f t="shared" si="496"/>
        <v>0</v>
      </c>
      <c r="EM290">
        <f t="shared" si="496"/>
        <v>0</v>
      </c>
      <c r="EN290">
        <f t="shared" si="496"/>
        <v>0</v>
      </c>
      <c r="EP290">
        <f t="shared" si="497"/>
        <v>0</v>
      </c>
      <c r="EQ290">
        <f t="shared" si="497"/>
        <v>0</v>
      </c>
      <c r="ER290" s="209">
        <f t="shared" si="532"/>
        <v>0</v>
      </c>
      <c r="ES290">
        <f t="shared" si="498"/>
        <v>0</v>
      </c>
      <c r="ET290">
        <f t="shared" si="498"/>
        <v>0</v>
      </c>
      <c r="EU290" s="213">
        <f t="shared" si="533"/>
        <v>0</v>
      </c>
      <c r="EW290" s="215">
        <f t="shared" si="534"/>
        <v>0</v>
      </c>
      <c r="EX290">
        <f t="shared" si="499"/>
        <v>0</v>
      </c>
      <c r="EY290">
        <f t="shared" si="499"/>
        <v>0</v>
      </c>
      <c r="FB290">
        <f t="shared" si="500"/>
        <v>0</v>
      </c>
      <c r="FC290">
        <f t="shared" si="500"/>
        <v>0</v>
      </c>
      <c r="FD290">
        <f t="shared" si="500"/>
        <v>0</v>
      </c>
      <c r="FG290" s="215">
        <f t="shared" si="535"/>
        <v>0</v>
      </c>
      <c r="FH290">
        <f t="shared" si="501"/>
        <v>0</v>
      </c>
      <c r="FI290">
        <f t="shared" si="501"/>
        <v>0</v>
      </c>
      <c r="FK290">
        <f t="shared" si="536"/>
        <v>0</v>
      </c>
      <c r="FL290" s="215">
        <f t="shared" si="537"/>
        <v>0</v>
      </c>
      <c r="FP290" s="215">
        <f t="shared" si="538"/>
        <v>0</v>
      </c>
      <c r="FQ290">
        <f t="shared" si="539"/>
        <v>0</v>
      </c>
      <c r="FR290" s="215">
        <f t="shared" si="540"/>
        <v>0</v>
      </c>
      <c r="FS290" s="209">
        <f t="shared" si="541"/>
        <v>315</v>
      </c>
      <c r="FU290">
        <f t="shared" si="542"/>
        <v>0</v>
      </c>
    </row>
    <row r="291" spans="6:177">
      <c r="F291" s="2">
        <v>99000</v>
      </c>
      <c r="G291">
        <f t="shared" si="543"/>
        <v>99025</v>
      </c>
      <c r="H291" s="75">
        <f t="shared" si="505"/>
        <v>-14041</v>
      </c>
      <c r="I291" s="57">
        <v>10905</v>
      </c>
      <c r="J291" s="57">
        <v>0</v>
      </c>
      <c r="K291" s="2">
        <f>ROUND(INDEX(CCareExpDecimal[],MATCH(F291,CCareExpDecimal[Income At Least],1),2)*J291,0)</f>
        <v>0</v>
      </c>
      <c r="L291" s="57">
        <v>1200.0000000000061</v>
      </c>
      <c r="M291" s="2">
        <f t="shared" si="506"/>
        <v>0</v>
      </c>
      <c r="N291" s="57">
        <v>4000</v>
      </c>
      <c r="O291" s="57">
        <f t="shared" si="482"/>
        <v>4000</v>
      </c>
      <c r="P291" s="2">
        <f t="shared" si="507"/>
        <v>0</v>
      </c>
      <c r="Q291" s="96">
        <v>0</v>
      </c>
      <c r="R291" s="96">
        <f t="shared" si="544"/>
        <v>0</v>
      </c>
      <c r="S291" s="2">
        <f t="shared" si="545"/>
        <v>0</v>
      </c>
      <c r="T291" s="2">
        <f t="shared" si="508"/>
        <v>-14041</v>
      </c>
      <c r="U291" s="2">
        <f t="shared" si="509"/>
        <v>14041</v>
      </c>
      <c r="V291" s="75"/>
      <c r="W291" s="75">
        <f t="shared" si="510"/>
        <v>-2989</v>
      </c>
      <c r="X291" s="75">
        <f t="shared" si="511"/>
        <v>5</v>
      </c>
      <c r="Y291" s="75">
        <f t="shared" si="512"/>
        <v>0</v>
      </c>
      <c r="Z291" s="75"/>
      <c r="AA291" s="2">
        <f t="shared" si="513"/>
        <v>2500</v>
      </c>
      <c r="AB291" s="2">
        <f>IF($F291&lt;=AD$64,AD$65,AD$66)*Calc!$B$12+AD$63</f>
        <v>1500</v>
      </c>
      <c r="AC291" s="2">
        <f t="shared" si="514"/>
        <v>4000</v>
      </c>
      <c r="AD291" s="126">
        <f t="shared" si="515"/>
        <v>-4835</v>
      </c>
      <c r="AE291" s="112">
        <v>4323</v>
      </c>
      <c r="AF291" s="75">
        <f t="shared" si="516"/>
        <v>0</v>
      </c>
      <c r="AG291" s="75"/>
      <c r="AH291" s="75">
        <f t="shared" si="517"/>
        <v>-2129</v>
      </c>
      <c r="AI291" s="75">
        <f t="shared" si="518"/>
        <v>0</v>
      </c>
      <c r="AJ291" s="75">
        <f t="shared" si="481"/>
        <v>0</v>
      </c>
      <c r="AK291" s="75">
        <f t="shared" si="519"/>
        <v>-4364</v>
      </c>
      <c r="AL291" s="75">
        <f t="shared" si="546"/>
        <v>-4364</v>
      </c>
      <c r="AM291" s="114">
        <v>4393</v>
      </c>
      <c r="AN291" s="120"/>
      <c r="AO291" s="75">
        <f t="shared" si="483"/>
        <v>-5337</v>
      </c>
      <c r="AP291" s="75">
        <f t="shared" si="483"/>
        <v>-3747</v>
      </c>
      <c r="AQ291" s="75"/>
      <c r="AR291" s="126">
        <f t="shared" si="520"/>
        <v>-4370</v>
      </c>
      <c r="AS291" s="75">
        <f t="shared" si="484"/>
        <v>-5193</v>
      </c>
      <c r="AT291" s="75">
        <f t="shared" si="484"/>
        <v>-5638</v>
      </c>
      <c r="AU291" s="75">
        <f t="shared" si="484"/>
        <v>0</v>
      </c>
      <c r="AV291" s="75">
        <f t="shared" si="484"/>
        <v>-5054</v>
      </c>
      <c r="AW291" s="112">
        <v>4290</v>
      </c>
      <c r="AX291" s="75">
        <f t="shared" si="485"/>
        <v>-7145</v>
      </c>
      <c r="AY291" s="75">
        <f t="shared" si="485"/>
        <v>-4678</v>
      </c>
      <c r="AZ291" s="75"/>
      <c r="BA291" s="75">
        <f t="shared" si="503"/>
        <v>-4780</v>
      </c>
      <c r="BB291" s="75">
        <f t="shared" si="503"/>
        <v>-3087</v>
      </c>
      <c r="BC291" s="75">
        <f t="shared" si="503"/>
        <v>-4543</v>
      </c>
      <c r="BD291" s="75">
        <f t="shared" si="503"/>
        <v>-4858</v>
      </c>
      <c r="BE291" s="75">
        <f t="shared" si="503"/>
        <v>-4321</v>
      </c>
      <c r="BF291" s="75">
        <f t="shared" si="503"/>
        <v>-3433</v>
      </c>
      <c r="BG291" s="112">
        <v>3139</v>
      </c>
      <c r="BH291" s="75">
        <f t="shared" si="521"/>
        <v>-5287</v>
      </c>
      <c r="BI291" s="75">
        <f t="shared" si="522"/>
        <v>5150</v>
      </c>
      <c r="BJ291" s="75">
        <f t="shared" si="523"/>
        <v>-4253</v>
      </c>
      <c r="BK291" s="75">
        <f t="shared" si="487"/>
        <v>-4730</v>
      </c>
      <c r="BL291" s="75">
        <f t="shared" si="487"/>
        <v>-3978</v>
      </c>
      <c r="BM291" s="75"/>
      <c r="BN291" s="75">
        <f t="shared" si="488"/>
        <v>-5356</v>
      </c>
      <c r="BO291" s="75">
        <f t="shared" si="488"/>
        <v>-4035</v>
      </c>
      <c r="BP291" s="112">
        <v>3930</v>
      </c>
      <c r="BQ291" s="75">
        <f t="shared" si="524"/>
        <v>-3785</v>
      </c>
      <c r="BR291" s="112">
        <v>3637</v>
      </c>
      <c r="BS291" s="75">
        <f t="shared" si="525"/>
        <v>5540</v>
      </c>
      <c r="BT291" s="75">
        <f t="shared" si="504"/>
        <v>-5489</v>
      </c>
      <c r="BU291" s="75">
        <f t="shared" si="504"/>
        <v>-4938</v>
      </c>
      <c r="BV291" s="75">
        <f t="shared" si="504"/>
        <v>0</v>
      </c>
      <c r="BW291" s="75">
        <f t="shared" si="504"/>
        <v>0</v>
      </c>
      <c r="BX291" s="75">
        <f t="shared" si="504"/>
        <v>-4116</v>
      </c>
      <c r="BY291" s="75">
        <f t="shared" si="504"/>
        <v>-3893</v>
      </c>
      <c r="BZ291" s="75">
        <f t="shared" si="504"/>
        <v>-4892</v>
      </c>
      <c r="CA291" s="75">
        <f t="shared" si="504"/>
        <v>-4097</v>
      </c>
      <c r="CB291" s="112">
        <v>3747</v>
      </c>
      <c r="CC291" s="75">
        <f t="shared" si="526"/>
        <v>-788</v>
      </c>
      <c r="CD291" s="75">
        <f t="shared" si="527"/>
        <v>500</v>
      </c>
      <c r="CE291" s="126">
        <f t="shared" si="528"/>
        <v>-1954</v>
      </c>
      <c r="CF291" s="75">
        <f t="shared" si="529"/>
        <v>-4165</v>
      </c>
      <c r="CG291" s="75"/>
      <c r="CH291" s="75">
        <f t="shared" si="490"/>
        <v>-7231</v>
      </c>
      <c r="CI291" s="75">
        <f t="shared" si="490"/>
        <v>-3039</v>
      </c>
      <c r="CJ291" s="75"/>
      <c r="CK291" s="75">
        <f t="shared" si="491"/>
        <v>-3322</v>
      </c>
      <c r="CL291" s="75">
        <f t="shared" si="491"/>
        <v>-4783</v>
      </c>
      <c r="CM291" s="112">
        <v>3716</v>
      </c>
      <c r="CN291" s="75">
        <f t="shared" si="492"/>
        <v>0</v>
      </c>
      <c r="CO291" s="75">
        <f t="shared" si="492"/>
        <v>0</v>
      </c>
      <c r="CP291" s="75">
        <f t="shared" si="492"/>
        <v>0</v>
      </c>
      <c r="CQ291" s="75"/>
      <c r="CR291" s="126">
        <f t="shared" si="530"/>
        <v>-4931</v>
      </c>
      <c r="CS291" s="112">
        <v>2763.3980000000001</v>
      </c>
      <c r="CT291" s="121">
        <f t="shared" si="502"/>
        <v>-4.9808080808080808E-2</v>
      </c>
      <c r="CU291" s="75">
        <f t="shared" si="493"/>
        <v>-4438</v>
      </c>
      <c r="CV291" s="75">
        <f t="shared" si="493"/>
        <v>-4922</v>
      </c>
      <c r="CW291" s="75">
        <f t="shared" si="493"/>
        <v>0</v>
      </c>
      <c r="CX291" s="126" cm="1">
        <f t="array" ref="CX291">IF($F291&lt;=10000,0,-ROUND(MAX(INDEX(CX$26:CX$38,MATCH(MAX($F291-CX$86-IF(CX$8="Yes",IF(CX$9=0,$U291,MIN($U291,CX$9)),0),0),CX$12:CX$25,1))*(MAX($F291-CX$86-IF(CX$8="Yes",IF(CX$9=0,$U291,MIN($U291,CX$9)),0),0)-INDEX(CX$12:CX$25,MATCH(MAX($F291-CX$86-IF(CX$8="Yes",IF(CX$9=0,$U291,MIN($U291,CX$9)),0),0),CX$12:CX$25,1)))+INDEX(CX$39:CX$51,MATCH(MAX($F291-CX$86-IF(CX$8="Yes",IF(CX$9=0,$U291,MIN($U291,CX$9)),0),0),CX$12:CX$25,1))-CX$87,0),0))*(1-_xlfn.IFNA(INDEX(WVFamilyCredit[Percent],MATCH(1,(WVFamilyCredit[Year]=Calc!$B$4)*(WVFamilyCredit[HH Size]=SUM(Calc!$B$11:$B$12))*(WVFamilyCredit[Status]=Calc!$B$8)*(WVFamilyCredit[greater than]&lt;=$F291)*(WVFamilyCredit[equal to or less than]&gt;=$F291),0)),0))</f>
        <v>-4078</v>
      </c>
      <c r="CY291" s="115" cm="1">
        <f t="array" ref="CY291">(1-_xlfn.IFNA(INDEX(WVFamilyCredit[Percent],MATCH(1,(WVFamilyCredit[Year]=Calc!$B$4)*(WVFamilyCredit[HH Size]=SUM(Calc!$B$11:$B$12))*(WVFamilyCredit[Status]=Calc!$B$8)*(WVFamilyCredit[greater than]&lt;=$F291)*(WVFamilyCredit[equal to or less than]&gt;=$F291),0)),0))</f>
        <v>1</v>
      </c>
      <c r="CZ291" s="112">
        <v>4920</v>
      </c>
      <c r="DA291" s="57"/>
      <c r="DB291" s="75">
        <f t="shared" si="494"/>
        <v>-4161</v>
      </c>
      <c r="DC291" s="75">
        <f t="shared" si="494"/>
        <v>0</v>
      </c>
      <c r="DE291" s="57"/>
      <c r="DF291" s="57">
        <f t="shared" si="547"/>
        <v>4323</v>
      </c>
      <c r="DG291" s="57">
        <f t="shared" si="548"/>
        <v>4393</v>
      </c>
      <c r="DH291">
        <v>0</v>
      </c>
      <c r="DI291" s="57">
        <f t="shared" si="549"/>
        <v>4290</v>
      </c>
      <c r="DJ291" s="75">
        <f t="shared" si="550"/>
        <v>3139</v>
      </c>
      <c r="DK291" s="75">
        <f t="shared" si="551"/>
        <v>3930</v>
      </c>
      <c r="DL291" s="75">
        <f t="shared" si="552"/>
        <v>3637</v>
      </c>
      <c r="DM291" s="57">
        <f t="shared" si="553"/>
        <v>3747</v>
      </c>
      <c r="DN291" s="57">
        <f t="shared" si="554"/>
        <v>3716</v>
      </c>
      <c r="DO291">
        <f>0</f>
        <v>0</v>
      </c>
      <c r="DP291">
        <v>0</v>
      </c>
      <c r="DQ291" s="57">
        <f t="shared" si="555"/>
        <v>-4931</v>
      </c>
      <c r="DR291" s="75">
        <f t="shared" si="556"/>
        <v>-4078</v>
      </c>
      <c r="EB291" s="209" cm="1">
        <f t="array" ref="EB291">_xlfn.IFNA(INDEX(CAeitcTable[],MATCH(1,(CAeitcTable[At Least]&lt;=$F291)*(CAeitcTable[But Not Over]&gt;=$F291),0),MATCH(MIN($B$12,3),VALUE(CAeitcTable[#Headers]),0)),0)</f>
        <v>0</v>
      </c>
      <c r="EC291">
        <f t="shared" si="495"/>
        <v>0</v>
      </c>
      <c r="ED291">
        <f t="shared" si="495"/>
        <v>0</v>
      </c>
      <c r="EE291">
        <f t="shared" si="495"/>
        <v>0</v>
      </c>
      <c r="EF291">
        <f t="shared" si="495"/>
        <v>0</v>
      </c>
      <c r="EI291">
        <f t="shared" si="531"/>
        <v>0</v>
      </c>
      <c r="EK291">
        <f t="shared" si="496"/>
        <v>0</v>
      </c>
      <c r="EL291">
        <f t="shared" si="496"/>
        <v>0</v>
      </c>
      <c r="EM291">
        <f t="shared" si="496"/>
        <v>0</v>
      </c>
      <c r="EN291">
        <f t="shared" si="496"/>
        <v>0</v>
      </c>
      <c r="EP291">
        <f t="shared" si="497"/>
        <v>0</v>
      </c>
      <c r="EQ291">
        <f t="shared" si="497"/>
        <v>0</v>
      </c>
      <c r="ER291" s="209">
        <f t="shared" si="532"/>
        <v>0</v>
      </c>
      <c r="ES291">
        <f t="shared" si="498"/>
        <v>0</v>
      </c>
      <c r="ET291">
        <f t="shared" si="498"/>
        <v>0</v>
      </c>
      <c r="EU291" s="213">
        <f t="shared" si="533"/>
        <v>0</v>
      </c>
      <c r="EW291" s="215">
        <f t="shared" si="534"/>
        <v>0</v>
      </c>
      <c r="EX291">
        <f t="shared" si="499"/>
        <v>0</v>
      </c>
      <c r="EY291">
        <f t="shared" si="499"/>
        <v>0</v>
      </c>
      <c r="FB291">
        <f t="shared" si="500"/>
        <v>0</v>
      </c>
      <c r="FC291">
        <f t="shared" si="500"/>
        <v>0</v>
      </c>
      <c r="FD291">
        <f t="shared" si="500"/>
        <v>0</v>
      </c>
      <c r="FG291" s="215">
        <f t="shared" si="535"/>
        <v>0</v>
      </c>
      <c r="FH291">
        <f t="shared" si="501"/>
        <v>0</v>
      </c>
      <c r="FI291">
        <f t="shared" si="501"/>
        <v>0</v>
      </c>
      <c r="FK291">
        <f t="shared" si="536"/>
        <v>0</v>
      </c>
      <c r="FL291" s="215">
        <f t="shared" si="537"/>
        <v>0</v>
      </c>
      <c r="FP291" s="215">
        <f t="shared" si="538"/>
        <v>0</v>
      </c>
      <c r="FQ291">
        <f t="shared" si="539"/>
        <v>0</v>
      </c>
      <c r="FR291" s="215">
        <f t="shared" si="540"/>
        <v>0</v>
      </c>
      <c r="FS291" s="209">
        <f t="shared" si="541"/>
        <v>315</v>
      </c>
      <c r="FU291">
        <f t="shared" si="542"/>
        <v>0</v>
      </c>
    </row>
    <row r="292" spans="6:177">
      <c r="F292" s="2">
        <v>99500</v>
      </c>
      <c r="G292">
        <f t="shared" si="543"/>
        <v>99525</v>
      </c>
      <c r="H292" s="75">
        <f t="shared" si="505"/>
        <v>-14151</v>
      </c>
      <c r="I292" s="57">
        <v>11015</v>
      </c>
      <c r="J292" s="57">
        <v>0</v>
      </c>
      <c r="K292" s="2">
        <f>ROUND(INDEX(CCareExpDecimal[],MATCH(F292,CCareExpDecimal[Income At Least],1),2)*J292,0)</f>
        <v>0</v>
      </c>
      <c r="L292" s="57">
        <v>1200.0000000000061</v>
      </c>
      <c r="M292" s="2">
        <f t="shared" si="506"/>
        <v>0</v>
      </c>
      <c r="N292" s="57">
        <v>4000</v>
      </c>
      <c r="O292" s="57">
        <f t="shared" si="482"/>
        <v>4000</v>
      </c>
      <c r="P292" s="2">
        <f t="shared" si="507"/>
        <v>0</v>
      </c>
      <c r="Q292" s="96">
        <v>0</v>
      </c>
      <c r="R292" s="96">
        <f t="shared" si="544"/>
        <v>0</v>
      </c>
      <c r="S292" s="2">
        <f t="shared" si="545"/>
        <v>0</v>
      </c>
      <c r="T292" s="2">
        <f t="shared" si="508"/>
        <v>-14151</v>
      </c>
      <c r="U292" s="2">
        <f t="shared" si="509"/>
        <v>14151</v>
      </c>
      <c r="V292" s="75"/>
      <c r="W292" s="75">
        <f t="shared" si="510"/>
        <v>-3009</v>
      </c>
      <c r="X292" s="75">
        <f t="shared" si="511"/>
        <v>5</v>
      </c>
      <c r="Y292" s="75">
        <f t="shared" si="512"/>
        <v>0</v>
      </c>
      <c r="Z292" s="75"/>
      <c r="AA292" s="2">
        <f t="shared" si="513"/>
        <v>2500</v>
      </c>
      <c r="AB292" s="2">
        <f>IF($F292&lt;=AD$64,AD$65,AD$66)*Calc!$B$12+AD$63</f>
        <v>1500</v>
      </c>
      <c r="AC292" s="2">
        <f t="shared" si="514"/>
        <v>4000</v>
      </c>
      <c r="AD292" s="126">
        <f t="shared" si="515"/>
        <v>-4860</v>
      </c>
      <c r="AE292" s="112">
        <v>4343</v>
      </c>
      <c r="AF292" s="75">
        <f t="shared" si="516"/>
        <v>0</v>
      </c>
      <c r="AG292" s="75"/>
      <c r="AH292" s="75">
        <f t="shared" si="517"/>
        <v>-2141</v>
      </c>
      <c r="AI292" s="75">
        <f t="shared" si="518"/>
        <v>0</v>
      </c>
      <c r="AJ292" s="75">
        <f t="shared" si="481"/>
        <v>0</v>
      </c>
      <c r="AK292" s="75">
        <f t="shared" si="519"/>
        <v>-4388</v>
      </c>
      <c r="AL292" s="75">
        <f t="shared" si="546"/>
        <v>-4388</v>
      </c>
      <c r="AM292" s="114">
        <v>4416</v>
      </c>
      <c r="AN292" s="120"/>
      <c r="AO292" s="75">
        <f t="shared" si="483"/>
        <v>-5383</v>
      </c>
      <c r="AP292" s="75">
        <f t="shared" si="483"/>
        <v>-3769</v>
      </c>
      <c r="AQ292" s="75"/>
      <c r="AR292" s="126">
        <f t="shared" si="520"/>
        <v>-4398</v>
      </c>
      <c r="AS292" s="75">
        <f t="shared" si="484"/>
        <v>-5226</v>
      </c>
      <c r="AT292" s="75">
        <f t="shared" si="484"/>
        <v>-5680</v>
      </c>
      <c r="AU292" s="75">
        <f t="shared" si="484"/>
        <v>0</v>
      </c>
      <c r="AV292" s="75">
        <f t="shared" si="484"/>
        <v>-5083</v>
      </c>
      <c r="AW292" s="112">
        <v>4318</v>
      </c>
      <c r="AX292" s="75">
        <f t="shared" si="485"/>
        <v>-7186</v>
      </c>
      <c r="AY292" s="75">
        <f t="shared" si="485"/>
        <v>-4707</v>
      </c>
      <c r="AZ292" s="75"/>
      <c r="BA292" s="75">
        <f t="shared" si="503"/>
        <v>-4805</v>
      </c>
      <c r="BB292" s="75">
        <f t="shared" si="503"/>
        <v>-3103</v>
      </c>
      <c r="BC292" s="75">
        <f t="shared" si="503"/>
        <v>-4567</v>
      </c>
      <c r="BD292" s="75">
        <f t="shared" si="503"/>
        <v>-4886</v>
      </c>
      <c r="BE292" s="75">
        <f t="shared" si="503"/>
        <v>-4343</v>
      </c>
      <c r="BF292" s="75">
        <f t="shared" si="503"/>
        <v>-3454</v>
      </c>
      <c r="BG292" s="112">
        <v>3160</v>
      </c>
      <c r="BH292" s="75">
        <f t="shared" si="521"/>
        <v>-5323</v>
      </c>
      <c r="BI292" s="75">
        <f t="shared" si="522"/>
        <v>5150</v>
      </c>
      <c r="BJ292" s="75">
        <f t="shared" si="523"/>
        <v>-4277</v>
      </c>
      <c r="BK292" s="75">
        <f t="shared" si="487"/>
        <v>-4755</v>
      </c>
      <c r="BL292" s="75">
        <f t="shared" si="487"/>
        <v>-3999</v>
      </c>
      <c r="BM292" s="75"/>
      <c r="BN292" s="75">
        <f t="shared" si="488"/>
        <v>-5390</v>
      </c>
      <c r="BO292" s="75">
        <f t="shared" si="488"/>
        <v>-4060</v>
      </c>
      <c r="BP292" s="112">
        <v>3955</v>
      </c>
      <c r="BQ292" s="75">
        <f t="shared" si="524"/>
        <v>-3809</v>
      </c>
      <c r="BR292" s="112">
        <v>3661</v>
      </c>
      <c r="BS292" s="75">
        <f t="shared" si="525"/>
        <v>5540</v>
      </c>
      <c r="BT292" s="75">
        <f t="shared" si="504"/>
        <v>-5523</v>
      </c>
      <c r="BU292" s="75">
        <f t="shared" si="504"/>
        <v>-4971</v>
      </c>
      <c r="BV292" s="75">
        <f t="shared" si="504"/>
        <v>0</v>
      </c>
      <c r="BW292" s="75">
        <f t="shared" si="504"/>
        <v>0</v>
      </c>
      <c r="BX292" s="75">
        <f t="shared" si="504"/>
        <v>-4148</v>
      </c>
      <c r="BY292" s="75">
        <f t="shared" si="504"/>
        <v>-3917</v>
      </c>
      <c r="BZ292" s="75">
        <f t="shared" si="504"/>
        <v>-4922</v>
      </c>
      <c r="CA292" s="75">
        <f t="shared" si="504"/>
        <v>-4121</v>
      </c>
      <c r="CB292" s="112">
        <v>3770</v>
      </c>
      <c r="CC292" s="75">
        <f t="shared" si="526"/>
        <v>-798</v>
      </c>
      <c r="CD292" s="75">
        <f t="shared" si="527"/>
        <v>500</v>
      </c>
      <c r="CE292" s="126">
        <f>-ROUND(MAX(INDEX(CE$26:CE$38,MATCH(MAX($F292-CE$86+CD292-IF(CE$8="Yes",IF(CE$9=0,$U292,MIN($U292,CE$9)),0),0),CE$12:CE$25,1))*(MAX($F292-CE$86+CD292-IF(CE$8="Yes",IF(CE$9=0,$U292,MIN($U292,CE$9)),0),0)-INDEX(CE$12:CE$25,MATCH(MAX($F292-CE$86+CD292-IF(CE$8="Yes",IF(CE$9=0,$U292,MIN($U292,CE$9)),0),0),CE$12:CE$25,1)))+INDEX(CE$39:CE$51,MATCH(MAX($F292-CE$86+CD292-IF(CE$8="Yes",IF(CE$9=0,$U292,MIN($U292,CE$9)),0),0),CE$12:CE$25,1))-CE$87,0),0)</f>
        <v>-1968</v>
      </c>
      <c r="CF292" s="75">
        <f t="shared" si="529"/>
        <v>-4189</v>
      </c>
      <c r="CG292" s="75"/>
      <c r="CH292" s="75">
        <f t="shared" si="490"/>
        <v>-7275</v>
      </c>
      <c r="CI292" s="75">
        <f t="shared" si="490"/>
        <v>-3055</v>
      </c>
      <c r="CJ292" s="75"/>
      <c r="CK292" s="75">
        <f t="shared" si="491"/>
        <v>-3346</v>
      </c>
      <c r="CL292" s="75">
        <f t="shared" si="491"/>
        <v>-4815</v>
      </c>
      <c r="CM292" s="112">
        <v>3749</v>
      </c>
      <c r="CN292" s="75">
        <f t="shared" si="492"/>
        <v>0</v>
      </c>
      <c r="CO292" s="75">
        <f t="shared" si="492"/>
        <v>0</v>
      </c>
      <c r="CP292" s="75">
        <f t="shared" si="492"/>
        <v>0</v>
      </c>
      <c r="CQ292" s="75"/>
      <c r="CR292" s="126">
        <f t="shared" si="530"/>
        <v>-4962</v>
      </c>
      <c r="CS292" s="112">
        <v>2794.1480000000001</v>
      </c>
      <c r="CT292" s="121">
        <f t="shared" si="502"/>
        <v>-4.9869346733668343E-2</v>
      </c>
      <c r="CU292" s="75">
        <f t="shared" si="493"/>
        <v>-4471</v>
      </c>
      <c r="CV292" s="75">
        <f t="shared" si="493"/>
        <v>-4950</v>
      </c>
      <c r="CW292" s="75">
        <f t="shared" si="493"/>
        <v>0</v>
      </c>
      <c r="CX292" s="126" cm="1">
        <f t="array" ref="CX292">IF($F292&lt;=10000,0,-ROUND(MAX(INDEX(CX$26:CX$38,MATCH(MAX($F292-CX$86-IF(CX$8="Yes",IF(CX$9=0,$U292,MIN($U292,CX$9)),0),0),CX$12:CX$25,1))*(MAX($F292-CX$86-IF(CX$8="Yes",IF(CX$9=0,$U292,MIN($U292,CX$9)),0),0)-INDEX(CX$12:CX$25,MATCH(MAX($F292-CX$86-IF(CX$8="Yes",IF(CX$9=0,$U292,MIN($U292,CX$9)),0),0),CX$12:CX$25,1)))+INDEX(CX$39:CX$51,MATCH(MAX($F292-CX$86-IF(CX$8="Yes",IF(CX$9=0,$U292,MIN($U292,CX$9)),0),0),CX$12:CX$25,1))-CX$87,0),0))*(1-_xlfn.IFNA(INDEX(WVFamilyCredit[Percent],MATCH(1,(WVFamilyCredit[Year]=Calc!$B$4)*(WVFamilyCredit[HH Size]=SUM(Calc!$B$11:$B$12))*(WVFamilyCredit[Status]=Calc!$B$8)*(WVFamilyCredit[greater than]&lt;=$F292)*(WVFamilyCredit[equal to or less than]&gt;=$F292),0)),0))</f>
        <v>-4104</v>
      </c>
      <c r="CY292" s="115" cm="1">
        <f t="array" ref="CY292">(1-_xlfn.IFNA(INDEX(WVFamilyCredit[Percent],MATCH(1,(WVFamilyCredit[Year]=Calc!$B$4)*(WVFamilyCredit[HH Size]=SUM(Calc!$B$11:$B$12))*(WVFamilyCredit[Status]=Calc!$B$8)*(WVFamilyCredit[greater than]&lt;=$F292)*(WVFamilyCredit[equal to or less than]&gt;=$F292),0)),0))</f>
        <v>1</v>
      </c>
      <c r="CZ292" s="112">
        <v>4953</v>
      </c>
      <c r="DA292" s="57"/>
      <c r="DB292" s="75">
        <f t="shared" si="494"/>
        <v>-4187</v>
      </c>
      <c r="DC292" s="75">
        <f t="shared" si="494"/>
        <v>0</v>
      </c>
      <c r="DE292" s="57"/>
      <c r="DF292" s="57">
        <f t="shared" si="547"/>
        <v>4343</v>
      </c>
      <c r="DG292" s="57">
        <f t="shared" si="548"/>
        <v>4416</v>
      </c>
      <c r="DH292">
        <v>0</v>
      </c>
      <c r="DI292" s="57">
        <f t="shared" si="549"/>
        <v>4318</v>
      </c>
      <c r="DJ292" s="75">
        <f t="shared" si="550"/>
        <v>3160</v>
      </c>
      <c r="DK292" s="75">
        <f t="shared" si="551"/>
        <v>3955</v>
      </c>
      <c r="DL292" s="75">
        <f t="shared" si="552"/>
        <v>3661</v>
      </c>
      <c r="DM292" s="57">
        <f t="shared" si="553"/>
        <v>3770</v>
      </c>
      <c r="DN292" s="57">
        <f t="shared" si="554"/>
        <v>3749</v>
      </c>
      <c r="DO292">
        <f>0</f>
        <v>0</v>
      </c>
      <c r="DP292">
        <v>0</v>
      </c>
      <c r="DQ292" s="57">
        <f t="shared" si="555"/>
        <v>-4962</v>
      </c>
      <c r="DR292" s="75">
        <f t="shared" si="556"/>
        <v>-4104</v>
      </c>
      <c r="EB292" s="209" cm="1">
        <f t="array" ref="EB292">_xlfn.IFNA(INDEX(CAeitcTable[],MATCH(1,(CAeitcTable[At Least]&lt;=$F292)*(CAeitcTable[But Not Over]&gt;=$F292),0),MATCH(MIN($B$12,3),VALUE(CAeitcTable[#Headers]),0)),0)</f>
        <v>0</v>
      </c>
      <c r="EC292">
        <f t="shared" si="495"/>
        <v>0</v>
      </c>
      <c r="ED292">
        <f t="shared" si="495"/>
        <v>0</v>
      </c>
      <c r="EE292">
        <f t="shared" si="495"/>
        <v>0</v>
      </c>
      <c r="EF292">
        <f t="shared" si="495"/>
        <v>0</v>
      </c>
      <c r="EI292">
        <f t="shared" si="531"/>
        <v>0</v>
      </c>
      <c r="EK292">
        <f t="shared" si="496"/>
        <v>0</v>
      </c>
      <c r="EL292">
        <f t="shared" si="496"/>
        <v>0</v>
      </c>
      <c r="EM292">
        <f t="shared" si="496"/>
        <v>0</v>
      </c>
      <c r="EN292">
        <f t="shared" si="496"/>
        <v>0</v>
      </c>
      <c r="EP292">
        <f t="shared" si="497"/>
        <v>0</v>
      </c>
      <c r="EQ292">
        <f t="shared" si="497"/>
        <v>0</v>
      </c>
      <c r="ER292" s="209">
        <f t="shared" si="532"/>
        <v>0</v>
      </c>
      <c r="ES292">
        <f t="shared" si="498"/>
        <v>0</v>
      </c>
      <c r="ET292">
        <f t="shared" si="498"/>
        <v>0</v>
      </c>
      <c r="EU292" s="213">
        <f t="shared" si="533"/>
        <v>0</v>
      </c>
      <c r="EW292" s="215">
        <f t="shared" si="534"/>
        <v>0</v>
      </c>
      <c r="EX292">
        <f t="shared" si="499"/>
        <v>0</v>
      </c>
      <c r="EY292">
        <f t="shared" si="499"/>
        <v>0</v>
      </c>
      <c r="FB292">
        <f t="shared" si="500"/>
        <v>0</v>
      </c>
      <c r="FC292">
        <f t="shared" si="500"/>
        <v>0</v>
      </c>
      <c r="FD292">
        <f t="shared" si="500"/>
        <v>0</v>
      </c>
      <c r="FG292" s="215">
        <f t="shared" si="535"/>
        <v>0</v>
      </c>
      <c r="FH292">
        <f t="shared" si="501"/>
        <v>0</v>
      </c>
      <c r="FI292">
        <f t="shared" si="501"/>
        <v>0</v>
      </c>
      <c r="FK292">
        <f t="shared" si="536"/>
        <v>0</v>
      </c>
      <c r="FL292" s="215">
        <f t="shared" si="537"/>
        <v>0</v>
      </c>
      <c r="FP292" s="215">
        <f t="shared" si="538"/>
        <v>0</v>
      </c>
      <c r="FQ292">
        <f t="shared" si="539"/>
        <v>0</v>
      </c>
      <c r="FR292" s="215">
        <f t="shared" si="540"/>
        <v>0</v>
      </c>
      <c r="FS292" s="209">
        <f t="shared" si="541"/>
        <v>315</v>
      </c>
      <c r="FU292">
        <f t="shared" si="542"/>
        <v>0</v>
      </c>
    </row>
    <row r="293" spans="6:177">
      <c r="F293" s="2">
        <v>100000</v>
      </c>
      <c r="G293">
        <f t="shared" si="543"/>
        <v>100025</v>
      </c>
      <c r="H293" s="75">
        <f t="shared" si="505"/>
        <v>-14261</v>
      </c>
      <c r="I293" s="57">
        <v>11125</v>
      </c>
      <c r="J293" s="57">
        <v>0</v>
      </c>
      <c r="K293" s="2">
        <f>ROUND(INDEX(CCareExpDecimal[],MATCH(F293,CCareExpDecimal[Income At Least],1),2)*J293,0)</f>
        <v>0</v>
      </c>
      <c r="L293" s="57">
        <v>1200.0000000000061</v>
      </c>
      <c r="M293" s="2">
        <f t="shared" si="506"/>
        <v>0</v>
      </c>
      <c r="N293" s="57">
        <v>4000</v>
      </c>
      <c r="O293" s="57">
        <f t="shared" si="482"/>
        <v>4000</v>
      </c>
      <c r="P293" s="2">
        <f t="shared" si="507"/>
        <v>0</v>
      </c>
      <c r="Q293" s="96">
        <v>0</v>
      </c>
      <c r="R293" s="96">
        <f t="shared" si="544"/>
        <v>0</v>
      </c>
      <c r="S293" s="2">
        <f t="shared" si="545"/>
        <v>0</v>
      </c>
      <c r="T293" s="2">
        <f t="shared" si="508"/>
        <v>-14261</v>
      </c>
      <c r="U293" s="2">
        <f t="shared" si="509"/>
        <v>14261</v>
      </c>
      <c r="V293" s="75"/>
      <c r="W293" s="75">
        <f t="shared" si="510"/>
        <v>-3028</v>
      </c>
      <c r="X293" s="75">
        <f t="shared" si="511"/>
        <v>5</v>
      </c>
      <c r="Y293" s="75">
        <f t="shared" si="512"/>
        <v>0</v>
      </c>
      <c r="Z293" s="75"/>
      <c r="AA293" s="2">
        <f t="shared" si="513"/>
        <v>2500</v>
      </c>
      <c r="AB293" s="2">
        <f>IF($F293&lt;=AD$64,AD$65,AD$66)*Calc!$B$12+AD$63</f>
        <v>1500</v>
      </c>
      <c r="AC293" s="2">
        <f t="shared" si="514"/>
        <v>4000</v>
      </c>
      <c r="AD293" s="126">
        <f t="shared" si="515"/>
        <v>-4885</v>
      </c>
      <c r="AE293" s="112">
        <v>4363</v>
      </c>
      <c r="AF293" s="75">
        <f t="shared" si="516"/>
        <v>0</v>
      </c>
      <c r="AG293" s="75"/>
      <c r="AH293" s="75">
        <f t="shared" si="517"/>
        <v>-2154</v>
      </c>
      <c r="AI293" s="75">
        <f t="shared" si="518"/>
        <v>0</v>
      </c>
      <c r="AJ293" s="75">
        <f t="shared" si="481"/>
        <v>0</v>
      </c>
      <c r="AK293" s="75">
        <f t="shared" si="519"/>
        <v>-4411</v>
      </c>
      <c r="AL293" s="75">
        <f t="shared" si="546"/>
        <v>-4411</v>
      </c>
      <c r="AM293" s="114">
        <v>4440</v>
      </c>
      <c r="AN293" s="120"/>
      <c r="AO293" s="75">
        <f t="shared" si="483"/>
        <v>-5430</v>
      </c>
      <c r="AP293" s="75">
        <f t="shared" si="483"/>
        <v>-3791</v>
      </c>
      <c r="AQ293" s="75"/>
      <c r="AR293" s="126">
        <f t="shared" si="520"/>
        <v>-4425</v>
      </c>
      <c r="AS293" s="75">
        <f t="shared" si="484"/>
        <v>-5259</v>
      </c>
      <c r="AT293" s="75">
        <f t="shared" si="484"/>
        <v>-5723</v>
      </c>
      <c r="AU293" s="75">
        <f t="shared" si="484"/>
        <v>0</v>
      </c>
      <c r="AV293" s="75">
        <f t="shared" si="484"/>
        <v>-5112</v>
      </c>
      <c r="AW293" s="112">
        <v>4347</v>
      </c>
      <c r="AX293" s="75">
        <f t="shared" si="485"/>
        <v>-7228</v>
      </c>
      <c r="AY293" s="75">
        <f t="shared" si="485"/>
        <v>-4736</v>
      </c>
      <c r="AZ293" s="75"/>
      <c r="BA293" s="75">
        <f t="shared" si="503"/>
        <v>-4830</v>
      </c>
      <c r="BB293" s="75">
        <f t="shared" si="503"/>
        <v>-3119</v>
      </c>
      <c r="BC293" s="75">
        <f t="shared" si="503"/>
        <v>-4590</v>
      </c>
      <c r="BD293" s="75">
        <f t="shared" si="503"/>
        <v>-4915</v>
      </c>
      <c r="BE293" s="75">
        <f t="shared" si="503"/>
        <v>-4366</v>
      </c>
      <c r="BF293" s="75">
        <f t="shared" si="503"/>
        <v>-3475</v>
      </c>
      <c r="BG293" s="112">
        <v>3182</v>
      </c>
      <c r="BH293" s="75">
        <f t="shared" si="521"/>
        <v>-5359</v>
      </c>
      <c r="BI293" s="75">
        <f t="shared" si="522"/>
        <v>5150</v>
      </c>
      <c r="BJ293" s="75">
        <f t="shared" si="523"/>
        <v>-4301</v>
      </c>
      <c r="BK293" s="75">
        <f t="shared" si="487"/>
        <v>-4780</v>
      </c>
      <c r="BL293" s="75">
        <f t="shared" si="487"/>
        <v>-4021</v>
      </c>
      <c r="BM293" s="75"/>
      <c r="BN293" s="75">
        <f t="shared" si="488"/>
        <v>-5424</v>
      </c>
      <c r="BO293" s="75">
        <f t="shared" si="488"/>
        <v>-4085</v>
      </c>
      <c r="BP293" s="112">
        <v>3980</v>
      </c>
      <c r="BQ293" s="75">
        <f t="shared" si="524"/>
        <v>-3834</v>
      </c>
      <c r="BR293" s="112">
        <v>3685</v>
      </c>
      <c r="BS293" s="75">
        <f t="shared" si="525"/>
        <v>5540</v>
      </c>
      <c r="BT293" s="75">
        <f t="shared" si="504"/>
        <v>-5557</v>
      </c>
      <c r="BU293" s="75">
        <f t="shared" si="504"/>
        <v>-5005</v>
      </c>
      <c r="BV293" s="75">
        <f t="shared" si="504"/>
        <v>0</v>
      </c>
      <c r="BW293" s="75">
        <f t="shared" si="504"/>
        <v>0</v>
      </c>
      <c r="BX293" s="75">
        <f t="shared" si="504"/>
        <v>-4180</v>
      </c>
      <c r="BY293" s="75">
        <f t="shared" si="504"/>
        <v>-3942</v>
      </c>
      <c r="BZ293" s="75">
        <f t="shared" si="504"/>
        <v>-4952</v>
      </c>
      <c r="CA293" s="75">
        <f t="shared" si="504"/>
        <v>-4144</v>
      </c>
      <c r="CB293" s="112">
        <v>3794</v>
      </c>
      <c r="CC293" s="75">
        <f t="shared" si="526"/>
        <v>-808</v>
      </c>
      <c r="CD293" s="75">
        <f t="shared" si="527"/>
        <v>500</v>
      </c>
      <c r="CE293" s="126">
        <f>-ROUND(MAX(INDEX(CE$26:CE$38,MATCH(MAX($F293-CE$86+CD293-IF(CE$8="Yes",IF(CE$9=0,$U293,MIN($U293,CE$9)),0),0),CE$12:CE$25,1))*(MAX($F293-CE$86+CD293-IF(CE$8="Yes",IF(CE$9=0,$U293,MIN($U293,CE$9)),0),0)-INDEX(CE$12:CE$25,MATCH(MAX($F293-CE$86+CD293-IF(CE$8="Yes",IF(CE$9=0,$U293,MIN($U293,CE$9)),0),0),CE$12:CE$25,1)))+INDEX(CE$39:CE$51,MATCH(MAX($F293-CE$86+CD293-IF(CE$8="Yes",IF(CE$9=0,$U293,MIN($U293,CE$9)),0),0),CE$12:CE$25,1))-CE$87,0),0)</f>
        <v>-1981</v>
      </c>
      <c r="CF293" s="75">
        <f t="shared" si="529"/>
        <v>-4212</v>
      </c>
      <c r="CG293" s="75"/>
      <c r="CH293" s="75">
        <f t="shared" si="490"/>
        <v>-7319</v>
      </c>
      <c r="CI293" s="75">
        <f t="shared" si="490"/>
        <v>-3070</v>
      </c>
      <c r="CJ293" s="75"/>
      <c r="CK293" s="75">
        <f t="shared" si="491"/>
        <v>-3370</v>
      </c>
      <c r="CL293" s="75">
        <f t="shared" si="491"/>
        <v>-4847</v>
      </c>
      <c r="CM293" s="112">
        <v>3781</v>
      </c>
      <c r="CN293" s="75">
        <f t="shared" si="492"/>
        <v>0</v>
      </c>
      <c r="CO293" s="75">
        <f t="shared" si="492"/>
        <v>0</v>
      </c>
      <c r="CP293" s="75">
        <f t="shared" si="492"/>
        <v>0</v>
      </c>
      <c r="CQ293" s="75"/>
      <c r="CR293" s="126">
        <f t="shared" si="530"/>
        <v>-4993</v>
      </c>
      <c r="CS293" s="112">
        <v>2824.8980000000001</v>
      </c>
      <c r="CT293" s="121">
        <f t="shared" si="502"/>
        <v>-4.9930000000000002E-2</v>
      </c>
      <c r="CU293" s="75">
        <f t="shared" si="493"/>
        <v>-4504</v>
      </c>
      <c r="CV293" s="75">
        <f t="shared" si="493"/>
        <v>-4979</v>
      </c>
      <c r="CW293" s="75">
        <f t="shared" si="493"/>
        <v>0</v>
      </c>
      <c r="CX293" s="126" cm="1">
        <f t="array" ref="CX293">IF($F293&lt;=10000,0,-ROUND(MAX(INDEX(CX$26:CX$38,MATCH(MAX($F293-CX$86-IF(CX$8="Yes",IF(CX$9=0,$U293,MIN($U293,CX$9)),0),0),CX$12:CX$25,1))*(MAX($F293-CX$86-IF(CX$8="Yes",IF(CX$9=0,$U293,MIN($U293,CX$9)),0),0)-INDEX(CX$12:CX$25,MATCH(MAX($F293-CX$86-IF(CX$8="Yes",IF(CX$9=0,$U293,MIN($U293,CX$9)),0),0),CX$12:CX$25,1)))+INDEX(CX$39:CX$51,MATCH(MAX($F293-CX$86-IF(CX$8="Yes",IF(CX$9=0,$U293,MIN($U293,CX$9)),0),0),CX$12:CX$25,1))-CX$87,0),0))*(1-_xlfn.IFNA(INDEX(WVFamilyCredit[Percent],MATCH(1,(WVFamilyCredit[Year]=Calc!$B$4)*(WVFamilyCredit[HH Size]=SUM(Calc!$B$11:$B$12))*(WVFamilyCredit[Status]=Calc!$B$8)*(WVFamilyCredit[greater than]&lt;=$F293)*(WVFamilyCredit[equal to or less than]&gt;=$F293),0)),0))</f>
        <v>-4129</v>
      </c>
      <c r="CY293" s="115" cm="1">
        <f t="array" ref="CY293">(1-_xlfn.IFNA(INDEX(WVFamilyCredit[Percent],MATCH(1,(WVFamilyCredit[Year]=Calc!$B$4)*(WVFamilyCredit[HH Size]=SUM(Calc!$B$11:$B$12))*(WVFamilyCredit[Status]=Calc!$B$8)*(WVFamilyCredit[greater than]&lt;=$F293)*(WVFamilyCredit[equal to or less than]&gt;=$F293),0)),0))</f>
        <v>1</v>
      </c>
      <c r="CZ293" s="112">
        <v>4985</v>
      </c>
      <c r="DA293" s="57"/>
      <c r="DB293" s="75">
        <f t="shared" si="494"/>
        <v>-4214</v>
      </c>
      <c r="DC293" s="75">
        <f t="shared" si="494"/>
        <v>0</v>
      </c>
      <c r="DE293" s="57"/>
      <c r="DF293" s="57">
        <f t="shared" si="547"/>
        <v>4363</v>
      </c>
      <c r="DG293" s="57">
        <f t="shared" si="548"/>
        <v>4440</v>
      </c>
      <c r="DH293">
        <v>0</v>
      </c>
      <c r="DI293" s="57">
        <f t="shared" si="549"/>
        <v>4347</v>
      </c>
      <c r="DJ293" s="75">
        <f t="shared" si="550"/>
        <v>3182</v>
      </c>
      <c r="DK293" s="75">
        <f t="shared" si="551"/>
        <v>3980</v>
      </c>
      <c r="DL293" s="75">
        <f t="shared" si="552"/>
        <v>3685</v>
      </c>
      <c r="DM293" s="57">
        <f t="shared" si="553"/>
        <v>3794</v>
      </c>
      <c r="DN293" s="57">
        <f t="shared" si="554"/>
        <v>3781</v>
      </c>
      <c r="DO293">
        <f>0</f>
        <v>0</v>
      </c>
      <c r="DP293">
        <v>0</v>
      </c>
      <c r="DQ293" s="57">
        <f t="shared" si="555"/>
        <v>-4993</v>
      </c>
      <c r="DR293" s="75">
        <f t="shared" si="556"/>
        <v>-4129</v>
      </c>
      <c r="EB293" s="209" cm="1">
        <f t="array" ref="EB293">_xlfn.IFNA(INDEX(CAeitcTable[],MATCH(1,(CAeitcTable[At Least]&lt;=$F293)*(CAeitcTable[But Not Over]&gt;=$F293),0),MATCH(MIN($B$12,3),VALUE(CAeitcTable[#Headers]),0)),0)</f>
        <v>0</v>
      </c>
      <c r="EC293">
        <f t="shared" si="495"/>
        <v>0</v>
      </c>
      <c r="ED293">
        <f t="shared" si="495"/>
        <v>0</v>
      </c>
      <c r="EE293">
        <f t="shared" si="495"/>
        <v>0</v>
      </c>
      <c r="EF293">
        <f t="shared" si="495"/>
        <v>0</v>
      </c>
      <c r="EI293">
        <f t="shared" si="531"/>
        <v>0</v>
      </c>
      <c r="EK293">
        <f t="shared" si="496"/>
        <v>0</v>
      </c>
      <c r="EL293">
        <f t="shared" si="496"/>
        <v>0</v>
      </c>
      <c r="EM293">
        <f t="shared" si="496"/>
        <v>0</v>
      </c>
      <c r="EN293">
        <f t="shared" si="496"/>
        <v>0</v>
      </c>
      <c r="EP293">
        <f t="shared" si="497"/>
        <v>0</v>
      </c>
      <c r="EQ293">
        <f t="shared" si="497"/>
        <v>0</v>
      </c>
      <c r="ER293" s="209">
        <f t="shared" si="532"/>
        <v>0</v>
      </c>
      <c r="ES293">
        <f t="shared" si="498"/>
        <v>0</v>
      </c>
      <c r="ET293">
        <f t="shared" si="498"/>
        <v>0</v>
      </c>
      <c r="EU293" s="213">
        <f t="shared" si="533"/>
        <v>0</v>
      </c>
      <c r="EW293" s="215">
        <f t="shared" si="534"/>
        <v>0</v>
      </c>
      <c r="EX293">
        <f t="shared" si="499"/>
        <v>0</v>
      </c>
      <c r="EY293">
        <f t="shared" si="499"/>
        <v>0</v>
      </c>
      <c r="FB293">
        <f t="shared" si="500"/>
        <v>0</v>
      </c>
      <c r="FC293">
        <f t="shared" si="500"/>
        <v>0</v>
      </c>
      <c r="FD293">
        <f t="shared" si="500"/>
        <v>0</v>
      </c>
      <c r="FG293" s="215">
        <f t="shared" si="535"/>
        <v>0</v>
      </c>
      <c r="FH293">
        <f t="shared" si="501"/>
        <v>0</v>
      </c>
      <c r="FI293">
        <f t="shared" si="501"/>
        <v>0</v>
      </c>
      <c r="FK293">
        <f t="shared" si="536"/>
        <v>0</v>
      </c>
      <c r="FL293" s="215">
        <f t="shared" si="537"/>
        <v>0</v>
      </c>
      <c r="FP293" s="215">
        <f t="shared" si="538"/>
        <v>0</v>
      </c>
      <c r="FQ293">
        <f t="shared" si="539"/>
        <v>0</v>
      </c>
      <c r="FR293" s="215">
        <f t="shared" si="540"/>
        <v>0</v>
      </c>
      <c r="FS293" s="209">
        <f t="shared" si="541"/>
        <v>315</v>
      </c>
      <c r="FU293">
        <f t="shared" si="542"/>
        <v>0</v>
      </c>
    </row>
    <row r="294" spans="6:177">
      <c r="F294" s="2">
        <v>100500</v>
      </c>
      <c r="G294">
        <f t="shared" ref="G294:G357" si="557">IF(F294&lt;1,0,_xlfn.FLOOR.MATH(F294,50)+25)</f>
        <v>100525</v>
      </c>
      <c r="H294" s="75">
        <f t="shared" si="505"/>
        <v>-14371</v>
      </c>
      <c r="I294" s="2"/>
      <c r="J294" s="2"/>
      <c r="K294" s="2"/>
      <c r="L294" s="2"/>
      <c r="M294" s="2">
        <f t="shared" si="506"/>
        <v>0</v>
      </c>
      <c r="N294" s="2"/>
      <c r="O294" s="2"/>
      <c r="P294" s="2">
        <f t="shared" si="507"/>
        <v>0</v>
      </c>
      <c r="Q294" s="2"/>
      <c r="R294" s="2"/>
      <c r="S294" s="2">
        <f t="shared" si="545"/>
        <v>0</v>
      </c>
      <c r="T294" s="2"/>
      <c r="U294" s="2">
        <f t="shared" si="509"/>
        <v>0</v>
      </c>
      <c r="V294" s="2"/>
      <c r="W294" s="75">
        <f t="shared" ref="W294:W357" si="558">ROUND(SUMPRODUCT($AD$2:$DC$2,AD294:DC294)/W$2*$X$5,0)</f>
        <v>-3064</v>
      </c>
      <c r="X294" s="75">
        <f t="shared" ref="X294:X357" si="559">ROUND(SUMPRODUCT($DX$2:$FV$2,DX294:FV294)/$W$2,0)</f>
        <v>5</v>
      </c>
      <c r="Y294" s="75">
        <f t="shared" si="512"/>
        <v>0</v>
      </c>
      <c r="Z294" s="2"/>
      <c r="AA294" s="2">
        <f t="shared" ref="AA294:AA357" si="560">MAX(AD$74+MAX($F294+500-AD$68,0)/AD$69*AD$75,AD$76)</f>
        <v>2500</v>
      </c>
      <c r="AB294" s="2">
        <f>IF($F294&lt;=AD$64,AD$65,AD$66)*Calc!$B$12+AD$63</f>
        <v>1500</v>
      </c>
      <c r="AC294" s="2">
        <f t="shared" ref="AC294:AC357" si="561">SUM(AA294:AB294,MAX(-U294,0))</f>
        <v>4000</v>
      </c>
      <c r="AD294" s="126">
        <f t="shared" ref="AD294:AD357" si="562">-ROUND(MAX(INDEX(AD$26:AD$38,MATCH(MAX($F294-AC$90,0),AD$12:AD$25,1))*(MAX($F294-AC$90,0))+INDEX(AD$39:AD$51,MATCH(MAX($F294-AC$90,0),AD$12:AD$25,1)),0),0)</f>
        <v>-4910</v>
      </c>
      <c r="AE294" s="112">
        <v>4363</v>
      </c>
      <c r="AF294" s="75">
        <f t="shared" si="516"/>
        <v>0</v>
      </c>
      <c r="AG294" s="75"/>
      <c r="AH294" s="75">
        <f t="shared" si="517"/>
        <v>-2166</v>
      </c>
      <c r="AI294" s="75">
        <f t="shared" ref="AI294:AI357" si="563">IF(AND($F294&gt;$AL$73,$F294&lt;AL$74),(AL$74-$F294)*AL$67,0)</f>
        <v>0</v>
      </c>
      <c r="AJ294" s="75">
        <f t="shared" ref="AJ294:AJ357" si="564">IF(OR(AND($F294&lt;AL$73,$B$7="MFJ"),$F294&gt;=AL$73),0,-ROUND(MAX(INDEX(AJ$26:AJ$38,MATCH(MAX($F294-AJ$86-IF(AJ$8="Yes",IF(AJ$9=0,$U294,MIN($U294,AJ$9)),0),0),AJ$12:AJ$25,1))*(MAX($F294-AJ$86-IF(AJ$8="Yes",IF(AJ$9=0,$U294,MIN($U294,AJ$9)),0),0)-INDEX(AJ$12:AJ$25,MATCH(MAX($F294-AJ$86-IF(AJ$8="Yes",IF(AJ$9=0,$U294,MIN($U294,AJ$9)),0),0),AJ$12:AJ$25,1)))+INDEX(AJ$39:AJ$51,MATCH(MAX($F294-AJ$86-IF(AJ$8="Yes",IF(AJ$9=0,$U294,MIN($U294,AJ$9)),0),0),AJ$12:AJ$25,1))-AJ$87,0),0))</f>
        <v>0</v>
      </c>
      <c r="AK294" s="75">
        <f t="shared" ref="AK294:AK357" si="565">IF(AND($F294&lt;=AL$73-1,NOT($B$7="MFJ")),0,-ROUND(MAX(INDEX(AK$26:AK$38,MATCH(MAX($F294-AK$86-IF(AK$8="Yes",IF(AK$9=0,$U294,MIN($U294,AK$9)),0),0),AK$12:AK$25,1))*(MAX($F294-AK$86-IF(AK$8="Yes",IF(AK$9=0,$U294,MIN($U294,AK$9)),0),0)-INDEX(AK$12:AK$25,MATCH(MAX($F294-AK$86-IF(AK$8="Yes",IF(AK$9=0,$U294,MIN($U294,AK$9)),0),0),AK$12:AK$25,1)))+INDEX(AK$39:AK$51,MATCH(MAX($F294-AK$86-IF(AK$8="Yes",IF(AK$9=0,$U294,MIN($U294,AK$9)),0),0),AK$12:AK$25,1))-AK$87,0),0))</f>
        <v>-4435</v>
      </c>
      <c r="AL294" s="75">
        <f t="shared" ref="AL294:AL357" si="566">SUM(AI294:AK294)</f>
        <v>-4435</v>
      </c>
      <c r="AM294" s="114">
        <v>4440</v>
      </c>
      <c r="AN294" s="120"/>
      <c r="AO294" s="75">
        <f t="shared" si="483"/>
        <v>-5476</v>
      </c>
      <c r="AP294" s="75">
        <f t="shared" si="483"/>
        <v>-3813</v>
      </c>
      <c r="AQ294" s="75"/>
      <c r="AR294" s="126">
        <f t="shared" si="520"/>
        <v>-4453</v>
      </c>
      <c r="AS294" s="75">
        <f t="shared" si="484"/>
        <v>-5292</v>
      </c>
      <c r="AT294" s="75">
        <f t="shared" si="484"/>
        <v>-5765</v>
      </c>
      <c r="AU294" s="75">
        <f t="shared" si="484"/>
        <v>0</v>
      </c>
      <c r="AV294" s="75">
        <f t="shared" si="484"/>
        <v>-5141</v>
      </c>
      <c r="AW294" s="112">
        <v>4347</v>
      </c>
      <c r="AX294" s="75">
        <f t="shared" si="485"/>
        <v>-7269</v>
      </c>
      <c r="AY294" s="75">
        <f t="shared" si="485"/>
        <v>-4765</v>
      </c>
      <c r="AZ294" s="75"/>
      <c r="BA294" s="75">
        <f t="shared" si="503"/>
        <v>-4855</v>
      </c>
      <c r="BB294" s="75">
        <f t="shared" si="503"/>
        <v>-3134</v>
      </c>
      <c r="BC294" s="75">
        <f t="shared" si="503"/>
        <v>-5476</v>
      </c>
      <c r="BD294" s="75">
        <f t="shared" si="503"/>
        <v>-4943</v>
      </c>
      <c r="BE294" s="75">
        <f t="shared" si="503"/>
        <v>-4388</v>
      </c>
      <c r="BF294" s="75">
        <f t="shared" si="503"/>
        <v>-3496</v>
      </c>
      <c r="BG294" s="112">
        <v>3182</v>
      </c>
      <c r="BH294" s="75">
        <f t="shared" si="521"/>
        <v>-5394</v>
      </c>
      <c r="BI294" s="75">
        <f t="shared" ref="BI294:BI357" si="567">MAX(MIN(BJ$70,$F294*BJ$62),BJ$69)</f>
        <v>5150</v>
      </c>
      <c r="BJ294" s="75">
        <f t="shared" ref="BJ294:BJ357" si="568">-ROUND(MAX(INDEX(BJ$26:BJ$38,MATCH(MAX($F294-BJ$86-BI294-IF(BJ$8="Yes",IF(BJ$9=0,$U294,MIN($U294,BJ$9)),0),0),BJ$12:BJ$25,1))*(MAX($F294-BJ$86-BI294-IF(BJ$8="Yes",IF(BJ$9=0,$U294,MIN($U294,BJ$9)),0),0)-INDEX(BJ$12:BJ$25,MATCH(MAX($F294-BJ$86-BI294-IF(BJ$8="Yes",IF(BJ$9=0,$U294,MIN($U294,BJ$9)),0),0),BJ$12:BJ$25,1)))+INDEX(BJ$39:BJ$51,MATCH(MAX($F294-BJ$86-BI294-IF(BJ$8="Yes",IF(BJ$9=0,$U294,MIN($U294,BJ$9)),0),0),BJ$12:BJ$25,1))-BJ$87,0),0)</f>
        <v>-4325</v>
      </c>
      <c r="BK294" s="75">
        <f t="shared" si="487"/>
        <v>-4805</v>
      </c>
      <c r="BL294" s="75">
        <f t="shared" si="487"/>
        <v>-4042</v>
      </c>
      <c r="BM294" s="75"/>
      <c r="BN294" s="75">
        <f t="shared" si="488"/>
        <v>-5458</v>
      </c>
      <c r="BO294" s="75">
        <f t="shared" si="488"/>
        <v>-4110</v>
      </c>
      <c r="BP294" s="112">
        <v>3980</v>
      </c>
      <c r="BQ294" s="75">
        <f t="shared" si="524"/>
        <v>-4106</v>
      </c>
      <c r="BR294" s="112">
        <v>3685</v>
      </c>
      <c r="BS294" s="75">
        <f t="shared" ref="BS294:BS357" si="569">MAX(MIN(BT$70,$F294*BT$60),BT$69)</f>
        <v>5540</v>
      </c>
      <c r="BT294" s="75">
        <f t="shared" si="504"/>
        <v>-5928</v>
      </c>
      <c r="BU294" s="75">
        <f t="shared" si="504"/>
        <v>-5038</v>
      </c>
      <c r="BV294" s="75">
        <f t="shared" si="504"/>
        <v>0</v>
      </c>
      <c r="BW294" s="75">
        <f t="shared" si="504"/>
        <v>0</v>
      </c>
      <c r="BX294" s="75">
        <f t="shared" si="504"/>
        <v>-4212</v>
      </c>
      <c r="BY294" s="75">
        <f t="shared" si="504"/>
        <v>-3966</v>
      </c>
      <c r="BZ294" s="75">
        <f t="shared" si="504"/>
        <v>-4982</v>
      </c>
      <c r="CA294" s="75">
        <f t="shared" si="504"/>
        <v>-4168</v>
      </c>
      <c r="CB294" s="112">
        <v>3794</v>
      </c>
      <c r="CC294" s="75">
        <f t="shared" si="526"/>
        <v>-818</v>
      </c>
      <c r="CD294" s="75">
        <f t="shared" ref="CD294:CD357" si="570">IF($F294&gt;CE$63,SUM($B$11:$B$12)*CE$68,IF($F294&gt;CE$62,SUM($B$11:$B$12)*CE$66,0))</f>
        <v>500</v>
      </c>
      <c r="CE294" s="126">
        <f t="shared" ref="CE294:CE357" si="571">-ROUND(MAX(INDEX(CE$26:CE$38,MATCH(MAX($F294-CE$86+CD294-IF(CE$8="Yes",IF(CE$9=0,$U294,MIN($U294,CE$9)),0),0),CE$12:CE$25,1))*(MAX($F294-CE$86+CD294-IF(CE$8="Yes",IF(CE$9=0,$U294,MIN($U294,CE$9)),0),0)-INDEX(CE$12:CE$25,MATCH(MAX($F294-CE$86+CD294-IF(CE$8="Yes",IF(CE$9=0,$U294,MIN($U294,CE$9)),0),0),CE$12:CE$25,1)))+INDEX(CE$39:CE$51,MATCH(MAX($F294-CE$86+CD294-IF(CE$8="Yes",IF(CE$9=0,$U294,MIN($U294,CE$9)),0),0),CE$12:CE$25,1))-CE$87,0),0)</f>
        <v>-1995</v>
      </c>
      <c r="CF294" s="75">
        <f t="shared" si="529"/>
        <v>-4236</v>
      </c>
      <c r="CG294" s="75"/>
      <c r="CH294" s="75">
        <f t="shared" si="490"/>
        <v>-8045</v>
      </c>
      <c r="CI294" s="75">
        <f t="shared" si="490"/>
        <v>-3085</v>
      </c>
      <c r="CJ294" s="75"/>
      <c r="CK294" s="75">
        <f t="shared" si="491"/>
        <v>-3394</v>
      </c>
      <c r="CL294" s="75">
        <f t="shared" si="491"/>
        <v>-4879</v>
      </c>
      <c r="CM294" s="112">
        <v>3781</v>
      </c>
      <c r="CN294" s="75">
        <f t="shared" si="492"/>
        <v>0</v>
      </c>
      <c r="CO294" s="75">
        <f t="shared" si="492"/>
        <v>0</v>
      </c>
      <c r="CP294" s="75">
        <f t="shared" si="492"/>
        <v>0</v>
      </c>
      <c r="CQ294" s="75"/>
      <c r="CR294" s="126">
        <f t="shared" si="530"/>
        <v>-5023</v>
      </c>
      <c r="CS294" s="112">
        <v>2824.8980000000001</v>
      </c>
      <c r="CT294" s="121">
        <f t="shared" ref="CT294:CT357" si="572">CR294/F294</f>
        <v>-4.9980099502487565E-2</v>
      </c>
      <c r="CU294" s="75">
        <f t="shared" si="493"/>
        <v>-4537</v>
      </c>
      <c r="CV294" s="75">
        <f t="shared" si="493"/>
        <v>-5008</v>
      </c>
      <c r="CW294" s="75">
        <f t="shared" si="493"/>
        <v>0</v>
      </c>
      <c r="CX294" s="126" cm="1">
        <f t="array" ref="CX294">IF($F294&lt;=10000,0,-ROUND(MAX(INDEX(CX$26:CX$38,MATCH(MAX($F294-CX$86-IF(CX$8="Yes",IF(CX$9=0,$U294,MIN($U294,CX$9)),0),0),CX$12:CX$25,1))*(MAX($F294-CX$86-IF(CX$8="Yes",IF(CX$9=0,$U294,MIN($U294,CX$9)),0),0)-INDEX(CX$12:CX$25,MATCH(MAX($F294-CX$86-IF(CX$8="Yes",IF(CX$9=0,$U294,MIN($U294,CX$9)),0),0),CX$12:CX$25,1)))+INDEX(CX$39:CX$51,MATCH(MAX($F294-CX$86-IF(CX$8="Yes",IF(CX$9=0,$U294,MIN($U294,CX$9)),0),0),CX$12:CX$25,1))-CX$87,0),0))*(1-_xlfn.IFNA(INDEX(WVFamilyCredit[Percent],MATCH(1,(WVFamilyCredit[Year]=Calc!$B$4)*(WVFamilyCredit[HH Size]=SUM(Calc!$B$11:$B$12))*(WVFamilyCredit[Status]=Calc!$B$8)*(WVFamilyCredit[greater than]&lt;=$F294)*(WVFamilyCredit[equal to or less than]&gt;=$F294),0)),0))</f>
        <v>-4155</v>
      </c>
      <c r="CY294" s="115" cm="1">
        <f t="array" ref="CY294">(1-_xlfn.IFNA(INDEX(WVFamilyCredit[Percent],MATCH(1,(WVFamilyCredit[Year]=Calc!$B$4)*(WVFamilyCredit[HH Size]=SUM(Calc!$B$11:$B$12))*(WVFamilyCredit[Status]=Calc!$B$8)*(WVFamilyCredit[greater than]&lt;=$F294)*(WVFamilyCredit[equal to or less than]&gt;=$F294),0)),0))</f>
        <v>1</v>
      </c>
      <c r="CZ294" s="112">
        <v>4985</v>
      </c>
      <c r="DA294" s="57"/>
      <c r="DB294" s="75">
        <f t="shared" si="494"/>
        <v>-4240</v>
      </c>
      <c r="DC294" s="75">
        <f t="shared" si="494"/>
        <v>0</v>
      </c>
      <c r="DE294" s="57"/>
      <c r="DF294" s="57">
        <f t="shared" ref="DF294:DF357" si="573">AE294</f>
        <v>4363</v>
      </c>
      <c r="DG294" s="57">
        <f t="shared" ref="DG294:DG357" si="574">AM294</f>
        <v>4440</v>
      </c>
      <c r="DH294">
        <v>0</v>
      </c>
      <c r="DI294" s="57">
        <f t="shared" ref="DI294:DI357" si="575">AW294</f>
        <v>4347</v>
      </c>
      <c r="DJ294" s="75">
        <f t="shared" ref="DJ294:DJ357" si="576">BG294</f>
        <v>3182</v>
      </c>
      <c r="DK294" s="75">
        <f t="shared" ref="DK294:DK357" si="577">BP294</f>
        <v>3980</v>
      </c>
      <c r="DL294" s="75">
        <f t="shared" ref="DL294:DL357" si="578">BR294</f>
        <v>3685</v>
      </c>
      <c r="DM294" s="57">
        <f t="shared" ref="DM294:DM357" si="579">CB294</f>
        <v>3794</v>
      </c>
      <c r="DN294" s="57">
        <f t="shared" ref="DN294:DN357" si="580">CM294</f>
        <v>3781</v>
      </c>
      <c r="DO294">
        <f>0</f>
        <v>0</v>
      </c>
      <c r="DP294">
        <v>0</v>
      </c>
      <c r="DQ294" s="57">
        <f t="shared" ref="DQ294:DQ357" si="581">CR294</f>
        <v>-5023</v>
      </c>
      <c r="DR294" s="75">
        <f t="shared" ref="DR294:DR357" si="582">CX294</f>
        <v>-4155</v>
      </c>
      <c r="EB294" s="209" cm="1">
        <f t="array" ref="EB294">_xlfn.IFNA(INDEX(CAeitcTable[],MATCH(1,(CAeitcTable[At Least]&lt;=$F294)*(CAeitcTable[But Not Over]&gt;=$F294),0),MATCH(MIN($B$12,3),VALUE(CAeitcTable[#Headers]),0)),0)</f>
        <v>0</v>
      </c>
      <c r="EC294">
        <f t="shared" si="495"/>
        <v>0</v>
      </c>
      <c r="ED294">
        <f t="shared" si="495"/>
        <v>0</v>
      </c>
      <c r="EE294">
        <f t="shared" si="495"/>
        <v>0</v>
      </c>
      <c r="EF294">
        <f t="shared" si="495"/>
        <v>0</v>
      </c>
      <c r="EI294">
        <f t="shared" si="531"/>
        <v>0</v>
      </c>
      <c r="EK294">
        <f t="shared" si="496"/>
        <v>0</v>
      </c>
      <c r="EL294">
        <f t="shared" si="496"/>
        <v>0</v>
      </c>
      <c r="EM294">
        <f t="shared" si="496"/>
        <v>0</v>
      </c>
      <c r="EN294">
        <f t="shared" si="496"/>
        <v>0</v>
      </c>
      <c r="EP294">
        <f t="shared" si="497"/>
        <v>0</v>
      </c>
      <c r="EQ294">
        <f t="shared" si="497"/>
        <v>0</v>
      </c>
      <c r="ER294" s="209">
        <f t="shared" ref="ER294:ER357" si="583">MAX(IF($B$12=0,ER$5,IF($B$12=1,ER$6,IF($B$12=2,ER$7,ER$8)))*$S294,MIN(-BJ294,ER$16*$S294))</f>
        <v>0</v>
      </c>
      <c r="ES294">
        <f t="shared" si="498"/>
        <v>0</v>
      </c>
      <c r="ET294">
        <f t="shared" si="498"/>
        <v>0</v>
      </c>
      <c r="EU294" s="213">
        <f t="shared" si="533"/>
        <v>0</v>
      </c>
      <c r="EW294" s="215">
        <f t="shared" ref="EW294:EW357" si="584">IF(NOT(EW$10),MIN(-BQ294,IF($B$12=0,EW$5,IF($B$12=1,EW$6,IF($B$12=2,EW$7,EW$8)))*$S294),0)</f>
        <v>0</v>
      </c>
      <c r="EX294">
        <f t="shared" si="499"/>
        <v>0</v>
      </c>
      <c r="EY294">
        <f t="shared" si="499"/>
        <v>0</v>
      </c>
      <c r="FB294">
        <f t="shared" si="500"/>
        <v>0</v>
      </c>
      <c r="FC294">
        <f t="shared" si="500"/>
        <v>0</v>
      </c>
      <c r="FD294">
        <f t="shared" si="500"/>
        <v>0</v>
      </c>
      <c r="FG294" s="215">
        <f t="shared" ref="FG294:FG357" si="585">IF(NOT(FG$10),MIN(-CE294,IF($B$12=0,FG$5,IF($B$12=1,FG$6,IF($B$12=2,FG$7,FG$8)))*$S294),0)</f>
        <v>0</v>
      </c>
      <c r="FH294">
        <f t="shared" si="501"/>
        <v>0</v>
      </c>
      <c r="FI294">
        <f t="shared" si="501"/>
        <v>0</v>
      </c>
      <c r="FK294">
        <f t="shared" si="536"/>
        <v>0</v>
      </c>
      <c r="FL294" s="215">
        <f t="shared" ref="FL294:FL357" si="586">IF(NOT(FL$10),MIN(-CL294,IF($B$12=0,FL$5,IF($B$12=1,FL$6,IF($B$12=2,FL$7,FL$8)))*$S294),0)</f>
        <v>0</v>
      </c>
      <c r="FP294" s="215">
        <f t="shared" ref="FP294:FP357" si="587">IF(NOT(FP$10),MIN(-CR294,IF($B$12=0,FP$5,IF($B$12=1,FP$6,IF($B$12=2,FP$7,FP$8)))*$S294),0)</f>
        <v>0</v>
      </c>
      <c r="FQ294">
        <f t="shared" si="539"/>
        <v>0</v>
      </c>
      <c r="FR294" s="215">
        <f t="shared" ref="FR294:FR357" si="588">IF(NOT(FR$10),MIN(-CV294,IF($B$12=0,FR$5,IF($B$12=1,FR$6,IF($B$12=2,FR$7,FR$8)))*$S294),0)</f>
        <v>0</v>
      </c>
      <c r="FS294" s="209">
        <f t="shared" si="541"/>
        <v>315</v>
      </c>
      <c r="FU294">
        <f t="shared" si="542"/>
        <v>0</v>
      </c>
    </row>
    <row r="295" spans="6:177">
      <c r="F295" s="2">
        <v>101000</v>
      </c>
      <c r="G295">
        <f t="shared" si="557"/>
        <v>101025</v>
      </c>
      <c r="H295" s="75">
        <f t="shared" si="505"/>
        <v>-14481</v>
      </c>
      <c r="I295" s="2"/>
      <c r="J295" s="2"/>
      <c r="K295" s="2"/>
      <c r="L295" s="2"/>
      <c r="M295" s="2">
        <f t="shared" si="506"/>
        <v>0</v>
      </c>
      <c r="N295" s="2"/>
      <c r="O295" s="2"/>
      <c r="P295" s="2">
        <f t="shared" si="507"/>
        <v>0</v>
      </c>
      <c r="Q295" s="2"/>
      <c r="R295" s="2"/>
      <c r="S295" s="2">
        <f t="shared" si="545"/>
        <v>0</v>
      </c>
      <c r="T295" s="2"/>
      <c r="U295" s="2">
        <f t="shared" si="509"/>
        <v>0</v>
      </c>
      <c r="V295" s="2"/>
      <c r="W295" s="75">
        <f t="shared" si="558"/>
        <v>-3083</v>
      </c>
      <c r="X295" s="75">
        <f t="shared" si="559"/>
        <v>5</v>
      </c>
      <c r="Y295" s="75">
        <f t="shared" si="512"/>
        <v>0</v>
      </c>
      <c r="Z295" s="2"/>
      <c r="AA295" s="2">
        <f t="shared" si="560"/>
        <v>2500</v>
      </c>
      <c r="AB295" s="2">
        <f>IF($F295&lt;=AD$64,AD$65,AD$66)*Calc!$B$12+AD$63</f>
        <v>1500</v>
      </c>
      <c r="AC295" s="2">
        <f t="shared" si="561"/>
        <v>4000</v>
      </c>
      <c r="AD295" s="126">
        <f t="shared" si="562"/>
        <v>-4935</v>
      </c>
      <c r="AE295" s="112">
        <v>4363</v>
      </c>
      <c r="AF295" s="75">
        <f t="shared" si="516"/>
        <v>0</v>
      </c>
      <c r="AG295" s="75"/>
      <c r="AH295" s="75">
        <f t="shared" si="517"/>
        <v>-2179</v>
      </c>
      <c r="AI295" s="75">
        <f t="shared" si="563"/>
        <v>0</v>
      </c>
      <c r="AJ295" s="75">
        <f t="shared" si="564"/>
        <v>0</v>
      </c>
      <c r="AK295" s="75">
        <f t="shared" si="565"/>
        <v>-4458</v>
      </c>
      <c r="AL295" s="75">
        <f t="shared" si="566"/>
        <v>-4458</v>
      </c>
      <c r="AM295" s="114">
        <v>4440</v>
      </c>
      <c r="AN295" s="120"/>
      <c r="AO295" s="75">
        <f t="shared" si="483"/>
        <v>-5523</v>
      </c>
      <c r="AP295" s="75">
        <f t="shared" si="483"/>
        <v>-3835</v>
      </c>
      <c r="AQ295" s="75"/>
      <c r="AR295" s="126">
        <f t="shared" si="520"/>
        <v>-4480</v>
      </c>
      <c r="AS295" s="75">
        <f t="shared" si="484"/>
        <v>-5325</v>
      </c>
      <c r="AT295" s="75">
        <f t="shared" si="484"/>
        <v>-5808</v>
      </c>
      <c r="AU295" s="75">
        <f t="shared" si="484"/>
        <v>0</v>
      </c>
      <c r="AV295" s="75">
        <f t="shared" si="484"/>
        <v>-5169</v>
      </c>
      <c r="AW295" s="112">
        <v>4347</v>
      </c>
      <c r="AX295" s="75">
        <f t="shared" si="485"/>
        <v>-7310</v>
      </c>
      <c r="AY295" s="75">
        <f t="shared" si="485"/>
        <v>-4794</v>
      </c>
      <c r="AZ295" s="75"/>
      <c r="BA295" s="75">
        <f t="shared" si="503"/>
        <v>-4879</v>
      </c>
      <c r="BB295" s="75">
        <f t="shared" si="503"/>
        <v>-3150</v>
      </c>
      <c r="BC295" s="75">
        <f t="shared" si="503"/>
        <v>-5506</v>
      </c>
      <c r="BD295" s="75">
        <f t="shared" si="503"/>
        <v>-4972</v>
      </c>
      <c r="BE295" s="75">
        <f t="shared" si="503"/>
        <v>-4411</v>
      </c>
      <c r="BF295" s="75">
        <f t="shared" si="503"/>
        <v>-3518</v>
      </c>
      <c r="BG295" s="112">
        <v>3182</v>
      </c>
      <c r="BH295" s="75">
        <f t="shared" si="521"/>
        <v>-5430</v>
      </c>
      <c r="BI295" s="75">
        <f t="shared" si="567"/>
        <v>5150</v>
      </c>
      <c r="BJ295" s="75">
        <f t="shared" si="568"/>
        <v>-4348</v>
      </c>
      <c r="BK295" s="75">
        <f t="shared" si="487"/>
        <v>-4830</v>
      </c>
      <c r="BL295" s="75">
        <f t="shared" si="487"/>
        <v>-4063</v>
      </c>
      <c r="BM295" s="75"/>
      <c r="BN295" s="75">
        <f t="shared" si="488"/>
        <v>-5492</v>
      </c>
      <c r="BO295" s="75">
        <f t="shared" si="488"/>
        <v>-4135</v>
      </c>
      <c r="BP295" s="112">
        <v>3980</v>
      </c>
      <c r="BQ295" s="75">
        <f t="shared" si="524"/>
        <v>-4131</v>
      </c>
      <c r="BR295" s="112">
        <v>3685</v>
      </c>
      <c r="BS295" s="75">
        <f t="shared" si="569"/>
        <v>5540</v>
      </c>
      <c r="BT295" s="75">
        <f t="shared" si="504"/>
        <v>-5962</v>
      </c>
      <c r="BU295" s="75">
        <f t="shared" si="504"/>
        <v>-5071</v>
      </c>
      <c r="BV295" s="75">
        <f t="shared" si="504"/>
        <v>0</v>
      </c>
      <c r="BW295" s="75">
        <f t="shared" si="504"/>
        <v>0</v>
      </c>
      <c r="BX295" s="75">
        <f t="shared" si="504"/>
        <v>-4244</v>
      </c>
      <c r="BY295" s="75">
        <f t="shared" si="504"/>
        <v>-3991</v>
      </c>
      <c r="BZ295" s="75">
        <f t="shared" si="504"/>
        <v>-5012</v>
      </c>
      <c r="CA295" s="75">
        <f t="shared" si="504"/>
        <v>-4192</v>
      </c>
      <c r="CB295" s="112">
        <v>3794</v>
      </c>
      <c r="CC295" s="75">
        <f t="shared" si="526"/>
        <v>-827</v>
      </c>
      <c r="CD295" s="75">
        <f t="shared" si="570"/>
        <v>500</v>
      </c>
      <c r="CE295" s="126">
        <f t="shared" si="571"/>
        <v>-2009</v>
      </c>
      <c r="CF295" s="75">
        <f t="shared" si="529"/>
        <v>-4260</v>
      </c>
      <c r="CG295" s="75"/>
      <c r="CH295" s="75">
        <f t="shared" si="490"/>
        <v>-8089</v>
      </c>
      <c r="CI295" s="75">
        <f t="shared" si="490"/>
        <v>-3101</v>
      </c>
      <c r="CJ295" s="75"/>
      <c r="CK295" s="75">
        <f t="shared" si="491"/>
        <v>-3417</v>
      </c>
      <c r="CL295" s="75">
        <f t="shared" si="491"/>
        <v>-4911</v>
      </c>
      <c r="CM295" s="112">
        <v>3781</v>
      </c>
      <c r="CN295" s="75">
        <f t="shared" si="492"/>
        <v>0</v>
      </c>
      <c r="CO295" s="75">
        <f t="shared" si="492"/>
        <v>0</v>
      </c>
      <c r="CP295" s="75">
        <f t="shared" si="492"/>
        <v>0</v>
      </c>
      <c r="CQ295" s="75"/>
      <c r="CR295" s="126">
        <f t="shared" si="530"/>
        <v>-5054</v>
      </c>
      <c r="CS295" s="112">
        <v>2824.8980000000001</v>
      </c>
      <c r="CT295" s="121">
        <f t="shared" si="572"/>
        <v>-5.0039603960396042E-2</v>
      </c>
      <c r="CU295" s="75">
        <f t="shared" si="493"/>
        <v>-4570</v>
      </c>
      <c r="CV295" s="75">
        <f t="shared" si="493"/>
        <v>-5037</v>
      </c>
      <c r="CW295" s="75">
        <f t="shared" si="493"/>
        <v>0</v>
      </c>
      <c r="CX295" s="126" cm="1">
        <f t="array" ref="CX295">IF($F295&lt;=10000,0,-ROUND(MAX(INDEX(CX$26:CX$38,MATCH(MAX($F295-CX$86-IF(CX$8="Yes",IF(CX$9=0,$U295,MIN($U295,CX$9)),0),0),CX$12:CX$25,1))*(MAX($F295-CX$86-IF(CX$8="Yes",IF(CX$9=0,$U295,MIN($U295,CX$9)),0),0)-INDEX(CX$12:CX$25,MATCH(MAX($F295-CX$86-IF(CX$8="Yes",IF(CX$9=0,$U295,MIN($U295,CX$9)),0),0),CX$12:CX$25,1)))+INDEX(CX$39:CX$51,MATCH(MAX($F295-CX$86-IF(CX$8="Yes",IF(CX$9=0,$U295,MIN($U295,CX$9)),0),0),CX$12:CX$25,1))-CX$87,0),0))*(1-_xlfn.IFNA(INDEX(WVFamilyCredit[Percent],MATCH(1,(WVFamilyCredit[Year]=Calc!$B$4)*(WVFamilyCredit[HH Size]=SUM(Calc!$B$11:$B$12))*(WVFamilyCredit[Status]=Calc!$B$8)*(WVFamilyCredit[greater than]&lt;=$F295)*(WVFamilyCredit[equal to or less than]&gt;=$F295),0)),0))</f>
        <v>-4180</v>
      </c>
      <c r="CY295" s="115" cm="1">
        <f t="array" ref="CY295">(1-_xlfn.IFNA(INDEX(WVFamilyCredit[Percent],MATCH(1,(WVFamilyCredit[Year]=Calc!$B$4)*(WVFamilyCredit[HH Size]=SUM(Calc!$B$11:$B$12))*(WVFamilyCredit[Status]=Calc!$B$8)*(WVFamilyCredit[greater than]&lt;=$F295)*(WVFamilyCredit[equal to or less than]&gt;=$F295),0)),0))</f>
        <v>1</v>
      </c>
      <c r="CZ295" s="112">
        <v>4985</v>
      </c>
      <c r="DA295" s="57"/>
      <c r="DB295" s="75">
        <f t="shared" si="494"/>
        <v>-4267</v>
      </c>
      <c r="DC295" s="75">
        <f t="shared" si="494"/>
        <v>0</v>
      </c>
      <c r="DE295" s="57"/>
      <c r="DF295" s="57">
        <f t="shared" si="573"/>
        <v>4363</v>
      </c>
      <c r="DG295" s="57">
        <f t="shared" si="574"/>
        <v>4440</v>
      </c>
      <c r="DH295">
        <v>0</v>
      </c>
      <c r="DI295" s="57">
        <f t="shared" si="575"/>
        <v>4347</v>
      </c>
      <c r="DJ295" s="75">
        <f t="shared" si="576"/>
        <v>3182</v>
      </c>
      <c r="DK295" s="75">
        <f t="shared" si="577"/>
        <v>3980</v>
      </c>
      <c r="DL295" s="75">
        <f t="shared" si="578"/>
        <v>3685</v>
      </c>
      <c r="DM295" s="57">
        <f t="shared" si="579"/>
        <v>3794</v>
      </c>
      <c r="DN295" s="57">
        <f t="shared" si="580"/>
        <v>3781</v>
      </c>
      <c r="DO295">
        <f>0</f>
        <v>0</v>
      </c>
      <c r="DP295">
        <v>0</v>
      </c>
      <c r="DQ295" s="57">
        <f t="shared" si="581"/>
        <v>-5054</v>
      </c>
      <c r="DR295" s="75">
        <f t="shared" si="582"/>
        <v>-4180</v>
      </c>
      <c r="EB295" s="209" cm="1">
        <f t="array" ref="EB295">_xlfn.IFNA(INDEX(CAeitcTable[],MATCH(1,(CAeitcTable[At Least]&lt;=$F295)*(CAeitcTable[But Not Over]&gt;=$F295),0),MATCH(MIN($B$12,3),VALUE(CAeitcTable[#Headers]),0)),0)</f>
        <v>0</v>
      </c>
      <c r="EC295">
        <f t="shared" si="495"/>
        <v>0</v>
      </c>
      <c r="ED295">
        <f t="shared" si="495"/>
        <v>0</v>
      </c>
      <c r="EE295">
        <f t="shared" si="495"/>
        <v>0</v>
      </c>
      <c r="EF295">
        <f t="shared" si="495"/>
        <v>0</v>
      </c>
      <c r="EI295">
        <f t="shared" si="531"/>
        <v>0</v>
      </c>
      <c r="EK295">
        <f t="shared" si="496"/>
        <v>0</v>
      </c>
      <c r="EL295">
        <f t="shared" si="496"/>
        <v>0</v>
      </c>
      <c r="EM295">
        <f t="shared" si="496"/>
        <v>0</v>
      </c>
      <c r="EN295">
        <f t="shared" si="496"/>
        <v>0</v>
      </c>
      <c r="EP295">
        <f t="shared" si="497"/>
        <v>0</v>
      </c>
      <c r="EQ295">
        <f t="shared" si="497"/>
        <v>0</v>
      </c>
      <c r="ER295" s="209">
        <f t="shared" si="583"/>
        <v>0</v>
      </c>
      <c r="ES295">
        <f t="shared" si="498"/>
        <v>0</v>
      </c>
      <c r="ET295">
        <f t="shared" si="498"/>
        <v>0</v>
      </c>
      <c r="EU295" s="213">
        <f t="shared" si="533"/>
        <v>0</v>
      </c>
      <c r="EW295" s="215">
        <f t="shared" si="584"/>
        <v>0</v>
      </c>
      <c r="EX295">
        <f t="shared" si="499"/>
        <v>0</v>
      </c>
      <c r="EY295">
        <f t="shared" si="499"/>
        <v>0</v>
      </c>
      <c r="FB295">
        <f t="shared" si="500"/>
        <v>0</v>
      </c>
      <c r="FC295">
        <f t="shared" si="500"/>
        <v>0</v>
      </c>
      <c r="FD295">
        <f t="shared" si="500"/>
        <v>0</v>
      </c>
      <c r="FG295" s="215">
        <f t="shared" si="585"/>
        <v>0</v>
      </c>
      <c r="FH295">
        <f t="shared" si="501"/>
        <v>0</v>
      </c>
      <c r="FI295">
        <f t="shared" si="501"/>
        <v>0</v>
      </c>
      <c r="FK295">
        <f t="shared" si="536"/>
        <v>0</v>
      </c>
      <c r="FL295" s="215">
        <f t="shared" si="586"/>
        <v>0</v>
      </c>
      <c r="FP295" s="215">
        <f t="shared" si="587"/>
        <v>0</v>
      </c>
      <c r="FQ295">
        <f t="shared" si="539"/>
        <v>0</v>
      </c>
      <c r="FR295" s="215">
        <f t="shared" si="588"/>
        <v>0</v>
      </c>
      <c r="FS295" s="209">
        <f t="shared" si="541"/>
        <v>315</v>
      </c>
      <c r="FU295">
        <f t="shared" si="542"/>
        <v>0</v>
      </c>
    </row>
    <row r="296" spans="6:177">
      <c r="F296" s="2">
        <v>101500</v>
      </c>
      <c r="G296">
        <f t="shared" si="557"/>
        <v>101525</v>
      </c>
      <c r="H296" s="75">
        <f t="shared" si="505"/>
        <v>-14591</v>
      </c>
      <c r="I296" s="2"/>
      <c r="J296" s="2"/>
      <c r="K296" s="2"/>
      <c r="L296" s="2"/>
      <c r="M296" s="2">
        <f t="shared" si="506"/>
        <v>0</v>
      </c>
      <c r="N296" s="2"/>
      <c r="O296" s="2"/>
      <c r="P296" s="2">
        <f t="shared" si="507"/>
        <v>0</v>
      </c>
      <c r="Q296" s="2"/>
      <c r="R296" s="2"/>
      <c r="S296" s="2">
        <f t="shared" si="545"/>
        <v>0</v>
      </c>
      <c r="T296" s="2"/>
      <c r="U296" s="2">
        <f t="shared" si="509"/>
        <v>0</v>
      </c>
      <c r="V296" s="2"/>
      <c r="W296" s="75">
        <f t="shared" si="558"/>
        <v>-3102</v>
      </c>
      <c r="X296" s="75">
        <f t="shared" si="559"/>
        <v>5</v>
      </c>
      <c r="Y296" s="75">
        <f t="shared" si="512"/>
        <v>0</v>
      </c>
      <c r="Z296" s="2"/>
      <c r="AA296" s="2">
        <f t="shared" si="560"/>
        <v>2500</v>
      </c>
      <c r="AB296" s="2">
        <f>IF($F296&lt;=AD$64,AD$65,AD$66)*Calc!$B$12+AD$63</f>
        <v>1500</v>
      </c>
      <c r="AC296" s="2">
        <f t="shared" si="561"/>
        <v>4000</v>
      </c>
      <c r="AD296" s="126">
        <f t="shared" si="562"/>
        <v>-4960</v>
      </c>
      <c r="AE296" s="112">
        <v>4363</v>
      </c>
      <c r="AF296" s="75">
        <f t="shared" si="516"/>
        <v>0</v>
      </c>
      <c r="AG296" s="75"/>
      <c r="AH296" s="75">
        <f t="shared" si="517"/>
        <v>-2191</v>
      </c>
      <c r="AI296" s="75">
        <f t="shared" si="563"/>
        <v>0</v>
      </c>
      <c r="AJ296" s="75">
        <f t="shared" si="564"/>
        <v>0</v>
      </c>
      <c r="AK296" s="75">
        <f t="shared" si="565"/>
        <v>-4482</v>
      </c>
      <c r="AL296" s="75">
        <f t="shared" si="566"/>
        <v>-4482</v>
      </c>
      <c r="AM296" s="114">
        <v>4440</v>
      </c>
      <c r="AN296" s="120"/>
      <c r="AO296" s="75">
        <f t="shared" si="483"/>
        <v>-5569</v>
      </c>
      <c r="AP296" s="75">
        <f t="shared" si="483"/>
        <v>-3857</v>
      </c>
      <c r="AQ296" s="75"/>
      <c r="AR296" s="126">
        <f t="shared" si="520"/>
        <v>-4508</v>
      </c>
      <c r="AS296" s="75">
        <f t="shared" si="484"/>
        <v>-5358</v>
      </c>
      <c r="AT296" s="75">
        <f t="shared" si="484"/>
        <v>-5850</v>
      </c>
      <c r="AU296" s="75">
        <f t="shared" si="484"/>
        <v>0</v>
      </c>
      <c r="AV296" s="75">
        <f t="shared" si="484"/>
        <v>-5198</v>
      </c>
      <c r="AW296" s="112">
        <v>4347</v>
      </c>
      <c r="AX296" s="75">
        <f t="shared" si="485"/>
        <v>-7351</v>
      </c>
      <c r="AY296" s="75">
        <f t="shared" si="485"/>
        <v>-4823</v>
      </c>
      <c r="AZ296" s="75"/>
      <c r="BA296" s="75">
        <f t="shared" si="503"/>
        <v>-4904</v>
      </c>
      <c r="BB296" s="75">
        <f t="shared" si="503"/>
        <v>-3166</v>
      </c>
      <c r="BC296" s="75">
        <f t="shared" si="503"/>
        <v>-5536</v>
      </c>
      <c r="BD296" s="75">
        <f t="shared" si="503"/>
        <v>-5000</v>
      </c>
      <c r="BE296" s="75">
        <f t="shared" si="503"/>
        <v>-4433</v>
      </c>
      <c r="BF296" s="75">
        <f t="shared" si="503"/>
        <v>-3539</v>
      </c>
      <c r="BG296" s="112">
        <v>3182</v>
      </c>
      <c r="BH296" s="75">
        <f t="shared" si="521"/>
        <v>-5466</v>
      </c>
      <c r="BI296" s="75">
        <f t="shared" si="567"/>
        <v>5150</v>
      </c>
      <c r="BJ296" s="75">
        <f t="shared" si="568"/>
        <v>-4372</v>
      </c>
      <c r="BK296" s="75">
        <f t="shared" si="487"/>
        <v>-4855</v>
      </c>
      <c r="BL296" s="75">
        <f t="shared" si="487"/>
        <v>-4084</v>
      </c>
      <c r="BM296" s="75"/>
      <c r="BN296" s="75">
        <f t="shared" si="488"/>
        <v>-5526</v>
      </c>
      <c r="BO296" s="75">
        <f t="shared" si="488"/>
        <v>-4160</v>
      </c>
      <c r="BP296" s="112">
        <v>3980</v>
      </c>
      <c r="BQ296" s="75">
        <f t="shared" si="524"/>
        <v>-4156</v>
      </c>
      <c r="BR296" s="112">
        <v>3685</v>
      </c>
      <c r="BS296" s="75">
        <f t="shared" si="569"/>
        <v>5540</v>
      </c>
      <c r="BT296" s="75">
        <f t="shared" si="504"/>
        <v>-5995</v>
      </c>
      <c r="BU296" s="75">
        <f t="shared" si="504"/>
        <v>-5104</v>
      </c>
      <c r="BV296" s="75">
        <f t="shared" si="504"/>
        <v>0</v>
      </c>
      <c r="BW296" s="75">
        <f t="shared" si="504"/>
        <v>0</v>
      </c>
      <c r="BX296" s="75">
        <f t="shared" si="504"/>
        <v>-4276</v>
      </c>
      <c r="BY296" s="75">
        <f t="shared" si="504"/>
        <v>-4015</v>
      </c>
      <c r="BZ296" s="75">
        <f t="shared" si="504"/>
        <v>-5042</v>
      </c>
      <c r="CA296" s="75">
        <f t="shared" si="504"/>
        <v>-4216</v>
      </c>
      <c r="CB296" s="112">
        <v>3794</v>
      </c>
      <c r="CC296" s="75">
        <f t="shared" si="526"/>
        <v>-837</v>
      </c>
      <c r="CD296" s="75">
        <f t="shared" si="570"/>
        <v>500</v>
      </c>
      <c r="CE296" s="126">
        <f t="shared" si="571"/>
        <v>-2023</v>
      </c>
      <c r="CF296" s="75">
        <f t="shared" si="529"/>
        <v>-4284</v>
      </c>
      <c r="CG296" s="75"/>
      <c r="CH296" s="75">
        <f t="shared" si="490"/>
        <v>-8132</v>
      </c>
      <c r="CI296" s="75">
        <f t="shared" si="490"/>
        <v>-3116</v>
      </c>
      <c r="CJ296" s="75"/>
      <c r="CK296" s="75">
        <f t="shared" si="491"/>
        <v>-3441</v>
      </c>
      <c r="CL296" s="75">
        <f t="shared" si="491"/>
        <v>-4943</v>
      </c>
      <c r="CM296" s="112">
        <v>3781</v>
      </c>
      <c r="CN296" s="75">
        <f t="shared" si="492"/>
        <v>0</v>
      </c>
      <c r="CO296" s="75">
        <f t="shared" si="492"/>
        <v>0</v>
      </c>
      <c r="CP296" s="75">
        <f t="shared" si="492"/>
        <v>0</v>
      </c>
      <c r="CQ296" s="75"/>
      <c r="CR296" s="126">
        <f t="shared" si="530"/>
        <v>-5085</v>
      </c>
      <c r="CS296" s="112">
        <v>2824.8980000000001</v>
      </c>
      <c r="CT296" s="121">
        <f t="shared" si="572"/>
        <v>-5.0098522167487683E-2</v>
      </c>
      <c r="CU296" s="75">
        <f t="shared" si="493"/>
        <v>-4603</v>
      </c>
      <c r="CV296" s="75">
        <f t="shared" si="493"/>
        <v>-5065</v>
      </c>
      <c r="CW296" s="75">
        <f t="shared" si="493"/>
        <v>0</v>
      </c>
      <c r="CX296" s="126" cm="1">
        <f t="array" ref="CX296">IF($F296&lt;=10000,0,-ROUND(MAX(INDEX(CX$26:CX$38,MATCH(MAX($F296-CX$86-IF(CX$8="Yes",IF(CX$9=0,$U296,MIN($U296,CX$9)),0),0),CX$12:CX$25,1))*(MAX($F296-CX$86-IF(CX$8="Yes",IF(CX$9=0,$U296,MIN($U296,CX$9)),0),0)-INDEX(CX$12:CX$25,MATCH(MAX($F296-CX$86-IF(CX$8="Yes",IF(CX$9=0,$U296,MIN($U296,CX$9)),0),0),CX$12:CX$25,1)))+INDEX(CX$39:CX$51,MATCH(MAX($F296-CX$86-IF(CX$8="Yes",IF(CX$9=0,$U296,MIN($U296,CX$9)),0),0),CX$12:CX$25,1))-CX$87,0),0))*(1-_xlfn.IFNA(INDEX(WVFamilyCredit[Percent],MATCH(1,(WVFamilyCredit[Year]=Calc!$B$4)*(WVFamilyCredit[HH Size]=SUM(Calc!$B$11:$B$12))*(WVFamilyCredit[Status]=Calc!$B$8)*(WVFamilyCredit[greater than]&lt;=$F296)*(WVFamilyCredit[equal to or less than]&gt;=$F296),0)),0))</f>
        <v>-4206</v>
      </c>
      <c r="CY296" s="115" cm="1">
        <f t="array" ref="CY296">(1-_xlfn.IFNA(INDEX(WVFamilyCredit[Percent],MATCH(1,(WVFamilyCredit[Year]=Calc!$B$4)*(WVFamilyCredit[HH Size]=SUM(Calc!$B$11:$B$12))*(WVFamilyCredit[Status]=Calc!$B$8)*(WVFamilyCredit[greater than]&lt;=$F296)*(WVFamilyCredit[equal to or less than]&gt;=$F296),0)),0))</f>
        <v>1</v>
      </c>
      <c r="CZ296" s="112">
        <v>4985</v>
      </c>
      <c r="DA296" s="57"/>
      <c r="DB296" s="75">
        <f t="shared" si="494"/>
        <v>-4293</v>
      </c>
      <c r="DC296" s="75">
        <f t="shared" si="494"/>
        <v>0</v>
      </c>
      <c r="DE296" s="57"/>
      <c r="DF296" s="57">
        <f t="shared" si="573"/>
        <v>4363</v>
      </c>
      <c r="DG296" s="57">
        <f t="shared" si="574"/>
        <v>4440</v>
      </c>
      <c r="DH296">
        <v>0</v>
      </c>
      <c r="DI296" s="57">
        <f t="shared" si="575"/>
        <v>4347</v>
      </c>
      <c r="DJ296" s="75">
        <f t="shared" si="576"/>
        <v>3182</v>
      </c>
      <c r="DK296" s="75">
        <f t="shared" si="577"/>
        <v>3980</v>
      </c>
      <c r="DL296" s="75">
        <f t="shared" si="578"/>
        <v>3685</v>
      </c>
      <c r="DM296" s="57">
        <f t="shared" si="579"/>
        <v>3794</v>
      </c>
      <c r="DN296" s="57">
        <f t="shared" si="580"/>
        <v>3781</v>
      </c>
      <c r="DO296">
        <f>0</f>
        <v>0</v>
      </c>
      <c r="DP296">
        <v>0</v>
      </c>
      <c r="DQ296" s="57">
        <f t="shared" si="581"/>
        <v>-5085</v>
      </c>
      <c r="DR296" s="75">
        <f t="shared" si="582"/>
        <v>-4206</v>
      </c>
      <c r="EB296" s="209" cm="1">
        <f t="array" ref="EB296">_xlfn.IFNA(INDEX(CAeitcTable[],MATCH(1,(CAeitcTable[At Least]&lt;=$F296)*(CAeitcTable[But Not Over]&gt;=$F296),0),MATCH(MIN($B$12,3),VALUE(CAeitcTable[#Headers]),0)),0)</f>
        <v>0</v>
      </c>
      <c r="EC296">
        <f t="shared" si="495"/>
        <v>0</v>
      </c>
      <c r="ED296">
        <f t="shared" si="495"/>
        <v>0</v>
      </c>
      <c r="EE296">
        <f t="shared" si="495"/>
        <v>0</v>
      </c>
      <c r="EF296">
        <f t="shared" si="495"/>
        <v>0</v>
      </c>
      <c r="EI296">
        <f t="shared" si="531"/>
        <v>0</v>
      </c>
      <c r="EK296">
        <f t="shared" si="496"/>
        <v>0</v>
      </c>
      <c r="EL296">
        <f t="shared" si="496"/>
        <v>0</v>
      </c>
      <c r="EM296">
        <f t="shared" si="496"/>
        <v>0</v>
      </c>
      <c r="EN296">
        <f t="shared" si="496"/>
        <v>0</v>
      </c>
      <c r="EP296">
        <f t="shared" si="497"/>
        <v>0</v>
      </c>
      <c r="EQ296">
        <f t="shared" si="497"/>
        <v>0</v>
      </c>
      <c r="ER296" s="209">
        <f t="shared" si="583"/>
        <v>0</v>
      </c>
      <c r="ES296">
        <f t="shared" si="498"/>
        <v>0</v>
      </c>
      <c r="ET296">
        <f t="shared" si="498"/>
        <v>0</v>
      </c>
      <c r="EU296" s="213">
        <f t="shared" si="533"/>
        <v>0</v>
      </c>
      <c r="EW296" s="215">
        <f t="shared" si="584"/>
        <v>0</v>
      </c>
      <c r="EX296">
        <f t="shared" si="499"/>
        <v>0</v>
      </c>
      <c r="EY296">
        <f t="shared" si="499"/>
        <v>0</v>
      </c>
      <c r="FB296">
        <f t="shared" si="500"/>
        <v>0</v>
      </c>
      <c r="FC296">
        <f t="shared" si="500"/>
        <v>0</v>
      </c>
      <c r="FD296">
        <f t="shared" si="500"/>
        <v>0</v>
      </c>
      <c r="FG296" s="215">
        <f t="shared" si="585"/>
        <v>0</v>
      </c>
      <c r="FH296">
        <f t="shared" si="501"/>
        <v>0</v>
      </c>
      <c r="FI296">
        <f t="shared" si="501"/>
        <v>0</v>
      </c>
      <c r="FK296">
        <f t="shared" si="536"/>
        <v>0</v>
      </c>
      <c r="FL296" s="215">
        <f t="shared" si="586"/>
        <v>0</v>
      </c>
      <c r="FP296" s="215">
        <f t="shared" si="587"/>
        <v>0</v>
      </c>
      <c r="FQ296">
        <f t="shared" si="539"/>
        <v>0</v>
      </c>
      <c r="FR296" s="215">
        <f t="shared" si="588"/>
        <v>0</v>
      </c>
      <c r="FS296" s="209">
        <f t="shared" si="541"/>
        <v>315</v>
      </c>
      <c r="FU296">
        <f t="shared" si="542"/>
        <v>0</v>
      </c>
    </row>
    <row r="297" spans="6:177">
      <c r="F297" s="2">
        <v>102000</v>
      </c>
      <c r="G297">
        <f t="shared" si="557"/>
        <v>102025</v>
      </c>
      <c r="H297" s="75">
        <f t="shared" si="505"/>
        <v>-14701</v>
      </c>
      <c r="I297" s="2"/>
      <c r="J297" s="2"/>
      <c r="K297" s="2"/>
      <c r="L297" s="2"/>
      <c r="M297" s="2">
        <f t="shared" si="506"/>
        <v>0</v>
      </c>
      <c r="N297" s="2"/>
      <c r="O297" s="2"/>
      <c r="P297" s="2">
        <f t="shared" si="507"/>
        <v>0</v>
      </c>
      <c r="Q297" s="2"/>
      <c r="R297" s="2"/>
      <c r="S297" s="2">
        <f t="shared" si="545"/>
        <v>0</v>
      </c>
      <c r="T297" s="2"/>
      <c r="U297" s="2">
        <f t="shared" si="509"/>
        <v>0</v>
      </c>
      <c r="V297" s="2"/>
      <c r="W297" s="75">
        <f t="shared" si="558"/>
        <v>-3122</v>
      </c>
      <c r="X297" s="75">
        <f t="shared" si="559"/>
        <v>5</v>
      </c>
      <c r="Y297" s="75">
        <f t="shared" si="512"/>
        <v>0</v>
      </c>
      <c r="Z297" s="2"/>
      <c r="AA297" s="2">
        <f t="shared" si="560"/>
        <v>2500</v>
      </c>
      <c r="AB297" s="2">
        <f>IF($F297&lt;=AD$64,AD$65,AD$66)*Calc!$B$12+AD$63</f>
        <v>1500</v>
      </c>
      <c r="AC297" s="2">
        <f t="shared" si="561"/>
        <v>4000</v>
      </c>
      <c r="AD297" s="126">
        <f t="shared" si="562"/>
        <v>-4985</v>
      </c>
      <c r="AE297" s="112">
        <v>4363</v>
      </c>
      <c r="AF297" s="75">
        <f t="shared" si="516"/>
        <v>0</v>
      </c>
      <c r="AG297" s="75"/>
      <c r="AH297" s="75">
        <f t="shared" si="517"/>
        <v>-2204</v>
      </c>
      <c r="AI297" s="75">
        <f t="shared" si="563"/>
        <v>0</v>
      </c>
      <c r="AJ297" s="75">
        <f t="shared" si="564"/>
        <v>0</v>
      </c>
      <c r="AK297" s="75">
        <f t="shared" si="565"/>
        <v>-4505</v>
      </c>
      <c r="AL297" s="75">
        <f t="shared" si="566"/>
        <v>-4505</v>
      </c>
      <c r="AM297" s="114">
        <v>4440</v>
      </c>
      <c r="AN297" s="120"/>
      <c r="AO297" s="75">
        <f t="shared" si="483"/>
        <v>-5616</v>
      </c>
      <c r="AP297" s="75">
        <f t="shared" si="483"/>
        <v>-3879</v>
      </c>
      <c r="AQ297" s="75"/>
      <c r="AR297" s="126">
        <f t="shared" si="520"/>
        <v>-4535</v>
      </c>
      <c r="AS297" s="75">
        <f t="shared" si="484"/>
        <v>-5391</v>
      </c>
      <c r="AT297" s="75">
        <f t="shared" si="484"/>
        <v>-5893</v>
      </c>
      <c r="AU297" s="75">
        <f t="shared" si="484"/>
        <v>0</v>
      </c>
      <c r="AV297" s="75">
        <f t="shared" si="484"/>
        <v>-5227</v>
      </c>
      <c r="AW297" s="112">
        <v>4347</v>
      </c>
      <c r="AX297" s="75">
        <f t="shared" si="485"/>
        <v>-7393</v>
      </c>
      <c r="AY297" s="75">
        <f t="shared" si="485"/>
        <v>-4852</v>
      </c>
      <c r="AZ297" s="75"/>
      <c r="BA297" s="75">
        <f t="shared" si="503"/>
        <v>-4929</v>
      </c>
      <c r="BB297" s="75">
        <f t="shared" si="503"/>
        <v>-3182</v>
      </c>
      <c r="BC297" s="75">
        <f t="shared" si="503"/>
        <v>-5566</v>
      </c>
      <c r="BD297" s="75">
        <f t="shared" si="503"/>
        <v>-5029</v>
      </c>
      <c r="BE297" s="75">
        <f t="shared" si="503"/>
        <v>-4456</v>
      </c>
      <c r="BF297" s="75">
        <f t="shared" si="503"/>
        <v>-3560</v>
      </c>
      <c r="BG297" s="112">
        <v>3182</v>
      </c>
      <c r="BH297" s="75">
        <f t="shared" si="521"/>
        <v>-5502</v>
      </c>
      <c r="BI297" s="75">
        <f t="shared" si="567"/>
        <v>5150</v>
      </c>
      <c r="BJ297" s="75">
        <f t="shared" si="568"/>
        <v>-4396</v>
      </c>
      <c r="BK297" s="75">
        <f t="shared" si="487"/>
        <v>-4880</v>
      </c>
      <c r="BL297" s="75">
        <f t="shared" si="487"/>
        <v>-4106</v>
      </c>
      <c r="BM297" s="75"/>
      <c r="BN297" s="75">
        <f t="shared" si="488"/>
        <v>-5560</v>
      </c>
      <c r="BO297" s="75">
        <f t="shared" si="488"/>
        <v>-4185</v>
      </c>
      <c r="BP297" s="112">
        <v>3980</v>
      </c>
      <c r="BQ297" s="75">
        <f t="shared" si="524"/>
        <v>-4181</v>
      </c>
      <c r="BR297" s="112">
        <v>3685</v>
      </c>
      <c r="BS297" s="75">
        <f t="shared" si="569"/>
        <v>5540</v>
      </c>
      <c r="BT297" s="75">
        <f t="shared" si="504"/>
        <v>-6029</v>
      </c>
      <c r="BU297" s="75">
        <f t="shared" si="504"/>
        <v>-5137</v>
      </c>
      <c r="BV297" s="75">
        <f t="shared" si="504"/>
        <v>0</v>
      </c>
      <c r="BW297" s="75">
        <f t="shared" si="504"/>
        <v>0</v>
      </c>
      <c r="BX297" s="75">
        <f t="shared" si="504"/>
        <v>-4307</v>
      </c>
      <c r="BY297" s="75">
        <f t="shared" si="504"/>
        <v>-4040</v>
      </c>
      <c r="BZ297" s="75">
        <f t="shared" si="504"/>
        <v>-5072</v>
      </c>
      <c r="CA297" s="75">
        <f t="shared" si="504"/>
        <v>-4239</v>
      </c>
      <c r="CB297" s="112">
        <v>3794</v>
      </c>
      <c r="CC297" s="75">
        <f t="shared" si="526"/>
        <v>-847</v>
      </c>
      <c r="CD297" s="75">
        <f t="shared" si="570"/>
        <v>500</v>
      </c>
      <c r="CE297" s="126">
        <f t="shared" si="571"/>
        <v>-2037</v>
      </c>
      <c r="CF297" s="75">
        <f t="shared" si="529"/>
        <v>-4307</v>
      </c>
      <c r="CG297" s="75"/>
      <c r="CH297" s="75">
        <f t="shared" si="490"/>
        <v>-8176</v>
      </c>
      <c r="CI297" s="75">
        <f t="shared" si="490"/>
        <v>-3131</v>
      </c>
      <c r="CJ297" s="75"/>
      <c r="CK297" s="75">
        <f t="shared" si="491"/>
        <v>-3465</v>
      </c>
      <c r="CL297" s="75">
        <f t="shared" si="491"/>
        <v>-4975</v>
      </c>
      <c r="CM297" s="112">
        <v>3781</v>
      </c>
      <c r="CN297" s="75">
        <f t="shared" si="492"/>
        <v>0</v>
      </c>
      <c r="CO297" s="75">
        <f t="shared" si="492"/>
        <v>0</v>
      </c>
      <c r="CP297" s="75">
        <f t="shared" si="492"/>
        <v>0</v>
      </c>
      <c r="CQ297" s="75"/>
      <c r="CR297" s="126">
        <f t="shared" si="530"/>
        <v>-5116</v>
      </c>
      <c r="CS297" s="112">
        <v>2824.8980000000001</v>
      </c>
      <c r="CT297" s="121">
        <f t="shared" si="572"/>
        <v>-5.0156862745098042E-2</v>
      </c>
      <c r="CU297" s="75">
        <f t="shared" si="493"/>
        <v>-4636</v>
      </c>
      <c r="CV297" s="75">
        <f t="shared" si="493"/>
        <v>-5094</v>
      </c>
      <c r="CW297" s="75">
        <f t="shared" si="493"/>
        <v>0</v>
      </c>
      <c r="CX297" s="126" cm="1">
        <f t="array" ref="CX297">IF($F297&lt;=10000,0,-ROUND(MAX(INDEX(CX$26:CX$38,MATCH(MAX($F297-CX$86-IF(CX$8="Yes",IF(CX$9=0,$U297,MIN($U297,CX$9)),0),0),CX$12:CX$25,1))*(MAX($F297-CX$86-IF(CX$8="Yes",IF(CX$9=0,$U297,MIN($U297,CX$9)),0),0)-INDEX(CX$12:CX$25,MATCH(MAX($F297-CX$86-IF(CX$8="Yes",IF(CX$9=0,$U297,MIN($U297,CX$9)),0),0),CX$12:CX$25,1)))+INDEX(CX$39:CX$51,MATCH(MAX($F297-CX$86-IF(CX$8="Yes",IF(CX$9=0,$U297,MIN($U297,CX$9)),0),0),CX$12:CX$25,1))-CX$87,0),0))*(1-_xlfn.IFNA(INDEX(WVFamilyCredit[Percent],MATCH(1,(WVFamilyCredit[Year]=Calc!$B$4)*(WVFamilyCredit[HH Size]=SUM(Calc!$B$11:$B$12))*(WVFamilyCredit[Status]=Calc!$B$8)*(WVFamilyCredit[greater than]&lt;=$F297)*(WVFamilyCredit[equal to or less than]&gt;=$F297),0)),0))</f>
        <v>-4232</v>
      </c>
      <c r="CY297" s="115" cm="1">
        <f t="array" ref="CY297">(1-_xlfn.IFNA(INDEX(WVFamilyCredit[Percent],MATCH(1,(WVFamilyCredit[Year]=Calc!$B$4)*(WVFamilyCredit[HH Size]=SUM(Calc!$B$11:$B$12))*(WVFamilyCredit[Status]=Calc!$B$8)*(WVFamilyCredit[greater than]&lt;=$F297)*(WVFamilyCredit[equal to or less than]&gt;=$F297),0)),0))</f>
        <v>1</v>
      </c>
      <c r="CZ297" s="112">
        <v>4985</v>
      </c>
      <c r="DA297" s="57"/>
      <c r="DB297" s="75">
        <f t="shared" si="494"/>
        <v>-4320</v>
      </c>
      <c r="DC297" s="75">
        <f t="shared" si="494"/>
        <v>0</v>
      </c>
      <c r="DE297" s="57"/>
      <c r="DF297" s="57">
        <f t="shared" si="573"/>
        <v>4363</v>
      </c>
      <c r="DG297" s="57">
        <f t="shared" si="574"/>
        <v>4440</v>
      </c>
      <c r="DH297">
        <v>0</v>
      </c>
      <c r="DI297" s="57">
        <f t="shared" si="575"/>
        <v>4347</v>
      </c>
      <c r="DJ297" s="75">
        <f t="shared" si="576"/>
        <v>3182</v>
      </c>
      <c r="DK297" s="75">
        <f t="shared" si="577"/>
        <v>3980</v>
      </c>
      <c r="DL297" s="75">
        <f t="shared" si="578"/>
        <v>3685</v>
      </c>
      <c r="DM297" s="57">
        <f t="shared" si="579"/>
        <v>3794</v>
      </c>
      <c r="DN297" s="57">
        <f t="shared" si="580"/>
        <v>3781</v>
      </c>
      <c r="DO297">
        <f>0</f>
        <v>0</v>
      </c>
      <c r="DP297">
        <v>0</v>
      </c>
      <c r="DQ297" s="57">
        <f t="shared" si="581"/>
        <v>-5116</v>
      </c>
      <c r="DR297" s="75">
        <f t="shared" si="582"/>
        <v>-4232</v>
      </c>
      <c r="EB297" s="209" cm="1">
        <f t="array" ref="EB297">_xlfn.IFNA(INDEX(CAeitcTable[],MATCH(1,(CAeitcTable[At Least]&lt;=$F297)*(CAeitcTable[But Not Over]&gt;=$F297),0),MATCH(MIN($B$12,3),VALUE(CAeitcTable[#Headers]),0)),0)</f>
        <v>0</v>
      </c>
      <c r="EC297">
        <f t="shared" si="495"/>
        <v>0</v>
      </c>
      <c r="ED297">
        <f t="shared" si="495"/>
        <v>0</v>
      </c>
      <c r="EE297">
        <f t="shared" si="495"/>
        <v>0</v>
      </c>
      <c r="EF297">
        <f t="shared" si="495"/>
        <v>0</v>
      </c>
      <c r="EI297">
        <f t="shared" si="531"/>
        <v>0</v>
      </c>
      <c r="EK297">
        <f t="shared" si="496"/>
        <v>0</v>
      </c>
      <c r="EL297">
        <f t="shared" si="496"/>
        <v>0</v>
      </c>
      <c r="EM297">
        <f t="shared" si="496"/>
        <v>0</v>
      </c>
      <c r="EN297">
        <f t="shared" si="496"/>
        <v>0</v>
      </c>
      <c r="EP297">
        <f t="shared" si="497"/>
        <v>0</v>
      </c>
      <c r="EQ297">
        <f t="shared" si="497"/>
        <v>0</v>
      </c>
      <c r="ER297" s="209">
        <f t="shared" si="583"/>
        <v>0</v>
      </c>
      <c r="ES297">
        <f t="shared" si="498"/>
        <v>0</v>
      </c>
      <c r="ET297">
        <f t="shared" si="498"/>
        <v>0</v>
      </c>
      <c r="EU297" s="213">
        <f t="shared" si="533"/>
        <v>0</v>
      </c>
      <c r="EW297" s="215">
        <f t="shared" si="584"/>
        <v>0</v>
      </c>
      <c r="EX297">
        <f t="shared" si="499"/>
        <v>0</v>
      </c>
      <c r="EY297">
        <f t="shared" si="499"/>
        <v>0</v>
      </c>
      <c r="FB297">
        <f t="shared" si="500"/>
        <v>0</v>
      </c>
      <c r="FC297">
        <f t="shared" si="500"/>
        <v>0</v>
      </c>
      <c r="FD297">
        <f t="shared" si="500"/>
        <v>0</v>
      </c>
      <c r="FG297" s="215">
        <f t="shared" si="585"/>
        <v>0</v>
      </c>
      <c r="FH297">
        <f t="shared" si="501"/>
        <v>0</v>
      </c>
      <c r="FI297">
        <f t="shared" si="501"/>
        <v>0</v>
      </c>
      <c r="FK297">
        <f t="shared" si="536"/>
        <v>0</v>
      </c>
      <c r="FL297" s="215">
        <f t="shared" si="586"/>
        <v>0</v>
      </c>
      <c r="FP297" s="215">
        <f t="shared" si="587"/>
        <v>0</v>
      </c>
      <c r="FQ297">
        <f t="shared" si="539"/>
        <v>0</v>
      </c>
      <c r="FR297" s="215">
        <f t="shared" si="588"/>
        <v>0</v>
      </c>
      <c r="FS297" s="209">
        <f t="shared" si="541"/>
        <v>315</v>
      </c>
      <c r="FU297">
        <f t="shared" si="542"/>
        <v>0</v>
      </c>
    </row>
    <row r="298" spans="6:177">
      <c r="F298" s="2">
        <v>102500</v>
      </c>
      <c r="G298">
        <f t="shared" si="557"/>
        <v>102525</v>
      </c>
      <c r="H298" s="75">
        <f t="shared" si="505"/>
        <v>-14811</v>
      </c>
      <c r="I298" s="2"/>
      <c r="J298" s="2"/>
      <c r="K298" s="2"/>
      <c r="L298" s="2"/>
      <c r="M298" s="2">
        <f t="shared" si="506"/>
        <v>0</v>
      </c>
      <c r="N298" s="2"/>
      <c r="O298" s="2"/>
      <c r="P298" s="2">
        <f t="shared" si="507"/>
        <v>0</v>
      </c>
      <c r="Q298" s="2"/>
      <c r="R298" s="2"/>
      <c r="S298" s="2">
        <f t="shared" si="545"/>
        <v>0</v>
      </c>
      <c r="T298" s="2"/>
      <c r="U298" s="2">
        <f t="shared" si="509"/>
        <v>0</v>
      </c>
      <c r="V298" s="2"/>
      <c r="W298" s="75">
        <f t="shared" si="558"/>
        <v>-3141</v>
      </c>
      <c r="X298" s="75">
        <f t="shared" si="559"/>
        <v>5</v>
      </c>
      <c r="Y298" s="75">
        <f t="shared" si="512"/>
        <v>0</v>
      </c>
      <c r="Z298" s="2"/>
      <c r="AA298" s="2">
        <f t="shared" si="560"/>
        <v>2500</v>
      </c>
      <c r="AB298" s="2">
        <f>IF($F298&lt;=AD$64,AD$65,AD$66)*Calc!$B$12+AD$63</f>
        <v>1500</v>
      </c>
      <c r="AC298" s="2">
        <f t="shared" si="561"/>
        <v>4000</v>
      </c>
      <c r="AD298" s="126">
        <f t="shared" si="562"/>
        <v>-5010</v>
      </c>
      <c r="AE298" s="112">
        <v>4363</v>
      </c>
      <c r="AF298" s="75">
        <f t="shared" si="516"/>
        <v>0</v>
      </c>
      <c r="AG298" s="75"/>
      <c r="AH298" s="75">
        <f t="shared" si="517"/>
        <v>-2216</v>
      </c>
      <c r="AI298" s="75">
        <f t="shared" si="563"/>
        <v>0</v>
      </c>
      <c r="AJ298" s="75">
        <f t="shared" si="564"/>
        <v>0</v>
      </c>
      <c r="AK298" s="75">
        <f t="shared" si="565"/>
        <v>-4529</v>
      </c>
      <c r="AL298" s="75">
        <f t="shared" si="566"/>
        <v>-4529</v>
      </c>
      <c r="AM298" s="114">
        <v>4440</v>
      </c>
      <c r="AN298" s="120"/>
      <c r="AO298" s="75">
        <f t="shared" si="483"/>
        <v>-5662</v>
      </c>
      <c r="AP298" s="75">
        <f t="shared" si="483"/>
        <v>-3901</v>
      </c>
      <c r="AQ298" s="75"/>
      <c r="AR298" s="126">
        <f t="shared" si="520"/>
        <v>-4563</v>
      </c>
      <c r="AS298" s="75">
        <f t="shared" si="484"/>
        <v>-5424</v>
      </c>
      <c r="AT298" s="75">
        <f t="shared" si="484"/>
        <v>-5935</v>
      </c>
      <c r="AU298" s="75">
        <f t="shared" si="484"/>
        <v>0</v>
      </c>
      <c r="AV298" s="75">
        <f t="shared" si="484"/>
        <v>-5256</v>
      </c>
      <c r="AW298" s="112">
        <v>4347</v>
      </c>
      <c r="AX298" s="75">
        <f t="shared" si="485"/>
        <v>-7434</v>
      </c>
      <c r="AY298" s="75">
        <f t="shared" si="485"/>
        <v>-4881</v>
      </c>
      <c r="AZ298" s="75"/>
      <c r="BA298" s="75">
        <f t="shared" si="503"/>
        <v>-4954</v>
      </c>
      <c r="BB298" s="75">
        <f t="shared" si="503"/>
        <v>-3197</v>
      </c>
      <c r="BC298" s="75">
        <f t="shared" si="503"/>
        <v>-5596</v>
      </c>
      <c r="BD298" s="75">
        <f t="shared" si="503"/>
        <v>-5057</v>
      </c>
      <c r="BE298" s="75">
        <f t="shared" si="503"/>
        <v>-4478</v>
      </c>
      <c r="BF298" s="75">
        <f t="shared" si="503"/>
        <v>-3581</v>
      </c>
      <c r="BG298" s="112">
        <v>3182</v>
      </c>
      <c r="BH298" s="75">
        <f t="shared" si="521"/>
        <v>-5537</v>
      </c>
      <c r="BI298" s="75">
        <f t="shared" si="567"/>
        <v>5150</v>
      </c>
      <c r="BJ298" s="75">
        <f t="shared" si="568"/>
        <v>-4420</v>
      </c>
      <c r="BK298" s="75">
        <f t="shared" si="487"/>
        <v>-4905</v>
      </c>
      <c r="BL298" s="75">
        <f t="shared" si="487"/>
        <v>-4127</v>
      </c>
      <c r="BM298" s="75"/>
      <c r="BN298" s="75">
        <f t="shared" si="488"/>
        <v>-5594</v>
      </c>
      <c r="BO298" s="75">
        <f t="shared" si="488"/>
        <v>-4210</v>
      </c>
      <c r="BP298" s="112">
        <v>3980</v>
      </c>
      <c r="BQ298" s="75">
        <f t="shared" si="524"/>
        <v>-4205</v>
      </c>
      <c r="BR298" s="112">
        <v>3685</v>
      </c>
      <c r="BS298" s="75">
        <f t="shared" si="569"/>
        <v>5540</v>
      </c>
      <c r="BT298" s="75">
        <f t="shared" si="504"/>
        <v>-6063</v>
      </c>
      <c r="BU298" s="75">
        <f t="shared" si="504"/>
        <v>-5171</v>
      </c>
      <c r="BV298" s="75">
        <f t="shared" si="504"/>
        <v>0</v>
      </c>
      <c r="BW298" s="75">
        <f t="shared" si="504"/>
        <v>0</v>
      </c>
      <c r="BX298" s="75">
        <f t="shared" si="504"/>
        <v>-4339</v>
      </c>
      <c r="BY298" s="75">
        <f t="shared" si="504"/>
        <v>-4064</v>
      </c>
      <c r="BZ298" s="75">
        <f t="shared" si="504"/>
        <v>-5102</v>
      </c>
      <c r="CA298" s="75">
        <f t="shared" si="504"/>
        <v>-4263</v>
      </c>
      <c r="CB298" s="112">
        <v>3794</v>
      </c>
      <c r="CC298" s="75">
        <f t="shared" si="526"/>
        <v>-857</v>
      </c>
      <c r="CD298" s="75">
        <f t="shared" si="570"/>
        <v>500</v>
      </c>
      <c r="CE298" s="126">
        <f t="shared" si="571"/>
        <v>-2056</v>
      </c>
      <c r="CF298" s="75">
        <f t="shared" si="529"/>
        <v>-4331</v>
      </c>
      <c r="CG298" s="75"/>
      <c r="CH298" s="75">
        <f t="shared" si="490"/>
        <v>-8220</v>
      </c>
      <c r="CI298" s="75">
        <f t="shared" si="490"/>
        <v>-3147</v>
      </c>
      <c r="CJ298" s="75"/>
      <c r="CK298" s="75">
        <f t="shared" si="491"/>
        <v>-3489</v>
      </c>
      <c r="CL298" s="75">
        <f t="shared" si="491"/>
        <v>-5007</v>
      </c>
      <c r="CM298" s="112">
        <v>3781</v>
      </c>
      <c r="CN298" s="75">
        <f t="shared" si="492"/>
        <v>0</v>
      </c>
      <c r="CO298" s="75">
        <f t="shared" si="492"/>
        <v>0</v>
      </c>
      <c r="CP298" s="75">
        <f t="shared" si="492"/>
        <v>0</v>
      </c>
      <c r="CQ298" s="75"/>
      <c r="CR298" s="126">
        <f t="shared" si="530"/>
        <v>-5146</v>
      </c>
      <c r="CS298" s="112">
        <v>2824.8980000000001</v>
      </c>
      <c r="CT298" s="121">
        <f t="shared" si="572"/>
        <v>-5.0204878048780488E-2</v>
      </c>
      <c r="CU298" s="75">
        <f t="shared" si="493"/>
        <v>-4669</v>
      </c>
      <c r="CV298" s="75">
        <f t="shared" si="493"/>
        <v>-5123</v>
      </c>
      <c r="CW298" s="75">
        <f t="shared" si="493"/>
        <v>0</v>
      </c>
      <c r="CX298" s="126" cm="1">
        <f t="array" ref="CX298">IF($F298&lt;=10000,0,-ROUND(MAX(INDEX(CX$26:CX$38,MATCH(MAX($F298-CX$86-IF(CX$8="Yes",IF(CX$9=0,$U298,MIN($U298,CX$9)),0),0),CX$12:CX$25,1))*(MAX($F298-CX$86-IF(CX$8="Yes",IF(CX$9=0,$U298,MIN($U298,CX$9)),0),0)-INDEX(CX$12:CX$25,MATCH(MAX($F298-CX$86-IF(CX$8="Yes",IF(CX$9=0,$U298,MIN($U298,CX$9)),0),0),CX$12:CX$25,1)))+INDEX(CX$39:CX$51,MATCH(MAX($F298-CX$86-IF(CX$8="Yes",IF(CX$9=0,$U298,MIN($U298,CX$9)),0),0),CX$12:CX$25,1))-CX$87,0),0))*(1-_xlfn.IFNA(INDEX(WVFamilyCredit[Percent],MATCH(1,(WVFamilyCredit[Year]=Calc!$B$4)*(WVFamilyCredit[HH Size]=SUM(Calc!$B$11:$B$12))*(WVFamilyCredit[Status]=Calc!$B$8)*(WVFamilyCredit[greater than]&lt;=$F298)*(WVFamilyCredit[equal to or less than]&gt;=$F298),0)),0))</f>
        <v>-4257</v>
      </c>
      <c r="CY298" s="115" cm="1">
        <f t="array" ref="CY298">(1-_xlfn.IFNA(INDEX(WVFamilyCredit[Percent],MATCH(1,(WVFamilyCredit[Year]=Calc!$B$4)*(WVFamilyCredit[HH Size]=SUM(Calc!$B$11:$B$12))*(WVFamilyCredit[Status]=Calc!$B$8)*(WVFamilyCredit[greater than]&lt;=$F298)*(WVFamilyCredit[equal to or less than]&gt;=$F298),0)),0))</f>
        <v>1</v>
      </c>
      <c r="CZ298" s="112">
        <v>4985</v>
      </c>
      <c r="DA298" s="57"/>
      <c r="DB298" s="75">
        <f t="shared" si="494"/>
        <v>-4346</v>
      </c>
      <c r="DC298" s="75">
        <f t="shared" si="494"/>
        <v>0</v>
      </c>
      <c r="DE298" s="57"/>
      <c r="DF298" s="57">
        <f t="shared" si="573"/>
        <v>4363</v>
      </c>
      <c r="DG298" s="57">
        <f t="shared" si="574"/>
        <v>4440</v>
      </c>
      <c r="DH298">
        <v>0</v>
      </c>
      <c r="DI298" s="57">
        <f t="shared" si="575"/>
        <v>4347</v>
      </c>
      <c r="DJ298" s="75">
        <f t="shared" si="576"/>
        <v>3182</v>
      </c>
      <c r="DK298" s="75">
        <f t="shared" si="577"/>
        <v>3980</v>
      </c>
      <c r="DL298" s="75">
        <f t="shared" si="578"/>
        <v>3685</v>
      </c>
      <c r="DM298" s="57">
        <f t="shared" si="579"/>
        <v>3794</v>
      </c>
      <c r="DN298" s="57">
        <f t="shared" si="580"/>
        <v>3781</v>
      </c>
      <c r="DO298">
        <f>0</f>
        <v>0</v>
      </c>
      <c r="DP298">
        <v>0</v>
      </c>
      <c r="DQ298" s="57">
        <f t="shared" si="581"/>
        <v>-5146</v>
      </c>
      <c r="DR298" s="75">
        <f t="shared" si="582"/>
        <v>-4257</v>
      </c>
      <c r="EB298" s="209" cm="1">
        <f t="array" ref="EB298">_xlfn.IFNA(INDEX(CAeitcTable[],MATCH(1,(CAeitcTable[At Least]&lt;=$F298)*(CAeitcTable[But Not Over]&gt;=$F298),0),MATCH(MIN($B$12,3),VALUE(CAeitcTable[#Headers]),0)),0)</f>
        <v>0</v>
      </c>
      <c r="EC298">
        <f t="shared" si="495"/>
        <v>0</v>
      </c>
      <c r="ED298">
        <f t="shared" si="495"/>
        <v>0</v>
      </c>
      <c r="EE298">
        <f t="shared" si="495"/>
        <v>0</v>
      </c>
      <c r="EF298">
        <f t="shared" si="495"/>
        <v>0</v>
      </c>
      <c r="EI298">
        <f t="shared" si="531"/>
        <v>0</v>
      </c>
      <c r="EK298">
        <f t="shared" si="496"/>
        <v>0</v>
      </c>
      <c r="EL298">
        <f t="shared" si="496"/>
        <v>0</v>
      </c>
      <c r="EM298">
        <f t="shared" si="496"/>
        <v>0</v>
      </c>
      <c r="EN298">
        <f t="shared" si="496"/>
        <v>0</v>
      </c>
      <c r="EP298">
        <f t="shared" si="497"/>
        <v>0</v>
      </c>
      <c r="EQ298">
        <f t="shared" si="497"/>
        <v>0</v>
      </c>
      <c r="ER298" s="209">
        <f t="shared" si="583"/>
        <v>0</v>
      </c>
      <c r="ES298">
        <f t="shared" si="498"/>
        <v>0</v>
      </c>
      <c r="ET298">
        <f t="shared" si="498"/>
        <v>0</v>
      </c>
      <c r="EU298" s="213">
        <f t="shared" si="533"/>
        <v>0</v>
      </c>
      <c r="EW298" s="215">
        <f t="shared" si="584"/>
        <v>0</v>
      </c>
      <c r="EX298">
        <f t="shared" si="499"/>
        <v>0</v>
      </c>
      <c r="EY298">
        <f t="shared" si="499"/>
        <v>0</v>
      </c>
      <c r="FB298">
        <f t="shared" si="500"/>
        <v>0</v>
      </c>
      <c r="FC298">
        <f t="shared" si="500"/>
        <v>0</v>
      </c>
      <c r="FD298">
        <f t="shared" si="500"/>
        <v>0</v>
      </c>
      <c r="FG298" s="215">
        <f t="shared" si="585"/>
        <v>0</v>
      </c>
      <c r="FH298">
        <f t="shared" si="501"/>
        <v>0</v>
      </c>
      <c r="FI298">
        <f t="shared" si="501"/>
        <v>0</v>
      </c>
      <c r="FK298">
        <f t="shared" si="536"/>
        <v>0</v>
      </c>
      <c r="FL298" s="215">
        <f t="shared" si="586"/>
        <v>0</v>
      </c>
      <c r="FP298" s="215">
        <f t="shared" si="587"/>
        <v>0</v>
      </c>
      <c r="FQ298">
        <f t="shared" si="539"/>
        <v>0</v>
      </c>
      <c r="FR298" s="215">
        <f t="shared" si="588"/>
        <v>0</v>
      </c>
      <c r="FS298" s="209">
        <f t="shared" si="541"/>
        <v>315</v>
      </c>
      <c r="FU298">
        <f t="shared" si="542"/>
        <v>0</v>
      </c>
    </row>
    <row r="299" spans="6:177">
      <c r="F299" s="2">
        <v>103000</v>
      </c>
      <c r="G299">
        <f t="shared" si="557"/>
        <v>103025</v>
      </c>
      <c r="H299" s="75">
        <f t="shared" si="505"/>
        <v>-14921</v>
      </c>
      <c r="I299" s="2"/>
      <c r="J299" s="2"/>
      <c r="K299" s="2"/>
      <c r="L299" s="2"/>
      <c r="M299" s="2">
        <f t="shared" si="506"/>
        <v>0</v>
      </c>
      <c r="N299" s="2"/>
      <c r="O299" s="2"/>
      <c r="P299" s="2">
        <f t="shared" si="507"/>
        <v>0</v>
      </c>
      <c r="Q299" s="2"/>
      <c r="R299" s="2"/>
      <c r="S299" s="2">
        <f t="shared" si="545"/>
        <v>0</v>
      </c>
      <c r="T299" s="2"/>
      <c r="U299" s="2">
        <f t="shared" si="509"/>
        <v>0</v>
      </c>
      <c r="V299" s="2"/>
      <c r="W299" s="75">
        <f t="shared" si="558"/>
        <v>-3160</v>
      </c>
      <c r="X299" s="75">
        <f t="shared" si="559"/>
        <v>5</v>
      </c>
      <c r="Y299" s="75">
        <f t="shared" si="512"/>
        <v>0</v>
      </c>
      <c r="Z299" s="2"/>
      <c r="AA299" s="2">
        <f t="shared" si="560"/>
        <v>2500</v>
      </c>
      <c r="AB299" s="2">
        <f>IF($F299&lt;=AD$64,AD$65,AD$66)*Calc!$B$12+AD$63</f>
        <v>1500</v>
      </c>
      <c r="AC299" s="2">
        <f t="shared" si="561"/>
        <v>4000</v>
      </c>
      <c r="AD299" s="126">
        <f t="shared" si="562"/>
        <v>-5035</v>
      </c>
      <c r="AE299" s="112">
        <v>4363</v>
      </c>
      <c r="AF299" s="75">
        <f t="shared" si="516"/>
        <v>0</v>
      </c>
      <c r="AG299" s="75"/>
      <c r="AH299" s="75">
        <f t="shared" si="517"/>
        <v>-2229</v>
      </c>
      <c r="AI299" s="75">
        <f t="shared" si="563"/>
        <v>0</v>
      </c>
      <c r="AJ299" s="75">
        <f t="shared" si="564"/>
        <v>0</v>
      </c>
      <c r="AK299" s="75">
        <f t="shared" si="565"/>
        <v>-4552</v>
      </c>
      <c r="AL299" s="75">
        <f t="shared" si="566"/>
        <v>-4552</v>
      </c>
      <c r="AM299" s="114">
        <v>4440</v>
      </c>
      <c r="AN299" s="120"/>
      <c r="AO299" s="75">
        <f t="shared" si="483"/>
        <v>-5709</v>
      </c>
      <c r="AP299" s="75">
        <f t="shared" si="483"/>
        <v>-3923</v>
      </c>
      <c r="AQ299" s="75"/>
      <c r="AR299" s="126">
        <f t="shared" si="520"/>
        <v>-4590</v>
      </c>
      <c r="AS299" s="75">
        <f t="shared" si="484"/>
        <v>-5457</v>
      </c>
      <c r="AT299" s="75">
        <f t="shared" si="484"/>
        <v>-5978</v>
      </c>
      <c r="AU299" s="75">
        <f t="shared" si="484"/>
        <v>0</v>
      </c>
      <c r="AV299" s="75">
        <f t="shared" si="484"/>
        <v>-5284</v>
      </c>
      <c r="AW299" s="112">
        <v>4347</v>
      </c>
      <c r="AX299" s="75">
        <f t="shared" si="485"/>
        <v>-7475</v>
      </c>
      <c r="AY299" s="75">
        <f t="shared" si="485"/>
        <v>-4910</v>
      </c>
      <c r="AZ299" s="75"/>
      <c r="BA299" s="75">
        <f t="shared" si="503"/>
        <v>-4978</v>
      </c>
      <c r="BB299" s="75">
        <f t="shared" si="503"/>
        <v>-3213</v>
      </c>
      <c r="BC299" s="75">
        <f t="shared" si="503"/>
        <v>-5626</v>
      </c>
      <c r="BD299" s="75">
        <f t="shared" si="503"/>
        <v>-5086</v>
      </c>
      <c r="BE299" s="75">
        <f t="shared" si="503"/>
        <v>-4501</v>
      </c>
      <c r="BF299" s="75">
        <f t="shared" si="503"/>
        <v>-3603</v>
      </c>
      <c r="BG299" s="112">
        <v>3182</v>
      </c>
      <c r="BH299" s="75">
        <f t="shared" si="521"/>
        <v>-5573</v>
      </c>
      <c r="BI299" s="75">
        <f t="shared" si="567"/>
        <v>5150</v>
      </c>
      <c r="BJ299" s="75">
        <f t="shared" si="568"/>
        <v>-4443</v>
      </c>
      <c r="BK299" s="75">
        <f t="shared" si="487"/>
        <v>-4930</v>
      </c>
      <c r="BL299" s="75">
        <f t="shared" si="487"/>
        <v>-4148</v>
      </c>
      <c r="BM299" s="75"/>
      <c r="BN299" s="75">
        <f t="shared" si="488"/>
        <v>-5628</v>
      </c>
      <c r="BO299" s="75">
        <f t="shared" si="488"/>
        <v>-4235</v>
      </c>
      <c r="BP299" s="112">
        <v>3980</v>
      </c>
      <c r="BQ299" s="75">
        <f t="shared" si="524"/>
        <v>-4230</v>
      </c>
      <c r="BR299" s="112">
        <v>3685</v>
      </c>
      <c r="BS299" s="75">
        <f t="shared" si="569"/>
        <v>5540</v>
      </c>
      <c r="BT299" s="75">
        <f t="shared" si="504"/>
        <v>-6097</v>
      </c>
      <c r="BU299" s="75">
        <f t="shared" si="504"/>
        <v>-5204</v>
      </c>
      <c r="BV299" s="75">
        <f t="shared" si="504"/>
        <v>0</v>
      </c>
      <c r="BW299" s="75">
        <f t="shared" si="504"/>
        <v>0</v>
      </c>
      <c r="BX299" s="75">
        <f t="shared" si="504"/>
        <v>-4371</v>
      </c>
      <c r="BY299" s="75">
        <f t="shared" si="504"/>
        <v>-4089</v>
      </c>
      <c r="BZ299" s="75">
        <f t="shared" si="504"/>
        <v>-5132</v>
      </c>
      <c r="CA299" s="75">
        <f t="shared" si="504"/>
        <v>-4287</v>
      </c>
      <c r="CB299" s="112">
        <v>3794</v>
      </c>
      <c r="CC299" s="75">
        <f t="shared" si="526"/>
        <v>-866</v>
      </c>
      <c r="CD299" s="75">
        <f t="shared" si="570"/>
        <v>500</v>
      </c>
      <c r="CE299" s="126">
        <f t="shared" si="571"/>
        <v>-2074</v>
      </c>
      <c r="CF299" s="75">
        <f t="shared" si="529"/>
        <v>-4355</v>
      </c>
      <c r="CG299" s="75"/>
      <c r="CH299" s="75">
        <f t="shared" si="490"/>
        <v>-8264</v>
      </c>
      <c r="CI299" s="75">
        <f t="shared" si="490"/>
        <v>-3162</v>
      </c>
      <c r="CJ299" s="75"/>
      <c r="CK299" s="75">
        <f t="shared" si="491"/>
        <v>-3512</v>
      </c>
      <c r="CL299" s="75">
        <f t="shared" si="491"/>
        <v>-5039</v>
      </c>
      <c r="CM299" s="112">
        <v>3781</v>
      </c>
      <c r="CN299" s="75">
        <f t="shared" si="492"/>
        <v>0</v>
      </c>
      <c r="CO299" s="75">
        <f t="shared" si="492"/>
        <v>0</v>
      </c>
      <c r="CP299" s="75">
        <f t="shared" si="492"/>
        <v>0</v>
      </c>
      <c r="CQ299" s="75"/>
      <c r="CR299" s="126">
        <f t="shared" si="530"/>
        <v>-5177</v>
      </c>
      <c r="CS299" s="112">
        <v>2824.8980000000001</v>
      </c>
      <c r="CT299" s="121">
        <f t="shared" si="572"/>
        <v>-5.0262135922330094E-2</v>
      </c>
      <c r="CU299" s="75">
        <f t="shared" si="493"/>
        <v>-4702</v>
      </c>
      <c r="CV299" s="75">
        <f t="shared" si="493"/>
        <v>-5152</v>
      </c>
      <c r="CW299" s="75">
        <f t="shared" si="493"/>
        <v>0</v>
      </c>
      <c r="CX299" s="126" cm="1">
        <f t="array" ref="CX299">IF($F299&lt;=10000,0,-ROUND(MAX(INDEX(CX$26:CX$38,MATCH(MAX($F299-CX$86-IF(CX$8="Yes",IF(CX$9=0,$U299,MIN($U299,CX$9)),0),0),CX$12:CX$25,1))*(MAX($F299-CX$86-IF(CX$8="Yes",IF(CX$9=0,$U299,MIN($U299,CX$9)),0),0)-INDEX(CX$12:CX$25,MATCH(MAX($F299-CX$86-IF(CX$8="Yes",IF(CX$9=0,$U299,MIN($U299,CX$9)),0),0),CX$12:CX$25,1)))+INDEX(CX$39:CX$51,MATCH(MAX($F299-CX$86-IF(CX$8="Yes",IF(CX$9=0,$U299,MIN($U299,CX$9)),0),0),CX$12:CX$25,1))-CX$87,0),0))*(1-_xlfn.IFNA(INDEX(WVFamilyCredit[Percent],MATCH(1,(WVFamilyCredit[Year]=Calc!$B$4)*(WVFamilyCredit[HH Size]=SUM(Calc!$B$11:$B$12))*(WVFamilyCredit[Status]=Calc!$B$8)*(WVFamilyCredit[greater than]&lt;=$F299)*(WVFamilyCredit[equal to or less than]&gt;=$F299),0)),0))</f>
        <v>-4283</v>
      </c>
      <c r="CY299" s="115" cm="1">
        <f t="array" ref="CY299">(1-_xlfn.IFNA(INDEX(WVFamilyCredit[Percent],MATCH(1,(WVFamilyCredit[Year]=Calc!$B$4)*(WVFamilyCredit[HH Size]=SUM(Calc!$B$11:$B$12))*(WVFamilyCredit[Status]=Calc!$B$8)*(WVFamilyCredit[greater than]&lt;=$F299)*(WVFamilyCredit[equal to or less than]&gt;=$F299),0)),0))</f>
        <v>1</v>
      </c>
      <c r="CZ299" s="112">
        <v>4985</v>
      </c>
      <c r="DA299" s="57"/>
      <c r="DB299" s="75">
        <f t="shared" si="494"/>
        <v>-4373</v>
      </c>
      <c r="DC299" s="75">
        <f t="shared" si="494"/>
        <v>0</v>
      </c>
      <c r="DE299" s="57"/>
      <c r="DF299" s="57">
        <f t="shared" si="573"/>
        <v>4363</v>
      </c>
      <c r="DG299" s="57">
        <f t="shared" si="574"/>
        <v>4440</v>
      </c>
      <c r="DH299">
        <v>0</v>
      </c>
      <c r="DI299" s="57">
        <f t="shared" si="575"/>
        <v>4347</v>
      </c>
      <c r="DJ299" s="75">
        <f t="shared" si="576"/>
        <v>3182</v>
      </c>
      <c r="DK299" s="75">
        <f t="shared" si="577"/>
        <v>3980</v>
      </c>
      <c r="DL299" s="75">
        <f t="shared" si="578"/>
        <v>3685</v>
      </c>
      <c r="DM299" s="57">
        <f t="shared" si="579"/>
        <v>3794</v>
      </c>
      <c r="DN299" s="57">
        <f t="shared" si="580"/>
        <v>3781</v>
      </c>
      <c r="DO299">
        <f>0</f>
        <v>0</v>
      </c>
      <c r="DP299">
        <v>0</v>
      </c>
      <c r="DQ299" s="57">
        <f t="shared" si="581"/>
        <v>-5177</v>
      </c>
      <c r="DR299" s="75">
        <f t="shared" si="582"/>
        <v>-4283</v>
      </c>
      <c r="EB299" s="209" cm="1">
        <f t="array" ref="EB299">_xlfn.IFNA(INDEX(CAeitcTable[],MATCH(1,(CAeitcTable[At Least]&lt;=$F299)*(CAeitcTable[But Not Over]&gt;=$F299),0),MATCH(MIN($B$12,3),VALUE(CAeitcTable[#Headers]),0)),0)</f>
        <v>0</v>
      </c>
      <c r="EC299">
        <f t="shared" si="495"/>
        <v>0</v>
      </c>
      <c r="ED299">
        <f t="shared" si="495"/>
        <v>0</v>
      </c>
      <c r="EE299">
        <f t="shared" si="495"/>
        <v>0</v>
      </c>
      <c r="EF299">
        <f t="shared" si="495"/>
        <v>0</v>
      </c>
      <c r="EI299">
        <f t="shared" si="531"/>
        <v>0</v>
      </c>
      <c r="EK299">
        <f t="shared" si="496"/>
        <v>0</v>
      </c>
      <c r="EL299">
        <f t="shared" si="496"/>
        <v>0</v>
      </c>
      <c r="EM299">
        <f t="shared" si="496"/>
        <v>0</v>
      </c>
      <c r="EN299">
        <f t="shared" si="496"/>
        <v>0</v>
      </c>
      <c r="EP299">
        <f t="shared" si="497"/>
        <v>0</v>
      </c>
      <c r="EQ299">
        <f t="shared" si="497"/>
        <v>0</v>
      </c>
      <c r="ER299" s="209">
        <f t="shared" si="583"/>
        <v>0</v>
      </c>
      <c r="ES299">
        <f t="shared" si="498"/>
        <v>0</v>
      </c>
      <c r="ET299">
        <f t="shared" si="498"/>
        <v>0</v>
      </c>
      <c r="EU299" s="213">
        <f t="shared" si="533"/>
        <v>0</v>
      </c>
      <c r="EW299" s="215">
        <f t="shared" si="584"/>
        <v>0</v>
      </c>
      <c r="EX299">
        <f t="shared" si="499"/>
        <v>0</v>
      </c>
      <c r="EY299">
        <f t="shared" si="499"/>
        <v>0</v>
      </c>
      <c r="FB299">
        <f t="shared" si="500"/>
        <v>0</v>
      </c>
      <c r="FC299">
        <f t="shared" si="500"/>
        <v>0</v>
      </c>
      <c r="FD299">
        <f t="shared" si="500"/>
        <v>0</v>
      </c>
      <c r="FG299" s="215">
        <f t="shared" si="585"/>
        <v>0</v>
      </c>
      <c r="FH299">
        <f t="shared" si="501"/>
        <v>0</v>
      </c>
      <c r="FI299">
        <f t="shared" si="501"/>
        <v>0</v>
      </c>
      <c r="FK299">
        <f t="shared" si="536"/>
        <v>0</v>
      </c>
      <c r="FL299" s="215">
        <f t="shared" si="586"/>
        <v>0</v>
      </c>
      <c r="FP299" s="215">
        <f t="shared" si="587"/>
        <v>0</v>
      </c>
      <c r="FQ299">
        <f t="shared" si="539"/>
        <v>0</v>
      </c>
      <c r="FR299" s="215">
        <f t="shared" si="588"/>
        <v>0</v>
      </c>
      <c r="FS299" s="209">
        <f t="shared" si="541"/>
        <v>315</v>
      </c>
      <c r="FU299">
        <f t="shared" si="542"/>
        <v>0</v>
      </c>
    </row>
    <row r="300" spans="6:177">
      <c r="F300" s="2">
        <v>103500</v>
      </c>
      <c r="G300">
        <f t="shared" si="557"/>
        <v>103525</v>
      </c>
      <c r="H300" s="75">
        <f t="shared" si="505"/>
        <v>-15031</v>
      </c>
      <c r="I300" s="2"/>
      <c r="J300" s="2"/>
      <c r="K300" s="2"/>
      <c r="L300" s="2"/>
      <c r="M300" s="2">
        <f t="shared" si="506"/>
        <v>0</v>
      </c>
      <c r="N300" s="2"/>
      <c r="O300" s="2"/>
      <c r="P300" s="2">
        <f t="shared" si="507"/>
        <v>0</v>
      </c>
      <c r="Q300" s="2"/>
      <c r="R300" s="2"/>
      <c r="S300" s="2">
        <f t="shared" si="545"/>
        <v>0</v>
      </c>
      <c r="T300" s="2"/>
      <c r="U300" s="2">
        <f t="shared" si="509"/>
        <v>0</v>
      </c>
      <c r="V300" s="2"/>
      <c r="W300" s="75">
        <f t="shared" si="558"/>
        <v>-3180</v>
      </c>
      <c r="X300" s="75">
        <f t="shared" si="559"/>
        <v>5</v>
      </c>
      <c r="Y300" s="75">
        <f t="shared" si="512"/>
        <v>0</v>
      </c>
      <c r="Z300" s="2"/>
      <c r="AA300" s="2">
        <f t="shared" si="560"/>
        <v>2500</v>
      </c>
      <c r="AB300" s="2">
        <f>IF($F300&lt;=AD$64,AD$65,AD$66)*Calc!$B$12+AD$63</f>
        <v>1500</v>
      </c>
      <c r="AC300" s="2">
        <f t="shared" si="561"/>
        <v>4000</v>
      </c>
      <c r="AD300" s="126">
        <f t="shared" si="562"/>
        <v>-5060</v>
      </c>
      <c r="AE300" s="112">
        <v>4363</v>
      </c>
      <c r="AF300" s="75">
        <f t="shared" si="516"/>
        <v>0</v>
      </c>
      <c r="AG300" s="75"/>
      <c r="AH300" s="75">
        <f t="shared" si="517"/>
        <v>-2241</v>
      </c>
      <c r="AI300" s="75">
        <f t="shared" si="563"/>
        <v>0</v>
      </c>
      <c r="AJ300" s="75">
        <f t="shared" si="564"/>
        <v>0</v>
      </c>
      <c r="AK300" s="75">
        <f t="shared" si="565"/>
        <v>-4576</v>
      </c>
      <c r="AL300" s="75">
        <f t="shared" si="566"/>
        <v>-4576</v>
      </c>
      <c r="AM300" s="114">
        <v>4440</v>
      </c>
      <c r="AN300" s="120"/>
      <c r="AO300" s="75">
        <f t="shared" si="483"/>
        <v>-5755</v>
      </c>
      <c r="AP300" s="75">
        <f t="shared" si="483"/>
        <v>-3945</v>
      </c>
      <c r="AQ300" s="75"/>
      <c r="AR300" s="126">
        <f t="shared" si="520"/>
        <v>-4618</v>
      </c>
      <c r="AS300" s="75">
        <f t="shared" si="484"/>
        <v>-5490</v>
      </c>
      <c r="AT300" s="75">
        <f t="shared" si="484"/>
        <v>-6020</v>
      </c>
      <c r="AU300" s="75">
        <f t="shared" si="484"/>
        <v>0</v>
      </c>
      <c r="AV300" s="75">
        <f t="shared" si="484"/>
        <v>-5313</v>
      </c>
      <c r="AW300" s="112">
        <v>4347</v>
      </c>
      <c r="AX300" s="75">
        <f t="shared" si="485"/>
        <v>-7516</v>
      </c>
      <c r="AY300" s="75">
        <f t="shared" si="485"/>
        <v>-4939</v>
      </c>
      <c r="AZ300" s="75"/>
      <c r="BA300" s="75">
        <f t="shared" si="503"/>
        <v>-5003</v>
      </c>
      <c r="BB300" s="75">
        <f t="shared" si="503"/>
        <v>-3229</v>
      </c>
      <c r="BC300" s="75">
        <f t="shared" si="503"/>
        <v>-5656</v>
      </c>
      <c r="BD300" s="75">
        <f t="shared" si="503"/>
        <v>-5114</v>
      </c>
      <c r="BE300" s="75">
        <f t="shared" si="503"/>
        <v>-4523</v>
      </c>
      <c r="BF300" s="75">
        <f t="shared" si="503"/>
        <v>-3624</v>
      </c>
      <c r="BG300" s="112">
        <v>3182</v>
      </c>
      <c r="BH300" s="75">
        <f t="shared" si="521"/>
        <v>-5609</v>
      </c>
      <c r="BI300" s="75">
        <f t="shared" si="567"/>
        <v>5150</v>
      </c>
      <c r="BJ300" s="75">
        <f t="shared" si="568"/>
        <v>-4467</v>
      </c>
      <c r="BK300" s="75">
        <f t="shared" si="487"/>
        <v>-4955</v>
      </c>
      <c r="BL300" s="75">
        <f t="shared" si="487"/>
        <v>-4169</v>
      </c>
      <c r="BM300" s="75"/>
      <c r="BN300" s="75">
        <f t="shared" si="488"/>
        <v>-5662</v>
      </c>
      <c r="BO300" s="75">
        <f t="shared" si="488"/>
        <v>-4260</v>
      </c>
      <c r="BP300" s="112">
        <v>3980</v>
      </c>
      <c r="BQ300" s="75">
        <f t="shared" si="524"/>
        <v>-4255</v>
      </c>
      <c r="BR300" s="112">
        <v>3685</v>
      </c>
      <c r="BS300" s="75">
        <f t="shared" si="569"/>
        <v>5540</v>
      </c>
      <c r="BT300" s="75">
        <f t="shared" si="504"/>
        <v>-6130</v>
      </c>
      <c r="BU300" s="75">
        <f t="shared" si="504"/>
        <v>-5237</v>
      </c>
      <c r="BV300" s="75">
        <f t="shared" si="504"/>
        <v>0</v>
      </c>
      <c r="BW300" s="75">
        <f t="shared" si="504"/>
        <v>0</v>
      </c>
      <c r="BX300" s="75">
        <f t="shared" si="504"/>
        <v>-4403</v>
      </c>
      <c r="BY300" s="75">
        <f t="shared" si="504"/>
        <v>-4113</v>
      </c>
      <c r="BZ300" s="75">
        <f t="shared" si="504"/>
        <v>-5162</v>
      </c>
      <c r="CA300" s="75">
        <f t="shared" si="504"/>
        <v>-4311</v>
      </c>
      <c r="CB300" s="112">
        <v>3794</v>
      </c>
      <c r="CC300" s="75">
        <f t="shared" si="526"/>
        <v>-876</v>
      </c>
      <c r="CD300" s="75">
        <f t="shared" si="570"/>
        <v>500</v>
      </c>
      <c r="CE300" s="126">
        <f t="shared" si="571"/>
        <v>-2093</v>
      </c>
      <c r="CF300" s="75">
        <f t="shared" si="529"/>
        <v>-4379</v>
      </c>
      <c r="CG300" s="75"/>
      <c r="CH300" s="75">
        <f t="shared" si="490"/>
        <v>-8307</v>
      </c>
      <c r="CI300" s="75">
        <f t="shared" si="490"/>
        <v>-3177</v>
      </c>
      <c r="CJ300" s="75"/>
      <c r="CK300" s="75">
        <f t="shared" si="491"/>
        <v>-3536</v>
      </c>
      <c r="CL300" s="75">
        <f t="shared" si="491"/>
        <v>-5071</v>
      </c>
      <c r="CM300" s="112">
        <v>3781</v>
      </c>
      <c r="CN300" s="75">
        <f t="shared" si="492"/>
        <v>0</v>
      </c>
      <c r="CO300" s="75">
        <f t="shared" si="492"/>
        <v>0</v>
      </c>
      <c r="CP300" s="75">
        <f t="shared" si="492"/>
        <v>0</v>
      </c>
      <c r="CQ300" s="75"/>
      <c r="CR300" s="126">
        <f t="shared" si="530"/>
        <v>-5208</v>
      </c>
      <c r="CS300" s="112">
        <v>2824.8980000000001</v>
      </c>
      <c r="CT300" s="121">
        <f t="shared" si="572"/>
        <v>-5.0318840579710145E-2</v>
      </c>
      <c r="CU300" s="75">
        <f t="shared" si="493"/>
        <v>-4735</v>
      </c>
      <c r="CV300" s="75">
        <f t="shared" si="493"/>
        <v>-5180</v>
      </c>
      <c r="CW300" s="75">
        <f t="shared" si="493"/>
        <v>0</v>
      </c>
      <c r="CX300" s="126" cm="1">
        <f t="array" ref="CX300">IF($F300&lt;=10000,0,-ROUND(MAX(INDEX(CX$26:CX$38,MATCH(MAX($F300-CX$86-IF(CX$8="Yes",IF(CX$9=0,$U300,MIN($U300,CX$9)),0),0),CX$12:CX$25,1))*(MAX($F300-CX$86-IF(CX$8="Yes",IF(CX$9=0,$U300,MIN($U300,CX$9)),0),0)-INDEX(CX$12:CX$25,MATCH(MAX($F300-CX$86-IF(CX$8="Yes",IF(CX$9=0,$U300,MIN($U300,CX$9)),0),0),CX$12:CX$25,1)))+INDEX(CX$39:CX$51,MATCH(MAX($F300-CX$86-IF(CX$8="Yes",IF(CX$9=0,$U300,MIN($U300,CX$9)),0),0),CX$12:CX$25,1))-CX$87,0),0))*(1-_xlfn.IFNA(INDEX(WVFamilyCredit[Percent],MATCH(1,(WVFamilyCredit[Year]=Calc!$B$4)*(WVFamilyCredit[HH Size]=SUM(Calc!$B$11:$B$12))*(WVFamilyCredit[Status]=Calc!$B$8)*(WVFamilyCredit[greater than]&lt;=$F300)*(WVFamilyCredit[equal to or less than]&gt;=$F300),0)),0))</f>
        <v>-4308</v>
      </c>
      <c r="CY300" s="115" cm="1">
        <f t="array" ref="CY300">(1-_xlfn.IFNA(INDEX(WVFamilyCredit[Percent],MATCH(1,(WVFamilyCredit[Year]=Calc!$B$4)*(WVFamilyCredit[HH Size]=SUM(Calc!$B$11:$B$12))*(WVFamilyCredit[Status]=Calc!$B$8)*(WVFamilyCredit[greater than]&lt;=$F300)*(WVFamilyCredit[equal to or less than]&gt;=$F300),0)),0))</f>
        <v>1</v>
      </c>
      <c r="CZ300" s="112">
        <v>4985</v>
      </c>
      <c r="DA300" s="57"/>
      <c r="DB300" s="75">
        <f t="shared" si="494"/>
        <v>-4399</v>
      </c>
      <c r="DC300" s="75">
        <f t="shared" si="494"/>
        <v>0</v>
      </c>
      <c r="DE300" s="57"/>
      <c r="DF300" s="57">
        <f t="shared" si="573"/>
        <v>4363</v>
      </c>
      <c r="DG300" s="57">
        <f t="shared" si="574"/>
        <v>4440</v>
      </c>
      <c r="DH300">
        <v>0</v>
      </c>
      <c r="DI300" s="57">
        <f t="shared" si="575"/>
        <v>4347</v>
      </c>
      <c r="DJ300" s="75">
        <f t="shared" si="576"/>
        <v>3182</v>
      </c>
      <c r="DK300" s="75">
        <f t="shared" si="577"/>
        <v>3980</v>
      </c>
      <c r="DL300" s="75">
        <f t="shared" si="578"/>
        <v>3685</v>
      </c>
      <c r="DM300" s="57">
        <f t="shared" si="579"/>
        <v>3794</v>
      </c>
      <c r="DN300" s="57">
        <f t="shared" si="580"/>
        <v>3781</v>
      </c>
      <c r="DO300">
        <f>0</f>
        <v>0</v>
      </c>
      <c r="DP300">
        <v>0</v>
      </c>
      <c r="DQ300" s="57">
        <f t="shared" si="581"/>
        <v>-5208</v>
      </c>
      <c r="DR300" s="75">
        <f t="shared" si="582"/>
        <v>-4308</v>
      </c>
      <c r="EB300" s="209" cm="1">
        <f t="array" ref="EB300">_xlfn.IFNA(INDEX(CAeitcTable[],MATCH(1,(CAeitcTable[At Least]&lt;=$F300)*(CAeitcTable[But Not Over]&gt;=$F300),0),MATCH(MIN($B$12,3),VALUE(CAeitcTable[#Headers]),0)),0)</f>
        <v>0</v>
      </c>
      <c r="EC300">
        <f t="shared" si="495"/>
        <v>0</v>
      </c>
      <c r="ED300">
        <f t="shared" si="495"/>
        <v>0</v>
      </c>
      <c r="EE300">
        <f t="shared" si="495"/>
        <v>0</v>
      </c>
      <c r="EF300">
        <f t="shared" si="495"/>
        <v>0</v>
      </c>
      <c r="EI300">
        <f t="shared" si="531"/>
        <v>0</v>
      </c>
      <c r="EK300">
        <f t="shared" si="496"/>
        <v>0</v>
      </c>
      <c r="EL300">
        <f t="shared" si="496"/>
        <v>0</v>
      </c>
      <c r="EM300">
        <f t="shared" si="496"/>
        <v>0</v>
      </c>
      <c r="EN300">
        <f t="shared" si="496"/>
        <v>0</v>
      </c>
      <c r="EP300">
        <f t="shared" si="497"/>
        <v>0</v>
      </c>
      <c r="EQ300">
        <f t="shared" si="497"/>
        <v>0</v>
      </c>
      <c r="ER300" s="209">
        <f t="shared" si="583"/>
        <v>0</v>
      </c>
      <c r="ES300">
        <f t="shared" si="498"/>
        <v>0</v>
      </c>
      <c r="ET300">
        <f t="shared" si="498"/>
        <v>0</v>
      </c>
      <c r="EU300" s="213">
        <f t="shared" si="533"/>
        <v>0</v>
      </c>
      <c r="EW300" s="215">
        <f t="shared" si="584"/>
        <v>0</v>
      </c>
      <c r="EX300">
        <f t="shared" si="499"/>
        <v>0</v>
      </c>
      <c r="EY300">
        <f t="shared" si="499"/>
        <v>0</v>
      </c>
      <c r="FB300">
        <f t="shared" si="500"/>
        <v>0</v>
      </c>
      <c r="FC300">
        <f t="shared" si="500"/>
        <v>0</v>
      </c>
      <c r="FD300">
        <f t="shared" si="500"/>
        <v>0</v>
      </c>
      <c r="FG300" s="215">
        <f t="shared" si="585"/>
        <v>0</v>
      </c>
      <c r="FH300">
        <f t="shared" si="501"/>
        <v>0</v>
      </c>
      <c r="FI300">
        <f t="shared" si="501"/>
        <v>0</v>
      </c>
      <c r="FK300">
        <f t="shared" si="536"/>
        <v>0</v>
      </c>
      <c r="FL300" s="215">
        <f t="shared" si="586"/>
        <v>0</v>
      </c>
      <c r="FP300" s="215">
        <f t="shared" si="587"/>
        <v>0</v>
      </c>
      <c r="FQ300">
        <f t="shared" si="539"/>
        <v>0</v>
      </c>
      <c r="FR300" s="215">
        <f t="shared" si="588"/>
        <v>0</v>
      </c>
      <c r="FS300" s="209">
        <f t="shared" si="541"/>
        <v>315</v>
      </c>
      <c r="FU300">
        <f t="shared" si="542"/>
        <v>0</v>
      </c>
    </row>
    <row r="301" spans="6:177">
      <c r="F301" s="2">
        <v>104000</v>
      </c>
      <c r="G301">
        <f t="shared" si="557"/>
        <v>104025</v>
      </c>
      <c r="H301" s="75">
        <f t="shared" si="505"/>
        <v>-15141</v>
      </c>
      <c r="I301" s="2"/>
      <c r="J301" s="2"/>
      <c r="K301" s="2"/>
      <c r="L301" s="2"/>
      <c r="M301" s="2">
        <f t="shared" si="506"/>
        <v>0</v>
      </c>
      <c r="N301" s="2"/>
      <c r="O301" s="2"/>
      <c r="P301" s="2">
        <f t="shared" si="507"/>
        <v>0</v>
      </c>
      <c r="Q301" s="2"/>
      <c r="R301" s="2"/>
      <c r="S301" s="2">
        <f t="shared" si="545"/>
        <v>0</v>
      </c>
      <c r="T301" s="2"/>
      <c r="U301" s="2">
        <f t="shared" si="509"/>
        <v>0</v>
      </c>
      <c r="V301" s="2"/>
      <c r="W301" s="75">
        <f t="shared" si="558"/>
        <v>-3199</v>
      </c>
      <c r="X301" s="75">
        <f t="shared" si="559"/>
        <v>5</v>
      </c>
      <c r="Y301" s="75">
        <f t="shared" si="512"/>
        <v>0</v>
      </c>
      <c r="Z301" s="2"/>
      <c r="AA301" s="2">
        <f t="shared" si="560"/>
        <v>2500</v>
      </c>
      <c r="AB301" s="2">
        <f>IF($F301&lt;=AD$64,AD$65,AD$66)*Calc!$B$12+AD$63</f>
        <v>1500</v>
      </c>
      <c r="AC301" s="2">
        <f t="shared" si="561"/>
        <v>4000</v>
      </c>
      <c r="AD301" s="126">
        <f t="shared" si="562"/>
        <v>-5085</v>
      </c>
      <c r="AE301" s="112">
        <v>4363</v>
      </c>
      <c r="AF301" s="75">
        <f t="shared" si="516"/>
        <v>0</v>
      </c>
      <c r="AG301" s="75"/>
      <c r="AH301" s="75">
        <f t="shared" si="517"/>
        <v>-2254</v>
      </c>
      <c r="AI301" s="75">
        <f t="shared" si="563"/>
        <v>0</v>
      </c>
      <c r="AJ301" s="75">
        <f t="shared" si="564"/>
        <v>0</v>
      </c>
      <c r="AK301" s="75">
        <f t="shared" si="565"/>
        <v>-4599</v>
      </c>
      <c r="AL301" s="75">
        <f t="shared" si="566"/>
        <v>-4599</v>
      </c>
      <c r="AM301" s="114">
        <v>4440</v>
      </c>
      <c r="AN301" s="120"/>
      <c r="AO301" s="75">
        <f t="shared" si="483"/>
        <v>-5802</v>
      </c>
      <c r="AP301" s="75">
        <f t="shared" si="483"/>
        <v>-3967</v>
      </c>
      <c r="AQ301" s="75"/>
      <c r="AR301" s="126">
        <f t="shared" si="520"/>
        <v>-4645</v>
      </c>
      <c r="AS301" s="75">
        <f t="shared" si="484"/>
        <v>-5523</v>
      </c>
      <c r="AT301" s="75">
        <f t="shared" si="484"/>
        <v>-6063</v>
      </c>
      <c r="AU301" s="75">
        <f t="shared" si="484"/>
        <v>0</v>
      </c>
      <c r="AV301" s="75">
        <f t="shared" si="484"/>
        <v>-5342</v>
      </c>
      <c r="AW301" s="112">
        <v>4347</v>
      </c>
      <c r="AX301" s="75">
        <f t="shared" si="485"/>
        <v>-7558</v>
      </c>
      <c r="AY301" s="75">
        <f t="shared" si="485"/>
        <v>-4968</v>
      </c>
      <c r="AZ301" s="75"/>
      <c r="BA301" s="75">
        <f t="shared" si="503"/>
        <v>-5028</v>
      </c>
      <c r="BB301" s="75">
        <f t="shared" si="503"/>
        <v>-3245</v>
      </c>
      <c r="BC301" s="75">
        <f t="shared" si="503"/>
        <v>-5686</v>
      </c>
      <c r="BD301" s="75">
        <f t="shared" si="503"/>
        <v>-5143</v>
      </c>
      <c r="BE301" s="75">
        <f t="shared" si="503"/>
        <v>-4546</v>
      </c>
      <c r="BF301" s="75">
        <f t="shared" si="503"/>
        <v>-3645</v>
      </c>
      <c r="BG301" s="112">
        <v>3182</v>
      </c>
      <c r="BH301" s="75">
        <f t="shared" si="521"/>
        <v>-5645</v>
      </c>
      <c r="BI301" s="75">
        <f t="shared" si="567"/>
        <v>5150</v>
      </c>
      <c r="BJ301" s="75">
        <f t="shared" si="568"/>
        <v>-4491</v>
      </c>
      <c r="BK301" s="75">
        <f t="shared" si="487"/>
        <v>-4980</v>
      </c>
      <c r="BL301" s="75">
        <f t="shared" si="487"/>
        <v>-4191</v>
      </c>
      <c r="BM301" s="75"/>
      <c r="BN301" s="75">
        <f t="shared" si="488"/>
        <v>-5696</v>
      </c>
      <c r="BO301" s="75">
        <f t="shared" si="488"/>
        <v>-4285</v>
      </c>
      <c r="BP301" s="112">
        <v>3980</v>
      </c>
      <c r="BQ301" s="75">
        <f t="shared" si="524"/>
        <v>-4280</v>
      </c>
      <c r="BR301" s="112">
        <v>3685</v>
      </c>
      <c r="BS301" s="75">
        <f t="shared" si="569"/>
        <v>5540</v>
      </c>
      <c r="BT301" s="75">
        <f t="shared" si="504"/>
        <v>-6164</v>
      </c>
      <c r="BU301" s="75">
        <f t="shared" si="504"/>
        <v>-5270</v>
      </c>
      <c r="BV301" s="75">
        <f t="shared" si="504"/>
        <v>0</v>
      </c>
      <c r="BW301" s="75">
        <f t="shared" si="504"/>
        <v>0</v>
      </c>
      <c r="BX301" s="75">
        <f t="shared" si="504"/>
        <v>-4435</v>
      </c>
      <c r="BY301" s="75">
        <f t="shared" si="504"/>
        <v>-4138</v>
      </c>
      <c r="BZ301" s="75">
        <f t="shared" si="504"/>
        <v>-5192</v>
      </c>
      <c r="CA301" s="75">
        <f t="shared" si="504"/>
        <v>-4334</v>
      </c>
      <c r="CB301" s="112">
        <v>3794</v>
      </c>
      <c r="CC301" s="75">
        <f t="shared" si="526"/>
        <v>-886</v>
      </c>
      <c r="CD301" s="75">
        <f t="shared" si="570"/>
        <v>500</v>
      </c>
      <c r="CE301" s="126">
        <f t="shared" si="571"/>
        <v>-2111</v>
      </c>
      <c r="CF301" s="75">
        <f t="shared" si="529"/>
        <v>-4402</v>
      </c>
      <c r="CG301" s="75"/>
      <c r="CH301" s="75">
        <f t="shared" si="490"/>
        <v>-8351</v>
      </c>
      <c r="CI301" s="75">
        <f t="shared" si="490"/>
        <v>-3193</v>
      </c>
      <c r="CJ301" s="75"/>
      <c r="CK301" s="75">
        <f t="shared" si="491"/>
        <v>-3560</v>
      </c>
      <c r="CL301" s="75">
        <f t="shared" si="491"/>
        <v>-5103</v>
      </c>
      <c r="CM301" s="112">
        <v>3781</v>
      </c>
      <c r="CN301" s="75">
        <f t="shared" si="492"/>
        <v>0</v>
      </c>
      <c r="CO301" s="75">
        <f t="shared" si="492"/>
        <v>0</v>
      </c>
      <c r="CP301" s="75">
        <f t="shared" si="492"/>
        <v>0</v>
      </c>
      <c r="CQ301" s="75"/>
      <c r="CR301" s="126">
        <f t="shared" si="530"/>
        <v>-5239</v>
      </c>
      <c r="CS301" s="112">
        <v>2824.8980000000001</v>
      </c>
      <c r="CT301" s="121">
        <f t="shared" si="572"/>
        <v>-5.0375000000000003E-2</v>
      </c>
      <c r="CU301" s="75">
        <f t="shared" si="493"/>
        <v>-4768</v>
      </c>
      <c r="CV301" s="75">
        <f t="shared" si="493"/>
        <v>-5209</v>
      </c>
      <c r="CW301" s="75">
        <f t="shared" si="493"/>
        <v>0</v>
      </c>
      <c r="CX301" s="126" cm="1">
        <f t="array" ref="CX301">IF($F301&lt;=10000,0,-ROUND(MAX(INDEX(CX$26:CX$38,MATCH(MAX($F301-CX$86-IF(CX$8="Yes",IF(CX$9=0,$U301,MIN($U301,CX$9)),0),0),CX$12:CX$25,1))*(MAX($F301-CX$86-IF(CX$8="Yes",IF(CX$9=0,$U301,MIN($U301,CX$9)),0),0)-INDEX(CX$12:CX$25,MATCH(MAX($F301-CX$86-IF(CX$8="Yes",IF(CX$9=0,$U301,MIN($U301,CX$9)),0),0),CX$12:CX$25,1)))+INDEX(CX$39:CX$51,MATCH(MAX($F301-CX$86-IF(CX$8="Yes",IF(CX$9=0,$U301,MIN($U301,CX$9)),0),0),CX$12:CX$25,1))-CX$87,0),0))*(1-_xlfn.IFNA(INDEX(WVFamilyCredit[Percent],MATCH(1,(WVFamilyCredit[Year]=Calc!$B$4)*(WVFamilyCredit[HH Size]=SUM(Calc!$B$11:$B$12))*(WVFamilyCredit[Status]=Calc!$B$8)*(WVFamilyCredit[greater than]&lt;=$F301)*(WVFamilyCredit[equal to or less than]&gt;=$F301),0)),0))</f>
        <v>-4334</v>
      </c>
      <c r="CY301" s="115" cm="1">
        <f t="array" ref="CY301">(1-_xlfn.IFNA(INDEX(WVFamilyCredit[Percent],MATCH(1,(WVFamilyCredit[Year]=Calc!$B$4)*(WVFamilyCredit[HH Size]=SUM(Calc!$B$11:$B$12))*(WVFamilyCredit[Status]=Calc!$B$8)*(WVFamilyCredit[greater than]&lt;=$F301)*(WVFamilyCredit[equal to or less than]&gt;=$F301),0)),0))</f>
        <v>1</v>
      </c>
      <c r="CZ301" s="112">
        <v>4985</v>
      </c>
      <c r="DA301" s="57"/>
      <c r="DB301" s="75">
        <f t="shared" si="494"/>
        <v>-4426</v>
      </c>
      <c r="DC301" s="75">
        <f t="shared" si="494"/>
        <v>0</v>
      </c>
      <c r="DE301" s="57"/>
      <c r="DF301" s="57">
        <f t="shared" si="573"/>
        <v>4363</v>
      </c>
      <c r="DG301" s="57">
        <f t="shared" si="574"/>
        <v>4440</v>
      </c>
      <c r="DH301">
        <v>0</v>
      </c>
      <c r="DI301" s="57">
        <f t="shared" si="575"/>
        <v>4347</v>
      </c>
      <c r="DJ301" s="75">
        <f t="shared" si="576"/>
        <v>3182</v>
      </c>
      <c r="DK301" s="75">
        <f t="shared" si="577"/>
        <v>3980</v>
      </c>
      <c r="DL301" s="75">
        <f t="shared" si="578"/>
        <v>3685</v>
      </c>
      <c r="DM301" s="57">
        <f t="shared" si="579"/>
        <v>3794</v>
      </c>
      <c r="DN301" s="57">
        <f t="shared" si="580"/>
        <v>3781</v>
      </c>
      <c r="DO301">
        <f>0</f>
        <v>0</v>
      </c>
      <c r="DP301">
        <v>0</v>
      </c>
      <c r="DQ301" s="57">
        <f t="shared" si="581"/>
        <v>-5239</v>
      </c>
      <c r="DR301" s="75">
        <f t="shared" si="582"/>
        <v>-4334</v>
      </c>
      <c r="EB301" s="209" cm="1">
        <f t="array" ref="EB301">_xlfn.IFNA(INDEX(CAeitcTable[],MATCH(1,(CAeitcTable[At Least]&lt;=$F301)*(CAeitcTable[But Not Over]&gt;=$F301),0),MATCH(MIN($B$12,3),VALUE(CAeitcTable[#Headers]),0)),0)</f>
        <v>0</v>
      </c>
      <c r="EC301">
        <f t="shared" si="495"/>
        <v>0</v>
      </c>
      <c r="ED301">
        <f t="shared" si="495"/>
        <v>0</v>
      </c>
      <c r="EE301">
        <f t="shared" si="495"/>
        <v>0</v>
      </c>
      <c r="EF301">
        <f t="shared" si="495"/>
        <v>0</v>
      </c>
      <c r="EI301">
        <f t="shared" si="531"/>
        <v>0</v>
      </c>
      <c r="EK301">
        <f t="shared" si="496"/>
        <v>0</v>
      </c>
      <c r="EL301">
        <f t="shared" si="496"/>
        <v>0</v>
      </c>
      <c r="EM301">
        <f t="shared" si="496"/>
        <v>0</v>
      </c>
      <c r="EN301">
        <f t="shared" si="496"/>
        <v>0</v>
      </c>
      <c r="EP301">
        <f t="shared" si="497"/>
        <v>0</v>
      </c>
      <c r="EQ301">
        <f t="shared" si="497"/>
        <v>0</v>
      </c>
      <c r="ER301" s="209">
        <f t="shared" si="583"/>
        <v>0</v>
      </c>
      <c r="ES301">
        <f t="shared" si="498"/>
        <v>0</v>
      </c>
      <c r="ET301">
        <f t="shared" si="498"/>
        <v>0</v>
      </c>
      <c r="EU301" s="213">
        <f t="shared" si="533"/>
        <v>0</v>
      </c>
      <c r="EW301" s="215">
        <f t="shared" si="584"/>
        <v>0</v>
      </c>
      <c r="EX301">
        <f t="shared" si="499"/>
        <v>0</v>
      </c>
      <c r="EY301">
        <f t="shared" si="499"/>
        <v>0</v>
      </c>
      <c r="FB301">
        <f t="shared" si="500"/>
        <v>0</v>
      </c>
      <c r="FC301">
        <f t="shared" si="500"/>
        <v>0</v>
      </c>
      <c r="FD301">
        <f t="shared" si="500"/>
        <v>0</v>
      </c>
      <c r="FG301" s="215">
        <f t="shared" si="585"/>
        <v>0</v>
      </c>
      <c r="FH301">
        <f t="shared" si="501"/>
        <v>0</v>
      </c>
      <c r="FI301">
        <f t="shared" si="501"/>
        <v>0</v>
      </c>
      <c r="FK301">
        <f t="shared" si="536"/>
        <v>0</v>
      </c>
      <c r="FL301" s="215">
        <f t="shared" si="586"/>
        <v>0</v>
      </c>
      <c r="FP301" s="215">
        <f t="shared" si="587"/>
        <v>0</v>
      </c>
      <c r="FQ301">
        <f t="shared" si="539"/>
        <v>0</v>
      </c>
      <c r="FR301" s="215">
        <f t="shared" si="588"/>
        <v>0</v>
      </c>
      <c r="FS301" s="209">
        <f t="shared" si="541"/>
        <v>315</v>
      </c>
      <c r="FU301">
        <f t="shared" si="542"/>
        <v>0</v>
      </c>
    </row>
    <row r="302" spans="6:177">
      <c r="F302" s="2">
        <v>104500</v>
      </c>
      <c r="G302">
        <f t="shared" si="557"/>
        <v>104525</v>
      </c>
      <c r="H302" s="75">
        <f t="shared" si="505"/>
        <v>-15251</v>
      </c>
      <c r="I302" s="2"/>
      <c r="J302" s="2"/>
      <c r="K302" s="2"/>
      <c r="L302" s="2"/>
      <c r="M302" s="2">
        <f t="shared" si="506"/>
        <v>0</v>
      </c>
      <c r="N302" s="2"/>
      <c r="O302" s="2"/>
      <c r="P302" s="2">
        <f t="shared" si="507"/>
        <v>0</v>
      </c>
      <c r="Q302" s="2"/>
      <c r="R302" s="2"/>
      <c r="S302" s="2">
        <f t="shared" si="545"/>
        <v>0</v>
      </c>
      <c r="T302" s="2"/>
      <c r="U302" s="2">
        <f t="shared" si="509"/>
        <v>0</v>
      </c>
      <c r="V302" s="2"/>
      <c r="W302" s="75">
        <f t="shared" si="558"/>
        <v>-3218</v>
      </c>
      <c r="X302" s="75">
        <f t="shared" si="559"/>
        <v>5</v>
      </c>
      <c r="Y302" s="75">
        <f t="shared" si="512"/>
        <v>0</v>
      </c>
      <c r="Z302" s="2"/>
      <c r="AA302" s="2">
        <f t="shared" si="560"/>
        <v>2500</v>
      </c>
      <c r="AB302" s="2">
        <f>IF($F302&lt;=AD$64,AD$65,AD$66)*Calc!$B$12+AD$63</f>
        <v>1500</v>
      </c>
      <c r="AC302" s="2">
        <f t="shared" si="561"/>
        <v>4000</v>
      </c>
      <c r="AD302" s="126">
        <f t="shared" si="562"/>
        <v>-5110</v>
      </c>
      <c r="AE302" s="112">
        <v>4363</v>
      </c>
      <c r="AF302" s="75">
        <f t="shared" si="516"/>
        <v>0</v>
      </c>
      <c r="AG302" s="75"/>
      <c r="AH302" s="75">
        <f t="shared" si="517"/>
        <v>-2266</v>
      </c>
      <c r="AI302" s="75">
        <f t="shared" si="563"/>
        <v>0</v>
      </c>
      <c r="AJ302" s="75">
        <f t="shared" si="564"/>
        <v>0</v>
      </c>
      <c r="AK302" s="75">
        <f t="shared" si="565"/>
        <v>-4623</v>
      </c>
      <c r="AL302" s="75">
        <f t="shared" si="566"/>
        <v>-4623</v>
      </c>
      <c r="AM302" s="114">
        <v>4440</v>
      </c>
      <c r="AN302" s="120"/>
      <c r="AO302" s="75">
        <f t="shared" si="483"/>
        <v>-5848</v>
      </c>
      <c r="AP302" s="75">
        <f t="shared" si="483"/>
        <v>-3989</v>
      </c>
      <c r="AQ302" s="75"/>
      <c r="AR302" s="126">
        <f t="shared" si="520"/>
        <v>-4673</v>
      </c>
      <c r="AS302" s="75">
        <f t="shared" si="484"/>
        <v>-5556</v>
      </c>
      <c r="AT302" s="75">
        <f t="shared" si="484"/>
        <v>-6105</v>
      </c>
      <c r="AU302" s="75">
        <f t="shared" si="484"/>
        <v>0</v>
      </c>
      <c r="AV302" s="75">
        <f t="shared" si="484"/>
        <v>-5371</v>
      </c>
      <c r="AW302" s="112">
        <v>4347</v>
      </c>
      <c r="AX302" s="75">
        <f t="shared" si="485"/>
        <v>-7599</v>
      </c>
      <c r="AY302" s="75">
        <f t="shared" si="485"/>
        <v>-4997</v>
      </c>
      <c r="AZ302" s="75"/>
      <c r="BA302" s="75">
        <f t="shared" si="503"/>
        <v>-5053</v>
      </c>
      <c r="BB302" s="75">
        <f t="shared" si="503"/>
        <v>-3260</v>
      </c>
      <c r="BC302" s="75">
        <f t="shared" si="503"/>
        <v>-5716</v>
      </c>
      <c r="BD302" s="75">
        <f t="shared" si="503"/>
        <v>-5171</v>
      </c>
      <c r="BE302" s="75">
        <f t="shared" si="503"/>
        <v>-4568</v>
      </c>
      <c r="BF302" s="75">
        <f t="shared" si="503"/>
        <v>-3666</v>
      </c>
      <c r="BG302" s="112">
        <v>3182</v>
      </c>
      <c r="BH302" s="75">
        <f t="shared" si="521"/>
        <v>-5680</v>
      </c>
      <c r="BI302" s="75">
        <f t="shared" si="567"/>
        <v>5150</v>
      </c>
      <c r="BJ302" s="75">
        <f t="shared" si="568"/>
        <v>-4515</v>
      </c>
      <c r="BK302" s="75">
        <f t="shared" si="487"/>
        <v>-5005</v>
      </c>
      <c r="BL302" s="75">
        <f t="shared" si="487"/>
        <v>-4212</v>
      </c>
      <c r="BM302" s="75"/>
      <c r="BN302" s="75">
        <f t="shared" si="488"/>
        <v>-5730</v>
      </c>
      <c r="BO302" s="75">
        <f t="shared" si="488"/>
        <v>-4310</v>
      </c>
      <c r="BP302" s="112">
        <v>3980</v>
      </c>
      <c r="BQ302" s="75">
        <f t="shared" si="524"/>
        <v>-4304</v>
      </c>
      <c r="BR302" s="112">
        <v>3685</v>
      </c>
      <c r="BS302" s="75">
        <f t="shared" si="569"/>
        <v>5540</v>
      </c>
      <c r="BT302" s="75">
        <f t="shared" si="504"/>
        <v>-6198</v>
      </c>
      <c r="BU302" s="75">
        <f t="shared" si="504"/>
        <v>-5303</v>
      </c>
      <c r="BV302" s="75">
        <f t="shared" si="504"/>
        <v>0</v>
      </c>
      <c r="BW302" s="75">
        <f t="shared" si="504"/>
        <v>0</v>
      </c>
      <c r="BX302" s="75">
        <f t="shared" si="504"/>
        <v>-4467</v>
      </c>
      <c r="BY302" s="75">
        <f t="shared" si="504"/>
        <v>-4162</v>
      </c>
      <c r="BZ302" s="75">
        <f t="shared" si="504"/>
        <v>-5222</v>
      </c>
      <c r="CA302" s="75">
        <f t="shared" si="504"/>
        <v>-4358</v>
      </c>
      <c r="CB302" s="112">
        <v>3794</v>
      </c>
      <c r="CC302" s="75">
        <f t="shared" si="526"/>
        <v>-896</v>
      </c>
      <c r="CD302" s="75">
        <f t="shared" si="570"/>
        <v>500</v>
      </c>
      <c r="CE302" s="126">
        <f t="shared" si="571"/>
        <v>-2130</v>
      </c>
      <c r="CF302" s="75">
        <f t="shared" si="529"/>
        <v>-4426</v>
      </c>
      <c r="CG302" s="75"/>
      <c r="CH302" s="75">
        <f t="shared" si="490"/>
        <v>-8395</v>
      </c>
      <c r="CI302" s="75">
        <f t="shared" si="490"/>
        <v>-3208</v>
      </c>
      <c r="CJ302" s="75"/>
      <c r="CK302" s="75">
        <f t="shared" si="491"/>
        <v>-3584</v>
      </c>
      <c r="CL302" s="75">
        <f t="shared" si="491"/>
        <v>-5135</v>
      </c>
      <c r="CM302" s="112">
        <v>3781</v>
      </c>
      <c r="CN302" s="75">
        <f t="shared" si="492"/>
        <v>0</v>
      </c>
      <c r="CO302" s="75">
        <f t="shared" si="492"/>
        <v>0</v>
      </c>
      <c r="CP302" s="75">
        <f t="shared" si="492"/>
        <v>0</v>
      </c>
      <c r="CQ302" s="75"/>
      <c r="CR302" s="126">
        <f t="shared" si="530"/>
        <v>-5269</v>
      </c>
      <c r="CS302" s="112">
        <v>2824.8980000000001</v>
      </c>
      <c r="CT302" s="121">
        <f t="shared" si="572"/>
        <v>-5.042105263157895E-2</v>
      </c>
      <c r="CU302" s="75">
        <f t="shared" si="493"/>
        <v>-4801</v>
      </c>
      <c r="CV302" s="75">
        <f t="shared" si="493"/>
        <v>-5238</v>
      </c>
      <c r="CW302" s="75">
        <f t="shared" si="493"/>
        <v>0</v>
      </c>
      <c r="CX302" s="126" cm="1">
        <f t="array" ref="CX302">IF($F302&lt;=10000,0,-ROUND(MAX(INDEX(CX$26:CX$38,MATCH(MAX($F302-CX$86-IF(CX$8="Yes",IF(CX$9=0,$U302,MIN($U302,CX$9)),0),0),CX$12:CX$25,1))*(MAX($F302-CX$86-IF(CX$8="Yes",IF(CX$9=0,$U302,MIN($U302,CX$9)),0),0)-INDEX(CX$12:CX$25,MATCH(MAX($F302-CX$86-IF(CX$8="Yes",IF(CX$9=0,$U302,MIN($U302,CX$9)),0),0),CX$12:CX$25,1)))+INDEX(CX$39:CX$51,MATCH(MAX($F302-CX$86-IF(CX$8="Yes",IF(CX$9=0,$U302,MIN($U302,CX$9)),0),0),CX$12:CX$25,1))-CX$87,0),0))*(1-_xlfn.IFNA(INDEX(WVFamilyCredit[Percent],MATCH(1,(WVFamilyCredit[Year]=Calc!$B$4)*(WVFamilyCredit[HH Size]=SUM(Calc!$B$11:$B$12))*(WVFamilyCredit[Status]=Calc!$B$8)*(WVFamilyCredit[greater than]&lt;=$F302)*(WVFamilyCredit[equal to or less than]&gt;=$F302),0)),0))</f>
        <v>-4360</v>
      </c>
      <c r="CY302" s="115" cm="1">
        <f t="array" ref="CY302">(1-_xlfn.IFNA(INDEX(WVFamilyCredit[Percent],MATCH(1,(WVFamilyCredit[Year]=Calc!$B$4)*(WVFamilyCredit[HH Size]=SUM(Calc!$B$11:$B$12))*(WVFamilyCredit[Status]=Calc!$B$8)*(WVFamilyCredit[greater than]&lt;=$F302)*(WVFamilyCredit[equal to or less than]&gt;=$F302),0)),0))</f>
        <v>1</v>
      </c>
      <c r="CZ302" s="112">
        <v>4985</v>
      </c>
      <c r="DA302" s="57"/>
      <c r="DB302" s="75">
        <f t="shared" si="494"/>
        <v>-4452</v>
      </c>
      <c r="DC302" s="75">
        <f t="shared" si="494"/>
        <v>0</v>
      </c>
      <c r="DE302" s="57"/>
      <c r="DF302" s="57">
        <f t="shared" si="573"/>
        <v>4363</v>
      </c>
      <c r="DG302" s="57">
        <f t="shared" si="574"/>
        <v>4440</v>
      </c>
      <c r="DH302">
        <v>0</v>
      </c>
      <c r="DI302" s="57">
        <f t="shared" si="575"/>
        <v>4347</v>
      </c>
      <c r="DJ302" s="75">
        <f t="shared" si="576"/>
        <v>3182</v>
      </c>
      <c r="DK302" s="75">
        <f t="shared" si="577"/>
        <v>3980</v>
      </c>
      <c r="DL302" s="75">
        <f t="shared" si="578"/>
        <v>3685</v>
      </c>
      <c r="DM302" s="57">
        <f t="shared" si="579"/>
        <v>3794</v>
      </c>
      <c r="DN302" s="57">
        <f t="shared" si="580"/>
        <v>3781</v>
      </c>
      <c r="DO302">
        <f>0</f>
        <v>0</v>
      </c>
      <c r="DP302">
        <v>0</v>
      </c>
      <c r="DQ302" s="57">
        <f t="shared" si="581"/>
        <v>-5269</v>
      </c>
      <c r="DR302" s="75">
        <f t="shared" si="582"/>
        <v>-4360</v>
      </c>
      <c r="EB302" s="209" cm="1">
        <f t="array" ref="EB302">_xlfn.IFNA(INDEX(CAeitcTable[],MATCH(1,(CAeitcTable[At Least]&lt;=$F302)*(CAeitcTable[But Not Over]&gt;=$F302),0),MATCH(MIN($B$12,3),VALUE(CAeitcTable[#Headers]),0)),0)</f>
        <v>0</v>
      </c>
      <c r="EC302">
        <f t="shared" si="495"/>
        <v>0</v>
      </c>
      <c r="ED302">
        <f t="shared" si="495"/>
        <v>0</v>
      </c>
      <c r="EE302">
        <f t="shared" si="495"/>
        <v>0</v>
      </c>
      <c r="EF302">
        <f t="shared" si="495"/>
        <v>0</v>
      </c>
      <c r="EI302">
        <f t="shared" si="531"/>
        <v>0</v>
      </c>
      <c r="EK302">
        <f t="shared" si="496"/>
        <v>0</v>
      </c>
      <c r="EL302">
        <f t="shared" si="496"/>
        <v>0</v>
      </c>
      <c r="EM302">
        <f t="shared" si="496"/>
        <v>0</v>
      </c>
      <c r="EN302">
        <f t="shared" si="496"/>
        <v>0</v>
      </c>
      <c r="EP302">
        <f t="shared" si="497"/>
        <v>0</v>
      </c>
      <c r="EQ302">
        <f t="shared" si="497"/>
        <v>0</v>
      </c>
      <c r="ER302" s="209">
        <f t="shared" si="583"/>
        <v>0</v>
      </c>
      <c r="ES302">
        <f t="shared" si="498"/>
        <v>0</v>
      </c>
      <c r="ET302">
        <f t="shared" si="498"/>
        <v>0</v>
      </c>
      <c r="EU302" s="213">
        <f t="shared" si="533"/>
        <v>0</v>
      </c>
      <c r="EW302" s="215">
        <f t="shared" si="584"/>
        <v>0</v>
      </c>
      <c r="EX302">
        <f t="shared" si="499"/>
        <v>0</v>
      </c>
      <c r="EY302">
        <f t="shared" si="499"/>
        <v>0</v>
      </c>
      <c r="FB302">
        <f t="shared" si="500"/>
        <v>0</v>
      </c>
      <c r="FC302">
        <f t="shared" si="500"/>
        <v>0</v>
      </c>
      <c r="FD302">
        <f t="shared" si="500"/>
        <v>0</v>
      </c>
      <c r="FG302" s="215">
        <f t="shared" si="585"/>
        <v>0</v>
      </c>
      <c r="FH302">
        <f t="shared" si="501"/>
        <v>0</v>
      </c>
      <c r="FI302">
        <f t="shared" si="501"/>
        <v>0</v>
      </c>
      <c r="FK302">
        <f t="shared" si="536"/>
        <v>0</v>
      </c>
      <c r="FL302" s="215">
        <f t="shared" si="586"/>
        <v>0</v>
      </c>
      <c r="FP302" s="215">
        <f t="shared" si="587"/>
        <v>0</v>
      </c>
      <c r="FQ302">
        <f t="shared" si="539"/>
        <v>0</v>
      </c>
      <c r="FR302" s="215">
        <f t="shared" si="588"/>
        <v>0</v>
      </c>
      <c r="FS302" s="209">
        <f t="shared" si="541"/>
        <v>315</v>
      </c>
      <c r="FU302">
        <f t="shared" si="542"/>
        <v>0</v>
      </c>
    </row>
    <row r="303" spans="6:177">
      <c r="F303" s="2">
        <v>105000</v>
      </c>
      <c r="G303">
        <f t="shared" si="557"/>
        <v>105025</v>
      </c>
      <c r="H303" s="75">
        <f t="shared" si="505"/>
        <v>-15361</v>
      </c>
      <c r="I303" s="2"/>
      <c r="J303" s="2"/>
      <c r="K303" s="2"/>
      <c r="L303" s="2"/>
      <c r="M303" s="2">
        <f t="shared" si="506"/>
        <v>0</v>
      </c>
      <c r="N303" s="2"/>
      <c r="O303" s="2"/>
      <c r="P303" s="2">
        <f t="shared" si="507"/>
        <v>0</v>
      </c>
      <c r="Q303" s="2"/>
      <c r="R303" s="2"/>
      <c r="S303" s="2">
        <f t="shared" si="545"/>
        <v>0</v>
      </c>
      <c r="T303" s="2"/>
      <c r="U303" s="2">
        <f t="shared" si="509"/>
        <v>0</v>
      </c>
      <c r="V303" s="2"/>
      <c r="W303" s="75">
        <f t="shared" si="558"/>
        <v>-3238</v>
      </c>
      <c r="X303" s="75">
        <f t="shared" si="559"/>
        <v>5</v>
      </c>
      <c r="Y303" s="75">
        <f t="shared" si="512"/>
        <v>0</v>
      </c>
      <c r="Z303" s="2"/>
      <c r="AA303" s="2">
        <f t="shared" si="560"/>
        <v>2500</v>
      </c>
      <c r="AB303" s="2">
        <f>IF($F303&lt;=AD$64,AD$65,AD$66)*Calc!$B$12+AD$63</f>
        <v>1500</v>
      </c>
      <c r="AC303" s="2">
        <f t="shared" si="561"/>
        <v>4000</v>
      </c>
      <c r="AD303" s="126">
        <f t="shared" si="562"/>
        <v>-5135</v>
      </c>
      <c r="AE303" s="112">
        <v>4363</v>
      </c>
      <c r="AF303" s="75">
        <f t="shared" si="516"/>
        <v>0</v>
      </c>
      <c r="AG303" s="75"/>
      <c r="AH303" s="75">
        <f t="shared" si="517"/>
        <v>-2279</v>
      </c>
      <c r="AI303" s="75">
        <f t="shared" si="563"/>
        <v>0</v>
      </c>
      <c r="AJ303" s="75">
        <f t="shared" si="564"/>
        <v>0</v>
      </c>
      <c r="AK303" s="75">
        <f t="shared" si="565"/>
        <v>-4646</v>
      </c>
      <c r="AL303" s="75">
        <f t="shared" si="566"/>
        <v>-4646</v>
      </c>
      <c r="AM303" s="114">
        <v>4440</v>
      </c>
      <c r="AN303" s="120"/>
      <c r="AO303" s="75">
        <f t="shared" si="483"/>
        <v>-5895</v>
      </c>
      <c r="AP303" s="75">
        <f t="shared" si="483"/>
        <v>-4011</v>
      </c>
      <c r="AQ303" s="75"/>
      <c r="AR303" s="126">
        <f t="shared" si="520"/>
        <v>-4700</v>
      </c>
      <c r="AS303" s="75">
        <f t="shared" si="484"/>
        <v>-5589</v>
      </c>
      <c r="AT303" s="75">
        <f t="shared" si="484"/>
        <v>-6148</v>
      </c>
      <c r="AU303" s="75">
        <f t="shared" si="484"/>
        <v>0</v>
      </c>
      <c r="AV303" s="75">
        <f t="shared" si="484"/>
        <v>-5399</v>
      </c>
      <c r="AW303" s="112">
        <v>4347</v>
      </c>
      <c r="AX303" s="75">
        <f t="shared" si="485"/>
        <v>-7640</v>
      </c>
      <c r="AY303" s="75">
        <f t="shared" si="485"/>
        <v>-5026</v>
      </c>
      <c r="AZ303" s="75"/>
      <c r="BA303" s="75">
        <f t="shared" si="503"/>
        <v>-5077</v>
      </c>
      <c r="BB303" s="75">
        <f t="shared" si="503"/>
        <v>-3276</v>
      </c>
      <c r="BC303" s="75">
        <f t="shared" si="503"/>
        <v>-5746</v>
      </c>
      <c r="BD303" s="75">
        <f t="shared" si="503"/>
        <v>-5200</v>
      </c>
      <c r="BE303" s="75">
        <f t="shared" si="503"/>
        <v>-4591</v>
      </c>
      <c r="BF303" s="75">
        <f t="shared" si="503"/>
        <v>-3687</v>
      </c>
      <c r="BG303" s="112">
        <v>3182</v>
      </c>
      <c r="BH303" s="75">
        <f t="shared" si="521"/>
        <v>-5716</v>
      </c>
      <c r="BI303" s="75">
        <f t="shared" si="567"/>
        <v>5150</v>
      </c>
      <c r="BJ303" s="75">
        <f t="shared" si="568"/>
        <v>-4538</v>
      </c>
      <c r="BK303" s="75">
        <f t="shared" si="487"/>
        <v>-5030</v>
      </c>
      <c r="BL303" s="75">
        <f t="shared" si="487"/>
        <v>-4233</v>
      </c>
      <c r="BM303" s="75"/>
      <c r="BN303" s="75">
        <f t="shared" si="488"/>
        <v>-5764</v>
      </c>
      <c r="BO303" s="75">
        <f t="shared" si="488"/>
        <v>-4335</v>
      </c>
      <c r="BP303" s="112">
        <v>3980</v>
      </c>
      <c r="BQ303" s="75">
        <f t="shared" si="524"/>
        <v>-4329</v>
      </c>
      <c r="BR303" s="112">
        <v>3685</v>
      </c>
      <c r="BS303" s="75">
        <f t="shared" si="569"/>
        <v>5540</v>
      </c>
      <c r="BT303" s="75">
        <f t="shared" si="504"/>
        <v>-6232</v>
      </c>
      <c r="BU303" s="75">
        <f t="shared" si="504"/>
        <v>-5337</v>
      </c>
      <c r="BV303" s="75">
        <f t="shared" si="504"/>
        <v>0</v>
      </c>
      <c r="BW303" s="75">
        <f t="shared" si="504"/>
        <v>0</v>
      </c>
      <c r="BX303" s="75">
        <f t="shared" si="504"/>
        <v>-4499</v>
      </c>
      <c r="BY303" s="75">
        <f t="shared" si="504"/>
        <v>-4187</v>
      </c>
      <c r="BZ303" s="75">
        <f t="shared" si="504"/>
        <v>-5252</v>
      </c>
      <c r="CA303" s="75">
        <f t="shared" si="504"/>
        <v>-4382</v>
      </c>
      <c r="CB303" s="112">
        <v>3794</v>
      </c>
      <c r="CC303" s="75">
        <f t="shared" si="526"/>
        <v>-905</v>
      </c>
      <c r="CD303" s="75">
        <f t="shared" si="570"/>
        <v>500</v>
      </c>
      <c r="CE303" s="126">
        <f t="shared" si="571"/>
        <v>-2148</v>
      </c>
      <c r="CF303" s="75">
        <f t="shared" si="529"/>
        <v>-4450</v>
      </c>
      <c r="CG303" s="75"/>
      <c r="CH303" s="75">
        <f t="shared" si="490"/>
        <v>-8439</v>
      </c>
      <c r="CI303" s="75">
        <f t="shared" si="490"/>
        <v>-3224</v>
      </c>
      <c r="CJ303" s="75"/>
      <c r="CK303" s="75">
        <f t="shared" si="491"/>
        <v>-3607</v>
      </c>
      <c r="CL303" s="75">
        <f t="shared" si="491"/>
        <v>-5167</v>
      </c>
      <c r="CM303" s="112">
        <v>3781</v>
      </c>
      <c r="CN303" s="75">
        <f t="shared" si="492"/>
        <v>0</v>
      </c>
      <c r="CO303" s="75">
        <f t="shared" si="492"/>
        <v>0</v>
      </c>
      <c r="CP303" s="75">
        <f t="shared" si="492"/>
        <v>0</v>
      </c>
      <c r="CQ303" s="75"/>
      <c r="CR303" s="126">
        <f t="shared" si="530"/>
        <v>-5300</v>
      </c>
      <c r="CS303" s="112">
        <v>2824.8980000000001</v>
      </c>
      <c r="CT303" s="121">
        <f t="shared" si="572"/>
        <v>-5.0476190476190473E-2</v>
      </c>
      <c r="CU303" s="75">
        <f t="shared" si="493"/>
        <v>-4834</v>
      </c>
      <c r="CV303" s="75">
        <f t="shared" si="493"/>
        <v>-5267</v>
      </c>
      <c r="CW303" s="75">
        <f t="shared" si="493"/>
        <v>0</v>
      </c>
      <c r="CX303" s="126" cm="1">
        <f t="array" ref="CX303">IF($F303&lt;=10000,0,-ROUND(MAX(INDEX(CX$26:CX$38,MATCH(MAX($F303-CX$86-IF(CX$8="Yes",IF(CX$9=0,$U303,MIN($U303,CX$9)),0),0),CX$12:CX$25,1))*(MAX($F303-CX$86-IF(CX$8="Yes",IF(CX$9=0,$U303,MIN($U303,CX$9)),0),0)-INDEX(CX$12:CX$25,MATCH(MAX($F303-CX$86-IF(CX$8="Yes",IF(CX$9=0,$U303,MIN($U303,CX$9)),0),0),CX$12:CX$25,1)))+INDEX(CX$39:CX$51,MATCH(MAX($F303-CX$86-IF(CX$8="Yes",IF(CX$9=0,$U303,MIN($U303,CX$9)),0),0),CX$12:CX$25,1))-CX$87,0),0))*(1-_xlfn.IFNA(INDEX(WVFamilyCredit[Percent],MATCH(1,(WVFamilyCredit[Year]=Calc!$B$4)*(WVFamilyCredit[HH Size]=SUM(Calc!$B$11:$B$12))*(WVFamilyCredit[Status]=Calc!$B$8)*(WVFamilyCredit[greater than]&lt;=$F303)*(WVFamilyCredit[equal to or less than]&gt;=$F303),0)),0))</f>
        <v>-4385</v>
      </c>
      <c r="CY303" s="115" cm="1">
        <f t="array" ref="CY303">(1-_xlfn.IFNA(INDEX(WVFamilyCredit[Percent],MATCH(1,(WVFamilyCredit[Year]=Calc!$B$4)*(WVFamilyCredit[HH Size]=SUM(Calc!$B$11:$B$12))*(WVFamilyCredit[Status]=Calc!$B$8)*(WVFamilyCredit[greater than]&lt;=$F303)*(WVFamilyCredit[equal to or less than]&gt;=$F303),0)),0))</f>
        <v>1</v>
      </c>
      <c r="CZ303" s="112">
        <v>4985</v>
      </c>
      <c r="DA303" s="57"/>
      <c r="DB303" s="75">
        <f t="shared" si="494"/>
        <v>-4479</v>
      </c>
      <c r="DC303" s="75">
        <f t="shared" si="494"/>
        <v>0</v>
      </c>
      <c r="DE303" s="57"/>
      <c r="DF303" s="57">
        <f t="shared" si="573"/>
        <v>4363</v>
      </c>
      <c r="DG303" s="57">
        <f t="shared" si="574"/>
        <v>4440</v>
      </c>
      <c r="DH303">
        <v>0</v>
      </c>
      <c r="DI303" s="57">
        <f t="shared" si="575"/>
        <v>4347</v>
      </c>
      <c r="DJ303" s="75">
        <f t="shared" si="576"/>
        <v>3182</v>
      </c>
      <c r="DK303" s="75">
        <f t="shared" si="577"/>
        <v>3980</v>
      </c>
      <c r="DL303" s="75">
        <f t="shared" si="578"/>
        <v>3685</v>
      </c>
      <c r="DM303" s="57">
        <f t="shared" si="579"/>
        <v>3794</v>
      </c>
      <c r="DN303" s="57">
        <f t="shared" si="580"/>
        <v>3781</v>
      </c>
      <c r="DO303">
        <f>0</f>
        <v>0</v>
      </c>
      <c r="DP303">
        <v>0</v>
      </c>
      <c r="DQ303" s="57">
        <f t="shared" si="581"/>
        <v>-5300</v>
      </c>
      <c r="DR303" s="75">
        <f t="shared" si="582"/>
        <v>-4385</v>
      </c>
      <c r="EB303" s="209" cm="1">
        <f t="array" ref="EB303">_xlfn.IFNA(INDEX(CAeitcTable[],MATCH(1,(CAeitcTable[At Least]&lt;=$F303)*(CAeitcTable[But Not Over]&gt;=$F303),0),MATCH(MIN($B$12,3),VALUE(CAeitcTable[#Headers]),0)),0)</f>
        <v>0</v>
      </c>
      <c r="EC303">
        <f t="shared" si="495"/>
        <v>0</v>
      </c>
      <c r="ED303">
        <f t="shared" si="495"/>
        <v>0</v>
      </c>
      <c r="EE303">
        <f t="shared" si="495"/>
        <v>0</v>
      </c>
      <c r="EF303">
        <f t="shared" si="495"/>
        <v>0</v>
      </c>
      <c r="EI303">
        <f t="shared" si="531"/>
        <v>0</v>
      </c>
      <c r="EK303">
        <f t="shared" si="496"/>
        <v>0</v>
      </c>
      <c r="EL303">
        <f t="shared" si="496"/>
        <v>0</v>
      </c>
      <c r="EM303">
        <f t="shared" si="496"/>
        <v>0</v>
      </c>
      <c r="EN303">
        <f t="shared" si="496"/>
        <v>0</v>
      </c>
      <c r="EP303">
        <f t="shared" si="497"/>
        <v>0</v>
      </c>
      <c r="EQ303">
        <f t="shared" si="497"/>
        <v>0</v>
      </c>
      <c r="ER303" s="209">
        <f t="shared" si="583"/>
        <v>0</v>
      </c>
      <c r="ES303">
        <f t="shared" si="498"/>
        <v>0</v>
      </c>
      <c r="ET303">
        <f t="shared" si="498"/>
        <v>0</v>
      </c>
      <c r="EU303" s="213">
        <f t="shared" si="533"/>
        <v>0</v>
      </c>
      <c r="EW303" s="215">
        <f t="shared" si="584"/>
        <v>0</v>
      </c>
      <c r="EX303">
        <f t="shared" si="499"/>
        <v>0</v>
      </c>
      <c r="EY303">
        <f t="shared" si="499"/>
        <v>0</v>
      </c>
      <c r="FB303">
        <f t="shared" si="500"/>
        <v>0</v>
      </c>
      <c r="FC303">
        <f t="shared" si="500"/>
        <v>0</v>
      </c>
      <c r="FD303">
        <f t="shared" si="500"/>
        <v>0</v>
      </c>
      <c r="FG303" s="215">
        <f t="shared" si="585"/>
        <v>0</v>
      </c>
      <c r="FH303">
        <f t="shared" si="501"/>
        <v>0</v>
      </c>
      <c r="FI303">
        <f t="shared" si="501"/>
        <v>0</v>
      </c>
      <c r="FK303">
        <f t="shared" si="536"/>
        <v>0</v>
      </c>
      <c r="FL303" s="215">
        <f t="shared" si="586"/>
        <v>0</v>
      </c>
      <c r="FP303" s="215">
        <f t="shared" si="587"/>
        <v>0</v>
      </c>
      <c r="FQ303">
        <f t="shared" si="539"/>
        <v>0</v>
      </c>
      <c r="FR303" s="215">
        <f t="shared" si="588"/>
        <v>0</v>
      </c>
      <c r="FS303" s="209">
        <f t="shared" si="541"/>
        <v>315</v>
      </c>
      <c r="FU303">
        <f t="shared" si="542"/>
        <v>0</v>
      </c>
    </row>
    <row r="304" spans="6:177">
      <c r="F304" s="2">
        <v>105500</v>
      </c>
      <c r="G304">
        <f t="shared" si="557"/>
        <v>105525</v>
      </c>
      <c r="H304" s="75">
        <f t="shared" si="505"/>
        <v>-15471</v>
      </c>
      <c r="I304" s="2"/>
      <c r="J304" s="2"/>
      <c r="K304" s="2"/>
      <c r="L304" s="2"/>
      <c r="M304" s="2">
        <f t="shared" si="506"/>
        <v>0</v>
      </c>
      <c r="N304" s="2"/>
      <c r="O304" s="2"/>
      <c r="P304" s="2">
        <f t="shared" si="507"/>
        <v>0</v>
      </c>
      <c r="Q304" s="2"/>
      <c r="R304" s="2"/>
      <c r="S304" s="2">
        <f t="shared" si="545"/>
        <v>0</v>
      </c>
      <c r="T304" s="2"/>
      <c r="U304" s="2">
        <f t="shared" si="509"/>
        <v>0</v>
      </c>
      <c r="V304" s="2"/>
      <c r="W304" s="75">
        <f t="shared" si="558"/>
        <v>-3257</v>
      </c>
      <c r="X304" s="75">
        <f t="shared" si="559"/>
        <v>5</v>
      </c>
      <c r="Y304" s="75">
        <f t="shared" si="512"/>
        <v>0</v>
      </c>
      <c r="Z304" s="2"/>
      <c r="AA304" s="2">
        <f t="shared" si="560"/>
        <v>2500</v>
      </c>
      <c r="AB304" s="2">
        <f>IF($F304&lt;=AD$64,AD$65,AD$66)*Calc!$B$12+AD$63</f>
        <v>1500</v>
      </c>
      <c r="AC304" s="2">
        <f t="shared" si="561"/>
        <v>4000</v>
      </c>
      <c r="AD304" s="126">
        <f t="shared" si="562"/>
        <v>-5160</v>
      </c>
      <c r="AE304" s="112">
        <v>4363</v>
      </c>
      <c r="AF304" s="75">
        <f t="shared" si="516"/>
        <v>0</v>
      </c>
      <c r="AG304" s="75"/>
      <c r="AH304" s="75">
        <f t="shared" si="517"/>
        <v>-2291</v>
      </c>
      <c r="AI304" s="75">
        <f t="shared" si="563"/>
        <v>0</v>
      </c>
      <c r="AJ304" s="75">
        <f t="shared" si="564"/>
        <v>0</v>
      </c>
      <c r="AK304" s="75">
        <f t="shared" si="565"/>
        <v>-4670</v>
      </c>
      <c r="AL304" s="75">
        <f t="shared" si="566"/>
        <v>-4670</v>
      </c>
      <c r="AM304" s="114">
        <v>4440</v>
      </c>
      <c r="AN304" s="120"/>
      <c r="AO304" s="75">
        <f t="shared" si="483"/>
        <v>-5941</v>
      </c>
      <c r="AP304" s="75">
        <f t="shared" si="483"/>
        <v>-4033</v>
      </c>
      <c r="AQ304" s="75"/>
      <c r="AR304" s="126">
        <f t="shared" si="520"/>
        <v>-4728</v>
      </c>
      <c r="AS304" s="75">
        <f t="shared" si="484"/>
        <v>-5622</v>
      </c>
      <c r="AT304" s="75">
        <f t="shared" si="484"/>
        <v>-6190</v>
      </c>
      <c r="AU304" s="75">
        <f t="shared" si="484"/>
        <v>0</v>
      </c>
      <c r="AV304" s="75">
        <f t="shared" si="484"/>
        <v>-5428</v>
      </c>
      <c r="AW304" s="112">
        <v>4347</v>
      </c>
      <c r="AX304" s="75">
        <f t="shared" si="485"/>
        <v>-7681</v>
      </c>
      <c r="AY304" s="75">
        <f t="shared" si="485"/>
        <v>-5055</v>
      </c>
      <c r="AZ304" s="75"/>
      <c r="BA304" s="75">
        <f t="shared" si="503"/>
        <v>-5102</v>
      </c>
      <c r="BB304" s="75">
        <f t="shared" si="503"/>
        <v>-3292</v>
      </c>
      <c r="BC304" s="75">
        <f t="shared" si="503"/>
        <v>-5776</v>
      </c>
      <c r="BD304" s="75">
        <f t="shared" si="503"/>
        <v>-5228</v>
      </c>
      <c r="BE304" s="75">
        <f t="shared" si="503"/>
        <v>-4613</v>
      </c>
      <c r="BF304" s="75">
        <f t="shared" si="503"/>
        <v>-3709</v>
      </c>
      <c r="BG304" s="112">
        <v>3182</v>
      </c>
      <c r="BH304" s="75">
        <f t="shared" si="521"/>
        <v>-5752</v>
      </c>
      <c r="BI304" s="75">
        <f t="shared" si="567"/>
        <v>5150</v>
      </c>
      <c r="BJ304" s="75">
        <f t="shared" si="568"/>
        <v>-4562</v>
      </c>
      <c r="BK304" s="75">
        <f t="shared" si="487"/>
        <v>-5055</v>
      </c>
      <c r="BL304" s="75">
        <f t="shared" si="487"/>
        <v>-4254</v>
      </c>
      <c r="BM304" s="75"/>
      <c r="BN304" s="75">
        <f t="shared" si="488"/>
        <v>-5798</v>
      </c>
      <c r="BO304" s="75">
        <f t="shared" si="488"/>
        <v>-4360</v>
      </c>
      <c r="BP304" s="112">
        <v>3980</v>
      </c>
      <c r="BQ304" s="75">
        <f t="shared" si="524"/>
        <v>-4354</v>
      </c>
      <c r="BR304" s="112">
        <v>3685</v>
      </c>
      <c r="BS304" s="75">
        <f t="shared" si="569"/>
        <v>5540</v>
      </c>
      <c r="BT304" s="75">
        <f t="shared" si="504"/>
        <v>-6265</v>
      </c>
      <c r="BU304" s="75">
        <f t="shared" si="504"/>
        <v>-5370</v>
      </c>
      <c r="BV304" s="75">
        <f t="shared" si="504"/>
        <v>0</v>
      </c>
      <c r="BW304" s="75">
        <f t="shared" si="504"/>
        <v>0</v>
      </c>
      <c r="BX304" s="75">
        <f t="shared" si="504"/>
        <v>-4530</v>
      </c>
      <c r="BY304" s="75">
        <f t="shared" si="504"/>
        <v>-4211</v>
      </c>
      <c r="BZ304" s="75">
        <f t="shared" si="504"/>
        <v>-5282</v>
      </c>
      <c r="CA304" s="75">
        <f t="shared" si="504"/>
        <v>-4406</v>
      </c>
      <c r="CB304" s="112">
        <v>3794</v>
      </c>
      <c r="CC304" s="75">
        <f t="shared" si="526"/>
        <v>-915</v>
      </c>
      <c r="CD304" s="75">
        <f t="shared" si="570"/>
        <v>500</v>
      </c>
      <c r="CE304" s="126">
        <f t="shared" si="571"/>
        <v>-2166</v>
      </c>
      <c r="CF304" s="75">
        <f t="shared" si="529"/>
        <v>-4474</v>
      </c>
      <c r="CG304" s="75"/>
      <c r="CH304" s="75">
        <f t="shared" si="490"/>
        <v>-8482</v>
      </c>
      <c r="CI304" s="75">
        <f t="shared" si="490"/>
        <v>-3239</v>
      </c>
      <c r="CJ304" s="75"/>
      <c r="CK304" s="75">
        <f t="shared" si="491"/>
        <v>-3631</v>
      </c>
      <c r="CL304" s="75">
        <f t="shared" si="491"/>
        <v>-5199</v>
      </c>
      <c r="CM304" s="112">
        <v>3781</v>
      </c>
      <c r="CN304" s="75">
        <f t="shared" si="492"/>
        <v>0</v>
      </c>
      <c r="CO304" s="75">
        <f t="shared" si="492"/>
        <v>0</v>
      </c>
      <c r="CP304" s="75">
        <f t="shared" si="492"/>
        <v>0</v>
      </c>
      <c r="CQ304" s="75"/>
      <c r="CR304" s="126">
        <f t="shared" si="530"/>
        <v>-5331</v>
      </c>
      <c r="CS304" s="112">
        <v>2824.8980000000001</v>
      </c>
      <c r="CT304" s="121">
        <f t="shared" si="572"/>
        <v>-5.0530805687203792E-2</v>
      </c>
      <c r="CU304" s="75">
        <f t="shared" si="493"/>
        <v>-4867</v>
      </c>
      <c r="CV304" s="75">
        <f t="shared" si="493"/>
        <v>-5295</v>
      </c>
      <c r="CW304" s="75">
        <f t="shared" si="493"/>
        <v>0</v>
      </c>
      <c r="CX304" s="126" cm="1">
        <f t="array" ref="CX304">IF($F304&lt;=10000,0,-ROUND(MAX(INDEX(CX$26:CX$38,MATCH(MAX($F304-CX$86-IF(CX$8="Yes",IF(CX$9=0,$U304,MIN($U304,CX$9)),0),0),CX$12:CX$25,1))*(MAX($F304-CX$86-IF(CX$8="Yes",IF(CX$9=0,$U304,MIN($U304,CX$9)),0),0)-INDEX(CX$12:CX$25,MATCH(MAX($F304-CX$86-IF(CX$8="Yes",IF(CX$9=0,$U304,MIN($U304,CX$9)),0),0),CX$12:CX$25,1)))+INDEX(CX$39:CX$51,MATCH(MAX($F304-CX$86-IF(CX$8="Yes",IF(CX$9=0,$U304,MIN($U304,CX$9)),0),0),CX$12:CX$25,1))-CX$87,0),0))*(1-_xlfn.IFNA(INDEX(WVFamilyCredit[Percent],MATCH(1,(WVFamilyCredit[Year]=Calc!$B$4)*(WVFamilyCredit[HH Size]=SUM(Calc!$B$11:$B$12))*(WVFamilyCredit[Status]=Calc!$B$8)*(WVFamilyCredit[greater than]&lt;=$F304)*(WVFamilyCredit[equal to or less than]&gt;=$F304),0)),0))</f>
        <v>-4411</v>
      </c>
      <c r="CY304" s="115" cm="1">
        <f t="array" ref="CY304">(1-_xlfn.IFNA(INDEX(WVFamilyCredit[Percent],MATCH(1,(WVFamilyCredit[Year]=Calc!$B$4)*(WVFamilyCredit[HH Size]=SUM(Calc!$B$11:$B$12))*(WVFamilyCredit[Status]=Calc!$B$8)*(WVFamilyCredit[greater than]&lt;=$F304)*(WVFamilyCredit[equal to or less than]&gt;=$F304),0)),0))</f>
        <v>1</v>
      </c>
      <c r="CZ304" s="112">
        <v>4985</v>
      </c>
      <c r="DA304" s="57"/>
      <c r="DB304" s="75">
        <f t="shared" si="494"/>
        <v>-4505</v>
      </c>
      <c r="DC304" s="75">
        <f t="shared" si="494"/>
        <v>0</v>
      </c>
      <c r="DE304" s="57"/>
      <c r="DF304" s="57">
        <f t="shared" si="573"/>
        <v>4363</v>
      </c>
      <c r="DG304" s="57">
        <f t="shared" si="574"/>
        <v>4440</v>
      </c>
      <c r="DH304">
        <v>0</v>
      </c>
      <c r="DI304" s="57">
        <f t="shared" si="575"/>
        <v>4347</v>
      </c>
      <c r="DJ304" s="75">
        <f t="shared" si="576"/>
        <v>3182</v>
      </c>
      <c r="DK304" s="75">
        <f t="shared" si="577"/>
        <v>3980</v>
      </c>
      <c r="DL304" s="75">
        <f t="shared" si="578"/>
        <v>3685</v>
      </c>
      <c r="DM304" s="57">
        <f t="shared" si="579"/>
        <v>3794</v>
      </c>
      <c r="DN304" s="57">
        <f t="shared" si="580"/>
        <v>3781</v>
      </c>
      <c r="DO304">
        <f>0</f>
        <v>0</v>
      </c>
      <c r="DP304">
        <v>0</v>
      </c>
      <c r="DQ304" s="57">
        <f t="shared" si="581"/>
        <v>-5331</v>
      </c>
      <c r="DR304" s="75">
        <f t="shared" si="582"/>
        <v>-4411</v>
      </c>
      <c r="EB304" s="209" cm="1">
        <f t="array" ref="EB304">_xlfn.IFNA(INDEX(CAeitcTable[],MATCH(1,(CAeitcTable[At Least]&lt;=$F304)*(CAeitcTable[But Not Over]&gt;=$F304),0),MATCH(MIN($B$12,3),VALUE(CAeitcTable[#Headers]),0)),0)</f>
        <v>0</v>
      </c>
      <c r="EC304">
        <f t="shared" si="495"/>
        <v>0</v>
      </c>
      <c r="ED304">
        <f t="shared" si="495"/>
        <v>0</v>
      </c>
      <c r="EE304">
        <f t="shared" si="495"/>
        <v>0</v>
      </c>
      <c r="EF304">
        <f t="shared" si="495"/>
        <v>0</v>
      </c>
      <c r="EI304">
        <f t="shared" si="531"/>
        <v>0</v>
      </c>
      <c r="EK304">
        <f t="shared" si="496"/>
        <v>0</v>
      </c>
      <c r="EL304">
        <f t="shared" si="496"/>
        <v>0</v>
      </c>
      <c r="EM304">
        <f t="shared" si="496"/>
        <v>0</v>
      </c>
      <c r="EN304">
        <f t="shared" si="496"/>
        <v>0</v>
      </c>
      <c r="EP304">
        <f t="shared" si="497"/>
        <v>0</v>
      </c>
      <c r="EQ304">
        <f t="shared" si="497"/>
        <v>0</v>
      </c>
      <c r="ER304" s="209">
        <f t="shared" si="583"/>
        <v>0</v>
      </c>
      <c r="ES304">
        <f t="shared" si="498"/>
        <v>0</v>
      </c>
      <c r="ET304">
        <f t="shared" si="498"/>
        <v>0</v>
      </c>
      <c r="EU304" s="213">
        <f t="shared" si="533"/>
        <v>0</v>
      </c>
      <c r="EW304" s="215">
        <f t="shared" si="584"/>
        <v>0</v>
      </c>
      <c r="EX304">
        <f t="shared" si="499"/>
        <v>0</v>
      </c>
      <c r="EY304">
        <f t="shared" si="499"/>
        <v>0</v>
      </c>
      <c r="FB304">
        <f t="shared" si="500"/>
        <v>0</v>
      </c>
      <c r="FC304">
        <f t="shared" si="500"/>
        <v>0</v>
      </c>
      <c r="FD304">
        <f t="shared" si="500"/>
        <v>0</v>
      </c>
      <c r="FG304" s="215">
        <f t="shared" si="585"/>
        <v>0</v>
      </c>
      <c r="FH304">
        <f t="shared" si="501"/>
        <v>0</v>
      </c>
      <c r="FI304">
        <f t="shared" si="501"/>
        <v>0</v>
      </c>
      <c r="FK304">
        <f t="shared" si="536"/>
        <v>0</v>
      </c>
      <c r="FL304" s="215">
        <f t="shared" si="586"/>
        <v>0</v>
      </c>
      <c r="FP304" s="215">
        <f t="shared" si="587"/>
        <v>0</v>
      </c>
      <c r="FQ304">
        <f t="shared" si="539"/>
        <v>0</v>
      </c>
      <c r="FR304" s="215">
        <f t="shared" si="588"/>
        <v>0</v>
      </c>
      <c r="FS304" s="209">
        <f t="shared" si="541"/>
        <v>315</v>
      </c>
      <c r="FU304">
        <f t="shared" si="542"/>
        <v>0</v>
      </c>
    </row>
    <row r="305" spans="6:177">
      <c r="F305" s="2">
        <v>106000</v>
      </c>
      <c r="G305">
        <f t="shared" si="557"/>
        <v>106025</v>
      </c>
      <c r="H305" s="75">
        <f t="shared" si="505"/>
        <v>-15581</v>
      </c>
      <c r="I305" s="2"/>
      <c r="J305" s="2"/>
      <c r="K305" s="2"/>
      <c r="L305" s="2"/>
      <c r="M305" s="2">
        <f t="shared" si="506"/>
        <v>0</v>
      </c>
      <c r="N305" s="2"/>
      <c r="O305" s="2"/>
      <c r="P305" s="2">
        <f t="shared" si="507"/>
        <v>0</v>
      </c>
      <c r="Q305" s="2"/>
      <c r="R305" s="2"/>
      <c r="S305" s="2">
        <f t="shared" si="545"/>
        <v>0</v>
      </c>
      <c r="T305" s="2"/>
      <c r="U305" s="2">
        <f t="shared" si="509"/>
        <v>0</v>
      </c>
      <c r="V305" s="2"/>
      <c r="W305" s="75">
        <f t="shared" si="558"/>
        <v>-3276</v>
      </c>
      <c r="X305" s="75">
        <f t="shared" si="559"/>
        <v>5</v>
      </c>
      <c r="Y305" s="75">
        <f t="shared" si="512"/>
        <v>0</v>
      </c>
      <c r="Z305" s="2"/>
      <c r="AA305" s="2">
        <f t="shared" si="560"/>
        <v>2500</v>
      </c>
      <c r="AB305" s="2">
        <f>IF($F305&lt;=AD$64,AD$65,AD$66)*Calc!$B$12+AD$63</f>
        <v>1500</v>
      </c>
      <c r="AC305" s="2">
        <f t="shared" si="561"/>
        <v>4000</v>
      </c>
      <c r="AD305" s="126">
        <f t="shared" si="562"/>
        <v>-5185</v>
      </c>
      <c r="AE305" s="112">
        <v>4363</v>
      </c>
      <c r="AF305" s="75">
        <f t="shared" si="516"/>
        <v>0</v>
      </c>
      <c r="AG305" s="75"/>
      <c r="AH305" s="75">
        <f t="shared" si="517"/>
        <v>-2304</v>
      </c>
      <c r="AI305" s="75">
        <f t="shared" si="563"/>
        <v>0</v>
      </c>
      <c r="AJ305" s="75">
        <f t="shared" si="564"/>
        <v>0</v>
      </c>
      <c r="AK305" s="75">
        <f t="shared" si="565"/>
        <v>-4693</v>
      </c>
      <c r="AL305" s="75">
        <f t="shared" si="566"/>
        <v>-4693</v>
      </c>
      <c r="AM305" s="114">
        <v>4440</v>
      </c>
      <c r="AN305" s="120"/>
      <c r="AO305" s="75">
        <f t="shared" si="483"/>
        <v>-5988</v>
      </c>
      <c r="AP305" s="75">
        <f t="shared" si="483"/>
        <v>-4055</v>
      </c>
      <c r="AQ305" s="75"/>
      <c r="AR305" s="126">
        <f t="shared" si="520"/>
        <v>-4755</v>
      </c>
      <c r="AS305" s="75">
        <f t="shared" si="484"/>
        <v>-5655</v>
      </c>
      <c r="AT305" s="75">
        <f t="shared" si="484"/>
        <v>-6233</v>
      </c>
      <c r="AU305" s="75">
        <f t="shared" si="484"/>
        <v>0</v>
      </c>
      <c r="AV305" s="75">
        <f t="shared" si="484"/>
        <v>-5457</v>
      </c>
      <c r="AW305" s="112">
        <v>4347</v>
      </c>
      <c r="AX305" s="75">
        <f t="shared" si="485"/>
        <v>-7723</v>
      </c>
      <c r="AY305" s="75">
        <f t="shared" si="485"/>
        <v>-5084</v>
      </c>
      <c r="AZ305" s="75"/>
      <c r="BA305" s="75">
        <f t="shared" si="503"/>
        <v>-5127</v>
      </c>
      <c r="BB305" s="75">
        <f t="shared" si="503"/>
        <v>-3308</v>
      </c>
      <c r="BC305" s="75">
        <f t="shared" si="503"/>
        <v>-5806</v>
      </c>
      <c r="BD305" s="75">
        <f t="shared" si="503"/>
        <v>-5257</v>
      </c>
      <c r="BE305" s="75">
        <f t="shared" si="503"/>
        <v>-4636</v>
      </c>
      <c r="BF305" s="75">
        <f t="shared" si="503"/>
        <v>-3730</v>
      </c>
      <c r="BG305" s="112">
        <v>3182</v>
      </c>
      <c r="BH305" s="75">
        <f t="shared" si="521"/>
        <v>-5788</v>
      </c>
      <c r="BI305" s="75">
        <f t="shared" si="567"/>
        <v>5150</v>
      </c>
      <c r="BJ305" s="75">
        <f t="shared" si="568"/>
        <v>-4586</v>
      </c>
      <c r="BK305" s="75">
        <f t="shared" si="487"/>
        <v>-5080</v>
      </c>
      <c r="BL305" s="75">
        <f t="shared" si="487"/>
        <v>-4276</v>
      </c>
      <c r="BM305" s="75"/>
      <c r="BN305" s="75">
        <f t="shared" si="488"/>
        <v>-5832</v>
      </c>
      <c r="BO305" s="75">
        <f t="shared" si="488"/>
        <v>-4385</v>
      </c>
      <c r="BP305" s="112">
        <v>3980</v>
      </c>
      <c r="BQ305" s="75">
        <f t="shared" si="524"/>
        <v>-4379</v>
      </c>
      <c r="BR305" s="112">
        <v>3685</v>
      </c>
      <c r="BS305" s="75">
        <f t="shared" si="569"/>
        <v>5540</v>
      </c>
      <c r="BT305" s="75">
        <f t="shared" si="504"/>
        <v>-6299</v>
      </c>
      <c r="BU305" s="75">
        <f t="shared" si="504"/>
        <v>-5403</v>
      </c>
      <c r="BV305" s="75">
        <f t="shared" si="504"/>
        <v>0</v>
      </c>
      <c r="BW305" s="75">
        <f t="shared" si="504"/>
        <v>0</v>
      </c>
      <c r="BX305" s="75">
        <f t="shared" si="504"/>
        <v>-4562</v>
      </c>
      <c r="BY305" s="75">
        <f t="shared" si="504"/>
        <v>-4236</v>
      </c>
      <c r="BZ305" s="75">
        <f t="shared" si="504"/>
        <v>-5312</v>
      </c>
      <c r="CA305" s="75">
        <f t="shared" si="504"/>
        <v>-4429</v>
      </c>
      <c r="CB305" s="112">
        <v>3794</v>
      </c>
      <c r="CC305" s="75">
        <f t="shared" si="526"/>
        <v>-925</v>
      </c>
      <c r="CD305" s="75">
        <f t="shared" si="570"/>
        <v>500</v>
      </c>
      <c r="CE305" s="126">
        <f t="shared" si="571"/>
        <v>-2185</v>
      </c>
      <c r="CF305" s="75">
        <f t="shared" si="529"/>
        <v>-4497</v>
      </c>
      <c r="CG305" s="75"/>
      <c r="CH305" s="75">
        <f t="shared" si="490"/>
        <v>-8526</v>
      </c>
      <c r="CI305" s="75">
        <f t="shared" si="490"/>
        <v>-3254</v>
      </c>
      <c r="CJ305" s="75"/>
      <c r="CK305" s="75">
        <f t="shared" si="491"/>
        <v>-3655</v>
      </c>
      <c r="CL305" s="75">
        <f t="shared" si="491"/>
        <v>-5231</v>
      </c>
      <c r="CM305" s="112">
        <v>3781</v>
      </c>
      <c r="CN305" s="75">
        <f t="shared" si="492"/>
        <v>0</v>
      </c>
      <c r="CO305" s="75">
        <f t="shared" si="492"/>
        <v>0</v>
      </c>
      <c r="CP305" s="75">
        <f t="shared" si="492"/>
        <v>0</v>
      </c>
      <c r="CQ305" s="75"/>
      <c r="CR305" s="126">
        <f t="shared" si="530"/>
        <v>-5362</v>
      </c>
      <c r="CS305" s="112">
        <v>2824.8980000000001</v>
      </c>
      <c r="CT305" s="121">
        <f t="shared" si="572"/>
        <v>-5.0584905660377356E-2</v>
      </c>
      <c r="CU305" s="75">
        <f t="shared" si="493"/>
        <v>-4900</v>
      </c>
      <c r="CV305" s="75">
        <f t="shared" si="493"/>
        <v>-5324</v>
      </c>
      <c r="CW305" s="75">
        <f t="shared" si="493"/>
        <v>0</v>
      </c>
      <c r="CX305" s="126" cm="1">
        <f t="array" ref="CX305">IF($F305&lt;=10000,0,-ROUND(MAX(INDEX(CX$26:CX$38,MATCH(MAX($F305-CX$86-IF(CX$8="Yes",IF(CX$9=0,$U305,MIN($U305,CX$9)),0),0),CX$12:CX$25,1))*(MAX($F305-CX$86-IF(CX$8="Yes",IF(CX$9=0,$U305,MIN($U305,CX$9)),0),0)-INDEX(CX$12:CX$25,MATCH(MAX($F305-CX$86-IF(CX$8="Yes",IF(CX$9=0,$U305,MIN($U305,CX$9)),0),0),CX$12:CX$25,1)))+INDEX(CX$39:CX$51,MATCH(MAX($F305-CX$86-IF(CX$8="Yes",IF(CX$9=0,$U305,MIN($U305,CX$9)),0),0),CX$12:CX$25,1))-CX$87,0),0))*(1-_xlfn.IFNA(INDEX(WVFamilyCredit[Percent],MATCH(1,(WVFamilyCredit[Year]=Calc!$B$4)*(WVFamilyCredit[HH Size]=SUM(Calc!$B$11:$B$12))*(WVFamilyCredit[Status]=Calc!$B$8)*(WVFamilyCredit[greater than]&lt;=$F305)*(WVFamilyCredit[equal to or less than]&gt;=$F305),0)),0))</f>
        <v>-4436</v>
      </c>
      <c r="CY305" s="115" cm="1">
        <f t="array" ref="CY305">(1-_xlfn.IFNA(INDEX(WVFamilyCredit[Percent],MATCH(1,(WVFamilyCredit[Year]=Calc!$B$4)*(WVFamilyCredit[HH Size]=SUM(Calc!$B$11:$B$12))*(WVFamilyCredit[Status]=Calc!$B$8)*(WVFamilyCredit[greater than]&lt;=$F305)*(WVFamilyCredit[equal to or less than]&gt;=$F305),0)),0))</f>
        <v>1</v>
      </c>
      <c r="CZ305" s="112">
        <v>4985</v>
      </c>
      <c r="DA305" s="57"/>
      <c r="DB305" s="75">
        <f t="shared" si="494"/>
        <v>-4532</v>
      </c>
      <c r="DC305" s="75">
        <f t="shared" si="494"/>
        <v>0</v>
      </c>
      <c r="DE305" s="57"/>
      <c r="DF305" s="57">
        <f t="shared" si="573"/>
        <v>4363</v>
      </c>
      <c r="DG305" s="57">
        <f t="shared" si="574"/>
        <v>4440</v>
      </c>
      <c r="DH305">
        <v>0</v>
      </c>
      <c r="DI305" s="57">
        <f t="shared" si="575"/>
        <v>4347</v>
      </c>
      <c r="DJ305" s="75">
        <f t="shared" si="576"/>
        <v>3182</v>
      </c>
      <c r="DK305" s="75">
        <f t="shared" si="577"/>
        <v>3980</v>
      </c>
      <c r="DL305" s="75">
        <f t="shared" si="578"/>
        <v>3685</v>
      </c>
      <c r="DM305" s="57">
        <f t="shared" si="579"/>
        <v>3794</v>
      </c>
      <c r="DN305" s="57">
        <f t="shared" si="580"/>
        <v>3781</v>
      </c>
      <c r="DO305">
        <f>0</f>
        <v>0</v>
      </c>
      <c r="DP305">
        <v>0</v>
      </c>
      <c r="DQ305" s="57">
        <f t="shared" si="581"/>
        <v>-5362</v>
      </c>
      <c r="DR305" s="75">
        <f t="shared" si="582"/>
        <v>-4436</v>
      </c>
      <c r="EB305" s="209" cm="1">
        <f t="array" ref="EB305">_xlfn.IFNA(INDEX(CAeitcTable[],MATCH(1,(CAeitcTable[At Least]&lt;=$F305)*(CAeitcTable[But Not Over]&gt;=$F305),0),MATCH(MIN($B$12,3),VALUE(CAeitcTable[#Headers]),0)),0)</f>
        <v>0</v>
      </c>
      <c r="EC305">
        <f t="shared" si="495"/>
        <v>0</v>
      </c>
      <c r="ED305">
        <f t="shared" si="495"/>
        <v>0</v>
      </c>
      <c r="EE305">
        <f t="shared" si="495"/>
        <v>0</v>
      </c>
      <c r="EF305">
        <f t="shared" si="495"/>
        <v>0</v>
      </c>
      <c r="EI305">
        <f t="shared" si="531"/>
        <v>0</v>
      </c>
      <c r="EK305">
        <f t="shared" si="496"/>
        <v>0</v>
      </c>
      <c r="EL305">
        <f t="shared" si="496"/>
        <v>0</v>
      </c>
      <c r="EM305">
        <f t="shared" si="496"/>
        <v>0</v>
      </c>
      <c r="EN305">
        <f t="shared" si="496"/>
        <v>0</v>
      </c>
      <c r="EP305">
        <f t="shared" si="497"/>
        <v>0</v>
      </c>
      <c r="EQ305">
        <f t="shared" si="497"/>
        <v>0</v>
      </c>
      <c r="ER305" s="209">
        <f t="shared" si="583"/>
        <v>0</v>
      </c>
      <c r="ES305">
        <f t="shared" si="498"/>
        <v>0</v>
      </c>
      <c r="ET305">
        <f t="shared" si="498"/>
        <v>0</v>
      </c>
      <c r="EU305" s="213">
        <f t="shared" si="533"/>
        <v>0</v>
      </c>
      <c r="EW305" s="215">
        <f t="shared" si="584"/>
        <v>0</v>
      </c>
      <c r="EX305">
        <f t="shared" si="499"/>
        <v>0</v>
      </c>
      <c r="EY305">
        <f t="shared" si="499"/>
        <v>0</v>
      </c>
      <c r="FB305">
        <f t="shared" si="500"/>
        <v>0</v>
      </c>
      <c r="FC305">
        <f t="shared" si="500"/>
        <v>0</v>
      </c>
      <c r="FD305">
        <f t="shared" si="500"/>
        <v>0</v>
      </c>
      <c r="FG305" s="215">
        <f t="shared" si="585"/>
        <v>0</v>
      </c>
      <c r="FH305">
        <f t="shared" si="501"/>
        <v>0</v>
      </c>
      <c r="FI305">
        <f t="shared" si="501"/>
        <v>0</v>
      </c>
      <c r="FK305">
        <f t="shared" si="536"/>
        <v>0</v>
      </c>
      <c r="FL305" s="215">
        <f t="shared" si="586"/>
        <v>0</v>
      </c>
      <c r="FP305" s="215">
        <f t="shared" si="587"/>
        <v>0</v>
      </c>
      <c r="FQ305">
        <f t="shared" si="539"/>
        <v>0</v>
      </c>
      <c r="FR305" s="215">
        <f t="shared" si="588"/>
        <v>0</v>
      </c>
      <c r="FS305" s="209">
        <f t="shared" si="541"/>
        <v>315</v>
      </c>
      <c r="FU305">
        <f t="shared" si="542"/>
        <v>0</v>
      </c>
    </row>
    <row r="306" spans="6:177">
      <c r="F306" s="2">
        <v>106500</v>
      </c>
      <c r="G306">
        <f t="shared" si="557"/>
        <v>106525</v>
      </c>
      <c r="H306" s="75">
        <f t="shared" si="505"/>
        <v>-15691</v>
      </c>
      <c r="I306" s="2"/>
      <c r="J306" s="2"/>
      <c r="K306" s="2"/>
      <c r="L306" s="2"/>
      <c r="M306" s="2">
        <f t="shared" si="506"/>
        <v>0</v>
      </c>
      <c r="N306" s="2"/>
      <c r="O306" s="2"/>
      <c r="P306" s="2">
        <f t="shared" si="507"/>
        <v>0</v>
      </c>
      <c r="Q306" s="2"/>
      <c r="R306" s="2"/>
      <c r="S306" s="2">
        <f t="shared" si="545"/>
        <v>0</v>
      </c>
      <c r="T306" s="2"/>
      <c r="U306" s="2">
        <f t="shared" si="509"/>
        <v>0</v>
      </c>
      <c r="V306" s="2"/>
      <c r="W306" s="75">
        <f t="shared" si="558"/>
        <v>-3296</v>
      </c>
      <c r="X306" s="75">
        <f t="shared" si="559"/>
        <v>5</v>
      </c>
      <c r="Y306" s="75">
        <f t="shared" si="512"/>
        <v>0</v>
      </c>
      <c r="Z306" s="2"/>
      <c r="AA306" s="2">
        <f t="shared" si="560"/>
        <v>2500</v>
      </c>
      <c r="AB306" s="2">
        <f>IF($F306&lt;=AD$64,AD$65,AD$66)*Calc!$B$12+AD$63</f>
        <v>1500</v>
      </c>
      <c r="AC306" s="2">
        <f t="shared" si="561"/>
        <v>4000</v>
      </c>
      <c r="AD306" s="126">
        <f t="shared" si="562"/>
        <v>-5210</v>
      </c>
      <c r="AE306" s="112">
        <v>4363</v>
      </c>
      <c r="AF306" s="75">
        <f t="shared" si="516"/>
        <v>0</v>
      </c>
      <c r="AG306" s="75"/>
      <c r="AH306" s="75">
        <f t="shared" si="517"/>
        <v>-2316</v>
      </c>
      <c r="AI306" s="75">
        <f t="shared" si="563"/>
        <v>0</v>
      </c>
      <c r="AJ306" s="75">
        <f t="shared" si="564"/>
        <v>0</v>
      </c>
      <c r="AK306" s="75">
        <f t="shared" si="565"/>
        <v>-4717</v>
      </c>
      <c r="AL306" s="75">
        <f t="shared" si="566"/>
        <v>-4717</v>
      </c>
      <c r="AM306" s="114">
        <v>4440</v>
      </c>
      <c r="AN306" s="120"/>
      <c r="AO306" s="75">
        <f t="shared" si="483"/>
        <v>-6034</v>
      </c>
      <c r="AP306" s="75">
        <f t="shared" si="483"/>
        <v>-4077</v>
      </c>
      <c r="AQ306" s="75"/>
      <c r="AR306" s="126">
        <f t="shared" si="520"/>
        <v>-4783</v>
      </c>
      <c r="AS306" s="75">
        <f t="shared" si="484"/>
        <v>-5688</v>
      </c>
      <c r="AT306" s="75">
        <f t="shared" si="484"/>
        <v>-6275</v>
      </c>
      <c r="AU306" s="75">
        <f t="shared" si="484"/>
        <v>0</v>
      </c>
      <c r="AV306" s="75">
        <f t="shared" si="484"/>
        <v>-5486</v>
      </c>
      <c r="AW306" s="112">
        <v>4347</v>
      </c>
      <c r="AX306" s="75">
        <f t="shared" si="485"/>
        <v>-7764</v>
      </c>
      <c r="AY306" s="75">
        <f t="shared" si="485"/>
        <v>-5113</v>
      </c>
      <c r="AZ306" s="75"/>
      <c r="BA306" s="75">
        <f t="shared" si="503"/>
        <v>-5152</v>
      </c>
      <c r="BB306" s="75">
        <f t="shared" si="503"/>
        <v>-3323</v>
      </c>
      <c r="BC306" s="75">
        <f t="shared" si="503"/>
        <v>-5836</v>
      </c>
      <c r="BD306" s="75">
        <f t="shared" si="503"/>
        <v>-5285</v>
      </c>
      <c r="BE306" s="75">
        <f t="shared" si="503"/>
        <v>-4658</v>
      </c>
      <c r="BF306" s="75">
        <f t="shared" si="503"/>
        <v>-3751</v>
      </c>
      <c r="BG306" s="112">
        <v>3182</v>
      </c>
      <c r="BH306" s="75">
        <f t="shared" si="521"/>
        <v>-5823</v>
      </c>
      <c r="BI306" s="75">
        <f t="shared" si="567"/>
        <v>5150</v>
      </c>
      <c r="BJ306" s="75">
        <f t="shared" si="568"/>
        <v>-4610</v>
      </c>
      <c r="BK306" s="75">
        <f t="shared" si="487"/>
        <v>-5105</v>
      </c>
      <c r="BL306" s="75">
        <f t="shared" si="487"/>
        <v>-4297</v>
      </c>
      <c r="BM306" s="75"/>
      <c r="BN306" s="75">
        <f t="shared" si="488"/>
        <v>-5866</v>
      </c>
      <c r="BO306" s="75">
        <f t="shared" si="488"/>
        <v>-4410</v>
      </c>
      <c r="BP306" s="112">
        <v>3980</v>
      </c>
      <c r="BQ306" s="75">
        <f t="shared" si="524"/>
        <v>-4403</v>
      </c>
      <c r="BR306" s="112">
        <v>3685</v>
      </c>
      <c r="BS306" s="75">
        <f t="shared" si="569"/>
        <v>5540</v>
      </c>
      <c r="BT306" s="75">
        <f t="shared" si="504"/>
        <v>-6333</v>
      </c>
      <c r="BU306" s="75">
        <f t="shared" si="504"/>
        <v>-5436</v>
      </c>
      <c r="BV306" s="75">
        <f t="shared" si="504"/>
        <v>0</v>
      </c>
      <c r="BW306" s="75">
        <f t="shared" si="504"/>
        <v>0</v>
      </c>
      <c r="BX306" s="75">
        <f t="shared" si="504"/>
        <v>-4594</v>
      </c>
      <c r="BY306" s="75">
        <f t="shared" si="504"/>
        <v>-4260</v>
      </c>
      <c r="BZ306" s="75">
        <f t="shared" si="504"/>
        <v>-5342</v>
      </c>
      <c r="CA306" s="75">
        <f t="shared" si="504"/>
        <v>-4453</v>
      </c>
      <c r="CB306" s="112">
        <v>3794</v>
      </c>
      <c r="CC306" s="75">
        <f t="shared" si="526"/>
        <v>-935</v>
      </c>
      <c r="CD306" s="75">
        <f t="shared" si="570"/>
        <v>500</v>
      </c>
      <c r="CE306" s="126">
        <f t="shared" si="571"/>
        <v>-2203</v>
      </c>
      <c r="CF306" s="75">
        <f t="shared" si="529"/>
        <v>-4521</v>
      </c>
      <c r="CG306" s="75"/>
      <c r="CH306" s="75">
        <f t="shared" si="490"/>
        <v>-8570</v>
      </c>
      <c r="CI306" s="75">
        <f t="shared" si="490"/>
        <v>-3270</v>
      </c>
      <c r="CJ306" s="75"/>
      <c r="CK306" s="75">
        <f t="shared" si="491"/>
        <v>-3679</v>
      </c>
      <c r="CL306" s="75">
        <f t="shared" si="491"/>
        <v>-5263</v>
      </c>
      <c r="CM306" s="112">
        <v>3781</v>
      </c>
      <c r="CN306" s="75">
        <f t="shared" si="492"/>
        <v>0</v>
      </c>
      <c r="CO306" s="75">
        <f t="shared" si="492"/>
        <v>0</v>
      </c>
      <c r="CP306" s="75">
        <f t="shared" si="492"/>
        <v>0</v>
      </c>
      <c r="CQ306" s="75"/>
      <c r="CR306" s="126">
        <f t="shared" si="530"/>
        <v>-5392</v>
      </c>
      <c r="CS306" s="112">
        <v>2824.8980000000001</v>
      </c>
      <c r="CT306" s="121">
        <f t="shared" si="572"/>
        <v>-5.062910798122066E-2</v>
      </c>
      <c r="CU306" s="75">
        <f t="shared" si="493"/>
        <v>-4933</v>
      </c>
      <c r="CV306" s="75">
        <f t="shared" si="493"/>
        <v>-5353</v>
      </c>
      <c r="CW306" s="75">
        <f t="shared" si="493"/>
        <v>0</v>
      </c>
      <c r="CX306" s="126" cm="1">
        <f t="array" ref="CX306">IF($F306&lt;=10000,0,-ROUND(MAX(INDEX(CX$26:CX$38,MATCH(MAX($F306-CX$86-IF(CX$8="Yes",IF(CX$9=0,$U306,MIN($U306,CX$9)),0),0),CX$12:CX$25,1))*(MAX($F306-CX$86-IF(CX$8="Yes",IF(CX$9=0,$U306,MIN($U306,CX$9)),0),0)-INDEX(CX$12:CX$25,MATCH(MAX($F306-CX$86-IF(CX$8="Yes",IF(CX$9=0,$U306,MIN($U306,CX$9)),0),0),CX$12:CX$25,1)))+INDEX(CX$39:CX$51,MATCH(MAX($F306-CX$86-IF(CX$8="Yes",IF(CX$9=0,$U306,MIN($U306,CX$9)),0),0),CX$12:CX$25,1))-CX$87,0),0))*(1-_xlfn.IFNA(INDEX(WVFamilyCredit[Percent],MATCH(1,(WVFamilyCredit[Year]=Calc!$B$4)*(WVFamilyCredit[HH Size]=SUM(Calc!$B$11:$B$12))*(WVFamilyCredit[Status]=Calc!$B$8)*(WVFamilyCredit[greater than]&lt;=$F306)*(WVFamilyCredit[equal to or less than]&gt;=$F306),0)),0))</f>
        <v>-4462</v>
      </c>
      <c r="CY306" s="115" cm="1">
        <f t="array" ref="CY306">(1-_xlfn.IFNA(INDEX(WVFamilyCredit[Percent],MATCH(1,(WVFamilyCredit[Year]=Calc!$B$4)*(WVFamilyCredit[HH Size]=SUM(Calc!$B$11:$B$12))*(WVFamilyCredit[Status]=Calc!$B$8)*(WVFamilyCredit[greater than]&lt;=$F306)*(WVFamilyCredit[equal to or less than]&gt;=$F306),0)),0))</f>
        <v>1</v>
      </c>
      <c r="CZ306" s="112">
        <v>4985</v>
      </c>
      <c r="DA306" s="57"/>
      <c r="DB306" s="75">
        <f t="shared" si="494"/>
        <v>-4558</v>
      </c>
      <c r="DC306" s="75">
        <f t="shared" si="494"/>
        <v>0</v>
      </c>
      <c r="DE306" s="57"/>
      <c r="DF306" s="57">
        <f t="shared" si="573"/>
        <v>4363</v>
      </c>
      <c r="DG306" s="57">
        <f t="shared" si="574"/>
        <v>4440</v>
      </c>
      <c r="DH306">
        <v>0</v>
      </c>
      <c r="DI306" s="57">
        <f t="shared" si="575"/>
        <v>4347</v>
      </c>
      <c r="DJ306" s="75">
        <f t="shared" si="576"/>
        <v>3182</v>
      </c>
      <c r="DK306" s="75">
        <f t="shared" si="577"/>
        <v>3980</v>
      </c>
      <c r="DL306" s="75">
        <f t="shared" si="578"/>
        <v>3685</v>
      </c>
      <c r="DM306" s="57">
        <f t="shared" si="579"/>
        <v>3794</v>
      </c>
      <c r="DN306" s="57">
        <f t="shared" si="580"/>
        <v>3781</v>
      </c>
      <c r="DO306">
        <f>0</f>
        <v>0</v>
      </c>
      <c r="DP306">
        <v>0</v>
      </c>
      <c r="DQ306" s="57">
        <f t="shared" si="581"/>
        <v>-5392</v>
      </c>
      <c r="DR306" s="75">
        <f t="shared" si="582"/>
        <v>-4462</v>
      </c>
      <c r="EB306" s="209" cm="1">
        <f t="array" ref="EB306">_xlfn.IFNA(INDEX(CAeitcTable[],MATCH(1,(CAeitcTable[At Least]&lt;=$F306)*(CAeitcTable[But Not Over]&gt;=$F306),0),MATCH(MIN($B$12,3),VALUE(CAeitcTable[#Headers]),0)),0)</f>
        <v>0</v>
      </c>
      <c r="EC306">
        <f t="shared" si="495"/>
        <v>0</v>
      </c>
      <c r="ED306">
        <f t="shared" si="495"/>
        <v>0</v>
      </c>
      <c r="EE306">
        <f t="shared" si="495"/>
        <v>0</v>
      </c>
      <c r="EF306">
        <f t="shared" si="495"/>
        <v>0</v>
      </c>
      <c r="EI306">
        <f t="shared" si="531"/>
        <v>0</v>
      </c>
      <c r="EK306">
        <f t="shared" si="496"/>
        <v>0</v>
      </c>
      <c r="EL306">
        <f t="shared" si="496"/>
        <v>0</v>
      </c>
      <c r="EM306">
        <f t="shared" si="496"/>
        <v>0</v>
      </c>
      <c r="EN306">
        <f t="shared" si="496"/>
        <v>0</v>
      </c>
      <c r="EP306">
        <f t="shared" si="497"/>
        <v>0</v>
      </c>
      <c r="EQ306">
        <f t="shared" si="497"/>
        <v>0</v>
      </c>
      <c r="ER306" s="209">
        <f t="shared" si="583"/>
        <v>0</v>
      </c>
      <c r="ES306">
        <f t="shared" si="498"/>
        <v>0</v>
      </c>
      <c r="ET306">
        <f t="shared" si="498"/>
        <v>0</v>
      </c>
      <c r="EU306" s="213">
        <f t="shared" si="533"/>
        <v>0</v>
      </c>
      <c r="EW306" s="215">
        <f t="shared" si="584"/>
        <v>0</v>
      </c>
      <c r="EX306">
        <f t="shared" si="499"/>
        <v>0</v>
      </c>
      <c r="EY306">
        <f t="shared" si="499"/>
        <v>0</v>
      </c>
      <c r="FB306">
        <f t="shared" si="500"/>
        <v>0</v>
      </c>
      <c r="FC306">
        <f t="shared" si="500"/>
        <v>0</v>
      </c>
      <c r="FD306">
        <f t="shared" si="500"/>
        <v>0</v>
      </c>
      <c r="FG306" s="215">
        <f t="shared" si="585"/>
        <v>0</v>
      </c>
      <c r="FH306">
        <f t="shared" si="501"/>
        <v>0</v>
      </c>
      <c r="FI306">
        <f t="shared" si="501"/>
        <v>0</v>
      </c>
      <c r="FK306">
        <f t="shared" si="536"/>
        <v>0</v>
      </c>
      <c r="FL306" s="215">
        <f t="shared" si="586"/>
        <v>0</v>
      </c>
      <c r="FP306" s="215">
        <f t="shared" si="587"/>
        <v>0</v>
      </c>
      <c r="FQ306">
        <f t="shared" si="539"/>
        <v>0</v>
      </c>
      <c r="FR306" s="215">
        <f t="shared" si="588"/>
        <v>0</v>
      </c>
      <c r="FS306" s="209">
        <f t="shared" si="541"/>
        <v>315</v>
      </c>
      <c r="FU306">
        <f t="shared" si="542"/>
        <v>0</v>
      </c>
    </row>
    <row r="307" spans="6:177">
      <c r="F307" s="2">
        <v>107000</v>
      </c>
      <c r="G307">
        <f t="shared" si="557"/>
        <v>107025</v>
      </c>
      <c r="H307" s="75">
        <f t="shared" si="505"/>
        <v>-15801</v>
      </c>
      <c r="I307" s="2"/>
      <c r="J307" s="2"/>
      <c r="K307" s="2"/>
      <c r="L307" s="2"/>
      <c r="M307" s="2">
        <f t="shared" si="506"/>
        <v>0</v>
      </c>
      <c r="N307" s="2"/>
      <c r="O307" s="2"/>
      <c r="P307" s="2">
        <f t="shared" si="507"/>
        <v>0</v>
      </c>
      <c r="Q307" s="2"/>
      <c r="R307" s="2"/>
      <c r="S307" s="2">
        <f t="shared" si="545"/>
        <v>0</v>
      </c>
      <c r="T307" s="2"/>
      <c r="U307" s="2">
        <f t="shared" si="509"/>
        <v>0</v>
      </c>
      <c r="V307" s="2"/>
      <c r="W307" s="75">
        <f t="shared" si="558"/>
        <v>-3315</v>
      </c>
      <c r="X307" s="75">
        <f t="shared" si="559"/>
        <v>5</v>
      </c>
      <c r="Y307" s="75">
        <f t="shared" si="512"/>
        <v>0</v>
      </c>
      <c r="Z307" s="2"/>
      <c r="AA307" s="2">
        <f t="shared" si="560"/>
        <v>2500</v>
      </c>
      <c r="AB307" s="2">
        <f>IF($F307&lt;=AD$64,AD$65,AD$66)*Calc!$B$12+AD$63</f>
        <v>1500</v>
      </c>
      <c r="AC307" s="2">
        <f t="shared" si="561"/>
        <v>4000</v>
      </c>
      <c r="AD307" s="126">
        <f t="shared" si="562"/>
        <v>-5235</v>
      </c>
      <c r="AE307" s="112">
        <v>4363</v>
      </c>
      <c r="AF307" s="75">
        <f t="shared" si="516"/>
        <v>0</v>
      </c>
      <c r="AG307" s="75"/>
      <c r="AH307" s="75">
        <f t="shared" si="517"/>
        <v>-2329</v>
      </c>
      <c r="AI307" s="75">
        <f t="shared" si="563"/>
        <v>0</v>
      </c>
      <c r="AJ307" s="75">
        <f t="shared" si="564"/>
        <v>0</v>
      </c>
      <c r="AK307" s="75">
        <f t="shared" si="565"/>
        <v>-4740</v>
      </c>
      <c r="AL307" s="75">
        <f t="shared" si="566"/>
        <v>-4740</v>
      </c>
      <c r="AM307" s="114">
        <v>4440</v>
      </c>
      <c r="AN307" s="120"/>
      <c r="AO307" s="75">
        <f t="shared" si="483"/>
        <v>-6081</v>
      </c>
      <c r="AP307" s="75">
        <f t="shared" si="483"/>
        <v>-4099</v>
      </c>
      <c r="AQ307" s="75"/>
      <c r="AR307" s="126">
        <f t="shared" si="520"/>
        <v>-4810</v>
      </c>
      <c r="AS307" s="75">
        <f t="shared" si="484"/>
        <v>-5721</v>
      </c>
      <c r="AT307" s="75">
        <f t="shared" si="484"/>
        <v>-6318</v>
      </c>
      <c r="AU307" s="75">
        <f t="shared" si="484"/>
        <v>0</v>
      </c>
      <c r="AV307" s="75">
        <f t="shared" si="484"/>
        <v>-5514</v>
      </c>
      <c r="AW307" s="112">
        <v>4347</v>
      </c>
      <c r="AX307" s="75">
        <f t="shared" si="485"/>
        <v>-7805</v>
      </c>
      <c r="AY307" s="75">
        <f t="shared" si="485"/>
        <v>-5142</v>
      </c>
      <c r="AZ307" s="75"/>
      <c r="BA307" s="75">
        <f t="shared" si="503"/>
        <v>-5176</v>
      </c>
      <c r="BB307" s="75">
        <f t="shared" si="503"/>
        <v>-3339</v>
      </c>
      <c r="BC307" s="75">
        <f t="shared" si="503"/>
        <v>-5866</v>
      </c>
      <c r="BD307" s="75">
        <f t="shared" si="503"/>
        <v>-5314</v>
      </c>
      <c r="BE307" s="75">
        <f t="shared" si="503"/>
        <v>-4681</v>
      </c>
      <c r="BF307" s="75">
        <f t="shared" si="503"/>
        <v>-3772</v>
      </c>
      <c r="BG307" s="112">
        <v>3182</v>
      </c>
      <c r="BH307" s="75">
        <f t="shared" si="521"/>
        <v>-5859</v>
      </c>
      <c r="BI307" s="75">
        <f t="shared" si="567"/>
        <v>5150</v>
      </c>
      <c r="BJ307" s="75">
        <f t="shared" si="568"/>
        <v>-4633</v>
      </c>
      <c r="BK307" s="75">
        <f t="shared" si="487"/>
        <v>-5130</v>
      </c>
      <c r="BL307" s="75">
        <f t="shared" si="487"/>
        <v>-4318</v>
      </c>
      <c r="BM307" s="75"/>
      <c r="BN307" s="75">
        <f t="shared" si="488"/>
        <v>-5900</v>
      </c>
      <c r="BO307" s="75">
        <f t="shared" si="488"/>
        <v>-4435</v>
      </c>
      <c r="BP307" s="112">
        <v>3980</v>
      </c>
      <c r="BQ307" s="75">
        <f t="shared" si="524"/>
        <v>-4428</v>
      </c>
      <c r="BR307" s="112">
        <v>3685</v>
      </c>
      <c r="BS307" s="75">
        <f t="shared" si="569"/>
        <v>5540</v>
      </c>
      <c r="BT307" s="75">
        <f t="shared" si="504"/>
        <v>-6367</v>
      </c>
      <c r="BU307" s="75">
        <f t="shared" si="504"/>
        <v>-5469</v>
      </c>
      <c r="BV307" s="75">
        <f t="shared" si="504"/>
        <v>0</v>
      </c>
      <c r="BW307" s="75">
        <f t="shared" si="504"/>
        <v>0</v>
      </c>
      <c r="BX307" s="75">
        <f t="shared" si="504"/>
        <v>-4626</v>
      </c>
      <c r="BY307" s="75">
        <f t="shared" si="504"/>
        <v>-4285</v>
      </c>
      <c r="BZ307" s="75">
        <f t="shared" si="504"/>
        <v>-5372</v>
      </c>
      <c r="CA307" s="75">
        <f t="shared" si="504"/>
        <v>-4477</v>
      </c>
      <c r="CB307" s="112">
        <v>3794</v>
      </c>
      <c r="CC307" s="75">
        <f t="shared" si="526"/>
        <v>-944</v>
      </c>
      <c r="CD307" s="75">
        <f t="shared" si="570"/>
        <v>500</v>
      </c>
      <c r="CE307" s="126">
        <f t="shared" si="571"/>
        <v>-2222</v>
      </c>
      <c r="CF307" s="75">
        <f t="shared" si="529"/>
        <v>-4545</v>
      </c>
      <c r="CG307" s="75"/>
      <c r="CH307" s="75">
        <f t="shared" si="490"/>
        <v>-8614</v>
      </c>
      <c r="CI307" s="75">
        <f t="shared" si="490"/>
        <v>-3285</v>
      </c>
      <c r="CJ307" s="75"/>
      <c r="CK307" s="75">
        <f t="shared" si="491"/>
        <v>-3702</v>
      </c>
      <c r="CL307" s="75">
        <f t="shared" si="491"/>
        <v>-5295</v>
      </c>
      <c r="CM307" s="112">
        <v>3781</v>
      </c>
      <c r="CN307" s="75">
        <f t="shared" si="492"/>
        <v>0</v>
      </c>
      <c r="CO307" s="75">
        <f t="shared" si="492"/>
        <v>0</v>
      </c>
      <c r="CP307" s="75">
        <f t="shared" si="492"/>
        <v>0</v>
      </c>
      <c r="CQ307" s="75"/>
      <c r="CR307" s="126">
        <f t="shared" si="530"/>
        <v>-5423</v>
      </c>
      <c r="CS307" s="112">
        <v>2824.8980000000001</v>
      </c>
      <c r="CT307" s="121">
        <f t="shared" si="572"/>
        <v>-5.0682242990654207E-2</v>
      </c>
      <c r="CU307" s="75">
        <f t="shared" si="493"/>
        <v>-4966</v>
      </c>
      <c r="CV307" s="75">
        <f t="shared" si="493"/>
        <v>-5382</v>
      </c>
      <c r="CW307" s="75">
        <f t="shared" si="493"/>
        <v>0</v>
      </c>
      <c r="CX307" s="126" cm="1">
        <f t="array" ref="CX307">IF($F307&lt;=10000,0,-ROUND(MAX(INDEX(CX$26:CX$38,MATCH(MAX($F307-CX$86-IF(CX$8="Yes",IF(CX$9=0,$U307,MIN($U307,CX$9)),0),0),CX$12:CX$25,1))*(MAX($F307-CX$86-IF(CX$8="Yes",IF(CX$9=0,$U307,MIN($U307,CX$9)),0),0)-INDEX(CX$12:CX$25,MATCH(MAX($F307-CX$86-IF(CX$8="Yes",IF(CX$9=0,$U307,MIN($U307,CX$9)),0),0),CX$12:CX$25,1)))+INDEX(CX$39:CX$51,MATCH(MAX($F307-CX$86-IF(CX$8="Yes",IF(CX$9=0,$U307,MIN($U307,CX$9)),0),0),CX$12:CX$25,1))-CX$87,0),0))*(1-_xlfn.IFNA(INDEX(WVFamilyCredit[Percent],MATCH(1,(WVFamilyCredit[Year]=Calc!$B$4)*(WVFamilyCredit[HH Size]=SUM(Calc!$B$11:$B$12))*(WVFamilyCredit[Status]=Calc!$B$8)*(WVFamilyCredit[greater than]&lt;=$F307)*(WVFamilyCredit[equal to or less than]&gt;=$F307),0)),0))</f>
        <v>-4488</v>
      </c>
      <c r="CY307" s="115" cm="1">
        <f t="array" ref="CY307">(1-_xlfn.IFNA(INDEX(WVFamilyCredit[Percent],MATCH(1,(WVFamilyCredit[Year]=Calc!$B$4)*(WVFamilyCredit[HH Size]=SUM(Calc!$B$11:$B$12))*(WVFamilyCredit[Status]=Calc!$B$8)*(WVFamilyCredit[greater than]&lt;=$F307)*(WVFamilyCredit[equal to or less than]&gt;=$F307),0)),0))</f>
        <v>1</v>
      </c>
      <c r="CZ307" s="112">
        <v>4985</v>
      </c>
      <c r="DA307" s="57"/>
      <c r="DB307" s="75">
        <f t="shared" si="494"/>
        <v>-4585</v>
      </c>
      <c r="DC307" s="75">
        <f t="shared" si="494"/>
        <v>0</v>
      </c>
      <c r="DE307" s="57"/>
      <c r="DF307" s="57">
        <f t="shared" si="573"/>
        <v>4363</v>
      </c>
      <c r="DG307" s="57">
        <f t="shared" si="574"/>
        <v>4440</v>
      </c>
      <c r="DH307">
        <v>0</v>
      </c>
      <c r="DI307" s="57">
        <f t="shared" si="575"/>
        <v>4347</v>
      </c>
      <c r="DJ307" s="75">
        <f t="shared" si="576"/>
        <v>3182</v>
      </c>
      <c r="DK307" s="75">
        <f t="shared" si="577"/>
        <v>3980</v>
      </c>
      <c r="DL307" s="75">
        <f t="shared" si="578"/>
        <v>3685</v>
      </c>
      <c r="DM307" s="57">
        <f t="shared" si="579"/>
        <v>3794</v>
      </c>
      <c r="DN307" s="57">
        <f t="shared" si="580"/>
        <v>3781</v>
      </c>
      <c r="DO307">
        <f>0</f>
        <v>0</v>
      </c>
      <c r="DP307">
        <v>0</v>
      </c>
      <c r="DQ307" s="57">
        <f t="shared" si="581"/>
        <v>-5423</v>
      </c>
      <c r="DR307" s="75">
        <f t="shared" si="582"/>
        <v>-4488</v>
      </c>
      <c r="EB307" s="209" cm="1">
        <f t="array" ref="EB307">_xlfn.IFNA(INDEX(CAeitcTable[],MATCH(1,(CAeitcTable[At Least]&lt;=$F307)*(CAeitcTable[But Not Over]&gt;=$F307),0),MATCH(MIN($B$12,3),VALUE(CAeitcTable[#Headers]),0)),0)</f>
        <v>0</v>
      </c>
      <c r="EC307">
        <f t="shared" si="495"/>
        <v>0</v>
      </c>
      <c r="ED307">
        <f t="shared" si="495"/>
        <v>0</v>
      </c>
      <c r="EE307">
        <f t="shared" si="495"/>
        <v>0</v>
      </c>
      <c r="EF307">
        <f t="shared" si="495"/>
        <v>0</v>
      </c>
      <c r="EI307">
        <f t="shared" si="531"/>
        <v>0</v>
      </c>
      <c r="EK307">
        <f t="shared" si="496"/>
        <v>0</v>
      </c>
      <c r="EL307">
        <f t="shared" si="496"/>
        <v>0</v>
      </c>
      <c r="EM307">
        <f t="shared" si="496"/>
        <v>0</v>
      </c>
      <c r="EN307">
        <f t="shared" si="496"/>
        <v>0</v>
      </c>
      <c r="EP307">
        <f t="shared" si="497"/>
        <v>0</v>
      </c>
      <c r="EQ307">
        <f t="shared" si="497"/>
        <v>0</v>
      </c>
      <c r="ER307" s="209">
        <f t="shared" si="583"/>
        <v>0</v>
      </c>
      <c r="ES307">
        <f t="shared" si="498"/>
        <v>0</v>
      </c>
      <c r="ET307">
        <f t="shared" si="498"/>
        <v>0</v>
      </c>
      <c r="EU307" s="213">
        <f t="shared" si="533"/>
        <v>0</v>
      </c>
      <c r="EW307" s="215">
        <f t="shared" si="584"/>
        <v>0</v>
      </c>
      <c r="EX307">
        <f t="shared" si="499"/>
        <v>0</v>
      </c>
      <c r="EY307">
        <f t="shared" si="499"/>
        <v>0</v>
      </c>
      <c r="FB307">
        <f t="shared" si="500"/>
        <v>0</v>
      </c>
      <c r="FC307">
        <f t="shared" si="500"/>
        <v>0</v>
      </c>
      <c r="FD307">
        <f t="shared" si="500"/>
        <v>0</v>
      </c>
      <c r="FG307" s="215">
        <f t="shared" si="585"/>
        <v>0</v>
      </c>
      <c r="FH307">
        <f t="shared" si="501"/>
        <v>0</v>
      </c>
      <c r="FI307">
        <f t="shared" si="501"/>
        <v>0</v>
      </c>
      <c r="FK307">
        <f t="shared" si="536"/>
        <v>0</v>
      </c>
      <c r="FL307" s="215">
        <f t="shared" si="586"/>
        <v>0</v>
      </c>
      <c r="FP307" s="215">
        <f t="shared" si="587"/>
        <v>0</v>
      </c>
      <c r="FQ307">
        <f t="shared" si="539"/>
        <v>0</v>
      </c>
      <c r="FR307" s="215">
        <f t="shared" si="588"/>
        <v>0</v>
      </c>
      <c r="FS307" s="209">
        <f t="shared" si="541"/>
        <v>315</v>
      </c>
      <c r="FU307">
        <f t="shared" si="542"/>
        <v>0</v>
      </c>
    </row>
    <row r="308" spans="6:177">
      <c r="F308" s="2">
        <v>107500</v>
      </c>
      <c r="G308">
        <f t="shared" si="557"/>
        <v>107525</v>
      </c>
      <c r="H308" s="75">
        <f t="shared" si="505"/>
        <v>-15911</v>
      </c>
      <c r="I308" s="2"/>
      <c r="J308" s="2"/>
      <c r="K308" s="2"/>
      <c r="L308" s="2"/>
      <c r="M308" s="2">
        <f t="shared" si="506"/>
        <v>0</v>
      </c>
      <c r="N308" s="2"/>
      <c r="O308" s="2"/>
      <c r="P308" s="2">
        <f t="shared" si="507"/>
        <v>0</v>
      </c>
      <c r="Q308" s="2"/>
      <c r="R308" s="2"/>
      <c r="S308" s="2">
        <f t="shared" si="545"/>
        <v>0</v>
      </c>
      <c r="T308" s="2"/>
      <c r="U308" s="2">
        <f t="shared" si="509"/>
        <v>0</v>
      </c>
      <c r="V308" s="2"/>
      <c r="W308" s="75">
        <f t="shared" si="558"/>
        <v>-3334</v>
      </c>
      <c r="X308" s="75">
        <f t="shared" si="559"/>
        <v>5</v>
      </c>
      <c r="Y308" s="75">
        <f t="shared" si="512"/>
        <v>0</v>
      </c>
      <c r="Z308" s="2"/>
      <c r="AA308" s="2">
        <f t="shared" si="560"/>
        <v>2500</v>
      </c>
      <c r="AB308" s="2">
        <f>IF($F308&lt;=AD$64,AD$65,AD$66)*Calc!$B$12+AD$63</f>
        <v>1500</v>
      </c>
      <c r="AC308" s="2">
        <f t="shared" si="561"/>
        <v>4000</v>
      </c>
      <c r="AD308" s="126">
        <f t="shared" si="562"/>
        <v>-5260</v>
      </c>
      <c r="AE308" s="112">
        <v>4363</v>
      </c>
      <c r="AF308" s="75">
        <f t="shared" si="516"/>
        <v>0</v>
      </c>
      <c r="AG308" s="75"/>
      <c r="AH308" s="75">
        <f t="shared" si="517"/>
        <v>-2341</v>
      </c>
      <c r="AI308" s="75">
        <f t="shared" si="563"/>
        <v>0</v>
      </c>
      <c r="AJ308" s="75">
        <f t="shared" si="564"/>
        <v>0</v>
      </c>
      <c r="AK308" s="75">
        <f t="shared" si="565"/>
        <v>-4764</v>
      </c>
      <c r="AL308" s="75">
        <f t="shared" si="566"/>
        <v>-4764</v>
      </c>
      <c r="AM308" s="114">
        <v>4440</v>
      </c>
      <c r="AN308" s="120"/>
      <c r="AO308" s="75">
        <f t="shared" si="483"/>
        <v>-6127</v>
      </c>
      <c r="AP308" s="75">
        <f t="shared" si="483"/>
        <v>-4121</v>
      </c>
      <c r="AQ308" s="75"/>
      <c r="AR308" s="126">
        <f t="shared" si="520"/>
        <v>-4838</v>
      </c>
      <c r="AS308" s="75">
        <f t="shared" si="484"/>
        <v>-5754</v>
      </c>
      <c r="AT308" s="75">
        <f t="shared" si="484"/>
        <v>-6360</v>
      </c>
      <c r="AU308" s="75">
        <f t="shared" si="484"/>
        <v>0</v>
      </c>
      <c r="AV308" s="75">
        <f t="shared" si="484"/>
        <v>-5543</v>
      </c>
      <c r="AW308" s="112">
        <v>4347</v>
      </c>
      <c r="AX308" s="75">
        <f t="shared" si="485"/>
        <v>-7846</v>
      </c>
      <c r="AY308" s="75">
        <f t="shared" si="485"/>
        <v>-5171</v>
      </c>
      <c r="AZ308" s="75"/>
      <c r="BA308" s="75">
        <f t="shared" si="503"/>
        <v>-5201</v>
      </c>
      <c r="BB308" s="75">
        <f t="shared" si="503"/>
        <v>-3355</v>
      </c>
      <c r="BC308" s="75">
        <f t="shared" si="503"/>
        <v>-5896</v>
      </c>
      <c r="BD308" s="75">
        <f t="shared" si="503"/>
        <v>-5342</v>
      </c>
      <c r="BE308" s="75">
        <f t="shared" si="503"/>
        <v>-4703</v>
      </c>
      <c r="BF308" s="75">
        <f t="shared" si="503"/>
        <v>-3794</v>
      </c>
      <c r="BG308" s="112">
        <v>3182</v>
      </c>
      <c r="BH308" s="75">
        <f t="shared" si="521"/>
        <v>-5895</v>
      </c>
      <c r="BI308" s="75">
        <f t="shared" si="567"/>
        <v>5150</v>
      </c>
      <c r="BJ308" s="75">
        <f t="shared" si="568"/>
        <v>-4657</v>
      </c>
      <c r="BK308" s="75">
        <f t="shared" si="487"/>
        <v>-5155</v>
      </c>
      <c r="BL308" s="75">
        <f t="shared" si="487"/>
        <v>-4339</v>
      </c>
      <c r="BM308" s="75"/>
      <c r="BN308" s="75">
        <f t="shared" si="488"/>
        <v>-5934</v>
      </c>
      <c r="BO308" s="75">
        <f t="shared" si="488"/>
        <v>-4460</v>
      </c>
      <c r="BP308" s="112">
        <v>3980</v>
      </c>
      <c r="BQ308" s="75">
        <f t="shared" si="524"/>
        <v>-4453</v>
      </c>
      <c r="BR308" s="112">
        <v>3685</v>
      </c>
      <c r="BS308" s="75">
        <f t="shared" si="569"/>
        <v>5540</v>
      </c>
      <c r="BT308" s="75">
        <f t="shared" si="504"/>
        <v>-6400</v>
      </c>
      <c r="BU308" s="75">
        <f t="shared" si="504"/>
        <v>-5503</v>
      </c>
      <c r="BV308" s="75">
        <f t="shared" si="504"/>
        <v>0</v>
      </c>
      <c r="BW308" s="75">
        <f t="shared" si="504"/>
        <v>0</v>
      </c>
      <c r="BX308" s="75">
        <f t="shared" si="504"/>
        <v>-4658</v>
      </c>
      <c r="BY308" s="75">
        <f t="shared" si="504"/>
        <v>-4309</v>
      </c>
      <c r="BZ308" s="75">
        <f t="shared" si="504"/>
        <v>-5402</v>
      </c>
      <c r="CA308" s="75">
        <f t="shared" si="504"/>
        <v>-4501</v>
      </c>
      <c r="CB308" s="112">
        <v>3794</v>
      </c>
      <c r="CC308" s="75">
        <f t="shared" si="526"/>
        <v>-954</v>
      </c>
      <c r="CD308" s="75">
        <f t="shared" si="570"/>
        <v>500</v>
      </c>
      <c r="CE308" s="126">
        <f t="shared" si="571"/>
        <v>-2240</v>
      </c>
      <c r="CF308" s="75">
        <f t="shared" si="529"/>
        <v>-4569</v>
      </c>
      <c r="CG308" s="75"/>
      <c r="CH308" s="75">
        <f t="shared" si="490"/>
        <v>-8657</v>
      </c>
      <c r="CI308" s="75">
        <f t="shared" si="490"/>
        <v>-3300</v>
      </c>
      <c r="CJ308" s="75"/>
      <c r="CK308" s="75">
        <f t="shared" si="491"/>
        <v>-3726</v>
      </c>
      <c r="CL308" s="75">
        <f t="shared" si="491"/>
        <v>-5327</v>
      </c>
      <c r="CM308" s="112">
        <v>3781</v>
      </c>
      <c r="CN308" s="75">
        <f t="shared" si="492"/>
        <v>0</v>
      </c>
      <c r="CO308" s="75">
        <f t="shared" si="492"/>
        <v>0</v>
      </c>
      <c r="CP308" s="75">
        <f t="shared" si="492"/>
        <v>0</v>
      </c>
      <c r="CQ308" s="75"/>
      <c r="CR308" s="126">
        <f t="shared" si="530"/>
        <v>-5454</v>
      </c>
      <c r="CS308" s="112">
        <v>2824.8980000000001</v>
      </c>
      <c r="CT308" s="121">
        <f t="shared" si="572"/>
        <v>-5.0734883720930234E-2</v>
      </c>
      <c r="CU308" s="75">
        <f t="shared" si="493"/>
        <v>-4999</v>
      </c>
      <c r="CV308" s="75">
        <f t="shared" si="493"/>
        <v>-5410</v>
      </c>
      <c r="CW308" s="75">
        <f t="shared" si="493"/>
        <v>0</v>
      </c>
      <c r="CX308" s="126" cm="1">
        <f t="array" ref="CX308">IF($F308&lt;=10000,0,-ROUND(MAX(INDEX(CX$26:CX$38,MATCH(MAX($F308-CX$86-IF(CX$8="Yes",IF(CX$9=0,$U308,MIN($U308,CX$9)),0),0),CX$12:CX$25,1))*(MAX($F308-CX$86-IF(CX$8="Yes",IF(CX$9=0,$U308,MIN($U308,CX$9)),0),0)-INDEX(CX$12:CX$25,MATCH(MAX($F308-CX$86-IF(CX$8="Yes",IF(CX$9=0,$U308,MIN($U308,CX$9)),0),0),CX$12:CX$25,1)))+INDEX(CX$39:CX$51,MATCH(MAX($F308-CX$86-IF(CX$8="Yes",IF(CX$9=0,$U308,MIN($U308,CX$9)),0),0),CX$12:CX$25,1))-CX$87,0),0))*(1-_xlfn.IFNA(INDEX(WVFamilyCredit[Percent],MATCH(1,(WVFamilyCredit[Year]=Calc!$B$4)*(WVFamilyCredit[HH Size]=SUM(Calc!$B$11:$B$12))*(WVFamilyCredit[Status]=Calc!$B$8)*(WVFamilyCredit[greater than]&lt;=$F308)*(WVFamilyCredit[equal to or less than]&gt;=$F308),0)),0))</f>
        <v>-4513</v>
      </c>
      <c r="CY308" s="115" cm="1">
        <f t="array" ref="CY308">(1-_xlfn.IFNA(INDEX(WVFamilyCredit[Percent],MATCH(1,(WVFamilyCredit[Year]=Calc!$B$4)*(WVFamilyCredit[HH Size]=SUM(Calc!$B$11:$B$12))*(WVFamilyCredit[Status]=Calc!$B$8)*(WVFamilyCredit[greater than]&lt;=$F308)*(WVFamilyCredit[equal to or less than]&gt;=$F308),0)),0))</f>
        <v>1</v>
      </c>
      <c r="CZ308" s="112">
        <v>4985</v>
      </c>
      <c r="DA308" s="57"/>
      <c r="DB308" s="75">
        <f t="shared" si="494"/>
        <v>-4611</v>
      </c>
      <c r="DC308" s="75">
        <f t="shared" si="494"/>
        <v>0</v>
      </c>
      <c r="DE308" s="57"/>
      <c r="DF308" s="57">
        <f t="shared" si="573"/>
        <v>4363</v>
      </c>
      <c r="DG308" s="57">
        <f t="shared" si="574"/>
        <v>4440</v>
      </c>
      <c r="DH308">
        <v>0</v>
      </c>
      <c r="DI308" s="57">
        <f t="shared" si="575"/>
        <v>4347</v>
      </c>
      <c r="DJ308" s="75">
        <f t="shared" si="576"/>
        <v>3182</v>
      </c>
      <c r="DK308" s="75">
        <f t="shared" si="577"/>
        <v>3980</v>
      </c>
      <c r="DL308" s="75">
        <f t="shared" si="578"/>
        <v>3685</v>
      </c>
      <c r="DM308" s="57">
        <f t="shared" si="579"/>
        <v>3794</v>
      </c>
      <c r="DN308" s="57">
        <f t="shared" si="580"/>
        <v>3781</v>
      </c>
      <c r="DO308">
        <f>0</f>
        <v>0</v>
      </c>
      <c r="DP308">
        <v>0</v>
      </c>
      <c r="DQ308" s="57">
        <f t="shared" si="581"/>
        <v>-5454</v>
      </c>
      <c r="DR308" s="75">
        <f t="shared" si="582"/>
        <v>-4513</v>
      </c>
      <c r="EB308" s="209" cm="1">
        <f t="array" ref="EB308">_xlfn.IFNA(INDEX(CAeitcTable[],MATCH(1,(CAeitcTable[At Least]&lt;=$F308)*(CAeitcTable[But Not Over]&gt;=$F308),0),MATCH(MIN($B$12,3),VALUE(CAeitcTable[#Headers]),0)),0)</f>
        <v>0</v>
      </c>
      <c r="EC308">
        <f t="shared" si="495"/>
        <v>0</v>
      </c>
      <c r="ED308">
        <f t="shared" si="495"/>
        <v>0</v>
      </c>
      <c r="EE308">
        <f t="shared" si="495"/>
        <v>0</v>
      </c>
      <c r="EF308">
        <f t="shared" si="495"/>
        <v>0</v>
      </c>
      <c r="EI308">
        <f t="shared" si="531"/>
        <v>0</v>
      </c>
      <c r="EK308">
        <f t="shared" si="496"/>
        <v>0</v>
      </c>
      <c r="EL308">
        <f t="shared" si="496"/>
        <v>0</v>
      </c>
      <c r="EM308">
        <f t="shared" si="496"/>
        <v>0</v>
      </c>
      <c r="EN308">
        <f t="shared" si="496"/>
        <v>0</v>
      </c>
      <c r="EP308">
        <f t="shared" si="497"/>
        <v>0</v>
      </c>
      <c r="EQ308">
        <f t="shared" si="497"/>
        <v>0</v>
      </c>
      <c r="ER308" s="209">
        <f t="shared" si="583"/>
        <v>0</v>
      </c>
      <c r="ES308">
        <f t="shared" si="498"/>
        <v>0</v>
      </c>
      <c r="ET308">
        <f t="shared" si="498"/>
        <v>0</v>
      </c>
      <c r="EU308" s="213">
        <f t="shared" si="533"/>
        <v>0</v>
      </c>
      <c r="EW308" s="215">
        <f t="shared" si="584"/>
        <v>0</v>
      </c>
      <c r="EX308">
        <f t="shared" si="499"/>
        <v>0</v>
      </c>
      <c r="EY308">
        <f t="shared" si="499"/>
        <v>0</v>
      </c>
      <c r="FB308">
        <f t="shared" si="500"/>
        <v>0</v>
      </c>
      <c r="FC308">
        <f t="shared" si="500"/>
        <v>0</v>
      </c>
      <c r="FD308">
        <f t="shared" si="500"/>
        <v>0</v>
      </c>
      <c r="FG308" s="215">
        <f t="shared" si="585"/>
        <v>0</v>
      </c>
      <c r="FH308">
        <f t="shared" si="501"/>
        <v>0</v>
      </c>
      <c r="FI308">
        <f t="shared" si="501"/>
        <v>0</v>
      </c>
      <c r="FK308">
        <f t="shared" si="536"/>
        <v>0</v>
      </c>
      <c r="FL308" s="215">
        <f t="shared" si="586"/>
        <v>0</v>
      </c>
      <c r="FP308" s="215">
        <f t="shared" si="587"/>
        <v>0</v>
      </c>
      <c r="FQ308">
        <f t="shared" si="539"/>
        <v>0</v>
      </c>
      <c r="FR308" s="215">
        <f t="shared" si="588"/>
        <v>0</v>
      </c>
      <c r="FS308" s="209">
        <f t="shared" si="541"/>
        <v>315</v>
      </c>
      <c r="FU308">
        <f t="shared" si="542"/>
        <v>0</v>
      </c>
    </row>
    <row r="309" spans="6:177">
      <c r="F309" s="2">
        <v>108000</v>
      </c>
      <c r="G309">
        <f t="shared" si="557"/>
        <v>108025</v>
      </c>
      <c r="H309" s="75">
        <f t="shared" si="505"/>
        <v>-16021</v>
      </c>
      <c r="I309" s="2"/>
      <c r="J309" s="2"/>
      <c r="K309" s="2"/>
      <c r="L309" s="2"/>
      <c r="M309" s="2">
        <f t="shared" si="506"/>
        <v>0</v>
      </c>
      <c r="N309" s="2"/>
      <c r="O309" s="2"/>
      <c r="P309" s="2">
        <f t="shared" si="507"/>
        <v>0</v>
      </c>
      <c r="Q309" s="2"/>
      <c r="R309" s="2"/>
      <c r="S309" s="2">
        <f t="shared" si="545"/>
        <v>0</v>
      </c>
      <c r="T309" s="2"/>
      <c r="U309" s="2">
        <f t="shared" si="509"/>
        <v>0</v>
      </c>
      <c r="V309" s="2"/>
      <c r="W309" s="75">
        <f t="shared" si="558"/>
        <v>-3354</v>
      </c>
      <c r="X309" s="75">
        <f t="shared" si="559"/>
        <v>5</v>
      </c>
      <c r="Y309" s="75">
        <f t="shared" si="512"/>
        <v>0</v>
      </c>
      <c r="Z309" s="2"/>
      <c r="AA309" s="2">
        <f t="shared" si="560"/>
        <v>2500</v>
      </c>
      <c r="AB309" s="2">
        <f>IF($F309&lt;=AD$64,AD$65,AD$66)*Calc!$B$12+AD$63</f>
        <v>1500</v>
      </c>
      <c r="AC309" s="2">
        <f t="shared" si="561"/>
        <v>4000</v>
      </c>
      <c r="AD309" s="126">
        <f t="shared" si="562"/>
        <v>-5285</v>
      </c>
      <c r="AE309" s="112">
        <v>4363</v>
      </c>
      <c r="AF309" s="75">
        <f t="shared" si="516"/>
        <v>0</v>
      </c>
      <c r="AG309" s="75"/>
      <c r="AH309" s="75">
        <f t="shared" si="517"/>
        <v>-2354</v>
      </c>
      <c r="AI309" s="75">
        <f t="shared" si="563"/>
        <v>0</v>
      </c>
      <c r="AJ309" s="75">
        <f t="shared" si="564"/>
        <v>0</v>
      </c>
      <c r="AK309" s="75">
        <f t="shared" si="565"/>
        <v>-4787</v>
      </c>
      <c r="AL309" s="75">
        <f t="shared" si="566"/>
        <v>-4787</v>
      </c>
      <c r="AM309" s="114">
        <v>4440</v>
      </c>
      <c r="AN309" s="120"/>
      <c r="AO309" s="75">
        <f t="shared" si="483"/>
        <v>-6174</v>
      </c>
      <c r="AP309" s="75">
        <f t="shared" si="483"/>
        <v>-4143</v>
      </c>
      <c r="AQ309" s="75"/>
      <c r="AR309" s="126">
        <f t="shared" si="520"/>
        <v>-4865</v>
      </c>
      <c r="AS309" s="75">
        <f t="shared" si="484"/>
        <v>-5787</v>
      </c>
      <c r="AT309" s="75">
        <f t="shared" si="484"/>
        <v>-6403</v>
      </c>
      <c r="AU309" s="75">
        <f t="shared" si="484"/>
        <v>0</v>
      </c>
      <c r="AV309" s="75">
        <f t="shared" si="484"/>
        <v>-5572</v>
      </c>
      <c r="AW309" s="112">
        <v>4347</v>
      </c>
      <c r="AX309" s="75">
        <f t="shared" si="485"/>
        <v>-7888</v>
      </c>
      <c r="AY309" s="75">
        <f t="shared" si="485"/>
        <v>-5200</v>
      </c>
      <c r="AZ309" s="75"/>
      <c r="BA309" s="75">
        <f t="shared" si="503"/>
        <v>-5226</v>
      </c>
      <c r="BB309" s="75">
        <f t="shared" si="503"/>
        <v>-3371</v>
      </c>
      <c r="BC309" s="75">
        <f t="shared" si="503"/>
        <v>-5926</v>
      </c>
      <c r="BD309" s="75">
        <f t="shared" si="503"/>
        <v>-5371</v>
      </c>
      <c r="BE309" s="75">
        <f t="shared" si="503"/>
        <v>-4726</v>
      </c>
      <c r="BF309" s="75">
        <f t="shared" si="503"/>
        <v>-3815</v>
      </c>
      <c r="BG309" s="112">
        <v>3182</v>
      </c>
      <c r="BH309" s="75">
        <f t="shared" si="521"/>
        <v>-5931</v>
      </c>
      <c r="BI309" s="75">
        <f t="shared" si="567"/>
        <v>5150</v>
      </c>
      <c r="BJ309" s="75">
        <f t="shared" si="568"/>
        <v>-4681</v>
      </c>
      <c r="BK309" s="75">
        <f t="shared" si="487"/>
        <v>-5180</v>
      </c>
      <c r="BL309" s="75">
        <f t="shared" si="487"/>
        <v>-4361</v>
      </c>
      <c r="BM309" s="75"/>
      <c r="BN309" s="75">
        <f t="shared" si="488"/>
        <v>-5968</v>
      </c>
      <c r="BO309" s="75">
        <f t="shared" si="488"/>
        <v>-4485</v>
      </c>
      <c r="BP309" s="112">
        <v>3980</v>
      </c>
      <c r="BQ309" s="75">
        <f t="shared" si="524"/>
        <v>-4478</v>
      </c>
      <c r="BR309" s="112">
        <v>3685</v>
      </c>
      <c r="BS309" s="75">
        <f t="shared" si="569"/>
        <v>5540</v>
      </c>
      <c r="BT309" s="75">
        <f t="shared" si="504"/>
        <v>-6434</v>
      </c>
      <c r="BU309" s="75">
        <f t="shared" si="504"/>
        <v>-5536</v>
      </c>
      <c r="BV309" s="75">
        <f t="shared" si="504"/>
        <v>0</v>
      </c>
      <c r="BW309" s="75">
        <f t="shared" si="504"/>
        <v>0</v>
      </c>
      <c r="BX309" s="75">
        <f t="shared" si="504"/>
        <v>-4690</v>
      </c>
      <c r="BY309" s="75">
        <f t="shared" si="504"/>
        <v>-4334</v>
      </c>
      <c r="BZ309" s="75">
        <f t="shared" si="504"/>
        <v>-5432</v>
      </c>
      <c r="CA309" s="75">
        <f t="shared" si="504"/>
        <v>-4524</v>
      </c>
      <c r="CB309" s="112">
        <v>3794</v>
      </c>
      <c r="CC309" s="75">
        <f t="shared" si="526"/>
        <v>-964</v>
      </c>
      <c r="CD309" s="75">
        <f t="shared" si="570"/>
        <v>500</v>
      </c>
      <c r="CE309" s="126">
        <f t="shared" si="571"/>
        <v>-2259</v>
      </c>
      <c r="CF309" s="75">
        <f t="shared" si="529"/>
        <v>-4592</v>
      </c>
      <c r="CG309" s="75"/>
      <c r="CH309" s="75">
        <f t="shared" si="490"/>
        <v>-8701</v>
      </c>
      <c r="CI309" s="75">
        <f t="shared" si="490"/>
        <v>-3316</v>
      </c>
      <c r="CJ309" s="75"/>
      <c r="CK309" s="75">
        <f t="shared" si="491"/>
        <v>-3750</v>
      </c>
      <c r="CL309" s="75">
        <f t="shared" si="491"/>
        <v>-5359</v>
      </c>
      <c r="CM309" s="112">
        <v>3781</v>
      </c>
      <c r="CN309" s="75">
        <f t="shared" si="492"/>
        <v>0</v>
      </c>
      <c r="CO309" s="75">
        <f t="shared" si="492"/>
        <v>0</v>
      </c>
      <c r="CP309" s="75">
        <f t="shared" si="492"/>
        <v>0</v>
      </c>
      <c r="CQ309" s="75"/>
      <c r="CR309" s="126">
        <f t="shared" si="530"/>
        <v>-5485</v>
      </c>
      <c r="CS309" s="112">
        <v>2824.8980000000001</v>
      </c>
      <c r="CT309" s="121">
        <f t="shared" si="572"/>
        <v>-5.078703703703704E-2</v>
      </c>
      <c r="CU309" s="75">
        <f t="shared" si="493"/>
        <v>-5032</v>
      </c>
      <c r="CV309" s="75">
        <f t="shared" si="493"/>
        <v>-5439</v>
      </c>
      <c r="CW309" s="75">
        <f t="shared" si="493"/>
        <v>0</v>
      </c>
      <c r="CX309" s="126" cm="1">
        <f t="array" ref="CX309">IF($F309&lt;=10000,0,-ROUND(MAX(INDEX(CX$26:CX$38,MATCH(MAX($F309-CX$86-IF(CX$8="Yes",IF(CX$9=0,$U309,MIN($U309,CX$9)),0),0),CX$12:CX$25,1))*(MAX($F309-CX$86-IF(CX$8="Yes",IF(CX$9=0,$U309,MIN($U309,CX$9)),0),0)-INDEX(CX$12:CX$25,MATCH(MAX($F309-CX$86-IF(CX$8="Yes",IF(CX$9=0,$U309,MIN($U309,CX$9)),0),0),CX$12:CX$25,1)))+INDEX(CX$39:CX$51,MATCH(MAX($F309-CX$86-IF(CX$8="Yes",IF(CX$9=0,$U309,MIN($U309,CX$9)),0),0),CX$12:CX$25,1))-CX$87,0),0))*(1-_xlfn.IFNA(INDEX(WVFamilyCredit[Percent],MATCH(1,(WVFamilyCredit[Year]=Calc!$B$4)*(WVFamilyCredit[HH Size]=SUM(Calc!$B$11:$B$12))*(WVFamilyCredit[Status]=Calc!$B$8)*(WVFamilyCredit[greater than]&lt;=$F309)*(WVFamilyCredit[equal to or less than]&gt;=$F309),0)),0))</f>
        <v>-4539</v>
      </c>
      <c r="CY309" s="115" cm="1">
        <f t="array" ref="CY309">(1-_xlfn.IFNA(INDEX(WVFamilyCredit[Percent],MATCH(1,(WVFamilyCredit[Year]=Calc!$B$4)*(WVFamilyCredit[HH Size]=SUM(Calc!$B$11:$B$12))*(WVFamilyCredit[Status]=Calc!$B$8)*(WVFamilyCredit[greater than]&lt;=$F309)*(WVFamilyCredit[equal to or less than]&gt;=$F309),0)),0))</f>
        <v>1</v>
      </c>
      <c r="CZ309" s="112">
        <v>4985</v>
      </c>
      <c r="DA309" s="57"/>
      <c r="DB309" s="75">
        <f t="shared" si="494"/>
        <v>-4638</v>
      </c>
      <c r="DC309" s="75">
        <f t="shared" si="494"/>
        <v>0</v>
      </c>
      <c r="DE309" s="57"/>
      <c r="DF309" s="57">
        <f t="shared" si="573"/>
        <v>4363</v>
      </c>
      <c r="DG309" s="57">
        <f t="shared" si="574"/>
        <v>4440</v>
      </c>
      <c r="DH309">
        <v>0</v>
      </c>
      <c r="DI309" s="57">
        <f t="shared" si="575"/>
        <v>4347</v>
      </c>
      <c r="DJ309" s="75">
        <f t="shared" si="576"/>
        <v>3182</v>
      </c>
      <c r="DK309" s="75">
        <f t="shared" si="577"/>
        <v>3980</v>
      </c>
      <c r="DL309" s="75">
        <f t="shared" si="578"/>
        <v>3685</v>
      </c>
      <c r="DM309" s="57">
        <f t="shared" si="579"/>
        <v>3794</v>
      </c>
      <c r="DN309" s="57">
        <f t="shared" si="580"/>
        <v>3781</v>
      </c>
      <c r="DO309">
        <f>0</f>
        <v>0</v>
      </c>
      <c r="DP309">
        <v>0</v>
      </c>
      <c r="DQ309" s="57">
        <f t="shared" si="581"/>
        <v>-5485</v>
      </c>
      <c r="DR309" s="75">
        <f t="shared" si="582"/>
        <v>-4539</v>
      </c>
      <c r="EB309" s="209" cm="1">
        <f t="array" ref="EB309">_xlfn.IFNA(INDEX(CAeitcTable[],MATCH(1,(CAeitcTable[At Least]&lt;=$F309)*(CAeitcTable[But Not Over]&gt;=$F309),0),MATCH(MIN($B$12,3),VALUE(CAeitcTable[#Headers]),0)),0)</f>
        <v>0</v>
      </c>
      <c r="EC309">
        <f t="shared" si="495"/>
        <v>0</v>
      </c>
      <c r="ED309">
        <f t="shared" si="495"/>
        <v>0</v>
      </c>
      <c r="EE309">
        <f t="shared" si="495"/>
        <v>0</v>
      </c>
      <c r="EF309">
        <f t="shared" si="495"/>
        <v>0</v>
      </c>
      <c r="EI309">
        <f t="shared" si="531"/>
        <v>0</v>
      </c>
      <c r="EK309">
        <f t="shared" si="496"/>
        <v>0</v>
      </c>
      <c r="EL309">
        <f t="shared" si="496"/>
        <v>0</v>
      </c>
      <c r="EM309">
        <f t="shared" si="496"/>
        <v>0</v>
      </c>
      <c r="EN309">
        <f t="shared" si="496"/>
        <v>0</v>
      </c>
      <c r="EP309">
        <f t="shared" si="497"/>
        <v>0</v>
      </c>
      <c r="EQ309">
        <f t="shared" si="497"/>
        <v>0</v>
      </c>
      <c r="ER309" s="209">
        <f t="shared" si="583"/>
        <v>0</v>
      </c>
      <c r="ES309">
        <f t="shared" si="498"/>
        <v>0</v>
      </c>
      <c r="ET309">
        <f t="shared" si="498"/>
        <v>0</v>
      </c>
      <c r="EU309" s="213">
        <f t="shared" si="533"/>
        <v>0</v>
      </c>
      <c r="EW309" s="215">
        <f t="shared" si="584"/>
        <v>0</v>
      </c>
      <c r="EX309">
        <f t="shared" si="499"/>
        <v>0</v>
      </c>
      <c r="EY309">
        <f t="shared" si="499"/>
        <v>0</v>
      </c>
      <c r="FB309">
        <f t="shared" si="500"/>
        <v>0</v>
      </c>
      <c r="FC309">
        <f t="shared" si="500"/>
        <v>0</v>
      </c>
      <c r="FD309">
        <f t="shared" si="500"/>
        <v>0</v>
      </c>
      <c r="FG309" s="215">
        <f t="shared" si="585"/>
        <v>0</v>
      </c>
      <c r="FH309">
        <f t="shared" si="501"/>
        <v>0</v>
      </c>
      <c r="FI309">
        <f t="shared" si="501"/>
        <v>0</v>
      </c>
      <c r="FK309">
        <f t="shared" si="536"/>
        <v>0</v>
      </c>
      <c r="FL309" s="215">
        <f t="shared" si="586"/>
        <v>0</v>
      </c>
      <c r="FP309" s="215">
        <f t="shared" si="587"/>
        <v>0</v>
      </c>
      <c r="FQ309">
        <f t="shared" si="539"/>
        <v>0</v>
      </c>
      <c r="FR309" s="215">
        <f t="shared" si="588"/>
        <v>0</v>
      </c>
      <c r="FS309" s="209">
        <f t="shared" si="541"/>
        <v>315</v>
      </c>
      <c r="FU309">
        <f t="shared" si="542"/>
        <v>0</v>
      </c>
    </row>
    <row r="310" spans="6:177">
      <c r="F310" s="2">
        <v>108500</v>
      </c>
      <c r="G310">
        <f t="shared" si="557"/>
        <v>108525</v>
      </c>
      <c r="H310" s="75">
        <f t="shared" si="505"/>
        <v>-16131</v>
      </c>
      <c r="I310" s="2"/>
      <c r="J310" s="2"/>
      <c r="K310" s="2"/>
      <c r="L310" s="2"/>
      <c r="M310" s="2">
        <f t="shared" si="506"/>
        <v>0</v>
      </c>
      <c r="N310" s="2"/>
      <c r="O310" s="2"/>
      <c r="P310" s="2">
        <f t="shared" si="507"/>
        <v>0</v>
      </c>
      <c r="Q310" s="2"/>
      <c r="R310" s="2"/>
      <c r="S310" s="2">
        <f t="shared" si="545"/>
        <v>0</v>
      </c>
      <c r="T310" s="2"/>
      <c r="U310" s="2">
        <f t="shared" si="509"/>
        <v>0</v>
      </c>
      <c r="V310" s="2"/>
      <c r="W310" s="75">
        <f t="shared" si="558"/>
        <v>-3373</v>
      </c>
      <c r="X310" s="75">
        <f t="shared" si="559"/>
        <v>5</v>
      </c>
      <c r="Y310" s="75">
        <f t="shared" si="512"/>
        <v>0</v>
      </c>
      <c r="Z310" s="2"/>
      <c r="AA310" s="2">
        <f t="shared" si="560"/>
        <v>2500</v>
      </c>
      <c r="AB310" s="2">
        <f>IF($F310&lt;=AD$64,AD$65,AD$66)*Calc!$B$12+AD$63</f>
        <v>1500</v>
      </c>
      <c r="AC310" s="2">
        <f t="shared" si="561"/>
        <v>4000</v>
      </c>
      <c r="AD310" s="126">
        <f t="shared" si="562"/>
        <v>-5310</v>
      </c>
      <c r="AE310" s="112">
        <v>4363</v>
      </c>
      <c r="AF310" s="75">
        <f t="shared" si="516"/>
        <v>0</v>
      </c>
      <c r="AG310" s="75"/>
      <c r="AH310" s="75">
        <f t="shared" si="517"/>
        <v>-2366</v>
      </c>
      <c r="AI310" s="75">
        <f t="shared" si="563"/>
        <v>0</v>
      </c>
      <c r="AJ310" s="75">
        <f t="shared" si="564"/>
        <v>0</v>
      </c>
      <c r="AK310" s="75">
        <f t="shared" si="565"/>
        <v>-4811</v>
      </c>
      <c r="AL310" s="75">
        <f t="shared" si="566"/>
        <v>-4811</v>
      </c>
      <c r="AM310" s="114">
        <v>4440</v>
      </c>
      <c r="AN310" s="120"/>
      <c r="AO310" s="75">
        <f t="shared" si="483"/>
        <v>-6220</v>
      </c>
      <c r="AP310" s="75">
        <f t="shared" si="483"/>
        <v>-4165</v>
      </c>
      <c r="AQ310" s="75"/>
      <c r="AR310" s="126">
        <f t="shared" si="520"/>
        <v>-4893</v>
      </c>
      <c r="AS310" s="75">
        <f t="shared" si="484"/>
        <v>-5820</v>
      </c>
      <c r="AT310" s="75">
        <f t="shared" si="484"/>
        <v>-6445</v>
      </c>
      <c r="AU310" s="75">
        <f t="shared" si="484"/>
        <v>0</v>
      </c>
      <c r="AV310" s="75">
        <f t="shared" si="484"/>
        <v>-5601</v>
      </c>
      <c r="AW310" s="112">
        <v>4347</v>
      </c>
      <c r="AX310" s="75">
        <f t="shared" si="485"/>
        <v>-7929</v>
      </c>
      <c r="AY310" s="75">
        <f t="shared" si="485"/>
        <v>-5229</v>
      </c>
      <c r="AZ310" s="75"/>
      <c r="BA310" s="75">
        <f t="shared" si="503"/>
        <v>-5251</v>
      </c>
      <c r="BB310" s="75">
        <f t="shared" si="503"/>
        <v>-3386</v>
      </c>
      <c r="BC310" s="75">
        <f t="shared" si="503"/>
        <v>-5956</v>
      </c>
      <c r="BD310" s="75">
        <f t="shared" si="503"/>
        <v>-5399</v>
      </c>
      <c r="BE310" s="75">
        <f t="shared" si="503"/>
        <v>-4748</v>
      </c>
      <c r="BF310" s="75">
        <f t="shared" si="503"/>
        <v>-3836</v>
      </c>
      <c r="BG310" s="112">
        <v>3182</v>
      </c>
      <c r="BH310" s="75">
        <f t="shared" si="521"/>
        <v>-5966</v>
      </c>
      <c r="BI310" s="75">
        <f t="shared" si="567"/>
        <v>5150</v>
      </c>
      <c r="BJ310" s="75">
        <f t="shared" si="568"/>
        <v>-4705</v>
      </c>
      <c r="BK310" s="75">
        <f t="shared" si="487"/>
        <v>-5205</v>
      </c>
      <c r="BL310" s="75">
        <f t="shared" si="487"/>
        <v>-4382</v>
      </c>
      <c r="BM310" s="75"/>
      <c r="BN310" s="75">
        <f t="shared" si="488"/>
        <v>-6002</v>
      </c>
      <c r="BO310" s="75">
        <f t="shared" si="488"/>
        <v>-4510</v>
      </c>
      <c r="BP310" s="112">
        <v>3980</v>
      </c>
      <c r="BQ310" s="75">
        <f t="shared" si="524"/>
        <v>-4502</v>
      </c>
      <c r="BR310" s="112">
        <v>3685</v>
      </c>
      <c r="BS310" s="75">
        <f t="shared" si="569"/>
        <v>5540</v>
      </c>
      <c r="BT310" s="75">
        <f t="shared" si="504"/>
        <v>-6468</v>
      </c>
      <c r="BU310" s="75">
        <f t="shared" si="504"/>
        <v>-5569</v>
      </c>
      <c r="BV310" s="75">
        <f t="shared" si="504"/>
        <v>0</v>
      </c>
      <c r="BW310" s="75">
        <f t="shared" si="504"/>
        <v>0</v>
      </c>
      <c r="BX310" s="75">
        <f t="shared" si="504"/>
        <v>-4722</v>
      </c>
      <c r="BY310" s="75">
        <f t="shared" si="504"/>
        <v>-4358</v>
      </c>
      <c r="BZ310" s="75">
        <f t="shared" si="504"/>
        <v>-5462</v>
      </c>
      <c r="CA310" s="75">
        <f t="shared" si="504"/>
        <v>-4548</v>
      </c>
      <c r="CB310" s="112">
        <v>3794</v>
      </c>
      <c r="CC310" s="75">
        <f t="shared" si="526"/>
        <v>-974</v>
      </c>
      <c r="CD310" s="75">
        <f t="shared" si="570"/>
        <v>500</v>
      </c>
      <c r="CE310" s="126">
        <f t="shared" si="571"/>
        <v>-2277</v>
      </c>
      <c r="CF310" s="75">
        <f t="shared" si="529"/>
        <v>-4616</v>
      </c>
      <c r="CG310" s="75"/>
      <c r="CH310" s="75">
        <f t="shared" si="490"/>
        <v>-8745</v>
      </c>
      <c r="CI310" s="75">
        <f t="shared" si="490"/>
        <v>-3331</v>
      </c>
      <c r="CJ310" s="75"/>
      <c r="CK310" s="75">
        <f t="shared" si="491"/>
        <v>-3774</v>
      </c>
      <c r="CL310" s="75">
        <f t="shared" si="491"/>
        <v>-5391</v>
      </c>
      <c r="CM310" s="112">
        <v>3781</v>
      </c>
      <c r="CN310" s="75">
        <f t="shared" si="492"/>
        <v>0</v>
      </c>
      <c r="CO310" s="75">
        <f t="shared" si="492"/>
        <v>0</v>
      </c>
      <c r="CP310" s="75">
        <f t="shared" si="492"/>
        <v>0</v>
      </c>
      <c r="CQ310" s="75"/>
      <c r="CR310" s="126">
        <f t="shared" si="530"/>
        <v>-5515</v>
      </c>
      <c r="CS310" s="112">
        <v>2824.8980000000001</v>
      </c>
      <c r="CT310" s="121">
        <f t="shared" si="572"/>
        <v>-5.0829493087557603E-2</v>
      </c>
      <c r="CU310" s="75">
        <f t="shared" si="493"/>
        <v>-5065</v>
      </c>
      <c r="CV310" s="75">
        <f t="shared" si="493"/>
        <v>-5468</v>
      </c>
      <c r="CW310" s="75">
        <f t="shared" si="493"/>
        <v>0</v>
      </c>
      <c r="CX310" s="126" cm="1">
        <f t="array" ref="CX310">IF($F310&lt;=10000,0,-ROUND(MAX(INDEX(CX$26:CX$38,MATCH(MAX($F310-CX$86-IF(CX$8="Yes",IF(CX$9=0,$U310,MIN($U310,CX$9)),0),0),CX$12:CX$25,1))*(MAX($F310-CX$86-IF(CX$8="Yes",IF(CX$9=0,$U310,MIN($U310,CX$9)),0),0)-INDEX(CX$12:CX$25,MATCH(MAX($F310-CX$86-IF(CX$8="Yes",IF(CX$9=0,$U310,MIN($U310,CX$9)),0),0),CX$12:CX$25,1)))+INDEX(CX$39:CX$51,MATCH(MAX($F310-CX$86-IF(CX$8="Yes",IF(CX$9=0,$U310,MIN($U310,CX$9)),0),0),CX$12:CX$25,1))-CX$87,0),0))*(1-_xlfn.IFNA(INDEX(WVFamilyCredit[Percent],MATCH(1,(WVFamilyCredit[Year]=Calc!$B$4)*(WVFamilyCredit[HH Size]=SUM(Calc!$B$11:$B$12))*(WVFamilyCredit[Status]=Calc!$B$8)*(WVFamilyCredit[greater than]&lt;=$F310)*(WVFamilyCredit[equal to or less than]&gt;=$F310),0)),0))</f>
        <v>-4564</v>
      </c>
      <c r="CY310" s="115" cm="1">
        <f t="array" ref="CY310">(1-_xlfn.IFNA(INDEX(WVFamilyCredit[Percent],MATCH(1,(WVFamilyCredit[Year]=Calc!$B$4)*(WVFamilyCredit[HH Size]=SUM(Calc!$B$11:$B$12))*(WVFamilyCredit[Status]=Calc!$B$8)*(WVFamilyCredit[greater than]&lt;=$F310)*(WVFamilyCredit[equal to or less than]&gt;=$F310),0)),0))</f>
        <v>1</v>
      </c>
      <c r="CZ310" s="112">
        <v>4985</v>
      </c>
      <c r="DA310" s="57"/>
      <c r="DB310" s="75">
        <f t="shared" si="494"/>
        <v>-4664</v>
      </c>
      <c r="DC310" s="75">
        <f t="shared" si="494"/>
        <v>0</v>
      </c>
      <c r="DE310" s="57"/>
      <c r="DF310" s="57">
        <f t="shared" si="573"/>
        <v>4363</v>
      </c>
      <c r="DG310" s="57">
        <f t="shared" si="574"/>
        <v>4440</v>
      </c>
      <c r="DH310">
        <v>0</v>
      </c>
      <c r="DI310" s="57">
        <f t="shared" si="575"/>
        <v>4347</v>
      </c>
      <c r="DJ310" s="75">
        <f t="shared" si="576"/>
        <v>3182</v>
      </c>
      <c r="DK310" s="75">
        <f t="shared" si="577"/>
        <v>3980</v>
      </c>
      <c r="DL310" s="75">
        <f t="shared" si="578"/>
        <v>3685</v>
      </c>
      <c r="DM310" s="57">
        <f t="shared" si="579"/>
        <v>3794</v>
      </c>
      <c r="DN310" s="57">
        <f t="shared" si="580"/>
        <v>3781</v>
      </c>
      <c r="DO310">
        <f>0</f>
        <v>0</v>
      </c>
      <c r="DP310">
        <v>0</v>
      </c>
      <c r="DQ310" s="57">
        <f t="shared" si="581"/>
        <v>-5515</v>
      </c>
      <c r="DR310" s="75">
        <f t="shared" si="582"/>
        <v>-4564</v>
      </c>
      <c r="EB310" s="209" cm="1">
        <f t="array" ref="EB310">_xlfn.IFNA(INDEX(CAeitcTable[],MATCH(1,(CAeitcTable[At Least]&lt;=$F310)*(CAeitcTable[But Not Over]&gt;=$F310),0),MATCH(MIN($B$12,3),VALUE(CAeitcTable[#Headers]),0)),0)</f>
        <v>0</v>
      </c>
      <c r="EC310">
        <f t="shared" si="495"/>
        <v>0</v>
      </c>
      <c r="ED310">
        <f t="shared" si="495"/>
        <v>0</v>
      </c>
      <c r="EE310">
        <f t="shared" si="495"/>
        <v>0</v>
      </c>
      <c r="EF310">
        <f t="shared" si="495"/>
        <v>0</v>
      </c>
      <c r="EI310">
        <f t="shared" si="531"/>
        <v>0</v>
      </c>
      <c r="EK310">
        <f t="shared" si="496"/>
        <v>0</v>
      </c>
      <c r="EL310">
        <f t="shared" si="496"/>
        <v>0</v>
      </c>
      <c r="EM310">
        <f t="shared" si="496"/>
        <v>0</v>
      </c>
      <c r="EN310">
        <f t="shared" si="496"/>
        <v>0</v>
      </c>
      <c r="EP310">
        <f t="shared" si="497"/>
        <v>0</v>
      </c>
      <c r="EQ310">
        <f t="shared" si="497"/>
        <v>0</v>
      </c>
      <c r="ER310" s="209">
        <f t="shared" si="583"/>
        <v>0</v>
      </c>
      <c r="ES310">
        <f t="shared" si="498"/>
        <v>0</v>
      </c>
      <c r="ET310">
        <f t="shared" si="498"/>
        <v>0</v>
      </c>
      <c r="EU310" s="213">
        <f t="shared" si="533"/>
        <v>0</v>
      </c>
      <c r="EW310" s="215">
        <f t="shared" si="584"/>
        <v>0</v>
      </c>
      <c r="EX310">
        <f t="shared" si="499"/>
        <v>0</v>
      </c>
      <c r="EY310">
        <f t="shared" si="499"/>
        <v>0</v>
      </c>
      <c r="FB310">
        <f t="shared" si="500"/>
        <v>0</v>
      </c>
      <c r="FC310">
        <f t="shared" si="500"/>
        <v>0</v>
      </c>
      <c r="FD310">
        <f t="shared" si="500"/>
        <v>0</v>
      </c>
      <c r="FG310" s="215">
        <f t="shared" si="585"/>
        <v>0</v>
      </c>
      <c r="FH310">
        <f t="shared" si="501"/>
        <v>0</v>
      </c>
      <c r="FI310">
        <f t="shared" si="501"/>
        <v>0</v>
      </c>
      <c r="FK310">
        <f t="shared" si="536"/>
        <v>0</v>
      </c>
      <c r="FL310" s="215">
        <f t="shared" si="586"/>
        <v>0</v>
      </c>
      <c r="FP310" s="215">
        <f t="shared" si="587"/>
        <v>0</v>
      </c>
      <c r="FQ310">
        <f t="shared" si="539"/>
        <v>0</v>
      </c>
      <c r="FR310" s="215">
        <f t="shared" si="588"/>
        <v>0</v>
      </c>
      <c r="FS310" s="209">
        <f t="shared" si="541"/>
        <v>315</v>
      </c>
      <c r="FU310">
        <f t="shared" si="542"/>
        <v>0</v>
      </c>
    </row>
    <row r="311" spans="6:177">
      <c r="F311" s="2">
        <v>109000</v>
      </c>
      <c r="G311">
        <f t="shared" si="557"/>
        <v>109025</v>
      </c>
      <c r="H311" s="75">
        <f t="shared" si="505"/>
        <v>-16241</v>
      </c>
      <c r="I311" s="2"/>
      <c r="J311" s="2"/>
      <c r="K311" s="2"/>
      <c r="L311" s="2"/>
      <c r="M311" s="2">
        <f t="shared" si="506"/>
        <v>0</v>
      </c>
      <c r="N311" s="2"/>
      <c r="O311" s="2"/>
      <c r="P311" s="2">
        <f t="shared" si="507"/>
        <v>0</v>
      </c>
      <c r="Q311" s="2"/>
      <c r="R311" s="2"/>
      <c r="S311" s="2">
        <f t="shared" si="545"/>
        <v>0</v>
      </c>
      <c r="T311" s="2"/>
      <c r="U311" s="2">
        <f t="shared" si="509"/>
        <v>0</v>
      </c>
      <c r="V311" s="2"/>
      <c r="W311" s="75">
        <f t="shared" si="558"/>
        <v>-3392</v>
      </c>
      <c r="X311" s="75">
        <f t="shared" si="559"/>
        <v>5</v>
      </c>
      <c r="Y311" s="75">
        <f t="shared" si="512"/>
        <v>0</v>
      </c>
      <c r="Z311" s="2"/>
      <c r="AA311" s="2">
        <f t="shared" si="560"/>
        <v>2500</v>
      </c>
      <c r="AB311" s="2">
        <f>IF($F311&lt;=AD$64,AD$65,AD$66)*Calc!$B$12+AD$63</f>
        <v>1500</v>
      </c>
      <c r="AC311" s="2">
        <f t="shared" si="561"/>
        <v>4000</v>
      </c>
      <c r="AD311" s="126">
        <f t="shared" si="562"/>
        <v>-5335</v>
      </c>
      <c r="AE311" s="112">
        <v>4363</v>
      </c>
      <c r="AF311" s="75">
        <f t="shared" si="516"/>
        <v>0</v>
      </c>
      <c r="AG311" s="75"/>
      <c r="AH311" s="75">
        <f t="shared" si="517"/>
        <v>-2379</v>
      </c>
      <c r="AI311" s="75">
        <f t="shared" si="563"/>
        <v>0</v>
      </c>
      <c r="AJ311" s="75">
        <f t="shared" si="564"/>
        <v>0</v>
      </c>
      <c r="AK311" s="75">
        <f t="shared" si="565"/>
        <v>-4834</v>
      </c>
      <c r="AL311" s="75">
        <f t="shared" si="566"/>
        <v>-4834</v>
      </c>
      <c r="AM311" s="114">
        <v>4440</v>
      </c>
      <c r="AN311" s="120"/>
      <c r="AO311" s="75">
        <f t="shared" si="483"/>
        <v>-6267</v>
      </c>
      <c r="AP311" s="75">
        <f t="shared" si="483"/>
        <v>-4187</v>
      </c>
      <c r="AQ311" s="75"/>
      <c r="AR311" s="126">
        <f t="shared" si="520"/>
        <v>-4920</v>
      </c>
      <c r="AS311" s="75">
        <f t="shared" si="484"/>
        <v>-5853</v>
      </c>
      <c r="AT311" s="75">
        <f t="shared" si="484"/>
        <v>-6488</v>
      </c>
      <c r="AU311" s="75">
        <f t="shared" si="484"/>
        <v>0</v>
      </c>
      <c r="AV311" s="75">
        <f t="shared" si="484"/>
        <v>-5629</v>
      </c>
      <c r="AW311" s="112">
        <v>4347</v>
      </c>
      <c r="AX311" s="75">
        <f t="shared" si="485"/>
        <v>-7970</v>
      </c>
      <c r="AY311" s="75">
        <f t="shared" si="485"/>
        <v>-5258</v>
      </c>
      <c r="AZ311" s="75"/>
      <c r="BA311" s="75">
        <f t="shared" si="503"/>
        <v>-5275</v>
      </c>
      <c r="BB311" s="75">
        <f t="shared" si="503"/>
        <v>-3402</v>
      </c>
      <c r="BC311" s="75">
        <f t="shared" si="503"/>
        <v>-5986</v>
      </c>
      <c r="BD311" s="75">
        <f t="shared" si="503"/>
        <v>-5428</v>
      </c>
      <c r="BE311" s="75">
        <f t="shared" si="503"/>
        <v>-4771</v>
      </c>
      <c r="BF311" s="75">
        <f t="shared" si="503"/>
        <v>-3857</v>
      </c>
      <c r="BG311" s="112">
        <v>3182</v>
      </c>
      <c r="BH311" s="75">
        <f t="shared" si="521"/>
        <v>-6002</v>
      </c>
      <c r="BI311" s="75">
        <f t="shared" si="567"/>
        <v>5150</v>
      </c>
      <c r="BJ311" s="75">
        <f t="shared" si="568"/>
        <v>-4730</v>
      </c>
      <c r="BK311" s="75">
        <f t="shared" si="487"/>
        <v>-5230</v>
      </c>
      <c r="BL311" s="75">
        <f t="shared" si="487"/>
        <v>-4403</v>
      </c>
      <c r="BM311" s="75"/>
      <c r="BN311" s="75">
        <f t="shared" si="488"/>
        <v>-6036</v>
      </c>
      <c r="BO311" s="75">
        <f t="shared" si="488"/>
        <v>-4535</v>
      </c>
      <c r="BP311" s="112">
        <v>3980</v>
      </c>
      <c r="BQ311" s="75">
        <f t="shared" si="524"/>
        <v>-4527</v>
      </c>
      <c r="BR311" s="112">
        <v>3685</v>
      </c>
      <c r="BS311" s="75">
        <f t="shared" si="569"/>
        <v>5540</v>
      </c>
      <c r="BT311" s="75">
        <f t="shared" si="504"/>
        <v>-6502</v>
      </c>
      <c r="BU311" s="75">
        <f t="shared" si="504"/>
        <v>-5602</v>
      </c>
      <c r="BV311" s="75">
        <f t="shared" si="504"/>
        <v>0</v>
      </c>
      <c r="BW311" s="75">
        <f t="shared" si="504"/>
        <v>0</v>
      </c>
      <c r="BX311" s="75">
        <f t="shared" si="504"/>
        <v>-4753</v>
      </c>
      <c r="BY311" s="75">
        <f t="shared" si="504"/>
        <v>-4383</v>
      </c>
      <c r="BZ311" s="75">
        <f t="shared" si="504"/>
        <v>-5492</v>
      </c>
      <c r="CA311" s="75">
        <f t="shared" si="504"/>
        <v>-4572</v>
      </c>
      <c r="CB311" s="112">
        <v>3794</v>
      </c>
      <c r="CC311" s="75">
        <f t="shared" si="526"/>
        <v>-983</v>
      </c>
      <c r="CD311" s="75">
        <f t="shared" si="570"/>
        <v>500</v>
      </c>
      <c r="CE311" s="126">
        <f t="shared" si="571"/>
        <v>-2295</v>
      </c>
      <c r="CF311" s="75">
        <f t="shared" si="529"/>
        <v>-4640</v>
      </c>
      <c r="CG311" s="75"/>
      <c r="CH311" s="75">
        <f t="shared" si="490"/>
        <v>-8789</v>
      </c>
      <c r="CI311" s="75">
        <f t="shared" si="490"/>
        <v>-3346</v>
      </c>
      <c r="CJ311" s="75"/>
      <c r="CK311" s="75">
        <f t="shared" si="491"/>
        <v>-3797</v>
      </c>
      <c r="CL311" s="75">
        <f t="shared" si="491"/>
        <v>-5423</v>
      </c>
      <c r="CM311" s="112">
        <v>3781</v>
      </c>
      <c r="CN311" s="75">
        <f t="shared" si="492"/>
        <v>0</v>
      </c>
      <c r="CO311" s="75">
        <f t="shared" si="492"/>
        <v>0</v>
      </c>
      <c r="CP311" s="75">
        <f t="shared" si="492"/>
        <v>0</v>
      </c>
      <c r="CQ311" s="75"/>
      <c r="CR311" s="126">
        <f t="shared" si="530"/>
        <v>-5546</v>
      </c>
      <c r="CS311" s="112">
        <v>2824.8980000000001</v>
      </c>
      <c r="CT311" s="121">
        <f t="shared" si="572"/>
        <v>-5.0880733944954126E-2</v>
      </c>
      <c r="CU311" s="75">
        <f t="shared" si="493"/>
        <v>-5098</v>
      </c>
      <c r="CV311" s="75">
        <f t="shared" si="493"/>
        <v>-5497</v>
      </c>
      <c r="CW311" s="75">
        <f t="shared" si="493"/>
        <v>0</v>
      </c>
      <c r="CX311" s="126" cm="1">
        <f t="array" ref="CX311">IF($F311&lt;=10000,0,-ROUND(MAX(INDEX(CX$26:CX$38,MATCH(MAX($F311-CX$86-IF(CX$8="Yes",IF(CX$9=0,$U311,MIN($U311,CX$9)),0),0),CX$12:CX$25,1))*(MAX($F311-CX$86-IF(CX$8="Yes",IF(CX$9=0,$U311,MIN($U311,CX$9)),0),0)-INDEX(CX$12:CX$25,MATCH(MAX($F311-CX$86-IF(CX$8="Yes",IF(CX$9=0,$U311,MIN($U311,CX$9)),0),0),CX$12:CX$25,1)))+INDEX(CX$39:CX$51,MATCH(MAX($F311-CX$86-IF(CX$8="Yes",IF(CX$9=0,$U311,MIN($U311,CX$9)),0),0),CX$12:CX$25,1))-CX$87,0),0))*(1-_xlfn.IFNA(INDEX(WVFamilyCredit[Percent],MATCH(1,(WVFamilyCredit[Year]=Calc!$B$4)*(WVFamilyCredit[HH Size]=SUM(Calc!$B$11:$B$12))*(WVFamilyCredit[Status]=Calc!$B$8)*(WVFamilyCredit[greater than]&lt;=$F311)*(WVFamilyCredit[equal to or less than]&gt;=$F311),0)),0))</f>
        <v>-4590</v>
      </c>
      <c r="CY311" s="115" cm="1">
        <f t="array" ref="CY311">(1-_xlfn.IFNA(INDEX(WVFamilyCredit[Percent],MATCH(1,(WVFamilyCredit[Year]=Calc!$B$4)*(WVFamilyCredit[HH Size]=SUM(Calc!$B$11:$B$12))*(WVFamilyCredit[Status]=Calc!$B$8)*(WVFamilyCredit[greater than]&lt;=$F311)*(WVFamilyCredit[equal to or less than]&gt;=$F311),0)),0))</f>
        <v>1</v>
      </c>
      <c r="CZ311" s="112">
        <v>4985</v>
      </c>
      <c r="DA311" s="57"/>
      <c r="DB311" s="75">
        <f t="shared" si="494"/>
        <v>-4691</v>
      </c>
      <c r="DC311" s="75">
        <f t="shared" si="494"/>
        <v>0</v>
      </c>
      <c r="DE311" s="57"/>
      <c r="DF311" s="57">
        <f t="shared" si="573"/>
        <v>4363</v>
      </c>
      <c r="DG311" s="57">
        <f t="shared" si="574"/>
        <v>4440</v>
      </c>
      <c r="DH311">
        <v>0</v>
      </c>
      <c r="DI311" s="57">
        <f t="shared" si="575"/>
        <v>4347</v>
      </c>
      <c r="DJ311" s="75">
        <f t="shared" si="576"/>
        <v>3182</v>
      </c>
      <c r="DK311" s="75">
        <f t="shared" si="577"/>
        <v>3980</v>
      </c>
      <c r="DL311" s="75">
        <f t="shared" si="578"/>
        <v>3685</v>
      </c>
      <c r="DM311" s="57">
        <f t="shared" si="579"/>
        <v>3794</v>
      </c>
      <c r="DN311" s="57">
        <f t="shared" si="580"/>
        <v>3781</v>
      </c>
      <c r="DO311">
        <f>0</f>
        <v>0</v>
      </c>
      <c r="DP311">
        <v>0</v>
      </c>
      <c r="DQ311" s="57">
        <f t="shared" si="581"/>
        <v>-5546</v>
      </c>
      <c r="DR311" s="75">
        <f t="shared" si="582"/>
        <v>-4590</v>
      </c>
      <c r="EB311" s="209" cm="1">
        <f t="array" ref="EB311">_xlfn.IFNA(INDEX(CAeitcTable[],MATCH(1,(CAeitcTable[At Least]&lt;=$F311)*(CAeitcTable[But Not Over]&gt;=$F311),0),MATCH(MIN($B$12,3),VALUE(CAeitcTable[#Headers]),0)),0)</f>
        <v>0</v>
      </c>
      <c r="EC311">
        <f t="shared" si="495"/>
        <v>0</v>
      </c>
      <c r="ED311">
        <f t="shared" si="495"/>
        <v>0</v>
      </c>
      <c r="EE311">
        <f t="shared" si="495"/>
        <v>0</v>
      </c>
      <c r="EF311">
        <f t="shared" si="495"/>
        <v>0</v>
      </c>
      <c r="EI311">
        <f t="shared" si="531"/>
        <v>0</v>
      </c>
      <c r="EK311">
        <f t="shared" si="496"/>
        <v>0</v>
      </c>
      <c r="EL311">
        <f t="shared" si="496"/>
        <v>0</v>
      </c>
      <c r="EM311">
        <f t="shared" si="496"/>
        <v>0</v>
      </c>
      <c r="EN311">
        <f t="shared" si="496"/>
        <v>0</v>
      </c>
      <c r="EP311">
        <f t="shared" si="497"/>
        <v>0</v>
      </c>
      <c r="EQ311">
        <f t="shared" si="497"/>
        <v>0</v>
      </c>
      <c r="ER311" s="209">
        <f t="shared" si="583"/>
        <v>0</v>
      </c>
      <c r="ES311">
        <f t="shared" si="498"/>
        <v>0</v>
      </c>
      <c r="ET311">
        <f t="shared" si="498"/>
        <v>0</v>
      </c>
      <c r="EU311" s="213">
        <f t="shared" si="533"/>
        <v>0</v>
      </c>
      <c r="EW311" s="215">
        <f t="shared" si="584"/>
        <v>0</v>
      </c>
      <c r="EX311">
        <f t="shared" si="499"/>
        <v>0</v>
      </c>
      <c r="EY311">
        <f t="shared" si="499"/>
        <v>0</v>
      </c>
      <c r="FB311">
        <f t="shared" si="500"/>
        <v>0</v>
      </c>
      <c r="FC311">
        <f t="shared" si="500"/>
        <v>0</v>
      </c>
      <c r="FD311">
        <f t="shared" si="500"/>
        <v>0</v>
      </c>
      <c r="FG311" s="215">
        <f t="shared" si="585"/>
        <v>0</v>
      </c>
      <c r="FH311">
        <f t="shared" si="501"/>
        <v>0</v>
      </c>
      <c r="FI311">
        <f t="shared" si="501"/>
        <v>0</v>
      </c>
      <c r="FK311">
        <f t="shared" si="536"/>
        <v>0</v>
      </c>
      <c r="FL311" s="215">
        <f t="shared" si="586"/>
        <v>0</v>
      </c>
      <c r="FP311" s="215">
        <f t="shared" si="587"/>
        <v>0</v>
      </c>
      <c r="FQ311">
        <f t="shared" si="539"/>
        <v>0</v>
      </c>
      <c r="FR311" s="215">
        <f t="shared" si="588"/>
        <v>0</v>
      </c>
      <c r="FS311" s="209">
        <f t="shared" si="541"/>
        <v>315</v>
      </c>
      <c r="FU311">
        <f t="shared" si="542"/>
        <v>0</v>
      </c>
    </row>
    <row r="312" spans="6:177">
      <c r="F312" s="2">
        <v>109500</v>
      </c>
      <c r="G312">
        <f t="shared" si="557"/>
        <v>109525</v>
      </c>
      <c r="H312" s="75">
        <f t="shared" si="505"/>
        <v>-16356</v>
      </c>
      <c r="I312" s="2"/>
      <c r="J312" s="2"/>
      <c r="K312" s="2"/>
      <c r="L312" s="2"/>
      <c r="M312" s="2">
        <f t="shared" si="506"/>
        <v>0</v>
      </c>
      <c r="N312" s="2"/>
      <c r="O312" s="2"/>
      <c r="P312" s="2">
        <f t="shared" si="507"/>
        <v>0</v>
      </c>
      <c r="Q312" s="2"/>
      <c r="R312" s="2"/>
      <c r="S312" s="2">
        <f t="shared" si="545"/>
        <v>0</v>
      </c>
      <c r="T312" s="2"/>
      <c r="U312" s="2">
        <f t="shared" si="509"/>
        <v>0</v>
      </c>
      <c r="V312" s="2"/>
      <c r="W312" s="75">
        <f t="shared" si="558"/>
        <v>-3412</v>
      </c>
      <c r="X312" s="75">
        <f t="shared" si="559"/>
        <v>5</v>
      </c>
      <c r="Y312" s="75">
        <f t="shared" si="512"/>
        <v>0</v>
      </c>
      <c r="Z312" s="2"/>
      <c r="AA312" s="2">
        <f t="shared" si="560"/>
        <v>2500</v>
      </c>
      <c r="AB312" s="2">
        <f>IF($F312&lt;=AD$64,AD$65,AD$66)*Calc!$B$12+AD$63</f>
        <v>1500</v>
      </c>
      <c r="AC312" s="2">
        <f t="shared" si="561"/>
        <v>4000</v>
      </c>
      <c r="AD312" s="126">
        <f t="shared" si="562"/>
        <v>-5360</v>
      </c>
      <c r="AE312" s="112">
        <v>4363</v>
      </c>
      <c r="AF312" s="75">
        <f t="shared" si="516"/>
        <v>0</v>
      </c>
      <c r="AG312" s="75"/>
      <c r="AH312" s="75">
        <f t="shared" si="517"/>
        <v>-2391</v>
      </c>
      <c r="AI312" s="75">
        <f t="shared" si="563"/>
        <v>0</v>
      </c>
      <c r="AJ312" s="75">
        <f t="shared" si="564"/>
        <v>0</v>
      </c>
      <c r="AK312" s="75">
        <f t="shared" si="565"/>
        <v>-4858</v>
      </c>
      <c r="AL312" s="75">
        <f t="shared" si="566"/>
        <v>-4858</v>
      </c>
      <c r="AM312" s="114">
        <v>4440</v>
      </c>
      <c r="AN312" s="120"/>
      <c r="AO312" s="75">
        <f t="shared" si="483"/>
        <v>-6313</v>
      </c>
      <c r="AP312" s="75">
        <f t="shared" si="483"/>
        <v>-4209</v>
      </c>
      <c r="AQ312" s="75"/>
      <c r="AR312" s="126">
        <f t="shared" si="520"/>
        <v>-4948</v>
      </c>
      <c r="AS312" s="75">
        <f t="shared" si="484"/>
        <v>-5886</v>
      </c>
      <c r="AT312" s="75">
        <f t="shared" si="484"/>
        <v>-6530</v>
      </c>
      <c r="AU312" s="75">
        <f t="shared" si="484"/>
        <v>0</v>
      </c>
      <c r="AV312" s="75">
        <f t="shared" si="484"/>
        <v>-5658</v>
      </c>
      <c r="AW312" s="112">
        <v>4347</v>
      </c>
      <c r="AX312" s="75">
        <f t="shared" si="485"/>
        <v>-8011</v>
      </c>
      <c r="AY312" s="75">
        <f t="shared" si="485"/>
        <v>-5287</v>
      </c>
      <c r="AZ312" s="75"/>
      <c r="BA312" s="75">
        <f t="shared" si="503"/>
        <v>-5300</v>
      </c>
      <c r="BB312" s="75">
        <f t="shared" si="503"/>
        <v>-3418</v>
      </c>
      <c r="BC312" s="75">
        <f t="shared" si="503"/>
        <v>-6016</v>
      </c>
      <c r="BD312" s="75">
        <f t="shared" si="503"/>
        <v>-5456</v>
      </c>
      <c r="BE312" s="75">
        <f t="shared" si="503"/>
        <v>-4793</v>
      </c>
      <c r="BF312" s="75">
        <f t="shared" si="503"/>
        <v>-3879</v>
      </c>
      <c r="BG312" s="112">
        <v>3182</v>
      </c>
      <c r="BH312" s="75">
        <f t="shared" si="521"/>
        <v>-6038</v>
      </c>
      <c r="BI312" s="75">
        <f t="shared" si="567"/>
        <v>5150</v>
      </c>
      <c r="BJ312" s="75">
        <f t="shared" si="568"/>
        <v>-4755</v>
      </c>
      <c r="BK312" s="75">
        <f t="shared" si="487"/>
        <v>-5255</v>
      </c>
      <c r="BL312" s="75">
        <f t="shared" si="487"/>
        <v>-4424</v>
      </c>
      <c r="BM312" s="75"/>
      <c r="BN312" s="75">
        <f t="shared" si="488"/>
        <v>-6070</v>
      </c>
      <c r="BO312" s="75">
        <f t="shared" si="488"/>
        <v>-4560</v>
      </c>
      <c r="BP312" s="112">
        <v>3980</v>
      </c>
      <c r="BQ312" s="75">
        <f t="shared" si="524"/>
        <v>-4552</v>
      </c>
      <c r="BR312" s="112">
        <v>3685</v>
      </c>
      <c r="BS312" s="75">
        <f t="shared" si="569"/>
        <v>5540</v>
      </c>
      <c r="BT312" s="75">
        <f t="shared" si="504"/>
        <v>-6535</v>
      </c>
      <c r="BU312" s="75">
        <f t="shared" si="504"/>
        <v>-5635</v>
      </c>
      <c r="BV312" s="75">
        <f t="shared" si="504"/>
        <v>0</v>
      </c>
      <c r="BW312" s="75">
        <f t="shared" si="504"/>
        <v>0</v>
      </c>
      <c r="BX312" s="75">
        <f t="shared" si="504"/>
        <v>-4785</v>
      </c>
      <c r="BY312" s="75">
        <f t="shared" si="504"/>
        <v>-4407</v>
      </c>
      <c r="BZ312" s="75">
        <f t="shared" si="504"/>
        <v>-5522</v>
      </c>
      <c r="CA312" s="75">
        <f t="shared" si="504"/>
        <v>-4596</v>
      </c>
      <c r="CB312" s="112">
        <v>3794</v>
      </c>
      <c r="CC312" s="75">
        <f t="shared" si="526"/>
        <v>-993</v>
      </c>
      <c r="CD312" s="75">
        <f t="shared" si="570"/>
        <v>500</v>
      </c>
      <c r="CE312" s="126">
        <f t="shared" si="571"/>
        <v>-2314</v>
      </c>
      <c r="CF312" s="75">
        <f t="shared" si="529"/>
        <v>-4664</v>
      </c>
      <c r="CG312" s="75"/>
      <c r="CH312" s="75">
        <f t="shared" si="490"/>
        <v>-8832</v>
      </c>
      <c r="CI312" s="75">
        <f t="shared" si="490"/>
        <v>-3362</v>
      </c>
      <c r="CJ312" s="75"/>
      <c r="CK312" s="75">
        <f t="shared" si="491"/>
        <v>-3821</v>
      </c>
      <c r="CL312" s="75">
        <f t="shared" si="491"/>
        <v>-5455</v>
      </c>
      <c r="CM312" s="112">
        <v>3781</v>
      </c>
      <c r="CN312" s="75">
        <f t="shared" si="492"/>
        <v>0</v>
      </c>
      <c r="CO312" s="75">
        <f t="shared" si="492"/>
        <v>0</v>
      </c>
      <c r="CP312" s="75">
        <f t="shared" si="492"/>
        <v>0</v>
      </c>
      <c r="CQ312" s="75"/>
      <c r="CR312" s="126">
        <f t="shared" si="530"/>
        <v>-5577</v>
      </c>
      <c r="CS312" s="112">
        <v>2824.8980000000001</v>
      </c>
      <c r="CT312" s="121">
        <f t="shared" si="572"/>
        <v>-5.0931506849315071E-2</v>
      </c>
      <c r="CU312" s="75">
        <f t="shared" si="493"/>
        <v>-5131</v>
      </c>
      <c r="CV312" s="75">
        <f t="shared" si="493"/>
        <v>-5525</v>
      </c>
      <c r="CW312" s="75">
        <f t="shared" si="493"/>
        <v>0</v>
      </c>
      <c r="CX312" s="126" cm="1">
        <f t="array" ref="CX312">IF($F312&lt;=10000,0,-ROUND(MAX(INDEX(CX$26:CX$38,MATCH(MAX($F312-CX$86-IF(CX$8="Yes",IF(CX$9=0,$U312,MIN($U312,CX$9)),0),0),CX$12:CX$25,1))*(MAX($F312-CX$86-IF(CX$8="Yes",IF(CX$9=0,$U312,MIN($U312,CX$9)),0),0)-INDEX(CX$12:CX$25,MATCH(MAX($F312-CX$86-IF(CX$8="Yes",IF(CX$9=0,$U312,MIN($U312,CX$9)),0),0),CX$12:CX$25,1)))+INDEX(CX$39:CX$51,MATCH(MAX($F312-CX$86-IF(CX$8="Yes",IF(CX$9=0,$U312,MIN($U312,CX$9)),0),0),CX$12:CX$25,1))-CX$87,0),0))*(1-_xlfn.IFNA(INDEX(WVFamilyCredit[Percent],MATCH(1,(WVFamilyCredit[Year]=Calc!$B$4)*(WVFamilyCredit[HH Size]=SUM(Calc!$B$11:$B$12))*(WVFamilyCredit[Status]=Calc!$B$8)*(WVFamilyCredit[greater than]&lt;=$F312)*(WVFamilyCredit[equal to or less than]&gt;=$F312),0)),0))</f>
        <v>-4616</v>
      </c>
      <c r="CY312" s="115" cm="1">
        <f t="array" ref="CY312">(1-_xlfn.IFNA(INDEX(WVFamilyCredit[Percent],MATCH(1,(WVFamilyCredit[Year]=Calc!$B$4)*(WVFamilyCredit[HH Size]=SUM(Calc!$B$11:$B$12))*(WVFamilyCredit[Status]=Calc!$B$8)*(WVFamilyCredit[greater than]&lt;=$F312)*(WVFamilyCredit[equal to or less than]&gt;=$F312),0)),0))</f>
        <v>1</v>
      </c>
      <c r="CZ312" s="112">
        <v>4985</v>
      </c>
      <c r="DA312" s="57"/>
      <c r="DB312" s="75">
        <f t="shared" si="494"/>
        <v>-4717</v>
      </c>
      <c r="DC312" s="75">
        <f t="shared" si="494"/>
        <v>0</v>
      </c>
      <c r="DE312" s="57"/>
      <c r="DF312" s="57">
        <f t="shared" si="573"/>
        <v>4363</v>
      </c>
      <c r="DG312" s="57">
        <f t="shared" si="574"/>
        <v>4440</v>
      </c>
      <c r="DH312">
        <v>0</v>
      </c>
      <c r="DI312" s="57">
        <f t="shared" si="575"/>
        <v>4347</v>
      </c>
      <c r="DJ312" s="75">
        <f t="shared" si="576"/>
        <v>3182</v>
      </c>
      <c r="DK312" s="75">
        <f t="shared" si="577"/>
        <v>3980</v>
      </c>
      <c r="DL312" s="75">
        <f t="shared" si="578"/>
        <v>3685</v>
      </c>
      <c r="DM312" s="57">
        <f t="shared" si="579"/>
        <v>3794</v>
      </c>
      <c r="DN312" s="57">
        <f t="shared" si="580"/>
        <v>3781</v>
      </c>
      <c r="DO312">
        <f>0</f>
        <v>0</v>
      </c>
      <c r="DP312">
        <v>0</v>
      </c>
      <c r="DQ312" s="57">
        <f t="shared" si="581"/>
        <v>-5577</v>
      </c>
      <c r="DR312" s="75">
        <f t="shared" si="582"/>
        <v>-4616</v>
      </c>
      <c r="EB312" s="209" cm="1">
        <f t="array" ref="EB312">_xlfn.IFNA(INDEX(CAeitcTable[],MATCH(1,(CAeitcTable[At Least]&lt;=$F312)*(CAeitcTable[But Not Over]&gt;=$F312),0),MATCH(MIN($B$12,3),VALUE(CAeitcTable[#Headers]),0)),0)</f>
        <v>0</v>
      </c>
      <c r="EC312">
        <f t="shared" si="495"/>
        <v>0</v>
      </c>
      <c r="ED312">
        <f t="shared" si="495"/>
        <v>0</v>
      </c>
      <c r="EE312">
        <f t="shared" si="495"/>
        <v>0</v>
      </c>
      <c r="EF312">
        <f t="shared" si="495"/>
        <v>0</v>
      </c>
      <c r="EI312">
        <f t="shared" si="531"/>
        <v>0</v>
      </c>
      <c r="EK312">
        <f t="shared" si="496"/>
        <v>0</v>
      </c>
      <c r="EL312">
        <f t="shared" si="496"/>
        <v>0</v>
      </c>
      <c r="EM312">
        <f t="shared" si="496"/>
        <v>0</v>
      </c>
      <c r="EN312">
        <f t="shared" si="496"/>
        <v>0</v>
      </c>
      <c r="EP312">
        <f t="shared" si="497"/>
        <v>0</v>
      </c>
      <c r="EQ312">
        <f t="shared" si="497"/>
        <v>0</v>
      </c>
      <c r="ER312" s="209">
        <f t="shared" si="583"/>
        <v>0</v>
      </c>
      <c r="ES312">
        <f t="shared" si="498"/>
        <v>0</v>
      </c>
      <c r="ET312">
        <f t="shared" si="498"/>
        <v>0</v>
      </c>
      <c r="EU312" s="213">
        <f t="shared" si="533"/>
        <v>0</v>
      </c>
      <c r="EW312" s="215">
        <f t="shared" si="584"/>
        <v>0</v>
      </c>
      <c r="EX312">
        <f t="shared" si="499"/>
        <v>0</v>
      </c>
      <c r="EY312">
        <f t="shared" si="499"/>
        <v>0</v>
      </c>
      <c r="FB312">
        <f t="shared" si="500"/>
        <v>0</v>
      </c>
      <c r="FC312">
        <f t="shared" si="500"/>
        <v>0</v>
      </c>
      <c r="FD312">
        <f t="shared" si="500"/>
        <v>0</v>
      </c>
      <c r="FG312" s="215">
        <f t="shared" si="585"/>
        <v>0</v>
      </c>
      <c r="FH312">
        <f t="shared" si="501"/>
        <v>0</v>
      </c>
      <c r="FI312">
        <f t="shared" si="501"/>
        <v>0</v>
      </c>
      <c r="FK312">
        <f t="shared" si="536"/>
        <v>0</v>
      </c>
      <c r="FL312" s="215">
        <f t="shared" si="586"/>
        <v>0</v>
      </c>
      <c r="FP312" s="215">
        <f t="shared" si="587"/>
        <v>0</v>
      </c>
      <c r="FQ312">
        <f t="shared" si="539"/>
        <v>0</v>
      </c>
      <c r="FR312" s="215">
        <f t="shared" si="588"/>
        <v>0</v>
      </c>
      <c r="FS312" s="209">
        <f t="shared" si="541"/>
        <v>315</v>
      </c>
      <c r="FU312">
        <f t="shared" si="542"/>
        <v>0</v>
      </c>
    </row>
    <row r="313" spans="6:177">
      <c r="F313" s="2">
        <v>110000</v>
      </c>
      <c r="G313">
        <f t="shared" si="557"/>
        <v>110025</v>
      </c>
      <c r="H313" s="75">
        <f t="shared" si="505"/>
        <v>-16476</v>
      </c>
      <c r="I313" s="2"/>
      <c r="J313" s="2"/>
      <c r="K313" s="2"/>
      <c r="L313" s="2"/>
      <c r="M313" s="2">
        <f t="shared" si="506"/>
        <v>0</v>
      </c>
      <c r="N313" s="2"/>
      <c r="O313" s="2"/>
      <c r="P313" s="2">
        <f t="shared" si="507"/>
        <v>0</v>
      </c>
      <c r="Q313" s="2"/>
      <c r="R313" s="2"/>
      <c r="S313" s="2">
        <f t="shared" si="545"/>
        <v>0</v>
      </c>
      <c r="T313" s="2"/>
      <c r="U313" s="2">
        <f t="shared" si="509"/>
        <v>0</v>
      </c>
      <c r="V313" s="2"/>
      <c r="W313" s="75">
        <f t="shared" si="558"/>
        <v>-3431</v>
      </c>
      <c r="X313" s="75">
        <f t="shared" si="559"/>
        <v>5</v>
      </c>
      <c r="Y313" s="75">
        <f t="shared" si="512"/>
        <v>0</v>
      </c>
      <c r="Z313" s="2"/>
      <c r="AA313" s="2">
        <f t="shared" si="560"/>
        <v>2500</v>
      </c>
      <c r="AB313" s="2">
        <f>IF($F313&lt;=AD$64,AD$65,AD$66)*Calc!$B$12+AD$63</f>
        <v>1500</v>
      </c>
      <c r="AC313" s="2">
        <f t="shared" si="561"/>
        <v>4000</v>
      </c>
      <c r="AD313" s="126">
        <f t="shared" si="562"/>
        <v>-5385</v>
      </c>
      <c r="AE313" s="112">
        <v>4363</v>
      </c>
      <c r="AF313" s="75">
        <f t="shared" si="516"/>
        <v>0</v>
      </c>
      <c r="AG313" s="75"/>
      <c r="AH313" s="75">
        <f t="shared" si="517"/>
        <v>-2404</v>
      </c>
      <c r="AI313" s="75">
        <f t="shared" si="563"/>
        <v>0</v>
      </c>
      <c r="AJ313" s="75">
        <f t="shared" si="564"/>
        <v>0</v>
      </c>
      <c r="AK313" s="75">
        <f t="shared" si="565"/>
        <v>-4881</v>
      </c>
      <c r="AL313" s="75">
        <f t="shared" si="566"/>
        <v>-4881</v>
      </c>
      <c r="AM313" s="114">
        <v>4440</v>
      </c>
      <c r="AN313" s="120"/>
      <c r="AO313" s="75">
        <f t="shared" si="483"/>
        <v>-6360</v>
      </c>
      <c r="AP313" s="75">
        <f t="shared" si="483"/>
        <v>-4231</v>
      </c>
      <c r="AQ313" s="75"/>
      <c r="AR313" s="126">
        <f t="shared" si="520"/>
        <v>-4975</v>
      </c>
      <c r="AS313" s="75">
        <f t="shared" si="484"/>
        <v>-5919</v>
      </c>
      <c r="AT313" s="75">
        <f t="shared" si="484"/>
        <v>-6573</v>
      </c>
      <c r="AU313" s="75">
        <f t="shared" si="484"/>
        <v>0</v>
      </c>
      <c r="AV313" s="75">
        <f t="shared" si="484"/>
        <v>-5687</v>
      </c>
      <c r="AW313" s="112">
        <v>4347</v>
      </c>
      <c r="AX313" s="75">
        <f t="shared" si="485"/>
        <v>-8053</v>
      </c>
      <c r="AY313" s="75">
        <f t="shared" si="485"/>
        <v>-5316</v>
      </c>
      <c r="AZ313" s="75"/>
      <c r="BA313" s="75">
        <f t="shared" si="503"/>
        <v>-5325</v>
      </c>
      <c r="BB313" s="75">
        <f t="shared" si="503"/>
        <v>-3434</v>
      </c>
      <c r="BC313" s="75">
        <f t="shared" si="503"/>
        <v>-6046</v>
      </c>
      <c r="BD313" s="75">
        <f t="shared" si="503"/>
        <v>-5485</v>
      </c>
      <c r="BE313" s="75">
        <f t="shared" si="503"/>
        <v>-4816</v>
      </c>
      <c r="BF313" s="75">
        <f t="shared" si="503"/>
        <v>-3900</v>
      </c>
      <c r="BG313" s="112">
        <v>3182</v>
      </c>
      <c r="BH313" s="75">
        <f t="shared" si="521"/>
        <v>-6074</v>
      </c>
      <c r="BI313" s="75">
        <f t="shared" si="567"/>
        <v>5150</v>
      </c>
      <c r="BJ313" s="75">
        <f t="shared" si="568"/>
        <v>-4780</v>
      </c>
      <c r="BK313" s="75">
        <f t="shared" si="487"/>
        <v>-5280</v>
      </c>
      <c r="BL313" s="75">
        <f t="shared" si="487"/>
        <v>-4446</v>
      </c>
      <c r="BM313" s="75"/>
      <c r="BN313" s="75">
        <f t="shared" si="488"/>
        <v>-6104</v>
      </c>
      <c r="BO313" s="75">
        <f t="shared" si="488"/>
        <v>-4585</v>
      </c>
      <c r="BP313" s="112">
        <v>3980</v>
      </c>
      <c r="BQ313" s="75">
        <f t="shared" si="524"/>
        <v>-4577</v>
      </c>
      <c r="BR313" s="112">
        <v>3685</v>
      </c>
      <c r="BS313" s="75">
        <f t="shared" si="569"/>
        <v>5540</v>
      </c>
      <c r="BT313" s="75">
        <f t="shared" si="504"/>
        <v>-6569</v>
      </c>
      <c r="BU313" s="75">
        <f t="shared" si="504"/>
        <v>-5669</v>
      </c>
      <c r="BV313" s="75">
        <f t="shared" si="504"/>
        <v>0</v>
      </c>
      <c r="BW313" s="75">
        <f t="shared" si="504"/>
        <v>0</v>
      </c>
      <c r="BX313" s="75">
        <f t="shared" si="504"/>
        <v>-4817</v>
      </c>
      <c r="BY313" s="75">
        <f t="shared" si="504"/>
        <v>-4432</v>
      </c>
      <c r="BZ313" s="75">
        <f t="shared" si="504"/>
        <v>-5552</v>
      </c>
      <c r="CA313" s="75">
        <f t="shared" si="504"/>
        <v>-4619</v>
      </c>
      <c r="CB313" s="112">
        <v>3794</v>
      </c>
      <c r="CC313" s="75">
        <f t="shared" si="526"/>
        <v>-1003</v>
      </c>
      <c r="CD313" s="75">
        <f t="shared" si="570"/>
        <v>500</v>
      </c>
      <c r="CE313" s="126">
        <f t="shared" si="571"/>
        <v>-2332</v>
      </c>
      <c r="CF313" s="75">
        <f t="shared" si="529"/>
        <v>-4687</v>
      </c>
      <c r="CG313" s="75"/>
      <c r="CH313" s="75">
        <f t="shared" si="490"/>
        <v>-8876</v>
      </c>
      <c r="CI313" s="75">
        <f t="shared" si="490"/>
        <v>-3377</v>
      </c>
      <c r="CJ313" s="75"/>
      <c r="CK313" s="75">
        <f t="shared" si="491"/>
        <v>-3845</v>
      </c>
      <c r="CL313" s="75">
        <f t="shared" si="491"/>
        <v>-5487</v>
      </c>
      <c r="CM313" s="112">
        <v>3781</v>
      </c>
      <c r="CN313" s="75">
        <f t="shared" si="492"/>
        <v>0</v>
      </c>
      <c r="CO313" s="75">
        <f t="shared" si="492"/>
        <v>0</v>
      </c>
      <c r="CP313" s="75">
        <f t="shared" si="492"/>
        <v>0</v>
      </c>
      <c r="CQ313" s="75"/>
      <c r="CR313" s="126">
        <f t="shared" si="530"/>
        <v>-5608</v>
      </c>
      <c r="CS313" s="112">
        <v>2824.8980000000001</v>
      </c>
      <c r="CT313" s="121">
        <f t="shared" si="572"/>
        <v>-5.0981818181818184E-2</v>
      </c>
      <c r="CU313" s="75">
        <f t="shared" si="493"/>
        <v>-5164</v>
      </c>
      <c r="CV313" s="75">
        <f t="shared" si="493"/>
        <v>-5554</v>
      </c>
      <c r="CW313" s="75">
        <f t="shared" si="493"/>
        <v>0</v>
      </c>
      <c r="CX313" s="126" cm="1">
        <f t="array" ref="CX313">IF($F313&lt;=10000,0,-ROUND(MAX(INDEX(CX$26:CX$38,MATCH(MAX($F313-CX$86-IF(CX$8="Yes",IF(CX$9=0,$U313,MIN($U313,CX$9)),0),0),CX$12:CX$25,1))*(MAX($F313-CX$86-IF(CX$8="Yes",IF(CX$9=0,$U313,MIN($U313,CX$9)),0),0)-INDEX(CX$12:CX$25,MATCH(MAX($F313-CX$86-IF(CX$8="Yes",IF(CX$9=0,$U313,MIN($U313,CX$9)),0),0),CX$12:CX$25,1)))+INDEX(CX$39:CX$51,MATCH(MAX($F313-CX$86-IF(CX$8="Yes",IF(CX$9=0,$U313,MIN($U313,CX$9)),0),0),CX$12:CX$25,1))-CX$87,0),0))*(1-_xlfn.IFNA(INDEX(WVFamilyCredit[Percent],MATCH(1,(WVFamilyCredit[Year]=Calc!$B$4)*(WVFamilyCredit[HH Size]=SUM(Calc!$B$11:$B$12))*(WVFamilyCredit[Status]=Calc!$B$8)*(WVFamilyCredit[greater than]&lt;=$F313)*(WVFamilyCredit[equal to or less than]&gt;=$F313),0)),0))</f>
        <v>-4641</v>
      </c>
      <c r="CY313" s="115" cm="1">
        <f t="array" ref="CY313">(1-_xlfn.IFNA(INDEX(WVFamilyCredit[Percent],MATCH(1,(WVFamilyCredit[Year]=Calc!$B$4)*(WVFamilyCredit[HH Size]=SUM(Calc!$B$11:$B$12))*(WVFamilyCredit[Status]=Calc!$B$8)*(WVFamilyCredit[greater than]&lt;=$F313)*(WVFamilyCredit[equal to or less than]&gt;=$F313),0)),0))</f>
        <v>1</v>
      </c>
      <c r="CZ313" s="112">
        <v>4985</v>
      </c>
      <c r="DA313" s="57"/>
      <c r="DB313" s="75">
        <f t="shared" si="494"/>
        <v>-4744</v>
      </c>
      <c r="DC313" s="75">
        <f t="shared" si="494"/>
        <v>0</v>
      </c>
      <c r="DE313" s="57"/>
      <c r="DF313" s="57">
        <f t="shared" si="573"/>
        <v>4363</v>
      </c>
      <c r="DG313" s="57">
        <f t="shared" si="574"/>
        <v>4440</v>
      </c>
      <c r="DH313">
        <v>0</v>
      </c>
      <c r="DI313" s="57">
        <f t="shared" si="575"/>
        <v>4347</v>
      </c>
      <c r="DJ313" s="75">
        <f t="shared" si="576"/>
        <v>3182</v>
      </c>
      <c r="DK313" s="75">
        <f t="shared" si="577"/>
        <v>3980</v>
      </c>
      <c r="DL313" s="75">
        <f t="shared" si="578"/>
        <v>3685</v>
      </c>
      <c r="DM313" s="57">
        <f t="shared" si="579"/>
        <v>3794</v>
      </c>
      <c r="DN313" s="57">
        <f t="shared" si="580"/>
        <v>3781</v>
      </c>
      <c r="DO313">
        <f>0</f>
        <v>0</v>
      </c>
      <c r="DP313">
        <v>0</v>
      </c>
      <c r="DQ313" s="57">
        <f t="shared" si="581"/>
        <v>-5608</v>
      </c>
      <c r="DR313" s="75">
        <f t="shared" si="582"/>
        <v>-4641</v>
      </c>
      <c r="EB313" s="209" cm="1">
        <f t="array" ref="EB313">_xlfn.IFNA(INDEX(CAeitcTable[],MATCH(1,(CAeitcTable[At Least]&lt;=$F313)*(CAeitcTable[But Not Over]&gt;=$F313),0),MATCH(MIN($B$12,3),VALUE(CAeitcTable[#Headers]),0)),0)</f>
        <v>0</v>
      </c>
      <c r="EC313">
        <f t="shared" si="495"/>
        <v>0</v>
      </c>
      <c r="ED313">
        <f t="shared" si="495"/>
        <v>0</v>
      </c>
      <c r="EE313">
        <f t="shared" si="495"/>
        <v>0</v>
      </c>
      <c r="EF313">
        <f t="shared" si="495"/>
        <v>0</v>
      </c>
      <c r="EI313">
        <f t="shared" si="531"/>
        <v>0</v>
      </c>
      <c r="EK313">
        <f t="shared" si="496"/>
        <v>0</v>
      </c>
      <c r="EL313">
        <f t="shared" si="496"/>
        <v>0</v>
      </c>
      <c r="EM313">
        <f t="shared" si="496"/>
        <v>0</v>
      </c>
      <c r="EN313">
        <f t="shared" si="496"/>
        <v>0</v>
      </c>
      <c r="EP313">
        <f t="shared" si="497"/>
        <v>0</v>
      </c>
      <c r="EQ313">
        <f t="shared" si="497"/>
        <v>0</v>
      </c>
      <c r="ER313" s="209">
        <f t="shared" si="583"/>
        <v>0</v>
      </c>
      <c r="ES313">
        <f t="shared" si="498"/>
        <v>0</v>
      </c>
      <c r="ET313">
        <f t="shared" si="498"/>
        <v>0</v>
      </c>
      <c r="EU313" s="213">
        <f t="shared" si="533"/>
        <v>0</v>
      </c>
      <c r="EW313" s="215">
        <f t="shared" si="584"/>
        <v>0</v>
      </c>
      <c r="EX313">
        <f t="shared" si="499"/>
        <v>0</v>
      </c>
      <c r="EY313">
        <f t="shared" si="499"/>
        <v>0</v>
      </c>
      <c r="FB313">
        <f t="shared" si="500"/>
        <v>0</v>
      </c>
      <c r="FC313">
        <f t="shared" si="500"/>
        <v>0</v>
      </c>
      <c r="FD313">
        <f t="shared" si="500"/>
        <v>0</v>
      </c>
      <c r="FG313" s="215">
        <f t="shared" si="585"/>
        <v>0</v>
      </c>
      <c r="FH313">
        <f t="shared" si="501"/>
        <v>0</v>
      </c>
      <c r="FI313">
        <f t="shared" si="501"/>
        <v>0</v>
      </c>
      <c r="FK313">
        <f t="shared" si="536"/>
        <v>0</v>
      </c>
      <c r="FL313" s="215">
        <f t="shared" si="586"/>
        <v>0</v>
      </c>
      <c r="FP313" s="215">
        <f t="shared" si="587"/>
        <v>0</v>
      </c>
      <c r="FQ313">
        <f t="shared" si="539"/>
        <v>0</v>
      </c>
      <c r="FR313" s="215">
        <f t="shared" si="588"/>
        <v>0</v>
      </c>
      <c r="FS313" s="209">
        <f t="shared" si="541"/>
        <v>315</v>
      </c>
      <c r="FU313">
        <f t="shared" si="542"/>
        <v>0</v>
      </c>
    </row>
    <row r="314" spans="6:177">
      <c r="F314" s="2">
        <v>110500</v>
      </c>
      <c r="G314">
        <f t="shared" si="557"/>
        <v>110525</v>
      </c>
      <c r="H314" s="75">
        <f t="shared" si="505"/>
        <v>-16596</v>
      </c>
      <c r="I314" s="2"/>
      <c r="J314" s="2"/>
      <c r="K314" s="2"/>
      <c r="L314" s="2"/>
      <c r="M314" s="2">
        <f t="shared" si="506"/>
        <v>0</v>
      </c>
      <c r="N314" s="2"/>
      <c r="O314" s="2"/>
      <c r="P314" s="2">
        <f t="shared" si="507"/>
        <v>0</v>
      </c>
      <c r="Q314" s="2"/>
      <c r="R314" s="2"/>
      <c r="S314" s="2">
        <f t="shared" si="545"/>
        <v>0</v>
      </c>
      <c r="T314" s="2"/>
      <c r="U314" s="2">
        <f t="shared" si="509"/>
        <v>0</v>
      </c>
      <c r="V314" s="2"/>
      <c r="W314" s="75">
        <f t="shared" si="558"/>
        <v>-3450</v>
      </c>
      <c r="X314" s="75">
        <f t="shared" si="559"/>
        <v>5</v>
      </c>
      <c r="Y314" s="75">
        <f t="shared" si="512"/>
        <v>0</v>
      </c>
      <c r="Z314" s="2"/>
      <c r="AA314" s="2">
        <f t="shared" si="560"/>
        <v>2500</v>
      </c>
      <c r="AB314" s="2">
        <f>IF($F314&lt;=AD$64,AD$65,AD$66)*Calc!$B$12+AD$63</f>
        <v>1500</v>
      </c>
      <c r="AC314" s="2">
        <f t="shared" si="561"/>
        <v>4000</v>
      </c>
      <c r="AD314" s="126">
        <f t="shared" si="562"/>
        <v>-5410</v>
      </c>
      <c r="AE314" s="112">
        <v>4363</v>
      </c>
      <c r="AF314" s="75">
        <f t="shared" si="516"/>
        <v>0</v>
      </c>
      <c r="AG314" s="75"/>
      <c r="AH314" s="75">
        <f t="shared" si="517"/>
        <v>-2416</v>
      </c>
      <c r="AI314" s="75">
        <f t="shared" si="563"/>
        <v>0</v>
      </c>
      <c r="AJ314" s="75">
        <f t="shared" si="564"/>
        <v>0</v>
      </c>
      <c r="AK314" s="75">
        <f t="shared" si="565"/>
        <v>-4905</v>
      </c>
      <c r="AL314" s="75">
        <f t="shared" si="566"/>
        <v>-4905</v>
      </c>
      <c r="AM314" s="114">
        <v>4440</v>
      </c>
      <c r="AN314" s="120"/>
      <c r="AO314" s="75">
        <f t="shared" si="483"/>
        <v>-6406</v>
      </c>
      <c r="AP314" s="75">
        <f t="shared" si="483"/>
        <v>-4253</v>
      </c>
      <c r="AQ314" s="75"/>
      <c r="AR314" s="126">
        <f t="shared" si="520"/>
        <v>-5003</v>
      </c>
      <c r="AS314" s="75">
        <f t="shared" si="484"/>
        <v>-5952</v>
      </c>
      <c r="AT314" s="75">
        <f t="shared" si="484"/>
        <v>-6615</v>
      </c>
      <c r="AU314" s="75">
        <f t="shared" si="484"/>
        <v>0</v>
      </c>
      <c r="AV314" s="75">
        <f t="shared" si="484"/>
        <v>-5716</v>
      </c>
      <c r="AW314" s="112">
        <v>4347</v>
      </c>
      <c r="AX314" s="75">
        <f t="shared" si="485"/>
        <v>-8094</v>
      </c>
      <c r="AY314" s="75">
        <f t="shared" si="485"/>
        <v>-5345</v>
      </c>
      <c r="AZ314" s="75"/>
      <c r="BA314" s="75">
        <f t="shared" si="503"/>
        <v>-5350</v>
      </c>
      <c r="BB314" s="75">
        <f t="shared" si="503"/>
        <v>-3449</v>
      </c>
      <c r="BC314" s="75">
        <f t="shared" si="503"/>
        <v>-6076</v>
      </c>
      <c r="BD314" s="75">
        <f t="shared" si="503"/>
        <v>-5513</v>
      </c>
      <c r="BE314" s="75">
        <f t="shared" si="503"/>
        <v>-4838</v>
      </c>
      <c r="BF314" s="75">
        <f t="shared" si="503"/>
        <v>-3921</v>
      </c>
      <c r="BG314" s="112">
        <v>3182</v>
      </c>
      <c r="BH314" s="75">
        <f t="shared" si="521"/>
        <v>-6109</v>
      </c>
      <c r="BI314" s="75">
        <f t="shared" si="567"/>
        <v>5150</v>
      </c>
      <c r="BJ314" s="75">
        <f t="shared" si="568"/>
        <v>-4805</v>
      </c>
      <c r="BK314" s="75">
        <f t="shared" si="487"/>
        <v>-5305</v>
      </c>
      <c r="BL314" s="75">
        <f t="shared" si="487"/>
        <v>-4467</v>
      </c>
      <c r="BM314" s="75"/>
      <c r="BN314" s="75">
        <f t="shared" si="488"/>
        <v>-6138</v>
      </c>
      <c r="BO314" s="75">
        <f t="shared" si="488"/>
        <v>-4610</v>
      </c>
      <c r="BP314" s="112">
        <v>3980</v>
      </c>
      <c r="BQ314" s="75">
        <f t="shared" si="524"/>
        <v>-4601</v>
      </c>
      <c r="BR314" s="112">
        <v>3685</v>
      </c>
      <c r="BS314" s="75">
        <f t="shared" si="569"/>
        <v>5540</v>
      </c>
      <c r="BT314" s="75">
        <f t="shared" si="504"/>
        <v>-6603</v>
      </c>
      <c r="BU314" s="75">
        <f t="shared" si="504"/>
        <v>-5702</v>
      </c>
      <c r="BV314" s="75">
        <f t="shared" si="504"/>
        <v>0</v>
      </c>
      <c r="BW314" s="75">
        <f t="shared" si="504"/>
        <v>0</v>
      </c>
      <c r="BX314" s="75">
        <f t="shared" si="504"/>
        <v>-4849</v>
      </c>
      <c r="BY314" s="75">
        <f t="shared" si="504"/>
        <v>-4456</v>
      </c>
      <c r="BZ314" s="75">
        <f t="shared" si="504"/>
        <v>-5582</v>
      </c>
      <c r="CA314" s="75">
        <f t="shared" ref="CA314" si="589">-ROUND(MAX(INDEX(CA$26:CA$38,MATCH(MAX($F314-CA$86-IF(CA$8="Yes",IF(CA$9=0,$U314,MIN($U314,CA$9)),0),0),CA$12:CA$25,1))*(MAX($F314-CA$86-IF(CA$8="Yes",IF(CA$9=0,$U314,MIN($U314,CA$9)),0),0)-INDEX(CA$12:CA$25,MATCH(MAX($F314-CA$86-IF(CA$8="Yes",IF(CA$9=0,$U314,MIN($U314,CA$9)),0),0),CA$12:CA$25,1)))+INDEX(CA$39:CA$51,MATCH(MAX($F314-CA$86-IF(CA$8="Yes",IF(CA$9=0,$U314,MIN($U314,CA$9)),0),0),CA$12:CA$25,1))-CA$87,0),0)</f>
        <v>-4643</v>
      </c>
      <c r="CB314" s="112">
        <v>3794</v>
      </c>
      <c r="CC314" s="75">
        <f t="shared" si="526"/>
        <v>-1013</v>
      </c>
      <c r="CD314" s="75">
        <f t="shared" si="570"/>
        <v>500</v>
      </c>
      <c r="CE314" s="126">
        <f t="shared" si="571"/>
        <v>-2351</v>
      </c>
      <c r="CF314" s="75">
        <f t="shared" si="529"/>
        <v>-4711</v>
      </c>
      <c r="CG314" s="75"/>
      <c r="CH314" s="75">
        <f t="shared" si="490"/>
        <v>-8920</v>
      </c>
      <c r="CI314" s="75">
        <f t="shared" si="490"/>
        <v>-3392</v>
      </c>
      <c r="CJ314" s="75"/>
      <c r="CK314" s="75">
        <f t="shared" si="491"/>
        <v>-3869</v>
      </c>
      <c r="CL314" s="75">
        <f t="shared" si="491"/>
        <v>-5519</v>
      </c>
      <c r="CM314" s="112">
        <v>3781</v>
      </c>
      <c r="CN314" s="75">
        <f t="shared" si="492"/>
        <v>0</v>
      </c>
      <c r="CO314" s="75">
        <f t="shared" si="492"/>
        <v>0</v>
      </c>
      <c r="CP314" s="75">
        <f t="shared" si="492"/>
        <v>0</v>
      </c>
      <c r="CQ314" s="75"/>
      <c r="CR314" s="126">
        <f t="shared" si="530"/>
        <v>-5638</v>
      </c>
      <c r="CS314" s="112">
        <v>2824.8980000000001</v>
      </c>
      <c r="CT314" s="121">
        <f t="shared" si="572"/>
        <v>-5.1022624434389138E-2</v>
      </c>
      <c r="CU314" s="75">
        <f t="shared" si="493"/>
        <v>-5197</v>
      </c>
      <c r="CV314" s="75">
        <f t="shared" si="493"/>
        <v>-5583</v>
      </c>
      <c r="CW314" s="75">
        <f t="shared" si="493"/>
        <v>0</v>
      </c>
      <c r="CX314" s="126" cm="1">
        <f t="array" ref="CX314">IF($F314&lt;=10000,0,-ROUND(MAX(INDEX(CX$26:CX$38,MATCH(MAX($F314-CX$86-IF(CX$8="Yes",IF(CX$9=0,$U314,MIN($U314,CX$9)),0),0),CX$12:CX$25,1))*(MAX($F314-CX$86-IF(CX$8="Yes",IF(CX$9=0,$U314,MIN($U314,CX$9)),0),0)-INDEX(CX$12:CX$25,MATCH(MAX($F314-CX$86-IF(CX$8="Yes",IF(CX$9=0,$U314,MIN($U314,CX$9)),0),0),CX$12:CX$25,1)))+INDEX(CX$39:CX$51,MATCH(MAX($F314-CX$86-IF(CX$8="Yes",IF(CX$9=0,$U314,MIN($U314,CX$9)),0),0),CX$12:CX$25,1))-CX$87,0),0))*(1-_xlfn.IFNA(INDEX(WVFamilyCredit[Percent],MATCH(1,(WVFamilyCredit[Year]=Calc!$B$4)*(WVFamilyCredit[HH Size]=SUM(Calc!$B$11:$B$12))*(WVFamilyCredit[Status]=Calc!$B$8)*(WVFamilyCredit[greater than]&lt;=$F314)*(WVFamilyCredit[equal to or less than]&gt;=$F314),0)),0))</f>
        <v>-4667</v>
      </c>
      <c r="CY314" s="115" cm="1">
        <f t="array" ref="CY314">(1-_xlfn.IFNA(INDEX(WVFamilyCredit[Percent],MATCH(1,(WVFamilyCredit[Year]=Calc!$B$4)*(WVFamilyCredit[HH Size]=SUM(Calc!$B$11:$B$12))*(WVFamilyCredit[Status]=Calc!$B$8)*(WVFamilyCredit[greater than]&lt;=$F314)*(WVFamilyCredit[equal to or less than]&gt;=$F314),0)),0))</f>
        <v>1</v>
      </c>
      <c r="CZ314" s="112">
        <v>4985</v>
      </c>
      <c r="DA314" s="57"/>
      <c r="DB314" s="75">
        <f t="shared" si="494"/>
        <v>-4770</v>
      </c>
      <c r="DC314" s="75">
        <f t="shared" si="494"/>
        <v>0</v>
      </c>
      <c r="DE314" s="57"/>
      <c r="DF314" s="57">
        <f t="shared" si="573"/>
        <v>4363</v>
      </c>
      <c r="DG314" s="57">
        <f t="shared" si="574"/>
        <v>4440</v>
      </c>
      <c r="DH314">
        <v>0</v>
      </c>
      <c r="DI314" s="57">
        <f t="shared" si="575"/>
        <v>4347</v>
      </c>
      <c r="DJ314" s="75">
        <f t="shared" si="576"/>
        <v>3182</v>
      </c>
      <c r="DK314" s="75">
        <f t="shared" si="577"/>
        <v>3980</v>
      </c>
      <c r="DL314" s="75">
        <f t="shared" si="578"/>
        <v>3685</v>
      </c>
      <c r="DM314" s="57">
        <f t="shared" si="579"/>
        <v>3794</v>
      </c>
      <c r="DN314" s="57">
        <f t="shared" si="580"/>
        <v>3781</v>
      </c>
      <c r="DO314">
        <f>0</f>
        <v>0</v>
      </c>
      <c r="DP314">
        <v>0</v>
      </c>
      <c r="DQ314" s="57">
        <f t="shared" si="581"/>
        <v>-5638</v>
      </c>
      <c r="DR314" s="75">
        <f t="shared" si="582"/>
        <v>-4667</v>
      </c>
      <c r="EB314" s="209" cm="1">
        <f t="array" ref="EB314">_xlfn.IFNA(INDEX(CAeitcTable[],MATCH(1,(CAeitcTable[At Least]&lt;=$F314)*(CAeitcTable[But Not Over]&gt;=$F314),0),MATCH(MIN($B$12,3),VALUE(CAeitcTable[#Headers]),0)),0)</f>
        <v>0</v>
      </c>
      <c r="EC314">
        <f t="shared" si="495"/>
        <v>0</v>
      </c>
      <c r="ED314">
        <f t="shared" si="495"/>
        <v>0</v>
      </c>
      <c r="EE314">
        <f t="shared" si="495"/>
        <v>0</v>
      </c>
      <c r="EF314">
        <f t="shared" si="495"/>
        <v>0</v>
      </c>
      <c r="EI314">
        <f t="shared" si="531"/>
        <v>0</v>
      </c>
      <c r="EK314">
        <f t="shared" si="496"/>
        <v>0</v>
      </c>
      <c r="EL314">
        <f t="shared" si="496"/>
        <v>0</v>
      </c>
      <c r="EM314">
        <f t="shared" si="496"/>
        <v>0</v>
      </c>
      <c r="EN314">
        <f t="shared" si="496"/>
        <v>0</v>
      </c>
      <c r="EP314">
        <f t="shared" si="497"/>
        <v>0</v>
      </c>
      <c r="EQ314">
        <f t="shared" si="497"/>
        <v>0</v>
      </c>
      <c r="ER314" s="209">
        <f t="shared" si="583"/>
        <v>0</v>
      </c>
      <c r="ES314">
        <f t="shared" si="498"/>
        <v>0</v>
      </c>
      <c r="ET314">
        <f t="shared" si="498"/>
        <v>0</v>
      </c>
      <c r="EU314" s="213">
        <f t="shared" si="533"/>
        <v>0</v>
      </c>
      <c r="EW314" s="215">
        <f t="shared" si="584"/>
        <v>0</v>
      </c>
      <c r="EX314">
        <f t="shared" si="499"/>
        <v>0</v>
      </c>
      <c r="EY314">
        <f t="shared" si="499"/>
        <v>0</v>
      </c>
      <c r="FB314">
        <f t="shared" si="500"/>
        <v>0</v>
      </c>
      <c r="FC314">
        <f t="shared" si="500"/>
        <v>0</v>
      </c>
      <c r="FD314">
        <f t="shared" si="500"/>
        <v>0</v>
      </c>
      <c r="FG314" s="215">
        <f t="shared" si="585"/>
        <v>0</v>
      </c>
      <c r="FH314">
        <f t="shared" si="501"/>
        <v>0</v>
      </c>
      <c r="FI314">
        <f t="shared" si="501"/>
        <v>0</v>
      </c>
      <c r="FK314">
        <f t="shared" si="536"/>
        <v>0</v>
      </c>
      <c r="FL314" s="215">
        <f t="shared" si="586"/>
        <v>0</v>
      </c>
      <c r="FP314" s="215">
        <f t="shared" si="587"/>
        <v>0</v>
      </c>
      <c r="FQ314">
        <f t="shared" si="539"/>
        <v>0</v>
      </c>
      <c r="FR314" s="215">
        <f t="shared" si="588"/>
        <v>0</v>
      </c>
      <c r="FS314" s="209">
        <f t="shared" si="541"/>
        <v>315</v>
      </c>
      <c r="FU314">
        <f t="shared" si="542"/>
        <v>0</v>
      </c>
    </row>
    <row r="315" spans="6:177">
      <c r="F315" s="2">
        <v>111000</v>
      </c>
      <c r="G315">
        <f t="shared" si="557"/>
        <v>111025</v>
      </c>
      <c r="H315" s="75">
        <f t="shared" si="505"/>
        <v>-16716</v>
      </c>
      <c r="I315" s="2"/>
      <c r="J315" s="2"/>
      <c r="K315" s="2"/>
      <c r="L315" s="2"/>
      <c r="M315" s="2">
        <f t="shared" si="506"/>
        <v>0</v>
      </c>
      <c r="N315" s="2"/>
      <c r="O315" s="2"/>
      <c r="P315" s="2">
        <f t="shared" si="507"/>
        <v>0</v>
      </c>
      <c r="Q315" s="2"/>
      <c r="R315" s="2"/>
      <c r="S315" s="2">
        <f t="shared" si="545"/>
        <v>0</v>
      </c>
      <c r="T315" s="2"/>
      <c r="U315" s="2">
        <f t="shared" si="509"/>
        <v>0</v>
      </c>
      <c r="V315" s="2"/>
      <c r="W315" s="75">
        <f t="shared" si="558"/>
        <v>-3470</v>
      </c>
      <c r="X315" s="75">
        <f t="shared" si="559"/>
        <v>5</v>
      </c>
      <c r="Y315" s="75">
        <f t="shared" si="512"/>
        <v>0</v>
      </c>
      <c r="Z315" s="2"/>
      <c r="AA315" s="2">
        <f t="shared" si="560"/>
        <v>2500</v>
      </c>
      <c r="AB315" s="2">
        <f>IF($F315&lt;=AD$64,AD$65,AD$66)*Calc!$B$12+AD$63</f>
        <v>1500</v>
      </c>
      <c r="AC315" s="2">
        <f t="shared" si="561"/>
        <v>4000</v>
      </c>
      <c r="AD315" s="126">
        <f t="shared" si="562"/>
        <v>-5435</v>
      </c>
      <c r="AE315" s="112">
        <v>4363</v>
      </c>
      <c r="AF315" s="75">
        <f t="shared" si="516"/>
        <v>0</v>
      </c>
      <c r="AG315" s="75"/>
      <c r="AH315" s="75">
        <f t="shared" si="517"/>
        <v>-2429</v>
      </c>
      <c r="AI315" s="75">
        <f t="shared" si="563"/>
        <v>0</v>
      </c>
      <c r="AJ315" s="75">
        <f t="shared" si="564"/>
        <v>0</v>
      </c>
      <c r="AK315" s="75">
        <f t="shared" si="565"/>
        <v>-4928</v>
      </c>
      <c r="AL315" s="75">
        <f t="shared" si="566"/>
        <v>-4928</v>
      </c>
      <c r="AM315" s="114">
        <v>4440</v>
      </c>
      <c r="AN315" s="120"/>
      <c r="AO315" s="75">
        <f t="shared" si="483"/>
        <v>-6453</v>
      </c>
      <c r="AP315" s="75">
        <f t="shared" si="483"/>
        <v>-4275</v>
      </c>
      <c r="AQ315" s="75"/>
      <c r="AR315" s="126">
        <f t="shared" si="520"/>
        <v>-5030</v>
      </c>
      <c r="AS315" s="75">
        <f t="shared" si="484"/>
        <v>-5985</v>
      </c>
      <c r="AT315" s="75">
        <f t="shared" si="484"/>
        <v>-6658</v>
      </c>
      <c r="AU315" s="75">
        <f t="shared" si="484"/>
        <v>0</v>
      </c>
      <c r="AV315" s="75">
        <f t="shared" si="484"/>
        <v>-5744</v>
      </c>
      <c r="AW315" s="112">
        <v>4347</v>
      </c>
      <c r="AX315" s="75">
        <f t="shared" si="485"/>
        <v>-8135</v>
      </c>
      <c r="AY315" s="75">
        <f t="shared" si="485"/>
        <v>-5374</v>
      </c>
      <c r="AZ315" s="75"/>
      <c r="BA315" s="75">
        <f t="shared" si="503"/>
        <v>-5374</v>
      </c>
      <c r="BB315" s="75">
        <f t="shared" si="503"/>
        <v>-3465</v>
      </c>
      <c r="BC315" s="75">
        <f t="shared" si="503"/>
        <v>-6106</v>
      </c>
      <c r="BD315" s="75">
        <f t="shared" si="503"/>
        <v>-5542</v>
      </c>
      <c r="BE315" s="75">
        <f t="shared" si="503"/>
        <v>-4861</v>
      </c>
      <c r="BF315" s="75">
        <f t="shared" si="503"/>
        <v>-3942</v>
      </c>
      <c r="BG315" s="112">
        <v>3182</v>
      </c>
      <c r="BH315" s="75">
        <f t="shared" si="521"/>
        <v>-6145</v>
      </c>
      <c r="BI315" s="75">
        <f t="shared" si="567"/>
        <v>5150</v>
      </c>
      <c r="BJ315" s="75">
        <f t="shared" si="568"/>
        <v>-4830</v>
      </c>
      <c r="BK315" s="75">
        <f t="shared" si="487"/>
        <v>-5330</v>
      </c>
      <c r="BL315" s="75">
        <f t="shared" si="487"/>
        <v>-4488</v>
      </c>
      <c r="BM315" s="75"/>
      <c r="BN315" s="75">
        <f t="shared" si="488"/>
        <v>-6172</v>
      </c>
      <c r="BO315" s="75">
        <f t="shared" si="488"/>
        <v>-4635</v>
      </c>
      <c r="BP315" s="112">
        <v>3980</v>
      </c>
      <c r="BQ315" s="75">
        <f t="shared" si="524"/>
        <v>-4626</v>
      </c>
      <c r="BR315" s="112">
        <v>3685</v>
      </c>
      <c r="BS315" s="75">
        <f t="shared" si="569"/>
        <v>5540</v>
      </c>
      <c r="BT315" s="75">
        <f t="shared" ref="BT315:CA346" si="590">-ROUND(MAX(INDEX(BT$26:BT$38,MATCH(MAX($F315-BT$86-IF(BT$8="Yes",IF(BT$9=0,$U315,MIN($U315,BT$9)),0),0),BT$12:BT$25,1))*(MAX($F315-BT$86-IF(BT$8="Yes",IF(BT$9=0,$U315,MIN($U315,BT$9)),0),0)-INDEX(BT$12:BT$25,MATCH(MAX($F315-BT$86-IF(BT$8="Yes",IF(BT$9=0,$U315,MIN($U315,BT$9)),0),0),BT$12:BT$25,1)))+INDEX(BT$39:BT$51,MATCH(MAX($F315-BT$86-IF(BT$8="Yes",IF(BT$9=0,$U315,MIN($U315,BT$9)),0),0),BT$12:BT$25,1))-BT$87,0),0)</f>
        <v>-6637</v>
      </c>
      <c r="BU315" s="75">
        <f t="shared" si="590"/>
        <v>-5735</v>
      </c>
      <c r="BV315" s="75">
        <f t="shared" si="590"/>
        <v>0</v>
      </c>
      <c r="BW315" s="75">
        <f t="shared" si="590"/>
        <v>0</v>
      </c>
      <c r="BX315" s="75">
        <f t="shared" si="590"/>
        <v>-4881</v>
      </c>
      <c r="BY315" s="75">
        <f t="shared" si="590"/>
        <v>-4481</v>
      </c>
      <c r="BZ315" s="75">
        <f t="shared" si="590"/>
        <v>-5612</v>
      </c>
      <c r="CA315" s="75">
        <f t="shared" si="590"/>
        <v>-4667</v>
      </c>
      <c r="CB315" s="112">
        <v>3794</v>
      </c>
      <c r="CC315" s="75">
        <f t="shared" si="526"/>
        <v>-1022</v>
      </c>
      <c r="CD315" s="75">
        <f t="shared" si="570"/>
        <v>500</v>
      </c>
      <c r="CE315" s="126">
        <f t="shared" si="571"/>
        <v>-2369</v>
      </c>
      <c r="CF315" s="75">
        <f t="shared" si="529"/>
        <v>-4735</v>
      </c>
      <c r="CG315" s="75"/>
      <c r="CH315" s="75">
        <f t="shared" si="490"/>
        <v>-8964</v>
      </c>
      <c r="CI315" s="75">
        <f t="shared" si="490"/>
        <v>-3408</v>
      </c>
      <c r="CJ315" s="75"/>
      <c r="CK315" s="75">
        <f t="shared" si="491"/>
        <v>-3892</v>
      </c>
      <c r="CL315" s="75">
        <f t="shared" si="491"/>
        <v>-5551</v>
      </c>
      <c r="CM315" s="112">
        <v>3781</v>
      </c>
      <c r="CN315" s="75">
        <f t="shared" si="492"/>
        <v>0</v>
      </c>
      <c r="CO315" s="75">
        <f t="shared" si="492"/>
        <v>0</v>
      </c>
      <c r="CP315" s="75">
        <f t="shared" si="492"/>
        <v>0</v>
      </c>
      <c r="CQ315" s="75"/>
      <c r="CR315" s="126">
        <f t="shared" si="530"/>
        <v>-5669</v>
      </c>
      <c r="CS315" s="112">
        <v>2824.8980000000001</v>
      </c>
      <c r="CT315" s="121">
        <f t="shared" si="572"/>
        <v>-5.1072072072072074E-2</v>
      </c>
      <c r="CU315" s="75">
        <f t="shared" si="493"/>
        <v>-5230</v>
      </c>
      <c r="CV315" s="75">
        <f t="shared" si="493"/>
        <v>-5612</v>
      </c>
      <c r="CW315" s="75">
        <f t="shared" si="493"/>
        <v>0</v>
      </c>
      <c r="CX315" s="126" cm="1">
        <f t="array" ref="CX315">IF($F315&lt;=10000,0,-ROUND(MAX(INDEX(CX$26:CX$38,MATCH(MAX($F315-CX$86-IF(CX$8="Yes",IF(CX$9=0,$U315,MIN($U315,CX$9)),0),0),CX$12:CX$25,1))*(MAX($F315-CX$86-IF(CX$8="Yes",IF(CX$9=0,$U315,MIN($U315,CX$9)),0),0)-INDEX(CX$12:CX$25,MATCH(MAX($F315-CX$86-IF(CX$8="Yes",IF(CX$9=0,$U315,MIN($U315,CX$9)),0),0),CX$12:CX$25,1)))+INDEX(CX$39:CX$51,MATCH(MAX($F315-CX$86-IF(CX$8="Yes",IF(CX$9=0,$U315,MIN($U315,CX$9)),0),0),CX$12:CX$25,1))-CX$87,0),0))*(1-_xlfn.IFNA(INDEX(WVFamilyCredit[Percent],MATCH(1,(WVFamilyCredit[Year]=Calc!$B$4)*(WVFamilyCredit[HH Size]=SUM(Calc!$B$11:$B$12))*(WVFamilyCredit[Status]=Calc!$B$8)*(WVFamilyCredit[greater than]&lt;=$F315)*(WVFamilyCredit[equal to or less than]&gt;=$F315),0)),0))</f>
        <v>-4692</v>
      </c>
      <c r="CY315" s="115" cm="1">
        <f t="array" ref="CY315">(1-_xlfn.IFNA(INDEX(WVFamilyCredit[Percent],MATCH(1,(WVFamilyCredit[Year]=Calc!$B$4)*(WVFamilyCredit[HH Size]=SUM(Calc!$B$11:$B$12))*(WVFamilyCredit[Status]=Calc!$B$8)*(WVFamilyCredit[greater than]&lt;=$F315)*(WVFamilyCredit[equal to or less than]&gt;=$F315),0)),0))</f>
        <v>1</v>
      </c>
      <c r="CZ315" s="112">
        <v>4985</v>
      </c>
      <c r="DA315" s="57"/>
      <c r="DB315" s="75">
        <f t="shared" si="494"/>
        <v>-4797</v>
      </c>
      <c r="DC315" s="75">
        <f t="shared" si="494"/>
        <v>0</v>
      </c>
      <c r="DE315" s="57"/>
      <c r="DF315" s="57">
        <f t="shared" si="573"/>
        <v>4363</v>
      </c>
      <c r="DG315" s="57">
        <f t="shared" si="574"/>
        <v>4440</v>
      </c>
      <c r="DH315">
        <v>0</v>
      </c>
      <c r="DI315" s="57">
        <f t="shared" si="575"/>
        <v>4347</v>
      </c>
      <c r="DJ315" s="75">
        <f t="shared" si="576"/>
        <v>3182</v>
      </c>
      <c r="DK315" s="75">
        <f t="shared" si="577"/>
        <v>3980</v>
      </c>
      <c r="DL315" s="75">
        <f t="shared" si="578"/>
        <v>3685</v>
      </c>
      <c r="DM315" s="57">
        <f t="shared" si="579"/>
        <v>3794</v>
      </c>
      <c r="DN315" s="57">
        <f t="shared" si="580"/>
        <v>3781</v>
      </c>
      <c r="DO315">
        <f>0</f>
        <v>0</v>
      </c>
      <c r="DP315">
        <v>0</v>
      </c>
      <c r="DQ315" s="57">
        <f t="shared" si="581"/>
        <v>-5669</v>
      </c>
      <c r="DR315" s="75">
        <f t="shared" si="582"/>
        <v>-4692</v>
      </c>
      <c r="EB315" s="209" cm="1">
        <f t="array" ref="EB315">_xlfn.IFNA(INDEX(CAeitcTable[],MATCH(1,(CAeitcTable[At Least]&lt;=$F315)*(CAeitcTable[But Not Over]&gt;=$F315),0),MATCH(MIN($B$12,3),VALUE(CAeitcTable[#Headers]),0)),0)</f>
        <v>0</v>
      </c>
      <c r="EC315">
        <f t="shared" si="495"/>
        <v>0</v>
      </c>
      <c r="ED315">
        <f t="shared" si="495"/>
        <v>0</v>
      </c>
      <c r="EE315">
        <f t="shared" si="495"/>
        <v>0</v>
      </c>
      <c r="EF315">
        <f t="shared" si="495"/>
        <v>0</v>
      </c>
      <c r="EI315">
        <f t="shared" si="531"/>
        <v>0</v>
      </c>
      <c r="EK315">
        <f t="shared" si="496"/>
        <v>0</v>
      </c>
      <c r="EL315">
        <f t="shared" si="496"/>
        <v>0</v>
      </c>
      <c r="EM315">
        <f t="shared" si="496"/>
        <v>0</v>
      </c>
      <c r="EN315">
        <f t="shared" si="496"/>
        <v>0</v>
      </c>
      <c r="EP315">
        <f t="shared" si="497"/>
        <v>0</v>
      </c>
      <c r="EQ315">
        <f t="shared" si="497"/>
        <v>0</v>
      </c>
      <c r="ER315" s="209">
        <f t="shared" si="583"/>
        <v>0</v>
      </c>
      <c r="ES315">
        <f t="shared" si="498"/>
        <v>0</v>
      </c>
      <c r="ET315">
        <f t="shared" si="498"/>
        <v>0</v>
      </c>
      <c r="EU315" s="213">
        <f t="shared" si="533"/>
        <v>0</v>
      </c>
      <c r="EW315" s="215">
        <f t="shared" si="584"/>
        <v>0</v>
      </c>
      <c r="EX315">
        <f t="shared" si="499"/>
        <v>0</v>
      </c>
      <c r="EY315">
        <f t="shared" si="499"/>
        <v>0</v>
      </c>
      <c r="FB315">
        <f t="shared" si="500"/>
        <v>0</v>
      </c>
      <c r="FC315">
        <f t="shared" si="500"/>
        <v>0</v>
      </c>
      <c r="FD315">
        <f t="shared" si="500"/>
        <v>0</v>
      </c>
      <c r="FG315" s="215">
        <f t="shared" si="585"/>
        <v>0</v>
      </c>
      <c r="FH315">
        <f t="shared" si="501"/>
        <v>0</v>
      </c>
      <c r="FI315">
        <f t="shared" si="501"/>
        <v>0</v>
      </c>
      <c r="FK315">
        <f t="shared" si="536"/>
        <v>0</v>
      </c>
      <c r="FL315" s="215">
        <f t="shared" si="586"/>
        <v>0</v>
      </c>
      <c r="FP315" s="215">
        <f t="shared" si="587"/>
        <v>0</v>
      </c>
      <c r="FQ315">
        <f t="shared" si="539"/>
        <v>0</v>
      </c>
      <c r="FR315" s="215">
        <f t="shared" si="588"/>
        <v>0</v>
      </c>
      <c r="FS315" s="209">
        <f t="shared" si="541"/>
        <v>315</v>
      </c>
      <c r="FU315">
        <f t="shared" si="542"/>
        <v>0</v>
      </c>
    </row>
    <row r="316" spans="6:177">
      <c r="F316" s="2">
        <v>111500</v>
      </c>
      <c r="G316">
        <f t="shared" si="557"/>
        <v>111525</v>
      </c>
      <c r="H316" s="75">
        <f t="shared" si="505"/>
        <v>-16836</v>
      </c>
      <c r="I316" s="2"/>
      <c r="J316" s="2"/>
      <c r="K316" s="2"/>
      <c r="L316" s="2"/>
      <c r="M316" s="2">
        <f t="shared" si="506"/>
        <v>0</v>
      </c>
      <c r="N316" s="2"/>
      <c r="O316" s="2"/>
      <c r="P316" s="2">
        <f t="shared" si="507"/>
        <v>0</v>
      </c>
      <c r="Q316" s="2"/>
      <c r="R316" s="2"/>
      <c r="S316" s="2">
        <f t="shared" si="545"/>
        <v>0</v>
      </c>
      <c r="T316" s="2"/>
      <c r="U316" s="2">
        <f t="shared" si="509"/>
        <v>0</v>
      </c>
      <c r="V316" s="2"/>
      <c r="W316" s="75">
        <f t="shared" si="558"/>
        <v>-3489</v>
      </c>
      <c r="X316" s="75">
        <f t="shared" si="559"/>
        <v>5</v>
      </c>
      <c r="Y316" s="75">
        <f t="shared" si="512"/>
        <v>0</v>
      </c>
      <c r="Z316" s="2"/>
      <c r="AA316" s="2">
        <f t="shared" si="560"/>
        <v>2500</v>
      </c>
      <c r="AB316" s="2">
        <f>IF($F316&lt;=AD$64,AD$65,AD$66)*Calc!$B$12+AD$63</f>
        <v>1500</v>
      </c>
      <c r="AC316" s="2">
        <f t="shared" si="561"/>
        <v>4000</v>
      </c>
      <c r="AD316" s="126">
        <f t="shared" si="562"/>
        <v>-5460</v>
      </c>
      <c r="AE316" s="112">
        <v>4363</v>
      </c>
      <c r="AF316" s="75">
        <f t="shared" si="516"/>
        <v>0</v>
      </c>
      <c r="AG316" s="75"/>
      <c r="AH316" s="75">
        <f t="shared" si="517"/>
        <v>-2441</v>
      </c>
      <c r="AI316" s="75">
        <f t="shared" si="563"/>
        <v>0</v>
      </c>
      <c r="AJ316" s="75">
        <f t="shared" si="564"/>
        <v>0</v>
      </c>
      <c r="AK316" s="75">
        <f t="shared" si="565"/>
        <v>-4952</v>
      </c>
      <c r="AL316" s="75">
        <f t="shared" si="566"/>
        <v>-4952</v>
      </c>
      <c r="AM316" s="114">
        <v>4440</v>
      </c>
      <c r="AN316" s="120"/>
      <c r="AO316" s="75">
        <f t="shared" si="483"/>
        <v>-6499</v>
      </c>
      <c r="AP316" s="75">
        <f t="shared" si="483"/>
        <v>-4297</v>
      </c>
      <c r="AQ316" s="75"/>
      <c r="AR316" s="126">
        <f t="shared" si="520"/>
        <v>-5058</v>
      </c>
      <c r="AS316" s="75">
        <f t="shared" si="484"/>
        <v>-6018</v>
      </c>
      <c r="AT316" s="75">
        <f t="shared" si="484"/>
        <v>-6700</v>
      </c>
      <c r="AU316" s="75">
        <f t="shared" si="484"/>
        <v>0</v>
      </c>
      <c r="AV316" s="75">
        <f t="shared" si="484"/>
        <v>-5773</v>
      </c>
      <c r="AW316" s="112">
        <v>4347</v>
      </c>
      <c r="AX316" s="75">
        <f t="shared" si="485"/>
        <v>-8176</v>
      </c>
      <c r="AY316" s="75">
        <f t="shared" si="485"/>
        <v>-5403</v>
      </c>
      <c r="AZ316" s="75"/>
      <c r="BA316" s="75">
        <f t="shared" si="503"/>
        <v>-5399</v>
      </c>
      <c r="BB316" s="75">
        <f t="shared" si="503"/>
        <v>-3481</v>
      </c>
      <c r="BC316" s="75">
        <f t="shared" si="503"/>
        <v>-6136</v>
      </c>
      <c r="BD316" s="75">
        <f t="shared" si="503"/>
        <v>-5570</v>
      </c>
      <c r="BE316" s="75">
        <f t="shared" si="503"/>
        <v>-4883</v>
      </c>
      <c r="BF316" s="75">
        <f t="shared" si="503"/>
        <v>-3963</v>
      </c>
      <c r="BG316" s="112">
        <v>3182</v>
      </c>
      <c r="BH316" s="75">
        <f t="shared" si="521"/>
        <v>-6181</v>
      </c>
      <c r="BI316" s="75">
        <f t="shared" si="567"/>
        <v>5150</v>
      </c>
      <c r="BJ316" s="75">
        <f t="shared" si="568"/>
        <v>-4855</v>
      </c>
      <c r="BK316" s="75">
        <f t="shared" si="487"/>
        <v>-5355</v>
      </c>
      <c r="BL316" s="75">
        <f t="shared" si="487"/>
        <v>-4509</v>
      </c>
      <c r="BM316" s="75"/>
      <c r="BN316" s="75">
        <f t="shared" si="488"/>
        <v>-6206</v>
      </c>
      <c r="BO316" s="75">
        <f t="shared" si="488"/>
        <v>-4660</v>
      </c>
      <c r="BP316" s="112">
        <v>3980</v>
      </c>
      <c r="BQ316" s="75">
        <f t="shared" si="524"/>
        <v>-4651</v>
      </c>
      <c r="BR316" s="112">
        <v>3685</v>
      </c>
      <c r="BS316" s="75">
        <f t="shared" si="569"/>
        <v>5540</v>
      </c>
      <c r="BT316" s="75">
        <f t="shared" si="590"/>
        <v>-6670</v>
      </c>
      <c r="BU316" s="75">
        <f t="shared" si="590"/>
        <v>-5768</v>
      </c>
      <c r="BV316" s="75">
        <f t="shared" si="590"/>
        <v>0</v>
      </c>
      <c r="BW316" s="75">
        <f t="shared" si="590"/>
        <v>0</v>
      </c>
      <c r="BX316" s="75">
        <f t="shared" si="590"/>
        <v>-4913</v>
      </c>
      <c r="BY316" s="75">
        <f t="shared" si="590"/>
        <v>-4505</v>
      </c>
      <c r="BZ316" s="75">
        <f t="shared" si="590"/>
        <v>-5642</v>
      </c>
      <c r="CA316" s="75">
        <f t="shared" si="590"/>
        <v>-4691</v>
      </c>
      <c r="CB316" s="112">
        <v>3794</v>
      </c>
      <c r="CC316" s="75">
        <f t="shared" si="526"/>
        <v>-1032</v>
      </c>
      <c r="CD316" s="75">
        <f t="shared" si="570"/>
        <v>500</v>
      </c>
      <c r="CE316" s="126">
        <f t="shared" si="571"/>
        <v>-2388</v>
      </c>
      <c r="CF316" s="75">
        <f t="shared" si="529"/>
        <v>-4759</v>
      </c>
      <c r="CG316" s="75"/>
      <c r="CH316" s="75">
        <f t="shared" si="490"/>
        <v>-9007</v>
      </c>
      <c r="CI316" s="75">
        <f t="shared" si="490"/>
        <v>-3423</v>
      </c>
      <c r="CJ316" s="75"/>
      <c r="CK316" s="75">
        <f t="shared" si="491"/>
        <v>-3916</v>
      </c>
      <c r="CL316" s="75">
        <f t="shared" si="491"/>
        <v>-5583</v>
      </c>
      <c r="CM316" s="112">
        <v>3781</v>
      </c>
      <c r="CN316" s="75">
        <f t="shared" si="492"/>
        <v>0</v>
      </c>
      <c r="CO316" s="75">
        <f t="shared" si="492"/>
        <v>0</v>
      </c>
      <c r="CP316" s="75">
        <f t="shared" si="492"/>
        <v>0</v>
      </c>
      <c r="CQ316" s="75"/>
      <c r="CR316" s="126">
        <f t="shared" si="530"/>
        <v>-5700</v>
      </c>
      <c r="CS316" s="112">
        <v>2824.8980000000001</v>
      </c>
      <c r="CT316" s="121">
        <f t="shared" si="572"/>
        <v>-5.1121076233183856E-2</v>
      </c>
      <c r="CU316" s="75">
        <f t="shared" si="493"/>
        <v>-5263</v>
      </c>
      <c r="CV316" s="75">
        <f t="shared" si="493"/>
        <v>-5640</v>
      </c>
      <c r="CW316" s="75">
        <f t="shared" si="493"/>
        <v>0</v>
      </c>
      <c r="CX316" s="126" cm="1">
        <f t="array" ref="CX316">IF($F316&lt;=10000,0,-ROUND(MAX(INDEX(CX$26:CX$38,MATCH(MAX($F316-CX$86-IF(CX$8="Yes",IF(CX$9=0,$U316,MIN($U316,CX$9)),0),0),CX$12:CX$25,1))*(MAX($F316-CX$86-IF(CX$8="Yes",IF(CX$9=0,$U316,MIN($U316,CX$9)),0),0)-INDEX(CX$12:CX$25,MATCH(MAX($F316-CX$86-IF(CX$8="Yes",IF(CX$9=0,$U316,MIN($U316,CX$9)),0),0),CX$12:CX$25,1)))+INDEX(CX$39:CX$51,MATCH(MAX($F316-CX$86-IF(CX$8="Yes",IF(CX$9=0,$U316,MIN($U316,CX$9)),0),0),CX$12:CX$25,1))-CX$87,0),0))*(1-_xlfn.IFNA(INDEX(WVFamilyCredit[Percent],MATCH(1,(WVFamilyCredit[Year]=Calc!$B$4)*(WVFamilyCredit[HH Size]=SUM(Calc!$B$11:$B$12))*(WVFamilyCredit[Status]=Calc!$B$8)*(WVFamilyCredit[greater than]&lt;=$F316)*(WVFamilyCredit[equal to or less than]&gt;=$F316),0)),0))</f>
        <v>-4718</v>
      </c>
      <c r="CY316" s="115" cm="1">
        <f t="array" ref="CY316">(1-_xlfn.IFNA(INDEX(WVFamilyCredit[Percent],MATCH(1,(WVFamilyCredit[Year]=Calc!$B$4)*(WVFamilyCredit[HH Size]=SUM(Calc!$B$11:$B$12))*(WVFamilyCredit[Status]=Calc!$B$8)*(WVFamilyCredit[greater than]&lt;=$F316)*(WVFamilyCredit[equal to or less than]&gt;=$F316),0)),0))</f>
        <v>1</v>
      </c>
      <c r="CZ316" s="112">
        <v>4985</v>
      </c>
      <c r="DA316" s="57"/>
      <c r="DB316" s="75">
        <f t="shared" si="494"/>
        <v>-4823</v>
      </c>
      <c r="DC316" s="75">
        <f t="shared" si="494"/>
        <v>0</v>
      </c>
      <c r="DE316" s="57"/>
      <c r="DF316" s="57">
        <f t="shared" si="573"/>
        <v>4363</v>
      </c>
      <c r="DG316" s="57">
        <f t="shared" si="574"/>
        <v>4440</v>
      </c>
      <c r="DH316">
        <v>0</v>
      </c>
      <c r="DI316" s="57">
        <f t="shared" si="575"/>
        <v>4347</v>
      </c>
      <c r="DJ316" s="75">
        <f t="shared" si="576"/>
        <v>3182</v>
      </c>
      <c r="DK316" s="75">
        <f t="shared" si="577"/>
        <v>3980</v>
      </c>
      <c r="DL316" s="75">
        <f t="shared" si="578"/>
        <v>3685</v>
      </c>
      <c r="DM316" s="57">
        <f t="shared" si="579"/>
        <v>3794</v>
      </c>
      <c r="DN316" s="57">
        <f t="shared" si="580"/>
        <v>3781</v>
      </c>
      <c r="DO316">
        <f>0</f>
        <v>0</v>
      </c>
      <c r="DP316">
        <v>0</v>
      </c>
      <c r="DQ316" s="57">
        <f t="shared" si="581"/>
        <v>-5700</v>
      </c>
      <c r="DR316" s="75">
        <f t="shared" si="582"/>
        <v>-4718</v>
      </c>
      <c r="EB316" s="209" cm="1">
        <f t="array" ref="EB316">_xlfn.IFNA(INDEX(CAeitcTable[],MATCH(1,(CAeitcTable[At Least]&lt;=$F316)*(CAeitcTable[But Not Over]&gt;=$F316),0),MATCH(MIN($B$12,3),VALUE(CAeitcTable[#Headers]),0)),0)</f>
        <v>0</v>
      </c>
      <c r="EC316">
        <f t="shared" si="495"/>
        <v>0</v>
      </c>
      <c r="ED316">
        <f t="shared" si="495"/>
        <v>0</v>
      </c>
      <c r="EE316">
        <f t="shared" si="495"/>
        <v>0</v>
      </c>
      <c r="EF316">
        <f t="shared" si="495"/>
        <v>0</v>
      </c>
      <c r="EI316">
        <f t="shared" si="531"/>
        <v>0</v>
      </c>
      <c r="EK316">
        <f t="shared" si="496"/>
        <v>0</v>
      </c>
      <c r="EL316">
        <f t="shared" si="496"/>
        <v>0</v>
      </c>
      <c r="EM316">
        <f t="shared" si="496"/>
        <v>0</v>
      </c>
      <c r="EN316">
        <f t="shared" si="496"/>
        <v>0</v>
      </c>
      <c r="EP316">
        <f t="shared" si="497"/>
        <v>0</v>
      </c>
      <c r="EQ316">
        <f t="shared" si="497"/>
        <v>0</v>
      </c>
      <c r="ER316" s="209">
        <f t="shared" si="583"/>
        <v>0</v>
      </c>
      <c r="ES316">
        <f t="shared" si="498"/>
        <v>0</v>
      </c>
      <c r="ET316">
        <f t="shared" si="498"/>
        <v>0</v>
      </c>
      <c r="EU316" s="213">
        <f t="shared" si="533"/>
        <v>0</v>
      </c>
      <c r="EW316" s="215">
        <f t="shared" si="584"/>
        <v>0</v>
      </c>
      <c r="EX316">
        <f t="shared" si="499"/>
        <v>0</v>
      </c>
      <c r="EY316">
        <f t="shared" si="499"/>
        <v>0</v>
      </c>
      <c r="FB316">
        <f t="shared" si="500"/>
        <v>0</v>
      </c>
      <c r="FC316">
        <f t="shared" si="500"/>
        <v>0</v>
      </c>
      <c r="FD316">
        <f t="shared" si="500"/>
        <v>0</v>
      </c>
      <c r="FG316" s="215">
        <f t="shared" si="585"/>
        <v>0</v>
      </c>
      <c r="FH316">
        <f t="shared" si="501"/>
        <v>0</v>
      </c>
      <c r="FI316">
        <f t="shared" si="501"/>
        <v>0</v>
      </c>
      <c r="FK316">
        <f t="shared" si="536"/>
        <v>0</v>
      </c>
      <c r="FL316" s="215">
        <f t="shared" si="586"/>
        <v>0</v>
      </c>
      <c r="FP316" s="215">
        <f t="shared" si="587"/>
        <v>0</v>
      </c>
      <c r="FQ316">
        <f t="shared" si="539"/>
        <v>0</v>
      </c>
      <c r="FR316" s="215">
        <f t="shared" si="588"/>
        <v>0</v>
      </c>
      <c r="FS316" s="209">
        <f t="shared" si="541"/>
        <v>315</v>
      </c>
      <c r="FU316">
        <f t="shared" si="542"/>
        <v>0</v>
      </c>
    </row>
    <row r="317" spans="6:177">
      <c r="F317" s="2">
        <v>112000</v>
      </c>
      <c r="G317">
        <f t="shared" si="557"/>
        <v>112025</v>
      </c>
      <c r="H317" s="75">
        <f t="shared" si="505"/>
        <v>-16956</v>
      </c>
      <c r="I317" s="2"/>
      <c r="J317" s="2"/>
      <c r="K317" s="2"/>
      <c r="L317" s="2"/>
      <c r="M317" s="2">
        <f t="shared" si="506"/>
        <v>0</v>
      </c>
      <c r="N317" s="2"/>
      <c r="O317" s="2"/>
      <c r="P317" s="2">
        <f t="shared" si="507"/>
        <v>0</v>
      </c>
      <c r="Q317" s="2"/>
      <c r="R317" s="2"/>
      <c r="S317" s="2">
        <f t="shared" si="545"/>
        <v>0</v>
      </c>
      <c r="T317" s="2"/>
      <c r="U317" s="2">
        <f t="shared" si="509"/>
        <v>0</v>
      </c>
      <c r="V317" s="2"/>
      <c r="W317" s="75">
        <f t="shared" si="558"/>
        <v>-3509</v>
      </c>
      <c r="X317" s="75">
        <f t="shared" si="559"/>
        <v>5</v>
      </c>
      <c r="Y317" s="75">
        <f t="shared" si="512"/>
        <v>0</v>
      </c>
      <c r="Z317" s="2"/>
      <c r="AA317" s="2">
        <f t="shared" si="560"/>
        <v>2500</v>
      </c>
      <c r="AB317" s="2">
        <f>IF($F317&lt;=AD$64,AD$65,AD$66)*Calc!$B$12+AD$63</f>
        <v>1500</v>
      </c>
      <c r="AC317" s="2">
        <f t="shared" si="561"/>
        <v>4000</v>
      </c>
      <c r="AD317" s="126">
        <f t="shared" si="562"/>
        <v>-5485</v>
      </c>
      <c r="AE317" s="112">
        <v>4363</v>
      </c>
      <c r="AF317" s="75">
        <f t="shared" si="516"/>
        <v>0</v>
      </c>
      <c r="AG317" s="75"/>
      <c r="AH317" s="75">
        <f t="shared" si="517"/>
        <v>-2454</v>
      </c>
      <c r="AI317" s="75">
        <f t="shared" si="563"/>
        <v>0</v>
      </c>
      <c r="AJ317" s="75">
        <f t="shared" si="564"/>
        <v>0</v>
      </c>
      <c r="AK317" s="75">
        <f t="shared" si="565"/>
        <v>-4975</v>
      </c>
      <c r="AL317" s="75">
        <f t="shared" si="566"/>
        <v>-4975</v>
      </c>
      <c r="AM317" s="114">
        <v>4440</v>
      </c>
      <c r="AN317" s="120"/>
      <c r="AO317" s="75">
        <f t="shared" si="483"/>
        <v>-6546</v>
      </c>
      <c r="AP317" s="75">
        <f t="shared" si="483"/>
        <v>-4319</v>
      </c>
      <c r="AQ317" s="75"/>
      <c r="AR317" s="126">
        <f t="shared" si="520"/>
        <v>-5085</v>
      </c>
      <c r="AS317" s="75">
        <f t="shared" si="484"/>
        <v>-6051</v>
      </c>
      <c r="AT317" s="75">
        <f t="shared" si="484"/>
        <v>-6743</v>
      </c>
      <c r="AU317" s="75">
        <f t="shared" si="484"/>
        <v>0</v>
      </c>
      <c r="AV317" s="75">
        <f t="shared" si="484"/>
        <v>-5802</v>
      </c>
      <c r="AW317" s="112">
        <v>4347</v>
      </c>
      <c r="AX317" s="75">
        <f t="shared" si="485"/>
        <v>-8218</v>
      </c>
      <c r="AY317" s="75">
        <f t="shared" si="485"/>
        <v>-5432</v>
      </c>
      <c r="AZ317" s="75"/>
      <c r="BA317" s="75">
        <f t="shared" si="503"/>
        <v>-5424</v>
      </c>
      <c r="BB317" s="75">
        <f t="shared" si="503"/>
        <v>-3497</v>
      </c>
      <c r="BC317" s="75">
        <f t="shared" si="503"/>
        <v>-6166</v>
      </c>
      <c r="BD317" s="75">
        <f t="shared" si="503"/>
        <v>-5599</v>
      </c>
      <c r="BE317" s="75">
        <f t="shared" si="503"/>
        <v>-4906</v>
      </c>
      <c r="BF317" s="75">
        <f t="shared" si="503"/>
        <v>-3985</v>
      </c>
      <c r="BG317" s="112">
        <v>3182</v>
      </c>
      <c r="BH317" s="75">
        <f t="shared" si="521"/>
        <v>-6217</v>
      </c>
      <c r="BI317" s="75">
        <f t="shared" si="567"/>
        <v>5150</v>
      </c>
      <c r="BJ317" s="75">
        <f t="shared" si="568"/>
        <v>-4880</v>
      </c>
      <c r="BK317" s="75">
        <f t="shared" si="487"/>
        <v>-5380</v>
      </c>
      <c r="BL317" s="75">
        <f t="shared" si="487"/>
        <v>-4531</v>
      </c>
      <c r="BM317" s="75"/>
      <c r="BN317" s="75">
        <f t="shared" si="488"/>
        <v>-6240</v>
      </c>
      <c r="BO317" s="75">
        <f t="shared" si="488"/>
        <v>-4685</v>
      </c>
      <c r="BP317" s="112">
        <v>3980</v>
      </c>
      <c r="BQ317" s="75">
        <f t="shared" si="524"/>
        <v>-4676</v>
      </c>
      <c r="BR317" s="112">
        <v>3685</v>
      </c>
      <c r="BS317" s="75">
        <f t="shared" si="569"/>
        <v>5540</v>
      </c>
      <c r="BT317" s="75">
        <f t="shared" si="590"/>
        <v>-6704</v>
      </c>
      <c r="BU317" s="75">
        <f t="shared" si="590"/>
        <v>-5801</v>
      </c>
      <c r="BV317" s="75">
        <f t="shared" si="590"/>
        <v>0</v>
      </c>
      <c r="BW317" s="75">
        <f t="shared" si="590"/>
        <v>0</v>
      </c>
      <c r="BX317" s="75">
        <f t="shared" si="590"/>
        <v>-4944</v>
      </c>
      <c r="BY317" s="75">
        <f t="shared" si="590"/>
        <v>-4530</v>
      </c>
      <c r="BZ317" s="75">
        <f t="shared" si="590"/>
        <v>-5672</v>
      </c>
      <c r="CA317" s="75">
        <f t="shared" si="590"/>
        <v>-4714</v>
      </c>
      <c r="CB317" s="112">
        <v>3794</v>
      </c>
      <c r="CC317" s="75">
        <f t="shared" si="526"/>
        <v>-1042</v>
      </c>
      <c r="CD317" s="75">
        <f t="shared" si="570"/>
        <v>500</v>
      </c>
      <c r="CE317" s="126">
        <f t="shared" si="571"/>
        <v>-2406</v>
      </c>
      <c r="CF317" s="75">
        <f t="shared" si="529"/>
        <v>-4782</v>
      </c>
      <c r="CG317" s="75"/>
      <c r="CH317" s="75">
        <f t="shared" si="490"/>
        <v>-9051</v>
      </c>
      <c r="CI317" s="75">
        <f t="shared" si="490"/>
        <v>-3438</v>
      </c>
      <c r="CJ317" s="75"/>
      <c r="CK317" s="75">
        <f t="shared" si="491"/>
        <v>-3940</v>
      </c>
      <c r="CL317" s="75">
        <f t="shared" si="491"/>
        <v>-5615</v>
      </c>
      <c r="CM317" s="112">
        <v>3781</v>
      </c>
      <c r="CN317" s="75">
        <f t="shared" si="492"/>
        <v>0</v>
      </c>
      <c r="CO317" s="75">
        <f t="shared" si="492"/>
        <v>0</v>
      </c>
      <c r="CP317" s="75">
        <f t="shared" si="492"/>
        <v>0</v>
      </c>
      <c r="CQ317" s="75"/>
      <c r="CR317" s="126">
        <f t="shared" si="530"/>
        <v>-5731</v>
      </c>
      <c r="CS317" s="112">
        <v>2824.8980000000001</v>
      </c>
      <c r="CT317" s="121">
        <f t="shared" si="572"/>
        <v>-5.1169642857142858E-2</v>
      </c>
      <c r="CU317" s="75">
        <f t="shared" si="493"/>
        <v>-5296</v>
      </c>
      <c r="CV317" s="75">
        <f t="shared" si="493"/>
        <v>-5669</v>
      </c>
      <c r="CW317" s="75">
        <f t="shared" si="493"/>
        <v>0</v>
      </c>
      <c r="CX317" s="126" cm="1">
        <f t="array" ref="CX317">IF($F317&lt;=10000,0,-ROUND(MAX(INDEX(CX$26:CX$38,MATCH(MAX($F317-CX$86-IF(CX$8="Yes",IF(CX$9=0,$U317,MIN($U317,CX$9)),0),0),CX$12:CX$25,1))*(MAX($F317-CX$86-IF(CX$8="Yes",IF(CX$9=0,$U317,MIN($U317,CX$9)),0),0)-INDEX(CX$12:CX$25,MATCH(MAX($F317-CX$86-IF(CX$8="Yes",IF(CX$9=0,$U317,MIN($U317,CX$9)),0),0),CX$12:CX$25,1)))+INDEX(CX$39:CX$51,MATCH(MAX($F317-CX$86-IF(CX$8="Yes",IF(CX$9=0,$U317,MIN($U317,CX$9)),0),0),CX$12:CX$25,1))-CX$87,0),0))*(1-_xlfn.IFNA(INDEX(WVFamilyCredit[Percent],MATCH(1,(WVFamilyCredit[Year]=Calc!$B$4)*(WVFamilyCredit[HH Size]=SUM(Calc!$B$11:$B$12))*(WVFamilyCredit[Status]=Calc!$B$8)*(WVFamilyCredit[greater than]&lt;=$F317)*(WVFamilyCredit[equal to or less than]&gt;=$F317),0)),0))</f>
        <v>-4744</v>
      </c>
      <c r="CY317" s="115" cm="1">
        <f t="array" ref="CY317">(1-_xlfn.IFNA(INDEX(WVFamilyCredit[Percent],MATCH(1,(WVFamilyCredit[Year]=Calc!$B$4)*(WVFamilyCredit[HH Size]=SUM(Calc!$B$11:$B$12))*(WVFamilyCredit[Status]=Calc!$B$8)*(WVFamilyCredit[greater than]&lt;=$F317)*(WVFamilyCredit[equal to or less than]&gt;=$F317),0)),0))</f>
        <v>1</v>
      </c>
      <c r="CZ317" s="112">
        <v>4985</v>
      </c>
      <c r="DA317" s="57"/>
      <c r="DB317" s="75">
        <f t="shared" si="494"/>
        <v>-4850</v>
      </c>
      <c r="DC317" s="75">
        <f t="shared" si="494"/>
        <v>0</v>
      </c>
      <c r="DE317" s="57"/>
      <c r="DF317" s="57">
        <f t="shared" si="573"/>
        <v>4363</v>
      </c>
      <c r="DG317" s="57">
        <f t="shared" si="574"/>
        <v>4440</v>
      </c>
      <c r="DH317">
        <v>0</v>
      </c>
      <c r="DI317" s="57">
        <f t="shared" si="575"/>
        <v>4347</v>
      </c>
      <c r="DJ317" s="75">
        <f t="shared" si="576"/>
        <v>3182</v>
      </c>
      <c r="DK317" s="75">
        <f t="shared" si="577"/>
        <v>3980</v>
      </c>
      <c r="DL317" s="75">
        <f t="shared" si="578"/>
        <v>3685</v>
      </c>
      <c r="DM317" s="57">
        <f t="shared" si="579"/>
        <v>3794</v>
      </c>
      <c r="DN317" s="57">
        <f t="shared" si="580"/>
        <v>3781</v>
      </c>
      <c r="DO317">
        <f>0</f>
        <v>0</v>
      </c>
      <c r="DP317">
        <v>0</v>
      </c>
      <c r="DQ317" s="57">
        <f t="shared" si="581"/>
        <v>-5731</v>
      </c>
      <c r="DR317" s="75">
        <f t="shared" si="582"/>
        <v>-4744</v>
      </c>
      <c r="EB317" s="209" cm="1">
        <f t="array" ref="EB317">_xlfn.IFNA(INDEX(CAeitcTable[],MATCH(1,(CAeitcTable[At Least]&lt;=$F317)*(CAeitcTable[But Not Over]&gt;=$F317),0),MATCH(MIN($B$12,3),VALUE(CAeitcTable[#Headers]),0)),0)</f>
        <v>0</v>
      </c>
      <c r="EC317">
        <f t="shared" si="495"/>
        <v>0</v>
      </c>
      <c r="ED317">
        <f t="shared" si="495"/>
        <v>0</v>
      </c>
      <c r="EE317">
        <f t="shared" si="495"/>
        <v>0</v>
      </c>
      <c r="EF317">
        <f t="shared" si="495"/>
        <v>0</v>
      </c>
      <c r="EI317">
        <f t="shared" si="531"/>
        <v>0</v>
      </c>
      <c r="EK317">
        <f t="shared" si="496"/>
        <v>0</v>
      </c>
      <c r="EL317">
        <f t="shared" si="496"/>
        <v>0</v>
      </c>
      <c r="EM317">
        <f t="shared" si="496"/>
        <v>0</v>
      </c>
      <c r="EN317">
        <f t="shared" si="496"/>
        <v>0</v>
      </c>
      <c r="EP317">
        <f t="shared" si="497"/>
        <v>0</v>
      </c>
      <c r="EQ317">
        <f t="shared" si="497"/>
        <v>0</v>
      </c>
      <c r="ER317" s="209">
        <f t="shared" si="583"/>
        <v>0</v>
      </c>
      <c r="ES317">
        <f t="shared" si="498"/>
        <v>0</v>
      </c>
      <c r="ET317">
        <f t="shared" si="498"/>
        <v>0</v>
      </c>
      <c r="EU317" s="213">
        <f t="shared" si="533"/>
        <v>0</v>
      </c>
      <c r="EW317" s="215">
        <f t="shared" si="584"/>
        <v>0</v>
      </c>
      <c r="EX317">
        <f t="shared" si="499"/>
        <v>0</v>
      </c>
      <c r="EY317">
        <f t="shared" si="499"/>
        <v>0</v>
      </c>
      <c r="FB317">
        <f t="shared" si="500"/>
        <v>0</v>
      </c>
      <c r="FC317">
        <f t="shared" si="500"/>
        <v>0</v>
      </c>
      <c r="FD317">
        <f t="shared" si="500"/>
        <v>0</v>
      </c>
      <c r="FG317" s="215">
        <f t="shared" si="585"/>
        <v>0</v>
      </c>
      <c r="FH317">
        <f t="shared" si="501"/>
        <v>0</v>
      </c>
      <c r="FI317">
        <f t="shared" si="501"/>
        <v>0</v>
      </c>
      <c r="FK317">
        <f t="shared" si="536"/>
        <v>0</v>
      </c>
      <c r="FL317" s="215">
        <f t="shared" si="586"/>
        <v>0</v>
      </c>
      <c r="FP317" s="215">
        <f t="shared" si="587"/>
        <v>0</v>
      </c>
      <c r="FQ317">
        <f t="shared" si="539"/>
        <v>0</v>
      </c>
      <c r="FR317" s="215">
        <f t="shared" si="588"/>
        <v>0</v>
      </c>
      <c r="FS317" s="209">
        <f t="shared" si="541"/>
        <v>315</v>
      </c>
      <c r="FU317">
        <f t="shared" si="542"/>
        <v>0</v>
      </c>
    </row>
    <row r="318" spans="6:177">
      <c r="F318" s="2">
        <v>112500</v>
      </c>
      <c r="G318">
        <f t="shared" si="557"/>
        <v>112525</v>
      </c>
      <c r="H318" s="75">
        <f t="shared" si="505"/>
        <v>-17076</v>
      </c>
      <c r="I318" s="2"/>
      <c r="J318" s="2"/>
      <c r="K318" s="2"/>
      <c r="L318" s="2"/>
      <c r="M318" s="2">
        <f t="shared" si="506"/>
        <v>0</v>
      </c>
      <c r="N318" s="2"/>
      <c r="O318" s="2"/>
      <c r="P318" s="2">
        <f t="shared" si="507"/>
        <v>0</v>
      </c>
      <c r="Q318" s="2"/>
      <c r="R318" s="2"/>
      <c r="S318" s="2">
        <f t="shared" si="545"/>
        <v>0</v>
      </c>
      <c r="T318" s="2"/>
      <c r="U318" s="2">
        <f t="shared" si="509"/>
        <v>0</v>
      </c>
      <c r="V318" s="2"/>
      <c r="W318" s="75">
        <f t="shared" si="558"/>
        <v>-3528</v>
      </c>
      <c r="X318" s="75">
        <f t="shared" si="559"/>
        <v>5</v>
      </c>
      <c r="Y318" s="75">
        <f t="shared" si="512"/>
        <v>0</v>
      </c>
      <c r="Z318" s="2"/>
      <c r="AA318" s="2">
        <f t="shared" si="560"/>
        <v>2500</v>
      </c>
      <c r="AB318" s="2">
        <f>IF($F318&lt;=AD$64,AD$65,AD$66)*Calc!$B$12+AD$63</f>
        <v>1500</v>
      </c>
      <c r="AC318" s="2">
        <f t="shared" si="561"/>
        <v>4000</v>
      </c>
      <c r="AD318" s="126">
        <f t="shared" si="562"/>
        <v>-5510</v>
      </c>
      <c r="AE318" s="112">
        <v>4363</v>
      </c>
      <c r="AF318" s="75">
        <f t="shared" si="516"/>
        <v>0</v>
      </c>
      <c r="AG318" s="75"/>
      <c r="AH318" s="75">
        <f t="shared" si="517"/>
        <v>-2466</v>
      </c>
      <c r="AI318" s="75">
        <f t="shared" si="563"/>
        <v>0</v>
      </c>
      <c r="AJ318" s="75">
        <f t="shared" si="564"/>
        <v>0</v>
      </c>
      <c r="AK318" s="75">
        <f t="shared" si="565"/>
        <v>-4999</v>
      </c>
      <c r="AL318" s="75">
        <f t="shared" si="566"/>
        <v>-4999</v>
      </c>
      <c r="AM318" s="114">
        <v>4440</v>
      </c>
      <c r="AN318" s="120"/>
      <c r="AO318" s="75">
        <f t="shared" si="483"/>
        <v>-6592</v>
      </c>
      <c r="AP318" s="75">
        <f t="shared" si="483"/>
        <v>-4341</v>
      </c>
      <c r="AQ318" s="75"/>
      <c r="AR318" s="126">
        <f t="shared" si="520"/>
        <v>-5113</v>
      </c>
      <c r="AS318" s="75">
        <f t="shared" si="484"/>
        <v>-6084</v>
      </c>
      <c r="AT318" s="75">
        <f t="shared" si="484"/>
        <v>-6785</v>
      </c>
      <c r="AU318" s="75">
        <f t="shared" si="484"/>
        <v>0</v>
      </c>
      <c r="AV318" s="75">
        <f t="shared" si="484"/>
        <v>-5831</v>
      </c>
      <c r="AW318" s="112">
        <v>4347</v>
      </c>
      <c r="AX318" s="75">
        <f t="shared" si="485"/>
        <v>-8259</v>
      </c>
      <c r="AY318" s="75">
        <f t="shared" si="485"/>
        <v>-5461</v>
      </c>
      <c r="AZ318" s="75"/>
      <c r="BA318" s="75">
        <f t="shared" si="503"/>
        <v>-5449</v>
      </c>
      <c r="BB318" s="75">
        <f t="shared" si="503"/>
        <v>-3512</v>
      </c>
      <c r="BC318" s="75">
        <f t="shared" si="503"/>
        <v>-6196</v>
      </c>
      <c r="BD318" s="75">
        <f t="shared" si="503"/>
        <v>-5627</v>
      </c>
      <c r="BE318" s="75">
        <f t="shared" si="503"/>
        <v>-4928</v>
      </c>
      <c r="BF318" s="75">
        <f t="shared" si="503"/>
        <v>-4006</v>
      </c>
      <c r="BG318" s="112">
        <v>3182</v>
      </c>
      <c r="BH318" s="75">
        <f t="shared" si="521"/>
        <v>-6252</v>
      </c>
      <c r="BI318" s="75">
        <f t="shared" si="567"/>
        <v>5150</v>
      </c>
      <c r="BJ318" s="75">
        <f t="shared" si="568"/>
        <v>-4905</v>
      </c>
      <c r="BK318" s="75">
        <f t="shared" si="487"/>
        <v>-5405</v>
      </c>
      <c r="BL318" s="75">
        <f t="shared" si="487"/>
        <v>-4552</v>
      </c>
      <c r="BM318" s="75"/>
      <c r="BN318" s="75">
        <f t="shared" si="488"/>
        <v>-6274</v>
      </c>
      <c r="BO318" s="75">
        <f t="shared" si="488"/>
        <v>-4710</v>
      </c>
      <c r="BP318" s="112">
        <v>3980</v>
      </c>
      <c r="BQ318" s="75">
        <f t="shared" si="524"/>
        <v>-4700</v>
      </c>
      <c r="BR318" s="112">
        <v>3685</v>
      </c>
      <c r="BS318" s="75">
        <f t="shared" si="569"/>
        <v>5540</v>
      </c>
      <c r="BT318" s="75">
        <f t="shared" si="590"/>
        <v>-6738</v>
      </c>
      <c r="BU318" s="75">
        <f t="shared" si="590"/>
        <v>-5835</v>
      </c>
      <c r="BV318" s="75">
        <f t="shared" si="590"/>
        <v>0</v>
      </c>
      <c r="BW318" s="75">
        <f t="shared" si="590"/>
        <v>0</v>
      </c>
      <c r="BX318" s="75">
        <f t="shared" si="590"/>
        <v>-4976</v>
      </c>
      <c r="BY318" s="75">
        <f t="shared" si="590"/>
        <v>-4554</v>
      </c>
      <c r="BZ318" s="75">
        <f t="shared" si="590"/>
        <v>-5702</v>
      </c>
      <c r="CA318" s="75">
        <f t="shared" si="590"/>
        <v>-4738</v>
      </c>
      <c r="CB318" s="112">
        <v>3794</v>
      </c>
      <c r="CC318" s="75">
        <f t="shared" si="526"/>
        <v>-1052</v>
      </c>
      <c r="CD318" s="75">
        <f t="shared" si="570"/>
        <v>500</v>
      </c>
      <c r="CE318" s="126">
        <f t="shared" si="571"/>
        <v>-2425</v>
      </c>
      <c r="CF318" s="75">
        <f t="shared" si="529"/>
        <v>-4806</v>
      </c>
      <c r="CG318" s="75"/>
      <c r="CH318" s="75">
        <f t="shared" si="490"/>
        <v>-9095</v>
      </c>
      <c r="CI318" s="75">
        <f t="shared" si="490"/>
        <v>-3454</v>
      </c>
      <c r="CJ318" s="75"/>
      <c r="CK318" s="75">
        <f t="shared" si="491"/>
        <v>-3964</v>
      </c>
      <c r="CL318" s="75">
        <f t="shared" si="491"/>
        <v>-5647</v>
      </c>
      <c r="CM318" s="112">
        <v>3781</v>
      </c>
      <c r="CN318" s="75">
        <f t="shared" si="492"/>
        <v>0</v>
      </c>
      <c r="CO318" s="75">
        <f t="shared" si="492"/>
        <v>0</v>
      </c>
      <c r="CP318" s="75">
        <f t="shared" si="492"/>
        <v>0</v>
      </c>
      <c r="CQ318" s="75"/>
      <c r="CR318" s="126">
        <f t="shared" si="530"/>
        <v>-5761</v>
      </c>
      <c r="CS318" s="112">
        <v>2824.8980000000001</v>
      </c>
      <c r="CT318" s="121">
        <f t="shared" si="572"/>
        <v>-5.1208888888888887E-2</v>
      </c>
      <c r="CU318" s="75">
        <f t="shared" si="493"/>
        <v>-5329</v>
      </c>
      <c r="CV318" s="75">
        <f t="shared" si="493"/>
        <v>-5698</v>
      </c>
      <c r="CW318" s="75">
        <f t="shared" si="493"/>
        <v>0</v>
      </c>
      <c r="CX318" s="126" cm="1">
        <f t="array" ref="CX318">IF($F318&lt;=10000,0,-ROUND(MAX(INDEX(CX$26:CX$38,MATCH(MAX($F318-CX$86-IF(CX$8="Yes",IF(CX$9=0,$U318,MIN($U318,CX$9)),0),0),CX$12:CX$25,1))*(MAX($F318-CX$86-IF(CX$8="Yes",IF(CX$9=0,$U318,MIN($U318,CX$9)),0),0)-INDEX(CX$12:CX$25,MATCH(MAX($F318-CX$86-IF(CX$8="Yes",IF(CX$9=0,$U318,MIN($U318,CX$9)),0),0),CX$12:CX$25,1)))+INDEX(CX$39:CX$51,MATCH(MAX($F318-CX$86-IF(CX$8="Yes",IF(CX$9=0,$U318,MIN($U318,CX$9)),0),0),CX$12:CX$25,1))-CX$87,0),0))*(1-_xlfn.IFNA(INDEX(WVFamilyCredit[Percent],MATCH(1,(WVFamilyCredit[Year]=Calc!$B$4)*(WVFamilyCredit[HH Size]=SUM(Calc!$B$11:$B$12))*(WVFamilyCredit[Status]=Calc!$B$8)*(WVFamilyCredit[greater than]&lt;=$F318)*(WVFamilyCredit[equal to or less than]&gt;=$F318),0)),0))</f>
        <v>-4769</v>
      </c>
      <c r="CY318" s="115" cm="1">
        <f t="array" ref="CY318">(1-_xlfn.IFNA(INDEX(WVFamilyCredit[Percent],MATCH(1,(WVFamilyCredit[Year]=Calc!$B$4)*(WVFamilyCredit[HH Size]=SUM(Calc!$B$11:$B$12))*(WVFamilyCredit[Status]=Calc!$B$8)*(WVFamilyCredit[greater than]&lt;=$F318)*(WVFamilyCredit[equal to or less than]&gt;=$F318),0)),0))</f>
        <v>1</v>
      </c>
      <c r="CZ318" s="112">
        <v>4985</v>
      </c>
      <c r="DA318" s="57"/>
      <c r="DB318" s="75">
        <f t="shared" si="494"/>
        <v>-4876</v>
      </c>
      <c r="DC318" s="75">
        <f t="shared" si="494"/>
        <v>0</v>
      </c>
      <c r="DE318" s="57"/>
      <c r="DF318" s="57">
        <f t="shared" si="573"/>
        <v>4363</v>
      </c>
      <c r="DG318" s="57">
        <f t="shared" si="574"/>
        <v>4440</v>
      </c>
      <c r="DH318">
        <v>0</v>
      </c>
      <c r="DI318" s="57">
        <f t="shared" si="575"/>
        <v>4347</v>
      </c>
      <c r="DJ318" s="75">
        <f t="shared" si="576"/>
        <v>3182</v>
      </c>
      <c r="DK318" s="75">
        <f t="shared" si="577"/>
        <v>3980</v>
      </c>
      <c r="DL318" s="75">
        <f t="shared" si="578"/>
        <v>3685</v>
      </c>
      <c r="DM318" s="57">
        <f t="shared" si="579"/>
        <v>3794</v>
      </c>
      <c r="DN318" s="57">
        <f t="shared" si="580"/>
        <v>3781</v>
      </c>
      <c r="DO318">
        <f>0</f>
        <v>0</v>
      </c>
      <c r="DP318">
        <v>0</v>
      </c>
      <c r="DQ318" s="57">
        <f t="shared" si="581"/>
        <v>-5761</v>
      </c>
      <c r="DR318" s="75">
        <f t="shared" si="582"/>
        <v>-4769</v>
      </c>
      <c r="EB318" s="209" cm="1">
        <f t="array" ref="EB318">_xlfn.IFNA(INDEX(CAeitcTable[],MATCH(1,(CAeitcTable[At Least]&lt;=$F318)*(CAeitcTable[But Not Over]&gt;=$F318),0),MATCH(MIN($B$12,3),VALUE(CAeitcTable[#Headers]),0)),0)</f>
        <v>0</v>
      </c>
      <c r="EC318">
        <f t="shared" si="495"/>
        <v>0</v>
      </c>
      <c r="ED318">
        <f t="shared" si="495"/>
        <v>0</v>
      </c>
      <c r="EE318">
        <f t="shared" si="495"/>
        <v>0</v>
      </c>
      <c r="EF318">
        <f t="shared" si="495"/>
        <v>0</v>
      </c>
      <c r="EI318">
        <f t="shared" si="531"/>
        <v>0</v>
      </c>
      <c r="EK318">
        <f t="shared" si="496"/>
        <v>0</v>
      </c>
      <c r="EL318">
        <f t="shared" si="496"/>
        <v>0</v>
      </c>
      <c r="EM318">
        <f t="shared" si="496"/>
        <v>0</v>
      </c>
      <c r="EN318">
        <f t="shared" si="496"/>
        <v>0</v>
      </c>
      <c r="EP318">
        <f t="shared" si="497"/>
        <v>0</v>
      </c>
      <c r="EQ318">
        <f t="shared" si="497"/>
        <v>0</v>
      </c>
      <c r="ER318" s="209">
        <f t="shared" si="583"/>
        <v>0</v>
      </c>
      <c r="ES318">
        <f t="shared" si="498"/>
        <v>0</v>
      </c>
      <c r="ET318">
        <f t="shared" si="498"/>
        <v>0</v>
      </c>
      <c r="EU318" s="213">
        <f t="shared" si="533"/>
        <v>0</v>
      </c>
      <c r="EW318" s="215">
        <f t="shared" si="584"/>
        <v>0</v>
      </c>
      <c r="EX318">
        <f t="shared" si="499"/>
        <v>0</v>
      </c>
      <c r="EY318">
        <f t="shared" si="499"/>
        <v>0</v>
      </c>
      <c r="FB318">
        <f t="shared" si="500"/>
        <v>0</v>
      </c>
      <c r="FC318">
        <f t="shared" si="500"/>
        <v>0</v>
      </c>
      <c r="FD318">
        <f t="shared" si="500"/>
        <v>0</v>
      </c>
      <c r="FG318" s="215">
        <f t="shared" si="585"/>
        <v>0</v>
      </c>
      <c r="FH318">
        <f t="shared" si="501"/>
        <v>0</v>
      </c>
      <c r="FI318">
        <f t="shared" si="501"/>
        <v>0</v>
      </c>
      <c r="FK318">
        <f t="shared" si="536"/>
        <v>0</v>
      </c>
      <c r="FL318" s="215">
        <f t="shared" si="586"/>
        <v>0</v>
      </c>
      <c r="FP318" s="215">
        <f t="shared" si="587"/>
        <v>0</v>
      </c>
      <c r="FQ318">
        <f t="shared" si="539"/>
        <v>0</v>
      </c>
      <c r="FR318" s="215">
        <f t="shared" si="588"/>
        <v>0</v>
      </c>
      <c r="FS318" s="209">
        <f t="shared" si="541"/>
        <v>315</v>
      </c>
      <c r="FU318">
        <f t="shared" si="542"/>
        <v>0</v>
      </c>
    </row>
    <row r="319" spans="6:177">
      <c r="F319" s="2">
        <v>113000</v>
      </c>
      <c r="G319">
        <f t="shared" si="557"/>
        <v>113025</v>
      </c>
      <c r="H319" s="75">
        <f t="shared" si="505"/>
        <v>-17196</v>
      </c>
      <c r="I319" s="2"/>
      <c r="J319" s="2"/>
      <c r="K319" s="2"/>
      <c r="L319" s="2"/>
      <c r="M319" s="2">
        <f t="shared" si="506"/>
        <v>0</v>
      </c>
      <c r="N319" s="2"/>
      <c r="O319" s="2"/>
      <c r="P319" s="2">
        <f t="shared" si="507"/>
        <v>0</v>
      </c>
      <c r="Q319" s="2"/>
      <c r="R319" s="2"/>
      <c r="S319" s="2">
        <f t="shared" si="545"/>
        <v>0</v>
      </c>
      <c r="T319" s="2"/>
      <c r="U319" s="2">
        <f t="shared" si="509"/>
        <v>0</v>
      </c>
      <c r="V319" s="2"/>
      <c r="W319" s="75">
        <f t="shared" si="558"/>
        <v>-3547</v>
      </c>
      <c r="X319" s="75">
        <f t="shared" si="559"/>
        <v>5</v>
      </c>
      <c r="Y319" s="75">
        <f t="shared" si="512"/>
        <v>0</v>
      </c>
      <c r="Z319" s="2"/>
      <c r="AA319" s="2">
        <f t="shared" si="560"/>
        <v>2500</v>
      </c>
      <c r="AB319" s="2">
        <f>IF($F319&lt;=AD$64,AD$65,AD$66)*Calc!$B$12+AD$63</f>
        <v>1500</v>
      </c>
      <c r="AC319" s="2">
        <f t="shared" si="561"/>
        <v>4000</v>
      </c>
      <c r="AD319" s="126">
        <f t="shared" si="562"/>
        <v>-5535</v>
      </c>
      <c r="AE319" s="112">
        <v>4363</v>
      </c>
      <c r="AF319" s="75">
        <f t="shared" si="516"/>
        <v>0</v>
      </c>
      <c r="AG319" s="75"/>
      <c r="AH319" s="75">
        <f t="shared" si="517"/>
        <v>-2479</v>
      </c>
      <c r="AI319" s="75">
        <f t="shared" si="563"/>
        <v>0</v>
      </c>
      <c r="AJ319" s="75">
        <f t="shared" si="564"/>
        <v>0</v>
      </c>
      <c r="AK319" s="75">
        <f t="shared" si="565"/>
        <v>-5022</v>
      </c>
      <c r="AL319" s="75">
        <f t="shared" si="566"/>
        <v>-5022</v>
      </c>
      <c r="AM319" s="114">
        <v>4440</v>
      </c>
      <c r="AN319" s="120"/>
      <c r="AO319" s="75">
        <f t="shared" si="483"/>
        <v>-6639</v>
      </c>
      <c r="AP319" s="75">
        <f t="shared" si="483"/>
        <v>-4363</v>
      </c>
      <c r="AQ319" s="75"/>
      <c r="AR319" s="126">
        <f t="shared" si="520"/>
        <v>-5140</v>
      </c>
      <c r="AS319" s="75">
        <f t="shared" si="484"/>
        <v>-6117</v>
      </c>
      <c r="AT319" s="75">
        <f t="shared" si="484"/>
        <v>-6828</v>
      </c>
      <c r="AU319" s="75">
        <f t="shared" si="484"/>
        <v>0</v>
      </c>
      <c r="AV319" s="75">
        <f t="shared" si="484"/>
        <v>-5859</v>
      </c>
      <c r="AW319" s="112">
        <v>4347</v>
      </c>
      <c r="AX319" s="75">
        <f t="shared" si="485"/>
        <v>-8300</v>
      </c>
      <c r="AY319" s="75">
        <f t="shared" si="485"/>
        <v>-5490</v>
      </c>
      <c r="AZ319" s="75"/>
      <c r="BA319" s="75">
        <f t="shared" si="503"/>
        <v>-5473</v>
      </c>
      <c r="BB319" s="75">
        <f t="shared" si="503"/>
        <v>-3528</v>
      </c>
      <c r="BC319" s="75">
        <f t="shared" si="503"/>
        <v>-6226</v>
      </c>
      <c r="BD319" s="75">
        <f t="shared" si="503"/>
        <v>-5656</v>
      </c>
      <c r="BE319" s="75">
        <f t="shared" si="503"/>
        <v>-4951</v>
      </c>
      <c r="BF319" s="75">
        <f t="shared" si="503"/>
        <v>-4027</v>
      </c>
      <c r="BG319" s="112">
        <v>3182</v>
      </c>
      <c r="BH319" s="75">
        <f t="shared" si="521"/>
        <v>-6288</v>
      </c>
      <c r="BI319" s="75">
        <f t="shared" si="567"/>
        <v>5150</v>
      </c>
      <c r="BJ319" s="75">
        <f t="shared" si="568"/>
        <v>-4930</v>
      </c>
      <c r="BK319" s="75">
        <f t="shared" si="487"/>
        <v>-5430</v>
      </c>
      <c r="BL319" s="75">
        <f t="shared" si="487"/>
        <v>-4573</v>
      </c>
      <c r="BM319" s="75"/>
      <c r="BN319" s="75">
        <f t="shared" si="488"/>
        <v>-6312</v>
      </c>
      <c r="BO319" s="75">
        <f t="shared" si="488"/>
        <v>-4735</v>
      </c>
      <c r="BP319" s="112">
        <v>3980</v>
      </c>
      <c r="BQ319" s="75">
        <f t="shared" si="524"/>
        <v>-4725</v>
      </c>
      <c r="BR319" s="112">
        <v>3685</v>
      </c>
      <c r="BS319" s="75">
        <f t="shared" si="569"/>
        <v>5540</v>
      </c>
      <c r="BT319" s="75">
        <f t="shared" si="590"/>
        <v>-6772</v>
      </c>
      <c r="BU319" s="75">
        <f t="shared" si="590"/>
        <v>-5868</v>
      </c>
      <c r="BV319" s="75">
        <f t="shared" si="590"/>
        <v>0</v>
      </c>
      <c r="BW319" s="75">
        <f t="shared" si="590"/>
        <v>0</v>
      </c>
      <c r="BX319" s="75">
        <f t="shared" si="590"/>
        <v>-5008</v>
      </c>
      <c r="BY319" s="75">
        <f t="shared" si="590"/>
        <v>-4579</v>
      </c>
      <c r="BZ319" s="75">
        <f t="shared" si="590"/>
        <v>-5732</v>
      </c>
      <c r="CA319" s="75">
        <f t="shared" si="590"/>
        <v>-4762</v>
      </c>
      <c r="CB319" s="112">
        <v>3794</v>
      </c>
      <c r="CC319" s="75">
        <f t="shared" si="526"/>
        <v>-1061</v>
      </c>
      <c r="CD319" s="75">
        <f t="shared" si="570"/>
        <v>500</v>
      </c>
      <c r="CE319" s="126">
        <f t="shared" si="571"/>
        <v>-2443</v>
      </c>
      <c r="CF319" s="75">
        <f t="shared" si="529"/>
        <v>-4830</v>
      </c>
      <c r="CG319" s="75"/>
      <c r="CH319" s="75">
        <f t="shared" si="490"/>
        <v>-9139</v>
      </c>
      <c r="CI319" s="75">
        <f t="shared" si="490"/>
        <v>-3469</v>
      </c>
      <c r="CJ319" s="75"/>
      <c r="CK319" s="75">
        <f t="shared" si="491"/>
        <v>-3987</v>
      </c>
      <c r="CL319" s="75">
        <f t="shared" si="491"/>
        <v>-5679</v>
      </c>
      <c r="CM319" s="112">
        <v>3781</v>
      </c>
      <c r="CN319" s="75">
        <f t="shared" si="492"/>
        <v>0</v>
      </c>
      <c r="CO319" s="75">
        <f t="shared" si="492"/>
        <v>0</v>
      </c>
      <c r="CP319" s="75">
        <f t="shared" si="492"/>
        <v>0</v>
      </c>
      <c r="CQ319" s="75"/>
      <c r="CR319" s="126">
        <f t="shared" si="530"/>
        <v>-5792</v>
      </c>
      <c r="CS319" s="112">
        <v>2824.8980000000001</v>
      </c>
      <c r="CT319" s="121">
        <f t="shared" si="572"/>
        <v>-5.1256637168141592E-2</v>
      </c>
      <c r="CU319" s="75">
        <f t="shared" si="493"/>
        <v>-5362</v>
      </c>
      <c r="CV319" s="75">
        <f t="shared" si="493"/>
        <v>-5727</v>
      </c>
      <c r="CW319" s="75">
        <f t="shared" si="493"/>
        <v>0</v>
      </c>
      <c r="CX319" s="126" cm="1">
        <f t="array" ref="CX319">IF($F319&lt;=10000,0,-ROUND(MAX(INDEX(CX$26:CX$38,MATCH(MAX($F319-CX$86-IF(CX$8="Yes",IF(CX$9=0,$U319,MIN($U319,CX$9)),0),0),CX$12:CX$25,1))*(MAX($F319-CX$86-IF(CX$8="Yes",IF(CX$9=0,$U319,MIN($U319,CX$9)),0),0)-INDEX(CX$12:CX$25,MATCH(MAX($F319-CX$86-IF(CX$8="Yes",IF(CX$9=0,$U319,MIN($U319,CX$9)),0),0),CX$12:CX$25,1)))+INDEX(CX$39:CX$51,MATCH(MAX($F319-CX$86-IF(CX$8="Yes",IF(CX$9=0,$U319,MIN($U319,CX$9)),0),0),CX$12:CX$25,1))-CX$87,0),0))*(1-_xlfn.IFNA(INDEX(WVFamilyCredit[Percent],MATCH(1,(WVFamilyCredit[Year]=Calc!$B$4)*(WVFamilyCredit[HH Size]=SUM(Calc!$B$11:$B$12))*(WVFamilyCredit[Status]=Calc!$B$8)*(WVFamilyCredit[greater than]&lt;=$F319)*(WVFamilyCredit[equal to or less than]&gt;=$F319),0)),0))</f>
        <v>-4795</v>
      </c>
      <c r="CY319" s="115" cm="1">
        <f t="array" ref="CY319">(1-_xlfn.IFNA(INDEX(WVFamilyCredit[Percent],MATCH(1,(WVFamilyCredit[Year]=Calc!$B$4)*(WVFamilyCredit[HH Size]=SUM(Calc!$B$11:$B$12))*(WVFamilyCredit[Status]=Calc!$B$8)*(WVFamilyCredit[greater than]&lt;=$F319)*(WVFamilyCredit[equal to or less than]&gt;=$F319),0)),0))</f>
        <v>1</v>
      </c>
      <c r="CZ319" s="112">
        <v>4985</v>
      </c>
      <c r="DA319" s="57"/>
      <c r="DB319" s="75">
        <f t="shared" si="494"/>
        <v>-4903</v>
      </c>
      <c r="DC319" s="75">
        <f t="shared" si="494"/>
        <v>0</v>
      </c>
      <c r="DE319" s="57"/>
      <c r="DF319" s="57">
        <f t="shared" si="573"/>
        <v>4363</v>
      </c>
      <c r="DG319" s="57">
        <f t="shared" si="574"/>
        <v>4440</v>
      </c>
      <c r="DH319">
        <v>0</v>
      </c>
      <c r="DI319" s="57">
        <f t="shared" si="575"/>
        <v>4347</v>
      </c>
      <c r="DJ319" s="75">
        <f t="shared" si="576"/>
        <v>3182</v>
      </c>
      <c r="DK319" s="75">
        <f t="shared" si="577"/>
        <v>3980</v>
      </c>
      <c r="DL319" s="75">
        <f t="shared" si="578"/>
        <v>3685</v>
      </c>
      <c r="DM319" s="57">
        <f t="shared" si="579"/>
        <v>3794</v>
      </c>
      <c r="DN319" s="57">
        <f t="shared" si="580"/>
        <v>3781</v>
      </c>
      <c r="DO319">
        <f>0</f>
        <v>0</v>
      </c>
      <c r="DP319">
        <v>0</v>
      </c>
      <c r="DQ319" s="57">
        <f t="shared" si="581"/>
        <v>-5792</v>
      </c>
      <c r="DR319" s="75">
        <f t="shared" si="582"/>
        <v>-4795</v>
      </c>
      <c r="EB319" s="209" cm="1">
        <f t="array" ref="EB319">_xlfn.IFNA(INDEX(CAeitcTable[],MATCH(1,(CAeitcTable[At Least]&lt;=$F319)*(CAeitcTable[But Not Over]&gt;=$F319),0),MATCH(MIN($B$12,3),VALUE(CAeitcTable[#Headers]),0)),0)</f>
        <v>0</v>
      </c>
      <c r="EC319">
        <f t="shared" si="495"/>
        <v>0</v>
      </c>
      <c r="ED319">
        <f t="shared" si="495"/>
        <v>0</v>
      </c>
      <c r="EE319">
        <f t="shared" si="495"/>
        <v>0</v>
      </c>
      <c r="EF319">
        <f t="shared" si="495"/>
        <v>0</v>
      </c>
      <c r="EI319">
        <f t="shared" si="531"/>
        <v>0</v>
      </c>
      <c r="EK319">
        <f t="shared" si="496"/>
        <v>0</v>
      </c>
      <c r="EL319">
        <f t="shared" si="496"/>
        <v>0</v>
      </c>
      <c r="EM319">
        <f t="shared" si="496"/>
        <v>0</v>
      </c>
      <c r="EN319">
        <f t="shared" si="496"/>
        <v>0</v>
      </c>
      <c r="EP319">
        <f t="shared" si="497"/>
        <v>0</v>
      </c>
      <c r="EQ319">
        <f t="shared" si="497"/>
        <v>0</v>
      </c>
      <c r="ER319" s="209">
        <f t="shared" si="583"/>
        <v>0</v>
      </c>
      <c r="ES319">
        <f t="shared" si="498"/>
        <v>0</v>
      </c>
      <c r="ET319">
        <f t="shared" si="498"/>
        <v>0</v>
      </c>
      <c r="EU319" s="213">
        <f t="shared" si="533"/>
        <v>0</v>
      </c>
      <c r="EW319" s="215">
        <f t="shared" si="584"/>
        <v>0</v>
      </c>
      <c r="EX319">
        <f t="shared" si="499"/>
        <v>0</v>
      </c>
      <c r="EY319">
        <f t="shared" si="499"/>
        <v>0</v>
      </c>
      <c r="FB319">
        <f t="shared" si="500"/>
        <v>0</v>
      </c>
      <c r="FC319">
        <f t="shared" si="500"/>
        <v>0</v>
      </c>
      <c r="FD319">
        <f t="shared" si="500"/>
        <v>0</v>
      </c>
      <c r="FG319" s="215">
        <f t="shared" si="585"/>
        <v>0</v>
      </c>
      <c r="FH319">
        <f t="shared" si="501"/>
        <v>0</v>
      </c>
      <c r="FI319">
        <f t="shared" si="501"/>
        <v>0</v>
      </c>
      <c r="FK319">
        <f t="shared" si="536"/>
        <v>0</v>
      </c>
      <c r="FL319" s="215">
        <f t="shared" si="586"/>
        <v>0</v>
      </c>
      <c r="FP319" s="215">
        <f t="shared" si="587"/>
        <v>0</v>
      </c>
      <c r="FQ319">
        <f t="shared" si="539"/>
        <v>0</v>
      </c>
      <c r="FR319" s="215">
        <f t="shared" si="588"/>
        <v>0</v>
      </c>
      <c r="FS319" s="209">
        <f t="shared" si="541"/>
        <v>315</v>
      </c>
      <c r="FU319">
        <f t="shared" si="542"/>
        <v>0</v>
      </c>
    </row>
    <row r="320" spans="6:177">
      <c r="F320" s="2">
        <v>113500</v>
      </c>
      <c r="G320">
        <f t="shared" si="557"/>
        <v>113525</v>
      </c>
      <c r="H320" s="75">
        <f t="shared" si="505"/>
        <v>-17316</v>
      </c>
      <c r="I320" s="2"/>
      <c r="J320" s="2"/>
      <c r="K320" s="2"/>
      <c r="L320" s="2"/>
      <c r="M320" s="2">
        <f t="shared" si="506"/>
        <v>0</v>
      </c>
      <c r="N320" s="2"/>
      <c r="O320" s="2"/>
      <c r="P320" s="2">
        <f t="shared" si="507"/>
        <v>0</v>
      </c>
      <c r="Q320" s="2"/>
      <c r="R320" s="2"/>
      <c r="S320" s="2">
        <f t="shared" si="545"/>
        <v>0</v>
      </c>
      <c r="T320" s="2"/>
      <c r="U320" s="2">
        <f t="shared" si="509"/>
        <v>0</v>
      </c>
      <c r="V320" s="2"/>
      <c r="W320" s="75">
        <f t="shared" si="558"/>
        <v>-3567</v>
      </c>
      <c r="X320" s="75">
        <f t="shared" si="559"/>
        <v>5</v>
      </c>
      <c r="Y320" s="75">
        <f t="shared" si="512"/>
        <v>0</v>
      </c>
      <c r="Z320" s="2"/>
      <c r="AA320" s="2">
        <f t="shared" si="560"/>
        <v>2500</v>
      </c>
      <c r="AB320" s="2">
        <f>IF($F320&lt;=AD$64,AD$65,AD$66)*Calc!$B$12+AD$63</f>
        <v>1500</v>
      </c>
      <c r="AC320" s="2">
        <f t="shared" si="561"/>
        <v>4000</v>
      </c>
      <c r="AD320" s="126">
        <f t="shared" si="562"/>
        <v>-5560</v>
      </c>
      <c r="AE320" s="112">
        <v>4363</v>
      </c>
      <c r="AF320" s="75">
        <f t="shared" si="516"/>
        <v>0</v>
      </c>
      <c r="AG320" s="75"/>
      <c r="AH320" s="75">
        <f t="shared" si="517"/>
        <v>-2491</v>
      </c>
      <c r="AI320" s="75">
        <f t="shared" si="563"/>
        <v>0</v>
      </c>
      <c r="AJ320" s="75">
        <f t="shared" si="564"/>
        <v>0</v>
      </c>
      <c r="AK320" s="75">
        <f t="shared" si="565"/>
        <v>-5046</v>
      </c>
      <c r="AL320" s="75">
        <f t="shared" si="566"/>
        <v>-5046</v>
      </c>
      <c r="AM320" s="114">
        <v>4440</v>
      </c>
      <c r="AN320" s="120"/>
      <c r="AO320" s="75">
        <f t="shared" si="483"/>
        <v>-6685</v>
      </c>
      <c r="AP320" s="75">
        <f t="shared" si="483"/>
        <v>-4385</v>
      </c>
      <c r="AQ320" s="75"/>
      <c r="AR320" s="126">
        <f t="shared" si="520"/>
        <v>-5168</v>
      </c>
      <c r="AS320" s="75">
        <f t="shared" si="484"/>
        <v>-6150</v>
      </c>
      <c r="AT320" s="75">
        <f t="shared" si="484"/>
        <v>-6870</v>
      </c>
      <c r="AU320" s="75">
        <f t="shared" si="484"/>
        <v>0</v>
      </c>
      <c r="AV320" s="75">
        <f t="shared" si="484"/>
        <v>-5888</v>
      </c>
      <c r="AW320" s="112">
        <v>4347</v>
      </c>
      <c r="AX320" s="75">
        <f t="shared" si="485"/>
        <v>-8341</v>
      </c>
      <c r="AY320" s="75">
        <f t="shared" si="485"/>
        <v>-5519</v>
      </c>
      <c r="AZ320" s="75"/>
      <c r="BA320" s="75">
        <f t="shared" si="503"/>
        <v>-5498</v>
      </c>
      <c r="BB320" s="75">
        <f t="shared" si="503"/>
        <v>-3544</v>
      </c>
      <c r="BC320" s="75">
        <f t="shared" si="503"/>
        <v>-6256</v>
      </c>
      <c r="BD320" s="75">
        <f t="shared" si="503"/>
        <v>-5684</v>
      </c>
      <c r="BE320" s="75">
        <f t="shared" si="503"/>
        <v>-4973</v>
      </c>
      <c r="BF320" s="75">
        <f t="shared" si="503"/>
        <v>-4048</v>
      </c>
      <c r="BG320" s="112">
        <v>3182</v>
      </c>
      <c r="BH320" s="75">
        <f t="shared" si="521"/>
        <v>-6324</v>
      </c>
      <c r="BI320" s="75">
        <f t="shared" si="567"/>
        <v>5150</v>
      </c>
      <c r="BJ320" s="75">
        <f t="shared" si="568"/>
        <v>-4955</v>
      </c>
      <c r="BK320" s="75">
        <f t="shared" si="487"/>
        <v>-5455</v>
      </c>
      <c r="BL320" s="75">
        <f t="shared" si="487"/>
        <v>-4594</v>
      </c>
      <c r="BM320" s="75"/>
      <c r="BN320" s="75">
        <f t="shared" si="488"/>
        <v>-6351</v>
      </c>
      <c r="BO320" s="75">
        <f t="shared" si="488"/>
        <v>-4760</v>
      </c>
      <c r="BP320" s="112">
        <v>3980</v>
      </c>
      <c r="BQ320" s="75">
        <f t="shared" si="524"/>
        <v>-4750</v>
      </c>
      <c r="BR320" s="112">
        <v>3685</v>
      </c>
      <c r="BS320" s="75">
        <f t="shared" si="569"/>
        <v>5540</v>
      </c>
      <c r="BT320" s="75">
        <f t="shared" si="590"/>
        <v>-6805</v>
      </c>
      <c r="BU320" s="75">
        <f t="shared" si="590"/>
        <v>-5901</v>
      </c>
      <c r="BV320" s="75">
        <f t="shared" si="590"/>
        <v>0</v>
      </c>
      <c r="BW320" s="75">
        <f t="shared" si="590"/>
        <v>0</v>
      </c>
      <c r="BX320" s="75">
        <f t="shared" si="590"/>
        <v>-5040</v>
      </c>
      <c r="BY320" s="75">
        <f t="shared" si="590"/>
        <v>-4603</v>
      </c>
      <c r="BZ320" s="75">
        <f t="shared" si="590"/>
        <v>-5762</v>
      </c>
      <c r="CA320" s="75">
        <f t="shared" si="590"/>
        <v>-4786</v>
      </c>
      <c r="CB320" s="112">
        <v>3794</v>
      </c>
      <c r="CC320" s="75">
        <f t="shared" si="526"/>
        <v>-1071</v>
      </c>
      <c r="CD320" s="75">
        <f t="shared" si="570"/>
        <v>500</v>
      </c>
      <c r="CE320" s="126">
        <f t="shared" si="571"/>
        <v>-2461</v>
      </c>
      <c r="CF320" s="75">
        <f t="shared" si="529"/>
        <v>-4854</v>
      </c>
      <c r="CG320" s="75"/>
      <c r="CH320" s="75">
        <f t="shared" si="490"/>
        <v>-9182</v>
      </c>
      <c r="CI320" s="75">
        <f t="shared" si="490"/>
        <v>-3484</v>
      </c>
      <c r="CJ320" s="75"/>
      <c r="CK320" s="75">
        <f t="shared" si="491"/>
        <v>-4011</v>
      </c>
      <c r="CL320" s="75">
        <f t="shared" si="491"/>
        <v>-5711</v>
      </c>
      <c r="CM320" s="112">
        <v>3781</v>
      </c>
      <c r="CN320" s="75">
        <f t="shared" si="492"/>
        <v>0</v>
      </c>
      <c r="CO320" s="75">
        <f t="shared" si="492"/>
        <v>0</v>
      </c>
      <c r="CP320" s="75">
        <f t="shared" si="492"/>
        <v>0</v>
      </c>
      <c r="CQ320" s="75"/>
      <c r="CR320" s="126">
        <f t="shared" si="530"/>
        <v>-5823</v>
      </c>
      <c r="CS320" s="112">
        <v>2824.8980000000001</v>
      </c>
      <c r="CT320" s="121">
        <f t="shared" si="572"/>
        <v>-5.130396475770925E-2</v>
      </c>
      <c r="CU320" s="75">
        <f t="shared" si="493"/>
        <v>-5398</v>
      </c>
      <c r="CV320" s="75">
        <f t="shared" si="493"/>
        <v>-5755</v>
      </c>
      <c r="CW320" s="75">
        <f t="shared" si="493"/>
        <v>0</v>
      </c>
      <c r="CX320" s="126" cm="1">
        <f t="array" ref="CX320">IF($F320&lt;=10000,0,-ROUND(MAX(INDEX(CX$26:CX$38,MATCH(MAX($F320-CX$86-IF(CX$8="Yes",IF(CX$9=0,$U320,MIN($U320,CX$9)),0),0),CX$12:CX$25,1))*(MAX($F320-CX$86-IF(CX$8="Yes",IF(CX$9=0,$U320,MIN($U320,CX$9)),0),0)-INDEX(CX$12:CX$25,MATCH(MAX($F320-CX$86-IF(CX$8="Yes",IF(CX$9=0,$U320,MIN($U320,CX$9)),0),0),CX$12:CX$25,1)))+INDEX(CX$39:CX$51,MATCH(MAX($F320-CX$86-IF(CX$8="Yes",IF(CX$9=0,$U320,MIN($U320,CX$9)),0),0),CX$12:CX$25,1))-CX$87,0),0))*(1-_xlfn.IFNA(INDEX(WVFamilyCredit[Percent],MATCH(1,(WVFamilyCredit[Year]=Calc!$B$4)*(WVFamilyCredit[HH Size]=SUM(Calc!$B$11:$B$12))*(WVFamilyCredit[Status]=Calc!$B$8)*(WVFamilyCredit[greater than]&lt;=$F320)*(WVFamilyCredit[equal to or less than]&gt;=$F320),0)),0))</f>
        <v>-4820</v>
      </c>
      <c r="CY320" s="115" cm="1">
        <f t="array" ref="CY320">(1-_xlfn.IFNA(INDEX(WVFamilyCredit[Percent],MATCH(1,(WVFamilyCredit[Year]=Calc!$B$4)*(WVFamilyCredit[HH Size]=SUM(Calc!$B$11:$B$12))*(WVFamilyCredit[Status]=Calc!$B$8)*(WVFamilyCredit[greater than]&lt;=$F320)*(WVFamilyCredit[equal to or less than]&gt;=$F320),0)),0))</f>
        <v>1</v>
      </c>
      <c r="CZ320" s="112">
        <v>4985</v>
      </c>
      <c r="DA320" s="57"/>
      <c r="DB320" s="75">
        <f t="shared" si="494"/>
        <v>-4929</v>
      </c>
      <c r="DC320" s="75">
        <f t="shared" si="494"/>
        <v>0</v>
      </c>
      <c r="DE320" s="57"/>
      <c r="DF320" s="57">
        <f t="shared" si="573"/>
        <v>4363</v>
      </c>
      <c r="DG320" s="57">
        <f t="shared" si="574"/>
        <v>4440</v>
      </c>
      <c r="DH320">
        <v>0</v>
      </c>
      <c r="DI320" s="57">
        <f t="shared" si="575"/>
        <v>4347</v>
      </c>
      <c r="DJ320" s="75">
        <f t="shared" si="576"/>
        <v>3182</v>
      </c>
      <c r="DK320" s="75">
        <f t="shared" si="577"/>
        <v>3980</v>
      </c>
      <c r="DL320" s="75">
        <f t="shared" si="578"/>
        <v>3685</v>
      </c>
      <c r="DM320" s="57">
        <f t="shared" si="579"/>
        <v>3794</v>
      </c>
      <c r="DN320" s="57">
        <f t="shared" si="580"/>
        <v>3781</v>
      </c>
      <c r="DO320">
        <f>0</f>
        <v>0</v>
      </c>
      <c r="DP320">
        <v>0</v>
      </c>
      <c r="DQ320" s="57">
        <f t="shared" si="581"/>
        <v>-5823</v>
      </c>
      <c r="DR320" s="75">
        <f t="shared" si="582"/>
        <v>-4820</v>
      </c>
      <c r="EB320" s="209" cm="1">
        <f t="array" ref="EB320">_xlfn.IFNA(INDEX(CAeitcTable[],MATCH(1,(CAeitcTable[At Least]&lt;=$F320)*(CAeitcTable[But Not Over]&gt;=$F320),0),MATCH(MIN($B$12,3),VALUE(CAeitcTable[#Headers]),0)),0)</f>
        <v>0</v>
      </c>
      <c r="EC320">
        <f t="shared" si="495"/>
        <v>0</v>
      </c>
      <c r="ED320">
        <f t="shared" si="495"/>
        <v>0</v>
      </c>
      <c r="EE320">
        <f t="shared" si="495"/>
        <v>0</v>
      </c>
      <c r="EF320">
        <f t="shared" si="495"/>
        <v>0</v>
      </c>
      <c r="EI320">
        <f t="shared" si="531"/>
        <v>0</v>
      </c>
      <c r="EK320">
        <f t="shared" si="496"/>
        <v>0</v>
      </c>
      <c r="EL320">
        <f t="shared" si="496"/>
        <v>0</v>
      </c>
      <c r="EM320">
        <f t="shared" si="496"/>
        <v>0</v>
      </c>
      <c r="EN320">
        <f t="shared" si="496"/>
        <v>0</v>
      </c>
      <c r="EP320">
        <f t="shared" si="497"/>
        <v>0</v>
      </c>
      <c r="EQ320">
        <f t="shared" si="497"/>
        <v>0</v>
      </c>
      <c r="ER320" s="209">
        <f t="shared" si="583"/>
        <v>0</v>
      </c>
      <c r="ES320">
        <f t="shared" si="498"/>
        <v>0</v>
      </c>
      <c r="ET320">
        <f t="shared" si="498"/>
        <v>0</v>
      </c>
      <c r="EU320" s="213">
        <f t="shared" si="533"/>
        <v>0</v>
      </c>
      <c r="EW320" s="215">
        <f t="shared" si="584"/>
        <v>0</v>
      </c>
      <c r="EX320">
        <f t="shared" si="499"/>
        <v>0</v>
      </c>
      <c r="EY320">
        <f t="shared" si="499"/>
        <v>0</v>
      </c>
      <c r="FB320">
        <f t="shared" si="500"/>
        <v>0</v>
      </c>
      <c r="FC320">
        <f t="shared" si="500"/>
        <v>0</v>
      </c>
      <c r="FD320">
        <f t="shared" si="500"/>
        <v>0</v>
      </c>
      <c r="FG320" s="215">
        <f t="shared" si="585"/>
        <v>0</v>
      </c>
      <c r="FH320">
        <f t="shared" si="501"/>
        <v>0</v>
      </c>
      <c r="FI320">
        <f t="shared" si="501"/>
        <v>0</v>
      </c>
      <c r="FK320">
        <f t="shared" si="536"/>
        <v>0</v>
      </c>
      <c r="FL320" s="215">
        <f t="shared" si="586"/>
        <v>0</v>
      </c>
      <c r="FP320" s="215">
        <f t="shared" si="587"/>
        <v>0</v>
      </c>
      <c r="FQ320">
        <f t="shared" si="539"/>
        <v>0</v>
      </c>
      <c r="FR320" s="215">
        <f t="shared" si="588"/>
        <v>0</v>
      </c>
      <c r="FS320" s="209">
        <f t="shared" si="541"/>
        <v>315</v>
      </c>
      <c r="FU320">
        <f t="shared" si="542"/>
        <v>0</v>
      </c>
    </row>
    <row r="321" spans="6:177">
      <c r="F321" s="2">
        <v>114000</v>
      </c>
      <c r="G321">
        <f t="shared" si="557"/>
        <v>114025</v>
      </c>
      <c r="H321" s="75">
        <f t="shared" si="505"/>
        <v>-17436</v>
      </c>
      <c r="I321" s="2"/>
      <c r="J321" s="2"/>
      <c r="K321" s="2"/>
      <c r="L321" s="2"/>
      <c r="M321" s="2">
        <f t="shared" si="506"/>
        <v>0</v>
      </c>
      <c r="N321" s="2"/>
      <c r="O321" s="2"/>
      <c r="P321" s="2">
        <f t="shared" si="507"/>
        <v>0</v>
      </c>
      <c r="Q321" s="2"/>
      <c r="R321" s="2"/>
      <c r="S321" s="2">
        <f t="shared" si="545"/>
        <v>0</v>
      </c>
      <c r="T321" s="2"/>
      <c r="U321" s="2">
        <f t="shared" si="509"/>
        <v>0</v>
      </c>
      <c r="V321" s="2"/>
      <c r="W321" s="75">
        <f t="shared" si="558"/>
        <v>-3586</v>
      </c>
      <c r="X321" s="75">
        <f t="shared" si="559"/>
        <v>5</v>
      </c>
      <c r="Y321" s="75">
        <f t="shared" si="512"/>
        <v>0</v>
      </c>
      <c r="Z321" s="2"/>
      <c r="AA321" s="2">
        <f t="shared" si="560"/>
        <v>2500</v>
      </c>
      <c r="AB321" s="2">
        <f>IF($F321&lt;=AD$64,AD$65,AD$66)*Calc!$B$12+AD$63</f>
        <v>1500</v>
      </c>
      <c r="AC321" s="2">
        <f t="shared" si="561"/>
        <v>4000</v>
      </c>
      <c r="AD321" s="126">
        <f t="shared" si="562"/>
        <v>-5585</v>
      </c>
      <c r="AE321" s="112">
        <v>4363</v>
      </c>
      <c r="AF321" s="75">
        <f t="shared" si="516"/>
        <v>0</v>
      </c>
      <c r="AG321" s="75"/>
      <c r="AH321" s="75">
        <f t="shared" si="517"/>
        <v>-2504</v>
      </c>
      <c r="AI321" s="75">
        <f t="shared" si="563"/>
        <v>0</v>
      </c>
      <c r="AJ321" s="75">
        <f t="shared" si="564"/>
        <v>0</v>
      </c>
      <c r="AK321" s="75">
        <f t="shared" si="565"/>
        <v>-5069</v>
      </c>
      <c r="AL321" s="75">
        <f t="shared" si="566"/>
        <v>-5069</v>
      </c>
      <c r="AM321" s="114">
        <v>4440</v>
      </c>
      <c r="AN321" s="120"/>
      <c r="AO321" s="75">
        <f t="shared" si="483"/>
        <v>-6732</v>
      </c>
      <c r="AP321" s="75">
        <f t="shared" si="483"/>
        <v>-4407</v>
      </c>
      <c r="AQ321" s="75"/>
      <c r="AR321" s="126">
        <f t="shared" si="520"/>
        <v>-5195</v>
      </c>
      <c r="AS321" s="75">
        <f t="shared" si="484"/>
        <v>-6183</v>
      </c>
      <c r="AT321" s="75">
        <f t="shared" si="484"/>
        <v>-6913</v>
      </c>
      <c r="AU321" s="75">
        <f t="shared" si="484"/>
        <v>0</v>
      </c>
      <c r="AV321" s="75">
        <f t="shared" si="484"/>
        <v>-5917</v>
      </c>
      <c r="AW321" s="112">
        <v>4347</v>
      </c>
      <c r="AX321" s="75">
        <f t="shared" si="485"/>
        <v>-8383</v>
      </c>
      <c r="AY321" s="75">
        <f t="shared" si="485"/>
        <v>-5548</v>
      </c>
      <c r="AZ321" s="75"/>
      <c r="BA321" s="75">
        <f t="shared" si="503"/>
        <v>-5523</v>
      </c>
      <c r="BB321" s="75">
        <f t="shared" si="503"/>
        <v>-3560</v>
      </c>
      <c r="BC321" s="75">
        <f t="shared" si="503"/>
        <v>-6286</v>
      </c>
      <c r="BD321" s="75">
        <f t="shared" si="503"/>
        <v>-5713</v>
      </c>
      <c r="BE321" s="75">
        <f t="shared" si="503"/>
        <v>-4996</v>
      </c>
      <c r="BF321" s="75">
        <f t="shared" si="503"/>
        <v>-4070</v>
      </c>
      <c r="BG321" s="112">
        <v>3182</v>
      </c>
      <c r="BH321" s="75">
        <f t="shared" si="521"/>
        <v>-6360</v>
      </c>
      <c r="BI321" s="75">
        <f t="shared" si="567"/>
        <v>5150</v>
      </c>
      <c r="BJ321" s="75">
        <f t="shared" si="568"/>
        <v>-4980</v>
      </c>
      <c r="BK321" s="75">
        <f t="shared" si="487"/>
        <v>-5480</v>
      </c>
      <c r="BL321" s="75">
        <f t="shared" si="487"/>
        <v>-4616</v>
      </c>
      <c r="BM321" s="75"/>
      <c r="BN321" s="75">
        <f t="shared" si="488"/>
        <v>-6391</v>
      </c>
      <c r="BO321" s="75">
        <f t="shared" si="488"/>
        <v>-4785</v>
      </c>
      <c r="BP321" s="112">
        <v>3980</v>
      </c>
      <c r="BQ321" s="75">
        <f t="shared" si="524"/>
        <v>-4775</v>
      </c>
      <c r="BR321" s="112">
        <v>3685</v>
      </c>
      <c r="BS321" s="75">
        <f t="shared" si="569"/>
        <v>5540</v>
      </c>
      <c r="BT321" s="75">
        <f t="shared" si="590"/>
        <v>-6839</v>
      </c>
      <c r="BU321" s="75">
        <f t="shared" si="590"/>
        <v>-5934</v>
      </c>
      <c r="BV321" s="75">
        <f t="shared" si="590"/>
        <v>0</v>
      </c>
      <c r="BW321" s="75">
        <f t="shared" si="590"/>
        <v>0</v>
      </c>
      <c r="BX321" s="75">
        <f t="shared" si="590"/>
        <v>-5072</v>
      </c>
      <c r="BY321" s="75">
        <f t="shared" si="590"/>
        <v>-4628</v>
      </c>
      <c r="BZ321" s="75">
        <f t="shared" si="590"/>
        <v>-5792</v>
      </c>
      <c r="CA321" s="75">
        <f t="shared" si="590"/>
        <v>-4809</v>
      </c>
      <c r="CB321" s="112">
        <v>3794</v>
      </c>
      <c r="CC321" s="75">
        <f t="shared" si="526"/>
        <v>-1081</v>
      </c>
      <c r="CD321" s="75">
        <f t="shared" si="570"/>
        <v>500</v>
      </c>
      <c r="CE321" s="126">
        <f t="shared" si="571"/>
        <v>-2480</v>
      </c>
      <c r="CF321" s="75">
        <f t="shared" si="529"/>
        <v>-4877</v>
      </c>
      <c r="CG321" s="75"/>
      <c r="CH321" s="75">
        <f t="shared" si="490"/>
        <v>-9226</v>
      </c>
      <c r="CI321" s="75">
        <f t="shared" si="490"/>
        <v>-3500</v>
      </c>
      <c r="CJ321" s="75"/>
      <c r="CK321" s="75">
        <f t="shared" si="491"/>
        <v>-4035</v>
      </c>
      <c r="CL321" s="75">
        <f t="shared" si="491"/>
        <v>-5743</v>
      </c>
      <c r="CM321" s="112">
        <v>3781</v>
      </c>
      <c r="CN321" s="75">
        <f t="shared" si="492"/>
        <v>0</v>
      </c>
      <c r="CO321" s="75">
        <f t="shared" si="492"/>
        <v>0</v>
      </c>
      <c r="CP321" s="75">
        <f t="shared" si="492"/>
        <v>0</v>
      </c>
      <c r="CQ321" s="75"/>
      <c r="CR321" s="126">
        <f t="shared" si="530"/>
        <v>-5854</v>
      </c>
      <c r="CS321" s="112">
        <v>2824.8980000000001</v>
      </c>
      <c r="CT321" s="121">
        <f t="shared" si="572"/>
        <v>-5.135087719298246E-2</v>
      </c>
      <c r="CU321" s="75">
        <f t="shared" si="493"/>
        <v>-5436</v>
      </c>
      <c r="CV321" s="75">
        <f t="shared" si="493"/>
        <v>-5784</v>
      </c>
      <c r="CW321" s="75">
        <f t="shared" si="493"/>
        <v>0</v>
      </c>
      <c r="CX321" s="126" cm="1">
        <f t="array" ref="CX321">IF($F321&lt;=10000,0,-ROUND(MAX(INDEX(CX$26:CX$38,MATCH(MAX($F321-CX$86-IF(CX$8="Yes",IF(CX$9=0,$U321,MIN($U321,CX$9)),0),0),CX$12:CX$25,1))*(MAX($F321-CX$86-IF(CX$8="Yes",IF(CX$9=0,$U321,MIN($U321,CX$9)),0),0)-INDEX(CX$12:CX$25,MATCH(MAX($F321-CX$86-IF(CX$8="Yes",IF(CX$9=0,$U321,MIN($U321,CX$9)),0),0),CX$12:CX$25,1)))+INDEX(CX$39:CX$51,MATCH(MAX($F321-CX$86-IF(CX$8="Yes",IF(CX$9=0,$U321,MIN($U321,CX$9)),0),0),CX$12:CX$25,1))-CX$87,0),0))*(1-_xlfn.IFNA(INDEX(WVFamilyCredit[Percent],MATCH(1,(WVFamilyCredit[Year]=Calc!$B$4)*(WVFamilyCredit[HH Size]=SUM(Calc!$B$11:$B$12))*(WVFamilyCredit[Status]=Calc!$B$8)*(WVFamilyCredit[greater than]&lt;=$F321)*(WVFamilyCredit[equal to or less than]&gt;=$F321),0)),0))</f>
        <v>-4846</v>
      </c>
      <c r="CY321" s="115" cm="1">
        <f t="array" ref="CY321">(1-_xlfn.IFNA(INDEX(WVFamilyCredit[Percent],MATCH(1,(WVFamilyCredit[Year]=Calc!$B$4)*(WVFamilyCredit[HH Size]=SUM(Calc!$B$11:$B$12))*(WVFamilyCredit[Status]=Calc!$B$8)*(WVFamilyCredit[greater than]&lt;=$F321)*(WVFamilyCredit[equal to or less than]&gt;=$F321),0)),0))</f>
        <v>1</v>
      </c>
      <c r="CZ321" s="112">
        <v>4985</v>
      </c>
      <c r="DA321" s="57"/>
      <c r="DB321" s="75">
        <f t="shared" si="494"/>
        <v>-4956</v>
      </c>
      <c r="DC321" s="75">
        <f t="shared" si="494"/>
        <v>0</v>
      </c>
      <c r="DE321" s="57"/>
      <c r="DF321" s="57">
        <f t="shared" si="573"/>
        <v>4363</v>
      </c>
      <c r="DG321" s="57">
        <f t="shared" si="574"/>
        <v>4440</v>
      </c>
      <c r="DH321">
        <v>0</v>
      </c>
      <c r="DI321" s="57">
        <f t="shared" si="575"/>
        <v>4347</v>
      </c>
      <c r="DJ321" s="75">
        <f t="shared" si="576"/>
        <v>3182</v>
      </c>
      <c r="DK321" s="75">
        <f t="shared" si="577"/>
        <v>3980</v>
      </c>
      <c r="DL321" s="75">
        <f t="shared" si="578"/>
        <v>3685</v>
      </c>
      <c r="DM321" s="57">
        <f t="shared" si="579"/>
        <v>3794</v>
      </c>
      <c r="DN321" s="57">
        <f t="shared" si="580"/>
        <v>3781</v>
      </c>
      <c r="DO321">
        <f>0</f>
        <v>0</v>
      </c>
      <c r="DP321">
        <v>0</v>
      </c>
      <c r="DQ321" s="57">
        <f t="shared" si="581"/>
        <v>-5854</v>
      </c>
      <c r="DR321" s="75">
        <f t="shared" si="582"/>
        <v>-4846</v>
      </c>
      <c r="EB321" s="209" cm="1">
        <f t="array" ref="EB321">_xlfn.IFNA(INDEX(CAeitcTable[],MATCH(1,(CAeitcTable[At Least]&lt;=$F321)*(CAeitcTable[But Not Over]&gt;=$F321),0),MATCH(MIN($B$12,3),VALUE(CAeitcTable[#Headers]),0)),0)</f>
        <v>0</v>
      </c>
      <c r="EC321">
        <f t="shared" si="495"/>
        <v>0</v>
      </c>
      <c r="ED321">
        <f t="shared" si="495"/>
        <v>0</v>
      </c>
      <c r="EE321">
        <f t="shared" si="495"/>
        <v>0</v>
      </c>
      <c r="EF321">
        <f t="shared" si="495"/>
        <v>0</v>
      </c>
      <c r="EI321">
        <f t="shared" si="531"/>
        <v>0</v>
      </c>
      <c r="EK321">
        <f t="shared" si="496"/>
        <v>0</v>
      </c>
      <c r="EL321">
        <f t="shared" si="496"/>
        <v>0</v>
      </c>
      <c r="EM321">
        <f t="shared" si="496"/>
        <v>0</v>
      </c>
      <c r="EN321">
        <f t="shared" si="496"/>
        <v>0</v>
      </c>
      <c r="EP321">
        <f t="shared" si="497"/>
        <v>0</v>
      </c>
      <c r="EQ321">
        <f t="shared" si="497"/>
        <v>0</v>
      </c>
      <c r="ER321" s="209">
        <f t="shared" si="583"/>
        <v>0</v>
      </c>
      <c r="ES321">
        <f t="shared" si="498"/>
        <v>0</v>
      </c>
      <c r="ET321">
        <f t="shared" si="498"/>
        <v>0</v>
      </c>
      <c r="EU321" s="213">
        <f t="shared" si="533"/>
        <v>0</v>
      </c>
      <c r="EW321" s="215">
        <f t="shared" si="584"/>
        <v>0</v>
      </c>
      <c r="EX321">
        <f t="shared" si="499"/>
        <v>0</v>
      </c>
      <c r="EY321">
        <f t="shared" si="499"/>
        <v>0</v>
      </c>
      <c r="FB321">
        <f t="shared" si="500"/>
        <v>0</v>
      </c>
      <c r="FC321">
        <f t="shared" si="500"/>
        <v>0</v>
      </c>
      <c r="FD321">
        <f t="shared" si="500"/>
        <v>0</v>
      </c>
      <c r="FG321" s="215">
        <f t="shared" si="585"/>
        <v>0</v>
      </c>
      <c r="FH321">
        <f t="shared" si="501"/>
        <v>0</v>
      </c>
      <c r="FI321">
        <f t="shared" si="501"/>
        <v>0</v>
      </c>
      <c r="FK321">
        <f t="shared" si="536"/>
        <v>0</v>
      </c>
      <c r="FL321" s="215">
        <f t="shared" si="586"/>
        <v>0</v>
      </c>
      <c r="FP321" s="215">
        <f t="shared" si="587"/>
        <v>0</v>
      </c>
      <c r="FQ321">
        <f t="shared" si="539"/>
        <v>0</v>
      </c>
      <c r="FR321" s="215">
        <f t="shared" si="588"/>
        <v>0</v>
      </c>
      <c r="FS321" s="209">
        <f t="shared" si="541"/>
        <v>315</v>
      </c>
      <c r="FU321">
        <f t="shared" si="542"/>
        <v>0</v>
      </c>
    </row>
    <row r="322" spans="6:177">
      <c r="F322" s="2">
        <v>114500</v>
      </c>
      <c r="G322">
        <f t="shared" si="557"/>
        <v>114525</v>
      </c>
      <c r="H322" s="75">
        <f t="shared" si="505"/>
        <v>-17556</v>
      </c>
      <c r="I322" s="2"/>
      <c r="J322" s="2"/>
      <c r="K322" s="2"/>
      <c r="L322" s="2"/>
      <c r="M322" s="2">
        <f t="shared" si="506"/>
        <v>0</v>
      </c>
      <c r="N322" s="2"/>
      <c r="O322" s="2"/>
      <c r="P322" s="2">
        <f t="shared" si="507"/>
        <v>0</v>
      </c>
      <c r="Q322" s="2"/>
      <c r="R322" s="2"/>
      <c r="S322" s="2">
        <f t="shared" si="545"/>
        <v>0</v>
      </c>
      <c r="T322" s="2"/>
      <c r="U322" s="2">
        <f t="shared" si="509"/>
        <v>0</v>
      </c>
      <c r="V322" s="2"/>
      <c r="W322" s="75">
        <f t="shared" si="558"/>
        <v>-3606</v>
      </c>
      <c r="X322" s="75">
        <f t="shared" si="559"/>
        <v>5</v>
      </c>
      <c r="Y322" s="75">
        <f t="shared" si="512"/>
        <v>0</v>
      </c>
      <c r="Z322" s="2"/>
      <c r="AA322" s="2">
        <f t="shared" si="560"/>
        <v>2500</v>
      </c>
      <c r="AB322" s="2">
        <f>IF($F322&lt;=AD$64,AD$65,AD$66)*Calc!$B$12+AD$63</f>
        <v>1500</v>
      </c>
      <c r="AC322" s="2">
        <f t="shared" si="561"/>
        <v>4000</v>
      </c>
      <c r="AD322" s="126">
        <f t="shared" si="562"/>
        <v>-5610</v>
      </c>
      <c r="AE322" s="112">
        <v>4363</v>
      </c>
      <c r="AF322" s="75">
        <f t="shared" si="516"/>
        <v>0</v>
      </c>
      <c r="AG322" s="75"/>
      <c r="AH322" s="75">
        <f t="shared" si="517"/>
        <v>-2516</v>
      </c>
      <c r="AI322" s="75">
        <f t="shared" si="563"/>
        <v>0</v>
      </c>
      <c r="AJ322" s="75">
        <f t="shared" si="564"/>
        <v>0</v>
      </c>
      <c r="AK322" s="75">
        <f t="shared" si="565"/>
        <v>-5093</v>
      </c>
      <c r="AL322" s="75">
        <f t="shared" si="566"/>
        <v>-5093</v>
      </c>
      <c r="AM322" s="114">
        <v>4440</v>
      </c>
      <c r="AN322" s="120"/>
      <c r="AO322" s="75">
        <f t="shared" si="483"/>
        <v>-6778</v>
      </c>
      <c r="AP322" s="75">
        <f t="shared" si="483"/>
        <v>-4429</v>
      </c>
      <c r="AQ322" s="75"/>
      <c r="AR322" s="126">
        <f t="shared" si="520"/>
        <v>-5223</v>
      </c>
      <c r="AS322" s="75">
        <f t="shared" si="484"/>
        <v>-6216</v>
      </c>
      <c r="AT322" s="75">
        <f t="shared" si="484"/>
        <v>-6955</v>
      </c>
      <c r="AU322" s="75">
        <f t="shared" si="484"/>
        <v>0</v>
      </c>
      <c r="AV322" s="75">
        <f t="shared" si="484"/>
        <v>-5946</v>
      </c>
      <c r="AW322" s="112">
        <v>4347</v>
      </c>
      <c r="AX322" s="75">
        <f t="shared" si="485"/>
        <v>-8424</v>
      </c>
      <c r="AY322" s="75">
        <f t="shared" si="485"/>
        <v>-5577</v>
      </c>
      <c r="AZ322" s="75"/>
      <c r="BA322" s="75">
        <f t="shared" si="503"/>
        <v>-5548</v>
      </c>
      <c r="BB322" s="75">
        <f t="shared" si="503"/>
        <v>-3575</v>
      </c>
      <c r="BC322" s="75">
        <f t="shared" si="503"/>
        <v>-6316</v>
      </c>
      <c r="BD322" s="75">
        <f t="shared" si="503"/>
        <v>-5741</v>
      </c>
      <c r="BE322" s="75">
        <f t="shared" si="503"/>
        <v>-5018</v>
      </c>
      <c r="BF322" s="75">
        <f t="shared" si="503"/>
        <v>-4091</v>
      </c>
      <c r="BG322" s="112">
        <v>3182</v>
      </c>
      <c r="BH322" s="75">
        <f t="shared" si="521"/>
        <v>-6395</v>
      </c>
      <c r="BI322" s="75">
        <f t="shared" si="567"/>
        <v>5150</v>
      </c>
      <c r="BJ322" s="75">
        <f t="shared" si="568"/>
        <v>-5005</v>
      </c>
      <c r="BK322" s="75">
        <f t="shared" si="487"/>
        <v>-5505</v>
      </c>
      <c r="BL322" s="75">
        <f t="shared" si="487"/>
        <v>-4637</v>
      </c>
      <c r="BM322" s="75"/>
      <c r="BN322" s="75">
        <f t="shared" si="488"/>
        <v>-6430</v>
      </c>
      <c r="BO322" s="75">
        <f t="shared" si="488"/>
        <v>-4810</v>
      </c>
      <c r="BP322" s="112">
        <v>3980</v>
      </c>
      <c r="BQ322" s="75">
        <f t="shared" si="524"/>
        <v>-4799</v>
      </c>
      <c r="BR322" s="112">
        <v>3685</v>
      </c>
      <c r="BS322" s="75">
        <f t="shared" si="569"/>
        <v>5540</v>
      </c>
      <c r="BT322" s="75">
        <f t="shared" si="590"/>
        <v>-6873</v>
      </c>
      <c r="BU322" s="75">
        <f t="shared" si="590"/>
        <v>-5967</v>
      </c>
      <c r="BV322" s="75">
        <f t="shared" si="590"/>
        <v>0</v>
      </c>
      <c r="BW322" s="75">
        <f t="shared" si="590"/>
        <v>0</v>
      </c>
      <c r="BX322" s="75">
        <f t="shared" si="590"/>
        <v>-5104</v>
      </c>
      <c r="BY322" s="75">
        <f t="shared" si="590"/>
        <v>-4652</v>
      </c>
      <c r="BZ322" s="75">
        <f t="shared" si="590"/>
        <v>-5822</v>
      </c>
      <c r="CA322" s="75">
        <f t="shared" si="590"/>
        <v>-4833</v>
      </c>
      <c r="CB322" s="112">
        <v>3794</v>
      </c>
      <c r="CC322" s="75">
        <f t="shared" si="526"/>
        <v>-1091</v>
      </c>
      <c r="CD322" s="75">
        <f t="shared" si="570"/>
        <v>500</v>
      </c>
      <c r="CE322" s="126">
        <f t="shared" si="571"/>
        <v>-2498</v>
      </c>
      <c r="CF322" s="75">
        <f t="shared" si="529"/>
        <v>-4901</v>
      </c>
      <c r="CG322" s="75"/>
      <c r="CH322" s="75">
        <f t="shared" si="490"/>
        <v>-9270</v>
      </c>
      <c r="CI322" s="75">
        <f t="shared" si="490"/>
        <v>-3515</v>
      </c>
      <c r="CJ322" s="75"/>
      <c r="CK322" s="75">
        <f t="shared" si="491"/>
        <v>-4059</v>
      </c>
      <c r="CL322" s="75">
        <f t="shared" si="491"/>
        <v>-5775</v>
      </c>
      <c r="CM322" s="112">
        <v>3781</v>
      </c>
      <c r="CN322" s="75">
        <f t="shared" si="492"/>
        <v>0</v>
      </c>
      <c r="CO322" s="75">
        <f t="shared" si="492"/>
        <v>0</v>
      </c>
      <c r="CP322" s="75">
        <f t="shared" si="492"/>
        <v>0</v>
      </c>
      <c r="CQ322" s="75"/>
      <c r="CR322" s="126">
        <f t="shared" si="530"/>
        <v>-5884</v>
      </c>
      <c r="CS322" s="112">
        <v>2824.8980000000001</v>
      </c>
      <c r="CT322" s="121">
        <f t="shared" si="572"/>
        <v>-5.1388646288209605E-2</v>
      </c>
      <c r="CU322" s="75">
        <f t="shared" si="493"/>
        <v>-5474</v>
      </c>
      <c r="CV322" s="75">
        <f t="shared" si="493"/>
        <v>-5813</v>
      </c>
      <c r="CW322" s="75">
        <f t="shared" si="493"/>
        <v>0</v>
      </c>
      <c r="CX322" s="126" cm="1">
        <f t="array" ref="CX322">IF($F322&lt;=10000,0,-ROUND(MAX(INDEX(CX$26:CX$38,MATCH(MAX($F322-CX$86-IF(CX$8="Yes",IF(CX$9=0,$U322,MIN($U322,CX$9)),0),0),CX$12:CX$25,1))*(MAX($F322-CX$86-IF(CX$8="Yes",IF(CX$9=0,$U322,MIN($U322,CX$9)),0),0)-INDEX(CX$12:CX$25,MATCH(MAX($F322-CX$86-IF(CX$8="Yes",IF(CX$9=0,$U322,MIN($U322,CX$9)),0),0),CX$12:CX$25,1)))+INDEX(CX$39:CX$51,MATCH(MAX($F322-CX$86-IF(CX$8="Yes",IF(CX$9=0,$U322,MIN($U322,CX$9)),0),0),CX$12:CX$25,1))-CX$87,0),0))*(1-_xlfn.IFNA(INDEX(WVFamilyCredit[Percent],MATCH(1,(WVFamilyCredit[Year]=Calc!$B$4)*(WVFamilyCredit[HH Size]=SUM(Calc!$B$11:$B$12))*(WVFamilyCredit[Status]=Calc!$B$8)*(WVFamilyCredit[greater than]&lt;=$F322)*(WVFamilyCredit[equal to or less than]&gt;=$F322),0)),0))</f>
        <v>-4872</v>
      </c>
      <c r="CY322" s="115" cm="1">
        <f t="array" ref="CY322">(1-_xlfn.IFNA(INDEX(WVFamilyCredit[Percent],MATCH(1,(WVFamilyCredit[Year]=Calc!$B$4)*(WVFamilyCredit[HH Size]=SUM(Calc!$B$11:$B$12))*(WVFamilyCredit[Status]=Calc!$B$8)*(WVFamilyCredit[greater than]&lt;=$F322)*(WVFamilyCredit[equal to or less than]&gt;=$F322),0)),0))</f>
        <v>1</v>
      </c>
      <c r="CZ322" s="112">
        <v>4985</v>
      </c>
      <c r="DA322" s="57"/>
      <c r="DB322" s="75">
        <f t="shared" si="494"/>
        <v>-4982</v>
      </c>
      <c r="DC322" s="75">
        <f t="shared" si="494"/>
        <v>0</v>
      </c>
      <c r="DE322" s="57"/>
      <c r="DF322" s="57">
        <f t="shared" si="573"/>
        <v>4363</v>
      </c>
      <c r="DG322" s="57">
        <f t="shared" si="574"/>
        <v>4440</v>
      </c>
      <c r="DH322">
        <v>0</v>
      </c>
      <c r="DI322" s="57">
        <f t="shared" si="575"/>
        <v>4347</v>
      </c>
      <c r="DJ322" s="75">
        <f t="shared" si="576"/>
        <v>3182</v>
      </c>
      <c r="DK322" s="75">
        <f t="shared" si="577"/>
        <v>3980</v>
      </c>
      <c r="DL322" s="75">
        <f t="shared" si="578"/>
        <v>3685</v>
      </c>
      <c r="DM322" s="57">
        <f t="shared" si="579"/>
        <v>3794</v>
      </c>
      <c r="DN322" s="57">
        <f t="shared" si="580"/>
        <v>3781</v>
      </c>
      <c r="DO322">
        <f>0</f>
        <v>0</v>
      </c>
      <c r="DP322">
        <v>0</v>
      </c>
      <c r="DQ322" s="57">
        <f t="shared" si="581"/>
        <v>-5884</v>
      </c>
      <c r="DR322" s="75">
        <f t="shared" si="582"/>
        <v>-4872</v>
      </c>
      <c r="EB322" s="209" cm="1">
        <f t="array" ref="EB322">_xlfn.IFNA(INDEX(CAeitcTable[],MATCH(1,(CAeitcTable[At Least]&lt;=$F322)*(CAeitcTable[But Not Over]&gt;=$F322),0),MATCH(MIN($B$12,3),VALUE(CAeitcTable[#Headers]),0)),0)</f>
        <v>0</v>
      </c>
      <c r="EC322">
        <f t="shared" si="495"/>
        <v>0</v>
      </c>
      <c r="ED322">
        <f t="shared" si="495"/>
        <v>0</v>
      </c>
      <c r="EE322">
        <f t="shared" si="495"/>
        <v>0</v>
      </c>
      <c r="EF322">
        <f t="shared" si="495"/>
        <v>0</v>
      </c>
      <c r="EI322">
        <f t="shared" si="531"/>
        <v>0</v>
      </c>
      <c r="EK322">
        <f t="shared" si="496"/>
        <v>0</v>
      </c>
      <c r="EL322">
        <f t="shared" si="496"/>
        <v>0</v>
      </c>
      <c r="EM322">
        <f t="shared" si="496"/>
        <v>0</v>
      </c>
      <c r="EN322">
        <f t="shared" si="496"/>
        <v>0</v>
      </c>
      <c r="EP322">
        <f t="shared" si="497"/>
        <v>0</v>
      </c>
      <c r="EQ322">
        <f t="shared" si="497"/>
        <v>0</v>
      </c>
      <c r="ER322" s="209">
        <f t="shared" si="583"/>
        <v>0</v>
      </c>
      <c r="ES322">
        <f t="shared" si="498"/>
        <v>0</v>
      </c>
      <c r="ET322">
        <f t="shared" si="498"/>
        <v>0</v>
      </c>
      <c r="EU322" s="213">
        <f t="shared" si="533"/>
        <v>0</v>
      </c>
      <c r="EW322" s="215">
        <f t="shared" si="584"/>
        <v>0</v>
      </c>
      <c r="EX322">
        <f t="shared" si="499"/>
        <v>0</v>
      </c>
      <c r="EY322">
        <f t="shared" si="499"/>
        <v>0</v>
      </c>
      <c r="FB322">
        <f t="shared" si="500"/>
        <v>0</v>
      </c>
      <c r="FC322">
        <f t="shared" si="500"/>
        <v>0</v>
      </c>
      <c r="FD322">
        <f t="shared" si="500"/>
        <v>0</v>
      </c>
      <c r="FG322" s="215">
        <f t="shared" si="585"/>
        <v>0</v>
      </c>
      <c r="FH322">
        <f t="shared" si="501"/>
        <v>0</v>
      </c>
      <c r="FI322">
        <f t="shared" si="501"/>
        <v>0</v>
      </c>
      <c r="FK322">
        <f t="shared" si="536"/>
        <v>0</v>
      </c>
      <c r="FL322" s="215">
        <f t="shared" si="586"/>
        <v>0</v>
      </c>
      <c r="FP322" s="215">
        <f t="shared" si="587"/>
        <v>0</v>
      </c>
      <c r="FQ322">
        <f t="shared" si="539"/>
        <v>0</v>
      </c>
      <c r="FR322" s="215">
        <f t="shared" si="588"/>
        <v>0</v>
      </c>
      <c r="FS322" s="209">
        <f t="shared" si="541"/>
        <v>315</v>
      </c>
      <c r="FU322">
        <f t="shared" si="542"/>
        <v>0</v>
      </c>
    </row>
    <row r="323" spans="6:177">
      <c r="F323" s="2">
        <v>115000</v>
      </c>
      <c r="G323">
        <f t="shared" si="557"/>
        <v>115025</v>
      </c>
      <c r="H323" s="75">
        <f t="shared" si="505"/>
        <v>-17676</v>
      </c>
      <c r="I323" s="2"/>
      <c r="J323" s="2"/>
      <c r="K323" s="2"/>
      <c r="L323" s="2"/>
      <c r="M323" s="2">
        <f t="shared" si="506"/>
        <v>0</v>
      </c>
      <c r="N323" s="2"/>
      <c r="O323" s="2"/>
      <c r="P323" s="2">
        <f t="shared" si="507"/>
        <v>0</v>
      </c>
      <c r="Q323" s="2"/>
      <c r="R323" s="2"/>
      <c r="S323" s="2">
        <f t="shared" si="545"/>
        <v>0</v>
      </c>
      <c r="T323" s="2"/>
      <c r="U323" s="2">
        <f t="shared" si="509"/>
        <v>0</v>
      </c>
      <c r="V323" s="2"/>
      <c r="W323" s="75">
        <f t="shared" si="558"/>
        <v>-3625</v>
      </c>
      <c r="X323" s="75">
        <f t="shared" si="559"/>
        <v>5</v>
      </c>
      <c r="Y323" s="75">
        <f t="shared" si="512"/>
        <v>0</v>
      </c>
      <c r="Z323" s="2"/>
      <c r="AA323" s="2">
        <f t="shared" si="560"/>
        <v>2500</v>
      </c>
      <c r="AB323" s="2">
        <f>IF($F323&lt;=AD$64,AD$65,AD$66)*Calc!$B$12+AD$63</f>
        <v>1500</v>
      </c>
      <c r="AC323" s="2">
        <f t="shared" si="561"/>
        <v>4000</v>
      </c>
      <c r="AD323" s="126">
        <f t="shared" si="562"/>
        <v>-5635</v>
      </c>
      <c r="AE323" s="112">
        <v>4363</v>
      </c>
      <c r="AF323" s="75">
        <f t="shared" si="516"/>
        <v>0</v>
      </c>
      <c r="AG323" s="75"/>
      <c r="AH323" s="75">
        <f t="shared" si="517"/>
        <v>-2529</v>
      </c>
      <c r="AI323" s="75">
        <f t="shared" si="563"/>
        <v>0</v>
      </c>
      <c r="AJ323" s="75">
        <f t="shared" si="564"/>
        <v>0</v>
      </c>
      <c r="AK323" s="75">
        <f t="shared" si="565"/>
        <v>-5116</v>
      </c>
      <c r="AL323" s="75">
        <f t="shared" si="566"/>
        <v>-5116</v>
      </c>
      <c r="AM323" s="114">
        <v>4440</v>
      </c>
      <c r="AN323" s="120"/>
      <c r="AO323" s="75">
        <f t="shared" si="483"/>
        <v>-6825</v>
      </c>
      <c r="AP323" s="75">
        <f t="shared" si="483"/>
        <v>-4451</v>
      </c>
      <c r="AQ323" s="75"/>
      <c r="AR323" s="126">
        <f t="shared" si="520"/>
        <v>-5250</v>
      </c>
      <c r="AS323" s="75">
        <f t="shared" si="484"/>
        <v>-6249</v>
      </c>
      <c r="AT323" s="75">
        <f t="shared" si="484"/>
        <v>-6998</v>
      </c>
      <c r="AU323" s="75">
        <f t="shared" si="484"/>
        <v>0</v>
      </c>
      <c r="AV323" s="75">
        <f t="shared" si="484"/>
        <v>-5974</v>
      </c>
      <c r="AW323" s="112">
        <v>4347</v>
      </c>
      <c r="AX323" s="75">
        <f t="shared" si="485"/>
        <v>-8465</v>
      </c>
      <c r="AY323" s="75">
        <f t="shared" si="485"/>
        <v>-5606</v>
      </c>
      <c r="AZ323" s="75"/>
      <c r="BA323" s="75">
        <f t="shared" si="503"/>
        <v>-5572</v>
      </c>
      <c r="BB323" s="75">
        <f t="shared" si="503"/>
        <v>-3591</v>
      </c>
      <c r="BC323" s="75">
        <f t="shared" si="503"/>
        <v>-6346</v>
      </c>
      <c r="BD323" s="75">
        <f t="shared" si="503"/>
        <v>-5770</v>
      </c>
      <c r="BE323" s="75">
        <f t="shared" si="503"/>
        <v>-5041</v>
      </c>
      <c r="BF323" s="75">
        <f t="shared" si="503"/>
        <v>-4112</v>
      </c>
      <c r="BG323" s="112">
        <v>3182</v>
      </c>
      <c r="BH323" s="75">
        <f t="shared" si="521"/>
        <v>-6431</v>
      </c>
      <c r="BI323" s="75">
        <f t="shared" si="567"/>
        <v>5150</v>
      </c>
      <c r="BJ323" s="75">
        <f t="shared" si="568"/>
        <v>-5030</v>
      </c>
      <c r="BK323" s="75">
        <f t="shared" si="487"/>
        <v>-5530</v>
      </c>
      <c r="BL323" s="75">
        <f t="shared" si="487"/>
        <v>-4658</v>
      </c>
      <c r="BM323" s="75"/>
      <c r="BN323" s="75">
        <f t="shared" si="488"/>
        <v>-6469</v>
      </c>
      <c r="BO323" s="75">
        <f t="shared" si="488"/>
        <v>-4835</v>
      </c>
      <c r="BP323" s="112">
        <v>3980</v>
      </c>
      <c r="BQ323" s="75">
        <f t="shared" si="524"/>
        <v>-4824</v>
      </c>
      <c r="BR323" s="112">
        <v>3685</v>
      </c>
      <c r="BS323" s="75">
        <f t="shared" si="569"/>
        <v>5540</v>
      </c>
      <c r="BT323" s="75">
        <f t="shared" si="590"/>
        <v>-6907</v>
      </c>
      <c r="BU323" s="75">
        <f t="shared" si="590"/>
        <v>-6001</v>
      </c>
      <c r="BV323" s="75">
        <f t="shared" si="590"/>
        <v>0</v>
      </c>
      <c r="BW323" s="75">
        <f t="shared" si="590"/>
        <v>0</v>
      </c>
      <c r="BX323" s="75">
        <f t="shared" si="590"/>
        <v>-5136</v>
      </c>
      <c r="BY323" s="75">
        <f t="shared" si="590"/>
        <v>-4677</v>
      </c>
      <c r="BZ323" s="75">
        <f t="shared" si="590"/>
        <v>-5852</v>
      </c>
      <c r="CA323" s="75">
        <f t="shared" si="590"/>
        <v>-4857</v>
      </c>
      <c r="CB323" s="112">
        <v>3794</v>
      </c>
      <c r="CC323" s="75">
        <f t="shared" si="526"/>
        <v>-1100</v>
      </c>
      <c r="CD323" s="75">
        <f t="shared" si="570"/>
        <v>500</v>
      </c>
      <c r="CE323" s="126">
        <f t="shared" si="571"/>
        <v>-2517</v>
      </c>
      <c r="CF323" s="75">
        <f t="shared" si="529"/>
        <v>-4925</v>
      </c>
      <c r="CG323" s="75"/>
      <c r="CH323" s="75">
        <f t="shared" si="490"/>
        <v>-9314</v>
      </c>
      <c r="CI323" s="75">
        <f t="shared" si="490"/>
        <v>-3531</v>
      </c>
      <c r="CJ323" s="75"/>
      <c r="CK323" s="75">
        <f t="shared" si="491"/>
        <v>-4082</v>
      </c>
      <c r="CL323" s="75">
        <f t="shared" si="491"/>
        <v>-5807</v>
      </c>
      <c r="CM323" s="112">
        <v>3781</v>
      </c>
      <c r="CN323" s="75">
        <f t="shared" si="492"/>
        <v>0</v>
      </c>
      <c r="CO323" s="75">
        <f t="shared" si="492"/>
        <v>0</v>
      </c>
      <c r="CP323" s="75">
        <f t="shared" si="492"/>
        <v>0</v>
      </c>
      <c r="CQ323" s="75"/>
      <c r="CR323" s="126">
        <f t="shared" si="530"/>
        <v>-5915</v>
      </c>
      <c r="CS323" s="112">
        <v>2824.8980000000001</v>
      </c>
      <c r="CT323" s="121">
        <f t="shared" si="572"/>
        <v>-5.1434782608695655E-2</v>
      </c>
      <c r="CU323" s="75">
        <f t="shared" si="493"/>
        <v>-5512</v>
      </c>
      <c r="CV323" s="75">
        <f t="shared" si="493"/>
        <v>-5842</v>
      </c>
      <c r="CW323" s="75">
        <f t="shared" si="493"/>
        <v>0</v>
      </c>
      <c r="CX323" s="126" cm="1">
        <f t="array" ref="CX323">IF($F323&lt;=10000,0,-ROUND(MAX(INDEX(CX$26:CX$38,MATCH(MAX($F323-CX$86-IF(CX$8="Yes",IF(CX$9=0,$U323,MIN($U323,CX$9)),0),0),CX$12:CX$25,1))*(MAX($F323-CX$86-IF(CX$8="Yes",IF(CX$9=0,$U323,MIN($U323,CX$9)),0),0)-INDEX(CX$12:CX$25,MATCH(MAX($F323-CX$86-IF(CX$8="Yes",IF(CX$9=0,$U323,MIN($U323,CX$9)),0),0),CX$12:CX$25,1)))+INDEX(CX$39:CX$51,MATCH(MAX($F323-CX$86-IF(CX$8="Yes",IF(CX$9=0,$U323,MIN($U323,CX$9)),0),0),CX$12:CX$25,1))-CX$87,0),0))*(1-_xlfn.IFNA(INDEX(WVFamilyCredit[Percent],MATCH(1,(WVFamilyCredit[Year]=Calc!$B$4)*(WVFamilyCredit[HH Size]=SUM(Calc!$B$11:$B$12))*(WVFamilyCredit[Status]=Calc!$B$8)*(WVFamilyCredit[greater than]&lt;=$F323)*(WVFamilyCredit[equal to or less than]&gt;=$F323),0)),0))</f>
        <v>-4897</v>
      </c>
      <c r="CY323" s="115" cm="1">
        <f t="array" ref="CY323">(1-_xlfn.IFNA(INDEX(WVFamilyCredit[Percent],MATCH(1,(WVFamilyCredit[Year]=Calc!$B$4)*(WVFamilyCredit[HH Size]=SUM(Calc!$B$11:$B$12))*(WVFamilyCredit[Status]=Calc!$B$8)*(WVFamilyCredit[greater than]&lt;=$F323)*(WVFamilyCredit[equal to or less than]&gt;=$F323),0)),0))</f>
        <v>1</v>
      </c>
      <c r="CZ323" s="112">
        <v>4985</v>
      </c>
      <c r="DA323" s="57"/>
      <c r="DB323" s="75">
        <f t="shared" si="494"/>
        <v>-5009</v>
      </c>
      <c r="DC323" s="75">
        <f t="shared" si="494"/>
        <v>0</v>
      </c>
      <c r="DE323" s="57"/>
      <c r="DF323" s="57">
        <f t="shared" si="573"/>
        <v>4363</v>
      </c>
      <c r="DG323" s="57">
        <f t="shared" si="574"/>
        <v>4440</v>
      </c>
      <c r="DH323">
        <v>0</v>
      </c>
      <c r="DI323" s="57">
        <f t="shared" si="575"/>
        <v>4347</v>
      </c>
      <c r="DJ323" s="75">
        <f t="shared" si="576"/>
        <v>3182</v>
      </c>
      <c r="DK323" s="75">
        <f t="shared" si="577"/>
        <v>3980</v>
      </c>
      <c r="DL323" s="75">
        <f t="shared" si="578"/>
        <v>3685</v>
      </c>
      <c r="DM323" s="57">
        <f t="shared" si="579"/>
        <v>3794</v>
      </c>
      <c r="DN323" s="57">
        <f t="shared" si="580"/>
        <v>3781</v>
      </c>
      <c r="DO323">
        <f>0</f>
        <v>0</v>
      </c>
      <c r="DP323">
        <v>0</v>
      </c>
      <c r="DQ323" s="57">
        <f t="shared" si="581"/>
        <v>-5915</v>
      </c>
      <c r="DR323" s="75">
        <f t="shared" si="582"/>
        <v>-4897</v>
      </c>
      <c r="EB323" s="209" cm="1">
        <f t="array" ref="EB323">_xlfn.IFNA(INDEX(CAeitcTable[],MATCH(1,(CAeitcTable[At Least]&lt;=$F323)*(CAeitcTable[But Not Over]&gt;=$F323),0),MATCH(MIN($B$12,3),VALUE(CAeitcTable[#Headers]),0)),0)</f>
        <v>0</v>
      </c>
      <c r="EC323">
        <f t="shared" si="495"/>
        <v>0</v>
      </c>
      <c r="ED323">
        <f t="shared" si="495"/>
        <v>0</v>
      </c>
      <c r="EE323">
        <f t="shared" si="495"/>
        <v>0</v>
      </c>
      <c r="EF323">
        <f t="shared" si="495"/>
        <v>0</v>
      </c>
      <c r="EI323">
        <f t="shared" si="531"/>
        <v>0</v>
      </c>
      <c r="EK323">
        <f t="shared" si="496"/>
        <v>0</v>
      </c>
      <c r="EL323">
        <f t="shared" si="496"/>
        <v>0</v>
      </c>
      <c r="EM323">
        <f t="shared" si="496"/>
        <v>0</v>
      </c>
      <c r="EN323">
        <f t="shared" si="496"/>
        <v>0</v>
      </c>
      <c r="EP323">
        <f t="shared" si="497"/>
        <v>0</v>
      </c>
      <c r="EQ323">
        <f t="shared" si="497"/>
        <v>0</v>
      </c>
      <c r="ER323" s="209">
        <f t="shared" si="583"/>
        <v>0</v>
      </c>
      <c r="ES323">
        <f t="shared" si="498"/>
        <v>0</v>
      </c>
      <c r="ET323">
        <f t="shared" si="498"/>
        <v>0</v>
      </c>
      <c r="EU323" s="213">
        <f t="shared" si="533"/>
        <v>0</v>
      </c>
      <c r="EW323" s="215">
        <f t="shared" si="584"/>
        <v>0</v>
      </c>
      <c r="EX323">
        <f t="shared" si="499"/>
        <v>0</v>
      </c>
      <c r="EY323">
        <f t="shared" si="499"/>
        <v>0</v>
      </c>
      <c r="FB323">
        <f t="shared" si="500"/>
        <v>0</v>
      </c>
      <c r="FC323">
        <f t="shared" si="500"/>
        <v>0</v>
      </c>
      <c r="FD323">
        <f t="shared" si="500"/>
        <v>0</v>
      </c>
      <c r="FG323" s="215">
        <f t="shared" si="585"/>
        <v>0</v>
      </c>
      <c r="FH323">
        <f t="shared" si="501"/>
        <v>0</v>
      </c>
      <c r="FI323">
        <f t="shared" si="501"/>
        <v>0</v>
      </c>
      <c r="FK323">
        <f t="shared" si="536"/>
        <v>0</v>
      </c>
      <c r="FL323" s="215">
        <f t="shared" si="586"/>
        <v>0</v>
      </c>
      <c r="FP323" s="215">
        <f t="shared" si="587"/>
        <v>0</v>
      </c>
      <c r="FQ323">
        <f t="shared" si="539"/>
        <v>0</v>
      </c>
      <c r="FR323" s="215">
        <f t="shared" si="588"/>
        <v>0</v>
      </c>
      <c r="FS323" s="209">
        <f t="shared" si="541"/>
        <v>315</v>
      </c>
      <c r="FU323">
        <f t="shared" si="542"/>
        <v>0</v>
      </c>
    </row>
    <row r="324" spans="6:177">
      <c r="F324" s="2">
        <v>115500</v>
      </c>
      <c r="G324">
        <f t="shared" si="557"/>
        <v>115525</v>
      </c>
      <c r="H324" s="75">
        <f t="shared" si="505"/>
        <v>-17796</v>
      </c>
      <c r="I324" s="2"/>
      <c r="J324" s="2"/>
      <c r="K324" s="2"/>
      <c r="L324" s="2"/>
      <c r="M324" s="2">
        <f t="shared" si="506"/>
        <v>0</v>
      </c>
      <c r="N324" s="2"/>
      <c r="O324" s="2"/>
      <c r="P324" s="2">
        <f t="shared" si="507"/>
        <v>0</v>
      </c>
      <c r="Q324" s="2"/>
      <c r="R324" s="2"/>
      <c r="S324" s="2">
        <f t="shared" si="545"/>
        <v>0</v>
      </c>
      <c r="T324" s="2"/>
      <c r="U324" s="2">
        <f t="shared" si="509"/>
        <v>0</v>
      </c>
      <c r="V324" s="2"/>
      <c r="W324" s="75">
        <f t="shared" si="558"/>
        <v>-3644</v>
      </c>
      <c r="X324" s="75">
        <f t="shared" si="559"/>
        <v>5</v>
      </c>
      <c r="Y324" s="75">
        <f t="shared" si="512"/>
        <v>0</v>
      </c>
      <c r="Z324" s="2"/>
      <c r="AA324" s="2">
        <f t="shared" si="560"/>
        <v>2500</v>
      </c>
      <c r="AB324" s="2">
        <f>IF($F324&lt;=AD$64,AD$65,AD$66)*Calc!$B$12+AD$63</f>
        <v>1500</v>
      </c>
      <c r="AC324" s="2">
        <f t="shared" si="561"/>
        <v>4000</v>
      </c>
      <c r="AD324" s="126">
        <f t="shared" si="562"/>
        <v>-5660</v>
      </c>
      <c r="AE324" s="112">
        <v>4363</v>
      </c>
      <c r="AF324" s="75">
        <f t="shared" si="516"/>
        <v>0</v>
      </c>
      <c r="AG324" s="75"/>
      <c r="AH324" s="75">
        <f t="shared" si="517"/>
        <v>-2541</v>
      </c>
      <c r="AI324" s="75">
        <f t="shared" si="563"/>
        <v>0</v>
      </c>
      <c r="AJ324" s="75">
        <f t="shared" si="564"/>
        <v>0</v>
      </c>
      <c r="AK324" s="75">
        <f t="shared" si="565"/>
        <v>-5140</v>
      </c>
      <c r="AL324" s="75">
        <f t="shared" si="566"/>
        <v>-5140</v>
      </c>
      <c r="AM324" s="114">
        <v>4440</v>
      </c>
      <c r="AN324" s="120"/>
      <c r="AO324" s="75">
        <f t="shared" si="483"/>
        <v>-6871</v>
      </c>
      <c r="AP324" s="75">
        <f t="shared" si="483"/>
        <v>-4473</v>
      </c>
      <c r="AQ324" s="75"/>
      <c r="AR324" s="126">
        <f t="shared" si="520"/>
        <v>-5280</v>
      </c>
      <c r="AS324" s="75">
        <f t="shared" si="484"/>
        <v>-6282</v>
      </c>
      <c r="AT324" s="75">
        <f t="shared" si="484"/>
        <v>-7040</v>
      </c>
      <c r="AU324" s="75">
        <f t="shared" si="484"/>
        <v>0</v>
      </c>
      <c r="AV324" s="75">
        <f t="shared" si="484"/>
        <v>-6003</v>
      </c>
      <c r="AW324" s="112">
        <v>4347</v>
      </c>
      <c r="AX324" s="75">
        <f t="shared" si="485"/>
        <v>-8506</v>
      </c>
      <c r="AY324" s="75">
        <f t="shared" si="485"/>
        <v>-5635</v>
      </c>
      <c r="AZ324" s="75"/>
      <c r="BA324" s="75">
        <f t="shared" si="503"/>
        <v>-5597</v>
      </c>
      <c r="BB324" s="75">
        <f t="shared" si="503"/>
        <v>-3607</v>
      </c>
      <c r="BC324" s="75">
        <f t="shared" si="503"/>
        <v>-6376</v>
      </c>
      <c r="BD324" s="75">
        <f t="shared" si="503"/>
        <v>-5798</v>
      </c>
      <c r="BE324" s="75">
        <f t="shared" si="503"/>
        <v>-5063</v>
      </c>
      <c r="BF324" s="75">
        <f t="shared" si="503"/>
        <v>-4133</v>
      </c>
      <c r="BG324" s="112">
        <v>3182</v>
      </c>
      <c r="BH324" s="75">
        <f t="shared" si="521"/>
        <v>-6467</v>
      </c>
      <c r="BI324" s="75">
        <f t="shared" si="567"/>
        <v>5150</v>
      </c>
      <c r="BJ324" s="75">
        <f t="shared" si="568"/>
        <v>-5055</v>
      </c>
      <c r="BK324" s="75">
        <f t="shared" si="487"/>
        <v>-5555</v>
      </c>
      <c r="BL324" s="75">
        <f t="shared" si="487"/>
        <v>-4679</v>
      </c>
      <c r="BM324" s="75"/>
      <c r="BN324" s="75">
        <f t="shared" si="488"/>
        <v>-6508</v>
      </c>
      <c r="BO324" s="75">
        <f t="shared" si="488"/>
        <v>-4860</v>
      </c>
      <c r="BP324" s="112">
        <v>3980</v>
      </c>
      <c r="BQ324" s="75">
        <f t="shared" si="524"/>
        <v>-4849</v>
      </c>
      <c r="BR324" s="112">
        <v>3685</v>
      </c>
      <c r="BS324" s="75">
        <f t="shared" si="569"/>
        <v>5540</v>
      </c>
      <c r="BT324" s="75">
        <f t="shared" si="590"/>
        <v>-6940</v>
      </c>
      <c r="BU324" s="75">
        <f t="shared" si="590"/>
        <v>-6034</v>
      </c>
      <c r="BV324" s="75">
        <f t="shared" si="590"/>
        <v>0</v>
      </c>
      <c r="BW324" s="75">
        <f t="shared" si="590"/>
        <v>0</v>
      </c>
      <c r="BX324" s="75">
        <f t="shared" si="590"/>
        <v>-5167</v>
      </c>
      <c r="BY324" s="75">
        <f t="shared" si="590"/>
        <v>-4701</v>
      </c>
      <c r="BZ324" s="75">
        <f t="shared" si="590"/>
        <v>-5882</v>
      </c>
      <c r="CA324" s="75">
        <f t="shared" si="590"/>
        <v>-4881</v>
      </c>
      <c r="CB324" s="112">
        <v>3794</v>
      </c>
      <c r="CC324" s="75">
        <f t="shared" si="526"/>
        <v>-1110</v>
      </c>
      <c r="CD324" s="75">
        <f t="shared" si="570"/>
        <v>500</v>
      </c>
      <c r="CE324" s="126">
        <f t="shared" si="571"/>
        <v>-2535</v>
      </c>
      <c r="CF324" s="75">
        <f t="shared" si="529"/>
        <v>-4949</v>
      </c>
      <c r="CG324" s="75"/>
      <c r="CH324" s="75">
        <f t="shared" si="490"/>
        <v>-9357</v>
      </c>
      <c r="CI324" s="75">
        <f t="shared" si="490"/>
        <v>-3546</v>
      </c>
      <c r="CJ324" s="75"/>
      <c r="CK324" s="75">
        <f t="shared" si="491"/>
        <v>-4106</v>
      </c>
      <c r="CL324" s="75">
        <f t="shared" si="491"/>
        <v>-5839</v>
      </c>
      <c r="CM324" s="112">
        <v>3781</v>
      </c>
      <c r="CN324" s="75">
        <f t="shared" si="492"/>
        <v>0</v>
      </c>
      <c r="CO324" s="75">
        <f t="shared" si="492"/>
        <v>0</v>
      </c>
      <c r="CP324" s="75">
        <f t="shared" si="492"/>
        <v>0</v>
      </c>
      <c r="CQ324" s="75"/>
      <c r="CR324" s="126">
        <f t="shared" si="530"/>
        <v>-5946</v>
      </c>
      <c r="CS324" s="112">
        <v>2824.8980000000001</v>
      </c>
      <c r="CT324" s="121">
        <f t="shared" si="572"/>
        <v>-5.1480519480519481E-2</v>
      </c>
      <c r="CU324" s="75">
        <f t="shared" si="493"/>
        <v>-5550</v>
      </c>
      <c r="CV324" s="75">
        <f t="shared" si="493"/>
        <v>-5870</v>
      </c>
      <c r="CW324" s="75">
        <f t="shared" si="493"/>
        <v>0</v>
      </c>
      <c r="CX324" s="126" cm="1">
        <f t="array" ref="CX324">IF($F324&lt;=10000,0,-ROUND(MAX(INDEX(CX$26:CX$38,MATCH(MAX($F324-CX$86-IF(CX$8="Yes",IF(CX$9=0,$U324,MIN($U324,CX$9)),0),0),CX$12:CX$25,1))*(MAX($F324-CX$86-IF(CX$8="Yes",IF(CX$9=0,$U324,MIN($U324,CX$9)),0),0)-INDEX(CX$12:CX$25,MATCH(MAX($F324-CX$86-IF(CX$8="Yes",IF(CX$9=0,$U324,MIN($U324,CX$9)),0),0),CX$12:CX$25,1)))+INDEX(CX$39:CX$51,MATCH(MAX($F324-CX$86-IF(CX$8="Yes",IF(CX$9=0,$U324,MIN($U324,CX$9)),0),0),CX$12:CX$25,1))-CX$87,0),0))*(1-_xlfn.IFNA(INDEX(WVFamilyCredit[Percent],MATCH(1,(WVFamilyCredit[Year]=Calc!$B$4)*(WVFamilyCredit[HH Size]=SUM(Calc!$B$11:$B$12))*(WVFamilyCredit[Status]=Calc!$B$8)*(WVFamilyCredit[greater than]&lt;=$F324)*(WVFamilyCredit[equal to or less than]&gt;=$F324),0)),0))</f>
        <v>-4923</v>
      </c>
      <c r="CY324" s="115" cm="1">
        <f t="array" ref="CY324">(1-_xlfn.IFNA(INDEX(WVFamilyCredit[Percent],MATCH(1,(WVFamilyCredit[Year]=Calc!$B$4)*(WVFamilyCredit[HH Size]=SUM(Calc!$B$11:$B$12))*(WVFamilyCredit[Status]=Calc!$B$8)*(WVFamilyCredit[greater than]&lt;=$F324)*(WVFamilyCredit[equal to or less than]&gt;=$F324),0)),0))</f>
        <v>1</v>
      </c>
      <c r="CZ324" s="112">
        <v>4985</v>
      </c>
      <c r="DA324" s="57"/>
      <c r="DB324" s="75">
        <f t="shared" si="494"/>
        <v>-5035</v>
      </c>
      <c r="DC324" s="75">
        <f t="shared" si="494"/>
        <v>0</v>
      </c>
      <c r="DE324" s="57"/>
      <c r="DF324" s="57">
        <f t="shared" si="573"/>
        <v>4363</v>
      </c>
      <c r="DG324" s="57">
        <f t="shared" si="574"/>
        <v>4440</v>
      </c>
      <c r="DH324">
        <v>0</v>
      </c>
      <c r="DI324" s="57">
        <f t="shared" si="575"/>
        <v>4347</v>
      </c>
      <c r="DJ324" s="75">
        <f t="shared" si="576"/>
        <v>3182</v>
      </c>
      <c r="DK324" s="75">
        <f t="shared" si="577"/>
        <v>3980</v>
      </c>
      <c r="DL324" s="75">
        <f t="shared" si="578"/>
        <v>3685</v>
      </c>
      <c r="DM324" s="57">
        <f t="shared" si="579"/>
        <v>3794</v>
      </c>
      <c r="DN324" s="57">
        <f t="shared" si="580"/>
        <v>3781</v>
      </c>
      <c r="DO324">
        <f>0</f>
        <v>0</v>
      </c>
      <c r="DP324">
        <v>0</v>
      </c>
      <c r="DQ324" s="57">
        <f t="shared" si="581"/>
        <v>-5946</v>
      </c>
      <c r="DR324" s="75">
        <f t="shared" si="582"/>
        <v>-4923</v>
      </c>
      <c r="EB324" s="209" cm="1">
        <f t="array" ref="EB324">_xlfn.IFNA(INDEX(CAeitcTable[],MATCH(1,(CAeitcTable[At Least]&lt;=$F324)*(CAeitcTable[But Not Over]&gt;=$F324),0),MATCH(MIN($B$12,3),VALUE(CAeitcTable[#Headers]),0)),0)</f>
        <v>0</v>
      </c>
      <c r="EC324">
        <f t="shared" si="495"/>
        <v>0</v>
      </c>
      <c r="ED324">
        <f t="shared" si="495"/>
        <v>0</v>
      </c>
      <c r="EE324">
        <f t="shared" si="495"/>
        <v>0</v>
      </c>
      <c r="EF324">
        <f t="shared" si="495"/>
        <v>0</v>
      </c>
      <c r="EI324">
        <f t="shared" si="531"/>
        <v>0</v>
      </c>
      <c r="EK324">
        <f t="shared" si="496"/>
        <v>0</v>
      </c>
      <c r="EL324">
        <f t="shared" si="496"/>
        <v>0</v>
      </c>
      <c r="EM324">
        <f t="shared" si="496"/>
        <v>0</v>
      </c>
      <c r="EN324">
        <f t="shared" si="496"/>
        <v>0</v>
      </c>
      <c r="EP324">
        <f t="shared" si="497"/>
        <v>0</v>
      </c>
      <c r="EQ324">
        <f t="shared" si="497"/>
        <v>0</v>
      </c>
      <c r="ER324" s="209">
        <f t="shared" si="583"/>
        <v>0</v>
      </c>
      <c r="ES324">
        <f t="shared" si="498"/>
        <v>0</v>
      </c>
      <c r="ET324">
        <f t="shared" si="498"/>
        <v>0</v>
      </c>
      <c r="EU324" s="213">
        <f t="shared" si="533"/>
        <v>0</v>
      </c>
      <c r="EW324" s="215">
        <f t="shared" si="584"/>
        <v>0</v>
      </c>
      <c r="EX324">
        <f t="shared" si="499"/>
        <v>0</v>
      </c>
      <c r="EY324">
        <f t="shared" si="499"/>
        <v>0</v>
      </c>
      <c r="FB324">
        <f t="shared" si="500"/>
        <v>0</v>
      </c>
      <c r="FC324">
        <f t="shared" si="500"/>
        <v>0</v>
      </c>
      <c r="FD324">
        <f t="shared" si="500"/>
        <v>0</v>
      </c>
      <c r="FG324" s="215">
        <f t="shared" si="585"/>
        <v>0</v>
      </c>
      <c r="FH324">
        <f t="shared" si="501"/>
        <v>0</v>
      </c>
      <c r="FI324">
        <f t="shared" si="501"/>
        <v>0</v>
      </c>
      <c r="FK324">
        <f t="shared" si="536"/>
        <v>0</v>
      </c>
      <c r="FL324" s="215">
        <f t="shared" si="586"/>
        <v>0</v>
      </c>
      <c r="FP324" s="215">
        <f t="shared" si="587"/>
        <v>0</v>
      </c>
      <c r="FQ324">
        <f t="shared" si="539"/>
        <v>0</v>
      </c>
      <c r="FR324" s="215">
        <f t="shared" si="588"/>
        <v>0</v>
      </c>
      <c r="FS324" s="209">
        <f t="shared" si="541"/>
        <v>315</v>
      </c>
      <c r="FU324">
        <f t="shared" si="542"/>
        <v>0</v>
      </c>
    </row>
    <row r="325" spans="6:177">
      <c r="F325" s="2">
        <v>116000</v>
      </c>
      <c r="G325">
        <f t="shared" si="557"/>
        <v>116025</v>
      </c>
      <c r="H325" s="75">
        <f t="shared" si="505"/>
        <v>-17916</v>
      </c>
      <c r="I325" s="2"/>
      <c r="J325" s="2"/>
      <c r="K325" s="2"/>
      <c r="L325" s="2"/>
      <c r="M325" s="2">
        <f t="shared" si="506"/>
        <v>0</v>
      </c>
      <c r="N325" s="2"/>
      <c r="O325" s="2"/>
      <c r="P325" s="2">
        <f t="shared" si="507"/>
        <v>0</v>
      </c>
      <c r="Q325" s="2"/>
      <c r="R325" s="2"/>
      <c r="S325" s="2">
        <f t="shared" si="545"/>
        <v>0</v>
      </c>
      <c r="T325" s="2"/>
      <c r="U325" s="2">
        <f t="shared" si="509"/>
        <v>0</v>
      </c>
      <c r="V325" s="2"/>
      <c r="W325" s="75">
        <f t="shared" si="558"/>
        <v>-3664</v>
      </c>
      <c r="X325" s="75">
        <f t="shared" si="559"/>
        <v>5</v>
      </c>
      <c r="Y325" s="75">
        <f t="shared" si="512"/>
        <v>0</v>
      </c>
      <c r="Z325" s="2"/>
      <c r="AA325" s="2">
        <f t="shared" si="560"/>
        <v>2500</v>
      </c>
      <c r="AB325" s="2">
        <f>IF($F325&lt;=AD$64,AD$65,AD$66)*Calc!$B$12+AD$63</f>
        <v>1500</v>
      </c>
      <c r="AC325" s="2">
        <f t="shared" si="561"/>
        <v>4000</v>
      </c>
      <c r="AD325" s="126">
        <f t="shared" si="562"/>
        <v>-5685</v>
      </c>
      <c r="AE325" s="112">
        <v>4363</v>
      </c>
      <c r="AF325" s="75">
        <f t="shared" si="516"/>
        <v>0</v>
      </c>
      <c r="AG325" s="75"/>
      <c r="AH325" s="75">
        <f t="shared" si="517"/>
        <v>-2554</v>
      </c>
      <c r="AI325" s="75">
        <f t="shared" si="563"/>
        <v>0</v>
      </c>
      <c r="AJ325" s="75">
        <f t="shared" si="564"/>
        <v>0</v>
      </c>
      <c r="AK325" s="75">
        <f t="shared" si="565"/>
        <v>-5163</v>
      </c>
      <c r="AL325" s="75">
        <f t="shared" si="566"/>
        <v>-5163</v>
      </c>
      <c r="AM325" s="114">
        <v>4440</v>
      </c>
      <c r="AN325" s="120"/>
      <c r="AO325" s="75">
        <f t="shared" si="483"/>
        <v>-6918</v>
      </c>
      <c r="AP325" s="75">
        <f t="shared" si="483"/>
        <v>-4495</v>
      </c>
      <c r="AQ325" s="75"/>
      <c r="AR325" s="126">
        <f t="shared" si="520"/>
        <v>-5310</v>
      </c>
      <c r="AS325" s="75">
        <f t="shared" si="484"/>
        <v>-6315</v>
      </c>
      <c r="AT325" s="75">
        <f t="shared" si="484"/>
        <v>-7083</v>
      </c>
      <c r="AU325" s="75">
        <f t="shared" si="484"/>
        <v>0</v>
      </c>
      <c r="AV325" s="75">
        <f t="shared" si="484"/>
        <v>-6032</v>
      </c>
      <c r="AW325" s="112">
        <v>4347</v>
      </c>
      <c r="AX325" s="75">
        <f t="shared" si="485"/>
        <v>-8548</v>
      </c>
      <c r="AY325" s="75">
        <f t="shared" si="485"/>
        <v>-5664</v>
      </c>
      <c r="AZ325" s="75"/>
      <c r="BA325" s="75">
        <f t="shared" si="503"/>
        <v>-5622</v>
      </c>
      <c r="BB325" s="75">
        <f t="shared" si="503"/>
        <v>-3623</v>
      </c>
      <c r="BC325" s="75">
        <f t="shared" si="503"/>
        <v>-6406</v>
      </c>
      <c r="BD325" s="75">
        <f t="shared" ref="BD325:BF325" si="591">-ROUND(MAX(INDEX(BD$26:BD$38,MATCH(MAX($F325-BD$86-IF(BD$8="Yes",IF(BD$9=0,$U325,MIN($U325,BD$9)),0),0),BD$12:BD$25,1))*(MAX($F325-BD$86-IF(BD$8="Yes",IF(BD$9=0,$U325,MIN($U325,BD$9)),0),0)-INDEX(BD$12:BD$25,MATCH(MAX($F325-BD$86-IF(BD$8="Yes",IF(BD$9=0,$U325,MIN($U325,BD$9)),0),0),BD$12:BD$25,1)))+INDEX(BD$39:BD$51,MATCH(MAX($F325-BD$86-IF(BD$8="Yes",IF(BD$9=0,$U325,MIN($U325,BD$9)),0),0),BD$12:BD$25,1))-BD$87,0),0)</f>
        <v>-5827</v>
      </c>
      <c r="BE325" s="75">
        <f t="shared" si="591"/>
        <v>-5086</v>
      </c>
      <c r="BF325" s="75">
        <f t="shared" si="591"/>
        <v>-4154</v>
      </c>
      <c r="BG325" s="112">
        <v>3182</v>
      </c>
      <c r="BH325" s="75">
        <f t="shared" si="521"/>
        <v>-6503</v>
      </c>
      <c r="BI325" s="75">
        <f t="shared" si="567"/>
        <v>5150</v>
      </c>
      <c r="BJ325" s="75">
        <f t="shared" si="568"/>
        <v>-5080</v>
      </c>
      <c r="BK325" s="75">
        <f t="shared" si="487"/>
        <v>-5580</v>
      </c>
      <c r="BL325" s="75">
        <f t="shared" si="487"/>
        <v>-4701</v>
      </c>
      <c r="BM325" s="75"/>
      <c r="BN325" s="75">
        <f t="shared" si="488"/>
        <v>-6548</v>
      </c>
      <c r="BO325" s="75">
        <f t="shared" si="488"/>
        <v>-4885</v>
      </c>
      <c r="BP325" s="112">
        <v>3980</v>
      </c>
      <c r="BQ325" s="75">
        <f t="shared" si="524"/>
        <v>-4874</v>
      </c>
      <c r="BR325" s="112">
        <v>3685</v>
      </c>
      <c r="BS325" s="75">
        <f t="shared" si="569"/>
        <v>5540</v>
      </c>
      <c r="BT325" s="75">
        <f t="shared" si="590"/>
        <v>-6974</v>
      </c>
      <c r="BU325" s="75">
        <f t="shared" si="590"/>
        <v>-6067</v>
      </c>
      <c r="BV325" s="75">
        <f t="shared" si="590"/>
        <v>0</v>
      </c>
      <c r="BW325" s="75">
        <f t="shared" si="590"/>
        <v>0</v>
      </c>
      <c r="BX325" s="75">
        <f t="shared" si="590"/>
        <v>-5199</v>
      </c>
      <c r="BY325" s="75">
        <f t="shared" si="590"/>
        <v>-4726</v>
      </c>
      <c r="BZ325" s="75">
        <f t="shared" si="590"/>
        <v>-5912</v>
      </c>
      <c r="CA325" s="75">
        <f t="shared" si="590"/>
        <v>-4904</v>
      </c>
      <c r="CB325" s="112">
        <v>3794</v>
      </c>
      <c r="CC325" s="75">
        <f t="shared" si="526"/>
        <v>-1120</v>
      </c>
      <c r="CD325" s="75">
        <f t="shared" si="570"/>
        <v>500</v>
      </c>
      <c r="CE325" s="126">
        <f t="shared" si="571"/>
        <v>-2554</v>
      </c>
      <c r="CF325" s="75">
        <f t="shared" si="529"/>
        <v>-4972</v>
      </c>
      <c r="CG325" s="75"/>
      <c r="CH325" s="75">
        <f t="shared" si="490"/>
        <v>-9401</v>
      </c>
      <c r="CI325" s="75">
        <f t="shared" si="490"/>
        <v>-3561</v>
      </c>
      <c r="CJ325" s="75"/>
      <c r="CK325" s="75">
        <f t="shared" si="491"/>
        <v>-4130</v>
      </c>
      <c r="CL325" s="75">
        <f t="shared" si="491"/>
        <v>-5871</v>
      </c>
      <c r="CM325" s="112">
        <v>3781</v>
      </c>
      <c r="CN325" s="75">
        <f t="shared" si="492"/>
        <v>0</v>
      </c>
      <c r="CO325" s="75">
        <f t="shared" si="492"/>
        <v>0</v>
      </c>
      <c r="CP325" s="75">
        <f t="shared" si="492"/>
        <v>0</v>
      </c>
      <c r="CQ325" s="75"/>
      <c r="CR325" s="126">
        <f t="shared" si="530"/>
        <v>-5977</v>
      </c>
      <c r="CS325" s="112">
        <v>2824.8980000000001</v>
      </c>
      <c r="CT325" s="121">
        <f t="shared" si="572"/>
        <v>-5.1525862068965519E-2</v>
      </c>
      <c r="CU325" s="75">
        <f t="shared" si="493"/>
        <v>-5588</v>
      </c>
      <c r="CV325" s="75">
        <f t="shared" si="493"/>
        <v>-5899</v>
      </c>
      <c r="CW325" s="75">
        <f t="shared" si="493"/>
        <v>0</v>
      </c>
      <c r="CX325" s="126" cm="1">
        <f t="array" ref="CX325">IF($F325&lt;=10000,0,-ROUND(MAX(INDEX(CX$26:CX$38,MATCH(MAX($F325-CX$86-IF(CX$8="Yes",IF(CX$9=0,$U325,MIN($U325,CX$9)),0),0),CX$12:CX$25,1))*(MAX($F325-CX$86-IF(CX$8="Yes",IF(CX$9=0,$U325,MIN($U325,CX$9)),0),0)-INDEX(CX$12:CX$25,MATCH(MAX($F325-CX$86-IF(CX$8="Yes",IF(CX$9=0,$U325,MIN($U325,CX$9)),0),0),CX$12:CX$25,1)))+INDEX(CX$39:CX$51,MATCH(MAX($F325-CX$86-IF(CX$8="Yes",IF(CX$9=0,$U325,MIN($U325,CX$9)),0),0),CX$12:CX$25,1))-CX$87,0),0))*(1-_xlfn.IFNA(INDEX(WVFamilyCredit[Percent],MATCH(1,(WVFamilyCredit[Year]=Calc!$B$4)*(WVFamilyCredit[HH Size]=SUM(Calc!$B$11:$B$12))*(WVFamilyCredit[Status]=Calc!$B$8)*(WVFamilyCredit[greater than]&lt;=$F325)*(WVFamilyCredit[equal to or less than]&gt;=$F325),0)),0))</f>
        <v>-4948</v>
      </c>
      <c r="CY325" s="115" cm="1">
        <f t="array" ref="CY325">(1-_xlfn.IFNA(INDEX(WVFamilyCredit[Percent],MATCH(1,(WVFamilyCredit[Year]=Calc!$B$4)*(WVFamilyCredit[HH Size]=SUM(Calc!$B$11:$B$12))*(WVFamilyCredit[Status]=Calc!$B$8)*(WVFamilyCredit[greater than]&lt;=$F325)*(WVFamilyCredit[equal to or less than]&gt;=$F325),0)),0))</f>
        <v>1</v>
      </c>
      <c r="CZ325" s="112">
        <v>4985</v>
      </c>
      <c r="DA325" s="57"/>
      <c r="DB325" s="75">
        <f t="shared" si="494"/>
        <v>-5062</v>
      </c>
      <c r="DC325" s="75">
        <f t="shared" si="494"/>
        <v>0</v>
      </c>
      <c r="DE325" s="57"/>
      <c r="DF325" s="57">
        <f t="shared" si="573"/>
        <v>4363</v>
      </c>
      <c r="DG325" s="57">
        <f t="shared" si="574"/>
        <v>4440</v>
      </c>
      <c r="DH325">
        <v>0</v>
      </c>
      <c r="DI325" s="57">
        <f t="shared" si="575"/>
        <v>4347</v>
      </c>
      <c r="DJ325" s="75">
        <f t="shared" si="576"/>
        <v>3182</v>
      </c>
      <c r="DK325" s="75">
        <f t="shared" si="577"/>
        <v>3980</v>
      </c>
      <c r="DL325" s="75">
        <f t="shared" si="578"/>
        <v>3685</v>
      </c>
      <c r="DM325" s="57">
        <f t="shared" si="579"/>
        <v>3794</v>
      </c>
      <c r="DN325" s="57">
        <f t="shared" si="580"/>
        <v>3781</v>
      </c>
      <c r="DO325">
        <f>0</f>
        <v>0</v>
      </c>
      <c r="DP325">
        <v>0</v>
      </c>
      <c r="DQ325" s="57">
        <f t="shared" si="581"/>
        <v>-5977</v>
      </c>
      <c r="DR325" s="75">
        <f t="shared" si="582"/>
        <v>-4948</v>
      </c>
      <c r="EB325" s="209" cm="1">
        <f t="array" ref="EB325">_xlfn.IFNA(INDEX(CAeitcTable[],MATCH(1,(CAeitcTable[At Least]&lt;=$F325)*(CAeitcTable[But Not Over]&gt;=$F325),0),MATCH(MIN($B$12,3),VALUE(CAeitcTable[#Headers]),0)),0)</f>
        <v>0</v>
      </c>
      <c r="EC325">
        <f t="shared" si="495"/>
        <v>0</v>
      </c>
      <c r="ED325">
        <f t="shared" si="495"/>
        <v>0</v>
      </c>
      <c r="EE325">
        <f t="shared" si="495"/>
        <v>0</v>
      </c>
      <c r="EF325">
        <f t="shared" si="495"/>
        <v>0</v>
      </c>
      <c r="EI325">
        <f t="shared" si="531"/>
        <v>0</v>
      </c>
      <c r="EK325">
        <f t="shared" si="496"/>
        <v>0</v>
      </c>
      <c r="EL325">
        <f t="shared" si="496"/>
        <v>0</v>
      </c>
      <c r="EM325">
        <f t="shared" si="496"/>
        <v>0</v>
      </c>
      <c r="EN325">
        <f t="shared" si="496"/>
        <v>0</v>
      </c>
      <c r="EP325">
        <f t="shared" si="497"/>
        <v>0</v>
      </c>
      <c r="EQ325">
        <f t="shared" si="497"/>
        <v>0</v>
      </c>
      <c r="ER325" s="209">
        <f t="shared" si="583"/>
        <v>0</v>
      </c>
      <c r="ES325">
        <f t="shared" si="498"/>
        <v>0</v>
      </c>
      <c r="ET325">
        <f t="shared" si="498"/>
        <v>0</v>
      </c>
      <c r="EU325" s="213">
        <f t="shared" si="533"/>
        <v>0</v>
      </c>
      <c r="EW325" s="215">
        <f t="shared" si="584"/>
        <v>0</v>
      </c>
      <c r="EX325">
        <f t="shared" si="499"/>
        <v>0</v>
      </c>
      <c r="EY325">
        <f t="shared" si="499"/>
        <v>0</v>
      </c>
      <c r="FB325">
        <f t="shared" si="500"/>
        <v>0</v>
      </c>
      <c r="FC325">
        <f t="shared" si="500"/>
        <v>0</v>
      </c>
      <c r="FD325">
        <f t="shared" si="500"/>
        <v>0</v>
      </c>
      <c r="FG325" s="215">
        <f t="shared" si="585"/>
        <v>0</v>
      </c>
      <c r="FH325">
        <f t="shared" si="501"/>
        <v>0</v>
      </c>
      <c r="FI325">
        <f t="shared" si="501"/>
        <v>0</v>
      </c>
      <c r="FK325">
        <f t="shared" si="536"/>
        <v>0</v>
      </c>
      <c r="FL325" s="215">
        <f t="shared" si="586"/>
        <v>0</v>
      </c>
      <c r="FP325" s="215">
        <f t="shared" si="587"/>
        <v>0</v>
      </c>
      <c r="FQ325">
        <f t="shared" si="539"/>
        <v>0</v>
      </c>
      <c r="FR325" s="215">
        <f t="shared" si="588"/>
        <v>0</v>
      </c>
      <c r="FS325" s="209">
        <f t="shared" si="541"/>
        <v>315</v>
      </c>
      <c r="FU325">
        <f t="shared" si="542"/>
        <v>0</v>
      </c>
    </row>
    <row r="326" spans="6:177">
      <c r="F326" s="2">
        <v>116500</v>
      </c>
      <c r="G326">
        <f t="shared" si="557"/>
        <v>116525</v>
      </c>
      <c r="H326" s="75">
        <f t="shared" si="505"/>
        <v>-18036</v>
      </c>
      <c r="I326" s="2"/>
      <c r="J326" s="2"/>
      <c r="K326" s="2"/>
      <c r="L326" s="2"/>
      <c r="M326" s="2">
        <f t="shared" si="506"/>
        <v>0</v>
      </c>
      <c r="N326" s="2"/>
      <c r="O326" s="2"/>
      <c r="P326" s="2">
        <f t="shared" si="507"/>
        <v>0</v>
      </c>
      <c r="Q326" s="2"/>
      <c r="R326" s="2"/>
      <c r="S326" s="2">
        <f t="shared" si="545"/>
        <v>0</v>
      </c>
      <c r="T326" s="2"/>
      <c r="U326" s="2">
        <f t="shared" si="509"/>
        <v>0</v>
      </c>
      <c r="V326" s="2"/>
      <c r="W326" s="75">
        <f t="shared" si="558"/>
        <v>-3683</v>
      </c>
      <c r="X326" s="75">
        <f t="shared" si="559"/>
        <v>5</v>
      </c>
      <c r="Y326" s="75">
        <f t="shared" si="512"/>
        <v>0</v>
      </c>
      <c r="Z326" s="2"/>
      <c r="AA326" s="2">
        <f t="shared" si="560"/>
        <v>2500</v>
      </c>
      <c r="AB326" s="2">
        <f>IF($F326&lt;=AD$64,AD$65,AD$66)*Calc!$B$12+AD$63</f>
        <v>1500</v>
      </c>
      <c r="AC326" s="2">
        <f t="shared" si="561"/>
        <v>4000</v>
      </c>
      <c r="AD326" s="126">
        <f t="shared" si="562"/>
        <v>-5710</v>
      </c>
      <c r="AE326" s="112">
        <v>4363</v>
      </c>
      <c r="AF326" s="75">
        <f t="shared" si="516"/>
        <v>0</v>
      </c>
      <c r="AG326" s="75"/>
      <c r="AH326" s="75">
        <f t="shared" si="517"/>
        <v>-2566</v>
      </c>
      <c r="AI326" s="75">
        <f t="shared" si="563"/>
        <v>0</v>
      </c>
      <c r="AJ326" s="75">
        <f t="shared" si="564"/>
        <v>0</v>
      </c>
      <c r="AK326" s="75">
        <f t="shared" si="565"/>
        <v>-5187</v>
      </c>
      <c r="AL326" s="75">
        <f t="shared" si="566"/>
        <v>-5187</v>
      </c>
      <c r="AM326" s="114">
        <v>4440</v>
      </c>
      <c r="AN326" s="120"/>
      <c r="AO326" s="75">
        <f t="shared" si="483"/>
        <v>-6964</v>
      </c>
      <c r="AP326" s="75">
        <f t="shared" si="483"/>
        <v>-4517</v>
      </c>
      <c r="AQ326" s="75"/>
      <c r="AR326" s="126">
        <f t="shared" si="520"/>
        <v>-5340</v>
      </c>
      <c r="AS326" s="75">
        <f t="shared" si="484"/>
        <v>-6348</v>
      </c>
      <c r="AT326" s="75">
        <f t="shared" si="484"/>
        <v>-7125</v>
      </c>
      <c r="AU326" s="75">
        <f t="shared" si="484"/>
        <v>0</v>
      </c>
      <c r="AV326" s="75">
        <f t="shared" si="484"/>
        <v>-6061</v>
      </c>
      <c r="AW326" s="112">
        <v>4347</v>
      </c>
      <c r="AX326" s="75">
        <f t="shared" si="485"/>
        <v>-8589</v>
      </c>
      <c r="AY326" s="75">
        <f t="shared" si="485"/>
        <v>-5693</v>
      </c>
      <c r="AZ326" s="75"/>
      <c r="BA326" s="75">
        <f t="shared" ref="BA326:BF368" si="592">-ROUND(MAX(INDEX(BA$26:BA$38,MATCH(MAX($F326-BA$86-IF(BA$8="Yes",IF(BA$9=0,$U326,MIN($U326,BA$9)),0),0),BA$12:BA$25,1))*(MAX($F326-BA$86-IF(BA$8="Yes",IF(BA$9=0,$U326,MIN($U326,BA$9)),0),0)-INDEX(BA$12:BA$25,MATCH(MAX($F326-BA$86-IF(BA$8="Yes",IF(BA$9=0,$U326,MIN($U326,BA$9)),0),0),BA$12:BA$25,1)))+INDEX(BA$39:BA$51,MATCH(MAX($F326-BA$86-IF(BA$8="Yes",IF(BA$9=0,$U326,MIN($U326,BA$9)),0),0),BA$12:BA$25,1))-BA$87,0),0)</f>
        <v>-5647</v>
      </c>
      <c r="BB326" s="75">
        <f t="shared" si="592"/>
        <v>-3638</v>
      </c>
      <c r="BC326" s="75">
        <f t="shared" si="592"/>
        <v>-6436</v>
      </c>
      <c r="BD326" s="75">
        <f t="shared" si="592"/>
        <v>-5855</v>
      </c>
      <c r="BE326" s="75">
        <f t="shared" si="592"/>
        <v>-5108</v>
      </c>
      <c r="BF326" s="75">
        <f t="shared" si="592"/>
        <v>-4176</v>
      </c>
      <c r="BG326" s="112">
        <v>3182</v>
      </c>
      <c r="BH326" s="75">
        <f t="shared" si="521"/>
        <v>-6538</v>
      </c>
      <c r="BI326" s="75">
        <f t="shared" si="567"/>
        <v>5150</v>
      </c>
      <c r="BJ326" s="75">
        <f t="shared" si="568"/>
        <v>-5105</v>
      </c>
      <c r="BK326" s="75">
        <f t="shared" si="487"/>
        <v>-5605</v>
      </c>
      <c r="BL326" s="75">
        <f t="shared" si="487"/>
        <v>-4722</v>
      </c>
      <c r="BM326" s="75"/>
      <c r="BN326" s="75">
        <f t="shared" si="488"/>
        <v>-6587</v>
      </c>
      <c r="BO326" s="75">
        <f t="shared" si="488"/>
        <v>-4910</v>
      </c>
      <c r="BP326" s="112">
        <v>3980</v>
      </c>
      <c r="BQ326" s="75">
        <f t="shared" si="524"/>
        <v>-4898</v>
      </c>
      <c r="BR326" s="112">
        <v>3685</v>
      </c>
      <c r="BS326" s="75">
        <f t="shared" si="569"/>
        <v>5540</v>
      </c>
      <c r="BT326" s="75">
        <f t="shared" si="590"/>
        <v>-7008</v>
      </c>
      <c r="BU326" s="75">
        <f t="shared" si="590"/>
        <v>-6100</v>
      </c>
      <c r="BV326" s="75">
        <f t="shared" si="590"/>
        <v>0</v>
      </c>
      <c r="BW326" s="75">
        <f t="shared" si="590"/>
        <v>0</v>
      </c>
      <c r="BX326" s="75">
        <f t="shared" si="590"/>
        <v>-5231</v>
      </c>
      <c r="BY326" s="75">
        <f t="shared" si="590"/>
        <v>-4750</v>
      </c>
      <c r="BZ326" s="75">
        <f t="shared" si="590"/>
        <v>-5942</v>
      </c>
      <c r="CA326" s="75">
        <f t="shared" si="590"/>
        <v>-4928</v>
      </c>
      <c r="CB326" s="112">
        <v>3794</v>
      </c>
      <c r="CC326" s="75">
        <f t="shared" si="526"/>
        <v>-1130</v>
      </c>
      <c r="CD326" s="75">
        <f t="shared" si="570"/>
        <v>500</v>
      </c>
      <c r="CE326" s="126">
        <f t="shared" si="571"/>
        <v>-2572</v>
      </c>
      <c r="CF326" s="75">
        <f t="shared" si="529"/>
        <v>-4996</v>
      </c>
      <c r="CG326" s="75"/>
      <c r="CH326" s="75">
        <f t="shared" si="490"/>
        <v>-9445</v>
      </c>
      <c r="CI326" s="75">
        <f t="shared" si="490"/>
        <v>-3577</v>
      </c>
      <c r="CJ326" s="75"/>
      <c r="CK326" s="75">
        <f t="shared" si="491"/>
        <v>-4154</v>
      </c>
      <c r="CL326" s="75">
        <f t="shared" si="491"/>
        <v>-5903</v>
      </c>
      <c r="CM326" s="112">
        <v>3781</v>
      </c>
      <c r="CN326" s="75">
        <f t="shared" si="492"/>
        <v>0</v>
      </c>
      <c r="CO326" s="75">
        <f t="shared" si="492"/>
        <v>0</v>
      </c>
      <c r="CP326" s="75">
        <f t="shared" si="492"/>
        <v>0</v>
      </c>
      <c r="CQ326" s="75"/>
      <c r="CR326" s="126">
        <f t="shared" si="530"/>
        <v>-6007</v>
      </c>
      <c r="CS326" s="112">
        <v>2824.8980000000001</v>
      </c>
      <c r="CT326" s="121">
        <f t="shared" si="572"/>
        <v>-5.156223175965665E-2</v>
      </c>
      <c r="CU326" s="75">
        <f t="shared" si="493"/>
        <v>-5626</v>
      </c>
      <c r="CV326" s="75">
        <f t="shared" si="493"/>
        <v>-5928</v>
      </c>
      <c r="CW326" s="75">
        <f t="shared" si="493"/>
        <v>0</v>
      </c>
      <c r="CX326" s="126" cm="1">
        <f t="array" ref="CX326">IF($F326&lt;=10000,0,-ROUND(MAX(INDEX(CX$26:CX$38,MATCH(MAX($F326-CX$86-IF(CX$8="Yes",IF(CX$9=0,$U326,MIN($U326,CX$9)),0),0),CX$12:CX$25,1))*(MAX($F326-CX$86-IF(CX$8="Yes",IF(CX$9=0,$U326,MIN($U326,CX$9)),0),0)-INDEX(CX$12:CX$25,MATCH(MAX($F326-CX$86-IF(CX$8="Yes",IF(CX$9=0,$U326,MIN($U326,CX$9)),0),0),CX$12:CX$25,1)))+INDEX(CX$39:CX$51,MATCH(MAX($F326-CX$86-IF(CX$8="Yes",IF(CX$9=0,$U326,MIN($U326,CX$9)),0),0),CX$12:CX$25,1))-CX$87,0),0))*(1-_xlfn.IFNA(INDEX(WVFamilyCredit[Percent],MATCH(1,(WVFamilyCredit[Year]=Calc!$B$4)*(WVFamilyCredit[HH Size]=SUM(Calc!$B$11:$B$12))*(WVFamilyCredit[Status]=Calc!$B$8)*(WVFamilyCredit[greater than]&lt;=$F326)*(WVFamilyCredit[equal to or less than]&gt;=$F326),0)),0))</f>
        <v>-4974</v>
      </c>
      <c r="CY326" s="115" cm="1">
        <f t="array" ref="CY326">(1-_xlfn.IFNA(INDEX(WVFamilyCredit[Percent],MATCH(1,(WVFamilyCredit[Year]=Calc!$B$4)*(WVFamilyCredit[HH Size]=SUM(Calc!$B$11:$B$12))*(WVFamilyCredit[Status]=Calc!$B$8)*(WVFamilyCredit[greater than]&lt;=$F326)*(WVFamilyCredit[equal to or less than]&gt;=$F326),0)),0))</f>
        <v>1</v>
      </c>
      <c r="CZ326" s="112">
        <v>4985</v>
      </c>
      <c r="DA326" s="57"/>
      <c r="DB326" s="75">
        <f t="shared" si="494"/>
        <v>-5088</v>
      </c>
      <c r="DC326" s="75">
        <f t="shared" si="494"/>
        <v>0</v>
      </c>
      <c r="DE326" s="57"/>
      <c r="DF326" s="57">
        <f t="shared" si="573"/>
        <v>4363</v>
      </c>
      <c r="DG326" s="57">
        <f t="shared" si="574"/>
        <v>4440</v>
      </c>
      <c r="DH326">
        <v>0</v>
      </c>
      <c r="DI326" s="57">
        <f t="shared" si="575"/>
        <v>4347</v>
      </c>
      <c r="DJ326" s="75">
        <f t="shared" si="576"/>
        <v>3182</v>
      </c>
      <c r="DK326" s="75">
        <f t="shared" si="577"/>
        <v>3980</v>
      </c>
      <c r="DL326" s="75">
        <f t="shared" si="578"/>
        <v>3685</v>
      </c>
      <c r="DM326" s="57">
        <f t="shared" si="579"/>
        <v>3794</v>
      </c>
      <c r="DN326" s="57">
        <f t="shared" si="580"/>
        <v>3781</v>
      </c>
      <c r="DO326">
        <f>0</f>
        <v>0</v>
      </c>
      <c r="DP326">
        <v>0</v>
      </c>
      <c r="DQ326" s="57">
        <f t="shared" si="581"/>
        <v>-6007</v>
      </c>
      <c r="DR326" s="75">
        <f t="shared" si="582"/>
        <v>-4974</v>
      </c>
      <c r="EB326" s="209" cm="1">
        <f t="array" ref="EB326">_xlfn.IFNA(INDEX(CAeitcTable[],MATCH(1,(CAeitcTable[At Least]&lt;=$F326)*(CAeitcTable[But Not Over]&gt;=$F326),0),MATCH(MIN($B$12,3),VALUE(CAeitcTable[#Headers]),0)),0)</f>
        <v>0</v>
      </c>
      <c r="EC326">
        <f t="shared" si="495"/>
        <v>0</v>
      </c>
      <c r="ED326">
        <f t="shared" si="495"/>
        <v>0</v>
      </c>
      <c r="EE326">
        <f t="shared" si="495"/>
        <v>0</v>
      </c>
      <c r="EF326">
        <f t="shared" si="495"/>
        <v>0</v>
      </c>
      <c r="EI326">
        <f t="shared" si="531"/>
        <v>0</v>
      </c>
      <c r="EK326">
        <f t="shared" si="496"/>
        <v>0</v>
      </c>
      <c r="EL326">
        <f t="shared" si="496"/>
        <v>0</v>
      </c>
      <c r="EM326">
        <f t="shared" si="496"/>
        <v>0</v>
      </c>
      <c r="EN326">
        <f t="shared" si="496"/>
        <v>0</v>
      </c>
      <c r="EP326">
        <f t="shared" si="497"/>
        <v>0</v>
      </c>
      <c r="EQ326">
        <f t="shared" si="497"/>
        <v>0</v>
      </c>
      <c r="ER326" s="209">
        <f t="shared" si="583"/>
        <v>0</v>
      </c>
      <c r="ES326">
        <f t="shared" si="498"/>
        <v>0</v>
      </c>
      <c r="ET326">
        <f t="shared" si="498"/>
        <v>0</v>
      </c>
      <c r="EU326" s="213">
        <f t="shared" si="533"/>
        <v>0</v>
      </c>
      <c r="EW326" s="215">
        <f t="shared" si="584"/>
        <v>0</v>
      </c>
      <c r="EX326">
        <f t="shared" si="499"/>
        <v>0</v>
      </c>
      <c r="EY326">
        <f t="shared" si="499"/>
        <v>0</v>
      </c>
      <c r="FB326">
        <f t="shared" si="500"/>
        <v>0</v>
      </c>
      <c r="FC326">
        <f t="shared" si="500"/>
        <v>0</v>
      </c>
      <c r="FD326">
        <f t="shared" si="500"/>
        <v>0</v>
      </c>
      <c r="FG326" s="215">
        <f t="shared" si="585"/>
        <v>0</v>
      </c>
      <c r="FH326">
        <f t="shared" si="501"/>
        <v>0</v>
      </c>
      <c r="FI326">
        <f t="shared" si="501"/>
        <v>0</v>
      </c>
      <c r="FK326">
        <f t="shared" si="536"/>
        <v>0</v>
      </c>
      <c r="FL326" s="215">
        <f t="shared" si="586"/>
        <v>0</v>
      </c>
      <c r="FP326" s="215">
        <f t="shared" si="587"/>
        <v>0</v>
      </c>
      <c r="FQ326">
        <f t="shared" si="539"/>
        <v>0</v>
      </c>
      <c r="FR326" s="215">
        <f t="shared" si="588"/>
        <v>0</v>
      </c>
      <c r="FS326" s="209">
        <f t="shared" si="541"/>
        <v>315</v>
      </c>
      <c r="FU326">
        <f t="shared" si="542"/>
        <v>0</v>
      </c>
    </row>
    <row r="327" spans="6:177">
      <c r="F327" s="2">
        <v>117000</v>
      </c>
      <c r="G327">
        <f t="shared" si="557"/>
        <v>117025</v>
      </c>
      <c r="H327" s="75">
        <f t="shared" si="505"/>
        <v>-18156</v>
      </c>
      <c r="I327" s="2"/>
      <c r="J327" s="2"/>
      <c r="K327" s="2"/>
      <c r="L327" s="2"/>
      <c r="M327" s="2">
        <f t="shared" si="506"/>
        <v>0</v>
      </c>
      <c r="N327" s="2"/>
      <c r="O327" s="2"/>
      <c r="P327" s="2">
        <f t="shared" si="507"/>
        <v>0</v>
      </c>
      <c r="Q327" s="2"/>
      <c r="R327" s="2"/>
      <c r="S327" s="2">
        <f t="shared" si="545"/>
        <v>0</v>
      </c>
      <c r="T327" s="2"/>
      <c r="U327" s="2">
        <f t="shared" si="509"/>
        <v>0</v>
      </c>
      <c r="V327" s="2"/>
      <c r="W327" s="75">
        <f t="shared" si="558"/>
        <v>-3703</v>
      </c>
      <c r="X327" s="75">
        <f t="shared" si="559"/>
        <v>5</v>
      </c>
      <c r="Y327" s="75">
        <f t="shared" si="512"/>
        <v>0</v>
      </c>
      <c r="Z327" s="2"/>
      <c r="AA327" s="2">
        <f t="shared" si="560"/>
        <v>2500</v>
      </c>
      <c r="AB327" s="2">
        <f>IF($F327&lt;=AD$64,AD$65,AD$66)*Calc!$B$12+AD$63</f>
        <v>1500</v>
      </c>
      <c r="AC327" s="2">
        <f t="shared" si="561"/>
        <v>4000</v>
      </c>
      <c r="AD327" s="126">
        <f t="shared" si="562"/>
        <v>-5735</v>
      </c>
      <c r="AE327" s="112">
        <v>4363</v>
      </c>
      <c r="AF327" s="75">
        <f t="shared" si="516"/>
        <v>0</v>
      </c>
      <c r="AG327" s="75"/>
      <c r="AH327" s="75">
        <f t="shared" si="517"/>
        <v>-2579</v>
      </c>
      <c r="AI327" s="75">
        <f t="shared" si="563"/>
        <v>0</v>
      </c>
      <c r="AJ327" s="75">
        <f t="shared" si="564"/>
        <v>0</v>
      </c>
      <c r="AK327" s="75">
        <f t="shared" si="565"/>
        <v>-5210</v>
      </c>
      <c r="AL327" s="75">
        <f t="shared" si="566"/>
        <v>-5210</v>
      </c>
      <c r="AM327" s="114">
        <v>4440</v>
      </c>
      <c r="AN327" s="120"/>
      <c r="AO327" s="75">
        <f t="shared" si="483"/>
        <v>-7011</v>
      </c>
      <c r="AP327" s="75">
        <f t="shared" si="483"/>
        <v>-4539</v>
      </c>
      <c r="AQ327" s="75"/>
      <c r="AR327" s="126">
        <f t="shared" si="520"/>
        <v>-5370</v>
      </c>
      <c r="AS327" s="75">
        <f t="shared" si="484"/>
        <v>-6381</v>
      </c>
      <c r="AT327" s="75">
        <f t="shared" si="484"/>
        <v>-7168</v>
      </c>
      <c r="AU327" s="75">
        <f t="shared" si="484"/>
        <v>0</v>
      </c>
      <c r="AV327" s="75">
        <f t="shared" si="484"/>
        <v>-6089</v>
      </c>
      <c r="AW327" s="112">
        <v>4347</v>
      </c>
      <c r="AX327" s="75">
        <f t="shared" si="485"/>
        <v>-8630</v>
      </c>
      <c r="AY327" s="75">
        <f t="shared" si="485"/>
        <v>-5722</v>
      </c>
      <c r="AZ327" s="75"/>
      <c r="BA327" s="75">
        <f t="shared" si="592"/>
        <v>-5671</v>
      </c>
      <c r="BB327" s="75">
        <f t="shared" si="592"/>
        <v>-3654</v>
      </c>
      <c r="BC327" s="75">
        <f t="shared" si="592"/>
        <v>-6466</v>
      </c>
      <c r="BD327" s="75">
        <f t="shared" si="592"/>
        <v>-5884</v>
      </c>
      <c r="BE327" s="75">
        <f t="shared" si="592"/>
        <v>-5131</v>
      </c>
      <c r="BF327" s="75">
        <f t="shared" si="592"/>
        <v>-4197</v>
      </c>
      <c r="BG327" s="112">
        <v>3182</v>
      </c>
      <c r="BH327" s="75">
        <f t="shared" si="521"/>
        <v>-6574</v>
      </c>
      <c r="BI327" s="75">
        <f t="shared" si="567"/>
        <v>5150</v>
      </c>
      <c r="BJ327" s="75">
        <f t="shared" si="568"/>
        <v>-5130</v>
      </c>
      <c r="BK327" s="75">
        <f t="shared" si="487"/>
        <v>-5630</v>
      </c>
      <c r="BL327" s="75">
        <f t="shared" si="487"/>
        <v>-4743</v>
      </c>
      <c r="BM327" s="75"/>
      <c r="BN327" s="75">
        <f t="shared" si="488"/>
        <v>-6626</v>
      </c>
      <c r="BO327" s="75">
        <f t="shared" si="488"/>
        <v>-4935</v>
      </c>
      <c r="BP327" s="112">
        <v>3980</v>
      </c>
      <c r="BQ327" s="75">
        <f t="shared" si="524"/>
        <v>-4923</v>
      </c>
      <c r="BR327" s="112">
        <v>3685</v>
      </c>
      <c r="BS327" s="75">
        <f t="shared" si="569"/>
        <v>5540</v>
      </c>
      <c r="BT327" s="75">
        <f t="shared" si="590"/>
        <v>-7042</v>
      </c>
      <c r="BU327" s="75">
        <f t="shared" si="590"/>
        <v>-6133</v>
      </c>
      <c r="BV327" s="75">
        <f t="shared" si="590"/>
        <v>0</v>
      </c>
      <c r="BW327" s="75">
        <f t="shared" si="590"/>
        <v>0</v>
      </c>
      <c r="BX327" s="75">
        <f t="shared" si="590"/>
        <v>-5263</v>
      </c>
      <c r="BY327" s="75">
        <f t="shared" si="590"/>
        <v>-4775</v>
      </c>
      <c r="BZ327" s="75">
        <f t="shared" si="590"/>
        <v>-5972</v>
      </c>
      <c r="CA327" s="75">
        <f t="shared" si="590"/>
        <v>-4952</v>
      </c>
      <c r="CB327" s="112">
        <v>3794</v>
      </c>
      <c r="CC327" s="75">
        <f t="shared" si="526"/>
        <v>-1139</v>
      </c>
      <c r="CD327" s="75">
        <f t="shared" si="570"/>
        <v>500</v>
      </c>
      <c r="CE327" s="126">
        <f t="shared" si="571"/>
        <v>-2591</v>
      </c>
      <c r="CF327" s="75">
        <f t="shared" si="529"/>
        <v>-5020</v>
      </c>
      <c r="CG327" s="75"/>
      <c r="CH327" s="75">
        <f t="shared" si="490"/>
        <v>-9489</v>
      </c>
      <c r="CI327" s="75">
        <f t="shared" si="490"/>
        <v>-3592</v>
      </c>
      <c r="CJ327" s="75"/>
      <c r="CK327" s="75">
        <f t="shared" si="491"/>
        <v>-4177</v>
      </c>
      <c r="CL327" s="75">
        <f t="shared" si="491"/>
        <v>-5935</v>
      </c>
      <c r="CM327" s="112">
        <v>3781</v>
      </c>
      <c r="CN327" s="75">
        <f t="shared" si="492"/>
        <v>0</v>
      </c>
      <c r="CO327" s="75">
        <f t="shared" si="492"/>
        <v>0</v>
      </c>
      <c r="CP327" s="75">
        <f t="shared" si="492"/>
        <v>0</v>
      </c>
      <c r="CQ327" s="75"/>
      <c r="CR327" s="126">
        <f t="shared" si="530"/>
        <v>-6038</v>
      </c>
      <c r="CS327" s="112">
        <v>2824.8980000000001</v>
      </c>
      <c r="CT327" s="121">
        <f t="shared" si="572"/>
        <v>-5.1606837606837604E-2</v>
      </c>
      <c r="CU327" s="75">
        <f t="shared" si="493"/>
        <v>-5664</v>
      </c>
      <c r="CV327" s="75">
        <f t="shared" si="493"/>
        <v>-5957</v>
      </c>
      <c r="CW327" s="75">
        <f t="shared" si="493"/>
        <v>0</v>
      </c>
      <c r="CX327" s="126" cm="1">
        <f t="array" ref="CX327">IF($F327&lt;=10000,0,-ROUND(MAX(INDEX(CX$26:CX$38,MATCH(MAX($F327-CX$86-IF(CX$8="Yes",IF(CX$9=0,$U327,MIN($U327,CX$9)),0),0),CX$12:CX$25,1))*(MAX($F327-CX$86-IF(CX$8="Yes",IF(CX$9=0,$U327,MIN($U327,CX$9)),0),0)-INDEX(CX$12:CX$25,MATCH(MAX($F327-CX$86-IF(CX$8="Yes",IF(CX$9=0,$U327,MIN($U327,CX$9)),0),0),CX$12:CX$25,1)))+INDEX(CX$39:CX$51,MATCH(MAX($F327-CX$86-IF(CX$8="Yes",IF(CX$9=0,$U327,MIN($U327,CX$9)),0),0),CX$12:CX$25,1))-CX$87,0),0))*(1-_xlfn.IFNA(INDEX(WVFamilyCredit[Percent],MATCH(1,(WVFamilyCredit[Year]=Calc!$B$4)*(WVFamilyCredit[HH Size]=SUM(Calc!$B$11:$B$12))*(WVFamilyCredit[Status]=Calc!$B$8)*(WVFamilyCredit[greater than]&lt;=$F327)*(WVFamilyCredit[equal to or less than]&gt;=$F327),0)),0))</f>
        <v>-5000</v>
      </c>
      <c r="CY327" s="115" cm="1">
        <f t="array" ref="CY327">(1-_xlfn.IFNA(INDEX(WVFamilyCredit[Percent],MATCH(1,(WVFamilyCredit[Year]=Calc!$B$4)*(WVFamilyCredit[HH Size]=SUM(Calc!$B$11:$B$12))*(WVFamilyCredit[Status]=Calc!$B$8)*(WVFamilyCredit[greater than]&lt;=$F327)*(WVFamilyCredit[equal to or less than]&gt;=$F327),0)),0))</f>
        <v>1</v>
      </c>
      <c r="CZ327" s="112">
        <v>4985</v>
      </c>
      <c r="DA327" s="57"/>
      <c r="DB327" s="75">
        <f t="shared" si="494"/>
        <v>-5115</v>
      </c>
      <c r="DC327" s="75">
        <f t="shared" si="494"/>
        <v>0</v>
      </c>
      <c r="DE327" s="57"/>
      <c r="DF327" s="57">
        <f t="shared" si="573"/>
        <v>4363</v>
      </c>
      <c r="DG327" s="57">
        <f t="shared" si="574"/>
        <v>4440</v>
      </c>
      <c r="DH327">
        <v>0</v>
      </c>
      <c r="DI327" s="57">
        <f t="shared" si="575"/>
        <v>4347</v>
      </c>
      <c r="DJ327" s="75">
        <f t="shared" si="576"/>
        <v>3182</v>
      </c>
      <c r="DK327" s="75">
        <f t="shared" si="577"/>
        <v>3980</v>
      </c>
      <c r="DL327" s="75">
        <f t="shared" si="578"/>
        <v>3685</v>
      </c>
      <c r="DM327" s="57">
        <f t="shared" si="579"/>
        <v>3794</v>
      </c>
      <c r="DN327" s="57">
        <f t="shared" si="580"/>
        <v>3781</v>
      </c>
      <c r="DO327">
        <f>0</f>
        <v>0</v>
      </c>
      <c r="DP327">
        <v>0</v>
      </c>
      <c r="DQ327" s="57">
        <f t="shared" si="581"/>
        <v>-6038</v>
      </c>
      <c r="DR327" s="75">
        <f t="shared" si="582"/>
        <v>-5000</v>
      </c>
      <c r="EB327" s="209" cm="1">
        <f t="array" ref="EB327">_xlfn.IFNA(INDEX(CAeitcTable[],MATCH(1,(CAeitcTable[At Least]&lt;=$F327)*(CAeitcTable[But Not Over]&gt;=$F327),0),MATCH(MIN($B$12,3),VALUE(CAeitcTable[#Headers]),0)),0)</f>
        <v>0</v>
      </c>
      <c r="EC327">
        <f t="shared" si="495"/>
        <v>0</v>
      </c>
      <c r="ED327">
        <f t="shared" si="495"/>
        <v>0</v>
      </c>
      <c r="EE327">
        <f t="shared" si="495"/>
        <v>0</v>
      </c>
      <c r="EF327">
        <f t="shared" si="495"/>
        <v>0</v>
      </c>
      <c r="EI327">
        <f t="shared" si="531"/>
        <v>0</v>
      </c>
      <c r="EK327">
        <f t="shared" si="496"/>
        <v>0</v>
      </c>
      <c r="EL327">
        <f t="shared" si="496"/>
        <v>0</v>
      </c>
      <c r="EM327">
        <f t="shared" si="496"/>
        <v>0</v>
      </c>
      <c r="EN327">
        <f t="shared" si="496"/>
        <v>0</v>
      </c>
      <c r="EP327">
        <f t="shared" si="497"/>
        <v>0</v>
      </c>
      <c r="EQ327">
        <f t="shared" si="497"/>
        <v>0</v>
      </c>
      <c r="ER327" s="209">
        <f t="shared" si="583"/>
        <v>0</v>
      </c>
      <c r="ES327">
        <f t="shared" si="498"/>
        <v>0</v>
      </c>
      <c r="ET327">
        <f t="shared" si="498"/>
        <v>0</v>
      </c>
      <c r="EU327" s="213">
        <f t="shared" si="533"/>
        <v>0</v>
      </c>
      <c r="EW327" s="215">
        <f t="shared" si="584"/>
        <v>0</v>
      </c>
      <c r="EX327">
        <f t="shared" si="499"/>
        <v>0</v>
      </c>
      <c r="EY327">
        <f t="shared" si="499"/>
        <v>0</v>
      </c>
      <c r="FB327">
        <f t="shared" si="500"/>
        <v>0</v>
      </c>
      <c r="FC327">
        <f t="shared" si="500"/>
        <v>0</v>
      </c>
      <c r="FD327">
        <f t="shared" si="500"/>
        <v>0</v>
      </c>
      <c r="FG327" s="215">
        <f t="shared" si="585"/>
        <v>0</v>
      </c>
      <c r="FH327">
        <f t="shared" si="501"/>
        <v>0</v>
      </c>
      <c r="FI327">
        <f t="shared" si="501"/>
        <v>0</v>
      </c>
      <c r="FK327">
        <f t="shared" si="536"/>
        <v>0</v>
      </c>
      <c r="FL327" s="215">
        <f t="shared" si="586"/>
        <v>0</v>
      </c>
      <c r="FP327" s="215">
        <f t="shared" si="587"/>
        <v>0</v>
      </c>
      <c r="FQ327">
        <f t="shared" si="539"/>
        <v>0</v>
      </c>
      <c r="FR327" s="215">
        <f t="shared" si="588"/>
        <v>0</v>
      </c>
      <c r="FS327" s="209">
        <f t="shared" si="541"/>
        <v>315</v>
      </c>
      <c r="FU327">
        <f t="shared" si="542"/>
        <v>0</v>
      </c>
    </row>
    <row r="328" spans="6:177">
      <c r="F328" s="2">
        <v>117500</v>
      </c>
      <c r="G328">
        <f t="shared" si="557"/>
        <v>117525</v>
      </c>
      <c r="H328" s="75">
        <f t="shared" si="505"/>
        <v>-18276</v>
      </c>
      <c r="I328" s="2"/>
      <c r="J328" s="2"/>
      <c r="K328" s="2"/>
      <c r="L328" s="2"/>
      <c r="M328" s="2">
        <f t="shared" si="506"/>
        <v>0</v>
      </c>
      <c r="N328" s="2"/>
      <c r="O328" s="2"/>
      <c r="P328" s="2">
        <f t="shared" si="507"/>
        <v>0</v>
      </c>
      <c r="Q328" s="2"/>
      <c r="R328" s="2"/>
      <c r="S328" s="2">
        <f t="shared" si="545"/>
        <v>0</v>
      </c>
      <c r="T328" s="2"/>
      <c r="U328" s="2">
        <f t="shared" si="509"/>
        <v>0</v>
      </c>
      <c r="V328" s="2"/>
      <c r="W328" s="75">
        <f t="shared" si="558"/>
        <v>-3722</v>
      </c>
      <c r="X328" s="75">
        <f t="shared" si="559"/>
        <v>5</v>
      </c>
      <c r="Y328" s="75">
        <f t="shared" si="512"/>
        <v>0</v>
      </c>
      <c r="Z328" s="2"/>
      <c r="AA328" s="2">
        <f t="shared" si="560"/>
        <v>2500</v>
      </c>
      <c r="AB328" s="2">
        <f>IF($F328&lt;=AD$64,AD$65,AD$66)*Calc!$B$12+AD$63</f>
        <v>1500</v>
      </c>
      <c r="AC328" s="2">
        <f t="shared" si="561"/>
        <v>4000</v>
      </c>
      <c r="AD328" s="126">
        <f t="shared" si="562"/>
        <v>-5760</v>
      </c>
      <c r="AE328" s="112">
        <v>4363</v>
      </c>
      <c r="AF328" s="75">
        <f t="shared" si="516"/>
        <v>0</v>
      </c>
      <c r="AG328" s="75"/>
      <c r="AH328" s="75">
        <f t="shared" si="517"/>
        <v>-2591</v>
      </c>
      <c r="AI328" s="75">
        <f t="shared" si="563"/>
        <v>0</v>
      </c>
      <c r="AJ328" s="75">
        <f t="shared" si="564"/>
        <v>0</v>
      </c>
      <c r="AK328" s="75">
        <f t="shared" si="565"/>
        <v>-5234</v>
      </c>
      <c r="AL328" s="75">
        <f t="shared" si="566"/>
        <v>-5234</v>
      </c>
      <c r="AM328" s="114">
        <v>4440</v>
      </c>
      <c r="AN328" s="120"/>
      <c r="AO328" s="75">
        <f t="shared" si="483"/>
        <v>-7057</v>
      </c>
      <c r="AP328" s="75">
        <f t="shared" si="483"/>
        <v>-4561</v>
      </c>
      <c r="AQ328" s="75"/>
      <c r="AR328" s="126">
        <f t="shared" si="520"/>
        <v>-5400</v>
      </c>
      <c r="AS328" s="75">
        <f t="shared" si="484"/>
        <v>-6414</v>
      </c>
      <c r="AT328" s="75">
        <f t="shared" si="484"/>
        <v>-7210</v>
      </c>
      <c r="AU328" s="75">
        <f t="shared" si="484"/>
        <v>0</v>
      </c>
      <c r="AV328" s="75">
        <f t="shared" si="484"/>
        <v>-6118</v>
      </c>
      <c r="AW328" s="112">
        <v>4347</v>
      </c>
      <c r="AX328" s="75">
        <f t="shared" si="485"/>
        <v>-8671</v>
      </c>
      <c r="AY328" s="75">
        <f t="shared" si="485"/>
        <v>-5751</v>
      </c>
      <c r="AZ328" s="75"/>
      <c r="BA328" s="75">
        <f t="shared" si="592"/>
        <v>-5696</v>
      </c>
      <c r="BB328" s="75">
        <f t="shared" si="592"/>
        <v>-3670</v>
      </c>
      <c r="BC328" s="75">
        <f t="shared" si="592"/>
        <v>-6496</v>
      </c>
      <c r="BD328" s="75">
        <f t="shared" si="592"/>
        <v>-5912</v>
      </c>
      <c r="BE328" s="75">
        <f t="shared" si="592"/>
        <v>-5153</v>
      </c>
      <c r="BF328" s="75">
        <f t="shared" si="592"/>
        <v>-4218</v>
      </c>
      <c r="BG328" s="112">
        <v>3182</v>
      </c>
      <c r="BH328" s="75">
        <f t="shared" si="521"/>
        <v>-6610</v>
      </c>
      <c r="BI328" s="75">
        <f t="shared" si="567"/>
        <v>5150</v>
      </c>
      <c r="BJ328" s="75">
        <f t="shared" si="568"/>
        <v>-5155</v>
      </c>
      <c r="BK328" s="75">
        <f t="shared" si="487"/>
        <v>-5655</v>
      </c>
      <c r="BL328" s="75">
        <f t="shared" si="487"/>
        <v>-4764</v>
      </c>
      <c r="BM328" s="75"/>
      <c r="BN328" s="75">
        <f t="shared" si="488"/>
        <v>-6665</v>
      </c>
      <c r="BO328" s="75">
        <f t="shared" si="488"/>
        <v>-4960</v>
      </c>
      <c r="BP328" s="112">
        <v>3980</v>
      </c>
      <c r="BQ328" s="75">
        <f t="shared" si="524"/>
        <v>-4948</v>
      </c>
      <c r="BR328" s="112">
        <v>3685</v>
      </c>
      <c r="BS328" s="75">
        <f t="shared" si="569"/>
        <v>5540</v>
      </c>
      <c r="BT328" s="75">
        <f t="shared" si="590"/>
        <v>-7075</v>
      </c>
      <c r="BU328" s="75">
        <f t="shared" si="590"/>
        <v>-6167</v>
      </c>
      <c r="BV328" s="75">
        <f t="shared" si="590"/>
        <v>0</v>
      </c>
      <c r="BW328" s="75">
        <f t="shared" si="590"/>
        <v>0</v>
      </c>
      <c r="BX328" s="75">
        <f t="shared" si="590"/>
        <v>-5295</v>
      </c>
      <c r="BY328" s="75">
        <f t="shared" si="590"/>
        <v>-4799</v>
      </c>
      <c r="BZ328" s="75">
        <f t="shared" si="590"/>
        <v>-6002</v>
      </c>
      <c r="CA328" s="75">
        <f t="shared" si="590"/>
        <v>-4976</v>
      </c>
      <c r="CB328" s="112">
        <v>3794</v>
      </c>
      <c r="CC328" s="75">
        <f t="shared" si="526"/>
        <v>-1149</v>
      </c>
      <c r="CD328" s="75">
        <f t="shared" si="570"/>
        <v>500</v>
      </c>
      <c r="CE328" s="126">
        <f t="shared" si="571"/>
        <v>-2609</v>
      </c>
      <c r="CF328" s="75">
        <f t="shared" si="529"/>
        <v>-5044</v>
      </c>
      <c r="CG328" s="75"/>
      <c r="CH328" s="75">
        <f t="shared" si="490"/>
        <v>-9532</v>
      </c>
      <c r="CI328" s="75">
        <f t="shared" si="490"/>
        <v>-3607</v>
      </c>
      <c r="CJ328" s="75"/>
      <c r="CK328" s="75">
        <f t="shared" si="491"/>
        <v>-4201</v>
      </c>
      <c r="CL328" s="75">
        <f t="shared" si="491"/>
        <v>-5967</v>
      </c>
      <c r="CM328" s="112">
        <v>3781</v>
      </c>
      <c r="CN328" s="75">
        <f t="shared" si="492"/>
        <v>0</v>
      </c>
      <c r="CO328" s="75">
        <f t="shared" si="492"/>
        <v>0</v>
      </c>
      <c r="CP328" s="75">
        <f t="shared" si="492"/>
        <v>0</v>
      </c>
      <c r="CQ328" s="75"/>
      <c r="CR328" s="126">
        <f t="shared" si="530"/>
        <v>-6069</v>
      </c>
      <c r="CS328" s="112">
        <v>2824.8980000000001</v>
      </c>
      <c r="CT328" s="121">
        <f t="shared" si="572"/>
        <v>-5.1651063829787236E-2</v>
      </c>
      <c r="CU328" s="75">
        <f t="shared" si="493"/>
        <v>-5702</v>
      </c>
      <c r="CV328" s="75">
        <f t="shared" si="493"/>
        <v>-5985</v>
      </c>
      <c r="CW328" s="75">
        <f t="shared" si="493"/>
        <v>0</v>
      </c>
      <c r="CX328" s="126" cm="1">
        <f t="array" ref="CX328">IF($F328&lt;=10000,0,-ROUND(MAX(INDEX(CX$26:CX$38,MATCH(MAX($F328-CX$86-IF(CX$8="Yes",IF(CX$9=0,$U328,MIN($U328,CX$9)),0),0),CX$12:CX$25,1))*(MAX($F328-CX$86-IF(CX$8="Yes",IF(CX$9=0,$U328,MIN($U328,CX$9)),0),0)-INDEX(CX$12:CX$25,MATCH(MAX($F328-CX$86-IF(CX$8="Yes",IF(CX$9=0,$U328,MIN($U328,CX$9)),0),0),CX$12:CX$25,1)))+INDEX(CX$39:CX$51,MATCH(MAX($F328-CX$86-IF(CX$8="Yes",IF(CX$9=0,$U328,MIN($U328,CX$9)),0),0),CX$12:CX$25,1))-CX$87,0),0))*(1-_xlfn.IFNA(INDEX(WVFamilyCredit[Percent],MATCH(1,(WVFamilyCredit[Year]=Calc!$B$4)*(WVFamilyCredit[HH Size]=SUM(Calc!$B$11:$B$12))*(WVFamilyCredit[Status]=Calc!$B$8)*(WVFamilyCredit[greater than]&lt;=$F328)*(WVFamilyCredit[equal to or less than]&gt;=$F328),0)),0))</f>
        <v>-5025</v>
      </c>
      <c r="CY328" s="115" cm="1">
        <f t="array" ref="CY328">(1-_xlfn.IFNA(INDEX(WVFamilyCredit[Percent],MATCH(1,(WVFamilyCredit[Year]=Calc!$B$4)*(WVFamilyCredit[HH Size]=SUM(Calc!$B$11:$B$12))*(WVFamilyCredit[Status]=Calc!$B$8)*(WVFamilyCredit[greater than]&lt;=$F328)*(WVFamilyCredit[equal to or less than]&gt;=$F328),0)),0))</f>
        <v>1</v>
      </c>
      <c r="CZ328" s="112">
        <v>4985</v>
      </c>
      <c r="DA328" s="57"/>
      <c r="DB328" s="75">
        <f t="shared" si="494"/>
        <v>-5141</v>
      </c>
      <c r="DC328" s="75">
        <f t="shared" si="494"/>
        <v>0</v>
      </c>
      <c r="DE328" s="57"/>
      <c r="DF328" s="57">
        <f t="shared" si="573"/>
        <v>4363</v>
      </c>
      <c r="DG328" s="57">
        <f t="shared" si="574"/>
        <v>4440</v>
      </c>
      <c r="DH328">
        <v>0</v>
      </c>
      <c r="DI328" s="57">
        <f t="shared" si="575"/>
        <v>4347</v>
      </c>
      <c r="DJ328" s="75">
        <f t="shared" si="576"/>
        <v>3182</v>
      </c>
      <c r="DK328" s="75">
        <f t="shared" si="577"/>
        <v>3980</v>
      </c>
      <c r="DL328" s="75">
        <f t="shared" si="578"/>
        <v>3685</v>
      </c>
      <c r="DM328" s="57">
        <f t="shared" si="579"/>
        <v>3794</v>
      </c>
      <c r="DN328" s="57">
        <f t="shared" si="580"/>
        <v>3781</v>
      </c>
      <c r="DO328">
        <f>0</f>
        <v>0</v>
      </c>
      <c r="DP328">
        <v>0</v>
      </c>
      <c r="DQ328" s="57">
        <f t="shared" si="581"/>
        <v>-6069</v>
      </c>
      <c r="DR328" s="75">
        <f t="shared" si="582"/>
        <v>-5025</v>
      </c>
      <c r="EB328" s="209" cm="1">
        <f t="array" ref="EB328">_xlfn.IFNA(INDEX(CAeitcTable[],MATCH(1,(CAeitcTable[At Least]&lt;=$F328)*(CAeitcTable[But Not Over]&gt;=$F328),0),MATCH(MIN($B$12,3),VALUE(CAeitcTable[#Headers]),0)),0)</f>
        <v>0</v>
      </c>
      <c r="EC328">
        <f t="shared" si="495"/>
        <v>0</v>
      </c>
      <c r="ED328">
        <f t="shared" si="495"/>
        <v>0</v>
      </c>
      <c r="EE328">
        <f t="shared" si="495"/>
        <v>0</v>
      </c>
      <c r="EF328">
        <f t="shared" si="495"/>
        <v>0</v>
      </c>
      <c r="EI328">
        <f t="shared" si="531"/>
        <v>0</v>
      </c>
      <c r="EK328">
        <f t="shared" si="496"/>
        <v>0</v>
      </c>
      <c r="EL328">
        <f t="shared" si="496"/>
        <v>0</v>
      </c>
      <c r="EM328">
        <f t="shared" si="496"/>
        <v>0</v>
      </c>
      <c r="EN328">
        <f t="shared" si="496"/>
        <v>0</v>
      </c>
      <c r="EP328">
        <f t="shared" si="497"/>
        <v>0</v>
      </c>
      <c r="EQ328">
        <f t="shared" si="497"/>
        <v>0</v>
      </c>
      <c r="ER328" s="209">
        <f t="shared" si="583"/>
        <v>0</v>
      </c>
      <c r="ES328">
        <f t="shared" si="498"/>
        <v>0</v>
      </c>
      <c r="ET328">
        <f t="shared" si="498"/>
        <v>0</v>
      </c>
      <c r="EU328" s="213">
        <f t="shared" si="533"/>
        <v>0</v>
      </c>
      <c r="EW328" s="215">
        <f t="shared" si="584"/>
        <v>0</v>
      </c>
      <c r="EX328">
        <f t="shared" si="499"/>
        <v>0</v>
      </c>
      <c r="EY328">
        <f t="shared" si="499"/>
        <v>0</v>
      </c>
      <c r="FB328">
        <f t="shared" si="500"/>
        <v>0</v>
      </c>
      <c r="FC328">
        <f t="shared" si="500"/>
        <v>0</v>
      </c>
      <c r="FD328">
        <f t="shared" si="500"/>
        <v>0</v>
      </c>
      <c r="FG328" s="215">
        <f t="shared" si="585"/>
        <v>0</v>
      </c>
      <c r="FH328">
        <f t="shared" si="501"/>
        <v>0</v>
      </c>
      <c r="FI328">
        <f t="shared" si="501"/>
        <v>0</v>
      </c>
      <c r="FK328">
        <f t="shared" si="536"/>
        <v>0</v>
      </c>
      <c r="FL328" s="215">
        <f t="shared" si="586"/>
        <v>0</v>
      </c>
      <c r="FP328" s="215">
        <f t="shared" si="587"/>
        <v>0</v>
      </c>
      <c r="FQ328">
        <f t="shared" si="539"/>
        <v>0</v>
      </c>
      <c r="FR328" s="215">
        <f t="shared" si="588"/>
        <v>0</v>
      </c>
      <c r="FS328" s="209">
        <f t="shared" si="541"/>
        <v>315</v>
      </c>
      <c r="FU328">
        <f t="shared" si="542"/>
        <v>0</v>
      </c>
    </row>
    <row r="329" spans="6:177">
      <c r="F329" s="2">
        <v>118000</v>
      </c>
      <c r="G329">
        <f t="shared" si="557"/>
        <v>118025</v>
      </c>
      <c r="H329" s="75">
        <f t="shared" si="505"/>
        <v>-18396</v>
      </c>
      <c r="I329" s="2"/>
      <c r="J329" s="2"/>
      <c r="K329" s="2"/>
      <c r="L329" s="2"/>
      <c r="M329" s="2">
        <f t="shared" si="506"/>
        <v>0</v>
      </c>
      <c r="N329" s="2"/>
      <c r="O329" s="2"/>
      <c r="P329" s="2">
        <f t="shared" si="507"/>
        <v>0</v>
      </c>
      <c r="Q329" s="2"/>
      <c r="R329" s="2"/>
      <c r="S329" s="2">
        <f t="shared" si="545"/>
        <v>0</v>
      </c>
      <c r="T329" s="2"/>
      <c r="U329" s="2">
        <f t="shared" si="509"/>
        <v>0</v>
      </c>
      <c r="V329" s="2"/>
      <c r="W329" s="75">
        <f t="shared" si="558"/>
        <v>-3742</v>
      </c>
      <c r="X329" s="75">
        <f t="shared" si="559"/>
        <v>5</v>
      </c>
      <c r="Y329" s="75">
        <f t="shared" si="512"/>
        <v>0</v>
      </c>
      <c r="Z329" s="2"/>
      <c r="AA329" s="2">
        <f t="shared" si="560"/>
        <v>2500</v>
      </c>
      <c r="AB329" s="2">
        <f>IF($F329&lt;=AD$64,AD$65,AD$66)*Calc!$B$12+AD$63</f>
        <v>1500</v>
      </c>
      <c r="AC329" s="2">
        <f t="shared" si="561"/>
        <v>4000</v>
      </c>
      <c r="AD329" s="126">
        <f t="shared" si="562"/>
        <v>-5785</v>
      </c>
      <c r="AE329" s="112">
        <v>4363</v>
      </c>
      <c r="AF329" s="75">
        <f t="shared" si="516"/>
        <v>0</v>
      </c>
      <c r="AG329" s="75"/>
      <c r="AH329" s="75">
        <f t="shared" si="517"/>
        <v>-2604</v>
      </c>
      <c r="AI329" s="75">
        <f t="shared" si="563"/>
        <v>0</v>
      </c>
      <c r="AJ329" s="75">
        <f t="shared" si="564"/>
        <v>0</v>
      </c>
      <c r="AK329" s="75">
        <f t="shared" si="565"/>
        <v>-5257</v>
      </c>
      <c r="AL329" s="75">
        <f t="shared" si="566"/>
        <v>-5257</v>
      </c>
      <c r="AM329" s="114">
        <v>4440</v>
      </c>
      <c r="AN329" s="120"/>
      <c r="AO329" s="75">
        <f t="shared" si="483"/>
        <v>-7104</v>
      </c>
      <c r="AP329" s="75">
        <f t="shared" si="483"/>
        <v>-4583</v>
      </c>
      <c r="AQ329" s="75"/>
      <c r="AR329" s="126">
        <f t="shared" si="520"/>
        <v>-5430</v>
      </c>
      <c r="AS329" s="75">
        <f t="shared" si="484"/>
        <v>-6447</v>
      </c>
      <c r="AT329" s="75">
        <f t="shared" si="484"/>
        <v>-7253</v>
      </c>
      <c r="AU329" s="75">
        <f t="shared" si="484"/>
        <v>0</v>
      </c>
      <c r="AV329" s="75">
        <f t="shared" si="484"/>
        <v>-6147</v>
      </c>
      <c r="AW329" s="112">
        <v>4347</v>
      </c>
      <c r="AX329" s="75">
        <f t="shared" si="485"/>
        <v>-8713</v>
      </c>
      <c r="AY329" s="75">
        <f t="shared" si="485"/>
        <v>-5780</v>
      </c>
      <c r="AZ329" s="75"/>
      <c r="BA329" s="75">
        <f t="shared" si="592"/>
        <v>-5721</v>
      </c>
      <c r="BB329" s="75">
        <f t="shared" si="592"/>
        <v>-3686</v>
      </c>
      <c r="BC329" s="75">
        <f t="shared" si="592"/>
        <v>-6526</v>
      </c>
      <c r="BD329" s="75">
        <f t="shared" si="592"/>
        <v>-5941</v>
      </c>
      <c r="BE329" s="75">
        <f t="shared" si="592"/>
        <v>-5176</v>
      </c>
      <c r="BF329" s="75">
        <f t="shared" si="592"/>
        <v>-4239</v>
      </c>
      <c r="BG329" s="112">
        <v>3182</v>
      </c>
      <c r="BH329" s="75">
        <f t="shared" si="521"/>
        <v>-6646</v>
      </c>
      <c r="BI329" s="75">
        <f t="shared" si="567"/>
        <v>5150</v>
      </c>
      <c r="BJ329" s="75">
        <f t="shared" si="568"/>
        <v>-5180</v>
      </c>
      <c r="BK329" s="75">
        <f t="shared" si="487"/>
        <v>-5680</v>
      </c>
      <c r="BL329" s="75">
        <f t="shared" si="487"/>
        <v>-4786</v>
      </c>
      <c r="BM329" s="75"/>
      <c r="BN329" s="75">
        <f t="shared" si="488"/>
        <v>-6705</v>
      </c>
      <c r="BO329" s="75">
        <f t="shared" si="488"/>
        <v>-4985</v>
      </c>
      <c r="BP329" s="112">
        <v>3980</v>
      </c>
      <c r="BQ329" s="75">
        <f t="shared" si="524"/>
        <v>-4973</v>
      </c>
      <c r="BR329" s="112">
        <v>3685</v>
      </c>
      <c r="BS329" s="75">
        <f t="shared" si="569"/>
        <v>5540</v>
      </c>
      <c r="BT329" s="75">
        <f t="shared" si="590"/>
        <v>-7109</v>
      </c>
      <c r="BU329" s="75">
        <f t="shared" si="590"/>
        <v>-6200</v>
      </c>
      <c r="BV329" s="75">
        <f t="shared" si="590"/>
        <v>0</v>
      </c>
      <c r="BW329" s="75">
        <f t="shared" si="590"/>
        <v>0</v>
      </c>
      <c r="BX329" s="75">
        <f t="shared" si="590"/>
        <v>-5327</v>
      </c>
      <c r="BY329" s="75">
        <f t="shared" si="590"/>
        <v>-4824</v>
      </c>
      <c r="BZ329" s="75">
        <f t="shared" si="590"/>
        <v>-6032</v>
      </c>
      <c r="CA329" s="75">
        <f t="shared" si="590"/>
        <v>-4999</v>
      </c>
      <c r="CB329" s="112">
        <v>3794</v>
      </c>
      <c r="CC329" s="75">
        <f t="shared" si="526"/>
        <v>-1159</v>
      </c>
      <c r="CD329" s="75">
        <f t="shared" si="570"/>
        <v>500</v>
      </c>
      <c r="CE329" s="126">
        <f t="shared" si="571"/>
        <v>-2628</v>
      </c>
      <c r="CF329" s="75">
        <f t="shared" si="529"/>
        <v>-5067</v>
      </c>
      <c r="CG329" s="75"/>
      <c r="CH329" s="75">
        <f t="shared" si="490"/>
        <v>-9576</v>
      </c>
      <c r="CI329" s="75">
        <f t="shared" si="490"/>
        <v>-3623</v>
      </c>
      <c r="CJ329" s="75"/>
      <c r="CK329" s="75">
        <f t="shared" si="491"/>
        <v>-4225</v>
      </c>
      <c r="CL329" s="75">
        <f t="shared" si="491"/>
        <v>-5999</v>
      </c>
      <c r="CM329" s="112">
        <v>3781</v>
      </c>
      <c r="CN329" s="75">
        <f t="shared" si="492"/>
        <v>0</v>
      </c>
      <c r="CO329" s="75">
        <f t="shared" si="492"/>
        <v>0</v>
      </c>
      <c r="CP329" s="75">
        <f t="shared" si="492"/>
        <v>0</v>
      </c>
      <c r="CQ329" s="75"/>
      <c r="CR329" s="126">
        <f t="shared" si="530"/>
        <v>-6100</v>
      </c>
      <c r="CS329" s="112">
        <v>2824.8980000000001</v>
      </c>
      <c r="CT329" s="121">
        <f t="shared" si="572"/>
        <v>-5.1694915254237285E-2</v>
      </c>
      <c r="CU329" s="75">
        <f t="shared" si="493"/>
        <v>-5740</v>
      </c>
      <c r="CV329" s="75">
        <f t="shared" si="493"/>
        <v>-6014</v>
      </c>
      <c r="CW329" s="75">
        <f t="shared" si="493"/>
        <v>0</v>
      </c>
      <c r="CX329" s="126" cm="1">
        <f t="array" ref="CX329">IF($F329&lt;=10000,0,-ROUND(MAX(INDEX(CX$26:CX$38,MATCH(MAX($F329-CX$86-IF(CX$8="Yes",IF(CX$9=0,$U329,MIN($U329,CX$9)),0),0),CX$12:CX$25,1))*(MAX($F329-CX$86-IF(CX$8="Yes",IF(CX$9=0,$U329,MIN($U329,CX$9)),0),0)-INDEX(CX$12:CX$25,MATCH(MAX($F329-CX$86-IF(CX$8="Yes",IF(CX$9=0,$U329,MIN($U329,CX$9)),0),0),CX$12:CX$25,1)))+INDEX(CX$39:CX$51,MATCH(MAX($F329-CX$86-IF(CX$8="Yes",IF(CX$9=0,$U329,MIN($U329,CX$9)),0),0),CX$12:CX$25,1))-CX$87,0),0))*(1-_xlfn.IFNA(INDEX(WVFamilyCredit[Percent],MATCH(1,(WVFamilyCredit[Year]=Calc!$B$4)*(WVFamilyCredit[HH Size]=SUM(Calc!$B$11:$B$12))*(WVFamilyCredit[Status]=Calc!$B$8)*(WVFamilyCredit[greater than]&lt;=$F329)*(WVFamilyCredit[equal to or less than]&gt;=$F329),0)),0))</f>
        <v>-5051</v>
      </c>
      <c r="CY329" s="115" cm="1">
        <f t="array" ref="CY329">(1-_xlfn.IFNA(INDEX(WVFamilyCredit[Percent],MATCH(1,(WVFamilyCredit[Year]=Calc!$B$4)*(WVFamilyCredit[HH Size]=SUM(Calc!$B$11:$B$12))*(WVFamilyCredit[Status]=Calc!$B$8)*(WVFamilyCredit[greater than]&lt;=$F329)*(WVFamilyCredit[equal to or less than]&gt;=$F329),0)),0))</f>
        <v>1</v>
      </c>
      <c r="CZ329" s="112">
        <v>4985</v>
      </c>
      <c r="DA329" s="57"/>
      <c r="DB329" s="75">
        <f t="shared" si="494"/>
        <v>-5168</v>
      </c>
      <c r="DC329" s="75">
        <f t="shared" si="494"/>
        <v>0</v>
      </c>
      <c r="DE329" s="57"/>
      <c r="DF329" s="57">
        <f t="shared" si="573"/>
        <v>4363</v>
      </c>
      <c r="DG329" s="57">
        <f t="shared" si="574"/>
        <v>4440</v>
      </c>
      <c r="DH329">
        <v>0</v>
      </c>
      <c r="DI329" s="57">
        <f t="shared" si="575"/>
        <v>4347</v>
      </c>
      <c r="DJ329" s="75">
        <f t="shared" si="576"/>
        <v>3182</v>
      </c>
      <c r="DK329" s="75">
        <f t="shared" si="577"/>
        <v>3980</v>
      </c>
      <c r="DL329" s="75">
        <f t="shared" si="578"/>
        <v>3685</v>
      </c>
      <c r="DM329" s="57">
        <f t="shared" si="579"/>
        <v>3794</v>
      </c>
      <c r="DN329" s="57">
        <f t="shared" si="580"/>
        <v>3781</v>
      </c>
      <c r="DO329">
        <f>0</f>
        <v>0</v>
      </c>
      <c r="DP329">
        <v>0</v>
      </c>
      <c r="DQ329" s="57">
        <f t="shared" si="581"/>
        <v>-6100</v>
      </c>
      <c r="DR329" s="75">
        <f t="shared" si="582"/>
        <v>-5051</v>
      </c>
      <c r="EB329" s="209" cm="1">
        <f t="array" ref="EB329">_xlfn.IFNA(INDEX(CAeitcTable[],MATCH(1,(CAeitcTable[At Least]&lt;=$F329)*(CAeitcTable[But Not Over]&gt;=$F329),0),MATCH(MIN($B$12,3),VALUE(CAeitcTable[#Headers]),0)),0)</f>
        <v>0</v>
      </c>
      <c r="EC329">
        <f t="shared" si="495"/>
        <v>0</v>
      </c>
      <c r="ED329">
        <f t="shared" si="495"/>
        <v>0</v>
      </c>
      <c r="EE329">
        <f t="shared" si="495"/>
        <v>0</v>
      </c>
      <c r="EF329">
        <f t="shared" si="495"/>
        <v>0</v>
      </c>
      <c r="EI329">
        <f t="shared" si="531"/>
        <v>0</v>
      </c>
      <c r="EK329">
        <f t="shared" si="496"/>
        <v>0</v>
      </c>
      <c r="EL329">
        <f t="shared" si="496"/>
        <v>0</v>
      </c>
      <c r="EM329">
        <f t="shared" si="496"/>
        <v>0</v>
      </c>
      <c r="EN329">
        <f t="shared" si="496"/>
        <v>0</v>
      </c>
      <c r="EP329">
        <f t="shared" si="497"/>
        <v>0</v>
      </c>
      <c r="EQ329">
        <f t="shared" si="497"/>
        <v>0</v>
      </c>
      <c r="ER329" s="209">
        <f t="shared" si="583"/>
        <v>0</v>
      </c>
      <c r="ES329">
        <f t="shared" si="498"/>
        <v>0</v>
      </c>
      <c r="ET329">
        <f t="shared" si="498"/>
        <v>0</v>
      </c>
      <c r="EU329" s="213">
        <f t="shared" si="533"/>
        <v>0</v>
      </c>
      <c r="EW329" s="215">
        <f t="shared" si="584"/>
        <v>0</v>
      </c>
      <c r="EX329">
        <f t="shared" si="499"/>
        <v>0</v>
      </c>
      <c r="EY329">
        <f t="shared" si="499"/>
        <v>0</v>
      </c>
      <c r="FB329">
        <f t="shared" si="500"/>
        <v>0</v>
      </c>
      <c r="FC329">
        <f t="shared" si="500"/>
        <v>0</v>
      </c>
      <c r="FD329">
        <f t="shared" si="500"/>
        <v>0</v>
      </c>
      <c r="FG329" s="215">
        <f t="shared" si="585"/>
        <v>0</v>
      </c>
      <c r="FH329">
        <f t="shared" si="501"/>
        <v>0</v>
      </c>
      <c r="FI329">
        <f t="shared" si="501"/>
        <v>0</v>
      </c>
      <c r="FK329">
        <f t="shared" si="536"/>
        <v>0</v>
      </c>
      <c r="FL329" s="215">
        <f t="shared" si="586"/>
        <v>0</v>
      </c>
      <c r="FP329" s="215">
        <f t="shared" si="587"/>
        <v>0</v>
      </c>
      <c r="FQ329">
        <f t="shared" si="539"/>
        <v>0</v>
      </c>
      <c r="FR329" s="215">
        <f t="shared" si="588"/>
        <v>0</v>
      </c>
      <c r="FS329" s="209">
        <f t="shared" si="541"/>
        <v>315</v>
      </c>
      <c r="FU329">
        <f t="shared" si="542"/>
        <v>0</v>
      </c>
    </row>
    <row r="330" spans="6:177">
      <c r="F330" s="2">
        <v>118500</v>
      </c>
      <c r="G330">
        <f t="shared" si="557"/>
        <v>118525</v>
      </c>
      <c r="H330" s="75">
        <f t="shared" si="505"/>
        <v>-18516</v>
      </c>
      <c r="I330" s="2"/>
      <c r="J330" s="2"/>
      <c r="K330" s="2"/>
      <c r="L330" s="2"/>
      <c r="M330" s="2">
        <f t="shared" si="506"/>
        <v>0</v>
      </c>
      <c r="N330" s="2"/>
      <c r="O330" s="2"/>
      <c r="P330" s="2">
        <f t="shared" si="507"/>
        <v>0</v>
      </c>
      <c r="Q330" s="2"/>
      <c r="R330" s="2"/>
      <c r="S330" s="2">
        <f t="shared" si="545"/>
        <v>0</v>
      </c>
      <c r="T330" s="2"/>
      <c r="U330" s="2">
        <f t="shared" si="509"/>
        <v>0</v>
      </c>
      <c r="V330" s="2"/>
      <c r="W330" s="75">
        <f t="shared" si="558"/>
        <v>-3761</v>
      </c>
      <c r="X330" s="75">
        <f t="shared" si="559"/>
        <v>5</v>
      </c>
      <c r="Y330" s="75">
        <f t="shared" si="512"/>
        <v>0</v>
      </c>
      <c r="Z330" s="2"/>
      <c r="AA330" s="2">
        <f t="shared" si="560"/>
        <v>2500</v>
      </c>
      <c r="AB330" s="2">
        <f>IF($F330&lt;=AD$64,AD$65,AD$66)*Calc!$B$12+AD$63</f>
        <v>1500</v>
      </c>
      <c r="AC330" s="2">
        <f t="shared" si="561"/>
        <v>4000</v>
      </c>
      <c r="AD330" s="126">
        <f t="shared" si="562"/>
        <v>-5810</v>
      </c>
      <c r="AE330" s="112">
        <v>4363</v>
      </c>
      <c r="AF330" s="75">
        <f t="shared" si="516"/>
        <v>0</v>
      </c>
      <c r="AG330" s="75"/>
      <c r="AH330" s="75">
        <f t="shared" si="517"/>
        <v>-2616</v>
      </c>
      <c r="AI330" s="75">
        <f t="shared" si="563"/>
        <v>0</v>
      </c>
      <c r="AJ330" s="75">
        <f t="shared" si="564"/>
        <v>0</v>
      </c>
      <c r="AK330" s="75">
        <f t="shared" si="565"/>
        <v>-5281</v>
      </c>
      <c r="AL330" s="75">
        <f t="shared" si="566"/>
        <v>-5281</v>
      </c>
      <c r="AM330" s="114">
        <v>4440</v>
      </c>
      <c r="AN330" s="120"/>
      <c r="AO330" s="75">
        <f t="shared" si="483"/>
        <v>-7150</v>
      </c>
      <c r="AP330" s="75">
        <f t="shared" si="483"/>
        <v>-4605</v>
      </c>
      <c r="AQ330" s="75"/>
      <c r="AR330" s="126">
        <f t="shared" si="520"/>
        <v>-5460</v>
      </c>
      <c r="AS330" s="75">
        <f t="shared" si="484"/>
        <v>-6480</v>
      </c>
      <c r="AT330" s="75">
        <f t="shared" si="484"/>
        <v>-7295</v>
      </c>
      <c r="AU330" s="75">
        <f t="shared" si="484"/>
        <v>0</v>
      </c>
      <c r="AV330" s="75">
        <f t="shared" si="484"/>
        <v>-6176</v>
      </c>
      <c r="AW330" s="112">
        <v>4347</v>
      </c>
      <c r="AX330" s="75">
        <f t="shared" si="485"/>
        <v>-8754</v>
      </c>
      <c r="AY330" s="75">
        <f t="shared" si="485"/>
        <v>-5809</v>
      </c>
      <c r="AZ330" s="75"/>
      <c r="BA330" s="75">
        <f t="shared" si="592"/>
        <v>-5746</v>
      </c>
      <c r="BB330" s="75">
        <f t="shared" si="592"/>
        <v>-3701</v>
      </c>
      <c r="BC330" s="75">
        <f t="shared" si="592"/>
        <v>-6556</v>
      </c>
      <c r="BD330" s="75">
        <f t="shared" si="592"/>
        <v>-5969</v>
      </c>
      <c r="BE330" s="75">
        <f t="shared" si="592"/>
        <v>-5198</v>
      </c>
      <c r="BF330" s="75">
        <f t="shared" si="592"/>
        <v>-4261</v>
      </c>
      <c r="BG330" s="112">
        <v>3182</v>
      </c>
      <c r="BH330" s="75">
        <f t="shared" si="521"/>
        <v>-6681</v>
      </c>
      <c r="BI330" s="75">
        <f t="shared" si="567"/>
        <v>5150</v>
      </c>
      <c r="BJ330" s="75">
        <f t="shared" si="568"/>
        <v>-5205</v>
      </c>
      <c r="BK330" s="75">
        <f t="shared" si="487"/>
        <v>-5705</v>
      </c>
      <c r="BL330" s="75">
        <f t="shared" si="487"/>
        <v>-4807</v>
      </c>
      <c r="BM330" s="75"/>
      <c r="BN330" s="75">
        <f t="shared" si="488"/>
        <v>-6744</v>
      </c>
      <c r="BO330" s="75">
        <f t="shared" si="488"/>
        <v>-5010</v>
      </c>
      <c r="BP330" s="112">
        <v>3980</v>
      </c>
      <c r="BQ330" s="75">
        <f t="shared" si="524"/>
        <v>-4997</v>
      </c>
      <c r="BR330" s="112">
        <v>3685</v>
      </c>
      <c r="BS330" s="75">
        <f t="shared" si="569"/>
        <v>5540</v>
      </c>
      <c r="BT330" s="75">
        <f t="shared" si="590"/>
        <v>-7143</v>
      </c>
      <c r="BU330" s="75">
        <f t="shared" si="590"/>
        <v>-6233</v>
      </c>
      <c r="BV330" s="75">
        <f t="shared" si="590"/>
        <v>0</v>
      </c>
      <c r="BW330" s="75">
        <f t="shared" si="590"/>
        <v>0</v>
      </c>
      <c r="BX330" s="75">
        <f t="shared" si="590"/>
        <v>-5359</v>
      </c>
      <c r="BY330" s="75">
        <f t="shared" si="590"/>
        <v>-4848</v>
      </c>
      <c r="BZ330" s="75">
        <f t="shared" si="590"/>
        <v>-6062</v>
      </c>
      <c r="CA330" s="75">
        <f t="shared" si="590"/>
        <v>-5023</v>
      </c>
      <c r="CB330" s="112">
        <v>3794</v>
      </c>
      <c r="CC330" s="75">
        <f t="shared" si="526"/>
        <v>-1169</v>
      </c>
      <c r="CD330" s="75">
        <f t="shared" si="570"/>
        <v>500</v>
      </c>
      <c r="CE330" s="126">
        <f t="shared" si="571"/>
        <v>-2647</v>
      </c>
      <c r="CF330" s="75">
        <f t="shared" si="529"/>
        <v>-5091</v>
      </c>
      <c r="CG330" s="75"/>
      <c r="CH330" s="75">
        <f t="shared" si="490"/>
        <v>-9620</v>
      </c>
      <c r="CI330" s="75">
        <f t="shared" si="490"/>
        <v>-3638</v>
      </c>
      <c r="CJ330" s="75"/>
      <c r="CK330" s="75">
        <f t="shared" si="491"/>
        <v>-4249</v>
      </c>
      <c r="CL330" s="75">
        <f t="shared" si="491"/>
        <v>-6031</v>
      </c>
      <c r="CM330" s="112">
        <v>3781</v>
      </c>
      <c r="CN330" s="75">
        <f t="shared" si="492"/>
        <v>0</v>
      </c>
      <c r="CO330" s="75">
        <f t="shared" si="492"/>
        <v>0</v>
      </c>
      <c r="CP330" s="75">
        <f t="shared" si="492"/>
        <v>0</v>
      </c>
      <c r="CQ330" s="75"/>
      <c r="CR330" s="126">
        <f t="shared" si="530"/>
        <v>-6130</v>
      </c>
      <c r="CS330" s="112">
        <v>2824.8980000000001</v>
      </c>
      <c r="CT330" s="121">
        <f t="shared" si="572"/>
        <v>-5.1729957805907174E-2</v>
      </c>
      <c r="CU330" s="75">
        <f t="shared" si="493"/>
        <v>-5778</v>
      </c>
      <c r="CV330" s="75">
        <f t="shared" si="493"/>
        <v>-6043</v>
      </c>
      <c r="CW330" s="75">
        <f t="shared" si="493"/>
        <v>0</v>
      </c>
      <c r="CX330" s="126" cm="1">
        <f t="array" ref="CX330">IF($F330&lt;=10000,0,-ROUND(MAX(INDEX(CX$26:CX$38,MATCH(MAX($F330-CX$86-IF(CX$8="Yes",IF(CX$9=0,$U330,MIN($U330,CX$9)),0),0),CX$12:CX$25,1))*(MAX($F330-CX$86-IF(CX$8="Yes",IF(CX$9=0,$U330,MIN($U330,CX$9)),0),0)-INDEX(CX$12:CX$25,MATCH(MAX($F330-CX$86-IF(CX$8="Yes",IF(CX$9=0,$U330,MIN($U330,CX$9)),0),0),CX$12:CX$25,1)))+INDEX(CX$39:CX$51,MATCH(MAX($F330-CX$86-IF(CX$8="Yes",IF(CX$9=0,$U330,MIN($U330,CX$9)),0),0),CX$12:CX$25,1))-CX$87,0),0))*(1-_xlfn.IFNA(INDEX(WVFamilyCredit[Percent],MATCH(1,(WVFamilyCredit[Year]=Calc!$B$4)*(WVFamilyCredit[HH Size]=SUM(Calc!$B$11:$B$12))*(WVFamilyCredit[Status]=Calc!$B$8)*(WVFamilyCredit[greater than]&lt;=$F330)*(WVFamilyCredit[equal to or less than]&gt;=$F330),0)),0))</f>
        <v>-5076</v>
      </c>
      <c r="CY330" s="115" cm="1">
        <f t="array" ref="CY330">(1-_xlfn.IFNA(INDEX(WVFamilyCredit[Percent],MATCH(1,(WVFamilyCredit[Year]=Calc!$B$4)*(WVFamilyCredit[HH Size]=SUM(Calc!$B$11:$B$12))*(WVFamilyCredit[Status]=Calc!$B$8)*(WVFamilyCredit[greater than]&lt;=$F330)*(WVFamilyCredit[equal to or less than]&gt;=$F330),0)),0))</f>
        <v>1</v>
      </c>
      <c r="CZ330" s="112">
        <v>4985</v>
      </c>
      <c r="DA330" s="57"/>
      <c r="DB330" s="75">
        <f t="shared" si="494"/>
        <v>-5194</v>
      </c>
      <c r="DC330" s="75">
        <f t="shared" si="494"/>
        <v>0</v>
      </c>
      <c r="DE330" s="57"/>
      <c r="DF330" s="57">
        <f t="shared" si="573"/>
        <v>4363</v>
      </c>
      <c r="DG330" s="57">
        <f t="shared" si="574"/>
        <v>4440</v>
      </c>
      <c r="DH330">
        <v>0</v>
      </c>
      <c r="DI330" s="57">
        <f t="shared" si="575"/>
        <v>4347</v>
      </c>
      <c r="DJ330" s="75">
        <f t="shared" si="576"/>
        <v>3182</v>
      </c>
      <c r="DK330" s="75">
        <f t="shared" si="577"/>
        <v>3980</v>
      </c>
      <c r="DL330" s="75">
        <f t="shared" si="578"/>
        <v>3685</v>
      </c>
      <c r="DM330" s="57">
        <f t="shared" si="579"/>
        <v>3794</v>
      </c>
      <c r="DN330" s="57">
        <f t="shared" si="580"/>
        <v>3781</v>
      </c>
      <c r="DO330">
        <f>0</f>
        <v>0</v>
      </c>
      <c r="DP330">
        <v>0</v>
      </c>
      <c r="DQ330" s="57">
        <f t="shared" si="581"/>
        <v>-6130</v>
      </c>
      <c r="DR330" s="75">
        <f t="shared" si="582"/>
        <v>-5076</v>
      </c>
      <c r="EB330" s="209" cm="1">
        <f t="array" ref="EB330">_xlfn.IFNA(INDEX(CAeitcTable[],MATCH(1,(CAeitcTable[At Least]&lt;=$F330)*(CAeitcTable[But Not Over]&gt;=$F330),0),MATCH(MIN($B$12,3),VALUE(CAeitcTable[#Headers]),0)),0)</f>
        <v>0</v>
      </c>
      <c r="EC330">
        <f t="shared" si="495"/>
        <v>0</v>
      </c>
      <c r="ED330">
        <f t="shared" si="495"/>
        <v>0</v>
      </c>
      <c r="EE330">
        <f t="shared" si="495"/>
        <v>0</v>
      </c>
      <c r="EF330">
        <f t="shared" si="495"/>
        <v>0</v>
      </c>
      <c r="EI330">
        <f t="shared" si="531"/>
        <v>0</v>
      </c>
      <c r="EK330">
        <f t="shared" si="496"/>
        <v>0</v>
      </c>
      <c r="EL330">
        <f t="shared" si="496"/>
        <v>0</v>
      </c>
      <c r="EM330">
        <f t="shared" si="496"/>
        <v>0</v>
      </c>
      <c r="EN330">
        <f t="shared" si="496"/>
        <v>0</v>
      </c>
      <c r="EP330">
        <f t="shared" si="497"/>
        <v>0</v>
      </c>
      <c r="EQ330">
        <f t="shared" si="497"/>
        <v>0</v>
      </c>
      <c r="ER330" s="209">
        <f t="shared" si="583"/>
        <v>0</v>
      </c>
      <c r="ES330">
        <f t="shared" si="498"/>
        <v>0</v>
      </c>
      <c r="ET330">
        <f t="shared" si="498"/>
        <v>0</v>
      </c>
      <c r="EU330" s="213">
        <f t="shared" si="533"/>
        <v>0</v>
      </c>
      <c r="EW330" s="215">
        <f t="shared" si="584"/>
        <v>0</v>
      </c>
      <c r="EX330">
        <f t="shared" si="499"/>
        <v>0</v>
      </c>
      <c r="EY330">
        <f t="shared" si="499"/>
        <v>0</v>
      </c>
      <c r="FB330">
        <f t="shared" si="500"/>
        <v>0</v>
      </c>
      <c r="FC330">
        <f t="shared" si="500"/>
        <v>0</v>
      </c>
      <c r="FD330">
        <f t="shared" si="500"/>
        <v>0</v>
      </c>
      <c r="FG330" s="215">
        <f t="shared" si="585"/>
        <v>0</v>
      </c>
      <c r="FH330">
        <f t="shared" si="501"/>
        <v>0</v>
      </c>
      <c r="FI330">
        <f t="shared" si="501"/>
        <v>0</v>
      </c>
      <c r="FK330">
        <f t="shared" si="536"/>
        <v>0</v>
      </c>
      <c r="FL330" s="215">
        <f t="shared" si="586"/>
        <v>0</v>
      </c>
      <c r="FP330" s="215">
        <f t="shared" si="587"/>
        <v>0</v>
      </c>
      <c r="FQ330">
        <f t="shared" si="539"/>
        <v>0</v>
      </c>
      <c r="FR330" s="215">
        <f t="shared" si="588"/>
        <v>0</v>
      </c>
      <c r="FS330" s="209">
        <f t="shared" si="541"/>
        <v>315</v>
      </c>
      <c r="FU330">
        <f t="shared" si="542"/>
        <v>0</v>
      </c>
    </row>
    <row r="331" spans="6:177">
      <c r="F331" s="2">
        <v>119000</v>
      </c>
      <c r="G331">
        <f t="shared" si="557"/>
        <v>119025</v>
      </c>
      <c r="H331" s="75">
        <f t="shared" si="505"/>
        <v>-18636</v>
      </c>
      <c r="I331" s="2"/>
      <c r="J331" s="2"/>
      <c r="K331" s="2"/>
      <c r="L331" s="2"/>
      <c r="M331" s="2">
        <f t="shared" si="506"/>
        <v>0</v>
      </c>
      <c r="N331" s="2"/>
      <c r="O331" s="2"/>
      <c r="P331" s="2">
        <f t="shared" si="507"/>
        <v>0</v>
      </c>
      <c r="Q331" s="2"/>
      <c r="R331" s="2"/>
      <c r="S331" s="2">
        <f t="shared" si="545"/>
        <v>0</v>
      </c>
      <c r="T331" s="2"/>
      <c r="U331" s="2">
        <f t="shared" si="509"/>
        <v>0</v>
      </c>
      <c r="V331" s="2"/>
      <c r="W331" s="75">
        <f t="shared" si="558"/>
        <v>-3781</v>
      </c>
      <c r="X331" s="75">
        <f t="shared" si="559"/>
        <v>5</v>
      </c>
      <c r="Y331" s="75">
        <f t="shared" si="512"/>
        <v>0</v>
      </c>
      <c r="Z331" s="2"/>
      <c r="AA331" s="2">
        <f t="shared" si="560"/>
        <v>2500</v>
      </c>
      <c r="AB331" s="2">
        <f>IF($F331&lt;=AD$64,AD$65,AD$66)*Calc!$B$12+AD$63</f>
        <v>1500</v>
      </c>
      <c r="AC331" s="2">
        <f t="shared" si="561"/>
        <v>4000</v>
      </c>
      <c r="AD331" s="126">
        <f t="shared" si="562"/>
        <v>-5835</v>
      </c>
      <c r="AE331" s="112">
        <v>4363</v>
      </c>
      <c r="AF331" s="75">
        <f t="shared" si="516"/>
        <v>0</v>
      </c>
      <c r="AG331" s="75"/>
      <c r="AH331" s="75">
        <f t="shared" si="517"/>
        <v>-2629</v>
      </c>
      <c r="AI331" s="75">
        <f t="shared" si="563"/>
        <v>0</v>
      </c>
      <c r="AJ331" s="75">
        <f t="shared" si="564"/>
        <v>0</v>
      </c>
      <c r="AK331" s="75">
        <f t="shared" si="565"/>
        <v>-5304</v>
      </c>
      <c r="AL331" s="75">
        <f t="shared" si="566"/>
        <v>-5304</v>
      </c>
      <c r="AM331" s="114">
        <v>4440</v>
      </c>
      <c r="AN331" s="120"/>
      <c r="AO331" s="75">
        <f t="shared" si="483"/>
        <v>-7197</v>
      </c>
      <c r="AP331" s="75">
        <f t="shared" si="483"/>
        <v>-4627</v>
      </c>
      <c r="AQ331" s="75"/>
      <c r="AR331" s="126">
        <f t="shared" si="520"/>
        <v>-5490</v>
      </c>
      <c r="AS331" s="75">
        <f t="shared" si="484"/>
        <v>-6513</v>
      </c>
      <c r="AT331" s="75">
        <f t="shared" si="484"/>
        <v>-7338</v>
      </c>
      <c r="AU331" s="75">
        <f t="shared" si="484"/>
        <v>0</v>
      </c>
      <c r="AV331" s="75">
        <f t="shared" si="484"/>
        <v>-6204</v>
      </c>
      <c r="AW331" s="112">
        <v>4347</v>
      </c>
      <c r="AX331" s="75">
        <f t="shared" si="485"/>
        <v>-8795</v>
      </c>
      <c r="AY331" s="75">
        <f t="shared" si="485"/>
        <v>-5838</v>
      </c>
      <c r="AZ331" s="75"/>
      <c r="BA331" s="75">
        <f t="shared" si="592"/>
        <v>-5770</v>
      </c>
      <c r="BB331" s="75">
        <f t="shared" si="592"/>
        <v>-3717</v>
      </c>
      <c r="BC331" s="75">
        <f t="shared" si="592"/>
        <v>-6586</v>
      </c>
      <c r="BD331" s="75">
        <f t="shared" si="592"/>
        <v>-5998</v>
      </c>
      <c r="BE331" s="75">
        <f t="shared" si="592"/>
        <v>-5221</v>
      </c>
      <c r="BF331" s="75">
        <f t="shared" si="592"/>
        <v>-4282</v>
      </c>
      <c r="BG331" s="112">
        <v>3182</v>
      </c>
      <c r="BH331" s="75">
        <f t="shared" si="521"/>
        <v>-6717</v>
      </c>
      <c r="BI331" s="75">
        <f t="shared" si="567"/>
        <v>5150</v>
      </c>
      <c r="BJ331" s="75">
        <f t="shared" si="568"/>
        <v>-5230</v>
      </c>
      <c r="BK331" s="75">
        <f t="shared" si="487"/>
        <v>-5730</v>
      </c>
      <c r="BL331" s="75">
        <f t="shared" si="487"/>
        <v>-4828</v>
      </c>
      <c r="BM331" s="75"/>
      <c r="BN331" s="75">
        <f t="shared" si="488"/>
        <v>-6783</v>
      </c>
      <c r="BO331" s="75">
        <f t="shared" si="488"/>
        <v>-5035</v>
      </c>
      <c r="BP331" s="112">
        <v>3980</v>
      </c>
      <c r="BQ331" s="75">
        <f t="shared" si="524"/>
        <v>-5022</v>
      </c>
      <c r="BR331" s="112">
        <v>3685</v>
      </c>
      <c r="BS331" s="75">
        <f t="shared" si="569"/>
        <v>5540</v>
      </c>
      <c r="BT331" s="75">
        <f t="shared" si="590"/>
        <v>-7177</v>
      </c>
      <c r="BU331" s="75">
        <f t="shared" si="590"/>
        <v>-6266</v>
      </c>
      <c r="BV331" s="75">
        <f t="shared" si="590"/>
        <v>0</v>
      </c>
      <c r="BW331" s="75">
        <f t="shared" si="590"/>
        <v>0</v>
      </c>
      <c r="BX331" s="75">
        <f t="shared" si="590"/>
        <v>-5390</v>
      </c>
      <c r="BY331" s="75">
        <f t="shared" si="590"/>
        <v>-4873</v>
      </c>
      <c r="BZ331" s="75">
        <f t="shared" si="590"/>
        <v>-6092</v>
      </c>
      <c r="CA331" s="75">
        <f t="shared" si="590"/>
        <v>-5047</v>
      </c>
      <c r="CB331" s="112">
        <v>3794</v>
      </c>
      <c r="CC331" s="75">
        <f t="shared" si="526"/>
        <v>-1178</v>
      </c>
      <c r="CD331" s="75">
        <f t="shared" si="570"/>
        <v>500</v>
      </c>
      <c r="CE331" s="126">
        <f t="shared" si="571"/>
        <v>-2665</v>
      </c>
      <c r="CF331" s="75">
        <f t="shared" si="529"/>
        <v>-5115</v>
      </c>
      <c r="CG331" s="75"/>
      <c r="CH331" s="75">
        <f t="shared" si="490"/>
        <v>-9664</v>
      </c>
      <c r="CI331" s="75">
        <f t="shared" si="490"/>
        <v>-3653</v>
      </c>
      <c r="CJ331" s="75"/>
      <c r="CK331" s="75">
        <f t="shared" si="491"/>
        <v>-4272</v>
      </c>
      <c r="CL331" s="75">
        <f t="shared" si="491"/>
        <v>-6063</v>
      </c>
      <c r="CM331" s="112">
        <v>3781</v>
      </c>
      <c r="CN331" s="75">
        <f t="shared" si="492"/>
        <v>0</v>
      </c>
      <c r="CO331" s="75">
        <f t="shared" si="492"/>
        <v>0</v>
      </c>
      <c r="CP331" s="75">
        <f t="shared" si="492"/>
        <v>0</v>
      </c>
      <c r="CQ331" s="75"/>
      <c r="CR331" s="126">
        <f t="shared" si="530"/>
        <v>-6161</v>
      </c>
      <c r="CS331" s="112">
        <v>2824.8980000000001</v>
      </c>
      <c r="CT331" s="121">
        <f t="shared" si="572"/>
        <v>-5.1773109243697477E-2</v>
      </c>
      <c r="CU331" s="75">
        <f t="shared" si="493"/>
        <v>-5816</v>
      </c>
      <c r="CV331" s="75">
        <f t="shared" si="493"/>
        <v>-6072</v>
      </c>
      <c r="CW331" s="75">
        <f t="shared" si="493"/>
        <v>0</v>
      </c>
      <c r="CX331" s="126" cm="1">
        <f t="array" ref="CX331">IF($F331&lt;=10000,0,-ROUND(MAX(INDEX(CX$26:CX$38,MATCH(MAX($F331-CX$86-IF(CX$8="Yes",IF(CX$9=0,$U331,MIN($U331,CX$9)),0),0),CX$12:CX$25,1))*(MAX($F331-CX$86-IF(CX$8="Yes",IF(CX$9=0,$U331,MIN($U331,CX$9)),0),0)-INDEX(CX$12:CX$25,MATCH(MAX($F331-CX$86-IF(CX$8="Yes",IF(CX$9=0,$U331,MIN($U331,CX$9)),0),0),CX$12:CX$25,1)))+INDEX(CX$39:CX$51,MATCH(MAX($F331-CX$86-IF(CX$8="Yes",IF(CX$9=0,$U331,MIN($U331,CX$9)),0),0),CX$12:CX$25,1))-CX$87,0),0))*(1-_xlfn.IFNA(INDEX(WVFamilyCredit[Percent],MATCH(1,(WVFamilyCredit[Year]=Calc!$B$4)*(WVFamilyCredit[HH Size]=SUM(Calc!$B$11:$B$12))*(WVFamilyCredit[Status]=Calc!$B$8)*(WVFamilyCredit[greater than]&lt;=$F331)*(WVFamilyCredit[equal to or less than]&gt;=$F331),0)),0))</f>
        <v>-5102</v>
      </c>
      <c r="CY331" s="115" cm="1">
        <f t="array" ref="CY331">(1-_xlfn.IFNA(INDEX(WVFamilyCredit[Percent],MATCH(1,(WVFamilyCredit[Year]=Calc!$B$4)*(WVFamilyCredit[HH Size]=SUM(Calc!$B$11:$B$12))*(WVFamilyCredit[Status]=Calc!$B$8)*(WVFamilyCredit[greater than]&lt;=$F331)*(WVFamilyCredit[equal to or less than]&gt;=$F331),0)),0))</f>
        <v>1</v>
      </c>
      <c r="CZ331" s="112">
        <v>4985</v>
      </c>
      <c r="DA331" s="57"/>
      <c r="DB331" s="75">
        <f t="shared" si="494"/>
        <v>-5221</v>
      </c>
      <c r="DC331" s="75">
        <f t="shared" si="494"/>
        <v>0</v>
      </c>
      <c r="DE331" s="57"/>
      <c r="DF331" s="57">
        <f t="shared" si="573"/>
        <v>4363</v>
      </c>
      <c r="DG331" s="57">
        <f t="shared" si="574"/>
        <v>4440</v>
      </c>
      <c r="DH331">
        <v>0</v>
      </c>
      <c r="DI331" s="57">
        <f t="shared" si="575"/>
        <v>4347</v>
      </c>
      <c r="DJ331" s="75">
        <f t="shared" si="576"/>
        <v>3182</v>
      </c>
      <c r="DK331" s="75">
        <f t="shared" si="577"/>
        <v>3980</v>
      </c>
      <c r="DL331" s="75">
        <f t="shared" si="578"/>
        <v>3685</v>
      </c>
      <c r="DM331" s="57">
        <f t="shared" si="579"/>
        <v>3794</v>
      </c>
      <c r="DN331" s="57">
        <f t="shared" si="580"/>
        <v>3781</v>
      </c>
      <c r="DO331">
        <f>0</f>
        <v>0</v>
      </c>
      <c r="DP331">
        <v>0</v>
      </c>
      <c r="DQ331" s="57">
        <f t="shared" si="581"/>
        <v>-6161</v>
      </c>
      <c r="DR331" s="75">
        <f t="shared" si="582"/>
        <v>-5102</v>
      </c>
      <c r="EB331" s="209" cm="1">
        <f t="array" ref="EB331">_xlfn.IFNA(INDEX(CAeitcTable[],MATCH(1,(CAeitcTable[At Least]&lt;=$F331)*(CAeitcTable[But Not Over]&gt;=$F331),0),MATCH(MIN($B$12,3),VALUE(CAeitcTable[#Headers]),0)),0)</f>
        <v>0</v>
      </c>
      <c r="EC331">
        <f t="shared" si="495"/>
        <v>0</v>
      </c>
      <c r="ED331">
        <f t="shared" si="495"/>
        <v>0</v>
      </c>
      <c r="EE331">
        <f t="shared" si="495"/>
        <v>0</v>
      </c>
      <c r="EF331">
        <f t="shared" si="495"/>
        <v>0</v>
      </c>
      <c r="EI331">
        <f t="shared" si="531"/>
        <v>0</v>
      </c>
      <c r="EK331">
        <f t="shared" si="496"/>
        <v>0</v>
      </c>
      <c r="EL331">
        <f t="shared" si="496"/>
        <v>0</v>
      </c>
      <c r="EM331">
        <f t="shared" si="496"/>
        <v>0</v>
      </c>
      <c r="EN331">
        <f t="shared" si="496"/>
        <v>0</v>
      </c>
      <c r="EP331">
        <f t="shared" si="497"/>
        <v>0</v>
      </c>
      <c r="EQ331">
        <f t="shared" si="497"/>
        <v>0</v>
      </c>
      <c r="ER331" s="209">
        <f t="shared" si="583"/>
        <v>0</v>
      </c>
      <c r="ES331">
        <f t="shared" si="498"/>
        <v>0</v>
      </c>
      <c r="ET331">
        <f t="shared" si="498"/>
        <v>0</v>
      </c>
      <c r="EU331" s="213">
        <f t="shared" si="533"/>
        <v>0</v>
      </c>
      <c r="EW331" s="215">
        <f t="shared" si="584"/>
        <v>0</v>
      </c>
      <c r="EX331">
        <f t="shared" si="499"/>
        <v>0</v>
      </c>
      <c r="EY331">
        <f t="shared" si="499"/>
        <v>0</v>
      </c>
      <c r="FB331">
        <f t="shared" si="500"/>
        <v>0</v>
      </c>
      <c r="FC331">
        <f t="shared" si="500"/>
        <v>0</v>
      </c>
      <c r="FD331">
        <f t="shared" si="500"/>
        <v>0</v>
      </c>
      <c r="FG331" s="215">
        <f t="shared" si="585"/>
        <v>0</v>
      </c>
      <c r="FH331">
        <f t="shared" si="501"/>
        <v>0</v>
      </c>
      <c r="FI331">
        <f t="shared" si="501"/>
        <v>0</v>
      </c>
      <c r="FK331">
        <f t="shared" si="536"/>
        <v>0</v>
      </c>
      <c r="FL331" s="215">
        <f t="shared" si="586"/>
        <v>0</v>
      </c>
      <c r="FP331" s="215">
        <f t="shared" si="587"/>
        <v>0</v>
      </c>
      <c r="FQ331">
        <f t="shared" si="539"/>
        <v>0</v>
      </c>
      <c r="FR331" s="215">
        <f t="shared" si="588"/>
        <v>0</v>
      </c>
      <c r="FS331" s="209">
        <f t="shared" si="541"/>
        <v>315</v>
      </c>
      <c r="FU331">
        <f t="shared" si="542"/>
        <v>0</v>
      </c>
    </row>
    <row r="332" spans="6:177">
      <c r="F332" s="2">
        <v>119500</v>
      </c>
      <c r="G332">
        <f t="shared" si="557"/>
        <v>119525</v>
      </c>
      <c r="H332" s="75">
        <f t="shared" si="505"/>
        <v>-18756</v>
      </c>
      <c r="I332" s="2"/>
      <c r="J332" s="2"/>
      <c r="K332" s="2"/>
      <c r="L332" s="2"/>
      <c r="M332" s="2">
        <f t="shared" si="506"/>
        <v>0</v>
      </c>
      <c r="N332" s="2"/>
      <c r="O332" s="2"/>
      <c r="P332" s="2">
        <f t="shared" si="507"/>
        <v>0</v>
      </c>
      <c r="Q332" s="2"/>
      <c r="R332" s="2"/>
      <c r="S332" s="2">
        <f t="shared" si="545"/>
        <v>0</v>
      </c>
      <c r="T332" s="2"/>
      <c r="U332" s="2">
        <f t="shared" si="509"/>
        <v>0</v>
      </c>
      <c r="V332" s="2"/>
      <c r="W332" s="75">
        <f t="shared" si="558"/>
        <v>-3800</v>
      </c>
      <c r="X332" s="75">
        <f t="shared" si="559"/>
        <v>5</v>
      </c>
      <c r="Y332" s="75">
        <f t="shared" si="512"/>
        <v>0</v>
      </c>
      <c r="Z332" s="2"/>
      <c r="AA332" s="2">
        <f t="shared" si="560"/>
        <v>2500</v>
      </c>
      <c r="AB332" s="2">
        <f>IF($F332&lt;=AD$64,AD$65,AD$66)*Calc!$B$12+AD$63</f>
        <v>1500</v>
      </c>
      <c r="AC332" s="2">
        <f t="shared" si="561"/>
        <v>4000</v>
      </c>
      <c r="AD332" s="126">
        <f t="shared" si="562"/>
        <v>-5860</v>
      </c>
      <c r="AE332" s="112">
        <v>4363</v>
      </c>
      <c r="AF332" s="75">
        <f t="shared" si="516"/>
        <v>0</v>
      </c>
      <c r="AG332" s="75"/>
      <c r="AH332" s="75">
        <f t="shared" si="517"/>
        <v>-2641</v>
      </c>
      <c r="AI332" s="75">
        <f t="shared" si="563"/>
        <v>0</v>
      </c>
      <c r="AJ332" s="75">
        <f t="shared" si="564"/>
        <v>0</v>
      </c>
      <c r="AK332" s="75">
        <f t="shared" si="565"/>
        <v>-5328</v>
      </c>
      <c r="AL332" s="75">
        <f t="shared" si="566"/>
        <v>-5328</v>
      </c>
      <c r="AM332" s="114">
        <v>4440</v>
      </c>
      <c r="AN332" s="120"/>
      <c r="AO332" s="75">
        <f t="shared" si="483"/>
        <v>-7243</v>
      </c>
      <c r="AP332" s="75">
        <f t="shared" si="483"/>
        <v>-4649</v>
      </c>
      <c r="AQ332" s="75"/>
      <c r="AR332" s="126">
        <f t="shared" si="520"/>
        <v>-5520</v>
      </c>
      <c r="AS332" s="75">
        <f t="shared" si="484"/>
        <v>-6546</v>
      </c>
      <c r="AT332" s="75">
        <f t="shared" si="484"/>
        <v>-7380</v>
      </c>
      <c r="AU332" s="75">
        <f t="shared" si="484"/>
        <v>0</v>
      </c>
      <c r="AV332" s="75">
        <f t="shared" si="484"/>
        <v>-6233</v>
      </c>
      <c r="AW332" s="112">
        <v>4347</v>
      </c>
      <c r="AX332" s="75">
        <f t="shared" si="485"/>
        <v>-8836</v>
      </c>
      <c r="AY332" s="75">
        <f t="shared" si="485"/>
        <v>-5867</v>
      </c>
      <c r="AZ332" s="75"/>
      <c r="BA332" s="75">
        <f t="shared" si="592"/>
        <v>-5795</v>
      </c>
      <c r="BB332" s="75">
        <f t="shared" si="592"/>
        <v>-3733</v>
      </c>
      <c r="BC332" s="75">
        <f t="shared" si="592"/>
        <v>-6616</v>
      </c>
      <c r="BD332" s="75">
        <f t="shared" si="592"/>
        <v>-6026</v>
      </c>
      <c r="BE332" s="75">
        <f t="shared" si="592"/>
        <v>-5243</v>
      </c>
      <c r="BF332" s="75">
        <f t="shared" si="592"/>
        <v>-4303</v>
      </c>
      <c r="BG332" s="112">
        <v>3182</v>
      </c>
      <c r="BH332" s="75">
        <f t="shared" si="521"/>
        <v>-6753</v>
      </c>
      <c r="BI332" s="75">
        <f t="shared" si="567"/>
        <v>5150</v>
      </c>
      <c r="BJ332" s="75">
        <f t="shared" si="568"/>
        <v>-5255</v>
      </c>
      <c r="BK332" s="75">
        <f t="shared" si="487"/>
        <v>-5755</v>
      </c>
      <c r="BL332" s="75">
        <f t="shared" si="487"/>
        <v>-4849</v>
      </c>
      <c r="BM332" s="75"/>
      <c r="BN332" s="75">
        <f t="shared" si="488"/>
        <v>-6822</v>
      </c>
      <c r="BO332" s="75">
        <f t="shared" si="488"/>
        <v>-5060</v>
      </c>
      <c r="BP332" s="112">
        <v>3980</v>
      </c>
      <c r="BQ332" s="75">
        <f t="shared" si="524"/>
        <v>-5047</v>
      </c>
      <c r="BR332" s="112">
        <v>3685</v>
      </c>
      <c r="BS332" s="75">
        <f t="shared" si="569"/>
        <v>5540</v>
      </c>
      <c r="BT332" s="75">
        <f t="shared" si="590"/>
        <v>-7210</v>
      </c>
      <c r="BU332" s="75">
        <f t="shared" si="590"/>
        <v>-6299</v>
      </c>
      <c r="BV332" s="75">
        <f t="shared" si="590"/>
        <v>0</v>
      </c>
      <c r="BW332" s="75">
        <f t="shared" si="590"/>
        <v>0</v>
      </c>
      <c r="BX332" s="75">
        <f t="shared" si="590"/>
        <v>-5422</v>
      </c>
      <c r="BY332" s="75">
        <f t="shared" si="590"/>
        <v>-4897</v>
      </c>
      <c r="BZ332" s="75">
        <f t="shared" si="590"/>
        <v>-6122</v>
      </c>
      <c r="CA332" s="75">
        <f t="shared" si="590"/>
        <v>-5071</v>
      </c>
      <c r="CB332" s="112">
        <v>3794</v>
      </c>
      <c r="CC332" s="75">
        <f t="shared" si="526"/>
        <v>-1188</v>
      </c>
      <c r="CD332" s="75">
        <f t="shared" si="570"/>
        <v>500</v>
      </c>
      <c r="CE332" s="126">
        <f t="shared" si="571"/>
        <v>-2684</v>
      </c>
      <c r="CF332" s="75">
        <f t="shared" si="529"/>
        <v>-5139</v>
      </c>
      <c r="CG332" s="75"/>
      <c r="CH332" s="75">
        <f t="shared" si="490"/>
        <v>-9707</v>
      </c>
      <c r="CI332" s="75">
        <f t="shared" si="490"/>
        <v>-3669</v>
      </c>
      <c r="CJ332" s="75"/>
      <c r="CK332" s="75">
        <f t="shared" si="491"/>
        <v>-4296</v>
      </c>
      <c r="CL332" s="75">
        <f t="shared" si="491"/>
        <v>-6095</v>
      </c>
      <c r="CM332" s="112">
        <v>3781</v>
      </c>
      <c r="CN332" s="75">
        <f t="shared" si="492"/>
        <v>0</v>
      </c>
      <c r="CO332" s="75">
        <f t="shared" si="492"/>
        <v>0</v>
      </c>
      <c r="CP332" s="75">
        <f t="shared" si="492"/>
        <v>0</v>
      </c>
      <c r="CQ332" s="75"/>
      <c r="CR332" s="126">
        <f t="shared" si="530"/>
        <v>-6192</v>
      </c>
      <c r="CS332" s="112">
        <v>2824.8980000000001</v>
      </c>
      <c r="CT332" s="121">
        <f t="shared" si="572"/>
        <v>-5.1815899581589955E-2</v>
      </c>
      <c r="CU332" s="75">
        <f t="shared" si="493"/>
        <v>-5854</v>
      </c>
      <c r="CV332" s="75">
        <f t="shared" si="493"/>
        <v>-6100</v>
      </c>
      <c r="CW332" s="75">
        <f t="shared" si="493"/>
        <v>0</v>
      </c>
      <c r="CX332" s="126" cm="1">
        <f t="array" ref="CX332">IF($F332&lt;=10000,0,-ROUND(MAX(INDEX(CX$26:CX$38,MATCH(MAX($F332-CX$86-IF(CX$8="Yes",IF(CX$9=0,$U332,MIN($U332,CX$9)),0),0),CX$12:CX$25,1))*(MAX($F332-CX$86-IF(CX$8="Yes",IF(CX$9=0,$U332,MIN($U332,CX$9)),0),0)-INDEX(CX$12:CX$25,MATCH(MAX($F332-CX$86-IF(CX$8="Yes",IF(CX$9=0,$U332,MIN($U332,CX$9)),0),0),CX$12:CX$25,1)))+INDEX(CX$39:CX$51,MATCH(MAX($F332-CX$86-IF(CX$8="Yes",IF(CX$9=0,$U332,MIN($U332,CX$9)),0),0),CX$12:CX$25,1))-CX$87,0),0))*(1-_xlfn.IFNA(INDEX(WVFamilyCredit[Percent],MATCH(1,(WVFamilyCredit[Year]=Calc!$B$4)*(WVFamilyCredit[HH Size]=SUM(Calc!$B$11:$B$12))*(WVFamilyCredit[Status]=Calc!$B$8)*(WVFamilyCredit[greater than]&lt;=$F332)*(WVFamilyCredit[equal to or less than]&gt;=$F332),0)),0))</f>
        <v>-5128</v>
      </c>
      <c r="CY332" s="115" cm="1">
        <f t="array" ref="CY332">(1-_xlfn.IFNA(INDEX(WVFamilyCredit[Percent],MATCH(1,(WVFamilyCredit[Year]=Calc!$B$4)*(WVFamilyCredit[HH Size]=SUM(Calc!$B$11:$B$12))*(WVFamilyCredit[Status]=Calc!$B$8)*(WVFamilyCredit[greater than]&lt;=$F332)*(WVFamilyCredit[equal to or less than]&gt;=$F332),0)),0))</f>
        <v>1</v>
      </c>
      <c r="CZ332" s="112">
        <v>4985</v>
      </c>
      <c r="DA332" s="57"/>
      <c r="DB332" s="75">
        <f t="shared" si="494"/>
        <v>-5247</v>
      </c>
      <c r="DC332" s="75">
        <f t="shared" si="494"/>
        <v>0</v>
      </c>
      <c r="DE332" s="57"/>
      <c r="DF332" s="57">
        <f t="shared" si="573"/>
        <v>4363</v>
      </c>
      <c r="DG332" s="57">
        <f t="shared" si="574"/>
        <v>4440</v>
      </c>
      <c r="DH332">
        <v>0</v>
      </c>
      <c r="DI332" s="57">
        <f t="shared" si="575"/>
        <v>4347</v>
      </c>
      <c r="DJ332" s="75">
        <f t="shared" si="576"/>
        <v>3182</v>
      </c>
      <c r="DK332" s="75">
        <f t="shared" si="577"/>
        <v>3980</v>
      </c>
      <c r="DL332" s="75">
        <f t="shared" si="578"/>
        <v>3685</v>
      </c>
      <c r="DM332" s="57">
        <f t="shared" si="579"/>
        <v>3794</v>
      </c>
      <c r="DN332" s="57">
        <f t="shared" si="580"/>
        <v>3781</v>
      </c>
      <c r="DO332">
        <f>0</f>
        <v>0</v>
      </c>
      <c r="DP332">
        <v>0</v>
      </c>
      <c r="DQ332" s="57">
        <f t="shared" si="581"/>
        <v>-6192</v>
      </c>
      <c r="DR332" s="75">
        <f t="shared" si="582"/>
        <v>-5128</v>
      </c>
      <c r="EB332" s="209" cm="1">
        <f t="array" ref="EB332">_xlfn.IFNA(INDEX(CAeitcTable[],MATCH(1,(CAeitcTable[At Least]&lt;=$F332)*(CAeitcTable[But Not Over]&gt;=$F332),0),MATCH(MIN($B$12,3),VALUE(CAeitcTable[#Headers]),0)),0)</f>
        <v>0</v>
      </c>
      <c r="EC332">
        <f t="shared" si="495"/>
        <v>0</v>
      </c>
      <c r="ED332">
        <f t="shared" si="495"/>
        <v>0</v>
      </c>
      <c r="EE332">
        <f t="shared" si="495"/>
        <v>0</v>
      </c>
      <c r="EF332">
        <f t="shared" si="495"/>
        <v>0</v>
      </c>
      <c r="EI332">
        <f t="shared" si="531"/>
        <v>0</v>
      </c>
      <c r="EK332">
        <f t="shared" si="496"/>
        <v>0</v>
      </c>
      <c r="EL332">
        <f t="shared" si="496"/>
        <v>0</v>
      </c>
      <c r="EM332">
        <f t="shared" si="496"/>
        <v>0</v>
      </c>
      <c r="EN332">
        <f t="shared" si="496"/>
        <v>0</v>
      </c>
      <c r="EP332">
        <f t="shared" si="497"/>
        <v>0</v>
      </c>
      <c r="EQ332">
        <f t="shared" si="497"/>
        <v>0</v>
      </c>
      <c r="ER332" s="209">
        <f t="shared" si="583"/>
        <v>0</v>
      </c>
      <c r="ES332">
        <f t="shared" si="498"/>
        <v>0</v>
      </c>
      <c r="ET332">
        <f t="shared" si="498"/>
        <v>0</v>
      </c>
      <c r="EU332" s="213">
        <f t="shared" si="533"/>
        <v>0</v>
      </c>
      <c r="EW332" s="215">
        <f t="shared" si="584"/>
        <v>0</v>
      </c>
      <c r="EX332">
        <f t="shared" si="499"/>
        <v>0</v>
      </c>
      <c r="EY332">
        <f t="shared" si="499"/>
        <v>0</v>
      </c>
      <c r="FB332">
        <f t="shared" si="500"/>
        <v>0</v>
      </c>
      <c r="FC332">
        <f t="shared" si="500"/>
        <v>0</v>
      </c>
      <c r="FD332">
        <f t="shared" si="500"/>
        <v>0</v>
      </c>
      <c r="FG332" s="215">
        <f t="shared" si="585"/>
        <v>0</v>
      </c>
      <c r="FH332">
        <f t="shared" si="501"/>
        <v>0</v>
      </c>
      <c r="FI332">
        <f t="shared" si="501"/>
        <v>0</v>
      </c>
      <c r="FK332">
        <f t="shared" si="536"/>
        <v>0</v>
      </c>
      <c r="FL332" s="215">
        <f t="shared" si="586"/>
        <v>0</v>
      </c>
      <c r="FP332" s="215">
        <f t="shared" si="587"/>
        <v>0</v>
      </c>
      <c r="FQ332">
        <f t="shared" si="539"/>
        <v>0</v>
      </c>
      <c r="FR332" s="215">
        <f t="shared" si="588"/>
        <v>0</v>
      </c>
      <c r="FS332" s="209">
        <f t="shared" si="541"/>
        <v>315</v>
      </c>
      <c r="FU332">
        <f t="shared" si="542"/>
        <v>0</v>
      </c>
    </row>
    <row r="333" spans="6:177">
      <c r="F333" s="2">
        <v>120000</v>
      </c>
      <c r="G333">
        <f t="shared" si="557"/>
        <v>120025</v>
      </c>
      <c r="H333" s="75">
        <f t="shared" si="505"/>
        <v>-18876</v>
      </c>
      <c r="I333" s="2"/>
      <c r="J333" s="2"/>
      <c r="K333" s="2"/>
      <c r="L333" s="2"/>
      <c r="M333" s="2">
        <f t="shared" si="506"/>
        <v>0</v>
      </c>
      <c r="N333" s="2"/>
      <c r="O333" s="2"/>
      <c r="P333" s="2">
        <f t="shared" si="507"/>
        <v>0</v>
      </c>
      <c r="Q333" s="2"/>
      <c r="R333" s="2"/>
      <c r="S333" s="2">
        <f t="shared" si="545"/>
        <v>0</v>
      </c>
      <c r="T333" s="2"/>
      <c r="U333" s="2">
        <f t="shared" si="509"/>
        <v>0</v>
      </c>
      <c r="V333" s="2"/>
      <c r="W333" s="75">
        <f t="shared" si="558"/>
        <v>-3820</v>
      </c>
      <c r="X333" s="75">
        <f t="shared" si="559"/>
        <v>5</v>
      </c>
      <c r="Y333" s="75">
        <f t="shared" si="512"/>
        <v>0</v>
      </c>
      <c r="Z333" s="2"/>
      <c r="AA333" s="2">
        <f t="shared" si="560"/>
        <v>2500</v>
      </c>
      <c r="AB333" s="2">
        <f>IF($F333&lt;=AD$64,AD$65,AD$66)*Calc!$B$12+AD$63</f>
        <v>1500</v>
      </c>
      <c r="AC333" s="2">
        <f t="shared" si="561"/>
        <v>4000</v>
      </c>
      <c r="AD333" s="126">
        <f t="shared" si="562"/>
        <v>-5885</v>
      </c>
      <c r="AE333" s="112">
        <v>4363</v>
      </c>
      <c r="AF333" s="75">
        <f t="shared" si="516"/>
        <v>0</v>
      </c>
      <c r="AG333" s="75"/>
      <c r="AH333" s="75">
        <f t="shared" si="517"/>
        <v>-2654</v>
      </c>
      <c r="AI333" s="75">
        <f t="shared" si="563"/>
        <v>0</v>
      </c>
      <c r="AJ333" s="75">
        <f t="shared" si="564"/>
        <v>0</v>
      </c>
      <c r="AK333" s="75">
        <f t="shared" si="565"/>
        <v>-5351</v>
      </c>
      <c r="AL333" s="75">
        <f t="shared" si="566"/>
        <v>-5351</v>
      </c>
      <c r="AM333" s="114">
        <v>4440</v>
      </c>
      <c r="AN333" s="120"/>
      <c r="AO333" s="75">
        <f t="shared" si="483"/>
        <v>-7290</v>
      </c>
      <c r="AP333" s="75">
        <f t="shared" si="483"/>
        <v>-4671</v>
      </c>
      <c r="AQ333" s="75"/>
      <c r="AR333" s="126">
        <f t="shared" si="520"/>
        <v>-5550</v>
      </c>
      <c r="AS333" s="75">
        <f t="shared" si="484"/>
        <v>-6579</v>
      </c>
      <c r="AT333" s="75">
        <f t="shared" si="484"/>
        <v>-7423</v>
      </c>
      <c r="AU333" s="75">
        <f t="shared" si="484"/>
        <v>0</v>
      </c>
      <c r="AV333" s="75">
        <f t="shared" si="484"/>
        <v>-6262</v>
      </c>
      <c r="AW333" s="112">
        <v>4347</v>
      </c>
      <c r="AX333" s="75">
        <f t="shared" si="485"/>
        <v>-8878</v>
      </c>
      <c r="AY333" s="75">
        <f t="shared" si="485"/>
        <v>-5896</v>
      </c>
      <c r="AZ333" s="75"/>
      <c r="BA333" s="75">
        <f t="shared" si="592"/>
        <v>-5820</v>
      </c>
      <c r="BB333" s="75">
        <f t="shared" si="592"/>
        <v>-3749</v>
      </c>
      <c r="BC333" s="75">
        <f t="shared" si="592"/>
        <v>-6646</v>
      </c>
      <c r="BD333" s="75">
        <f t="shared" si="592"/>
        <v>-6055</v>
      </c>
      <c r="BE333" s="75">
        <f t="shared" si="592"/>
        <v>-5266</v>
      </c>
      <c r="BF333" s="75">
        <f t="shared" si="592"/>
        <v>-4324</v>
      </c>
      <c r="BG333" s="112">
        <v>3182</v>
      </c>
      <c r="BH333" s="75">
        <f t="shared" si="521"/>
        <v>-6789</v>
      </c>
      <c r="BI333" s="75">
        <f t="shared" si="567"/>
        <v>5150</v>
      </c>
      <c r="BJ333" s="75">
        <f t="shared" si="568"/>
        <v>-5280</v>
      </c>
      <c r="BK333" s="75">
        <f t="shared" si="487"/>
        <v>-5780</v>
      </c>
      <c r="BL333" s="75">
        <f t="shared" si="487"/>
        <v>-4871</v>
      </c>
      <c r="BM333" s="75"/>
      <c r="BN333" s="75">
        <f t="shared" si="488"/>
        <v>-6862</v>
      </c>
      <c r="BO333" s="75">
        <f t="shared" si="488"/>
        <v>-5085</v>
      </c>
      <c r="BP333" s="112">
        <v>3980</v>
      </c>
      <c r="BQ333" s="75">
        <f t="shared" si="524"/>
        <v>-5072</v>
      </c>
      <c r="BR333" s="112">
        <v>3685</v>
      </c>
      <c r="BS333" s="75">
        <f t="shared" si="569"/>
        <v>5540</v>
      </c>
      <c r="BT333" s="75">
        <f t="shared" si="590"/>
        <v>-7244</v>
      </c>
      <c r="BU333" s="75">
        <f t="shared" si="590"/>
        <v>-6333</v>
      </c>
      <c r="BV333" s="75">
        <f t="shared" si="590"/>
        <v>0</v>
      </c>
      <c r="BW333" s="75">
        <f t="shared" si="590"/>
        <v>0</v>
      </c>
      <c r="BX333" s="75">
        <f t="shared" si="590"/>
        <v>-5454</v>
      </c>
      <c r="BY333" s="75">
        <f t="shared" si="590"/>
        <v>-4922</v>
      </c>
      <c r="BZ333" s="75">
        <f t="shared" si="590"/>
        <v>-6152</v>
      </c>
      <c r="CA333" s="75">
        <f t="shared" si="590"/>
        <v>-5094</v>
      </c>
      <c r="CB333" s="112">
        <v>3794</v>
      </c>
      <c r="CC333" s="75">
        <f t="shared" si="526"/>
        <v>-1198</v>
      </c>
      <c r="CD333" s="75">
        <f t="shared" si="570"/>
        <v>500</v>
      </c>
      <c r="CE333" s="126">
        <f t="shared" si="571"/>
        <v>-2703</v>
      </c>
      <c r="CF333" s="75">
        <f t="shared" si="529"/>
        <v>-5162</v>
      </c>
      <c r="CG333" s="75"/>
      <c r="CH333" s="75">
        <f t="shared" si="490"/>
        <v>-9751</v>
      </c>
      <c r="CI333" s="75">
        <f t="shared" si="490"/>
        <v>-3684</v>
      </c>
      <c r="CJ333" s="75"/>
      <c r="CK333" s="75">
        <f t="shared" si="491"/>
        <v>-4320</v>
      </c>
      <c r="CL333" s="75">
        <f t="shared" si="491"/>
        <v>-6127</v>
      </c>
      <c r="CM333" s="112">
        <v>3781</v>
      </c>
      <c r="CN333" s="75">
        <f t="shared" si="492"/>
        <v>0</v>
      </c>
      <c r="CO333" s="75">
        <f t="shared" si="492"/>
        <v>0</v>
      </c>
      <c r="CP333" s="75">
        <f t="shared" si="492"/>
        <v>0</v>
      </c>
      <c r="CQ333" s="75"/>
      <c r="CR333" s="126">
        <f t="shared" si="530"/>
        <v>-6223</v>
      </c>
      <c r="CS333" s="112">
        <v>2824.8980000000001</v>
      </c>
      <c r="CT333" s="121">
        <f t="shared" si="572"/>
        <v>-5.1858333333333333E-2</v>
      </c>
      <c r="CU333" s="75">
        <f t="shared" si="493"/>
        <v>-5892</v>
      </c>
      <c r="CV333" s="75">
        <f t="shared" si="493"/>
        <v>-6129</v>
      </c>
      <c r="CW333" s="75">
        <f t="shared" si="493"/>
        <v>0</v>
      </c>
      <c r="CX333" s="126" cm="1">
        <f t="array" ref="CX333">IF($F333&lt;=10000,0,-ROUND(MAX(INDEX(CX$26:CX$38,MATCH(MAX($F333-CX$86-IF(CX$8="Yes",IF(CX$9=0,$U333,MIN($U333,CX$9)),0),0),CX$12:CX$25,1))*(MAX($F333-CX$86-IF(CX$8="Yes",IF(CX$9=0,$U333,MIN($U333,CX$9)),0),0)-INDEX(CX$12:CX$25,MATCH(MAX($F333-CX$86-IF(CX$8="Yes",IF(CX$9=0,$U333,MIN($U333,CX$9)),0),0),CX$12:CX$25,1)))+INDEX(CX$39:CX$51,MATCH(MAX($F333-CX$86-IF(CX$8="Yes",IF(CX$9=0,$U333,MIN($U333,CX$9)),0),0),CX$12:CX$25,1))-CX$87,0),0))*(1-_xlfn.IFNA(INDEX(WVFamilyCredit[Percent],MATCH(1,(WVFamilyCredit[Year]=Calc!$B$4)*(WVFamilyCredit[HH Size]=SUM(Calc!$B$11:$B$12))*(WVFamilyCredit[Status]=Calc!$B$8)*(WVFamilyCredit[greater than]&lt;=$F333)*(WVFamilyCredit[equal to or less than]&gt;=$F333),0)),0))</f>
        <v>-5153</v>
      </c>
      <c r="CY333" s="115" cm="1">
        <f t="array" ref="CY333">(1-_xlfn.IFNA(INDEX(WVFamilyCredit[Percent],MATCH(1,(WVFamilyCredit[Year]=Calc!$B$4)*(WVFamilyCredit[HH Size]=SUM(Calc!$B$11:$B$12))*(WVFamilyCredit[Status]=Calc!$B$8)*(WVFamilyCredit[greater than]&lt;=$F333)*(WVFamilyCredit[equal to or less than]&gt;=$F333),0)),0))</f>
        <v>1</v>
      </c>
      <c r="CZ333" s="112">
        <v>4985</v>
      </c>
      <c r="DA333" s="57"/>
      <c r="DB333" s="75">
        <f t="shared" si="494"/>
        <v>-5274</v>
      </c>
      <c r="DC333" s="75">
        <f t="shared" si="494"/>
        <v>0</v>
      </c>
      <c r="DE333" s="57"/>
      <c r="DF333" s="57">
        <f t="shared" si="573"/>
        <v>4363</v>
      </c>
      <c r="DG333" s="57">
        <f t="shared" si="574"/>
        <v>4440</v>
      </c>
      <c r="DH333">
        <v>0</v>
      </c>
      <c r="DI333" s="57">
        <f t="shared" si="575"/>
        <v>4347</v>
      </c>
      <c r="DJ333" s="75">
        <f t="shared" si="576"/>
        <v>3182</v>
      </c>
      <c r="DK333" s="75">
        <f t="shared" si="577"/>
        <v>3980</v>
      </c>
      <c r="DL333" s="75">
        <f t="shared" si="578"/>
        <v>3685</v>
      </c>
      <c r="DM333" s="57">
        <f t="shared" si="579"/>
        <v>3794</v>
      </c>
      <c r="DN333" s="57">
        <f t="shared" si="580"/>
        <v>3781</v>
      </c>
      <c r="DO333">
        <f>0</f>
        <v>0</v>
      </c>
      <c r="DP333">
        <v>0</v>
      </c>
      <c r="DQ333" s="57">
        <f t="shared" si="581"/>
        <v>-6223</v>
      </c>
      <c r="DR333" s="75">
        <f t="shared" si="582"/>
        <v>-5153</v>
      </c>
      <c r="EB333" s="209" cm="1">
        <f t="array" ref="EB333">_xlfn.IFNA(INDEX(CAeitcTable[],MATCH(1,(CAeitcTable[At Least]&lt;=$F333)*(CAeitcTable[But Not Over]&gt;=$F333),0),MATCH(MIN($B$12,3),VALUE(CAeitcTable[#Headers]),0)),0)</f>
        <v>0</v>
      </c>
      <c r="EC333">
        <f t="shared" si="495"/>
        <v>0</v>
      </c>
      <c r="ED333">
        <f t="shared" si="495"/>
        <v>0</v>
      </c>
      <c r="EE333">
        <f t="shared" si="495"/>
        <v>0</v>
      </c>
      <c r="EF333">
        <f t="shared" si="495"/>
        <v>0</v>
      </c>
      <c r="EI333">
        <f t="shared" si="531"/>
        <v>0</v>
      </c>
      <c r="EK333">
        <f t="shared" si="496"/>
        <v>0</v>
      </c>
      <c r="EL333">
        <f t="shared" si="496"/>
        <v>0</v>
      </c>
      <c r="EM333">
        <f t="shared" si="496"/>
        <v>0</v>
      </c>
      <c r="EN333">
        <f t="shared" si="496"/>
        <v>0</v>
      </c>
      <c r="EP333">
        <f t="shared" si="497"/>
        <v>0</v>
      </c>
      <c r="EQ333">
        <f t="shared" si="497"/>
        <v>0</v>
      </c>
      <c r="ER333" s="209">
        <f t="shared" si="583"/>
        <v>0</v>
      </c>
      <c r="ES333">
        <f t="shared" si="498"/>
        <v>0</v>
      </c>
      <c r="ET333">
        <f t="shared" si="498"/>
        <v>0</v>
      </c>
      <c r="EU333" s="213">
        <f t="shared" si="533"/>
        <v>0</v>
      </c>
      <c r="EW333" s="215">
        <f t="shared" si="584"/>
        <v>0</v>
      </c>
      <c r="EX333">
        <f t="shared" si="499"/>
        <v>0</v>
      </c>
      <c r="EY333">
        <f t="shared" si="499"/>
        <v>0</v>
      </c>
      <c r="FB333">
        <f t="shared" si="500"/>
        <v>0</v>
      </c>
      <c r="FC333">
        <f t="shared" si="500"/>
        <v>0</v>
      </c>
      <c r="FD333">
        <f t="shared" si="500"/>
        <v>0</v>
      </c>
      <c r="FG333" s="215">
        <f t="shared" si="585"/>
        <v>0</v>
      </c>
      <c r="FH333">
        <f t="shared" si="501"/>
        <v>0</v>
      </c>
      <c r="FI333">
        <f t="shared" si="501"/>
        <v>0</v>
      </c>
      <c r="FK333">
        <f t="shared" si="536"/>
        <v>0</v>
      </c>
      <c r="FL333" s="215">
        <f t="shared" si="586"/>
        <v>0</v>
      </c>
      <c r="FP333" s="215">
        <f t="shared" si="587"/>
        <v>0</v>
      </c>
      <c r="FQ333">
        <f t="shared" si="539"/>
        <v>0</v>
      </c>
      <c r="FR333" s="215">
        <f t="shared" si="588"/>
        <v>0</v>
      </c>
      <c r="FS333" s="209">
        <f t="shared" si="541"/>
        <v>315</v>
      </c>
      <c r="FU333">
        <f t="shared" si="542"/>
        <v>0</v>
      </c>
    </row>
    <row r="334" spans="6:177">
      <c r="F334" s="2">
        <v>120500</v>
      </c>
      <c r="G334">
        <f t="shared" si="557"/>
        <v>120525</v>
      </c>
      <c r="H334" s="75">
        <f t="shared" si="505"/>
        <v>-18996</v>
      </c>
      <c r="I334" s="2"/>
      <c r="J334" s="2"/>
      <c r="K334" s="2"/>
      <c r="L334" s="2"/>
      <c r="M334" s="2">
        <f t="shared" si="506"/>
        <v>0</v>
      </c>
      <c r="N334" s="2"/>
      <c r="O334" s="2"/>
      <c r="P334" s="2">
        <f t="shared" si="507"/>
        <v>0</v>
      </c>
      <c r="Q334" s="2"/>
      <c r="R334" s="2"/>
      <c r="S334" s="2">
        <f t="shared" si="545"/>
        <v>0</v>
      </c>
      <c r="T334" s="2"/>
      <c r="U334" s="2">
        <f t="shared" si="509"/>
        <v>0</v>
      </c>
      <c r="V334" s="2"/>
      <c r="W334" s="75">
        <f t="shared" si="558"/>
        <v>-3839</v>
      </c>
      <c r="X334" s="75">
        <f t="shared" si="559"/>
        <v>5</v>
      </c>
      <c r="Y334" s="75">
        <f t="shared" si="512"/>
        <v>0</v>
      </c>
      <c r="Z334" s="2"/>
      <c r="AA334" s="2">
        <f t="shared" si="560"/>
        <v>2500</v>
      </c>
      <c r="AB334" s="2">
        <f>IF($F334&lt;=AD$64,AD$65,AD$66)*Calc!$B$12+AD$63</f>
        <v>1500</v>
      </c>
      <c r="AC334" s="2">
        <f t="shared" si="561"/>
        <v>4000</v>
      </c>
      <c r="AD334" s="126">
        <f t="shared" si="562"/>
        <v>-5910</v>
      </c>
      <c r="AE334" s="112">
        <v>4363</v>
      </c>
      <c r="AF334" s="75">
        <f t="shared" si="516"/>
        <v>0</v>
      </c>
      <c r="AG334" s="75"/>
      <c r="AH334" s="75">
        <f t="shared" si="517"/>
        <v>-2666</v>
      </c>
      <c r="AI334" s="75">
        <f t="shared" si="563"/>
        <v>0</v>
      </c>
      <c r="AJ334" s="75">
        <f t="shared" si="564"/>
        <v>0</v>
      </c>
      <c r="AK334" s="75">
        <f t="shared" si="565"/>
        <v>-5375</v>
      </c>
      <c r="AL334" s="75">
        <f t="shared" si="566"/>
        <v>-5375</v>
      </c>
      <c r="AM334" s="114">
        <v>4440</v>
      </c>
      <c r="AN334" s="120"/>
      <c r="AO334" s="75">
        <f t="shared" si="483"/>
        <v>-7336</v>
      </c>
      <c r="AP334" s="75">
        <f t="shared" si="483"/>
        <v>-4693</v>
      </c>
      <c r="AQ334" s="75"/>
      <c r="AR334" s="126">
        <f t="shared" si="520"/>
        <v>-5580</v>
      </c>
      <c r="AS334" s="75">
        <f t="shared" si="484"/>
        <v>-6612</v>
      </c>
      <c r="AT334" s="75">
        <f t="shared" si="484"/>
        <v>-7465</v>
      </c>
      <c r="AU334" s="75">
        <f t="shared" si="484"/>
        <v>0</v>
      </c>
      <c r="AV334" s="75">
        <f t="shared" si="484"/>
        <v>-6291</v>
      </c>
      <c r="AW334" s="112">
        <v>4347</v>
      </c>
      <c r="AX334" s="75">
        <f t="shared" si="485"/>
        <v>-8919</v>
      </c>
      <c r="AY334" s="75">
        <f t="shared" si="485"/>
        <v>-5925</v>
      </c>
      <c r="AZ334" s="75"/>
      <c r="BA334" s="75">
        <f t="shared" si="592"/>
        <v>-5845</v>
      </c>
      <c r="BB334" s="75">
        <f t="shared" si="592"/>
        <v>-3764</v>
      </c>
      <c r="BC334" s="75">
        <f t="shared" si="592"/>
        <v>-6676</v>
      </c>
      <c r="BD334" s="75">
        <f t="shared" si="592"/>
        <v>-6083</v>
      </c>
      <c r="BE334" s="75">
        <f t="shared" si="592"/>
        <v>-5288</v>
      </c>
      <c r="BF334" s="75">
        <f t="shared" si="592"/>
        <v>-4345</v>
      </c>
      <c r="BG334" s="112">
        <v>3182</v>
      </c>
      <c r="BH334" s="75">
        <f t="shared" si="521"/>
        <v>-6824</v>
      </c>
      <c r="BI334" s="75">
        <f t="shared" si="567"/>
        <v>5150</v>
      </c>
      <c r="BJ334" s="75">
        <f t="shared" si="568"/>
        <v>-5305</v>
      </c>
      <c r="BK334" s="75">
        <f t="shared" si="487"/>
        <v>-5805</v>
      </c>
      <c r="BL334" s="75">
        <f t="shared" si="487"/>
        <v>-4892</v>
      </c>
      <c r="BM334" s="75"/>
      <c r="BN334" s="75">
        <f t="shared" si="488"/>
        <v>-6901</v>
      </c>
      <c r="BO334" s="75">
        <f t="shared" si="488"/>
        <v>-5110</v>
      </c>
      <c r="BP334" s="112">
        <v>3980</v>
      </c>
      <c r="BQ334" s="75">
        <f t="shared" si="524"/>
        <v>-5096</v>
      </c>
      <c r="BR334" s="112">
        <v>3685</v>
      </c>
      <c r="BS334" s="75">
        <f t="shared" si="569"/>
        <v>5540</v>
      </c>
      <c r="BT334" s="75">
        <f t="shared" si="590"/>
        <v>-7278</v>
      </c>
      <c r="BU334" s="75">
        <f t="shared" si="590"/>
        <v>-6366</v>
      </c>
      <c r="BV334" s="75">
        <f t="shared" si="590"/>
        <v>0</v>
      </c>
      <c r="BW334" s="75">
        <f t="shared" si="590"/>
        <v>0</v>
      </c>
      <c r="BX334" s="75">
        <f t="shared" si="590"/>
        <v>-5486</v>
      </c>
      <c r="BY334" s="75">
        <f t="shared" si="590"/>
        <v>-4946</v>
      </c>
      <c r="BZ334" s="75">
        <f t="shared" si="590"/>
        <v>-6182</v>
      </c>
      <c r="CA334" s="75">
        <f t="shared" si="590"/>
        <v>-5118</v>
      </c>
      <c r="CB334" s="112">
        <v>3794</v>
      </c>
      <c r="CC334" s="75">
        <f t="shared" si="526"/>
        <v>-1208</v>
      </c>
      <c r="CD334" s="75">
        <f t="shared" si="570"/>
        <v>500</v>
      </c>
      <c r="CE334" s="126">
        <f t="shared" si="571"/>
        <v>-2722</v>
      </c>
      <c r="CF334" s="75">
        <f t="shared" si="529"/>
        <v>-5186</v>
      </c>
      <c r="CG334" s="75"/>
      <c r="CH334" s="75">
        <f t="shared" si="490"/>
        <v>-9795</v>
      </c>
      <c r="CI334" s="75">
        <f t="shared" si="490"/>
        <v>-3699</v>
      </c>
      <c r="CJ334" s="75"/>
      <c r="CK334" s="75">
        <f t="shared" si="491"/>
        <v>-4344</v>
      </c>
      <c r="CL334" s="75">
        <f t="shared" si="491"/>
        <v>-6159</v>
      </c>
      <c r="CM334" s="112">
        <v>3781</v>
      </c>
      <c r="CN334" s="75">
        <f t="shared" si="492"/>
        <v>0</v>
      </c>
      <c r="CO334" s="75">
        <f t="shared" si="492"/>
        <v>0</v>
      </c>
      <c r="CP334" s="75">
        <f t="shared" si="492"/>
        <v>0</v>
      </c>
      <c r="CQ334" s="75"/>
      <c r="CR334" s="126">
        <f t="shared" si="530"/>
        <v>-6253</v>
      </c>
      <c r="CS334" s="112">
        <v>2824.8980000000001</v>
      </c>
      <c r="CT334" s="121">
        <f t="shared" si="572"/>
        <v>-5.1892116182572612E-2</v>
      </c>
      <c r="CU334" s="75">
        <f t="shared" si="493"/>
        <v>-5930</v>
      </c>
      <c r="CV334" s="75">
        <f t="shared" si="493"/>
        <v>-6158</v>
      </c>
      <c r="CW334" s="75">
        <f t="shared" si="493"/>
        <v>0</v>
      </c>
      <c r="CX334" s="126" cm="1">
        <f t="array" ref="CX334">IF($F334&lt;=10000,0,-ROUND(MAX(INDEX(CX$26:CX$38,MATCH(MAX($F334-CX$86-IF(CX$8="Yes",IF(CX$9=0,$U334,MIN($U334,CX$9)),0),0),CX$12:CX$25,1))*(MAX($F334-CX$86-IF(CX$8="Yes",IF(CX$9=0,$U334,MIN($U334,CX$9)),0),0)-INDEX(CX$12:CX$25,MATCH(MAX($F334-CX$86-IF(CX$8="Yes",IF(CX$9=0,$U334,MIN($U334,CX$9)),0),0),CX$12:CX$25,1)))+INDEX(CX$39:CX$51,MATCH(MAX($F334-CX$86-IF(CX$8="Yes",IF(CX$9=0,$U334,MIN($U334,CX$9)),0),0),CX$12:CX$25,1))-CX$87,0),0))*(1-_xlfn.IFNA(INDEX(WVFamilyCredit[Percent],MATCH(1,(WVFamilyCredit[Year]=Calc!$B$4)*(WVFamilyCredit[HH Size]=SUM(Calc!$B$11:$B$12))*(WVFamilyCredit[Status]=Calc!$B$8)*(WVFamilyCredit[greater than]&lt;=$F334)*(WVFamilyCredit[equal to or less than]&gt;=$F334),0)),0))</f>
        <v>-5179</v>
      </c>
      <c r="CY334" s="115" cm="1">
        <f t="array" ref="CY334">(1-_xlfn.IFNA(INDEX(WVFamilyCredit[Percent],MATCH(1,(WVFamilyCredit[Year]=Calc!$B$4)*(WVFamilyCredit[HH Size]=SUM(Calc!$B$11:$B$12))*(WVFamilyCredit[Status]=Calc!$B$8)*(WVFamilyCredit[greater than]&lt;=$F334)*(WVFamilyCredit[equal to or less than]&gt;=$F334),0)),0))</f>
        <v>1</v>
      </c>
      <c r="CZ334" s="112">
        <v>4985</v>
      </c>
      <c r="DA334" s="57"/>
      <c r="DB334" s="75">
        <f t="shared" si="494"/>
        <v>-5300</v>
      </c>
      <c r="DC334" s="75">
        <f t="shared" si="494"/>
        <v>0</v>
      </c>
      <c r="DE334" s="57"/>
      <c r="DF334" s="57">
        <f t="shared" si="573"/>
        <v>4363</v>
      </c>
      <c r="DG334" s="57">
        <f t="shared" si="574"/>
        <v>4440</v>
      </c>
      <c r="DH334">
        <v>0</v>
      </c>
      <c r="DI334" s="57">
        <f t="shared" si="575"/>
        <v>4347</v>
      </c>
      <c r="DJ334" s="75">
        <f t="shared" si="576"/>
        <v>3182</v>
      </c>
      <c r="DK334" s="75">
        <f t="shared" si="577"/>
        <v>3980</v>
      </c>
      <c r="DL334" s="75">
        <f t="shared" si="578"/>
        <v>3685</v>
      </c>
      <c r="DM334" s="57">
        <f t="shared" si="579"/>
        <v>3794</v>
      </c>
      <c r="DN334" s="57">
        <f t="shared" si="580"/>
        <v>3781</v>
      </c>
      <c r="DO334">
        <f>0</f>
        <v>0</v>
      </c>
      <c r="DP334">
        <v>0</v>
      </c>
      <c r="DQ334" s="57">
        <f t="shared" si="581"/>
        <v>-6253</v>
      </c>
      <c r="DR334" s="75">
        <f t="shared" si="582"/>
        <v>-5179</v>
      </c>
      <c r="EB334" s="209" cm="1">
        <f t="array" ref="EB334">_xlfn.IFNA(INDEX(CAeitcTable[],MATCH(1,(CAeitcTable[At Least]&lt;=$F334)*(CAeitcTable[But Not Over]&gt;=$F334),0),MATCH(MIN($B$12,3),VALUE(CAeitcTable[#Headers]),0)),0)</f>
        <v>0</v>
      </c>
      <c r="EC334">
        <f t="shared" si="495"/>
        <v>0</v>
      </c>
      <c r="ED334">
        <f t="shared" si="495"/>
        <v>0</v>
      </c>
      <c r="EE334">
        <f t="shared" si="495"/>
        <v>0</v>
      </c>
      <c r="EF334">
        <f t="shared" si="495"/>
        <v>0</v>
      </c>
      <c r="EI334">
        <f t="shared" si="531"/>
        <v>0</v>
      </c>
      <c r="EK334">
        <f t="shared" si="496"/>
        <v>0</v>
      </c>
      <c r="EL334">
        <f t="shared" si="496"/>
        <v>0</v>
      </c>
      <c r="EM334">
        <f t="shared" si="496"/>
        <v>0</v>
      </c>
      <c r="EN334">
        <f t="shared" si="496"/>
        <v>0</v>
      </c>
      <c r="EP334">
        <f t="shared" si="497"/>
        <v>0</v>
      </c>
      <c r="EQ334">
        <f t="shared" si="497"/>
        <v>0</v>
      </c>
      <c r="ER334" s="209">
        <f t="shared" si="583"/>
        <v>0</v>
      </c>
      <c r="ES334">
        <f t="shared" si="498"/>
        <v>0</v>
      </c>
      <c r="ET334">
        <f t="shared" si="498"/>
        <v>0</v>
      </c>
      <c r="EU334" s="213">
        <f t="shared" si="533"/>
        <v>0</v>
      </c>
      <c r="EW334" s="215">
        <f t="shared" si="584"/>
        <v>0</v>
      </c>
      <c r="EX334">
        <f t="shared" si="499"/>
        <v>0</v>
      </c>
      <c r="EY334">
        <f t="shared" si="499"/>
        <v>0</v>
      </c>
      <c r="FB334">
        <f t="shared" si="500"/>
        <v>0</v>
      </c>
      <c r="FC334">
        <f t="shared" si="500"/>
        <v>0</v>
      </c>
      <c r="FD334">
        <f t="shared" si="500"/>
        <v>0</v>
      </c>
      <c r="FG334" s="215">
        <f t="shared" si="585"/>
        <v>0</v>
      </c>
      <c r="FH334">
        <f t="shared" si="501"/>
        <v>0</v>
      </c>
      <c r="FI334">
        <f t="shared" si="501"/>
        <v>0</v>
      </c>
      <c r="FK334">
        <f t="shared" si="536"/>
        <v>0</v>
      </c>
      <c r="FL334" s="215">
        <f t="shared" si="586"/>
        <v>0</v>
      </c>
      <c r="FP334" s="215">
        <f t="shared" si="587"/>
        <v>0</v>
      </c>
      <c r="FQ334">
        <f t="shared" si="539"/>
        <v>0</v>
      </c>
      <c r="FR334" s="215">
        <f t="shared" si="588"/>
        <v>0</v>
      </c>
      <c r="FS334" s="209">
        <f t="shared" si="541"/>
        <v>315</v>
      </c>
      <c r="FU334">
        <f t="shared" si="542"/>
        <v>0</v>
      </c>
    </row>
    <row r="335" spans="6:177">
      <c r="F335" s="2">
        <v>121000</v>
      </c>
      <c r="G335">
        <f t="shared" si="557"/>
        <v>121025</v>
      </c>
      <c r="H335" s="75">
        <f t="shared" si="505"/>
        <v>-19116</v>
      </c>
      <c r="I335" s="2"/>
      <c r="J335" s="2"/>
      <c r="K335" s="2"/>
      <c r="L335" s="2"/>
      <c r="M335" s="2">
        <f t="shared" si="506"/>
        <v>0</v>
      </c>
      <c r="N335" s="2"/>
      <c r="O335" s="2"/>
      <c r="P335" s="2">
        <f t="shared" si="507"/>
        <v>0</v>
      </c>
      <c r="Q335" s="2"/>
      <c r="R335" s="2"/>
      <c r="S335" s="2">
        <f t="shared" si="545"/>
        <v>0</v>
      </c>
      <c r="T335" s="2"/>
      <c r="U335" s="2">
        <f t="shared" si="509"/>
        <v>0</v>
      </c>
      <c r="V335" s="2"/>
      <c r="W335" s="75">
        <f t="shared" si="558"/>
        <v>-3858</v>
      </c>
      <c r="X335" s="75">
        <f t="shared" si="559"/>
        <v>5</v>
      </c>
      <c r="Y335" s="75">
        <f t="shared" si="512"/>
        <v>0</v>
      </c>
      <c r="Z335" s="2"/>
      <c r="AA335" s="2">
        <f t="shared" si="560"/>
        <v>2500</v>
      </c>
      <c r="AB335" s="2">
        <f>IF($F335&lt;=AD$64,AD$65,AD$66)*Calc!$B$12+AD$63</f>
        <v>1500</v>
      </c>
      <c r="AC335" s="2">
        <f t="shared" si="561"/>
        <v>4000</v>
      </c>
      <c r="AD335" s="126">
        <f t="shared" si="562"/>
        <v>-5935</v>
      </c>
      <c r="AE335" s="112">
        <v>4363</v>
      </c>
      <c r="AF335" s="75">
        <f t="shared" si="516"/>
        <v>0</v>
      </c>
      <c r="AG335" s="75"/>
      <c r="AH335" s="75">
        <f t="shared" si="517"/>
        <v>-2679</v>
      </c>
      <c r="AI335" s="75">
        <f t="shared" si="563"/>
        <v>0</v>
      </c>
      <c r="AJ335" s="75">
        <f t="shared" si="564"/>
        <v>0</v>
      </c>
      <c r="AK335" s="75">
        <f t="shared" si="565"/>
        <v>-5398</v>
      </c>
      <c r="AL335" s="75">
        <f t="shared" si="566"/>
        <v>-5398</v>
      </c>
      <c r="AM335" s="114">
        <v>4440</v>
      </c>
      <c r="AN335" s="120"/>
      <c r="AO335" s="75">
        <f t="shared" si="483"/>
        <v>-7383</v>
      </c>
      <c r="AP335" s="75">
        <f t="shared" si="483"/>
        <v>-4715</v>
      </c>
      <c r="AQ335" s="75"/>
      <c r="AR335" s="126">
        <f t="shared" si="520"/>
        <v>-5610</v>
      </c>
      <c r="AS335" s="75">
        <f t="shared" si="484"/>
        <v>-6645</v>
      </c>
      <c r="AT335" s="75">
        <f t="shared" si="484"/>
        <v>-7508</v>
      </c>
      <c r="AU335" s="75">
        <f t="shared" si="484"/>
        <v>0</v>
      </c>
      <c r="AV335" s="75">
        <f t="shared" si="484"/>
        <v>-6319</v>
      </c>
      <c r="AW335" s="112">
        <v>4347</v>
      </c>
      <c r="AX335" s="75">
        <f t="shared" si="485"/>
        <v>-8960</v>
      </c>
      <c r="AY335" s="75">
        <f t="shared" si="485"/>
        <v>-5954</v>
      </c>
      <c r="AZ335" s="75"/>
      <c r="BA335" s="75">
        <f t="shared" si="592"/>
        <v>-5869</v>
      </c>
      <c r="BB335" s="75">
        <f t="shared" si="592"/>
        <v>-3780</v>
      </c>
      <c r="BC335" s="75">
        <f t="shared" si="592"/>
        <v>-6706</v>
      </c>
      <c r="BD335" s="75">
        <f t="shared" si="592"/>
        <v>-6112</v>
      </c>
      <c r="BE335" s="75">
        <f t="shared" si="592"/>
        <v>-5311</v>
      </c>
      <c r="BF335" s="75">
        <f t="shared" si="592"/>
        <v>-4367</v>
      </c>
      <c r="BG335" s="112">
        <v>3182</v>
      </c>
      <c r="BH335" s="75">
        <f t="shared" si="521"/>
        <v>-6860</v>
      </c>
      <c r="BI335" s="75">
        <f t="shared" si="567"/>
        <v>5150</v>
      </c>
      <c r="BJ335" s="75">
        <f t="shared" si="568"/>
        <v>-5330</v>
      </c>
      <c r="BK335" s="75">
        <f t="shared" si="487"/>
        <v>-5830</v>
      </c>
      <c r="BL335" s="75">
        <f t="shared" si="487"/>
        <v>-4913</v>
      </c>
      <c r="BM335" s="75"/>
      <c r="BN335" s="75">
        <f t="shared" si="488"/>
        <v>-6940</v>
      </c>
      <c r="BO335" s="75">
        <f t="shared" si="488"/>
        <v>-5135</v>
      </c>
      <c r="BP335" s="112">
        <v>3980</v>
      </c>
      <c r="BQ335" s="75">
        <f t="shared" si="524"/>
        <v>-5121</v>
      </c>
      <c r="BR335" s="112">
        <v>3685</v>
      </c>
      <c r="BS335" s="75">
        <f t="shared" si="569"/>
        <v>5540</v>
      </c>
      <c r="BT335" s="75">
        <f t="shared" si="590"/>
        <v>-7312</v>
      </c>
      <c r="BU335" s="75">
        <f t="shared" si="590"/>
        <v>-6399</v>
      </c>
      <c r="BV335" s="75">
        <f t="shared" si="590"/>
        <v>0</v>
      </c>
      <c r="BW335" s="75">
        <f t="shared" si="590"/>
        <v>0</v>
      </c>
      <c r="BX335" s="75">
        <f t="shared" si="590"/>
        <v>-5518</v>
      </c>
      <c r="BY335" s="75">
        <f t="shared" si="590"/>
        <v>-4971</v>
      </c>
      <c r="BZ335" s="75">
        <f t="shared" si="590"/>
        <v>-6212</v>
      </c>
      <c r="CA335" s="75">
        <f t="shared" si="590"/>
        <v>-5142</v>
      </c>
      <c r="CB335" s="112">
        <v>3794</v>
      </c>
      <c r="CC335" s="75">
        <f t="shared" si="526"/>
        <v>-1217</v>
      </c>
      <c r="CD335" s="75">
        <f t="shared" si="570"/>
        <v>500</v>
      </c>
      <c r="CE335" s="126">
        <f t="shared" si="571"/>
        <v>-2740</v>
      </c>
      <c r="CF335" s="75">
        <f t="shared" si="529"/>
        <v>-5210</v>
      </c>
      <c r="CG335" s="75"/>
      <c r="CH335" s="75">
        <f t="shared" si="490"/>
        <v>-9839</v>
      </c>
      <c r="CI335" s="75">
        <f t="shared" si="490"/>
        <v>-3715</v>
      </c>
      <c r="CJ335" s="75"/>
      <c r="CK335" s="75">
        <f t="shared" si="491"/>
        <v>-4367</v>
      </c>
      <c r="CL335" s="75">
        <f t="shared" si="491"/>
        <v>-6191</v>
      </c>
      <c r="CM335" s="112">
        <v>3781</v>
      </c>
      <c r="CN335" s="75">
        <f t="shared" si="492"/>
        <v>0</v>
      </c>
      <c r="CO335" s="75">
        <f t="shared" si="492"/>
        <v>0</v>
      </c>
      <c r="CP335" s="75">
        <f t="shared" si="492"/>
        <v>0</v>
      </c>
      <c r="CQ335" s="75"/>
      <c r="CR335" s="126">
        <f t="shared" si="530"/>
        <v>-6284</v>
      </c>
      <c r="CS335" s="112">
        <v>2824.8980000000001</v>
      </c>
      <c r="CT335" s="121">
        <f t="shared" si="572"/>
        <v>-5.193388429752066E-2</v>
      </c>
      <c r="CU335" s="75">
        <f t="shared" si="493"/>
        <v>-5968</v>
      </c>
      <c r="CV335" s="75">
        <f t="shared" si="493"/>
        <v>-6187</v>
      </c>
      <c r="CW335" s="75">
        <f t="shared" si="493"/>
        <v>0</v>
      </c>
      <c r="CX335" s="126" cm="1">
        <f t="array" ref="CX335">IF($F335&lt;=10000,0,-ROUND(MAX(INDEX(CX$26:CX$38,MATCH(MAX($F335-CX$86-IF(CX$8="Yes",IF(CX$9=0,$U335,MIN($U335,CX$9)),0),0),CX$12:CX$25,1))*(MAX($F335-CX$86-IF(CX$8="Yes",IF(CX$9=0,$U335,MIN($U335,CX$9)),0),0)-INDEX(CX$12:CX$25,MATCH(MAX($F335-CX$86-IF(CX$8="Yes",IF(CX$9=0,$U335,MIN($U335,CX$9)),0),0),CX$12:CX$25,1)))+INDEX(CX$39:CX$51,MATCH(MAX($F335-CX$86-IF(CX$8="Yes",IF(CX$9=0,$U335,MIN($U335,CX$9)),0),0),CX$12:CX$25,1))-CX$87,0),0))*(1-_xlfn.IFNA(INDEX(WVFamilyCredit[Percent],MATCH(1,(WVFamilyCredit[Year]=Calc!$B$4)*(WVFamilyCredit[HH Size]=SUM(Calc!$B$11:$B$12))*(WVFamilyCredit[Status]=Calc!$B$8)*(WVFamilyCredit[greater than]&lt;=$F335)*(WVFamilyCredit[equal to or less than]&gt;=$F335),0)),0))</f>
        <v>-5204</v>
      </c>
      <c r="CY335" s="115" cm="1">
        <f t="array" ref="CY335">(1-_xlfn.IFNA(INDEX(WVFamilyCredit[Percent],MATCH(1,(WVFamilyCredit[Year]=Calc!$B$4)*(WVFamilyCredit[HH Size]=SUM(Calc!$B$11:$B$12))*(WVFamilyCredit[Status]=Calc!$B$8)*(WVFamilyCredit[greater than]&lt;=$F335)*(WVFamilyCredit[equal to or less than]&gt;=$F335),0)),0))</f>
        <v>1</v>
      </c>
      <c r="CZ335" s="112">
        <v>4985</v>
      </c>
      <c r="DA335" s="57"/>
      <c r="DB335" s="75">
        <f t="shared" si="494"/>
        <v>-5327</v>
      </c>
      <c r="DC335" s="75">
        <f t="shared" si="494"/>
        <v>0</v>
      </c>
      <c r="DE335" s="57"/>
      <c r="DF335" s="57">
        <f t="shared" si="573"/>
        <v>4363</v>
      </c>
      <c r="DG335" s="57">
        <f t="shared" si="574"/>
        <v>4440</v>
      </c>
      <c r="DH335">
        <v>0</v>
      </c>
      <c r="DI335" s="57">
        <f t="shared" si="575"/>
        <v>4347</v>
      </c>
      <c r="DJ335" s="75">
        <f t="shared" si="576"/>
        <v>3182</v>
      </c>
      <c r="DK335" s="75">
        <f t="shared" si="577"/>
        <v>3980</v>
      </c>
      <c r="DL335" s="75">
        <f t="shared" si="578"/>
        <v>3685</v>
      </c>
      <c r="DM335" s="57">
        <f t="shared" si="579"/>
        <v>3794</v>
      </c>
      <c r="DN335" s="57">
        <f t="shared" si="580"/>
        <v>3781</v>
      </c>
      <c r="DO335">
        <f>0</f>
        <v>0</v>
      </c>
      <c r="DP335">
        <v>0</v>
      </c>
      <c r="DQ335" s="57">
        <f t="shared" si="581"/>
        <v>-6284</v>
      </c>
      <c r="DR335" s="75">
        <f t="shared" si="582"/>
        <v>-5204</v>
      </c>
      <c r="EB335" s="209" cm="1">
        <f t="array" ref="EB335">_xlfn.IFNA(INDEX(CAeitcTable[],MATCH(1,(CAeitcTable[At Least]&lt;=$F335)*(CAeitcTable[But Not Over]&gt;=$F335),0),MATCH(MIN($B$12,3),VALUE(CAeitcTable[#Headers]),0)),0)</f>
        <v>0</v>
      </c>
      <c r="EC335">
        <f t="shared" si="495"/>
        <v>0</v>
      </c>
      <c r="ED335">
        <f t="shared" si="495"/>
        <v>0</v>
      </c>
      <c r="EE335">
        <f t="shared" si="495"/>
        <v>0</v>
      </c>
      <c r="EF335">
        <f t="shared" si="495"/>
        <v>0</v>
      </c>
      <c r="EI335">
        <f t="shared" si="531"/>
        <v>0</v>
      </c>
      <c r="EK335">
        <f t="shared" si="496"/>
        <v>0</v>
      </c>
      <c r="EL335">
        <f t="shared" si="496"/>
        <v>0</v>
      </c>
      <c r="EM335">
        <f t="shared" si="496"/>
        <v>0</v>
      </c>
      <c r="EN335">
        <f t="shared" si="496"/>
        <v>0</v>
      </c>
      <c r="EP335">
        <f t="shared" si="497"/>
        <v>0</v>
      </c>
      <c r="EQ335">
        <f t="shared" si="497"/>
        <v>0</v>
      </c>
      <c r="ER335" s="209">
        <f t="shared" si="583"/>
        <v>0</v>
      </c>
      <c r="ES335">
        <f t="shared" si="498"/>
        <v>0</v>
      </c>
      <c r="ET335">
        <f t="shared" si="498"/>
        <v>0</v>
      </c>
      <c r="EU335" s="213">
        <f t="shared" si="533"/>
        <v>0</v>
      </c>
      <c r="EW335" s="215">
        <f t="shared" si="584"/>
        <v>0</v>
      </c>
      <c r="EX335">
        <f t="shared" si="499"/>
        <v>0</v>
      </c>
      <c r="EY335">
        <f t="shared" si="499"/>
        <v>0</v>
      </c>
      <c r="FB335">
        <f t="shared" si="500"/>
        <v>0</v>
      </c>
      <c r="FC335">
        <f t="shared" si="500"/>
        <v>0</v>
      </c>
      <c r="FD335">
        <f t="shared" si="500"/>
        <v>0</v>
      </c>
      <c r="FG335" s="215">
        <f t="shared" si="585"/>
        <v>0</v>
      </c>
      <c r="FH335">
        <f t="shared" si="501"/>
        <v>0</v>
      </c>
      <c r="FI335">
        <f t="shared" si="501"/>
        <v>0</v>
      </c>
      <c r="FK335">
        <f t="shared" si="536"/>
        <v>0</v>
      </c>
      <c r="FL335" s="215">
        <f t="shared" si="586"/>
        <v>0</v>
      </c>
      <c r="FP335" s="215">
        <f t="shared" si="587"/>
        <v>0</v>
      </c>
      <c r="FQ335">
        <f t="shared" si="539"/>
        <v>0</v>
      </c>
      <c r="FR335" s="215">
        <f t="shared" si="588"/>
        <v>0</v>
      </c>
      <c r="FS335" s="209">
        <f t="shared" si="541"/>
        <v>315</v>
      </c>
      <c r="FU335">
        <f t="shared" si="542"/>
        <v>0</v>
      </c>
    </row>
    <row r="336" spans="6:177">
      <c r="F336" s="2">
        <v>121500</v>
      </c>
      <c r="G336">
        <f t="shared" si="557"/>
        <v>121525</v>
      </c>
      <c r="H336" s="75">
        <f t="shared" si="505"/>
        <v>-19236</v>
      </c>
      <c r="I336" s="2"/>
      <c r="J336" s="2"/>
      <c r="K336" s="2"/>
      <c r="L336" s="2"/>
      <c r="M336" s="2">
        <f t="shared" si="506"/>
        <v>0</v>
      </c>
      <c r="N336" s="2"/>
      <c r="O336" s="2"/>
      <c r="P336" s="2">
        <f t="shared" si="507"/>
        <v>0</v>
      </c>
      <c r="Q336" s="2"/>
      <c r="R336" s="2"/>
      <c r="S336" s="2">
        <f t="shared" si="545"/>
        <v>0</v>
      </c>
      <c r="T336" s="2"/>
      <c r="U336" s="2">
        <f t="shared" si="509"/>
        <v>0</v>
      </c>
      <c r="V336" s="2"/>
      <c r="W336" s="75">
        <f t="shared" si="558"/>
        <v>-3878</v>
      </c>
      <c r="X336" s="75">
        <f t="shared" si="559"/>
        <v>5</v>
      </c>
      <c r="Y336" s="75">
        <f t="shared" si="512"/>
        <v>0</v>
      </c>
      <c r="Z336" s="2"/>
      <c r="AA336" s="2">
        <f t="shared" si="560"/>
        <v>2500</v>
      </c>
      <c r="AB336" s="2">
        <f>IF($F336&lt;=AD$64,AD$65,AD$66)*Calc!$B$12+AD$63</f>
        <v>1500</v>
      </c>
      <c r="AC336" s="2">
        <f t="shared" si="561"/>
        <v>4000</v>
      </c>
      <c r="AD336" s="126">
        <f t="shared" si="562"/>
        <v>-5960</v>
      </c>
      <c r="AE336" s="112">
        <v>4363</v>
      </c>
      <c r="AF336" s="75">
        <f t="shared" si="516"/>
        <v>0</v>
      </c>
      <c r="AG336" s="75"/>
      <c r="AH336" s="75">
        <f t="shared" si="517"/>
        <v>-2691</v>
      </c>
      <c r="AI336" s="75">
        <f t="shared" si="563"/>
        <v>0</v>
      </c>
      <c r="AJ336" s="75">
        <f t="shared" si="564"/>
        <v>0</v>
      </c>
      <c r="AK336" s="75">
        <f t="shared" si="565"/>
        <v>-5422</v>
      </c>
      <c r="AL336" s="75">
        <f t="shared" si="566"/>
        <v>-5422</v>
      </c>
      <c r="AM336" s="114">
        <v>4440</v>
      </c>
      <c r="AN336" s="120"/>
      <c r="AO336" s="75">
        <f t="shared" si="483"/>
        <v>-7429</v>
      </c>
      <c r="AP336" s="75">
        <f t="shared" si="483"/>
        <v>-4737</v>
      </c>
      <c r="AQ336" s="75"/>
      <c r="AR336" s="126">
        <f t="shared" si="520"/>
        <v>-5640</v>
      </c>
      <c r="AS336" s="75">
        <f t="shared" si="484"/>
        <v>-6678</v>
      </c>
      <c r="AT336" s="75">
        <f t="shared" si="484"/>
        <v>-7550</v>
      </c>
      <c r="AU336" s="75">
        <f t="shared" si="484"/>
        <v>0</v>
      </c>
      <c r="AV336" s="75">
        <f t="shared" ref="AV336" si="593">-ROUND(MAX(INDEX(AV$26:AV$38,MATCH(MAX($F336-AV$86-IF(AV$8="Yes",IF(AV$9=0,$U336,MIN($U336,AV$9)),0),0),AV$12:AV$25,1))*(MAX($F336-AV$86-IF(AV$8="Yes",IF(AV$9=0,$U336,MIN($U336,AV$9)),0),0)-INDEX(AV$12:AV$25,MATCH(MAX($F336-AV$86-IF(AV$8="Yes",IF(AV$9=0,$U336,MIN($U336,AV$9)),0),0),AV$12:AV$25,1)))+INDEX(AV$39:AV$51,MATCH(MAX($F336-AV$86-IF(AV$8="Yes",IF(AV$9=0,$U336,MIN($U336,AV$9)),0),0),AV$12:AV$25,1))-AV$87,0),0)</f>
        <v>-6348</v>
      </c>
      <c r="AW336" s="112">
        <v>4347</v>
      </c>
      <c r="AX336" s="75">
        <f t="shared" si="485"/>
        <v>-9001</v>
      </c>
      <c r="AY336" s="75">
        <f t="shared" si="485"/>
        <v>-5983</v>
      </c>
      <c r="AZ336" s="75"/>
      <c r="BA336" s="75">
        <f t="shared" si="592"/>
        <v>-5894</v>
      </c>
      <c r="BB336" s="75">
        <f t="shared" si="592"/>
        <v>-3796</v>
      </c>
      <c r="BC336" s="75">
        <f t="shared" si="592"/>
        <v>-6736</v>
      </c>
      <c r="BD336" s="75">
        <f t="shared" si="592"/>
        <v>-6140</v>
      </c>
      <c r="BE336" s="75">
        <f t="shared" si="592"/>
        <v>-5333</v>
      </c>
      <c r="BF336" s="75">
        <f t="shared" si="592"/>
        <v>-4388</v>
      </c>
      <c r="BG336" s="112">
        <v>3182</v>
      </c>
      <c r="BH336" s="75">
        <f t="shared" si="521"/>
        <v>-6896</v>
      </c>
      <c r="BI336" s="75">
        <f t="shared" si="567"/>
        <v>5150</v>
      </c>
      <c r="BJ336" s="75">
        <f t="shared" si="568"/>
        <v>-5355</v>
      </c>
      <c r="BK336" s="75">
        <f t="shared" si="487"/>
        <v>-5855</v>
      </c>
      <c r="BL336" s="75">
        <f t="shared" si="487"/>
        <v>-4934</v>
      </c>
      <c r="BM336" s="75"/>
      <c r="BN336" s="75">
        <f t="shared" si="488"/>
        <v>-6979</v>
      </c>
      <c r="BO336" s="75">
        <f t="shared" si="488"/>
        <v>-5160</v>
      </c>
      <c r="BP336" s="112">
        <v>3980</v>
      </c>
      <c r="BQ336" s="75">
        <f t="shared" si="524"/>
        <v>-5146</v>
      </c>
      <c r="BR336" s="112">
        <v>3685</v>
      </c>
      <c r="BS336" s="75">
        <f t="shared" si="569"/>
        <v>5540</v>
      </c>
      <c r="BT336" s="75">
        <f t="shared" si="590"/>
        <v>-7345</v>
      </c>
      <c r="BU336" s="75">
        <f t="shared" si="590"/>
        <v>-6432</v>
      </c>
      <c r="BV336" s="75">
        <f t="shared" si="590"/>
        <v>0</v>
      </c>
      <c r="BW336" s="75">
        <f t="shared" si="590"/>
        <v>0</v>
      </c>
      <c r="BX336" s="75">
        <f t="shared" si="590"/>
        <v>-5550</v>
      </c>
      <c r="BY336" s="75">
        <f t="shared" si="590"/>
        <v>-4995</v>
      </c>
      <c r="BZ336" s="75">
        <f t="shared" si="590"/>
        <v>-6242</v>
      </c>
      <c r="CA336" s="75">
        <f t="shared" si="590"/>
        <v>-5166</v>
      </c>
      <c r="CB336" s="112">
        <v>3794</v>
      </c>
      <c r="CC336" s="75">
        <f t="shared" si="526"/>
        <v>-1227</v>
      </c>
      <c r="CD336" s="75">
        <f t="shared" si="570"/>
        <v>500</v>
      </c>
      <c r="CE336" s="126">
        <f t="shared" si="571"/>
        <v>-2759</v>
      </c>
      <c r="CF336" s="75">
        <f t="shared" si="529"/>
        <v>-5234</v>
      </c>
      <c r="CG336" s="75"/>
      <c r="CH336" s="75">
        <f t="shared" si="490"/>
        <v>-9882</v>
      </c>
      <c r="CI336" s="75">
        <f t="shared" si="490"/>
        <v>-3730</v>
      </c>
      <c r="CJ336" s="75"/>
      <c r="CK336" s="75">
        <f t="shared" si="491"/>
        <v>-4391</v>
      </c>
      <c r="CL336" s="75">
        <f t="shared" si="491"/>
        <v>-6223</v>
      </c>
      <c r="CM336" s="112">
        <v>3781</v>
      </c>
      <c r="CN336" s="75">
        <f t="shared" si="492"/>
        <v>0</v>
      </c>
      <c r="CO336" s="75">
        <f t="shared" si="492"/>
        <v>0</v>
      </c>
      <c r="CP336" s="75">
        <f t="shared" si="492"/>
        <v>0</v>
      </c>
      <c r="CQ336" s="75"/>
      <c r="CR336" s="126">
        <f t="shared" si="530"/>
        <v>-6315</v>
      </c>
      <c r="CS336" s="112">
        <v>2824.8980000000001</v>
      </c>
      <c r="CT336" s="121">
        <f t="shared" si="572"/>
        <v>-5.1975308641975311E-2</v>
      </c>
      <c r="CU336" s="75">
        <f t="shared" si="493"/>
        <v>-6006</v>
      </c>
      <c r="CV336" s="75">
        <f t="shared" si="493"/>
        <v>-6215</v>
      </c>
      <c r="CW336" s="75">
        <f t="shared" si="493"/>
        <v>0</v>
      </c>
      <c r="CX336" s="126" cm="1">
        <f t="array" ref="CX336">IF($F336&lt;=10000,0,-ROUND(MAX(INDEX(CX$26:CX$38,MATCH(MAX($F336-CX$86-IF(CX$8="Yes",IF(CX$9=0,$U336,MIN($U336,CX$9)),0),0),CX$12:CX$25,1))*(MAX($F336-CX$86-IF(CX$8="Yes",IF(CX$9=0,$U336,MIN($U336,CX$9)),0),0)-INDEX(CX$12:CX$25,MATCH(MAX($F336-CX$86-IF(CX$8="Yes",IF(CX$9=0,$U336,MIN($U336,CX$9)),0),0),CX$12:CX$25,1)))+INDEX(CX$39:CX$51,MATCH(MAX($F336-CX$86-IF(CX$8="Yes",IF(CX$9=0,$U336,MIN($U336,CX$9)),0),0),CX$12:CX$25,1))-CX$87,0),0))*(1-_xlfn.IFNA(INDEX(WVFamilyCredit[Percent],MATCH(1,(WVFamilyCredit[Year]=Calc!$B$4)*(WVFamilyCredit[HH Size]=SUM(Calc!$B$11:$B$12))*(WVFamilyCredit[Status]=Calc!$B$8)*(WVFamilyCredit[greater than]&lt;=$F336)*(WVFamilyCredit[equal to or less than]&gt;=$F336),0)),0))</f>
        <v>-5230</v>
      </c>
      <c r="CY336" s="115" cm="1">
        <f t="array" ref="CY336">(1-_xlfn.IFNA(INDEX(WVFamilyCredit[Percent],MATCH(1,(WVFamilyCredit[Year]=Calc!$B$4)*(WVFamilyCredit[HH Size]=SUM(Calc!$B$11:$B$12))*(WVFamilyCredit[Status]=Calc!$B$8)*(WVFamilyCredit[greater than]&lt;=$F336)*(WVFamilyCredit[equal to or less than]&gt;=$F336),0)),0))</f>
        <v>1</v>
      </c>
      <c r="CZ336" s="112">
        <v>4985</v>
      </c>
      <c r="DA336" s="57"/>
      <c r="DB336" s="75">
        <f t="shared" si="494"/>
        <v>-5353</v>
      </c>
      <c r="DC336" s="75">
        <f t="shared" si="494"/>
        <v>0</v>
      </c>
      <c r="DE336" s="57"/>
      <c r="DF336" s="57">
        <f t="shared" si="573"/>
        <v>4363</v>
      </c>
      <c r="DG336" s="57">
        <f t="shared" si="574"/>
        <v>4440</v>
      </c>
      <c r="DH336">
        <v>0</v>
      </c>
      <c r="DI336" s="57">
        <f t="shared" si="575"/>
        <v>4347</v>
      </c>
      <c r="DJ336" s="75">
        <f t="shared" si="576"/>
        <v>3182</v>
      </c>
      <c r="DK336" s="75">
        <f t="shared" si="577"/>
        <v>3980</v>
      </c>
      <c r="DL336" s="75">
        <f t="shared" si="578"/>
        <v>3685</v>
      </c>
      <c r="DM336" s="57">
        <f t="shared" si="579"/>
        <v>3794</v>
      </c>
      <c r="DN336" s="57">
        <f t="shared" si="580"/>
        <v>3781</v>
      </c>
      <c r="DO336">
        <f>0</f>
        <v>0</v>
      </c>
      <c r="DP336">
        <v>0</v>
      </c>
      <c r="DQ336" s="57">
        <f t="shared" si="581"/>
        <v>-6315</v>
      </c>
      <c r="DR336" s="75">
        <f t="shared" si="582"/>
        <v>-5230</v>
      </c>
      <c r="EB336" s="209" cm="1">
        <f t="array" ref="EB336">_xlfn.IFNA(INDEX(CAeitcTable[],MATCH(1,(CAeitcTable[At Least]&lt;=$F336)*(CAeitcTable[But Not Over]&gt;=$F336),0),MATCH(MIN($B$12,3),VALUE(CAeitcTable[#Headers]),0)),0)</f>
        <v>0</v>
      </c>
      <c r="EC336">
        <f t="shared" si="495"/>
        <v>0</v>
      </c>
      <c r="ED336">
        <f t="shared" si="495"/>
        <v>0</v>
      </c>
      <c r="EE336">
        <f t="shared" si="495"/>
        <v>0</v>
      </c>
      <c r="EF336">
        <f t="shared" ref="EF336" si="594">IF(EF$10,IF($B$12=0,EF$5,IF($B$12=1,EF$6,IF($B$12=2,EF$7,EF$8)))*$S336,0)</f>
        <v>0</v>
      </c>
      <c r="EI336">
        <f t="shared" si="531"/>
        <v>0</v>
      </c>
      <c r="EK336">
        <f t="shared" si="496"/>
        <v>0</v>
      </c>
      <c r="EL336">
        <f t="shared" si="496"/>
        <v>0</v>
      </c>
      <c r="EM336">
        <f t="shared" si="496"/>
        <v>0</v>
      </c>
      <c r="EN336">
        <f t="shared" ref="EN336" si="595">IF(EN$10,IF($B$12=0,EN$5,IF($B$12=1,EN$6,IF($B$12=2,EN$7,EN$8)))*$S336,0)</f>
        <v>0</v>
      </c>
      <c r="EP336">
        <f t="shared" si="497"/>
        <v>0</v>
      </c>
      <c r="EQ336">
        <f t="shared" si="497"/>
        <v>0</v>
      </c>
      <c r="ER336" s="209">
        <f t="shared" si="583"/>
        <v>0</v>
      </c>
      <c r="ES336">
        <f t="shared" si="498"/>
        <v>0</v>
      </c>
      <c r="ET336">
        <f t="shared" si="498"/>
        <v>0</v>
      </c>
      <c r="EU336" s="213">
        <f t="shared" si="533"/>
        <v>0</v>
      </c>
      <c r="EW336" s="215">
        <f t="shared" si="584"/>
        <v>0</v>
      </c>
      <c r="EX336">
        <f t="shared" si="499"/>
        <v>0</v>
      </c>
      <c r="EY336">
        <f t="shared" si="499"/>
        <v>0</v>
      </c>
      <c r="FB336">
        <f t="shared" si="500"/>
        <v>0</v>
      </c>
      <c r="FC336">
        <f t="shared" si="500"/>
        <v>0</v>
      </c>
      <c r="FD336">
        <f t="shared" si="500"/>
        <v>0</v>
      </c>
      <c r="FG336" s="215">
        <f t="shared" si="585"/>
        <v>0</v>
      </c>
      <c r="FH336">
        <f t="shared" si="501"/>
        <v>0</v>
      </c>
      <c r="FI336">
        <f t="shared" si="501"/>
        <v>0</v>
      </c>
      <c r="FK336">
        <f t="shared" si="536"/>
        <v>0</v>
      </c>
      <c r="FL336" s="215">
        <f t="shared" si="586"/>
        <v>0</v>
      </c>
      <c r="FP336" s="215">
        <f t="shared" si="587"/>
        <v>0</v>
      </c>
      <c r="FQ336">
        <f t="shared" si="539"/>
        <v>0</v>
      </c>
      <c r="FR336" s="215">
        <f t="shared" si="588"/>
        <v>0</v>
      </c>
      <c r="FS336" s="209">
        <f t="shared" si="541"/>
        <v>315</v>
      </c>
      <c r="FU336">
        <f t="shared" si="542"/>
        <v>0</v>
      </c>
    </row>
    <row r="337" spans="6:177">
      <c r="F337" s="2">
        <v>122000</v>
      </c>
      <c r="G337">
        <f t="shared" si="557"/>
        <v>122025</v>
      </c>
      <c r="H337" s="75">
        <f t="shared" si="505"/>
        <v>-19356</v>
      </c>
      <c r="I337" s="2"/>
      <c r="J337" s="2"/>
      <c r="K337" s="2"/>
      <c r="L337" s="2"/>
      <c r="M337" s="2">
        <f t="shared" si="506"/>
        <v>0</v>
      </c>
      <c r="N337" s="2"/>
      <c r="O337" s="2"/>
      <c r="P337" s="2">
        <f t="shared" si="507"/>
        <v>0</v>
      </c>
      <c r="Q337" s="2"/>
      <c r="R337" s="2"/>
      <c r="S337" s="2">
        <f t="shared" si="545"/>
        <v>0</v>
      </c>
      <c r="T337" s="2"/>
      <c r="U337" s="2">
        <f t="shared" si="509"/>
        <v>0</v>
      </c>
      <c r="V337" s="2"/>
      <c r="W337" s="75">
        <f t="shared" si="558"/>
        <v>-3897</v>
      </c>
      <c r="X337" s="75">
        <f t="shared" si="559"/>
        <v>5</v>
      </c>
      <c r="Y337" s="75">
        <f t="shared" si="512"/>
        <v>0</v>
      </c>
      <c r="Z337" s="2"/>
      <c r="AA337" s="2">
        <f t="shared" si="560"/>
        <v>2500</v>
      </c>
      <c r="AB337" s="2">
        <f>IF($F337&lt;=AD$64,AD$65,AD$66)*Calc!$B$12+AD$63</f>
        <v>1500</v>
      </c>
      <c r="AC337" s="2">
        <f t="shared" si="561"/>
        <v>4000</v>
      </c>
      <c r="AD337" s="126">
        <f t="shared" si="562"/>
        <v>-5985</v>
      </c>
      <c r="AE337" s="112">
        <v>4363</v>
      </c>
      <c r="AF337" s="75">
        <f t="shared" si="516"/>
        <v>0</v>
      </c>
      <c r="AG337" s="75"/>
      <c r="AH337" s="75">
        <f t="shared" si="517"/>
        <v>-2704</v>
      </c>
      <c r="AI337" s="75">
        <f t="shared" si="563"/>
        <v>0</v>
      </c>
      <c r="AJ337" s="75">
        <f t="shared" si="564"/>
        <v>0</v>
      </c>
      <c r="AK337" s="75">
        <f t="shared" si="565"/>
        <v>-5445</v>
      </c>
      <c r="AL337" s="75">
        <f t="shared" si="566"/>
        <v>-5445</v>
      </c>
      <c r="AM337" s="114">
        <v>4440</v>
      </c>
      <c r="AN337" s="120"/>
      <c r="AO337" s="75">
        <f t="shared" si="483"/>
        <v>-7476</v>
      </c>
      <c r="AP337" s="75">
        <f t="shared" si="483"/>
        <v>-4759</v>
      </c>
      <c r="AQ337" s="75"/>
      <c r="AR337" s="126">
        <f t="shared" si="520"/>
        <v>-5670</v>
      </c>
      <c r="AS337" s="75">
        <f t="shared" ref="AS337:AV393" si="596">-ROUND(MAX(INDEX(AS$26:AS$38,MATCH(MAX($F337-AS$86-IF(AS$8="Yes",IF(AS$9=0,$U337,MIN($U337,AS$9)),0),0),AS$12:AS$25,1))*(MAX($F337-AS$86-IF(AS$8="Yes",IF(AS$9=0,$U337,MIN($U337,AS$9)),0),0)-INDEX(AS$12:AS$25,MATCH(MAX($F337-AS$86-IF(AS$8="Yes",IF(AS$9=0,$U337,MIN($U337,AS$9)),0),0),AS$12:AS$25,1)))+INDEX(AS$39:AS$51,MATCH(MAX($F337-AS$86-IF(AS$8="Yes",IF(AS$9=0,$U337,MIN($U337,AS$9)),0),0),AS$12:AS$25,1))-AS$87,0),0)</f>
        <v>-6711</v>
      </c>
      <c r="AT337" s="75">
        <f t="shared" si="596"/>
        <v>-7593</v>
      </c>
      <c r="AU337" s="75">
        <f t="shared" si="596"/>
        <v>0</v>
      </c>
      <c r="AV337" s="75">
        <f t="shared" si="596"/>
        <v>-6377</v>
      </c>
      <c r="AW337" s="112">
        <v>4347</v>
      </c>
      <c r="AX337" s="75">
        <f t="shared" si="485"/>
        <v>-9043</v>
      </c>
      <c r="AY337" s="75">
        <f t="shared" si="485"/>
        <v>-6012</v>
      </c>
      <c r="AZ337" s="75"/>
      <c r="BA337" s="75">
        <f t="shared" si="592"/>
        <v>-5919</v>
      </c>
      <c r="BB337" s="75">
        <f t="shared" si="592"/>
        <v>-3812</v>
      </c>
      <c r="BC337" s="75">
        <f t="shared" si="592"/>
        <v>-6766</v>
      </c>
      <c r="BD337" s="75">
        <f t="shared" si="592"/>
        <v>-6169</v>
      </c>
      <c r="BE337" s="75">
        <f t="shared" si="592"/>
        <v>-5356</v>
      </c>
      <c r="BF337" s="75">
        <f t="shared" si="592"/>
        <v>-4409</v>
      </c>
      <c r="BG337" s="112">
        <v>3182</v>
      </c>
      <c r="BH337" s="75">
        <f t="shared" si="521"/>
        <v>-6932</v>
      </c>
      <c r="BI337" s="75">
        <f t="shared" si="567"/>
        <v>5150</v>
      </c>
      <c r="BJ337" s="75">
        <f t="shared" si="568"/>
        <v>-5380</v>
      </c>
      <c r="BK337" s="75">
        <f t="shared" si="487"/>
        <v>-5880</v>
      </c>
      <c r="BL337" s="75">
        <f t="shared" si="487"/>
        <v>-4956</v>
      </c>
      <c r="BM337" s="75"/>
      <c r="BN337" s="75">
        <f t="shared" si="488"/>
        <v>-7019</v>
      </c>
      <c r="BO337" s="75">
        <f t="shared" si="488"/>
        <v>-5185</v>
      </c>
      <c r="BP337" s="112">
        <v>3980</v>
      </c>
      <c r="BQ337" s="75">
        <f t="shared" si="524"/>
        <v>-5171</v>
      </c>
      <c r="BR337" s="112">
        <v>3685</v>
      </c>
      <c r="BS337" s="75">
        <f t="shared" si="569"/>
        <v>5540</v>
      </c>
      <c r="BT337" s="75">
        <f t="shared" si="590"/>
        <v>-7379</v>
      </c>
      <c r="BU337" s="75">
        <f t="shared" si="590"/>
        <v>-6465</v>
      </c>
      <c r="BV337" s="75">
        <f t="shared" si="590"/>
        <v>0</v>
      </c>
      <c r="BW337" s="75">
        <f t="shared" si="590"/>
        <v>0</v>
      </c>
      <c r="BX337" s="75">
        <f t="shared" si="590"/>
        <v>-5581</v>
      </c>
      <c r="BY337" s="75">
        <f t="shared" si="590"/>
        <v>-5020</v>
      </c>
      <c r="BZ337" s="75">
        <f t="shared" si="590"/>
        <v>-6272</v>
      </c>
      <c r="CA337" s="75">
        <f t="shared" si="590"/>
        <v>-5189</v>
      </c>
      <c r="CB337" s="112">
        <v>3794</v>
      </c>
      <c r="CC337" s="75">
        <f t="shared" si="526"/>
        <v>-1237</v>
      </c>
      <c r="CD337" s="75">
        <f t="shared" si="570"/>
        <v>500</v>
      </c>
      <c r="CE337" s="126">
        <f t="shared" si="571"/>
        <v>-2778</v>
      </c>
      <c r="CF337" s="75">
        <f t="shared" si="529"/>
        <v>-5257</v>
      </c>
      <c r="CG337" s="75"/>
      <c r="CH337" s="75">
        <f t="shared" si="490"/>
        <v>-9926</v>
      </c>
      <c r="CI337" s="75">
        <f t="shared" si="490"/>
        <v>-3745</v>
      </c>
      <c r="CJ337" s="75"/>
      <c r="CK337" s="75">
        <f t="shared" si="491"/>
        <v>-4415</v>
      </c>
      <c r="CL337" s="75">
        <f t="shared" si="491"/>
        <v>-6255</v>
      </c>
      <c r="CM337" s="112">
        <v>3781</v>
      </c>
      <c r="CN337" s="75">
        <f t="shared" si="492"/>
        <v>0</v>
      </c>
      <c r="CO337" s="75">
        <f t="shared" si="492"/>
        <v>0</v>
      </c>
      <c r="CP337" s="75">
        <f t="shared" si="492"/>
        <v>0</v>
      </c>
      <c r="CQ337" s="75"/>
      <c r="CR337" s="126">
        <f t="shared" si="530"/>
        <v>-6346</v>
      </c>
      <c r="CS337" s="112">
        <v>2824.8980000000001</v>
      </c>
      <c r="CT337" s="121">
        <f t="shared" si="572"/>
        <v>-5.2016393442622953E-2</v>
      </c>
      <c r="CU337" s="75">
        <f t="shared" si="493"/>
        <v>-6044</v>
      </c>
      <c r="CV337" s="75">
        <f t="shared" si="493"/>
        <v>-6244</v>
      </c>
      <c r="CW337" s="75">
        <f t="shared" si="493"/>
        <v>0</v>
      </c>
      <c r="CX337" s="126" cm="1">
        <f t="array" ref="CX337">IF($F337&lt;=10000,0,-ROUND(MAX(INDEX(CX$26:CX$38,MATCH(MAX($F337-CX$86-IF(CX$8="Yes",IF(CX$9=0,$U337,MIN($U337,CX$9)),0),0),CX$12:CX$25,1))*(MAX($F337-CX$86-IF(CX$8="Yes",IF(CX$9=0,$U337,MIN($U337,CX$9)),0),0)-INDEX(CX$12:CX$25,MATCH(MAX($F337-CX$86-IF(CX$8="Yes",IF(CX$9=0,$U337,MIN($U337,CX$9)),0),0),CX$12:CX$25,1)))+INDEX(CX$39:CX$51,MATCH(MAX($F337-CX$86-IF(CX$8="Yes",IF(CX$9=0,$U337,MIN($U337,CX$9)),0),0),CX$12:CX$25,1))-CX$87,0),0))*(1-_xlfn.IFNA(INDEX(WVFamilyCredit[Percent],MATCH(1,(WVFamilyCredit[Year]=Calc!$B$4)*(WVFamilyCredit[HH Size]=SUM(Calc!$B$11:$B$12))*(WVFamilyCredit[Status]=Calc!$B$8)*(WVFamilyCredit[greater than]&lt;=$F337)*(WVFamilyCredit[equal to or less than]&gt;=$F337),0)),0))</f>
        <v>-5256</v>
      </c>
      <c r="CY337" s="115" cm="1">
        <f t="array" ref="CY337">(1-_xlfn.IFNA(INDEX(WVFamilyCredit[Percent],MATCH(1,(WVFamilyCredit[Year]=Calc!$B$4)*(WVFamilyCredit[HH Size]=SUM(Calc!$B$11:$B$12))*(WVFamilyCredit[Status]=Calc!$B$8)*(WVFamilyCredit[greater than]&lt;=$F337)*(WVFamilyCredit[equal to or less than]&gt;=$F337),0)),0))</f>
        <v>1</v>
      </c>
      <c r="CZ337" s="112">
        <v>4985</v>
      </c>
      <c r="DA337" s="57"/>
      <c r="DB337" s="75">
        <f t="shared" si="494"/>
        <v>-5380</v>
      </c>
      <c r="DC337" s="75">
        <f t="shared" si="494"/>
        <v>0</v>
      </c>
      <c r="DE337" s="57"/>
      <c r="DF337" s="57">
        <f t="shared" si="573"/>
        <v>4363</v>
      </c>
      <c r="DG337" s="57">
        <f t="shared" si="574"/>
        <v>4440</v>
      </c>
      <c r="DH337">
        <v>0</v>
      </c>
      <c r="DI337" s="57">
        <f t="shared" si="575"/>
        <v>4347</v>
      </c>
      <c r="DJ337" s="75">
        <f t="shared" si="576"/>
        <v>3182</v>
      </c>
      <c r="DK337" s="75">
        <f t="shared" si="577"/>
        <v>3980</v>
      </c>
      <c r="DL337" s="75">
        <f t="shared" si="578"/>
        <v>3685</v>
      </c>
      <c r="DM337" s="57">
        <f t="shared" si="579"/>
        <v>3794</v>
      </c>
      <c r="DN337" s="57">
        <f t="shared" si="580"/>
        <v>3781</v>
      </c>
      <c r="DO337">
        <f>0</f>
        <v>0</v>
      </c>
      <c r="DP337">
        <v>0</v>
      </c>
      <c r="DQ337" s="57">
        <f t="shared" si="581"/>
        <v>-6346</v>
      </c>
      <c r="DR337" s="75">
        <f t="shared" si="582"/>
        <v>-5256</v>
      </c>
      <c r="EB337" s="209" cm="1">
        <f t="array" ref="EB337">_xlfn.IFNA(INDEX(CAeitcTable[],MATCH(1,(CAeitcTable[At Least]&lt;=$F337)*(CAeitcTable[But Not Over]&gt;=$F337),0),MATCH(MIN($B$12,3),VALUE(CAeitcTable[#Headers]),0)),0)</f>
        <v>0</v>
      </c>
      <c r="EC337">
        <f t="shared" ref="EC337:EF393" si="597">IF(EC$10,IF($B$12=0,EC$5,IF($B$12=1,EC$6,IF($B$12=2,EC$7,EC$8)))*$S337,0)</f>
        <v>0</v>
      </c>
      <c r="ED337">
        <f t="shared" si="597"/>
        <v>0</v>
      </c>
      <c r="EE337">
        <f t="shared" si="597"/>
        <v>0</v>
      </c>
      <c r="EF337">
        <f t="shared" si="597"/>
        <v>0</v>
      </c>
      <c r="EI337">
        <f t="shared" si="531"/>
        <v>0</v>
      </c>
      <c r="EK337">
        <f t="shared" ref="EK337:EN393" si="598">IF(EK$10,IF($B$12=0,EK$5,IF($B$12=1,EK$6,IF($B$12=2,EK$7,EK$8)))*$S337,0)</f>
        <v>0</v>
      </c>
      <c r="EL337">
        <f t="shared" si="598"/>
        <v>0</v>
      </c>
      <c r="EM337">
        <f t="shared" si="598"/>
        <v>0</v>
      </c>
      <c r="EN337">
        <f t="shared" si="598"/>
        <v>0</v>
      </c>
      <c r="EP337">
        <f t="shared" si="497"/>
        <v>0</v>
      </c>
      <c r="EQ337">
        <f t="shared" si="497"/>
        <v>0</v>
      </c>
      <c r="ER337" s="209">
        <f t="shared" si="583"/>
        <v>0</v>
      </c>
      <c r="ES337">
        <f t="shared" si="498"/>
        <v>0</v>
      </c>
      <c r="ET337">
        <f t="shared" si="498"/>
        <v>0</v>
      </c>
      <c r="EU337" s="213">
        <f t="shared" si="533"/>
        <v>0</v>
      </c>
      <c r="EW337" s="215">
        <f t="shared" si="584"/>
        <v>0</v>
      </c>
      <c r="EX337">
        <f t="shared" si="499"/>
        <v>0</v>
      </c>
      <c r="EY337">
        <f t="shared" si="499"/>
        <v>0</v>
      </c>
      <c r="FB337">
        <f t="shared" si="500"/>
        <v>0</v>
      </c>
      <c r="FC337">
        <f t="shared" si="500"/>
        <v>0</v>
      </c>
      <c r="FD337">
        <f t="shared" si="500"/>
        <v>0</v>
      </c>
      <c r="FG337" s="215">
        <f t="shared" si="585"/>
        <v>0</v>
      </c>
      <c r="FH337">
        <f t="shared" si="501"/>
        <v>0</v>
      </c>
      <c r="FI337">
        <f t="shared" si="501"/>
        <v>0</v>
      </c>
      <c r="FK337">
        <f t="shared" si="536"/>
        <v>0</v>
      </c>
      <c r="FL337" s="215">
        <f t="shared" si="586"/>
        <v>0</v>
      </c>
      <c r="FP337" s="215">
        <f t="shared" si="587"/>
        <v>0</v>
      </c>
      <c r="FQ337">
        <f t="shared" si="539"/>
        <v>0</v>
      </c>
      <c r="FR337" s="215">
        <f t="shared" si="588"/>
        <v>0</v>
      </c>
      <c r="FS337" s="209">
        <f t="shared" si="541"/>
        <v>315</v>
      </c>
      <c r="FU337">
        <f t="shared" si="542"/>
        <v>0</v>
      </c>
    </row>
    <row r="338" spans="6:177">
      <c r="F338" s="2">
        <v>122500</v>
      </c>
      <c r="G338">
        <f t="shared" si="557"/>
        <v>122525</v>
      </c>
      <c r="H338" s="75">
        <f t="shared" si="505"/>
        <v>-19476</v>
      </c>
      <c r="I338" s="2"/>
      <c r="J338" s="2"/>
      <c r="K338" s="2"/>
      <c r="L338" s="2"/>
      <c r="M338" s="2">
        <f t="shared" si="506"/>
        <v>0</v>
      </c>
      <c r="N338" s="2"/>
      <c r="O338" s="2"/>
      <c r="P338" s="2">
        <f t="shared" si="507"/>
        <v>0</v>
      </c>
      <c r="Q338" s="2"/>
      <c r="R338" s="2"/>
      <c r="S338" s="2">
        <f t="shared" si="545"/>
        <v>0</v>
      </c>
      <c r="T338" s="2"/>
      <c r="U338" s="2">
        <f t="shared" si="509"/>
        <v>0</v>
      </c>
      <c r="V338" s="2"/>
      <c r="W338" s="75">
        <f t="shared" si="558"/>
        <v>-3917</v>
      </c>
      <c r="X338" s="75">
        <f t="shared" si="559"/>
        <v>5</v>
      </c>
      <c r="Y338" s="75">
        <f t="shared" si="512"/>
        <v>0</v>
      </c>
      <c r="Z338" s="2"/>
      <c r="AA338" s="2">
        <f t="shared" si="560"/>
        <v>2500</v>
      </c>
      <c r="AB338" s="2">
        <f>IF($F338&lt;=AD$64,AD$65,AD$66)*Calc!$B$12+AD$63</f>
        <v>1500</v>
      </c>
      <c r="AC338" s="2">
        <f t="shared" si="561"/>
        <v>4000</v>
      </c>
      <c r="AD338" s="126">
        <f t="shared" si="562"/>
        <v>-6010</v>
      </c>
      <c r="AE338" s="112">
        <v>4363</v>
      </c>
      <c r="AF338" s="75">
        <f t="shared" si="516"/>
        <v>0</v>
      </c>
      <c r="AG338" s="75"/>
      <c r="AH338" s="75">
        <f t="shared" si="517"/>
        <v>-2716</v>
      </c>
      <c r="AI338" s="75">
        <f t="shared" si="563"/>
        <v>0</v>
      </c>
      <c r="AJ338" s="75">
        <f t="shared" si="564"/>
        <v>0</v>
      </c>
      <c r="AK338" s="75">
        <f t="shared" si="565"/>
        <v>-5469</v>
      </c>
      <c r="AL338" s="75">
        <f t="shared" si="566"/>
        <v>-5469</v>
      </c>
      <c r="AM338" s="114">
        <v>4440</v>
      </c>
      <c r="AN338" s="120"/>
      <c r="AO338" s="75">
        <f t="shared" si="483"/>
        <v>-7522</v>
      </c>
      <c r="AP338" s="75">
        <f t="shared" si="483"/>
        <v>-4781</v>
      </c>
      <c r="AQ338" s="75"/>
      <c r="AR338" s="126">
        <f t="shared" si="520"/>
        <v>-5700</v>
      </c>
      <c r="AS338" s="75">
        <f t="shared" si="596"/>
        <v>-6744</v>
      </c>
      <c r="AT338" s="75">
        <f t="shared" si="596"/>
        <v>-7635</v>
      </c>
      <c r="AU338" s="75">
        <f t="shared" si="596"/>
        <v>0</v>
      </c>
      <c r="AV338" s="75">
        <f t="shared" si="596"/>
        <v>-6406</v>
      </c>
      <c r="AW338" s="112">
        <v>4347</v>
      </c>
      <c r="AX338" s="75">
        <f t="shared" si="485"/>
        <v>-9084</v>
      </c>
      <c r="AY338" s="75">
        <f t="shared" si="485"/>
        <v>-6041</v>
      </c>
      <c r="AZ338" s="75"/>
      <c r="BA338" s="75">
        <f t="shared" si="592"/>
        <v>-5944</v>
      </c>
      <c r="BB338" s="75">
        <f t="shared" si="592"/>
        <v>-3827</v>
      </c>
      <c r="BC338" s="75">
        <f t="shared" si="592"/>
        <v>-6796</v>
      </c>
      <c r="BD338" s="75">
        <f t="shared" si="592"/>
        <v>-6197</v>
      </c>
      <c r="BE338" s="75">
        <f t="shared" si="592"/>
        <v>-5378</v>
      </c>
      <c r="BF338" s="75">
        <f t="shared" si="592"/>
        <v>-4430</v>
      </c>
      <c r="BG338" s="112">
        <v>3182</v>
      </c>
      <c r="BH338" s="75">
        <f t="shared" si="521"/>
        <v>-6967</v>
      </c>
      <c r="BI338" s="75">
        <f t="shared" si="567"/>
        <v>5150</v>
      </c>
      <c r="BJ338" s="75">
        <f t="shared" si="568"/>
        <v>-5405</v>
      </c>
      <c r="BK338" s="75">
        <f t="shared" si="487"/>
        <v>-5905</v>
      </c>
      <c r="BL338" s="75">
        <f t="shared" si="487"/>
        <v>-4977</v>
      </c>
      <c r="BM338" s="75"/>
      <c r="BN338" s="75">
        <f t="shared" si="488"/>
        <v>-7058</v>
      </c>
      <c r="BO338" s="75">
        <f t="shared" si="488"/>
        <v>-5210</v>
      </c>
      <c r="BP338" s="112">
        <v>3980</v>
      </c>
      <c r="BQ338" s="75">
        <f t="shared" si="524"/>
        <v>-5195</v>
      </c>
      <c r="BR338" s="112">
        <v>3685</v>
      </c>
      <c r="BS338" s="75">
        <f t="shared" si="569"/>
        <v>5540</v>
      </c>
      <c r="BT338" s="75">
        <f t="shared" si="590"/>
        <v>-7413</v>
      </c>
      <c r="BU338" s="75">
        <f t="shared" si="590"/>
        <v>-6499</v>
      </c>
      <c r="BV338" s="75">
        <f t="shared" si="590"/>
        <v>0</v>
      </c>
      <c r="BW338" s="75">
        <f t="shared" si="590"/>
        <v>0</v>
      </c>
      <c r="BX338" s="75">
        <f t="shared" si="590"/>
        <v>-5613</v>
      </c>
      <c r="BY338" s="75">
        <f t="shared" si="590"/>
        <v>-5044</v>
      </c>
      <c r="BZ338" s="75">
        <f t="shared" si="590"/>
        <v>-6302</v>
      </c>
      <c r="CA338" s="75">
        <f t="shared" si="590"/>
        <v>-5213</v>
      </c>
      <c r="CB338" s="112">
        <v>3794</v>
      </c>
      <c r="CC338" s="75">
        <f t="shared" si="526"/>
        <v>-1247</v>
      </c>
      <c r="CD338" s="75">
        <f t="shared" si="570"/>
        <v>500</v>
      </c>
      <c r="CE338" s="126">
        <f t="shared" si="571"/>
        <v>-2797</v>
      </c>
      <c r="CF338" s="75">
        <f t="shared" si="529"/>
        <v>-5281</v>
      </c>
      <c r="CG338" s="75"/>
      <c r="CH338" s="75">
        <f t="shared" si="490"/>
        <v>-9970</v>
      </c>
      <c r="CI338" s="75">
        <f t="shared" si="490"/>
        <v>-3761</v>
      </c>
      <c r="CJ338" s="75"/>
      <c r="CK338" s="75">
        <f t="shared" si="491"/>
        <v>-4439</v>
      </c>
      <c r="CL338" s="75">
        <f t="shared" si="491"/>
        <v>-6287</v>
      </c>
      <c r="CM338" s="112">
        <v>3781</v>
      </c>
      <c r="CN338" s="75">
        <f t="shared" si="492"/>
        <v>0</v>
      </c>
      <c r="CO338" s="75">
        <f t="shared" si="492"/>
        <v>0</v>
      </c>
      <c r="CP338" s="75">
        <f t="shared" si="492"/>
        <v>0</v>
      </c>
      <c r="CQ338" s="75"/>
      <c r="CR338" s="126">
        <f t="shared" si="530"/>
        <v>-6376</v>
      </c>
      <c r="CS338" s="112">
        <v>2824.8980000000001</v>
      </c>
      <c r="CT338" s="121">
        <f t="shared" si="572"/>
        <v>-5.2048979591836735E-2</v>
      </c>
      <c r="CU338" s="75">
        <f t="shared" si="493"/>
        <v>-6082</v>
      </c>
      <c r="CV338" s="75">
        <f t="shared" si="493"/>
        <v>-6273</v>
      </c>
      <c r="CW338" s="75">
        <f t="shared" si="493"/>
        <v>0</v>
      </c>
      <c r="CX338" s="126" cm="1">
        <f t="array" ref="CX338">IF($F338&lt;=10000,0,-ROUND(MAX(INDEX(CX$26:CX$38,MATCH(MAX($F338-CX$86-IF(CX$8="Yes",IF(CX$9=0,$U338,MIN($U338,CX$9)),0),0),CX$12:CX$25,1))*(MAX($F338-CX$86-IF(CX$8="Yes",IF(CX$9=0,$U338,MIN($U338,CX$9)),0),0)-INDEX(CX$12:CX$25,MATCH(MAX($F338-CX$86-IF(CX$8="Yes",IF(CX$9=0,$U338,MIN($U338,CX$9)),0),0),CX$12:CX$25,1)))+INDEX(CX$39:CX$51,MATCH(MAX($F338-CX$86-IF(CX$8="Yes",IF(CX$9=0,$U338,MIN($U338,CX$9)),0),0),CX$12:CX$25,1))-CX$87,0),0))*(1-_xlfn.IFNA(INDEX(WVFamilyCredit[Percent],MATCH(1,(WVFamilyCredit[Year]=Calc!$B$4)*(WVFamilyCredit[HH Size]=SUM(Calc!$B$11:$B$12))*(WVFamilyCredit[Status]=Calc!$B$8)*(WVFamilyCredit[greater than]&lt;=$F338)*(WVFamilyCredit[equal to or less than]&gt;=$F338),0)),0))</f>
        <v>-5281</v>
      </c>
      <c r="CY338" s="115" cm="1">
        <f t="array" ref="CY338">(1-_xlfn.IFNA(INDEX(WVFamilyCredit[Percent],MATCH(1,(WVFamilyCredit[Year]=Calc!$B$4)*(WVFamilyCredit[HH Size]=SUM(Calc!$B$11:$B$12))*(WVFamilyCredit[Status]=Calc!$B$8)*(WVFamilyCredit[greater than]&lt;=$F338)*(WVFamilyCredit[equal to or less than]&gt;=$F338),0)),0))</f>
        <v>1</v>
      </c>
      <c r="CZ338" s="112">
        <v>4985</v>
      </c>
      <c r="DA338" s="57"/>
      <c r="DB338" s="75">
        <f t="shared" si="494"/>
        <v>-5406</v>
      </c>
      <c r="DC338" s="75">
        <f t="shared" si="494"/>
        <v>0</v>
      </c>
      <c r="DE338" s="57"/>
      <c r="DF338" s="57">
        <f t="shared" si="573"/>
        <v>4363</v>
      </c>
      <c r="DG338" s="57">
        <f t="shared" si="574"/>
        <v>4440</v>
      </c>
      <c r="DH338">
        <v>0</v>
      </c>
      <c r="DI338" s="57">
        <f t="shared" si="575"/>
        <v>4347</v>
      </c>
      <c r="DJ338" s="75">
        <f t="shared" si="576"/>
        <v>3182</v>
      </c>
      <c r="DK338" s="75">
        <f t="shared" si="577"/>
        <v>3980</v>
      </c>
      <c r="DL338" s="75">
        <f t="shared" si="578"/>
        <v>3685</v>
      </c>
      <c r="DM338" s="57">
        <f t="shared" si="579"/>
        <v>3794</v>
      </c>
      <c r="DN338" s="57">
        <f t="shared" si="580"/>
        <v>3781</v>
      </c>
      <c r="DO338">
        <f>0</f>
        <v>0</v>
      </c>
      <c r="DP338">
        <v>0</v>
      </c>
      <c r="DQ338" s="57">
        <f t="shared" si="581"/>
        <v>-6376</v>
      </c>
      <c r="DR338" s="75">
        <f t="shared" si="582"/>
        <v>-5281</v>
      </c>
      <c r="EB338" s="209" cm="1">
        <f t="array" ref="EB338">_xlfn.IFNA(INDEX(CAeitcTable[],MATCH(1,(CAeitcTable[At Least]&lt;=$F338)*(CAeitcTable[But Not Over]&gt;=$F338),0),MATCH(MIN($B$12,3),VALUE(CAeitcTable[#Headers]),0)),0)</f>
        <v>0</v>
      </c>
      <c r="EC338">
        <f t="shared" si="597"/>
        <v>0</v>
      </c>
      <c r="ED338">
        <f t="shared" si="597"/>
        <v>0</v>
      </c>
      <c r="EE338">
        <f t="shared" si="597"/>
        <v>0</v>
      </c>
      <c r="EF338">
        <f t="shared" si="597"/>
        <v>0</v>
      </c>
      <c r="EI338">
        <f t="shared" si="531"/>
        <v>0</v>
      </c>
      <c r="EK338">
        <f t="shared" si="598"/>
        <v>0</v>
      </c>
      <c r="EL338">
        <f t="shared" si="598"/>
        <v>0</v>
      </c>
      <c r="EM338">
        <f t="shared" si="598"/>
        <v>0</v>
      </c>
      <c r="EN338">
        <f t="shared" si="598"/>
        <v>0</v>
      </c>
      <c r="EP338">
        <f t="shared" si="497"/>
        <v>0</v>
      </c>
      <c r="EQ338">
        <f t="shared" si="497"/>
        <v>0</v>
      </c>
      <c r="ER338" s="209">
        <f t="shared" si="583"/>
        <v>0</v>
      </c>
      <c r="ES338">
        <f t="shared" si="498"/>
        <v>0</v>
      </c>
      <c r="ET338">
        <f t="shared" si="498"/>
        <v>0</v>
      </c>
      <c r="EU338" s="213">
        <f t="shared" si="533"/>
        <v>0</v>
      </c>
      <c r="EW338" s="215">
        <f t="shared" si="584"/>
        <v>0</v>
      </c>
      <c r="EX338">
        <f t="shared" si="499"/>
        <v>0</v>
      </c>
      <c r="EY338">
        <f t="shared" si="499"/>
        <v>0</v>
      </c>
      <c r="FB338">
        <f t="shared" si="500"/>
        <v>0</v>
      </c>
      <c r="FC338">
        <f t="shared" si="500"/>
        <v>0</v>
      </c>
      <c r="FD338">
        <f t="shared" si="500"/>
        <v>0</v>
      </c>
      <c r="FG338" s="215">
        <f t="shared" si="585"/>
        <v>0</v>
      </c>
      <c r="FH338">
        <f t="shared" si="501"/>
        <v>0</v>
      </c>
      <c r="FI338">
        <f t="shared" si="501"/>
        <v>0</v>
      </c>
      <c r="FK338">
        <f t="shared" si="536"/>
        <v>0</v>
      </c>
      <c r="FL338" s="215">
        <f t="shared" si="586"/>
        <v>0</v>
      </c>
      <c r="FP338" s="215">
        <f t="shared" si="587"/>
        <v>0</v>
      </c>
      <c r="FQ338">
        <f t="shared" si="539"/>
        <v>0</v>
      </c>
      <c r="FR338" s="215">
        <f t="shared" si="588"/>
        <v>0</v>
      </c>
      <c r="FS338" s="209">
        <f t="shared" si="541"/>
        <v>315</v>
      </c>
      <c r="FU338">
        <f t="shared" si="542"/>
        <v>0</v>
      </c>
    </row>
    <row r="339" spans="6:177">
      <c r="F339" s="2">
        <v>123000</v>
      </c>
      <c r="G339">
        <f t="shared" si="557"/>
        <v>123025</v>
      </c>
      <c r="H339" s="75">
        <f t="shared" si="505"/>
        <v>-19596</v>
      </c>
      <c r="I339" s="2"/>
      <c r="J339" s="2"/>
      <c r="K339" s="2"/>
      <c r="L339" s="2"/>
      <c r="M339" s="2">
        <f t="shared" si="506"/>
        <v>0</v>
      </c>
      <c r="N339" s="2"/>
      <c r="O339" s="2"/>
      <c r="P339" s="2">
        <f t="shared" si="507"/>
        <v>0</v>
      </c>
      <c r="Q339" s="2"/>
      <c r="R339" s="2"/>
      <c r="S339" s="2">
        <f t="shared" si="545"/>
        <v>0</v>
      </c>
      <c r="T339" s="2"/>
      <c r="U339" s="2">
        <f t="shared" si="509"/>
        <v>0</v>
      </c>
      <c r="V339" s="2"/>
      <c r="W339" s="75">
        <f t="shared" si="558"/>
        <v>-3936</v>
      </c>
      <c r="X339" s="75">
        <f t="shared" si="559"/>
        <v>5</v>
      </c>
      <c r="Y339" s="75">
        <f t="shared" si="512"/>
        <v>0</v>
      </c>
      <c r="Z339" s="2"/>
      <c r="AA339" s="2">
        <f t="shared" si="560"/>
        <v>2500</v>
      </c>
      <c r="AB339" s="2">
        <f>IF($F339&lt;=AD$64,AD$65,AD$66)*Calc!$B$12+AD$63</f>
        <v>1500</v>
      </c>
      <c r="AC339" s="2">
        <f t="shared" si="561"/>
        <v>4000</v>
      </c>
      <c r="AD339" s="126">
        <f t="shared" si="562"/>
        <v>-6035</v>
      </c>
      <c r="AE339" s="112">
        <v>4363</v>
      </c>
      <c r="AF339" s="75">
        <f t="shared" si="516"/>
        <v>0</v>
      </c>
      <c r="AG339" s="75"/>
      <c r="AH339" s="75">
        <f t="shared" si="517"/>
        <v>-2729</v>
      </c>
      <c r="AI339" s="75">
        <f t="shared" si="563"/>
        <v>0</v>
      </c>
      <c r="AJ339" s="75">
        <f t="shared" si="564"/>
        <v>0</v>
      </c>
      <c r="AK339" s="75">
        <f t="shared" si="565"/>
        <v>-5492</v>
      </c>
      <c r="AL339" s="75">
        <f t="shared" si="566"/>
        <v>-5492</v>
      </c>
      <c r="AM339" s="114">
        <v>4440</v>
      </c>
      <c r="AN339" s="120"/>
      <c r="AO339" s="75">
        <f t="shared" si="483"/>
        <v>-7569</v>
      </c>
      <c r="AP339" s="75">
        <f t="shared" si="483"/>
        <v>-4803</v>
      </c>
      <c r="AQ339" s="75"/>
      <c r="AR339" s="126">
        <f t="shared" si="520"/>
        <v>-5730</v>
      </c>
      <c r="AS339" s="75">
        <f t="shared" si="596"/>
        <v>-6777</v>
      </c>
      <c r="AT339" s="75">
        <f t="shared" si="596"/>
        <v>-7678</v>
      </c>
      <c r="AU339" s="75">
        <f t="shared" si="596"/>
        <v>0</v>
      </c>
      <c r="AV339" s="75">
        <f t="shared" si="596"/>
        <v>-6434</v>
      </c>
      <c r="AW339" s="112">
        <v>4347</v>
      </c>
      <c r="AX339" s="75">
        <f t="shared" si="485"/>
        <v>-9125</v>
      </c>
      <c r="AY339" s="75">
        <f t="shared" si="485"/>
        <v>-6070</v>
      </c>
      <c r="AZ339" s="75"/>
      <c r="BA339" s="75">
        <f t="shared" si="592"/>
        <v>-5968</v>
      </c>
      <c r="BB339" s="75">
        <f t="shared" si="592"/>
        <v>-3843</v>
      </c>
      <c r="BC339" s="75">
        <f t="shared" si="592"/>
        <v>-6826</v>
      </c>
      <c r="BD339" s="75">
        <f t="shared" si="592"/>
        <v>-6226</v>
      </c>
      <c r="BE339" s="75">
        <f t="shared" si="592"/>
        <v>-5401</v>
      </c>
      <c r="BF339" s="75">
        <f t="shared" si="592"/>
        <v>-4452</v>
      </c>
      <c r="BG339" s="112">
        <v>3182</v>
      </c>
      <c r="BH339" s="75">
        <f t="shared" si="521"/>
        <v>-7003</v>
      </c>
      <c r="BI339" s="75">
        <f t="shared" si="567"/>
        <v>5150</v>
      </c>
      <c r="BJ339" s="75">
        <f t="shared" si="568"/>
        <v>-5430</v>
      </c>
      <c r="BK339" s="75">
        <f t="shared" si="487"/>
        <v>-5930</v>
      </c>
      <c r="BL339" s="75">
        <f t="shared" si="487"/>
        <v>-4998</v>
      </c>
      <c r="BM339" s="75"/>
      <c r="BN339" s="75">
        <f t="shared" si="488"/>
        <v>-7097</v>
      </c>
      <c r="BO339" s="75">
        <f t="shared" si="488"/>
        <v>-5235</v>
      </c>
      <c r="BP339" s="112">
        <v>3980</v>
      </c>
      <c r="BQ339" s="75">
        <f t="shared" si="524"/>
        <v>-5220</v>
      </c>
      <c r="BR339" s="112">
        <v>3685</v>
      </c>
      <c r="BS339" s="75">
        <f t="shared" si="569"/>
        <v>5540</v>
      </c>
      <c r="BT339" s="75">
        <f t="shared" si="590"/>
        <v>-7447</v>
      </c>
      <c r="BU339" s="75">
        <f t="shared" si="590"/>
        <v>-6532</v>
      </c>
      <c r="BV339" s="75">
        <f t="shared" si="590"/>
        <v>0</v>
      </c>
      <c r="BW339" s="75">
        <f t="shared" si="590"/>
        <v>0</v>
      </c>
      <c r="BX339" s="75">
        <f t="shared" si="590"/>
        <v>-5645</v>
      </c>
      <c r="BY339" s="75">
        <f t="shared" si="590"/>
        <v>-5069</v>
      </c>
      <c r="BZ339" s="75">
        <f t="shared" si="590"/>
        <v>-6332</v>
      </c>
      <c r="CA339" s="75">
        <f t="shared" si="590"/>
        <v>-5237</v>
      </c>
      <c r="CB339" s="112">
        <v>3794</v>
      </c>
      <c r="CC339" s="75">
        <f t="shared" si="526"/>
        <v>-1256</v>
      </c>
      <c r="CD339" s="75">
        <f t="shared" si="570"/>
        <v>500</v>
      </c>
      <c r="CE339" s="126">
        <f t="shared" si="571"/>
        <v>-2815</v>
      </c>
      <c r="CF339" s="75">
        <f t="shared" si="529"/>
        <v>-5305</v>
      </c>
      <c r="CG339" s="75"/>
      <c r="CH339" s="75">
        <f t="shared" si="490"/>
        <v>-10014</v>
      </c>
      <c r="CI339" s="75">
        <f t="shared" si="490"/>
        <v>-3776</v>
      </c>
      <c r="CJ339" s="75"/>
      <c r="CK339" s="75">
        <f t="shared" si="491"/>
        <v>-4462</v>
      </c>
      <c r="CL339" s="75">
        <f t="shared" si="491"/>
        <v>-6319</v>
      </c>
      <c r="CM339" s="112">
        <v>3781</v>
      </c>
      <c r="CN339" s="75">
        <f t="shared" si="492"/>
        <v>0</v>
      </c>
      <c r="CO339" s="75">
        <f t="shared" si="492"/>
        <v>0</v>
      </c>
      <c r="CP339" s="75">
        <f t="shared" si="492"/>
        <v>0</v>
      </c>
      <c r="CQ339" s="75"/>
      <c r="CR339" s="126">
        <f t="shared" si="530"/>
        <v>-6407</v>
      </c>
      <c r="CS339" s="112">
        <v>2824.8980000000001</v>
      </c>
      <c r="CT339" s="121">
        <f t="shared" si="572"/>
        <v>-5.2089430894308945E-2</v>
      </c>
      <c r="CU339" s="75">
        <f t="shared" si="493"/>
        <v>-6120</v>
      </c>
      <c r="CV339" s="75">
        <f t="shared" si="493"/>
        <v>-6302</v>
      </c>
      <c r="CW339" s="75">
        <f t="shared" si="493"/>
        <v>0</v>
      </c>
      <c r="CX339" s="126" cm="1">
        <f t="array" ref="CX339">IF($F339&lt;=10000,0,-ROUND(MAX(INDEX(CX$26:CX$38,MATCH(MAX($F339-CX$86-IF(CX$8="Yes",IF(CX$9=0,$U339,MIN($U339,CX$9)),0),0),CX$12:CX$25,1))*(MAX($F339-CX$86-IF(CX$8="Yes",IF(CX$9=0,$U339,MIN($U339,CX$9)),0),0)-INDEX(CX$12:CX$25,MATCH(MAX($F339-CX$86-IF(CX$8="Yes",IF(CX$9=0,$U339,MIN($U339,CX$9)),0),0),CX$12:CX$25,1)))+INDEX(CX$39:CX$51,MATCH(MAX($F339-CX$86-IF(CX$8="Yes",IF(CX$9=0,$U339,MIN($U339,CX$9)),0),0),CX$12:CX$25,1))-CX$87,0),0))*(1-_xlfn.IFNA(INDEX(WVFamilyCredit[Percent],MATCH(1,(WVFamilyCredit[Year]=Calc!$B$4)*(WVFamilyCredit[HH Size]=SUM(Calc!$B$11:$B$12))*(WVFamilyCredit[Status]=Calc!$B$8)*(WVFamilyCredit[greater than]&lt;=$F339)*(WVFamilyCredit[equal to or less than]&gt;=$F339),0)),0))</f>
        <v>-5307</v>
      </c>
      <c r="CY339" s="115" cm="1">
        <f t="array" ref="CY339">(1-_xlfn.IFNA(INDEX(WVFamilyCredit[Percent],MATCH(1,(WVFamilyCredit[Year]=Calc!$B$4)*(WVFamilyCredit[HH Size]=SUM(Calc!$B$11:$B$12))*(WVFamilyCredit[Status]=Calc!$B$8)*(WVFamilyCredit[greater than]&lt;=$F339)*(WVFamilyCredit[equal to or less than]&gt;=$F339),0)),0))</f>
        <v>1</v>
      </c>
      <c r="CZ339" s="112">
        <v>4985</v>
      </c>
      <c r="DA339" s="57"/>
      <c r="DB339" s="75">
        <f t="shared" si="494"/>
        <v>-5433</v>
      </c>
      <c r="DC339" s="75">
        <f t="shared" si="494"/>
        <v>0</v>
      </c>
      <c r="DE339" s="57"/>
      <c r="DF339" s="57">
        <f t="shared" si="573"/>
        <v>4363</v>
      </c>
      <c r="DG339" s="57">
        <f t="shared" si="574"/>
        <v>4440</v>
      </c>
      <c r="DH339">
        <v>0</v>
      </c>
      <c r="DI339" s="57">
        <f t="shared" si="575"/>
        <v>4347</v>
      </c>
      <c r="DJ339" s="75">
        <f t="shared" si="576"/>
        <v>3182</v>
      </c>
      <c r="DK339" s="75">
        <f t="shared" si="577"/>
        <v>3980</v>
      </c>
      <c r="DL339" s="75">
        <f t="shared" si="578"/>
        <v>3685</v>
      </c>
      <c r="DM339" s="57">
        <f t="shared" si="579"/>
        <v>3794</v>
      </c>
      <c r="DN339" s="57">
        <f t="shared" si="580"/>
        <v>3781</v>
      </c>
      <c r="DO339">
        <f>0</f>
        <v>0</v>
      </c>
      <c r="DP339">
        <v>0</v>
      </c>
      <c r="DQ339" s="57">
        <f t="shared" si="581"/>
        <v>-6407</v>
      </c>
      <c r="DR339" s="75">
        <f t="shared" si="582"/>
        <v>-5307</v>
      </c>
      <c r="EB339" s="209" cm="1">
        <f t="array" ref="EB339">_xlfn.IFNA(INDEX(CAeitcTable[],MATCH(1,(CAeitcTable[At Least]&lt;=$F339)*(CAeitcTable[But Not Over]&gt;=$F339),0),MATCH(MIN($B$12,3),VALUE(CAeitcTable[#Headers]),0)),0)</f>
        <v>0</v>
      </c>
      <c r="EC339">
        <f t="shared" si="597"/>
        <v>0</v>
      </c>
      <c r="ED339">
        <f t="shared" si="597"/>
        <v>0</v>
      </c>
      <c r="EE339">
        <f t="shared" si="597"/>
        <v>0</v>
      </c>
      <c r="EF339">
        <f t="shared" si="597"/>
        <v>0</v>
      </c>
      <c r="EI339">
        <f t="shared" si="531"/>
        <v>0</v>
      </c>
      <c r="EK339">
        <f t="shared" si="598"/>
        <v>0</v>
      </c>
      <c r="EL339">
        <f t="shared" si="598"/>
        <v>0</v>
      </c>
      <c r="EM339">
        <f t="shared" si="598"/>
        <v>0</v>
      </c>
      <c r="EN339">
        <f t="shared" si="598"/>
        <v>0</v>
      </c>
      <c r="EP339">
        <f t="shared" si="497"/>
        <v>0</v>
      </c>
      <c r="EQ339">
        <f t="shared" si="497"/>
        <v>0</v>
      </c>
      <c r="ER339" s="209">
        <f t="shared" si="583"/>
        <v>0</v>
      </c>
      <c r="ES339">
        <f t="shared" si="498"/>
        <v>0</v>
      </c>
      <c r="ET339">
        <f t="shared" si="498"/>
        <v>0</v>
      </c>
      <c r="EU339" s="213">
        <f t="shared" si="533"/>
        <v>0</v>
      </c>
      <c r="EW339" s="215">
        <f t="shared" si="584"/>
        <v>0</v>
      </c>
      <c r="EX339">
        <f t="shared" si="499"/>
        <v>0</v>
      </c>
      <c r="EY339">
        <f t="shared" si="499"/>
        <v>0</v>
      </c>
      <c r="FB339">
        <f t="shared" si="500"/>
        <v>0</v>
      </c>
      <c r="FC339">
        <f t="shared" si="500"/>
        <v>0</v>
      </c>
      <c r="FD339">
        <f t="shared" si="500"/>
        <v>0</v>
      </c>
      <c r="FG339" s="215">
        <f t="shared" si="585"/>
        <v>0</v>
      </c>
      <c r="FH339">
        <f t="shared" si="501"/>
        <v>0</v>
      </c>
      <c r="FI339">
        <f t="shared" si="501"/>
        <v>0</v>
      </c>
      <c r="FK339">
        <f t="shared" si="536"/>
        <v>0</v>
      </c>
      <c r="FL339" s="215">
        <f t="shared" si="586"/>
        <v>0</v>
      </c>
      <c r="FP339" s="215">
        <f t="shared" si="587"/>
        <v>0</v>
      </c>
      <c r="FQ339">
        <f t="shared" si="539"/>
        <v>0</v>
      </c>
      <c r="FR339" s="215">
        <f t="shared" si="588"/>
        <v>0</v>
      </c>
      <c r="FS339" s="209">
        <f t="shared" si="541"/>
        <v>315</v>
      </c>
      <c r="FU339">
        <f t="shared" si="542"/>
        <v>0</v>
      </c>
    </row>
    <row r="340" spans="6:177">
      <c r="F340" s="2">
        <v>123500</v>
      </c>
      <c r="G340">
        <f t="shared" si="557"/>
        <v>123525</v>
      </c>
      <c r="H340" s="75">
        <f t="shared" si="505"/>
        <v>-19716</v>
      </c>
      <c r="I340" s="2"/>
      <c r="J340" s="2"/>
      <c r="K340" s="2"/>
      <c r="L340" s="2"/>
      <c r="M340" s="2">
        <f t="shared" si="506"/>
        <v>0</v>
      </c>
      <c r="N340" s="2"/>
      <c r="O340" s="2"/>
      <c r="P340" s="2">
        <f t="shared" si="507"/>
        <v>0</v>
      </c>
      <c r="Q340" s="2"/>
      <c r="R340" s="2"/>
      <c r="S340" s="2">
        <f t="shared" si="545"/>
        <v>0</v>
      </c>
      <c r="T340" s="2"/>
      <c r="U340" s="2">
        <f t="shared" si="509"/>
        <v>0</v>
      </c>
      <c r="V340" s="2"/>
      <c r="W340" s="75">
        <f t="shared" si="558"/>
        <v>-3956</v>
      </c>
      <c r="X340" s="75">
        <f t="shared" si="559"/>
        <v>5</v>
      </c>
      <c r="Y340" s="75">
        <f t="shared" si="512"/>
        <v>0</v>
      </c>
      <c r="Z340" s="2"/>
      <c r="AA340" s="2">
        <f t="shared" si="560"/>
        <v>2500</v>
      </c>
      <c r="AB340" s="2">
        <f>IF($F340&lt;=AD$64,AD$65,AD$66)*Calc!$B$12+AD$63</f>
        <v>1500</v>
      </c>
      <c r="AC340" s="2">
        <f t="shared" si="561"/>
        <v>4000</v>
      </c>
      <c r="AD340" s="126">
        <f t="shared" si="562"/>
        <v>-6060</v>
      </c>
      <c r="AE340" s="112">
        <v>4363</v>
      </c>
      <c r="AF340" s="75">
        <f t="shared" si="516"/>
        <v>0</v>
      </c>
      <c r="AG340" s="75"/>
      <c r="AH340" s="75">
        <f t="shared" si="517"/>
        <v>-2741</v>
      </c>
      <c r="AI340" s="75">
        <f t="shared" si="563"/>
        <v>0</v>
      </c>
      <c r="AJ340" s="75">
        <f t="shared" si="564"/>
        <v>0</v>
      </c>
      <c r="AK340" s="75">
        <f t="shared" si="565"/>
        <v>-5516</v>
      </c>
      <c r="AL340" s="75">
        <f t="shared" si="566"/>
        <v>-5516</v>
      </c>
      <c r="AM340" s="114">
        <v>4440</v>
      </c>
      <c r="AN340" s="120"/>
      <c r="AO340" s="75">
        <f t="shared" si="483"/>
        <v>-7615</v>
      </c>
      <c r="AP340" s="75">
        <f t="shared" si="483"/>
        <v>-4825</v>
      </c>
      <c r="AQ340" s="75"/>
      <c r="AR340" s="126">
        <f t="shared" si="520"/>
        <v>-5760</v>
      </c>
      <c r="AS340" s="75">
        <f t="shared" si="596"/>
        <v>-6810</v>
      </c>
      <c r="AT340" s="75">
        <f t="shared" si="596"/>
        <v>-7720</v>
      </c>
      <c r="AU340" s="75">
        <f t="shared" si="596"/>
        <v>0</v>
      </c>
      <c r="AV340" s="75">
        <f t="shared" si="596"/>
        <v>-6463</v>
      </c>
      <c r="AW340" s="112">
        <v>4347</v>
      </c>
      <c r="AX340" s="75">
        <f t="shared" si="485"/>
        <v>-9166</v>
      </c>
      <c r="AY340" s="75">
        <f t="shared" si="485"/>
        <v>-6099</v>
      </c>
      <c r="AZ340" s="75"/>
      <c r="BA340" s="75">
        <f t="shared" si="592"/>
        <v>-5993</v>
      </c>
      <c r="BB340" s="75">
        <f t="shared" si="592"/>
        <v>-3859</v>
      </c>
      <c r="BC340" s="75">
        <f t="shared" si="592"/>
        <v>-6856</v>
      </c>
      <c r="BD340" s="75">
        <f t="shared" si="592"/>
        <v>-6254</v>
      </c>
      <c r="BE340" s="75">
        <f t="shared" si="592"/>
        <v>-5423</v>
      </c>
      <c r="BF340" s="75">
        <f t="shared" si="592"/>
        <v>-4473</v>
      </c>
      <c r="BG340" s="112">
        <v>3182</v>
      </c>
      <c r="BH340" s="75">
        <f t="shared" si="521"/>
        <v>-7039</v>
      </c>
      <c r="BI340" s="75">
        <f t="shared" si="567"/>
        <v>5150</v>
      </c>
      <c r="BJ340" s="75">
        <f t="shared" si="568"/>
        <v>-5455</v>
      </c>
      <c r="BK340" s="75">
        <f t="shared" si="487"/>
        <v>-5955</v>
      </c>
      <c r="BL340" s="75">
        <f t="shared" si="487"/>
        <v>-5019</v>
      </c>
      <c r="BM340" s="75"/>
      <c r="BN340" s="75">
        <f t="shared" si="488"/>
        <v>-7136</v>
      </c>
      <c r="BO340" s="75">
        <f t="shared" si="488"/>
        <v>-5260</v>
      </c>
      <c r="BP340" s="112">
        <v>3980</v>
      </c>
      <c r="BQ340" s="75">
        <f t="shared" si="524"/>
        <v>-5245</v>
      </c>
      <c r="BR340" s="112">
        <v>3685</v>
      </c>
      <c r="BS340" s="75">
        <f t="shared" si="569"/>
        <v>5540</v>
      </c>
      <c r="BT340" s="75">
        <f t="shared" si="590"/>
        <v>-7480</v>
      </c>
      <c r="BU340" s="75">
        <f t="shared" si="590"/>
        <v>-6565</v>
      </c>
      <c r="BV340" s="75">
        <f t="shared" si="590"/>
        <v>0</v>
      </c>
      <c r="BW340" s="75">
        <f t="shared" si="590"/>
        <v>0</v>
      </c>
      <c r="BX340" s="75">
        <f t="shared" si="590"/>
        <v>-5677</v>
      </c>
      <c r="BY340" s="75">
        <f t="shared" si="590"/>
        <v>-5093</v>
      </c>
      <c r="BZ340" s="75">
        <f t="shared" si="590"/>
        <v>-6362</v>
      </c>
      <c r="CA340" s="75">
        <f t="shared" si="590"/>
        <v>-5261</v>
      </c>
      <c r="CB340" s="112">
        <v>3794</v>
      </c>
      <c r="CC340" s="75">
        <f t="shared" si="526"/>
        <v>-1266</v>
      </c>
      <c r="CD340" s="75">
        <f t="shared" si="570"/>
        <v>500</v>
      </c>
      <c r="CE340" s="126">
        <f t="shared" si="571"/>
        <v>-2834</v>
      </c>
      <c r="CF340" s="75">
        <f t="shared" si="529"/>
        <v>-5329</v>
      </c>
      <c r="CG340" s="75"/>
      <c r="CH340" s="75">
        <f t="shared" si="490"/>
        <v>-10057</v>
      </c>
      <c r="CI340" s="75">
        <f t="shared" si="490"/>
        <v>-3791</v>
      </c>
      <c r="CJ340" s="75"/>
      <c r="CK340" s="75">
        <f t="shared" si="491"/>
        <v>-4486</v>
      </c>
      <c r="CL340" s="75">
        <f t="shared" si="491"/>
        <v>-6351</v>
      </c>
      <c r="CM340" s="112">
        <v>3781</v>
      </c>
      <c r="CN340" s="75">
        <f t="shared" si="492"/>
        <v>0</v>
      </c>
      <c r="CO340" s="75">
        <f t="shared" si="492"/>
        <v>0</v>
      </c>
      <c r="CP340" s="75">
        <f t="shared" si="492"/>
        <v>0</v>
      </c>
      <c r="CQ340" s="75"/>
      <c r="CR340" s="126">
        <f t="shared" si="530"/>
        <v>-6438</v>
      </c>
      <c r="CS340" s="112">
        <v>2824.8980000000001</v>
      </c>
      <c r="CT340" s="121">
        <f t="shared" si="572"/>
        <v>-5.2129554655870443E-2</v>
      </c>
      <c r="CU340" s="75">
        <f t="shared" si="493"/>
        <v>-6158</v>
      </c>
      <c r="CV340" s="75">
        <f t="shared" si="493"/>
        <v>-6330</v>
      </c>
      <c r="CW340" s="75">
        <f t="shared" si="493"/>
        <v>0</v>
      </c>
      <c r="CX340" s="126" cm="1">
        <f t="array" ref="CX340">IF($F340&lt;=10000,0,-ROUND(MAX(INDEX(CX$26:CX$38,MATCH(MAX($F340-CX$86-IF(CX$8="Yes",IF(CX$9=0,$U340,MIN($U340,CX$9)),0),0),CX$12:CX$25,1))*(MAX($F340-CX$86-IF(CX$8="Yes",IF(CX$9=0,$U340,MIN($U340,CX$9)),0),0)-INDEX(CX$12:CX$25,MATCH(MAX($F340-CX$86-IF(CX$8="Yes",IF(CX$9=0,$U340,MIN($U340,CX$9)),0),0),CX$12:CX$25,1)))+INDEX(CX$39:CX$51,MATCH(MAX($F340-CX$86-IF(CX$8="Yes",IF(CX$9=0,$U340,MIN($U340,CX$9)),0),0),CX$12:CX$25,1))-CX$87,0),0))*(1-_xlfn.IFNA(INDEX(WVFamilyCredit[Percent],MATCH(1,(WVFamilyCredit[Year]=Calc!$B$4)*(WVFamilyCredit[HH Size]=SUM(Calc!$B$11:$B$12))*(WVFamilyCredit[Status]=Calc!$B$8)*(WVFamilyCredit[greater than]&lt;=$F340)*(WVFamilyCredit[equal to or less than]&gt;=$F340),0)),0))</f>
        <v>-5332</v>
      </c>
      <c r="CY340" s="115" cm="1">
        <f t="array" ref="CY340">(1-_xlfn.IFNA(INDEX(WVFamilyCredit[Percent],MATCH(1,(WVFamilyCredit[Year]=Calc!$B$4)*(WVFamilyCredit[HH Size]=SUM(Calc!$B$11:$B$12))*(WVFamilyCredit[Status]=Calc!$B$8)*(WVFamilyCredit[greater than]&lt;=$F340)*(WVFamilyCredit[equal to or less than]&gt;=$F340),0)),0))</f>
        <v>1</v>
      </c>
      <c r="CZ340" s="112">
        <v>4985</v>
      </c>
      <c r="DA340" s="57"/>
      <c r="DB340" s="75">
        <f t="shared" si="494"/>
        <v>-5459</v>
      </c>
      <c r="DC340" s="75">
        <f t="shared" si="494"/>
        <v>0</v>
      </c>
      <c r="DE340" s="57"/>
      <c r="DF340" s="57">
        <f t="shared" si="573"/>
        <v>4363</v>
      </c>
      <c r="DG340" s="57">
        <f t="shared" si="574"/>
        <v>4440</v>
      </c>
      <c r="DH340">
        <v>0</v>
      </c>
      <c r="DI340" s="57">
        <f t="shared" si="575"/>
        <v>4347</v>
      </c>
      <c r="DJ340" s="75">
        <f t="shared" si="576"/>
        <v>3182</v>
      </c>
      <c r="DK340" s="75">
        <f t="shared" si="577"/>
        <v>3980</v>
      </c>
      <c r="DL340" s="75">
        <f t="shared" si="578"/>
        <v>3685</v>
      </c>
      <c r="DM340" s="57">
        <f t="shared" si="579"/>
        <v>3794</v>
      </c>
      <c r="DN340" s="57">
        <f t="shared" si="580"/>
        <v>3781</v>
      </c>
      <c r="DO340">
        <f>0</f>
        <v>0</v>
      </c>
      <c r="DP340">
        <v>0</v>
      </c>
      <c r="DQ340" s="57">
        <f t="shared" si="581"/>
        <v>-6438</v>
      </c>
      <c r="DR340" s="75">
        <f t="shared" si="582"/>
        <v>-5332</v>
      </c>
      <c r="EB340" s="209" cm="1">
        <f t="array" ref="EB340">_xlfn.IFNA(INDEX(CAeitcTable[],MATCH(1,(CAeitcTable[At Least]&lt;=$F340)*(CAeitcTable[But Not Over]&gt;=$F340),0),MATCH(MIN($B$12,3),VALUE(CAeitcTable[#Headers]),0)),0)</f>
        <v>0</v>
      </c>
      <c r="EC340">
        <f t="shared" si="597"/>
        <v>0</v>
      </c>
      <c r="ED340">
        <f t="shared" si="597"/>
        <v>0</v>
      </c>
      <c r="EE340">
        <f t="shared" si="597"/>
        <v>0</v>
      </c>
      <c r="EF340">
        <f t="shared" si="597"/>
        <v>0</v>
      </c>
      <c r="EI340">
        <f t="shared" si="531"/>
        <v>0</v>
      </c>
      <c r="EK340">
        <f t="shared" si="598"/>
        <v>0</v>
      </c>
      <c r="EL340">
        <f t="shared" si="598"/>
        <v>0</v>
      </c>
      <c r="EM340">
        <f t="shared" si="598"/>
        <v>0</v>
      </c>
      <c r="EN340">
        <f t="shared" si="598"/>
        <v>0</v>
      </c>
      <c r="EP340">
        <f t="shared" si="497"/>
        <v>0</v>
      </c>
      <c r="EQ340">
        <f t="shared" si="497"/>
        <v>0</v>
      </c>
      <c r="ER340" s="209">
        <f t="shared" si="583"/>
        <v>0</v>
      </c>
      <c r="ES340">
        <f t="shared" si="498"/>
        <v>0</v>
      </c>
      <c r="ET340">
        <f t="shared" si="498"/>
        <v>0</v>
      </c>
      <c r="EU340" s="213">
        <f t="shared" si="533"/>
        <v>0</v>
      </c>
      <c r="EW340" s="215">
        <f t="shared" si="584"/>
        <v>0</v>
      </c>
      <c r="EX340">
        <f t="shared" si="499"/>
        <v>0</v>
      </c>
      <c r="EY340">
        <f t="shared" si="499"/>
        <v>0</v>
      </c>
      <c r="FB340">
        <f t="shared" si="500"/>
        <v>0</v>
      </c>
      <c r="FC340">
        <f t="shared" si="500"/>
        <v>0</v>
      </c>
      <c r="FD340">
        <f t="shared" si="500"/>
        <v>0</v>
      </c>
      <c r="FG340" s="215">
        <f t="shared" si="585"/>
        <v>0</v>
      </c>
      <c r="FH340">
        <f t="shared" si="501"/>
        <v>0</v>
      </c>
      <c r="FI340">
        <f t="shared" si="501"/>
        <v>0</v>
      </c>
      <c r="FK340">
        <f t="shared" si="536"/>
        <v>0</v>
      </c>
      <c r="FL340" s="215">
        <f t="shared" si="586"/>
        <v>0</v>
      </c>
      <c r="FP340" s="215">
        <f t="shared" si="587"/>
        <v>0</v>
      </c>
      <c r="FQ340">
        <f t="shared" si="539"/>
        <v>0</v>
      </c>
      <c r="FR340" s="215">
        <f t="shared" si="588"/>
        <v>0</v>
      </c>
      <c r="FS340" s="209">
        <f t="shared" si="541"/>
        <v>315</v>
      </c>
      <c r="FU340">
        <f t="shared" si="542"/>
        <v>0</v>
      </c>
    </row>
    <row r="341" spans="6:177">
      <c r="F341" s="2">
        <v>124000</v>
      </c>
      <c r="G341">
        <f t="shared" si="557"/>
        <v>124025</v>
      </c>
      <c r="H341" s="75">
        <f t="shared" si="505"/>
        <v>-19836</v>
      </c>
      <c r="I341" s="2"/>
      <c r="J341" s="2"/>
      <c r="K341" s="2"/>
      <c r="L341" s="2"/>
      <c r="M341" s="2">
        <f t="shared" si="506"/>
        <v>0</v>
      </c>
      <c r="N341" s="2"/>
      <c r="O341" s="2"/>
      <c r="P341" s="2">
        <f t="shared" si="507"/>
        <v>0</v>
      </c>
      <c r="Q341" s="2"/>
      <c r="R341" s="2"/>
      <c r="S341" s="2">
        <f t="shared" si="545"/>
        <v>0</v>
      </c>
      <c r="T341" s="2"/>
      <c r="U341" s="2">
        <f t="shared" si="509"/>
        <v>0</v>
      </c>
      <c r="V341" s="2"/>
      <c r="W341" s="75">
        <f t="shared" si="558"/>
        <v>-3975</v>
      </c>
      <c r="X341" s="75">
        <f t="shared" si="559"/>
        <v>5</v>
      </c>
      <c r="Y341" s="75">
        <f t="shared" si="512"/>
        <v>0</v>
      </c>
      <c r="Z341" s="2"/>
      <c r="AA341" s="2">
        <f t="shared" si="560"/>
        <v>2500</v>
      </c>
      <c r="AB341" s="2">
        <f>IF($F341&lt;=AD$64,AD$65,AD$66)*Calc!$B$12+AD$63</f>
        <v>1500</v>
      </c>
      <c r="AC341" s="2">
        <f t="shared" si="561"/>
        <v>4000</v>
      </c>
      <c r="AD341" s="126">
        <f t="shared" si="562"/>
        <v>-6085</v>
      </c>
      <c r="AE341" s="112">
        <v>4363</v>
      </c>
      <c r="AF341" s="75">
        <f t="shared" si="516"/>
        <v>0</v>
      </c>
      <c r="AG341" s="75"/>
      <c r="AH341" s="75">
        <f t="shared" si="517"/>
        <v>-2754</v>
      </c>
      <c r="AI341" s="75">
        <f t="shared" si="563"/>
        <v>0</v>
      </c>
      <c r="AJ341" s="75">
        <f t="shared" si="564"/>
        <v>0</v>
      </c>
      <c r="AK341" s="75">
        <f t="shared" si="565"/>
        <v>-5539</v>
      </c>
      <c r="AL341" s="75">
        <f t="shared" si="566"/>
        <v>-5539</v>
      </c>
      <c r="AM341" s="114">
        <v>4440</v>
      </c>
      <c r="AN341" s="120"/>
      <c r="AO341" s="75">
        <f t="shared" si="483"/>
        <v>-7662</v>
      </c>
      <c r="AP341" s="75">
        <f t="shared" si="483"/>
        <v>-4847</v>
      </c>
      <c r="AQ341" s="75"/>
      <c r="AR341" s="126">
        <f t="shared" si="520"/>
        <v>-5790</v>
      </c>
      <c r="AS341" s="75">
        <f t="shared" si="596"/>
        <v>-6843</v>
      </c>
      <c r="AT341" s="75">
        <f t="shared" si="596"/>
        <v>-7763</v>
      </c>
      <c r="AU341" s="75">
        <f t="shared" si="596"/>
        <v>0</v>
      </c>
      <c r="AV341" s="75">
        <f t="shared" si="596"/>
        <v>-6492</v>
      </c>
      <c r="AW341" s="112">
        <v>4347</v>
      </c>
      <c r="AX341" s="75">
        <f t="shared" si="485"/>
        <v>-9208</v>
      </c>
      <c r="AY341" s="75">
        <f t="shared" si="485"/>
        <v>-6128</v>
      </c>
      <c r="AZ341" s="75"/>
      <c r="BA341" s="75">
        <f t="shared" si="592"/>
        <v>-6018</v>
      </c>
      <c r="BB341" s="75">
        <f t="shared" si="592"/>
        <v>-3875</v>
      </c>
      <c r="BC341" s="75">
        <f t="shared" si="592"/>
        <v>-6886</v>
      </c>
      <c r="BD341" s="75">
        <f t="shared" si="592"/>
        <v>-6283</v>
      </c>
      <c r="BE341" s="75">
        <f t="shared" si="592"/>
        <v>-5446</v>
      </c>
      <c r="BF341" s="75">
        <f t="shared" si="592"/>
        <v>-4494</v>
      </c>
      <c r="BG341" s="112">
        <v>3182</v>
      </c>
      <c r="BH341" s="75">
        <f t="shared" si="521"/>
        <v>-7075</v>
      </c>
      <c r="BI341" s="75">
        <f t="shared" si="567"/>
        <v>5150</v>
      </c>
      <c r="BJ341" s="75">
        <f t="shared" si="568"/>
        <v>-5480</v>
      </c>
      <c r="BK341" s="75">
        <f t="shared" si="487"/>
        <v>-5980</v>
      </c>
      <c r="BL341" s="75">
        <f t="shared" si="487"/>
        <v>-5041</v>
      </c>
      <c r="BM341" s="75"/>
      <c r="BN341" s="75">
        <f t="shared" si="488"/>
        <v>-7176</v>
      </c>
      <c r="BO341" s="75">
        <f t="shared" si="488"/>
        <v>-5285</v>
      </c>
      <c r="BP341" s="112">
        <v>3980</v>
      </c>
      <c r="BQ341" s="75">
        <f t="shared" si="524"/>
        <v>-5270</v>
      </c>
      <c r="BR341" s="112">
        <v>3685</v>
      </c>
      <c r="BS341" s="75">
        <f t="shared" si="569"/>
        <v>5540</v>
      </c>
      <c r="BT341" s="75">
        <f t="shared" si="590"/>
        <v>-7514</v>
      </c>
      <c r="BU341" s="75">
        <f t="shared" si="590"/>
        <v>-6598</v>
      </c>
      <c r="BV341" s="75">
        <f t="shared" si="590"/>
        <v>0</v>
      </c>
      <c r="BW341" s="75">
        <f t="shared" si="590"/>
        <v>0</v>
      </c>
      <c r="BX341" s="75">
        <f t="shared" si="590"/>
        <v>-5709</v>
      </c>
      <c r="BY341" s="75">
        <f t="shared" si="590"/>
        <v>-5118</v>
      </c>
      <c r="BZ341" s="75">
        <f t="shared" si="590"/>
        <v>-6392</v>
      </c>
      <c r="CA341" s="75">
        <f t="shared" si="590"/>
        <v>-5284</v>
      </c>
      <c r="CB341" s="112">
        <v>3794</v>
      </c>
      <c r="CC341" s="75">
        <f t="shared" si="526"/>
        <v>-1276</v>
      </c>
      <c r="CD341" s="75">
        <f t="shared" si="570"/>
        <v>500</v>
      </c>
      <c r="CE341" s="126">
        <f t="shared" si="571"/>
        <v>-2853</v>
      </c>
      <c r="CF341" s="75">
        <f t="shared" si="529"/>
        <v>-5352</v>
      </c>
      <c r="CG341" s="75"/>
      <c r="CH341" s="75">
        <f t="shared" si="490"/>
        <v>-10101</v>
      </c>
      <c r="CI341" s="75">
        <f t="shared" si="490"/>
        <v>-3807</v>
      </c>
      <c r="CJ341" s="75"/>
      <c r="CK341" s="75">
        <f t="shared" si="491"/>
        <v>-4510</v>
      </c>
      <c r="CL341" s="75">
        <f t="shared" si="491"/>
        <v>-6383</v>
      </c>
      <c r="CM341" s="112">
        <v>3781</v>
      </c>
      <c r="CN341" s="75">
        <f t="shared" si="492"/>
        <v>0</v>
      </c>
      <c r="CO341" s="75">
        <f t="shared" si="492"/>
        <v>0</v>
      </c>
      <c r="CP341" s="75">
        <f t="shared" si="492"/>
        <v>0</v>
      </c>
      <c r="CQ341" s="75"/>
      <c r="CR341" s="126">
        <f t="shared" si="530"/>
        <v>-6469</v>
      </c>
      <c r="CS341" s="112">
        <v>2824.8980000000001</v>
      </c>
      <c r="CT341" s="121">
        <f t="shared" si="572"/>
        <v>-5.2169354838709679E-2</v>
      </c>
      <c r="CU341" s="75">
        <f t="shared" si="493"/>
        <v>-6196</v>
      </c>
      <c r="CV341" s="75">
        <f t="shared" si="493"/>
        <v>-6359</v>
      </c>
      <c r="CW341" s="75">
        <f t="shared" si="493"/>
        <v>0</v>
      </c>
      <c r="CX341" s="126" cm="1">
        <f t="array" ref="CX341">IF($F341&lt;=10000,0,-ROUND(MAX(INDEX(CX$26:CX$38,MATCH(MAX($F341-CX$86-IF(CX$8="Yes",IF(CX$9=0,$U341,MIN($U341,CX$9)),0),0),CX$12:CX$25,1))*(MAX($F341-CX$86-IF(CX$8="Yes",IF(CX$9=0,$U341,MIN($U341,CX$9)),0),0)-INDEX(CX$12:CX$25,MATCH(MAX($F341-CX$86-IF(CX$8="Yes",IF(CX$9=0,$U341,MIN($U341,CX$9)),0),0),CX$12:CX$25,1)))+INDEX(CX$39:CX$51,MATCH(MAX($F341-CX$86-IF(CX$8="Yes",IF(CX$9=0,$U341,MIN($U341,CX$9)),0),0),CX$12:CX$25,1))-CX$87,0),0))*(1-_xlfn.IFNA(INDEX(WVFamilyCredit[Percent],MATCH(1,(WVFamilyCredit[Year]=Calc!$B$4)*(WVFamilyCredit[HH Size]=SUM(Calc!$B$11:$B$12))*(WVFamilyCredit[Status]=Calc!$B$8)*(WVFamilyCredit[greater than]&lt;=$F341)*(WVFamilyCredit[equal to or less than]&gt;=$F341),0)),0))</f>
        <v>-5358</v>
      </c>
      <c r="CY341" s="115" cm="1">
        <f t="array" ref="CY341">(1-_xlfn.IFNA(INDEX(WVFamilyCredit[Percent],MATCH(1,(WVFamilyCredit[Year]=Calc!$B$4)*(WVFamilyCredit[HH Size]=SUM(Calc!$B$11:$B$12))*(WVFamilyCredit[Status]=Calc!$B$8)*(WVFamilyCredit[greater than]&lt;=$F341)*(WVFamilyCredit[equal to or less than]&gt;=$F341),0)),0))</f>
        <v>1</v>
      </c>
      <c r="CZ341" s="112">
        <v>4985</v>
      </c>
      <c r="DA341" s="57"/>
      <c r="DB341" s="75">
        <f t="shared" si="494"/>
        <v>-5486</v>
      </c>
      <c r="DC341" s="75">
        <f t="shared" si="494"/>
        <v>0</v>
      </c>
      <c r="DE341" s="57"/>
      <c r="DF341" s="57">
        <f t="shared" si="573"/>
        <v>4363</v>
      </c>
      <c r="DG341" s="57">
        <f t="shared" si="574"/>
        <v>4440</v>
      </c>
      <c r="DH341">
        <v>0</v>
      </c>
      <c r="DI341" s="57">
        <f t="shared" si="575"/>
        <v>4347</v>
      </c>
      <c r="DJ341" s="75">
        <f t="shared" si="576"/>
        <v>3182</v>
      </c>
      <c r="DK341" s="75">
        <f t="shared" si="577"/>
        <v>3980</v>
      </c>
      <c r="DL341" s="75">
        <f t="shared" si="578"/>
        <v>3685</v>
      </c>
      <c r="DM341" s="57">
        <f t="shared" si="579"/>
        <v>3794</v>
      </c>
      <c r="DN341" s="57">
        <f t="shared" si="580"/>
        <v>3781</v>
      </c>
      <c r="DO341">
        <f>0</f>
        <v>0</v>
      </c>
      <c r="DP341">
        <v>0</v>
      </c>
      <c r="DQ341" s="57">
        <f t="shared" si="581"/>
        <v>-6469</v>
      </c>
      <c r="DR341" s="75">
        <f t="shared" si="582"/>
        <v>-5358</v>
      </c>
      <c r="EB341" s="209" cm="1">
        <f t="array" ref="EB341">_xlfn.IFNA(INDEX(CAeitcTable[],MATCH(1,(CAeitcTable[At Least]&lt;=$F341)*(CAeitcTable[But Not Over]&gt;=$F341),0),MATCH(MIN($B$12,3),VALUE(CAeitcTable[#Headers]),0)),0)</f>
        <v>0</v>
      </c>
      <c r="EC341">
        <f t="shared" si="597"/>
        <v>0</v>
      </c>
      <c r="ED341">
        <f t="shared" si="597"/>
        <v>0</v>
      </c>
      <c r="EE341">
        <f t="shared" si="597"/>
        <v>0</v>
      </c>
      <c r="EF341">
        <f t="shared" si="597"/>
        <v>0</v>
      </c>
      <c r="EI341">
        <f t="shared" si="531"/>
        <v>0</v>
      </c>
      <c r="EK341">
        <f t="shared" si="598"/>
        <v>0</v>
      </c>
      <c r="EL341">
        <f t="shared" si="598"/>
        <v>0</v>
      </c>
      <c r="EM341">
        <f t="shared" si="598"/>
        <v>0</v>
      </c>
      <c r="EN341">
        <f t="shared" si="598"/>
        <v>0</v>
      </c>
      <c r="EP341">
        <f t="shared" si="497"/>
        <v>0</v>
      </c>
      <c r="EQ341">
        <f t="shared" si="497"/>
        <v>0</v>
      </c>
      <c r="ER341" s="209">
        <f t="shared" si="583"/>
        <v>0</v>
      </c>
      <c r="ES341">
        <f t="shared" si="498"/>
        <v>0</v>
      </c>
      <c r="ET341">
        <f t="shared" si="498"/>
        <v>0</v>
      </c>
      <c r="EU341" s="213">
        <f t="shared" si="533"/>
        <v>0</v>
      </c>
      <c r="EW341" s="215">
        <f t="shared" si="584"/>
        <v>0</v>
      </c>
      <c r="EX341">
        <f t="shared" si="499"/>
        <v>0</v>
      </c>
      <c r="EY341">
        <f t="shared" si="499"/>
        <v>0</v>
      </c>
      <c r="FB341">
        <f t="shared" si="500"/>
        <v>0</v>
      </c>
      <c r="FC341">
        <f t="shared" si="500"/>
        <v>0</v>
      </c>
      <c r="FD341">
        <f t="shared" si="500"/>
        <v>0</v>
      </c>
      <c r="FG341" s="215">
        <f t="shared" si="585"/>
        <v>0</v>
      </c>
      <c r="FH341">
        <f t="shared" si="501"/>
        <v>0</v>
      </c>
      <c r="FI341">
        <f t="shared" si="501"/>
        <v>0</v>
      </c>
      <c r="FK341">
        <f t="shared" si="536"/>
        <v>0</v>
      </c>
      <c r="FL341" s="215">
        <f t="shared" si="586"/>
        <v>0</v>
      </c>
      <c r="FP341" s="215">
        <f t="shared" si="587"/>
        <v>0</v>
      </c>
      <c r="FQ341">
        <f t="shared" si="539"/>
        <v>0</v>
      </c>
      <c r="FR341" s="215">
        <f t="shared" si="588"/>
        <v>0</v>
      </c>
      <c r="FS341" s="209">
        <f t="shared" si="541"/>
        <v>315</v>
      </c>
      <c r="FU341">
        <f t="shared" si="542"/>
        <v>0</v>
      </c>
    </row>
    <row r="342" spans="6:177">
      <c r="F342" s="2">
        <v>124500</v>
      </c>
      <c r="G342">
        <f t="shared" si="557"/>
        <v>124525</v>
      </c>
      <c r="H342" s="75">
        <f t="shared" si="505"/>
        <v>-19956</v>
      </c>
      <c r="I342" s="2"/>
      <c r="J342" s="2"/>
      <c r="K342" s="2"/>
      <c r="L342" s="2"/>
      <c r="M342" s="2">
        <f t="shared" si="506"/>
        <v>0</v>
      </c>
      <c r="N342" s="2"/>
      <c r="O342" s="2"/>
      <c r="P342" s="2">
        <f t="shared" si="507"/>
        <v>0</v>
      </c>
      <c r="Q342" s="2"/>
      <c r="R342" s="2"/>
      <c r="S342" s="2">
        <f t="shared" si="545"/>
        <v>0</v>
      </c>
      <c r="T342" s="2"/>
      <c r="U342" s="2">
        <f t="shared" si="509"/>
        <v>0</v>
      </c>
      <c r="V342" s="2"/>
      <c r="W342" s="75">
        <f t="shared" si="558"/>
        <v>-3995</v>
      </c>
      <c r="X342" s="75">
        <f t="shared" si="559"/>
        <v>5</v>
      </c>
      <c r="Y342" s="75">
        <f t="shared" si="512"/>
        <v>0</v>
      </c>
      <c r="Z342" s="2"/>
      <c r="AA342" s="2">
        <f t="shared" si="560"/>
        <v>2500</v>
      </c>
      <c r="AB342" s="2">
        <f>IF($F342&lt;=AD$64,AD$65,AD$66)*Calc!$B$12+AD$63</f>
        <v>1500</v>
      </c>
      <c r="AC342" s="2">
        <f t="shared" si="561"/>
        <v>4000</v>
      </c>
      <c r="AD342" s="126">
        <f t="shared" si="562"/>
        <v>-6110</v>
      </c>
      <c r="AE342" s="112">
        <v>4363</v>
      </c>
      <c r="AF342" s="75">
        <f t="shared" si="516"/>
        <v>0</v>
      </c>
      <c r="AG342" s="75"/>
      <c r="AH342" s="75">
        <f t="shared" si="517"/>
        <v>-2766</v>
      </c>
      <c r="AI342" s="75">
        <f t="shared" si="563"/>
        <v>0</v>
      </c>
      <c r="AJ342" s="75">
        <f t="shared" si="564"/>
        <v>0</v>
      </c>
      <c r="AK342" s="75">
        <f t="shared" si="565"/>
        <v>-5563</v>
      </c>
      <c r="AL342" s="75">
        <f t="shared" si="566"/>
        <v>-5563</v>
      </c>
      <c r="AM342" s="114">
        <v>4440</v>
      </c>
      <c r="AN342" s="120"/>
      <c r="AO342" s="75">
        <f t="shared" si="483"/>
        <v>-7708</v>
      </c>
      <c r="AP342" s="75">
        <f t="shared" si="483"/>
        <v>-4869</v>
      </c>
      <c r="AQ342" s="75"/>
      <c r="AR342" s="126">
        <f t="shared" si="520"/>
        <v>-5820</v>
      </c>
      <c r="AS342" s="75">
        <f t="shared" si="596"/>
        <v>-6876</v>
      </c>
      <c r="AT342" s="75">
        <f t="shared" si="596"/>
        <v>-7805</v>
      </c>
      <c r="AU342" s="75">
        <f t="shared" si="596"/>
        <v>0</v>
      </c>
      <c r="AV342" s="75">
        <f t="shared" si="596"/>
        <v>-6521</v>
      </c>
      <c r="AW342" s="112">
        <v>4347</v>
      </c>
      <c r="AX342" s="75">
        <f t="shared" si="485"/>
        <v>-9249</v>
      </c>
      <c r="AY342" s="75">
        <f t="shared" si="485"/>
        <v>-6157</v>
      </c>
      <c r="AZ342" s="75"/>
      <c r="BA342" s="75">
        <f t="shared" si="592"/>
        <v>-6043</v>
      </c>
      <c r="BB342" s="75">
        <f t="shared" si="592"/>
        <v>-3890</v>
      </c>
      <c r="BC342" s="75">
        <f t="shared" si="592"/>
        <v>-6916</v>
      </c>
      <c r="BD342" s="75">
        <f t="shared" si="592"/>
        <v>-6311</v>
      </c>
      <c r="BE342" s="75">
        <f t="shared" si="592"/>
        <v>-5468</v>
      </c>
      <c r="BF342" s="75">
        <f t="shared" si="592"/>
        <v>-4515</v>
      </c>
      <c r="BG342" s="112">
        <v>3182</v>
      </c>
      <c r="BH342" s="75">
        <f t="shared" si="521"/>
        <v>-7110</v>
      </c>
      <c r="BI342" s="75">
        <f t="shared" si="567"/>
        <v>5150</v>
      </c>
      <c r="BJ342" s="75">
        <f t="shared" si="568"/>
        <v>-5505</v>
      </c>
      <c r="BK342" s="75">
        <f t="shared" si="487"/>
        <v>-6005</v>
      </c>
      <c r="BL342" s="75">
        <f t="shared" si="487"/>
        <v>-5062</v>
      </c>
      <c r="BM342" s="75"/>
      <c r="BN342" s="75">
        <f t="shared" si="488"/>
        <v>-7215</v>
      </c>
      <c r="BO342" s="75">
        <f t="shared" si="488"/>
        <v>-5310</v>
      </c>
      <c r="BP342" s="112">
        <v>3980</v>
      </c>
      <c r="BQ342" s="75">
        <f t="shared" si="524"/>
        <v>-5294</v>
      </c>
      <c r="BR342" s="112">
        <v>3685</v>
      </c>
      <c r="BS342" s="75">
        <f t="shared" si="569"/>
        <v>5540</v>
      </c>
      <c r="BT342" s="75">
        <f t="shared" si="590"/>
        <v>-7548</v>
      </c>
      <c r="BU342" s="75">
        <f t="shared" si="590"/>
        <v>-6631</v>
      </c>
      <c r="BV342" s="75">
        <f t="shared" si="590"/>
        <v>0</v>
      </c>
      <c r="BW342" s="75">
        <f t="shared" si="590"/>
        <v>0</v>
      </c>
      <c r="BX342" s="75">
        <f t="shared" si="590"/>
        <v>-5741</v>
      </c>
      <c r="BY342" s="75">
        <f t="shared" si="590"/>
        <v>-5142</v>
      </c>
      <c r="BZ342" s="75">
        <f t="shared" si="590"/>
        <v>-6422</v>
      </c>
      <c r="CA342" s="75">
        <f t="shared" si="590"/>
        <v>-5308</v>
      </c>
      <c r="CB342" s="112">
        <v>3794</v>
      </c>
      <c r="CC342" s="75">
        <f t="shared" si="526"/>
        <v>-1286</v>
      </c>
      <c r="CD342" s="75">
        <f t="shared" si="570"/>
        <v>500</v>
      </c>
      <c r="CE342" s="126">
        <f t="shared" si="571"/>
        <v>-2872</v>
      </c>
      <c r="CF342" s="75">
        <f t="shared" si="529"/>
        <v>-5376</v>
      </c>
      <c r="CG342" s="75"/>
      <c r="CH342" s="75">
        <f t="shared" si="490"/>
        <v>-10145</v>
      </c>
      <c r="CI342" s="75">
        <f t="shared" si="490"/>
        <v>-3822</v>
      </c>
      <c r="CJ342" s="75"/>
      <c r="CK342" s="75">
        <f t="shared" si="491"/>
        <v>-4534</v>
      </c>
      <c r="CL342" s="75">
        <f t="shared" si="491"/>
        <v>-6415</v>
      </c>
      <c r="CM342" s="112">
        <v>3781</v>
      </c>
      <c r="CN342" s="75">
        <f t="shared" si="492"/>
        <v>0</v>
      </c>
      <c r="CO342" s="75">
        <f t="shared" si="492"/>
        <v>0</v>
      </c>
      <c r="CP342" s="75">
        <f t="shared" si="492"/>
        <v>0</v>
      </c>
      <c r="CQ342" s="75"/>
      <c r="CR342" s="126">
        <f t="shared" si="530"/>
        <v>-6499</v>
      </c>
      <c r="CS342" s="112">
        <v>2824.8980000000001</v>
      </c>
      <c r="CT342" s="121">
        <f t="shared" si="572"/>
        <v>-5.2200803212851407E-2</v>
      </c>
      <c r="CU342" s="75">
        <f t="shared" si="493"/>
        <v>-6234</v>
      </c>
      <c r="CV342" s="75">
        <f t="shared" si="493"/>
        <v>-6388</v>
      </c>
      <c r="CW342" s="75">
        <f t="shared" si="493"/>
        <v>0</v>
      </c>
      <c r="CX342" s="126" cm="1">
        <f t="array" ref="CX342">IF($F342&lt;=10000,0,-ROUND(MAX(INDEX(CX$26:CX$38,MATCH(MAX($F342-CX$86-IF(CX$8="Yes",IF(CX$9=0,$U342,MIN($U342,CX$9)),0),0),CX$12:CX$25,1))*(MAX($F342-CX$86-IF(CX$8="Yes",IF(CX$9=0,$U342,MIN($U342,CX$9)),0),0)-INDEX(CX$12:CX$25,MATCH(MAX($F342-CX$86-IF(CX$8="Yes",IF(CX$9=0,$U342,MIN($U342,CX$9)),0),0),CX$12:CX$25,1)))+INDEX(CX$39:CX$51,MATCH(MAX($F342-CX$86-IF(CX$8="Yes",IF(CX$9=0,$U342,MIN($U342,CX$9)),0),0),CX$12:CX$25,1))-CX$87,0),0))*(1-_xlfn.IFNA(INDEX(WVFamilyCredit[Percent],MATCH(1,(WVFamilyCredit[Year]=Calc!$B$4)*(WVFamilyCredit[HH Size]=SUM(Calc!$B$11:$B$12))*(WVFamilyCredit[Status]=Calc!$B$8)*(WVFamilyCredit[greater than]&lt;=$F342)*(WVFamilyCredit[equal to or less than]&gt;=$F342),0)),0))</f>
        <v>-5384</v>
      </c>
      <c r="CY342" s="115" cm="1">
        <f t="array" ref="CY342">(1-_xlfn.IFNA(INDEX(WVFamilyCredit[Percent],MATCH(1,(WVFamilyCredit[Year]=Calc!$B$4)*(WVFamilyCredit[HH Size]=SUM(Calc!$B$11:$B$12))*(WVFamilyCredit[Status]=Calc!$B$8)*(WVFamilyCredit[greater than]&lt;=$F342)*(WVFamilyCredit[equal to or less than]&gt;=$F342),0)),0))</f>
        <v>1</v>
      </c>
      <c r="CZ342" s="112">
        <v>4985</v>
      </c>
      <c r="DA342" s="57"/>
      <c r="DB342" s="75">
        <f t="shared" si="494"/>
        <v>-5512</v>
      </c>
      <c r="DC342" s="75">
        <f t="shared" si="494"/>
        <v>0</v>
      </c>
      <c r="DE342" s="57"/>
      <c r="DF342" s="57">
        <f t="shared" si="573"/>
        <v>4363</v>
      </c>
      <c r="DG342" s="57">
        <f t="shared" si="574"/>
        <v>4440</v>
      </c>
      <c r="DH342">
        <v>0</v>
      </c>
      <c r="DI342" s="57">
        <f t="shared" si="575"/>
        <v>4347</v>
      </c>
      <c r="DJ342" s="75">
        <f t="shared" si="576"/>
        <v>3182</v>
      </c>
      <c r="DK342" s="75">
        <f t="shared" si="577"/>
        <v>3980</v>
      </c>
      <c r="DL342" s="75">
        <f t="shared" si="578"/>
        <v>3685</v>
      </c>
      <c r="DM342" s="57">
        <f t="shared" si="579"/>
        <v>3794</v>
      </c>
      <c r="DN342" s="57">
        <f t="shared" si="580"/>
        <v>3781</v>
      </c>
      <c r="DO342">
        <f>0</f>
        <v>0</v>
      </c>
      <c r="DP342">
        <v>0</v>
      </c>
      <c r="DQ342" s="57">
        <f t="shared" si="581"/>
        <v>-6499</v>
      </c>
      <c r="DR342" s="75">
        <f t="shared" si="582"/>
        <v>-5384</v>
      </c>
      <c r="EB342" s="209" cm="1">
        <f t="array" ref="EB342">_xlfn.IFNA(INDEX(CAeitcTable[],MATCH(1,(CAeitcTable[At Least]&lt;=$F342)*(CAeitcTable[But Not Over]&gt;=$F342),0),MATCH(MIN($B$12,3),VALUE(CAeitcTable[#Headers]),0)),0)</f>
        <v>0</v>
      </c>
      <c r="EC342">
        <f t="shared" si="597"/>
        <v>0</v>
      </c>
      <c r="ED342">
        <f t="shared" si="597"/>
        <v>0</v>
      </c>
      <c r="EE342">
        <f t="shared" si="597"/>
        <v>0</v>
      </c>
      <c r="EF342">
        <f t="shared" si="597"/>
        <v>0</v>
      </c>
      <c r="EI342">
        <f t="shared" si="531"/>
        <v>0</v>
      </c>
      <c r="EK342">
        <f t="shared" si="598"/>
        <v>0</v>
      </c>
      <c r="EL342">
        <f t="shared" si="598"/>
        <v>0</v>
      </c>
      <c r="EM342">
        <f t="shared" si="598"/>
        <v>0</v>
      </c>
      <c r="EN342">
        <f t="shared" si="598"/>
        <v>0</v>
      </c>
      <c r="EP342">
        <f t="shared" si="497"/>
        <v>0</v>
      </c>
      <c r="EQ342">
        <f t="shared" si="497"/>
        <v>0</v>
      </c>
      <c r="ER342" s="209">
        <f t="shared" si="583"/>
        <v>0</v>
      </c>
      <c r="ES342">
        <f t="shared" si="498"/>
        <v>0</v>
      </c>
      <c r="ET342">
        <f t="shared" si="498"/>
        <v>0</v>
      </c>
      <c r="EU342" s="213">
        <f t="shared" si="533"/>
        <v>0</v>
      </c>
      <c r="EW342" s="215">
        <f t="shared" si="584"/>
        <v>0</v>
      </c>
      <c r="EX342">
        <f t="shared" si="499"/>
        <v>0</v>
      </c>
      <c r="EY342">
        <f t="shared" si="499"/>
        <v>0</v>
      </c>
      <c r="FB342">
        <f t="shared" si="500"/>
        <v>0</v>
      </c>
      <c r="FC342">
        <f t="shared" si="500"/>
        <v>0</v>
      </c>
      <c r="FD342">
        <f t="shared" si="500"/>
        <v>0</v>
      </c>
      <c r="FG342" s="215">
        <f t="shared" si="585"/>
        <v>0</v>
      </c>
      <c r="FH342">
        <f t="shared" si="501"/>
        <v>0</v>
      </c>
      <c r="FI342">
        <f t="shared" si="501"/>
        <v>0</v>
      </c>
      <c r="FK342">
        <f t="shared" si="536"/>
        <v>0</v>
      </c>
      <c r="FL342" s="215">
        <f t="shared" si="586"/>
        <v>0</v>
      </c>
      <c r="FP342" s="215">
        <f t="shared" si="587"/>
        <v>0</v>
      </c>
      <c r="FQ342">
        <f t="shared" si="539"/>
        <v>0</v>
      </c>
      <c r="FR342" s="215">
        <f t="shared" si="588"/>
        <v>0</v>
      </c>
      <c r="FS342" s="209">
        <f t="shared" si="541"/>
        <v>315</v>
      </c>
      <c r="FU342">
        <f t="shared" si="542"/>
        <v>0</v>
      </c>
    </row>
    <row r="343" spans="6:177">
      <c r="F343" s="2">
        <v>125000</v>
      </c>
      <c r="G343">
        <f t="shared" si="557"/>
        <v>125025</v>
      </c>
      <c r="H343" s="75">
        <f t="shared" si="505"/>
        <v>-20076</v>
      </c>
      <c r="I343" s="2"/>
      <c r="J343" s="2"/>
      <c r="K343" s="2"/>
      <c r="L343" s="2"/>
      <c r="M343" s="2">
        <f t="shared" si="506"/>
        <v>0</v>
      </c>
      <c r="N343" s="2"/>
      <c r="O343" s="2"/>
      <c r="P343" s="2">
        <f t="shared" si="507"/>
        <v>0</v>
      </c>
      <c r="Q343" s="2"/>
      <c r="R343" s="2"/>
      <c r="S343" s="2">
        <f t="shared" si="545"/>
        <v>0</v>
      </c>
      <c r="T343" s="2"/>
      <c r="U343" s="2">
        <f t="shared" si="509"/>
        <v>0</v>
      </c>
      <c r="V343" s="2"/>
      <c r="W343" s="75">
        <f t="shared" si="558"/>
        <v>-4014</v>
      </c>
      <c r="X343" s="75">
        <f t="shared" si="559"/>
        <v>5</v>
      </c>
      <c r="Y343" s="75">
        <f t="shared" si="512"/>
        <v>0</v>
      </c>
      <c r="Z343" s="2"/>
      <c r="AA343" s="2">
        <f t="shared" si="560"/>
        <v>2500</v>
      </c>
      <c r="AB343" s="2">
        <f>IF($F343&lt;=AD$64,AD$65,AD$66)*Calc!$B$12+AD$63</f>
        <v>1500</v>
      </c>
      <c r="AC343" s="2">
        <f t="shared" si="561"/>
        <v>4000</v>
      </c>
      <c r="AD343" s="126">
        <f t="shared" si="562"/>
        <v>-6135</v>
      </c>
      <c r="AE343" s="112">
        <v>4363</v>
      </c>
      <c r="AF343" s="75">
        <f t="shared" si="516"/>
        <v>0</v>
      </c>
      <c r="AG343" s="75"/>
      <c r="AH343" s="75">
        <f t="shared" si="517"/>
        <v>-2779</v>
      </c>
      <c r="AI343" s="75">
        <f t="shared" si="563"/>
        <v>0</v>
      </c>
      <c r="AJ343" s="75">
        <f t="shared" si="564"/>
        <v>0</v>
      </c>
      <c r="AK343" s="75">
        <f t="shared" si="565"/>
        <v>-5586</v>
      </c>
      <c r="AL343" s="75">
        <f t="shared" si="566"/>
        <v>-5586</v>
      </c>
      <c r="AM343" s="114">
        <v>4440</v>
      </c>
      <c r="AN343" s="120"/>
      <c r="AO343" s="75">
        <f t="shared" si="483"/>
        <v>-7755</v>
      </c>
      <c r="AP343" s="75">
        <f t="shared" si="483"/>
        <v>-4891</v>
      </c>
      <c r="AQ343" s="75"/>
      <c r="AR343" s="126">
        <f t="shared" si="520"/>
        <v>-5850</v>
      </c>
      <c r="AS343" s="75">
        <f t="shared" si="596"/>
        <v>-6909</v>
      </c>
      <c r="AT343" s="75">
        <f t="shared" si="596"/>
        <v>-7848</v>
      </c>
      <c r="AU343" s="75">
        <f t="shared" si="596"/>
        <v>0</v>
      </c>
      <c r="AV343" s="75">
        <f t="shared" si="596"/>
        <v>-6549</v>
      </c>
      <c r="AW343" s="112">
        <v>4347</v>
      </c>
      <c r="AX343" s="75">
        <f t="shared" si="485"/>
        <v>-9290</v>
      </c>
      <c r="AY343" s="75">
        <f t="shared" si="485"/>
        <v>-6186</v>
      </c>
      <c r="AZ343" s="75"/>
      <c r="BA343" s="75">
        <f t="shared" si="592"/>
        <v>-6067</v>
      </c>
      <c r="BB343" s="75">
        <f t="shared" si="592"/>
        <v>-3906</v>
      </c>
      <c r="BC343" s="75">
        <f t="shared" si="592"/>
        <v>-6946</v>
      </c>
      <c r="BD343" s="75">
        <f t="shared" si="592"/>
        <v>-6340</v>
      </c>
      <c r="BE343" s="75">
        <f t="shared" si="592"/>
        <v>-5491</v>
      </c>
      <c r="BF343" s="75">
        <f t="shared" si="592"/>
        <v>-4536</v>
      </c>
      <c r="BG343" s="112">
        <v>3182</v>
      </c>
      <c r="BH343" s="75">
        <f t="shared" si="521"/>
        <v>-7146</v>
      </c>
      <c r="BI343" s="75">
        <f t="shared" si="567"/>
        <v>5150</v>
      </c>
      <c r="BJ343" s="75">
        <f t="shared" si="568"/>
        <v>-5530</v>
      </c>
      <c r="BK343" s="75">
        <f t="shared" si="487"/>
        <v>-6030</v>
      </c>
      <c r="BL343" s="75">
        <f t="shared" si="487"/>
        <v>-5083</v>
      </c>
      <c r="BM343" s="75"/>
      <c r="BN343" s="75">
        <f t="shared" si="488"/>
        <v>-7254</v>
      </c>
      <c r="BO343" s="75">
        <f t="shared" si="488"/>
        <v>-5335</v>
      </c>
      <c r="BP343" s="112">
        <v>3980</v>
      </c>
      <c r="BQ343" s="75">
        <f t="shared" si="524"/>
        <v>-5319</v>
      </c>
      <c r="BR343" s="112">
        <v>3685</v>
      </c>
      <c r="BS343" s="75">
        <f t="shared" si="569"/>
        <v>5540</v>
      </c>
      <c r="BT343" s="75">
        <f t="shared" si="590"/>
        <v>-7582</v>
      </c>
      <c r="BU343" s="75">
        <f t="shared" si="590"/>
        <v>-6665</v>
      </c>
      <c r="BV343" s="75">
        <f t="shared" si="590"/>
        <v>0</v>
      </c>
      <c r="BW343" s="75">
        <f t="shared" si="590"/>
        <v>0</v>
      </c>
      <c r="BX343" s="75">
        <f t="shared" si="590"/>
        <v>-5773</v>
      </c>
      <c r="BY343" s="75">
        <f t="shared" si="590"/>
        <v>-5167</v>
      </c>
      <c r="BZ343" s="75">
        <f t="shared" si="590"/>
        <v>-6452</v>
      </c>
      <c r="CA343" s="75">
        <f t="shared" si="590"/>
        <v>-5332</v>
      </c>
      <c r="CB343" s="112">
        <v>3794</v>
      </c>
      <c r="CC343" s="75">
        <f t="shared" si="526"/>
        <v>-1295</v>
      </c>
      <c r="CD343" s="75">
        <f t="shared" si="570"/>
        <v>500</v>
      </c>
      <c r="CE343" s="126">
        <f t="shared" si="571"/>
        <v>-2890</v>
      </c>
      <c r="CF343" s="75">
        <f t="shared" si="529"/>
        <v>-5400</v>
      </c>
      <c r="CG343" s="75"/>
      <c r="CH343" s="75">
        <f t="shared" si="490"/>
        <v>-10189</v>
      </c>
      <c r="CI343" s="75">
        <f t="shared" si="490"/>
        <v>-3838</v>
      </c>
      <c r="CJ343" s="75"/>
      <c r="CK343" s="75">
        <f t="shared" si="491"/>
        <v>-4557</v>
      </c>
      <c r="CL343" s="75">
        <f t="shared" si="491"/>
        <v>-6447</v>
      </c>
      <c r="CM343" s="112">
        <v>3781</v>
      </c>
      <c r="CN343" s="75">
        <f t="shared" si="492"/>
        <v>0</v>
      </c>
      <c r="CO343" s="75">
        <f t="shared" si="492"/>
        <v>0</v>
      </c>
      <c r="CP343" s="75">
        <f t="shared" si="492"/>
        <v>0</v>
      </c>
      <c r="CQ343" s="75"/>
      <c r="CR343" s="126">
        <f t="shared" si="530"/>
        <v>-6530</v>
      </c>
      <c r="CS343" s="112">
        <v>2824.8980000000001</v>
      </c>
      <c r="CT343" s="121">
        <f t="shared" si="572"/>
        <v>-5.2240000000000002E-2</v>
      </c>
      <c r="CU343" s="75">
        <f t="shared" si="493"/>
        <v>-6272</v>
      </c>
      <c r="CV343" s="75">
        <f t="shared" si="493"/>
        <v>-6417</v>
      </c>
      <c r="CW343" s="75">
        <f t="shared" si="493"/>
        <v>0</v>
      </c>
      <c r="CX343" s="126" cm="1">
        <f t="array" ref="CX343">IF($F343&lt;=10000,0,-ROUND(MAX(INDEX(CX$26:CX$38,MATCH(MAX($F343-CX$86-IF(CX$8="Yes",IF(CX$9=0,$U343,MIN($U343,CX$9)),0),0),CX$12:CX$25,1))*(MAX($F343-CX$86-IF(CX$8="Yes",IF(CX$9=0,$U343,MIN($U343,CX$9)),0),0)-INDEX(CX$12:CX$25,MATCH(MAX($F343-CX$86-IF(CX$8="Yes",IF(CX$9=0,$U343,MIN($U343,CX$9)),0),0),CX$12:CX$25,1)))+INDEX(CX$39:CX$51,MATCH(MAX($F343-CX$86-IF(CX$8="Yes",IF(CX$9=0,$U343,MIN($U343,CX$9)),0),0),CX$12:CX$25,1))-CX$87,0),0))*(1-_xlfn.IFNA(INDEX(WVFamilyCredit[Percent],MATCH(1,(WVFamilyCredit[Year]=Calc!$B$4)*(WVFamilyCredit[HH Size]=SUM(Calc!$B$11:$B$12))*(WVFamilyCredit[Status]=Calc!$B$8)*(WVFamilyCredit[greater than]&lt;=$F343)*(WVFamilyCredit[equal to or less than]&gt;=$F343),0)),0))</f>
        <v>-5409</v>
      </c>
      <c r="CY343" s="115" cm="1">
        <f t="array" ref="CY343">(1-_xlfn.IFNA(INDEX(WVFamilyCredit[Percent],MATCH(1,(WVFamilyCredit[Year]=Calc!$B$4)*(WVFamilyCredit[HH Size]=SUM(Calc!$B$11:$B$12))*(WVFamilyCredit[Status]=Calc!$B$8)*(WVFamilyCredit[greater than]&lt;=$F343)*(WVFamilyCredit[equal to or less than]&gt;=$F343),0)),0))</f>
        <v>1</v>
      </c>
      <c r="CZ343" s="112">
        <v>4985</v>
      </c>
      <c r="DA343" s="57"/>
      <c r="DB343" s="75">
        <f t="shared" si="494"/>
        <v>-5539</v>
      </c>
      <c r="DC343" s="75">
        <f t="shared" si="494"/>
        <v>0</v>
      </c>
      <c r="DE343" s="57"/>
      <c r="DF343" s="57">
        <f t="shared" si="573"/>
        <v>4363</v>
      </c>
      <c r="DG343" s="57">
        <f t="shared" si="574"/>
        <v>4440</v>
      </c>
      <c r="DH343">
        <v>0</v>
      </c>
      <c r="DI343" s="57">
        <f t="shared" si="575"/>
        <v>4347</v>
      </c>
      <c r="DJ343" s="75">
        <f t="shared" si="576"/>
        <v>3182</v>
      </c>
      <c r="DK343" s="75">
        <f t="shared" si="577"/>
        <v>3980</v>
      </c>
      <c r="DL343" s="75">
        <f t="shared" si="578"/>
        <v>3685</v>
      </c>
      <c r="DM343" s="57">
        <f t="shared" si="579"/>
        <v>3794</v>
      </c>
      <c r="DN343" s="57">
        <f t="shared" si="580"/>
        <v>3781</v>
      </c>
      <c r="DO343">
        <f>0</f>
        <v>0</v>
      </c>
      <c r="DP343">
        <v>0</v>
      </c>
      <c r="DQ343" s="57">
        <f t="shared" si="581"/>
        <v>-6530</v>
      </c>
      <c r="DR343" s="75">
        <f t="shared" si="582"/>
        <v>-5409</v>
      </c>
      <c r="EB343" s="209" cm="1">
        <f t="array" ref="EB343">_xlfn.IFNA(INDEX(CAeitcTable[],MATCH(1,(CAeitcTable[At Least]&lt;=$F343)*(CAeitcTable[But Not Over]&gt;=$F343),0),MATCH(MIN($B$12,3),VALUE(CAeitcTable[#Headers]),0)),0)</f>
        <v>0</v>
      </c>
      <c r="EC343">
        <f t="shared" si="597"/>
        <v>0</v>
      </c>
      <c r="ED343">
        <f t="shared" si="597"/>
        <v>0</v>
      </c>
      <c r="EE343">
        <f t="shared" si="597"/>
        <v>0</v>
      </c>
      <c r="EF343">
        <f t="shared" si="597"/>
        <v>0</v>
      </c>
      <c r="EI343">
        <f t="shared" si="531"/>
        <v>0</v>
      </c>
      <c r="EK343">
        <f t="shared" si="598"/>
        <v>0</v>
      </c>
      <c r="EL343">
        <f t="shared" si="598"/>
        <v>0</v>
      </c>
      <c r="EM343">
        <f t="shared" si="598"/>
        <v>0</v>
      </c>
      <c r="EN343">
        <f t="shared" si="598"/>
        <v>0</v>
      </c>
      <c r="EP343">
        <f t="shared" si="497"/>
        <v>0</v>
      </c>
      <c r="EQ343">
        <f t="shared" si="497"/>
        <v>0</v>
      </c>
      <c r="ER343" s="209">
        <f t="shared" si="583"/>
        <v>0</v>
      </c>
      <c r="ES343">
        <f t="shared" si="498"/>
        <v>0</v>
      </c>
      <c r="ET343">
        <f t="shared" si="498"/>
        <v>0</v>
      </c>
      <c r="EU343" s="213">
        <f t="shared" si="533"/>
        <v>0</v>
      </c>
      <c r="EW343" s="215">
        <f t="shared" si="584"/>
        <v>0</v>
      </c>
      <c r="EX343">
        <f t="shared" si="499"/>
        <v>0</v>
      </c>
      <c r="EY343">
        <f t="shared" si="499"/>
        <v>0</v>
      </c>
      <c r="FB343">
        <f t="shared" si="500"/>
        <v>0</v>
      </c>
      <c r="FC343">
        <f t="shared" si="500"/>
        <v>0</v>
      </c>
      <c r="FD343">
        <f t="shared" si="500"/>
        <v>0</v>
      </c>
      <c r="FG343" s="215">
        <f t="shared" si="585"/>
        <v>0</v>
      </c>
      <c r="FH343">
        <f t="shared" si="501"/>
        <v>0</v>
      </c>
      <c r="FI343">
        <f t="shared" si="501"/>
        <v>0</v>
      </c>
      <c r="FK343">
        <f t="shared" si="536"/>
        <v>0</v>
      </c>
      <c r="FL343" s="215">
        <f t="shared" si="586"/>
        <v>0</v>
      </c>
      <c r="FP343" s="215">
        <f t="shared" si="587"/>
        <v>0</v>
      </c>
      <c r="FQ343">
        <f t="shared" si="539"/>
        <v>0</v>
      </c>
      <c r="FR343" s="215">
        <f t="shared" si="588"/>
        <v>0</v>
      </c>
      <c r="FS343" s="209">
        <f t="shared" si="541"/>
        <v>315</v>
      </c>
      <c r="FU343">
        <f t="shared" si="542"/>
        <v>0</v>
      </c>
    </row>
    <row r="344" spans="6:177">
      <c r="F344" s="2">
        <v>125500</v>
      </c>
      <c r="G344">
        <f t="shared" si="557"/>
        <v>125525</v>
      </c>
      <c r="H344" s="75">
        <f t="shared" si="505"/>
        <v>-20196</v>
      </c>
      <c r="I344" s="2"/>
      <c r="J344" s="2"/>
      <c r="K344" s="2"/>
      <c r="L344" s="2"/>
      <c r="M344" s="2">
        <f t="shared" si="506"/>
        <v>0</v>
      </c>
      <c r="N344" s="2"/>
      <c r="O344" s="2"/>
      <c r="P344" s="2">
        <f t="shared" si="507"/>
        <v>0</v>
      </c>
      <c r="Q344" s="2"/>
      <c r="R344" s="2"/>
      <c r="S344" s="2">
        <f t="shared" si="545"/>
        <v>0</v>
      </c>
      <c r="T344" s="2"/>
      <c r="U344" s="2">
        <f t="shared" si="509"/>
        <v>0</v>
      </c>
      <c r="V344" s="2"/>
      <c r="W344" s="75">
        <f t="shared" si="558"/>
        <v>-4033</v>
      </c>
      <c r="X344" s="75">
        <f t="shared" si="559"/>
        <v>5</v>
      </c>
      <c r="Y344" s="75">
        <f t="shared" si="512"/>
        <v>0</v>
      </c>
      <c r="Z344" s="2"/>
      <c r="AA344" s="2">
        <f t="shared" si="560"/>
        <v>2500</v>
      </c>
      <c r="AB344" s="2">
        <f>IF($F344&lt;=AD$64,AD$65,AD$66)*Calc!$B$12+AD$63</f>
        <v>1500</v>
      </c>
      <c r="AC344" s="2">
        <f t="shared" si="561"/>
        <v>4000</v>
      </c>
      <c r="AD344" s="126">
        <f t="shared" si="562"/>
        <v>-6160</v>
      </c>
      <c r="AE344" s="112">
        <v>4363</v>
      </c>
      <c r="AF344" s="75">
        <f t="shared" si="516"/>
        <v>0</v>
      </c>
      <c r="AG344" s="75"/>
      <c r="AH344" s="75">
        <f t="shared" si="517"/>
        <v>-2791</v>
      </c>
      <c r="AI344" s="75">
        <f t="shared" si="563"/>
        <v>0</v>
      </c>
      <c r="AJ344" s="75">
        <f t="shared" si="564"/>
        <v>0</v>
      </c>
      <c r="AK344" s="75">
        <f t="shared" si="565"/>
        <v>-5610</v>
      </c>
      <c r="AL344" s="75">
        <f t="shared" si="566"/>
        <v>-5610</v>
      </c>
      <c r="AM344" s="114">
        <v>4440</v>
      </c>
      <c r="AN344" s="120"/>
      <c r="AO344" s="75">
        <f t="shared" si="483"/>
        <v>-7801</v>
      </c>
      <c r="AP344" s="75">
        <f t="shared" si="483"/>
        <v>-4913</v>
      </c>
      <c r="AQ344" s="75"/>
      <c r="AR344" s="126">
        <f t="shared" si="520"/>
        <v>-5880</v>
      </c>
      <c r="AS344" s="75">
        <f t="shared" si="596"/>
        <v>-6942</v>
      </c>
      <c r="AT344" s="75">
        <f t="shared" si="596"/>
        <v>-7890</v>
      </c>
      <c r="AU344" s="75">
        <f t="shared" si="596"/>
        <v>0</v>
      </c>
      <c r="AV344" s="75">
        <f t="shared" si="596"/>
        <v>-6578</v>
      </c>
      <c r="AW344" s="112">
        <v>4347</v>
      </c>
      <c r="AX344" s="75">
        <f t="shared" si="485"/>
        <v>-9331</v>
      </c>
      <c r="AY344" s="75">
        <f t="shared" si="485"/>
        <v>-6215</v>
      </c>
      <c r="AZ344" s="75"/>
      <c r="BA344" s="75">
        <f t="shared" si="592"/>
        <v>-6092</v>
      </c>
      <c r="BB344" s="75">
        <f t="shared" si="592"/>
        <v>-3922</v>
      </c>
      <c r="BC344" s="75">
        <f t="shared" si="592"/>
        <v>-6976</v>
      </c>
      <c r="BD344" s="75">
        <f t="shared" si="592"/>
        <v>-6368</v>
      </c>
      <c r="BE344" s="75">
        <f t="shared" si="592"/>
        <v>-5513</v>
      </c>
      <c r="BF344" s="75">
        <f t="shared" si="592"/>
        <v>-4558</v>
      </c>
      <c r="BG344" s="112">
        <v>3182</v>
      </c>
      <c r="BH344" s="75">
        <f t="shared" si="521"/>
        <v>-7182</v>
      </c>
      <c r="BI344" s="75">
        <f t="shared" si="567"/>
        <v>5150</v>
      </c>
      <c r="BJ344" s="75">
        <f t="shared" si="568"/>
        <v>-5555</v>
      </c>
      <c r="BK344" s="75">
        <f t="shared" si="487"/>
        <v>-6055</v>
      </c>
      <c r="BL344" s="75">
        <f t="shared" si="487"/>
        <v>-5104</v>
      </c>
      <c r="BM344" s="75"/>
      <c r="BN344" s="75">
        <f t="shared" si="488"/>
        <v>-7293</v>
      </c>
      <c r="BO344" s="75">
        <f t="shared" si="488"/>
        <v>-5360</v>
      </c>
      <c r="BP344" s="112">
        <v>3980</v>
      </c>
      <c r="BQ344" s="75">
        <f t="shared" si="524"/>
        <v>-5344</v>
      </c>
      <c r="BR344" s="112">
        <v>3685</v>
      </c>
      <c r="BS344" s="75">
        <f t="shared" si="569"/>
        <v>5540</v>
      </c>
      <c r="BT344" s="75">
        <f t="shared" si="590"/>
        <v>-7615</v>
      </c>
      <c r="BU344" s="75">
        <f t="shared" si="590"/>
        <v>-6698</v>
      </c>
      <c r="BV344" s="75">
        <f t="shared" si="590"/>
        <v>0</v>
      </c>
      <c r="BW344" s="75">
        <f t="shared" si="590"/>
        <v>0</v>
      </c>
      <c r="BX344" s="75">
        <f t="shared" si="590"/>
        <v>-5804</v>
      </c>
      <c r="BY344" s="75">
        <f t="shared" si="590"/>
        <v>-5191</v>
      </c>
      <c r="BZ344" s="75">
        <f t="shared" si="590"/>
        <v>-6482</v>
      </c>
      <c r="CA344" s="75">
        <f t="shared" si="590"/>
        <v>-5356</v>
      </c>
      <c r="CB344" s="112">
        <v>3794</v>
      </c>
      <c r="CC344" s="75">
        <f t="shared" si="526"/>
        <v>-1305</v>
      </c>
      <c r="CD344" s="75">
        <f t="shared" si="570"/>
        <v>500</v>
      </c>
      <c r="CE344" s="126">
        <f t="shared" si="571"/>
        <v>-2909</v>
      </c>
      <c r="CF344" s="75">
        <f t="shared" si="529"/>
        <v>-5424</v>
      </c>
      <c r="CG344" s="75"/>
      <c r="CH344" s="75">
        <f t="shared" si="490"/>
        <v>-10232</v>
      </c>
      <c r="CI344" s="75">
        <f t="shared" si="490"/>
        <v>-3853</v>
      </c>
      <c r="CJ344" s="75"/>
      <c r="CK344" s="75">
        <f t="shared" si="491"/>
        <v>-4581</v>
      </c>
      <c r="CL344" s="75">
        <f t="shared" si="491"/>
        <v>-6479</v>
      </c>
      <c r="CM344" s="112">
        <v>3781</v>
      </c>
      <c r="CN344" s="75">
        <f t="shared" si="492"/>
        <v>0</v>
      </c>
      <c r="CO344" s="75">
        <f t="shared" si="492"/>
        <v>0</v>
      </c>
      <c r="CP344" s="75">
        <f t="shared" si="492"/>
        <v>0</v>
      </c>
      <c r="CQ344" s="75"/>
      <c r="CR344" s="126">
        <f t="shared" si="530"/>
        <v>-6561</v>
      </c>
      <c r="CS344" s="112">
        <v>2824.8980000000001</v>
      </c>
      <c r="CT344" s="121">
        <f t="shared" si="572"/>
        <v>-5.2278884462151391E-2</v>
      </c>
      <c r="CU344" s="75">
        <f t="shared" si="493"/>
        <v>-6310</v>
      </c>
      <c r="CV344" s="75">
        <f t="shared" si="493"/>
        <v>-6445</v>
      </c>
      <c r="CW344" s="75">
        <f t="shared" si="493"/>
        <v>0</v>
      </c>
      <c r="CX344" s="126" cm="1">
        <f t="array" ref="CX344">IF($F344&lt;=10000,0,-ROUND(MAX(INDEX(CX$26:CX$38,MATCH(MAX($F344-CX$86-IF(CX$8="Yes",IF(CX$9=0,$U344,MIN($U344,CX$9)),0),0),CX$12:CX$25,1))*(MAX($F344-CX$86-IF(CX$8="Yes",IF(CX$9=0,$U344,MIN($U344,CX$9)),0),0)-INDEX(CX$12:CX$25,MATCH(MAX($F344-CX$86-IF(CX$8="Yes",IF(CX$9=0,$U344,MIN($U344,CX$9)),0),0),CX$12:CX$25,1)))+INDEX(CX$39:CX$51,MATCH(MAX($F344-CX$86-IF(CX$8="Yes",IF(CX$9=0,$U344,MIN($U344,CX$9)),0),0),CX$12:CX$25,1))-CX$87,0),0))*(1-_xlfn.IFNA(INDEX(WVFamilyCredit[Percent],MATCH(1,(WVFamilyCredit[Year]=Calc!$B$4)*(WVFamilyCredit[HH Size]=SUM(Calc!$B$11:$B$12))*(WVFamilyCredit[Status]=Calc!$B$8)*(WVFamilyCredit[greater than]&lt;=$F344)*(WVFamilyCredit[equal to or less than]&gt;=$F344),0)),0))</f>
        <v>-5435</v>
      </c>
      <c r="CY344" s="115" cm="1">
        <f t="array" ref="CY344">(1-_xlfn.IFNA(INDEX(WVFamilyCredit[Percent],MATCH(1,(WVFamilyCredit[Year]=Calc!$B$4)*(WVFamilyCredit[HH Size]=SUM(Calc!$B$11:$B$12))*(WVFamilyCredit[Status]=Calc!$B$8)*(WVFamilyCredit[greater than]&lt;=$F344)*(WVFamilyCredit[equal to or less than]&gt;=$F344),0)),0))</f>
        <v>1</v>
      </c>
      <c r="CZ344" s="112">
        <v>4985</v>
      </c>
      <c r="DA344" s="57"/>
      <c r="DB344" s="75">
        <f t="shared" si="494"/>
        <v>-5565</v>
      </c>
      <c r="DC344" s="75">
        <f t="shared" si="494"/>
        <v>0</v>
      </c>
      <c r="DE344" s="57"/>
      <c r="DF344" s="57">
        <f t="shared" si="573"/>
        <v>4363</v>
      </c>
      <c r="DG344" s="57">
        <f t="shared" si="574"/>
        <v>4440</v>
      </c>
      <c r="DH344">
        <v>0</v>
      </c>
      <c r="DI344" s="57">
        <f t="shared" si="575"/>
        <v>4347</v>
      </c>
      <c r="DJ344" s="75">
        <f t="shared" si="576"/>
        <v>3182</v>
      </c>
      <c r="DK344" s="75">
        <f t="shared" si="577"/>
        <v>3980</v>
      </c>
      <c r="DL344" s="75">
        <f t="shared" si="578"/>
        <v>3685</v>
      </c>
      <c r="DM344" s="57">
        <f t="shared" si="579"/>
        <v>3794</v>
      </c>
      <c r="DN344" s="57">
        <f t="shared" si="580"/>
        <v>3781</v>
      </c>
      <c r="DO344">
        <f>0</f>
        <v>0</v>
      </c>
      <c r="DP344">
        <v>0</v>
      </c>
      <c r="DQ344" s="57">
        <f t="shared" si="581"/>
        <v>-6561</v>
      </c>
      <c r="DR344" s="75">
        <f t="shared" si="582"/>
        <v>-5435</v>
      </c>
      <c r="EB344" s="209" cm="1">
        <f t="array" ref="EB344">_xlfn.IFNA(INDEX(CAeitcTable[],MATCH(1,(CAeitcTable[At Least]&lt;=$F344)*(CAeitcTable[But Not Over]&gt;=$F344),0),MATCH(MIN($B$12,3),VALUE(CAeitcTable[#Headers]),0)),0)</f>
        <v>0</v>
      </c>
      <c r="EC344">
        <f t="shared" si="597"/>
        <v>0</v>
      </c>
      <c r="ED344">
        <f t="shared" si="597"/>
        <v>0</v>
      </c>
      <c r="EE344">
        <f t="shared" si="597"/>
        <v>0</v>
      </c>
      <c r="EF344">
        <f t="shared" si="597"/>
        <v>0</v>
      </c>
      <c r="EI344">
        <f t="shared" si="531"/>
        <v>0</v>
      </c>
      <c r="EK344">
        <f t="shared" si="598"/>
        <v>0</v>
      </c>
      <c r="EL344">
        <f t="shared" si="598"/>
        <v>0</v>
      </c>
      <c r="EM344">
        <f t="shared" si="598"/>
        <v>0</v>
      </c>
      <c r="EN344">
        <f t="shared" si="598"/>
        <v>0</v>
      </c>
      <c r="EP344">
        <f t="shared" si="497"/>
        <v>0</v>
      </c>
      <c r="EQ344">
        <f t="shared" si="497"/>
        <v>0</v>
      </c>
      <c r="ER344" s="209">
        <f t="shared" si="583"/>
        <v>0</v>
      </c>
      <c r="ES344">
        <f t="shared" si="498"/>
        <v>0</v>
      </c>
      <c r="ET344">
        <f t="shared" si="498"/>
        <v>0</v>
      </c>
      <c r="EU344" s="213">
        <f t="shared" si="533"/>
        <v>0</v>
      </c>
      <c r="EW344" s="215">
        <f t="shared" si="584"/>
        <v>0</v>
      </c>
      <c r="EX344">
        <f t="shared" si="499"/>
        <v>0</v>
      </c>
      <c r="EY344">
        <f t="shared" si="499"/>
        <v>0</v>
      </c>
      <c r="FB344">
        <f t="shared" si="500"/>
        <v>0</v>
      </c>
      <c r="FC344">
        <f t="shared" si="500"/>
        <v>0</v>
      </c>
      <c r="FD344">
        <f t="shared" si="500"/>
        <v>0</v>
      </c>
      <c r="FG344" s="215">
        <f t="shared" si="585"/>
        <v>0</v>
      </c>
      <c r="FH344">
        <f t="shared" si="501"/>
        <v>0</v>
      </c>
      <c r="FI344">
        <f t="shared" si="501"/>
        <v>0</v>
      </c>
      <c r="FK344">
        <f t="shared" si="536"/>
        <v>0</v>
      </c>
      <c r="FL344" s="215">
        <f t="shared" si="586"/>
        <v>0</v>
      </c>
      <c r="FP344" s="215">
        <f t="shared" si="587"/>
        <v>0</v>
      </c>
      <c r="FQ344">
        <f t="shared" si="539"/>
        <v>0</v>
      </c>
      <c r="FR344" s="215">
        <f t="shared" si="588"/>
        <v>0</v>
      </c>
      <c r="FS344" s="209">
        <f t="shared" si="541"/>
        <v>315</v>
      </c>
      <c r="FU344">
        <f t="shared" si="542"/>
        <v>0</v>
      </c>
    </row>
    <row r="345" spans="6:177">
      <c r="F345" s="2">
        <v>126000</v>
      </c>
      <c r="G345">
        <f t="shared" si="557"/>
        <v>126025</v>
      </c>
      <c r="H345" s="75">
        <f t="shared" si="505"/>
        <v>-20316</v>
      </c>
      <c r="I345" s="2"/>
      <c r="J345" s="2"/>
      <c r="K345" s="2"/>
      <c r="L345" s="2"/>
      <c r="M345" s="2">
        <f t="shared" si="506"/>
        <v>0</v>
      </c>
      <c r="N345" s="2"/>
      <c r="O345" s="2"/>
      <c r="P345" s="2">
        <f t="shared" si="507"/>
        <v>0</v>
      </c>
      <c r="Q345" s="2"/>
      <c r="R345" s="2"/>
      <c r="S345" s="2">
        <f t="shared" si="545"/>
        <v>0</v>
      </c>
      <c r="T345" s="2"/>
      <c r="U345" s="2">
        <f t="shared" si="509"/>
        <v>0</v>
      </c>
      <c r="V345" s="2"/>
      <c r="W345" s="75">
        <f t="shared" si="558"/>
        <v>-4053</v>
      </c>
      <c r="X345" s="75">
        <f t="shared" si="559"/>
        <v>5</v>
      </c>
      <c r="Y345" s="75">
        <f t="shared" si="512"/>
        <v>0</v>
      </c>
      <c r="Z345" s="2"/>
      <c r="AA345" s="2">
        <f t="shared" si="560"/>
        <v>2500</v>
      </c>
      <c r="AB345" s="2">
        <f>IF($F345&lt;=AD$64,AD$65,AD$66)*Calc!$B$12+AD$63</f>
        <v>1500</v>
      </c>
      <c r="AC345" s="2">
        <f t="shared" si="561"/>
        <v>4000</v>
      </c>
      <c r="AD345" s="126">
        <f t="shared" si="562"/>
        <v>-6185</v>
      </c>
      <c r="AE345" s="112">
        <v>4363</v>
      </c>
      <c r="AF345" s="75">
        <f t="shared" si="516"/>
        <v>0</v>
      </c>
      <c r="AG345" s="75"/>
      <c r="AH345" s="75">
        <f t="shared" si="517"/>
        <v>-2804</v>
      </c>
      <c r="AI345" s="75">
        <f t="shared" si="563"/>
        <v>0</v>
      </c>
      <c r="AJ345" s="75">
        <f t="shared" si="564"/>
        <v>0</v>
      </c>
      <c r="AK345" s="75">
        <f t="shared" si="565"/>
        <v>-5633</v>
      </c>
      <c r="AL345" s="75">
        <f t="shared" si="566"/>
        <v>-5633</v>
      </c>
      <c r="AM345" s="114">
        <v>4440</v>
      </c>
      <c r="AN345" s="120"/>
      <c r="AO345" s="75">
        <f t="shared" si="483"/>
        <v>-7848</v>
      </c>
      <c r="AP345" s="75">
        <f t="shared" si="483"/>
        <v>-4935</v>
      </c>
      <c r="AQ345" s="75"/>
      <c r="AR345" s="126">
        <f t="shared" si="520"/>
        <v>-5910</v>
      </c>
      <c r="AS345" s="75">
        <f t="shared" si="596"/>
        <v>-6975</v>
      </c>
      <c r="AT345" s="75">
        <f t="shared" si="596"/>
        <v>-7933</v>
      </c>
      <c r="AU345" s="75">
        <f t="shared" si="596"/>
        <v>0</v>
      </c>
      <c r="AV345" s="75">
        <f t="shared" si="596"/>
        <v>-6607</v>
      </c>
      <c r="AW345" s="112">
        <v>4347</v>
      </c>
      <c r="AX345" s="75">
        <f t="shared" si="485"/>
        <v>-9373</v>
      </c>
      <c r="AY345" s="75">
        <f t="shared" si="485"/>
        <v>-6244</v>
      </c>
      <c r="AZ345" s="75"/>
      <c r="BA345" s="75">
        <f t="shared" si="592"/>
        <v>-6117</v>
      </c>
      <c r="BB345" s="75">
        <f t="shared" si="592"/>
        <v>-3938</v>
      </c>
      <c r="BC345" s="75">
        <f t="shared" si="592"/>
        <v>-7006</v>
      </c>
      <c r="BD345" s="75">
        <f t="shared" si="592"/>
        <v>-6397</v>
      </c>
      <c r="BE345" s="75">
        <f t="shared" si="592"/>
        <v>-5536</v>
      </c>
      <c r="BF345" s="75">
        <f t="shared" si="592"/>
        <v>-4579</v>
      </c>
      <c r="BG345" s="112">
        <v>3182</v>
      </c>
      <c r="BH345" s="75">
        <f t="shared" si="521"/>
        <v>-7218</v>
      </c>
      <c r="BI345" s="75">
        <f t="shared" si="567"/>
        <v>5150</v>
      </c>
      <c r="BJ345" s="75">
        <f t="shared" si="568"/>
        <v>-5580</v>
      </c>
      <c r="BK345" s="75">
        <f t="shared" si="487"/>
        <v>-6080</v>
      </c>
      <c r="BL345" s="75">
        <f t="shared" si="487"/>
        <v>-5126</v>
      </c>
      <c r="BM345" s="75"/>
      <c r="BN345" s="75">
        <f t="shared" si="488"/>
        <v>-7333</v>
      </c>
      <c r="BO345" s="75">
        <f t="shared" si="488"/>
        <v>-5385</v>
      </c>
      <c r="BP345" s="112">
        <v>3980</v>
      </c>
      <c r="BQ345" s="75">
        <f t="shared" si="524"/>
        <v>-5369</v>
      </c>
      <c r="BR345" s="112">
        <v>3685</v>
      </c>
      <c r="BS345" s="75">
        <f t="shared" si="569"/>
        <v>5540</v>
      </c>
      <c r="BT345" s="75">
        <f t="shared" si="590"/>
        <v>-7649</v>
      </c>
      <c r="BU345" s="75">
        <f t="shared" si="590"/>
        <v>-6731</v>
      </c>
      <c r="BV345" s="75">
        <f t="shared" si="590"/>
        <v>0</v>
      </c>
      <c r="BW345" s="75">
        <f t="shared" si="590"/>
        <v>0</v>
      </c>
      <c r="BX345" s="75">
        <f t="shared" si="590"/>
        <v>-5836</v>
      </c>
      <c r="BY345" s="75">
        <f t="shared" si="590"/>
        <v>-5216</v>
      </c>
      <c r="BZ345" s="75">
        <f t="shared" si="590"/>
        <v>-6512</v>
      </c>
      <c r="CA345" s="75">
        <f t="shared" si="590"/>
        <v>-5379</v>
      </c>
      <c r="CB345" s="112">
        <v>3794</v>
      </c>
      <c r="CC345" s="75">
        <f t="shared" si="526"/>
        <v>-1315</v>
      </c>
      <c r="CD345" s="75">
        <f t="shared" si="570"/>
        <v>500</v>
      </c>
      <c r="CE345" s="126">
        <f t="shared" si="571"/>
        <v>-2928</v>
      </c>
      <c r="CF345" s="75">
        <f t="shared" si="529"/>
        <v>-5447</v>
      </c>
      <c r="CG345" s="75"/>
      <c r="CH345" s="75">
        <f t="shared" si="490"/>
        <v>-10276</v>
      </c>
      <c r="CI345" s="75">
        <f t="shared" si="490"/>
        <v>-3868</v>
      </c>
      <c r="CJ345" s="75"/>
      <c r="CK345" s="75">
        <f t="shared" si="491"/>
        <v>-4605</v>
      </c>
      <c r="CL345" s="75">
        <f t="shared" si="491"/>
        <v>-6511</v>
      </c>
      <c r="CM345" s="112">
        <v>3781</v>
      </c>
      <c r="CN345" s="75">
        <f t="shared" si="492"/>
        <v>0</v>
      </c>
      <c r="CO345" s="75">
        <f t="shared" si="492"/>
        <v>0</v>
      </c>
      <c r="CP345" s="75">
        <f t="shared" si="492"/>
        <v>0</v>
      </c>
      <c r="CQ345" s="75"/>
      <c r="CR345" s="126">
        <f t="shared" si="530"/>
        <v>-6592</v>
      </c>
      <c r="CS345" s="112">
        <v>2824.8980000000001</v>
      </c>
      <c r="CT345" s="121">
        <f t="shared" si="572"/>
        <v>-5.2317460317460318E-2</v>
      </c>
      <c r="CU345" s="75">
        <f t="shared" si="493"/>
        <v>-6348</v>
      </c>
      <c r="CV345" s="75">
        <f t="shared" si="493"/>
        <v>-6474</v>
      </c>
      <c r="CW345" s="75">
        <f t="shared" si="493"/>
        <v>0</v>
      </c>
      <c r="CX345" s="126" cm="1">
        <f t="array" ref="CX345">IF($F345&lt;=10000,0,-ROUND(MAX(INDEX(CX$26:CX$38,MATCH(MAX($F345-CX$86-IF(CX$8="Yes",IF(CX$9=0,$U345,MIN($U345,CX$9)),0),0),CX$12:CX$25,1))*(MAX($F345-CX$86-IF(CX$8="Yes",IF(CX$9=0,$U345,MIN($U345,CX$9)),0),0)-INDEX(CX$12:CX$25,MATCH(MAX($F345-CX$86-IF(CX$8="Yes",IF(CX$9=0,$U345,MIN($U345,CX$9)),0),0),CX$12:CX$25,1)))+INDEX(CX$39:CX$51,MATCH(MAX($F345-CX$86-IF(CX$8="Yes",IF(CX$9=0,$U345,MIN($U345,CX$9)),0),0),CX$12:CX$25,1))-CX$87,0),0))*(1-_xlfn.IFNA(INDEX(WVFamilyCredit[Percent],MATCH(1,(WVFamilyCredit[Year]=Calc!$B$4)*(WVFamilyCredit[HH Size]=SUM(Calc!$B$11:$B$12))*(WVFamilyCredit[Status]=Calc!$B$8)*(WVFamilyCredit[greater than]&lt;=$F345)*(WVFamilyCredit[equal to or less than]&gt;=$F345),0)),0))</f>
        <v>-5460</v>
      </c>
      <c r="CY345" s="115" cm="1">
        <f t="array" ref="CY345">(1-_xlfn.IFNA(INDEX(WVFamilyCredit[Percent],MATCH(1,(WVFamilyCredit[Year]=Calc!$B$4)*(WVFamilyCredit[HH Size]=SUM(Calc!$B$11:$B$12))*(WVFamilyCredit[Status]=Calc!$B$8)*(WVFamilyCredit[greater than]&lt;=$F345)*(WVFamilyCredit[equal to or less than]&gt;=$F345),0)),0))</f>
        <v>1</v>
      </c>
      <c r="CZ345" s="112">
        <v>4985</v>
      </c>
      <c r="DA345" s="57"/>
      <c r="DB345" s="75">
        <f t="shared" si="494"/>
        <v>-5592</v>
      </c>
      <c r="DC345" s="75">
        <f t="shared" si="494"/>
        <v>0</v>
      </c>
      <c r="DE345" s="57"/>
      <c r="DF345" s="57">
        <f t="shared" si="573"/>
        <v>4363</v>
      </c>
      <c r="DG345" s="57">
        <f t="shared" si="574"/>
        <v>4440</v>
      </c>
      <c r="DH345">
        <v>0</v>
      </c>
      <c r="DI345" s="57">
        <f t="shared" si="575"/>
        <v>4347</v>
      </c>
      <c r="DJ345" s="75">
        <f t="shared" si="576"/>
        <v>3182</v>
      </c>
      <c r="DK345" s="75">
        <f t="shared" si="577"/>
        <v>3980</v>
      </c>
      <c r="DL345" s="75">
        <f t="shared" si="578"/>
        <v>3685</v>
      </c>
      <c r="DM345" s="57">
        <f t="shared" si="579"/>
        <v>3794</v>
      </c>
      <c r="DN345" s="57">
        <f t="shared" si="580"/>
        <v>3781</v>
      </c>
      <c r="DO345">
        <f>0</f>
        <v>0</v>
      </c>
      <c r="DP345">
        <v>0</v>
      </c>
      <c r="DQ345" s="57">
        <f t="shared" si="581"/>
        <v>-6592</v>
      </c>
      <c r="DR345" s="75">
        <f t="shared" si="582"/>
        <v>-5460</v>
      </c>
      <c r="EB345" s="209" cm="1">
        <f t="array" ref="EB345">_xlfn.IFNA(INDEX(CAeitcTable[],MATCH(1,(CAeitcTable[At Least]&lt;=$F345)*(CAeitcTable[But Not Over]&gt;=$F345),0),MATCH(MIN($B$12,3),VALUE(CAeitcTable[#Headers]),0)),0)</f>
        <v>0</v>
      </c>
      <c r="EC345">
        <f t="shared" si="597"/>
        <v>0</v>
      </c>
      <c r="ED345">
        <f t="shared" si="597"/>
        <v>0</v>
      </c>
      <c r="EE345">
        <f t="shared" si="597"/>
        <v>0</v>
      </c>
      <c r="EF345">
        <f t="shared" si="597"/>
        <v>0</v>
      </c>
      <c r="EI345">
        <f t="shared" si="531"/>
        <v>0</v>
      </c>
      <c r="EK345">
        <f t="shared" si="598"/>
        <v>0</v>
      </c>
      <c r="EL345">
        <f t="shared" si="598"/>
        <v>0</v>
      </c>
      <c r="EM345">
        <f t="shared" si="598"/>
        <v>0</v>
      </c>
      <c r="EN345">
        <f t="shared" si="598"/>
        <v>0</v>
      </c>
      <c r="EP345">
        <f t="shared" si="497"/>
        <v>0</v>
      </c>
      <c r="EQ345">
        <f t="shared" si="497"/>
        <v>0</v>
      </c>
      <c r="ER345" s="209">
        <f t="shared" si="583"/>
        <v>0</v>
      </c>
      <c r="ES345">
        <f t="shared" si="498"/>
        <v>0</v>
      </c>
      <c r="ET345">
        <f t="shared" si="498"/>
        <v>0</v>
      </c>
      <c r="EU345" s="213">
        <f t="shared" si="533"/>
        <v>0</v>
      </c>
      <c r="EW345" s="215">
        <f t="shared" si="584"/>
        <v>0</v>
      </c>
      <c r="EX345">
        <f t="shared" si="499"/>
        <v>0</v>
      </c>
      <c r="EY345">
        <f t="shared" si="499"/>
        <v>0</v>
      </c>
      <c r="FB345">
        <f t="shared" si="500"/>
        <v>0</v>
      </c>
      <c r="FC345">
        <f t="shared" si="500"/>
        <v>0</v>
      </c>
      <c r="FD345">
        <f t="shared" si="500"/>
        <v>0</v>
      </c>
      <c r="FG345" s="215">
        <f t="shared" si="585"/>
        <v>0</v>
      </c>
      <c r="FH345">
        <f t="shared" si="501"/>
        <v>0</v>
      </c>
      <c r="FI345">
        <f t="shared" si="501"/>
        <v>0</v>
      </c>
      <c r="FK345">
        <f t="shared" si="536"/>
        <v>0</v>
      </c>
      <c r="FL345" s="215">
        <f t="shared" si="586"/>
        <v>0</v>
      </c>
      <c r="FP345" s="215">
        <f t="shared" si="587"/>
        <v>0</v>
      </c>
      <c r="FQ345">
        <f t="shared" si="539"/>
        <v>0</v>
      </c>
      <c r="FR345" s="215">
        <f t="shared" si="588"/>
        <v>0</v>
      </c>
      <c r="FS345" s="209">
        <f t="shared" si="541"/>
        <v>315</v>
      </c>
      <c r="FU345">
        <f t="shared" si="542"/>
        <v>0</v>
      </c>
    </row>
    <row r="346" spans="6:177">
      <c r="F346" s="2">
        <v>126500</v>
      </c>
      <c r="G346">
        <f t="shared" si="557"/>
        <v>126525</v>
      </c>
      <c r="H346" s="75">
        <f t="shared" si="505"/>
        <v>-20436</v>
      </c>
      <c r="I346" s="2"/>
      <c r="J346" s="2"/>
      <c r="K346" s="2"/>
      <c r="L346" s="2"/>
      <c r="M346" s="2">
        <f t="shared" si="506"/>
        <v>0</v>
      </c>
      <c r="N346" s="2"/>
      <c r="O346" s="2"/>
      <c r="P346" s="2">
        <f t="shared" si="507"/>
        <v>0</v>
      </c>
      <c r="Q346" s="2"/>
      <c r="R346" s="2"/>
      <c r="S346" s="2">
        <f t="shared" si="545"/>
        <v>0</v>
      </c>
      <c r="T346" s="2"/>
      <c r="U346" s="2">
        <f t="shared" si="509"/>
        <v>0</v>
      </c>
      <c r="V346" s="2"/>
      <c r="W346" s="75">
        <f t="shared" si="558"/>
        <v>-4072</v>
      </c>
      <c r="X346" s="75">
        <f t="shared" si="559"/>
        <v>5</v>
      </c>
      <c r="Y346" s="75">
        <f t="shared" si="512"/>
        <v>0</v>
      </c>
      <c r="Z346" s="2"/>
      <c r="AA346" s="2">
        <f t="shared" si="560"/>
        <v>2500</v>
      </c>
      <c r="AB346" s="2">
        <f>IF($F346&lt;=AD$64,AD$65,AD$66)*Calc!$B$12+AD$63</f>
        <v>1500</v>
      </c>
      <c r="AC346" s="2">
        <f t="shared" si="561"/>
        <v>4000</v>
      </c>
      <c r="AD346" s="126">
        <f t="shared" si="562"/>
        <v>-6210</v>
      </c>
      <c r="AE346" s="112">
        <v>4363</v>
      </c>
      <c r="AF346" s="75">
        <f t="shared" si="516"/>
        <v>0</v>
      </c>
      <c r="AG346" s="75"/>
      <c r="AH346" s="75">
        <f t="shared" si="517"/>
        <v>-2816</v>
      </c>
      <c r="AI346" s="75">
        <f t="shared" si="563"/>
        <v>0</v>
      </c>
      <c r="AJ346" s="75">
        <f t="shared" si="564"/>
        <v>0</v>
      </c>
      <c r="AK346" s="75">
        <f t="shared" si="565"/>
        <v>-5657</v>
      </c>
      <c r="AL346" s="75">
        <f t="shared" si="566"/>
        <v>-5657</v>
      </c>
      <c r="AM346" s="114">
        <v>4440</v>
      </c>
      <c r="AN346" s="120"/>
      <c r="AO346" s="75">
        <f t="shared" si="483"/>
        <v>-7894</v>
      </c>
      <c r="AP346" s="75">
        <f t="shared" si="483"/>
        <v>-4957</v>
      </c>
      <c r="AQ346" s="75"/>
      <c r="AR346" s="126">
        <f t="shared" si="520"/>
        <v>-5940</v>
      </c>
      <c r="AS346" s="75">
        <f t="shared" si="596"/>
        <v>-7008</v>
      </c>
      <c r="AT346" s="75">
        <f t="shared" si="596"/>
        <v>-7975</v>
      </c>
      <c r="AU346" s="75">
        <f t="shared" si="596"/>
        <v>0</v>
      </c>
      <c r="AV346" s="75">
        <f t="shared" si="596"/>
        <v>-6636</v>
      </c>
      <c r="AW346" s="112">
        <v>4347</v>
      </c>
      <c r="AX346" s="75">
        <f t="shared" si="485"/>
        <v>-9414</v>
      </c>
      <c r="AY346" s="75">
        <f t="shared" si="485"/>
        <v>-6273</v>
      </c>
      <c r="AZ346" s="75"/>
      <c r="BA346" s="75">
        <f t="shared" si="592"/>
        <v>-6142</v>
      </c>
      <c r="BB346" s="75">
        <f t="shared" si="592"/>
        <v>-3953</v>
      </c>
      <c r="BC346" s="75">
        <f t="shared" si="592"/>
        <v>-7036</v>
      </c>
      <c r="BD346" s="75">
        <f t="shared" si="592"/>
        <v>-6425</v>
      </c>
      <c r="BE346" s="75">
        <f t="shared" si="592"/>
        <v>-5558</v>
      </c>
      <c r="BF346" s="75">
        <f t="shared" si="592"/>
        <v>-4600</v>
      </c>
      <c r="BG346" s="112">
        <v>3182</v>
      </c>
      <c r="BH346" s="75">
        <f t="shared" si="521"/>
        <v>-7253</v>
      </c>
      <c r="BI346" s="75">
        <f t="shared" si="567"/>
        <v>5150</v>
      </c>
      <c r="BJ346" s="75">
        <f t="shared" si="568"/>
        <v>-5605</v>
      </c>
      <c r="BK346" s="75">
        <f t="shared" si="487"/>
        <v>-6105</v>
      </c>
      <c r="BL346" s="75">
        <f t="shared" si="487"/>
        <v>-5147</v>
      </c>
      <c r="BM346" s="75"/>
      <c r="BN346" s="75">
        <f t="shared" si="488"/>
        <v>-7372</v>
      </c>
      <c r="BO346" s="75">
        <f t="shared" si="488"/>
        <v>-5410</v>
      </c>
      <c r="BP346" s="112">
        <v>3980</v>
      </c>
      <c r="BQ346" s="75">
        <f t="shared" si="524"/>
        <v>-5393</v>
      </c>
      <c r="BR346" s="112">
        <v>3685</v>
      </c>
      <c r="BS346" s="75">
        <f t="shared" si="569"/>
        <v>5540</v>
      </c>
      <c r="BT346" s="75">
        <f t="shared" si="590"/>
        <v>-7683</v>
      </c>
      <c r="BU346" s="75">
        <f t="shared" si="590"/>
        <v>-6764</v>
      </c>
      <c r="BV346" s="75">
        <f t="shared" si="590"/>
        <v>0</v>
      </c>
      <c r="BW346" s="75">
        <f t="shared" si="590"/>
        <v>0</v>
      </c>
      <c r="BX346" s="75">
        <f t="shared" si="590"/>
        <v>-5868</v>
      </c>
      <c r="BY346" s="75">
        <f t="shared" si="590"/>
        <v>-5240</v>
      </c>
      <c r="BZ346" s="75">
        <f t="shared" si="590"/>
        <v>-6542</v>
      </c>
      <c r="CA346" s="75">
        <f t="shared" ref="CA346" si="599">-ROUND(MAX(INDEX(CA$26:CA$38,MATCH(MAX($F346-CA$86-IF(CA$8="Yes",IF(CA$9=0,$U346,MIN($U346,CA$9)),0),0),CA$12:CA$25,1))*(MAX($F346-CA$86-IF(CA$8="Yes",IF(CA$9=0,$U346,MIN($U346,CA$9)),0),0)-INDEX(CA$12:CA$25,MATCH(MAX($F346-CA$86-IF(CA$8="Yes",IF(CA$9=0,$U346,MIN($U346,CA$9)),0),0),CA$12:CA$25,1)))+INDEX(CA$39:CA$51,MATCH(MAX($F346-CA$86-IF(CA$8="Yes",IF(CA$9=0,$U346,MIN($U346,CA$9)),0),0),CA$12:CA$25,1))-CA$87,0),0)</f>
        <v>-5403</v>
      </c>
      <c r="CB346" s="112">
        <v>3794</v>
      </c>
      <c r="CC346" s="75">
        <f t="shared" si="526"/>
        <v>-1325</v>
      </c>
      <c r="CD346" s="75">
        <f t="shared" si="570"/>
        <v>500</v>
      </c>
      <c r="CE346" s="126">
        <f t="shared" si="571"/>
        <v>-2947</v>
      </c>
      <c r="CF346" s="75">
        <f t="shared" si="529"/>
        <v>-5471</v>
      </c>
      <c r="CG346" s="75"/>
      <c r="CH346" s="75">
        <f t="shared" si="490"/>
        <v>-10320</v>
      </c>
      <c r="CI346" s="75">
        <f t="shared" si="490"/>
        <v>-3884</v>
      </c>
      <c r="CJ346" s="75"/>
      <c r="CK346" s="75">
        <f t="shared" si="491"/>
        <v>-4629</v>
      </c>
      <c r="CL346" s="75">
        <f t="shared" si="491"/>
        <v>-6543</v>
      </c>
      <c r="CM346" s="112">
        <v>3781</v>
      </c>
      <c r="CN346" s="75">
        <f t="shared" si="492"/>
        <v>0</v>
      </c>
      <c r="CO346" s="75">
        <f t="shared" si="492"/>
        <v>0</v>
      </c>
      <c r="CP346" s="75">
        <f t="shared" si="492"/>
        <v>0</v>
      </c>
      <c r="CQ346" s="75"/>
      <c r="CR346" s="126">
        <f t="shared" si="530"/>
        <v>-6622</v>
      </c>
      <c r="CS346" s="112">
        <v>2824.8980000000001</v>
      </c>
      <c r="CT346" s="121">
        <f t="shared" si="572"/>
        <v>-5.2347826086956518E-2</v>
      </c>
      <c r="CU346" s="75">
        <f t="shared" si="493"/>
        <v>-6386</v>
      </c>
      <c r="CV346" s="75">
        <f t="shared" si="493"/>
        <v>-6503</v>
      </c>
      <c r="CW346" s="75">
        <f t="shared" si="493"/>
        <v>0</v>
      </c>
      <c r="CX346" s="126" cm="1">
        <f t="array" ref="CX346">IF($F346&lt;=10000,0,-ROUND(MAX(INDEX(CX$26:CX$38,MATCH(MAX($F346-CX$86-IF(CX$8="Yes",IF(CX$9=0,$U346,MIN($U346,CX$9)),0),0),CX$12:CX$25,1))*(MAX($F346-CX$86-IF(CX$8="Yes",IF(CX$9=0,$U346,MIN($U346,CX$9)),0),0)-INDEX(CX$12:CX$25,MATCH(MAX($F346-CX$86-IF(CX$8="Yes",IF(CX$9=0,$U346,MIN($U346,CX$9)),0),0),CX$12:CX$25,1)))+INDEX(CX$39:CX$51,MATCH(MAX($F346-CX$86-IF(CX$8="Yes",IF(CX$9=0,$U346,MIN($U346,CX$9)),0),0),CX$12:CX$25,1))-CX$87,0),0))*(1-_xlfn.IFNA(INDEX(WVFamilyCredit[Percent],MATCH(1,(WVFamilyCredit[Year]=Calc!$B$4)*(WVFamilyCredit[HH Size]=SUM(Calc!$B$11:$B$12))*(WVFamilyCredit[Status]=Calc!$B$8)*(WVFamilyCredit[greater than]&lt;=$F346)*(WVFamilyCredit[equal to or less than]&gt;=$F346),0)),0))</f>
        <v>-5486</v>
      </c>
      <c r="CY346" s="115" cm="1">
        <f t="array" ref="CY346">(1-_xlfn.IFNA(INDEX(WVFamilyCredit[Percent],MATCH(1,(WVFamilyCredit[Year]=Calc!$B$4)*(WVFamilyCredit[HH Size]=SUM(Calc!$B$11:$B$12))*(WVFamilyCredit[Status]=Calc!$B$8)*(WVFamilyCredit[greater than]&lt;=$F346)*(WVFamilyCredit[equal to or less than]&gt;=$F346),0)),0))</f>
        <v>1</v>
      </c>
      <c r="CZ346" s="112">
        <v>4985</v>
      </c>
      <c r="DA346" s="57"/>
      <c r="DB346" s="75">
        <f t="shared" si="494"/>
        <v>-5618</v>
      </c>
      <c r="DC346" s="75">
        <f t="shared" si="494"/>
        <v>0</v>
      </c>
      <c r="DE346" s="57"/>
      <c r="DF346" s="57">
        <f t="shared" si="573"/>
        <v>4363</v>
      </c>
      <c r="DG346" s="57">
        <f t="shared" si="574"/>
        <v>4440</v>
      </c>
      <c r="DH346">
        <v>0</v>
      </c>
      <c r="DI346" s="57">
        <f t="shared" si="575"/>
        <v>4347</v>
      </c>
      <c r="DJ346" s="75">
        <f t="shared" si="576"/>
        <v>3182</v>
      </c>
      <c r="DK346" s="75">
        <f t="shared" si="577"/>
        <v>3980</v>
      </c>
      <c r="DL346" s="75">
        <f t="shared" si="578"/>
        <v>3685</v>
      </c>
      <c r="DM346" s="57">
        <f t="shared" si="579"/>
        <v>3794</v>
      </c>
      <c r="DN346" s="57">
        <f t="shared" si="580"/>
        <v>3781</v>
      </c>
      <c r="DO346">
        <f>0</f>
        <v>0</v>
      </c>
      <c r="DP346">
        <v>0</v>
      </c>
      <c r="DQ346" s="57">
        <f t="shared" si="581"/>
        <v>-6622</v>
      </c>
      <c r="DR346" s="75">
        <f t="shared" si="582"/>
        <v>-5486</v>
      </c>
      <c r="EB346" s="209" cm="1">
        <f t="array" ref="EB346">_xlfn.IFNA(INDEX(CAeitcTable[],MATCH(1,(CAeitcTable[At Least]&lt;=$F346)*(CAeitcTable[But Not Over]&gt;=$F346),0),MATCH(MIN($B$12,3),VALUE(CAeitcTable[#Headers]),0)),0)</f>
        <v>0</v>
      </c>
      <c r="EC346">
        <f t="shared" si="597"/>
        <v>0</v>
      </c>
      <c r="ED346">
        <f t="shared" si="597"/>
        <v>0</v>
      </c>
      <c r="EE346">
        <f t="shared" si="597"/>
        <v>0</v>
      </c>
      <c r="EF346">
        <f t="shared" si="597"/>
        <v>0</v>
      </c>
      <c r="EI346">
        <f t="shared" si="531"/>
        <v>0</v>
      </c>
      <c r="EK346">
        <f t="shared" si="598"/>
        <v>0</v>
      </c>
      <c r="EL346">
        <f t="shared" si="598"/>
        <v>0</v>
      </c>
      <c r="EM346">
        <f t="shared" si="598"/>
        <v>0</v>
      </c>
      <c r="EN346">
        <f t="shared" si="598"/>
        <v>0</v>
      </c>
      <c r="EP346">
        <f t="shared" si="497"/>
        <v>0</v>
      </c>
      <c r="EQ346">
        <f t="shared" si="497"/>
        <v>0</v>
      </c>
      <c r="ER346" s="209">
        <f t="shared" si="583"/>
        <v>0</v>
      </c>
      <c r="ES346">
        <f t="shared" si="498"/>
        <v>0</v>
      </c>
      <c r="ET346">
        <f t="shared" si="498"/>
        <v>0</v>
      </c>
      <c r="EU346" s="213">
        <f t="shared" si="533"/>
        <v>0</v>
      </c>
      <c r="EW346" s="215">
        <f t="shared" si="584"/>
        <v>0</v>
      </c>
      <c r="EX346">
        <f t="shared" si="499"/>
        <v>0</v>
      </c>
      <c r="EY346">
        <f t="shared" si="499"/>
        <v>0</v>
      </c>
      <c r="FB346">
        <f t="shared" si="500"/>
        <v>0</v>
      </c>
      <c r="FC346">
        <f t="shared" si="500"/>
        <v>0</v>
      </c>
      <c r="FD346">
        <f t="shared" si="500"/>
        <v>0</v>
      </c>
      <c r="FG346" s="215">
        <f t="shared" si="585"/>
        <v>0</v>
      </c>
      <c r="FH346">
        <f t="shared" si="501"/>
        <v>0</v>
      </c>
      <c r="FI346">
        <f t="shared" si="501"/>
        <v>0</v>
      </c>
      <c r="FK346">
        <f t="shared" si="536"/>
        <v>0</v>
      </c>
      <c r="FL346" s="215">
        <f t="shared" si="586"/>
        <v>0</v>
      </c>
      <c r="FP346" s="215">
        <f t="shared" si="587"/>
        <v>0</v>
      </c>
      <c r="FQ346">
        <f t="shared" si="539"/>
        <v>0</v>
      </c>
      <c r="FR346" s="215">
        <f t="shared" si="588"/>
        <v>0</v>
      </c>
      <c r="FS346" s="209">
        <f t="shared" si="541"/>
        <v>315</v>
      </c>
      <c r="FU346">
        <f t="shared" si="542"/>
        <v>0</v>
      </c>
    </row>
    <row r="347" spans="6:177">
      <c r="F347" s="2">
        <v>127000</v>
      </c>
      <c r="G347">
        <f t="shared" si="557"/>
        <v>127025</v>
      </c>
      <c r="H347" s="75">
        <f t="shared" si="505"/>
        <v>-20556</v>
      </c>
      <c r="I347" s="2"/>
      <c r="J347" s="2"/>
      <c r="K347" s="2"/>
      <c r="L347" s="2"/>
      <c r="M347" s="2">
        <f t="shared" si="506"/>
        <v>0</v>
      </c>
      <c r="N347" s="2"/>
      <c r="O347" s="2"/>
      <c r="P347" s="2">
        <f t="shared" si="507"/>
        <v>0</v>
      </c>
      <c r="Q347" s="2"/>
      <c r="R347" s="2"/>
      <c r="S347" s="2">
        <f t="shared" si="545"/>
        <v>0</v>
      </c>
      <c r="T347" s="2"/>
      <c r="U347" s="2">
        <f t="shared" si="509"/>
        <v>0</v>
      </c>
      <c r="V347" s="2"/>
      <c r="W347" s="75">
        <f t="shared" si="558"/>
        <v>-4092</v>
      </c>
      <c r="X347" s="75">
        <f t="shared" si="559"/>
        <v>5</v>
      </c>
      <c r="Y347" s="75">
        <f t="shared" si="512"/>
        <v>0</v>
      </c>
      <c r="Z347" s="2"/>
      <c r="AA347" s="2">
        <f t="shared" si="560"/>
        <v>2500</v>
      </c>
      <c r="AB347" s="2">
        <f>IF($F347&lt;=AD$64,AD$65,AD$66)*Calc!$B$12+AD$63</f>
        <v>1500</v>
      </c>
      <c r="AC347" s="2">
        <f t="shared" si="561"/>
        <v>4000</v>
      </c>
      <c r="AD347" s="126">
        <f t="shared" si="562"/>
        <v>-6235</v>
      </c>
      <c r="AE347" s="112">
        <v>4363</v>
      </c>
      <c r="AF347" s="75">
        <f t="shared" si="516"/>
        <v>0</v>
      </c>
      <c r="AG347" s="75"/>
      <c r="AH347" s="75">
        <f t="shared" si="517"/>
        <v>-2829</v>
      </c>
      <c r="AI347" s="75">
        <f t="shared" si="563"/>
        <v>0</v>
      </c>
      <c r="AJ347" s="75">
        <f t="shared" si="564"/>
        <v>0</v>
      </c>
      <c r="AK347" s="75">
        <f t="shared" si="565"/>
        <v>-5680</v>
      </c>
      <c r="AL347" s="75">
        <f t="shared" si="566"/>
        <v>-5680</v>
      </c>
      <c r="AM347" s="114">
        <v>4440</v>
      </c>
      <c r="AN347" s="120"/>
      <c r="AO347" s="75">
        <f t="shared" si="483"/>
        <v>-7941</v>
      </c>
      <c r="AP347" s="75">
        <f t="shared" si="483"/>
        <v>-4979</v>
      </c>
      <c r="AQ347" s="75"/>
      <c r="AR347" s="126">
        <f t="shared" si="520"/>
        <v>-5970</v>
      </c>
      <c r="AS347" s="75">
        <f t="shared" si="596"/>
        <v>-7041</v>
      </c>
      <c r="AT347" s="75">
        <f t="shared" si="596"/>
        <v>-8018</v>
      </c>
      <c r="AU347" s="75">
        <f t="shared" si="596"/>
        <v>0</v>
      </c>
      <c r="AV347" s="75">
        <f t="shared" si="596"/>
        <v>-6664</v>
      </c>
      <c r="AW347" s="112">
        <v>4347</v>
      </c>
      <c r="AX347" s="75">
        <f t="shared" si="485"/>
        <v>-9455</v>
      </c>
      <c r="AY347" s="75">
        <f t="shared" si="485"/>
        <v>-6302</v>
      </c>
      <c r="AZ347" s="75"/>
      <c r="BA347" s="75">
        <f t="shared" si="592"/>
        <v>-6166</v>
      </c>
      <c r="BB347" s="75">
        <f t="shared" si="592"/>
        <v>-3969</v>
      </c>
      <c r="BC347" s="75">
        <f t="shared" si="592"/>
        <v>-7066</v>
      </c>
      <c r="BD347" s="75">
        <f t="shared" si="592"/>
        <v>-6454</v>
      </c>
      <c r="BE347" s="75">
        <f t="shared" si="592"/>
        <v>-5581</v>
      </c>
      <c r="BF347" s="75">
        <f t="shared" si="592"/>
        <v>-4621</v>
      </c>
      <c r="BG347" s="112">
        <v>3182</v>
      </c>
      <c r="BH347" s="75">
        <f t="shared" si="521"/>
        <v>-7289</v>
      </c>
      <c r="BI347" s="75">
        <f t="shared" si="567"/>
        <v>5150</v>
      </c>
      <c r="BJ347" s="75">
        <f t="shared" si="568"/>
        <v>-5630</v>
      </c>
      <c r="BK347" s="75">
        <f t="shared" si="487"/>
        <v>-6130</v>
      </c>
      <c r="BL347" s="75">
        <f t="shared" si="487"/>
        <v>-5168</v>
      </c>
      <c r="BM347" s="75"/>
      <c r="BN347" s="75">
        <f t="shared" si="488"/>
        <v>-7411</v>
      </c>
      <c r="BO347" s="75">
        <f t="shared" si="488"/>
        <v>-5435</v>
      </c>
      <c r="BP347" s="112">
        <v>3980</v>
      </c>
      <c r="BQ347" s="75">
        <f t="shared" si="524"/>
        <v>-5418</v>
      </c>
      <c r="BR347" s="112">
        <v>3685</v>
      </c>
      <c r="BS347" s="75">
        <f t="shared" si="569"/>
        <v>5540</v>
      </c>
      <c r="BT347" s="75">
        <f t="shared" ref="BT347:CA378" si="600">-ROUND(MAX(INDEX(BT$26:BT$38,MATCH(MAX($F347-BT$86-IF(BT$8="Yes",IF(BT$9=0,$U347,MIN($U347,BT$9)),0),0),BT$12:BT$25,1))*(MAX($F347-BT$86-IF(BT$8="Yes",IF(BT$9=0,$U347,MIN($U347,BT$9)),0),0)-INDEX(BT$12:BT$25,MATCH(MAX($F347-BT$86-IF(BT$8="Yes",IF(BT$9=0,$U347,MIN($U347,BT$9)),0),0),BT$12:BT$25,1)))+INDEX(BT$39:BT$51,MATCH(MAX($F347-BT$86-IF(BT$8="Yes",IF(BT$9=0,$U347,MIN($U347,BT$9)),0),0),BT$12:BT$25,1))-BT$87,0),0)</f>
        <v>-7717</v>
      </c>
      <c r="BU347" s="75">
        <f t="shared" si="600"/>
        <v>-6797</v>
      </c>
      <c r="BV347" s="75">
        <f t="shared" si="600"/>
        <v>0</v>
      </c>
      <c r="BW347" s="75">
        <f t="shared" si="600"/>
        <v>0</v>
      </c>
      <c r="BX347" s="75">
        <f t="shared" si="600"/>
        <v>-5900</v>
      </c>
      <c r="BY347" s="75">
        <f t="shared" si="600"/>
        <v>-5265</v>
      </c>
      <c r="BZ347" s="75">
        <f t="shared" si="600"/>
        <v>-6572</v>
      </c>
      <c r="CA347" s="75">
        <f t="shared" si="600"/>
        <v>-5427</v>
      </c>
      <c r="CB347" s="112">
        <v>3794</v>
      </c>
      <c r="CC347" s="75">
        <f t="shared" si="526"/>
        <v>-1334</v>
      </c>
      <c r="CD347" s="75">
        <f t="shared" si="570"/>
        <v>500</v>
      </c>
      <c r="CE347" s="126">
        <f t="shared" si="571"/>
        <v>-2965</v>
      </c>
      <c r="CF347" s="75">
        <f t="shared" si="529"/>
        <v>-5495</v>
      </c>
      <c r="CG347" s="75"/>
      <c r="CH347" s="75">
        <f t="shared" si="490"/>
        <v>-10364</v>
      </c>
      <c r="CI347" s="75">
        <f t="shared" si="490"/>
        <v>-3899</v>
      </c>
      <c r="CJ347" s="75"/>
      <c r="CK347" s="75">
        <f t="shared" si="491"/>
        <v>-4652</v>
      </c>
      <c r="CL347" s="75">
        <f t="shared" si="491"/>
        <v>-6575</v>
      </c>
      <c r="CM347" s="112">
        <v>3781</v>
      </c>
      <c r="CN347" s="75">
        <f t="shared" si="492"/>
        <v>0</v>
      </c>
      <c r="CO347" s="75">
        <f t="shared" si="492"/>
        <v>0</v>
      </c>
      <c r="CP347" s="75">
        <f t="shared" si="492"/>
        <v>0</v>
      </c>
      <c r="CQ347" s="75"/>
      <c r="CR347" s="126">
        <f t="shared" si="530"/>
        <v>-6653</v>
      </c>
      <c r="CS347" s="112">
        <v>2824.8980000000001</v>
      </c>
      <c r="CT347" s="121">
        <f t="shared" si="572"/>
        <v>-5.2385826771653543E-2</v>
      </c>
      <c r="CU347" s="75">
        <f t="shared" si="493"/>
        <v>-6424</v>
      </c>
      <c r="CV347" s="75">
        <f t="shared" si="493"/>
        <v>-6532</v>
      </c>
      <c r="CW347" s="75">
        <f t="shared" si="493"/>
        <v>0</v>
      </c>
      <c r="CX347" s="126" cm="1">
        <f t="array" ref="CX347">IF($F347&lt;=10000,0,-ROUND(MAX(INDEX(CX$26:CX$38,MATCH(MAX($F347-CX$86-IF(CX$8="Yes",IF(CX$9=0,$U347,MIN($U347,CX$9)),0),0),CX$12:CX$25,1))*(MAX($F347-CX$86-IF(CX$8="Yes",IF(CX$9=0,$U347,MIN($U347,CX$9)),0),0)-INDEX(CX$12:CX$25,MATCH(MAX($F347-CX$86-IF(CX$8="Yes",IF(CX$9=0,$U347,MIN($U347,CX$9)),0),0),CX$12:CX$25,1)))+INDEX(CX$39:CX$51,MATCH(MAX($F347-CX$86-IF(CX$8="Yes",IF(CX$9=0,$U347,MIN($U347,CX$9)),0),0),CX$12:CX$25,1))-CX$87,0),0))*(1-_xlfn.IFNA(INDEX(WVFamilyCredit[Percent],MATCH(1,(WVFamilyCredit[Year]=Calc!$B$4)*(WVFamilyCredit[HH Size]=SUM(Calc!$B$11:$B$12))*(WVFamilyCredit[Status]=Calc!$B$8)*(WVFamilyCredit[greater than]&lt;=$F347)*(WVFamilyCredit[equal to or less than]&gt;=$F347),0)),0))</f>
        <v>-5512</v>
      </c>
      <c r="CY347" s="115" cm="1">
        <f t="array" ref="CY347">(1-_xlfn.IFNA(INDEX(WVFamilyCredit[Percent],MATCH(1,(WVFamilyCredit[Year]=Calc!$B$4)*(WVFamilyCredit[HH Size]=SUM(Calc!$B$11:$B$12))*(WVFamilyCredit[Status]=Calc!$B$8)*(WVFamilyCredit[greater than]&lt;=$F347)*(WVFamilyCredit[equal to or less than]&gt;=$F347),0)),0))</f>
        <v>1</v>
      </c>
      <c r="CZ347" s="112">
        <v>4985</v>
      </c>
      <c r="DA347" s="57"/>
      <c r="DB347" s="75">
        <f t="shared" si="494"/>
        <v>-5645</v>
      </c>
      <c r="DC347" s="75">
        <f t="shared" si="494"/>
        <v>0</v>
      </c>
      <c r="DE347" s="57"/>
      <c r="DF347" s="57">
        <f t="shared" si="573"/>
        <v>4363</v>
      </c>
      <c r="DG347" s="57">
        <f t="shared" si="574"/>
        <v>4440</v>
      </c>
      <c r="DH347">
        <v>0</v>
      </c>
      <c r="DI347" s="57">
        <f t="shared" si="575"/>
        <v>4347</v>
      </c>
      <c r="DJ347" s="75">
        <f t="shared" si="576"/>
        <v>3182</v>
      </c>
      <c r="DK347" s="75">
        <f t="shared" si="577"/>
        <v>3980</v>
      </c>
      <c r="DL347" s="75">
        <f t="shared" si="578"/>
        <v>3685</v>
      </c>
      <c r="DM347" s="57">
        <f t="shared" si="579"/>
        <v>3794</v>
      </c>
      <c r="DN347" s="57">
        <f t="shared" si="580"/>
        <v>3781</v>
      </c>
      <c r="DO347">
        <f>0</f>
        <v>0</v>
      </c>
      <c r="DP347">
        <v>0</v>
      </c>
      <c r="DQ347" s="57">
        <f t="shared" si="581"/>
        <v>-6653</v>
      </c>
      <c r="DR347" s="75">
        <f t="shared" si="582"/>
        <v>-5512</v>
      </c>
      <c r="EB347" s="209" cm="1">
        <f t="array" ref="EB347">_xlfn.IFNA(INDEX(CAeitcTable[],MATCH(1,(CAeitcTable[At Least]&lt;=$F347)*(CAeitcTable[But Not Over]&gt;=$F347),0),MATCH(MIN($B$12,3),VALUE(CAeitcTable[#Headers]),0)),0)</f>
        <v>0</v>
      </c>
      <c r="EC347">
        <f t="shared" si="597"/>
        <v>0</v>
      </c>
      <c r="ED347">
        <f t="shared" si="597"/>
        <v>0</v>
      </c>
      <c r="EE347">
        <f t="shared" si="597"/>
        <v>0</v>
      </c>
      <c r="EF347">
        <f t="shared" si="597"/>
        <v>0</v>
      </c>
      <c r="EI347">
        <f t="shared" si="531"/>
        <v>0</v>
      </c>
      <c r="EK347">
        <f t="shared" si="598"/>
        <v>0</v>
      </c>
      <c r="EL347">
        <f t="shared" si="598"/>
        <v>0</v>
      </c>
      <c r="EM347">
        <f t="shared" si="598"/>
        <v>0</v>
      </c>
      <c r="EN347">
        <f t="shared" si="598"/>
        <v>0</v>
      </c>
      <c r="EP347">
        <f t="shared" si="497"/>
        <v>0</v>
      </c>
      <c r="EQ347">
        <f t="shared" si="497"/>
        <v>0</v>
      </c>
      <c r="ER347" s="209">
        <f t="shared" si="583"/>
        <v>0</v>
      </c>
      <c r="ES347">
        <f t="shared" si="498"/>
        <v>0</v>
      </c>
      <c r="ET347">
        <f t="shared" si="498"/>
        <v>0</v>
      </c>
      <c r="EU347" s="213">
        <f t="shared" si="533"/>
        <v>0</v>
      </c>
      <c r="EW347" s="215">
        <f t="shared" si="584"/>
        <v>0</v>
      </c>
      <c r="EX347">
        <f t="shared" si="499"/>
        <v>0</v>
      </c>
      <c r="EY347">
        <f t="shared" si="499"/>
        <v>0</v>
      </c>
      <c r="FB347">
        <f t="shared" si="500"/>
        <v>0</v>
      </c>
      <c r="FC347">
        <f t="shared" si="500"/>
        <v>0</v>
      </c>
      <c r="FD347">
        <f t="shared" si="500"/>
        <v>0</v>
      </c>
      <c r="FG347" s="215">
        <f t="shared" si="585"/>
        <v>0</v>
      </c>
      <c r="FH347">
        <f t="shared" si="501"/>
        <v>0</v>
      </c>
      <c r="FI347">
        <f t="shared" si="501"/>
        <v>0</v>
      </c>
      <c r="FK347">
        <f t="shared" si="536"/>
        <v>0</v>
      </c>
      <c r="FL347" s="215">
        <f t="shared" si="586"/>
        <v>0</v>
      </c>
      <c r="FP347" s="215">
        <f t="shared" si="587"/>
        <v>0</v>
      </c>
      <c r="FQ347">
        <f t="shared" si="539"/>
        <v>0</v>
      </c>
      <c r="FR347" s="215">
        <f t="shared" si="588"/>
        <v>0</v>
      </c>
      <c r="FS347" s="209">
        <f t="shared" si="541"/>
        <v>315</v>
      </c>
      <c r="FU347">
        <f t="shared" si="542"/>
        <v>0</v>
      </c>
    </row>
    <row r="348" spans="6:177">
      <c r="F348" s="2">
        <v>127500</v>
      </c>
      <c r="G348">
        <f t="shared" si="557"/>
        <v>127525</v>
      </c>
      <c r="H348" s="75">
        <f t="shared" si="505"/>
        <v>-20676</v>
      </c>
      <c r="I348" s="2"/>
      <c r="J348" s="2"/>
      <c r="K348" s="2"/>
      <c r="L348" s="2"/>
      <c r="M348" s="2">
        <f t="shared" si="506"/>
        <v>0</v>
      </c>
      <c r="N348" s="2"/>
      <c r="O348" s="2"/>
      <c r="P348" s="2">
        <f t="shared" si="507"/>
        <v>0</v>
      </c>
      <c r="Q348" s="2"/>
      <c r="R348" s="2"/>
      <c r="S348" s="2">
        <f t="shared" si="545"/>
        <v>0</v>
      </c>
      <c r="T348" s="2"/>
      <c r="U348" s="2">
        <f t="shared" si="509"/>
        <v>0</v>
      </c>
      <c r="V348" s="2"/>
      <c r="W348" s="75">
        <f t="shared" si="558"/>
        <v>-4111</v>
      </c>
      <c r="X348" s="75">
        <f t="shared" si="559"/>
        <v>5</v>
      </c>
      <c r="Y348" s="75">
        <f t="shared" si="512"/>
        <v>0</v>
      </c>
      <c r="Z348" s="2"/>
      <c r="AA348" s="2">
        <f t="shared" si="560"/>
        <v>2500</v>
      </c>
      <c r="AB348" s="2">
        <f>IF($F348&lt;=AD$64,AD$65,AD$66)*Calc!$B$12+AD$63</f>
        <v>1500</v>
      </c>
      <c r="AC348" s="2">
        <f t="shared" si="561"/>
        <v>4000</v>
      </c>
      <c r="AD348" s="126">
        <f t="shared" si="562"/>
        <v>-6260</v>
      </c>
      <c r="AE348" s="112">
        <v>4363</v>
      </c>
      <c r="AF348" s="75">
        <f t="shared" si="516"/>
        <v>0</v>
      </c>
      <c r="AG348" s="75"/>
      <c r="AH348" s="75">
        <f t="shared" si="517"/>
        <v>-2841</v>
      </c>
      <c r="AI348" s="75">
        <f t="shared" si="563"/>
        <v>0</v>
      </c>
      <c r="AJ348" s="75">
        <f t="shared" si="564"/>
        <v>0</v>
      </c>
      <c r="AK348" s="75">
        <f t="shared" si="565"/>
        <v>-5704</v>
      </c>
      <c r="AL348" s="75">
        <f t="shared" si="566"/>
        <v>-5704</v>
      </c>
      <c r="AM348" s="114">
        <v>4440</v>
      </c>
      <c r="AN348" s="120"/>
      <c r="AO348" s="75">
        <f t="shared" si="483"/>
        <v>-7987</v>
      </c>
      <c r="AP348" s="75">
        <f t="shared" si="483"/>
        <v>-5001</v>
      </c>
      <c r="AQ348" s="75"/>
      <c r="AR348" s="126">
        <f t="shared" si="520"/>
        <v>-6000</v>
      </c>
      <c r="AS348" s="75">
        <f t="shared" si="596"/>
        <v>-7074</v>
      </c>
      <c r="AT348" s="75">
        <f t="shared" si="596"/>
        <v>-8060</v>
      </c>
      <c r="AU348" s="75">
        <f t="shared" si="596"/>
        <v>0</v>
      </c>
      <c r="AV348" s="75">
        <f t="shared" si="596"/>
        <v>-6693</v>
      </c>
      <c r="AW348" s="112">
        <v>4347</v>
      </c>
      <c r="AX348" s="75">
        <f t="shared" si="485"/>
        <v>-9496</v>
      </c>
      <c r="AY348" s="75">
        <f t="shared" si="485"/>
        <v>-6331</v>
      </c>
      <c r="AZ348" s="75"/>
      <c r="BA348" s="75">
        <f t="shared" si="592"/>
        <v>-6191</v>
      </c>
      <c r="BB348" s="75">
        <f t="shared" si="592"/>
        <v>-3985</v>
      </c>
      <c r="BC348" s="75">
        <f t="shared" si="592"/>
        <v>-7096</v>
      </c>
      <c r="BD348" s="75">
        <f t="shared" si="592"/>
        <v>-6482</v>
      </c>
      <c r="BE348" s="75">
        <f t="shared" si="592"/>
        <v>-5603</v>
      </c>
      <c r="BF348" s="75">
        <f t="shared" si="592"/>
        <v>-4643</v>
      </c>
      <c r="BG348" s="112">
        <v>3182</v>
      </c>
      <c r="BH348" s="75">
        <f t="shared" si="521"/>
        <v>-7325</v>
      </c>
      <c r="BI348" s="75">
        <f t="shared" si="567"/>
        <v>5150</v>
      </c>
      <c r="BJ348" s="75">
        <f t="shared" si="568"/>
        <v>-5655</v>
      </c>
      <c r="BK348" s="75">
        <f t="shared" si="487"/>
        <v>-6155</v>
      </c>
      <c r="BL348" s="75">
        <f t="shared" si="487"/>
        <v>-5189</v>
      </c>
      <c r="BM348" s="75"/>
      <c r="BN348" s="75">
        <f t="shared" si="488"/>
        <v>-7450</v>
      </c>
      <c r="BO348" s="75">
        <f t="shared" si="488"/>
        <v>-5460</v>
      </c>
      <c r="BP348" s="112">
        <v>3980</v>
      </c>
      <c r="BQ348" s="75">
        <f t="shared" si="524"/>
        <v>-5443</v>
      </c>
      <c r="BR348" s="112">
        <v>3685</v>
      </c>
      <c r="BS348" s="75">
        <f t="shared" si="569"/>
        <v>5540</v>
      </c>
      <c r="BT348" s="75">
        <f t="shared" si="600"/>
        <v>-7750</v>
      </c>
      <c r="BU348" s="75">
        <f t="shared" si="600"/>
        <v>-6831</v>
      </c>
      <c r="BV348" s="75">
        <f t="shared" si="600"/>
        <v>0</v>
      </c>
      <c r="BW348" s="75">
        <f t="shared" si="600"/>
        <v>0</v>
      </c>
      <c r="BX348" s="75">
        <f t="shared" si="600"/>
        <v>-5932</v>
      </c>
      <c r="BY348" s="75">
        <f t="shared" si="600"/>
        <v>-5289</v>
      </c>
      <c r="BZ348" s="75">
        <f t="shared" si="600"/>
        <v>-6602</v>
      </c>
      <c r="CA348" s="75">
        <f t="shared" si="600"/>
        <v>-5451</v>
      </c>
      <c r="CB348" s="112">
        <v>3794</v>
      </c>
      <c r="CC348" s="75">
        <f t="shared" si="526"/>
        <v>-1344</v>
      </c>
      <c r="CD348" s="75">
        <f t="shared" si="570"/>
        <v>500</v>
      </c>
      <c r="CE348" s="126">
        <f t="shared" si="571"/>
        <v>-2984</v>
      </c>
      <c r="CF348" s="75">
        <f t="shared" si="529"/>
        <v>-5519</v>
      </c>
      <c r="CG348" s="75"/>
      <c r="CH348" s="75">
        <f t="shared" si="490"/>
        <v>-10407</v>
      </c>
      <c r="CI348" s="75">
        <f t="shared" si="490"/>
        <v>-3914</v>
      </c>
      <c r="CJ348" s="75"/>
      <c r="CK348" s="75">
        <f t="shared" si="491"/>
        <v>-4676</v>
      </c>
      <c r="CL348" s="75">
        <f t="shared" si="491"/>
        <v>-6607</v>
      </c>
      <c r="CM348" s="112">
        <v>3781</v>
      </c>
      <c r="CN348" s="75">
        <f t="shared" si="492"/>
        <v>0</v>
      </c>
      <c r="CO348" s="75">
        <f t="shared" si="492"/>
        <v>0</v>
      </c>
      <c r="CP348" s="75">
        <f t="shared" si="492"/>
        <v>0</v>
      </c>
      <c r="CQ348" s="75"/>
      <c r="CR348" s="126">
        <f t="shared" si="530"/>
        <v>-6684</v>
      </c>
      <c r="CS348" s="112">
        <v>2824.8980000000001</v>
      </c>
      <c r="CT348" s="121">
        <f t="shared" si="572"/>
        <v>-5.2423529411764709E-2</v>
      </c>
      <c r="CU348" s="75">
        <f t="shared" si="493"/>
        <v>-6462</v>
      </c>
      <c r="CV348" s="75">
        <f t="shared" si="493"/>
        <v>-6560</v>
      </c>
      <c r="CW348" s="75">
        <f t="shared" si="493"/>
        <v>0</v>
      </c>
      <c r="CX348" s="126" cm="1">
        <f t="array" ref="CX348">IF($F348&lt;=10000,0,-ROUND(MAX(INDEX(CX$26:CX$38,MATCH(MAX($F348-CX$86-IF(CX$8="Yes",IF(CX$9=0,$U348,MIN($U348,CX$9)),0),0),CX$12:CX$25,1))*(MAX($F348-CX$86-IF(CX$8="Yes",IF(CX$9=0,$U348,MIN($U348,CX$9)),0),0)-INDEX(CX$12:CX$25,MATCH(MAX($F348-CX$86-IF(CX$8="Yes",IF(CX$9=0,$U348,MIN($U348,CX$9)),0),0),CX$12:CX$25,1)))+INDEX(CX$39:CX$51,MATCH(MAX($F348-CX$86-IF(CX$8="Yes",IF(CX$9=0,$U348,MIN($U348,CX$9)),0),0),CX$12:CX$25,1))-CX$87,0),0))*(1-_xlfn.IFNA(INDEX(WVFamilyCredit[Percent],MATCH(1,(WVFamilyCredit[Year]=Calc!$B$4)*(WVFamilyCredit[HH Size]=SUM(Calc!$B$11:$B$12))*(WVFamilyCredit[Status]=Calc!$B$8)*(WVFamilyCredit[greater than]&lt;=$F348)*(WVFamilyCredit[equal to or less than]&gt;=$F348),0)),0))</f>
        <v>-5537</v>
      </c>
      <c r="CY348" s="115" cm="1">
        <f t="array" ref="CY348">(1-_xlfn.IFNA(INDEX(WVFamilyCredit[Percent],MATCH(1,(WVFamilyCredit[Year]=Calc!$B$4)*(WVFamilyCredit[HH Size]=SUM(Calc!$B$11:$B$12))*(WVFamilyCredit[Status]=Calc!$B$8)*(WVFamilyCredit[greater than]&lt;=$F348)*(WVFamilyCredit[equal to or less than]&gt;=$F348),0)),0))</f>
        <v>1</v>
      </c>
      <c r="CZ348" s="112">
        <v>4985</v>
      </c>
      <c r="DA348" s="57"/>
      <c r="DB348" s="75">
        <f t="shared" si="494"/>
        <v>-5671</v>
      </c>
      <c r="DC348" s="75">
        <f t="shared" si="494"/>
        <v>0</v>
      </c>
      <c r="DE348" s="57"/>
      <c r="DF348" s="57">
        <f t="shared" si="573"/>
        <v>4363</v>
      </c>
      <c r="DG348" s="57">
        <f t="shared" si="574"/>
        <v>4440</v>
      </c>
      <c r="DH348">
        <v>0</v>
      </c>
      <c r="DI348" s="57">
        <f t="shared" si="575"/>
        <v>4347</v>
      </c>
      <c r="DJ348" s="75">
        <f t="shared" si="576"/>
        <v>3182</v>
      </c>
      <c r="DK348" s="75">
        <f t="shared" si="577"/>
        <v>3980</v>
      </c>
      <c r="DL348" s="75">
        <f t="shared" si="578"/>
        <v>3685</v>
      </c>
      <c r="DM348" s="57">
        <f t="shared" si="579"/>
        <v>3794</v>
      </c>
      <c r="DN348" s="57">
        <f t="shared" si="580"/>
        <v>3781</v>
      </c>
      <c r="DO348">
        <f>0</f>
        <v>0</v>
      </c>
      <c r="DP348">
        <v>0</v>
      </c>
      <c r="DQ348" s="57">
        <f t="shared" si="581"/>
        <v>-6684</v>
      </c>
      <c r="DR348" s="75">
        <f t="shared" si="582"/>
        <v>-5537</v>
      </c>
      <c r="EB348" s="209" cm="1">
        <f t="array" ref="EB348">_xlfn.IFNA(INDEX(CAeitcTable[],MATCH(1,(CAeitcTable[At Least]&lt;=$F348)*(CAeitcTable[But Not Over]&gt;=$F348),0),MATCH(MIN($B$12,3),VALUE(CAeitcTable[#Headers]),0)),0)</f>
        <v>0</v>
      </c>
      <c r="EC348">
        <f t="shared" si="597"/>
        <v>0</v>
      </c>
      <c r="ED348">
        <f t="shared" si="597"/>
        <v>0</v>
      </c>
      <c r="EE348">
        <f t="shared" si="597"/>
        <v>0</v>
      </c>
      <c r="EF348">
        <f t="shared" si="597"/>
        <v>0</v>
      </c>
      <c r="EI348">
        <f t="shared" si="531"/>
        <v>0</v>
      </c>
      <c r="EK348">
        <f t="shared" si="598"/>
        <v>0</v>
      </c>
      <c r="EL348">
        <f t="shared" si="598"/>
        <v>0</v>
      </c>
      <c r="EM348">
        <f t="shared" si="598"/>
        <v>0</v>
      </c>
      <c r="EN348">
        <f t="shared" si="598"/>
        <v>0</v>
      </c>
      <c r="EP348">
        <f t="shared" si="497"/>
        <v>0</v>
      </c>
      <c r="EQ348">
        <f t="shared" si="497"/>
        <v>0</v>
      </c>
      <c r="ER348" s="209">
        <f t="shared" si="583"/>
        <v>0</v>
      </c>
      <c r="ES348">
        <f t="shared" si="498"/>
        <v>0</v>
      </c>
      <c r="ET348">
        <f t="shared" si="498"/>
        <v>0</v>
      </c>
      <c r="EU348" s="213">
        <f t="shared" si="533"/>
        <v>0</v>
      </c>
      <c r="EW348" s="215">
        <f t="shared" si="584"/>
        <v>0</v>
      </c>
      <c r="EX348">
        <f t="shared" si="499"/>
        <v>0</v>
      </c>
      <c r="EY348">
        <f t="shared" si="499"/>
        <v>0</v>
      </c>
      <c r="FB348">
        <f t="shared" si="500"/>
        <v>0</v>
      </c>
      <c r="FC348">
        <f t="shared" si="500"/>
        <v>0</v>
      </c>
      <c r="FD348">
        <f t="shared" si="500"/>
        <v>0</v>
      </c>
      <c r="FG348" s="215">
        <f t="shared" si="585"/>
        <v>0</v>
      </c>
      <c r="FH348">
        <f t="shared" si="501"/>
        <v>0</v>
      </c>
      <c r="FI348">
        <f t="shared" si="501"/>
        <v>0</v>
      </c>
      <c r="FK348">
        <f t="shared" si="536"/>
        <v>0</v>
      </c>
      <c r="FL348" s="215">
        <f t="shared" si="586"/>
        <v>0</v>
      </c>
      <c r="FP348" s="215">
        <f t="shared" si="587"/>
        <v>0</v>
      </c>
      <c r="FQ348">
        <f t="shared" si="539"/>
        <v>0</v>
      </c>
      <c r="FR348" s="215">
        <f t="shared" si="588"/>
        <v>0</v>
      </c>
      <c r="FS348" s="209">
        <f t="shared" si="541"/>
        <v>315</v>
      </c>
      <c r="FU348">
        <f t="shared" si="542"/>
        <v>0</v>
      </c>
    </row>
    <row r="349" spans="6:177">
      <c r="F349" s="2">
        <v>128000</v>
      </c>
      <c r="G349">
        <f t="shared" si="557"/>
        <v>128025</v>
      </c>
      <c r="H349" s="75">
        <f t="shared" ref="H349:H393" si="601">-ROUND(INDEX(H$27:H$38,MATCH(MAX($F349-H$86,0),H$13:H$25,1))*(MAX($F349-H$86,0)-INDEX(H$13:H$25,MATCH(MAX($F349-H$86,0),H$13:H$25,1)))+INDEX(H$40:H$51,MATCH(MAX($F349-H$86,0),H$13:H$25,1)),0)</f>
        <v>-20796</v>
      </c>
      <c r="I349" s="2"/>
      <c r="J349" s="2"/>
      <c r="K349" s="2"/>
      <c r="L349" s="2"/>
      <c r="M349" s="2">
        <f t="shared" ref="M349:M393" si="602">MIN(-H349,M$4*$B$12)</f>
        <v>0</v>
      </c>
      <c r="N349" s="2"/>
      <c r="O349" s="2"/>
      <c r="P349" s="2">
        <f t="shared" ref="P349:P393" si="603">ROUND(MAX(MIN(P$9*($F349-P$8),P$4*$B$12-M349),0),0)</f>
        <v>0</v>
      </c>
      <c r="Q349" s="2"/>
      <c r="R349" s="2"/>
      <c r="S349" s="2">
        <f t="shared" si="545"/>
        <v>0</v>
      </c>
      <c r="T349" s="2"/>
      <c r="U349" s="2">
        <f t="shared" ref="U349:U393" si="604">MAX(-T349,0)</f>
        <v>0</v>
      </c>
      <c r="V349" s="2"/>
      <c r="W349" s="75">
        <f t="shared" si="558"/>
        <v>-4131</v>
      </c>
      <c r="X349" s="75">
        <f t="shared" si="559"/>
        <v>5</v>
      </c>
      <c r="Y349" s="75">
        <f t="shared" ref="Y349:Y393" si="605">ROUND($S349*Y$10,0)</f>
        <v>0</v>
      </c>
      <c r="Z349" s="2"/>
      <c r="AA349" s="2">
        <f t="shared" si="560"/>
        <v>2500</v>
      </c>
      <c r="AB349" s="2">
        <f>IF($F349&lt;=AD$64,AD$65,AD$66)*Calc!$B$12+AD$63</f>
        <v>1500</v>
      </c>
      <c r="AC349" s="2">
        <f t="shared" si="561"/>
        <v>4000</v>
      </c>
      <c r="AD349" s="126">
        <f t="shared" si="562"/>
        <v>-6285</v>
      </c>
      <c r="AE349" s="112">
        <v>4363</v>
      </c>
      <c r="AF349" s="75">
        <f t="shared" si="516"/>
        <v>0</v>
      </c>
      <c r="AG349" s="75"/>
      <c r="AH349" s="75">
        <f t="shared" si="517"/>
        <v>-2854</v>
      </c>
      <c r="AI349" s="75">
        <f t="shared" si="563"/>
        <v>0</v>
      </c>
      <c r="AJ349" s="75">
        <f t="shared" si="564"/>
        <v>0</v>
      </c>
      <c r="AK349" s="75">
        <f t="shared" si="565"/>
        <v>-5727</v>
      </c>
      <c r="AL349" s="75">
        <f t="shared" si="566"/>
        <v>-5727</v>
      </c>
      <c r="AM349" s="114">
        <v>4440</v>
      </c>
      <c r="AN349" s="120"/>
      <c r="AO349" s="75">
        <f t="shared" si="483"/>
        <v>-8034</v>
      </c>
      <c r="AP349" s="75">
        <f t="shared" si="483"/>
        <v>-5023</v>
      </c>
      <c r="AQ349" s="75"/>
      <c r="AR349" s="126">
        <f t="shared" si="520"/>
        <v>-6030</v>
      </c>
      <c r="AS349" s="75">
        <f t="shared" si="596"/>
        <v>-7107</v>
      </c>
      <c r="AT349" s="75">
        <f t="shared" si="596"/>
        <v>-8103</v>
      </c>
      <c r="AU349" s="75">
        <f t="shared" si="596"/>
        <v>0</v>
      </c>
      <c r="AV349" s="75">
        <f t="shared" si="596"/>
        <v>-6722</v>
      </c>
      <c r="AW349" s="112">
        <v>4347</v>
      </c>
      <c r="AX349" s="75">
        <f t="shared" si="485"/>
        <v>-9538</v>
      </c>
      <c r="AY349" s="75">
        <f t="shared" si="485"/>
        <v>-6360</v>
      </c>
      <c r="AZ349" s="75"/>
      <c r="BA349" s="75">
        <f t="shared" si="592"/>
        <v>-6216</v>
      </c>
      <c r="BB349" s="75">
        <f t="shared" si="592"/>
        <v>-4001</v>
      </c>
      <c r="BC349" s="75">
        <f t="shared" si="592"/>
        <v>-7126</v>
      </c>
      <c r="BD349" s="75">
        <f t="shared" si="592"/>
        <v>-6511</v>
      </c>
      <c r="BE349" s="75">
        <f t="shared" si="592"/>
        <v>-5626</v>
      </c>
      <c r="BF349" s="75">
        <f t="shared" si="592"/>
        <v>-4664</v>
      </c>
      <c r="BG349" s="112">
        <v>3182</v>
      </c>
      <c r="BH349" s="75">
        <f t="shared" si="521"/>
        <v>-7361</v>
      </c>
      <c r="BI349" s="75">
        <f t="shared" si="567"/>
        <v>5150</v>
      </c>
      <c r="BJ349" s="75">
        <f t="shared" si="568"/>
        <v>-5680</v>
      </c>
      <c r="BK349" s="75">
        <f t="shared" si="487"/>
        <v>-6180</v>
      </c>
      <c r="BL349" s="75">
        <f t="shared" si="487"/>
        <v>-5211</v>
      </c>
      <c r="BM349" s="75"/>
      <c r="BN349" s="75">
        <f t="shared" si="488"/>
        <v>-7490</v>
      </c>
      <c r="BO349" s="75">
        <f t="shared" si="488"/>
        <v>-5485</v>
      </c>
      <c r="BP349" s="112">
        <v>3980</v>
      </c>
      <c r="BQ349" s="75">
        <f t="shared" si="524"/>
        <v>-5468</v>
      </c>
      <c r="BR349" s="112">
        <v>3685</v>
      </c>
      <c r="BS349" s="75">
        <f t="shared" si="569"/>
        <v>5540</v>
      </c>
      <c r="BT349" s="75">
        <f t="shared" si="600"/>
        <v>-7784</v>
      </c>
      <c r="BU349" s="75">
        <f t="shared" si="600"/>
        <v>-6864</v>
      </c>
      <c r="BV349" s="75">
        <f t="shared" si="600"/>
        <v>0</v>
      </c>
      <c r="BW349" s="75">
        <f t="shared" si="600"/>
        <v>0</v>
      </c>
      <c r="BX349" s="75">
        <f t="shared" si="600"/>
        <v>-5964</v>
      </c>
      <c r="BY349" s="75">
        <f t="shared" si="600"/>
        <v>-5314</v>
      </c>
      <c r="BZ349" s="75">
        <f t="shared" si="600"/>
        <v>-6632</v>
      </c>
      <c r="CA349" s="75">
        <f t="shared" si="600"/>
        <v>-5474</v>
      </c>
      <c r="CB349" s="112">
        <v>3794</v>
      </c>
      <c r="CC349" s="75">
        <f t="shared" si="526"/>
        <v>-1354</v>
      </c>
      <c r="CD349" s="75">
        <f t="shared" si="570"/>
        <v>500</v>
      </c>
      <c r="CE349" s="126">
        <f t="shared" si="571"/>
        <v>-3003</v>
      </c>
      <c r="CF349" s="75">
        <f t="shared" si="529"/>
        <v>-5542</v>
      </c>
      <c r="CG349" s="75"/>
      <c r="CH349" s="75">
        <f t="shared" si="490"/>
        <v>-10456</v>
      </c>
      <c r="CI349" s="75">
        <f t="shared" si="490"/>
        <v>-3930</v>
      </c>
      <c r="CJ349" s="75"/>
      <c r="CK349" s="75">
        <f t="shared" si="491"/>
        <v>-4700</v>
      </c>
      <c r="CL349" s="75">
        <f t="shared" si="491"/>
        <v>-6639</v>
      </c>
      <c r="CM349" s="112">
        <v>3781</v>
      </c>
      <c r="CN349" s="75">
        <f t="shared" si="492"/>
        <v>0</v>
      </c>
      <c r="CO349" s="75">
        <f t="shared" si="492"/>
        <v>0</v>
      </c>
      <c r="CP349" s="75">
        <f t="shared" si="492"/>
        <v>0</v>
      </c>
      <c r="CQ349" s="75"/>
      <c r="CR349" s="126">
        <f t="shared" si="530"/>
        <v>-6715</v>
      </c>
      <c r="CS349" s="112">
        <v>2824.8980000000001</v>
      </c>
      <c r="CT349" s="121">
        <f t="shared" si="572"/>
        <v>-5.2460937499999999E-2</v>
      </c>
      <c r="CU349" s="75">
        <f t="shared" si="493"/>
        <v>-6500</v>
      </c>
      <c r="CV349" s="75">
        <f t="shared" si="493"/>
        <v>-6589</v>
      </c>
      <c r="CW349" s="75">
        <f t="shared" si="493"/>
        <v>0</v>
      </c>
      <c r="CX349" s="126" cm="1">
        <f t="array" ref="CX349">IF($F349&lt;=10000,0,-ROUND(MAX(INDEX(CX$26:CX$38,MATCH(MAX($F349-CX$86-IF(CX$8="Yes",IF(CX$9=0,$U349,MIN($U349,CX$9)),0),0),CX$12:CX$25,1))*(MAX($F349-CX$86-IF(CX$8="Yes",IF(CX$9=0,$U349,MIN($U349,CX$9)),0),0)-INDEX(CX$12:CX$25,MATCH(MAX($F349-CX$86-IF(CX$8="Yes",IF(CX$9=0,$U349,MIN($U349,CX$9)),0),0),CX$12:CX$25,1)))+INDEX(CX$39:CX$51,MATCH(MAX($F349-CX$86-IF(CX$8="Yes",IF(CX$9=0,$U349,MIN($U349,CX$9)),0),0),CX$12:CX$25,1))-CX$87,0),0))*(1-_xlfn.IFNA(INDEX(WVFamilyCredit[Percent],MATCH(1,(WVFamilyCredit[Year]=Calc!$B$4)*(WVFamilyCredit[HH Size]=SUM(Calc!$B$11:$B$12))*(WVFamilyCredit[Status]=Calc!$B$8)*(WVFamilyCredit[greater than]&lt;=$F349)*(WVFamilyCredit[equal to or less than]&gt;=$F349),0)),0))</f>
        <v>-5563</v>
      </c>
      <c r="CY349" s="115" cm="1">
        <f t="array" ref="CY349">(1-_xlfn.IFNA(INDEX(WVFamilyCredit[Percent],MATCH(1,(WVFamilyCredit[Year]=Calc!$B$4)*(WVFamilyCredit[HH Size]=SUM(Calc!$B$11:$B$12))*(WVFamilyCredit[Status]=Calc!$B$8)*(WVFamilyCredit[greater than]&lt;=$F349)*(WVFamilyCredit[equal to or less than]&gt;=$F349),0)),0))</f>
        <v>1</v>
      </c>
      <c r="CZ349" s="112">
        <v>4985</v>
      </c>
      <c r="DA349" s="57"/>
      <c r="DB349" s="75">
        <f t="shared" si="494"/>
        <v>-5698</v>
      </c>
      <c r="DC349" s="75">
        <f t="shared" si="494"/>
        <v>0</v>
      </c>
      <c r="DE349" s="57"/>
      <c r="DF349" s="57">
        <f t="shared" si="573"/>
        <v>4363</v>
      </c>
      <c r="DG349" s="57">
        <f t="shared" si="574"/>
        <v>4440</v>
      </c>
      <c r="DH349">
        <v>0</v>
      </c>
      <c r="DI349" s="57">
        <f t="shared" si="575"/>
        <v>4347</v>
      </c>
      <c r="DJ349" s="75">
        <f t="shared" si="576"/>
        <v>3182</v>
      </c>
      <c r="DK349" s="75">
        <f t="shared" si="577"/>
        <v>3980</v>
      </c>
      <c r="DL349" s="75">
        <f t="shared" si="578"/>
        <v>3685</v>
      </c>
      <c r="DM349" s="57">
        <f t="shared" si="579"/>
        <v>3794</v>
      </c>
      <c r="DN349" s="57">
        <f t="shared" si="580"/>
        <v>3781</v>
      </c>
      <c r="DO349">
        <f>0</f>
        <v>0</v>
      </c>
      <c r="DP349">
        <v>0</v>
      </c>
      <c r="DQ349" s="57">
        <f t="shared" si="581"/>
        <v>-6715</v>
      </c>
      <c r="DR349" s="75">
        <f t="shared" si="582"/>
        <v>-5563</v>
      </c>
      <c r="EB349" s="209" cm="1">
        <f t="array" ref="EB349">_xlfn.IFNA(INDEX(CAeitcTable[],MATCH(1,(CAeitcTable[At Least]&lt;=$F349)*(CAeitcTable[But Not Over]&gt;=$F349),0),MATCH(MIN($B$12,3),VALUE(CAeitcTable[#Headers]),0)),0)</f>
        <v>0</v>
      </c>
      <c r="EC349">
        <f t="shared" si="597"/>
        <v>0</v>
      </c>
      <c r="ED349">
        <f t="shared" si="597"/>
        <v>0</v>
      </c>
      <c r="EE349">
        <f t="shared" si="597"/>
        <v>0</v>
      </c>
      <c r="EF349">
        <f t="shared" si="597"/>
        <v>0</v>
      </c>
      <c r="EI349">
        <f t="shared" si="531"/>
        <v>0</v>
      </c>
      <c r="EK349">
        <f t="shared" si="598"/>
        <v>0</v>
      </c>
      <c r="EL349">
        <f t="shared" si="598"/>
        <v>0</v>
      </c>
      <c r="EM349">
        <f t="shared" si="598"/>
        <v>0</v>
      </c>
      <c r="EN349">
        <f t="shared" si="598"/>
        <v>0</v>
      </c>
      <c r="EP349">
        <f t="shared" si="497"/>
        <v>0</v>
      </c>
      <c r="EQ349">
        <f t="shared" si="497"/>
        <v>0</v>
      </c>
      <c r="ER349" s="209">
        <f t="shared" si="583"/>
        <v>0</v>
      </c>
      <c r="ES349">
        <f t="shared" si="498"/>
        <v>0</v>
      </c>
      <c r="ET349">
        <f t="shared" si="498"/>
        <v>0</v>
      </c>
      <c r="EU349" s="213">
        <f t="shared" si="533"/>
        <v>0</v>
      </c>
      <c r="EW349" s="215">
        <f t="shared" si="584"/>
        <v>0</v>
      </c>
      <c r="EX349">
        <f t="shared" si="499"/>
        <v>0</v>
      </c>
      <c r="EY349">
        <f t="shared" si="499"/>
        <v>0</v>
      </c>
      <c r="FB349">
        <f t="shared" si="500"/>
        <v>0</v>
      </c>
      <c r="FC349">
        <f t="shared" si="500"/>
        <v>0</v>
      </c>
      <c r="FD349">
        <f t="shared" si="500"/>
        <v>0</v>
      </c>
      <c r="FG349" s="215">
        <f t="shared" si="585"/>
        <v>0</v>
      </c>
      <c r="FH349">
        <f t="shared" si="501"/>
        <v>0</v>
      </c>
      <c r="FI349">
        <f t="shared" si="501"/>
        <v>0</v>
      </c>
      <c r="FK349">
        <f t="shared" si="536"/>
        <v>0</v>
      </c>
      <c r="FL349" s="215">
        <f t="shared" si="586"/>
        <v>0</v>
      </c>
      <c r="FP349" s="215">
        <f t="shared" si="587"/>
        <v>0</v>
      </c>
      <c r="FQ349">
        <f t="shared" si="539"/>
        <v>0</v>
      </c>
      <c r="FR349" s="215">
        <f t="shared" si="588"/>
        <v>0</v>
      </c>
      <c r="FS349" s="209">
        <f t="shared" si="541"/>
        <v>315</v>
      </c>
      <c r="FU349">
        <f t="shared" si="542"/>
        <v>0</v>
      </c>
    </row>
    <row r="350" spans="6:177">
      <c r="F350" s="2">
        <v>128500</v>
      </c>
      <c r="G350">
        <f t="shared" si="557"/>
        <v>128525</v>
      </c>
      <c r="H350" s="75">
        <f t="shared" si="601"/>
        <v>-20916</v>
      </c>
      <c r="I350" s="2"/>
      <c r="J350" s="2"/>
      <c r="K350" s="2"/>
      <c r="L350" s="2"/>
      <c r="M350" s="2">
        <f t="shared" si="602"/>
        <v>0</v>
      </c>
      <c r="N350" s="2"/>
      <c r="O350" s="2"/>
      <c r="P350" s="2">
        <f t="shared" si="603"/>
        <v>0</v>
      </c>
      <c r="Q350" s="2"/>
      <c r="R350" s="2"/>
      <c r="S350" s="2">
        <f t="shared" ref="S350:S393" si="606">ROUND(IF($G350&lt;S$5,$G350*S$3,0)+IF(AND($G350&gt;=S$5,$G350&lt;S$7),S$6,0)+IF(AND($G350&gt;S$7,$G350&lt;S$8),S$6 - (($G350-S$7)*S$4),0),0)</f>
        <v>0</v>
      </c>
      <c r="T350" s="2"/>
      <c r="U350" s="2">
        <f t="shared" si="604"/>
        <v>0</v>
      </c>
      <c r="V350" s="2"/>
      <c r="W350" s="75">
        <f t="shared" si="558"/>
        <v>-4150</v>
      </c>
      <c r="X350" s="75">
        <f t="shared" si="559"/>
        <v>5</v>
      </c>
      <c r="Y350" s="75">
        <f t="shared" si="605"/>
        <v>0</v>
      </c>
      <c r="Z350" s="2"/>
      <c r="AA350" s="2">
        <f t="shared" si="560"/>
        <v>2500</v>
      </c>
      <c r="AB350" s="2">
        <f>IF($F350&lt;=AD$64,AD$65,AD$66)*Calc!$B$12+AD$63</f>
        <v>1500</v>
      </c>
      <c r="AC350" s="2">
        <f t="shared" si="561"/>
        <v>4000</v>
      </c>
      <c r="AD350" s="126">
        <f t="shared" si="562"/>
        <v>-6310</v>
      </c>
      <c r="AE350" s="112">
        <v>4363</v>
      </c>
      <c r="AF350" s="75">
        <f t="shared" si="516"/>
        <v>0</v>
      </c>
      <c r="AG350" s="75"/>
      <c r="AH350" s="75">
        <f t="shared" si="517"/>
        <v>-2866</v>
      </c>
      <c r="AI350" s="75">
        <f t="shared" si="563"/>
        <v>0</v>
      </c>
      <c r="AJ350" s="75">
        <f t="shared" si="564"/>
        <v>0</v>
      </c>
      <c r="AK350" s="75">
        <f t="shared" si="565"/>
        <v>-5751</v>
      </c>
      <c r="AL350" s="75">
        <f t="shared" si="566"/>
        <v>-5751</v>
      </c>
      <c r="AM350" s="114">
        <v>4440</v>
      </c>
      <c r="AN350" s="120"/>
      <c r="AO350" s="75">
        <f t="shared" si="483"/>
        <v>-8080</v>
      </c>
      <c r="AP350" s="75">
        <f t="shared" si="483"/>
        <v>-5045</v>
      </c>
      <c r="AQ350" s="75"/>
      <c r="AR350" s="126">
        <f t="shared" si="520"/>
        <v>-6060</v>
      </c>
      <c r="AS350" s="75">
        <f t="shared" si="596"/>
        <v>-7140</v>
      </c>
      <c r="AT350" s="75">
        <f t="shared" si="596"/>
        <v>-8145</v>
      </c>
      <c r="AU350" s="75">
        <f t="shared" si="596"/>
        <v>0</v>
      </c>
      <c r="AV350" s="75">
        <f t="shared" si="596"/>
        <v>-6751</v>
      </c>
      <c r="AW350" s="112">
        <v>4347</v>
      </c>
      <c r="AX350" s="75">
        <f t="shared" si="485"/>
        <v>-9579</v>
      </c>
      <c r="AY350" s="75">
        <f t="shared" si="485"/>
        <v>-6389</v>
      </c>
      <c r="AZ350" s="75"/>
      <c r="BA350" s="75">
        <f t="shared" si="592"/>
        <v>-6241</v>
      </c>
      <c r="BB350" s="75">
        <f t="shared" si="592"/>
        <v>-4016</v>
      </c>
      <c r="BC350" s="75">
        <f t="shared" si="592"/>
        <v>-7156</v>
      </c>
      <c r="BD350" s="75">
        <f t="shared" si="592"/>
        <v>-6539</v>
      </c>
      <c r="BE350" s="75">
        <f t="shared" si="592"/>
        <v>-5648</v>
      </c>
      <c r="BF350" s="75">
        <f t="shared" si="592"/>
        <v>-4685</v>
      </c>
      <c r="BG350" s="112">
        <v>3182</v>
      </c>
      <c r="BH350" s="75">
        <f t="shared" si="521"/>
        <v>-7396</v>
      </c>
      <c r="BI350" s="75">
        <f t="shared" si="567"/>
        <v>5150</v>
      </c>
      <c r="BJ350" s="75">
        <f t="shared" si="568"/>
        <v>-5705</v>
      </c>
      <c r="BK350" s="75">
        <f t="shared" si="487"/>
        <v>-6205</v>
      </c>
      <c r="BL350" s="75">
        <f t="shared" si="487"/>
        <v>-5232</v>
      </c>
      <c r="BM350" s="75"/>
      <c r="BN350" s="75">
        <f t="shared" si="488"/>
        <v>-7529</v>
      </c>
      <c r="BO350" s="75">
        <f t="shared" si="488"/>
        <v>-5510</v>
      </c>
      <c r="BP350" s="112">
        <v>3980</v>
      </c>
      <c r="BQ350" s="75">
        <f t="shared" si="524"/>
        <v>-5492</v>
      </c>
      <c r="BR350" s="112">
        <v>3685</v>
      </c>
      <c r="BS350" s="75">
        <f t="shared" si="569"/>
        <v>5540</v>
      </c>
      <c r="BT350" s="75">
        <f t="shared" si="600"/>
        <v>-7818</v>
      </c>
      <c r="BU350" s="75">
        <f t="shared" si="600"/>
        <v>-6897</v>
      </c>
      <c r="BV350" s="75">
        <f t="shared" si="600"/>
        <v>0</v>
      </c>
      <c r="BW350" s="75">
        <f t="shared" si="600"/>
        <v>0</v>
      </c>
      <c r="BX350" s="75">
        <f t="shared" si="600"/>
        <v>-5996</v>
      </c>
      <c r="BY350" s="75">
        <f t="shared" si="600"/>
        <v>-5338</v>
      </c>
      <c r="BZ350" s="75">
        <f t="shared" si="600"/>
        <v>-6662</v>
      </c>
      <c r="CA350" s="75">
        <f t="shared" si="600"/>
        <v>-5498</v>
      </c>
      <c r="CB350" s="112">
        <v>3794</v>
      </c>
      <c r="CC350" s="75">
        <f t="shared" si="526"/>
        <v>-1364</v>
      </c>
      <c r="CD350" s="75">
        <f t="shared" si="570"/>
        <v>500</v>
      </c>
      <c r="CE350" s="126">
        <f t="shared" si="571"/>
        <v>-3022</v>
      </c>
      <c r="CF350" s="75">
        <f t="shared" si="529"/>
        <v>-5566</v>
      </c>
      <c r="CG350" s="75"/>
      <c r="CH350" s="75">
        <f t="shared" si="490"/>
        <v>-10505</v>
      </c>
      <c r="CI350" s="75">
        <f t="shared" si="490"/>
        <v>-3945</v>
      </c>
      <c r="CJ350" s="75"/>
      <c r="CK350" s="75">
        <f t="shared" si="491"/>
        <v>-4724</v>
      </c>
      <c r="CL350" s="75">
        <f t="shared" si="491"/>
        <v>-6671</v>
      </c>
      <c r="CM350" s="112">
        <v>3781</v>
      </c>
      <c r="CN350" s="75">
        <f t="shared" si="492"/>
        <v>0</v>
      </c>
      <c r="CO350" s="75">
        <f t="shared" si="492"/>
        <v>0</v>
      </c>
      <c r="CP350" s="75">
        <f t="shared" si="492"/>
        <v>0</v>
      </c>
      <c r="CQ350" s="75"/>
      <c r="CR350" s="126">
        <f t="shared" si="530"/>
        <v>-6745</v>
      </c>
      <c r="CS350" s="112">
        <v>2824.8980000000001</v>
      </c>
      <c r="CT350" s="121">
        <f t="shared" si="572"/>
        <v>-5.2490272373540856E-2</v>
      </c>
      <c r="CU350" s="75">
        <f t="shared" si="493"/>
        <v>-6538</v>
      </c>
      <c r="CV350" s="75">
        <f t="shared" si="493"/>
        <v>-6618</v>
      </c>
      <c r="CW350" s="75">
        <f t="shared" si="493"/>
        <v>0</v>
      </c>
      <c r="CX350" s="126" cm="1">
        <f t="array" ref="CX350">IF($F350&lt;=10000,0,-ROUND(MAX(INDEX(CX$26:CX$38,MATCH(MAX($F350-CX$86-IF(CX$8="Yes",IF(CX$9=0,$U350,MIN($U350,CX$9)),0),0),CX$12:CX$25,1))*(MAX($F350-CX$86-IF(CX$8="Yes",IF(CX$9=0,$U350,MIN($U350,CX$9)),0),0)-INDEX(CX$12:CX$25,MATCH(MAX($F350-CX$86-IF(CX$8="Yes",IF(CX$9=0,$U350,MIN($U350,CX$9)),0),0),CX$12:CX$25,1)))+INDEX(CX$39:CX$51,MATCH(MAX($F350-CX$86-IF(CX$8="Yes",IF(CX$9=0,$U350,MIN($U350,CX$9)),0),0),CX$12:CX$25,1))-CX$87,0),0))*(1-_xlfn.IFNA(INDEX(WVFamilyCredit[Percent],MATCH(1,(WVFamilyCredit[Year]=Calc!$B$4)*(WVFamilyCredit[HH Size]=SUM(Calc!$B$11:$B$12))*(WVFamilyCredit[Status]=Calc!$B$8)*(WVFamilyCredit[greater than]&lt;=$F350)*(WVFamilyCredit[equal to or less than]&gt;=$F350),0)),0))</f>
        <v>-5588</v>
      </c>
      <c r="CY350" s="115" cm="1">
        <f t="array" ref="CY350">(1-_xlfn.IFNA(INDEX(WVFamilyCredit[Percent],MATCH(1,(WVFamilyCredit[Year]=Calc!$B$4)*(WVFamilyCredit[HH Size]=SUM(Calc!$B$11:$B$12))*(WVFamilyCredit[Status]=Calc!$B$8)*(WVFamilyCredit[greater than]&lt;=$F350)*(WVFamilyCredit[equal to or less than]&gt;=$F350),0)),0))</f>
        <v>1</v>
      </c>
      <c r="CZ350" s="112">
        <v>4985</v>
      </c>
      <c r="DA350" s="57"/>
      <c r="DB350" s="75">
        <f t="shared" si="494"/>
        <v>-5724</v>
      </c>
      <c r="DC350" s="75">
        <f t="shared" si="494"/>
        <v>0</v>
      </c>
      <c r="DE350" s="57"/>
      <c r="DF350" s="57">
        <f t="shared" si="573"/>
        <v>4363</v>
      </c>
      <c r="DG350" s="57">
        <f t="shared" si="574"/>
        <v>4440</v>
      </c>
      <c r="DH350">
        <v>0</v>
      </c>
      <c r="DI350" s="57">
        <f t="shared" si="575"/>
        <v>4347</v>
      </c>
      <c r="DJ350" s="75">
        <f t="shared" si="576"/>
        <v>3182</v>
      </c>
      <c r="DK350" s="75">
        <f t="shared" si="577"/>
        <v>3980</v>
      </c>
      <c r="DL350" s="75">
        <f t="shared" si="578"/>
        <v>3685</v>
      </c>
      <c r="DM350" s="57">
        <f t="shared" si="579"/>
        <v>3794</v>
      </c>
      <c r="DN350" s="57">
        <f t="shared" si="580"/>
        <v>3781</v>
      </c>
      <c r="DO350">
        <f>0</f>
        <v>0</v>
      </c>
      <c r="DP350">
        <v>0</v>
      </c>
      <c r="DQ350" s="57">
        <f t="shared" si="581"/>
        <v>-6745</v>
      </c>
      <c r="DR350" s="75">
        <f t="shared" si="582"/>
        <v>-5588</v>
      </c>
      <c r="EB350" s="209" cm="1">
        <f t="array" ref="EB350">_xlfn.IFNA(INDEX(CAeitcTable[],MATCH(1,(CAeitcTable[At Least]&lt;=$F350)*(CAeitcTable[But Not Over]&gt;=$F350),0),MATCH(MIN($B$12,3),VALUE(CAeitcTable[#Headers]),0)),0)</f>
        <v>0</v>
      </c>
      <c r="EC350">
        <f t="shared" si="597"/>
        <v>0</v>
      </c>
      <c r="ED350">
        <f t="shared" si="597"/>
        <v>0</v>
      </c>
      <c r="EE350">
        <f t="shared" si="597"/>
        <v>0</v>
      </c>
      <c r="EF350">
        <f t="shared" si="597"/>
        <v>0</v>
      </c>
      <c r="EI350">
        <f t="shared" si="531"/>
        <v>0</v>
      </c>
      <c r="EK350">
        <f t="shared" si="598"/>
        <v>0</v>
      </c>
      <c r="EL350">
        <f t="shared" si="598"/>
        <v>0</v>
      </c>
      <c r="EM350">
        <f t="shared" si="598"/>
        <v>0</v>
      </c>
      <c r="EN350">
        <f t="shared" si="598"/>
        <v>0</v>
      </c>
      <c r="EP350">
        <f t="shared" si="497"/>
        <v>0</v>
      </c>
      <c r="EQ350">
        <f t="shared" si="497"/>
        <v>0</v>
      </c>
      <c r="ER350" s="209">
        <f t="shared" si="583"/>
        <v>0</v>
      </c>
      <c r="ES350">
        <f t="shared" si="498"/>
        <v>0</v>
      </c>
      <c r="ET350">
        <f t="shared" si="498"/>
        <v>0</v>
      </c>
      <c r="EU350" s="213">
        <f t="shared" si="533"/>
        <v>0</v>
      </c>
      <c r="EW350" s="215">
        <f t="shared" si="584"/>
        <v>0</v>
      </c>
      <c r="EX350">
        <f t="shared" si="499"/>
        <v>0</v>
      </c>
      <c r="EY350">
        <f t="shared" si="499"/>
        <v>0</v>
      </c>
      <c r="FB350">
        <f t="shared" si="500"/>
        <v>0</v>
      </c>
      <c r="FC350">
        <f t="shared" si="500"/>
        <v>0</v>
      </c>
      <c r="FD350">
        <f t="shared" si="500"/>
        <v>0</v>
      </c>
      <c r="FG350" s="215">
        <f t="shared" si="585"/>
        <v>0</v>
      </c>
      <c r="FH350">
        <f t="shared" si="501"/>
        <v>0</v>
      </c>
      <c r="FI350">
        <f t="shared" si="501"/>
        <v>0</v>
      </c>
      <c r="FK350">
        <f t="shared" si="536"/>
        <v>0</v>
      </c>
      <c r="FL350" s="215">
        <f t="shared" si="586"/>
        <v>0</v>
      </c>
      <c r="FP350" s="215">
        <f t="shared" si="587"/>
        <v>0</v>
      </c>
      <c r="FQ350">
        <f t="shared" si="539"/>
        <v>0</v>
      </c>
      <c r="FR350" s="215">
        <f t="shared" si="588"/>
        <v>0</v>
      </c>
      <c r="FS350" s="209">
        <f t="shared" si="541"/>
        <v>315</v>
      </c>
      <c r="FU350">
        <f t="shared" si="542"/>
        <v>0</v>
      </c>
    </row>
    <row r="351" spans="6:177">
      <c r="F351" s="2">
        <v>129000</v>
      </c>
      <c r="G351">
        <f t="shared" si="557"/>
        <v>129025</v>
      </c>
      <c r="H351" s="75">
        <f t="shared" si="601"/>
        <v>-21036</v>
      </c>
      <c r="I351" s="2"/>
      <c r="J351" s="2"/>
      <c r="K351" s="2"/>
      <c r="L351" s="2"/>
      <c r="M351" s="2">
        <f t="shared" si="602"/>
        <v>0</v>
      </c>
      <c r="N351" s="2"/>
      <c r="O351" s="2"/>
      <c r="P351" s="2">
        <f t="shared" si="603"/>
        <v>0</v>
      </c>
      <c r="Q351" s="2"/>
      <c r="R351" s="2"/>
      <c r="S351" s="2">
        <f t="shared" si="606"/>
        <v>0</v>
      </c>
      <c r="T351" s="2"/>
      <c r="U351" s="2">
        <f t="shared" si="604"/>
        <v>0</v>
      </c>
      <c r="V351" s="2"/>
      <c r="W351" s="75">
        <f t="shared" si="558"/>
        <v>-4170</v>
      </c>
      <c r="X351" s="75">
        <f t="shared" si="559"/>
        <v>5</v>
      </c>
      <c r="Y351" s="75">
        <f t="shared" si="605"/>
        <v>0</v>
      </c>
      <c r="Z351" s="2"/>
      <c r="AA351" s="2">
        <f t="shared" si="560"/>
        <v>2500</v>
      </c>
      <c r="AB351" s="2">
        <f>IF($F351&lt;=AD$64,AD$65,AD$66)*Calc!$B$12+AD$63</f>
        <v>1500</v>
      </c>
      <c r="AC351" s="2">
        <f t="shared" si="561"/>
        <v>4000</v>
      </c>
      <c r="AD351" s="126">
        <f t="shared" si="562"/>
        <v>-6335</v>
      </c>
      <c r="AE351" s="112">
        <v>4363</v>
      </c>
      <c r="AF351" s="75">
        <f t="shared" si="516"/>
        <v>0</v>
      </c>
      <c r="AG351" s="75"/>
      <c r="AH351" s="75">
        <f t="shared" si="517"/>
        <v>-2879</v>
      </c>
      <c r="AI351" s="75">
        <f t="shared" si="563"/>
        <v>0</v>
      </c>
      <c r="AJ351" s="75">
        <f t="shared" si="564"/>
        <v>0</v>
      </c>
      <c r="AK351" s="75">
        <f t="shared" si="565"/>
        <v>-5774</v>
      </c>
      <c r="AL351" s="75">
        <f t="shared" si="566"/>
        <v>-5774</v>
      </c>
      <c r="AM351" s="114">
        <v>4440</v>
      </c>
      <c r="AN351" s="120"/>
      <c r="AO351" s="75">
        <f t="shared" si="483"/>
        <v>-8127</v>
      </c>
      <c r="AP351" s="75">
        <f t="shared" si="483"/>
        <v>-5067</v>
      </c>
      <c r="AQ351" s="75"/>
      <c r="AR351" s="126">
        <f t="shared" si="520"/>
        <v>-6090</v>
      </c>
      <c r="AS351" s="75">
        <f t="shared" si="596"/>
        <v>-7173</v>
      </c>
      <c r="AT351" s="75">
        <f t="shared" si="596"/>
        <v>-8188</v>
      </c>
      <c r="AU351" s="75">
        <f t="shared" si="596"/>
        <v>0</v>
      </c>
      <c r="AV351" s="75">
        <f t="shared" si="596"/>
        <v>-6779</v>
      </c>
      <c r="AW351" s="112">
        <v>4347</v>
      </c>
      <c r="AX351" s="75">
        <f t="shared" si="485"/>
        <v>-9620</v>
      </c>
      <c r="AY351" s="75">
        <f t="shared" si="485"/>
        <v>-6418</v>
      </c>
      <c r="AZ351" s="75"/>
      <c r="BA351" s="75">
        <f t="shared" si="592"/>
        <v>-6265</v>
      </c>
      <c r="BB351" s="75">
        <f t="shared" si="592"/>
        <v>-4032</v>
      </c>
      <c r="BC351" s="75">
        <f t="shared" si="592"/>
        <v>-7186</v>
      </c>
      <c r="BD351" s="75">
        <f t="shared" si="592"/>
        <v>-6568</v>
      </c>
      <c r="BE351" s="75">
        <f t="shared" si="592"/>
        <v>-5671</v>
      </c>
      <c r="BF351" s="75">
        <f t="shared" si="592"/>
        <v>-4706</v>
      </c>
      <c r="BG351" s="112">
        <v>3182</v>
      </c>
      <c r="BH351" s="75">
        <f t="shared" si="521"/>
        <v>-7432</v>
      </c>
      <c r="BI351" s="75">
        <f t="shared" si="567"/>
        <v>5150</v>
      </c>
      <c r="BJ351" s="75">
        <f t="shared" si="568"/>
        <v>-5730</v>
      </c>
      <c r="BK351" s="75">
        <f t="shared" si="487"/>
        <v>-6230</v>
      </c>
      <c r="BL351" s="75">
        <f t="shared" si="487"/>
        <v>-5253</v>
      </c>
      <c r="BM351" s="75"/>
      <c r="BN351" s="75">
        <f t="shared" si="488"/>
        <v>-7568</v>
      </c>
      <c r="BO351" s="75">
        <f t="shared" si="488"/>
        <v>-5535</v>
      </c>
      <c r="BP351" s="112">
        <v>3980</v>
      </c>
      <c r="BQ351" s="75">
        <f t="shared" si="524"/>
        <v>-5517</v>
      </c>
      <c r="BR351" s="112">
        <v>3685</v>
      </c>
      <c r="BS351" s="75">
        <f t="shared" si="569"/>
        <v>5540</v>
      </c>
      <c r="BT351" s="75">
        <f t="shared" si="600"/>
        <v>-7852</v>
      </c>
      <c r="BU351" s="75">
        <f t="shared" si="600"/>
        <v>-6930</v>
      </c>
      <c r="BV351" s="75">
        <f t="shared" si="600"/>
        <v>0</v>
      </c>
      <c r="BW351" s="75">
        <f t="shared" si="600"/>
        <v>0</v>
      </c>
      <c r="BX351" s="75">
        <f t="shared" si="600"/>
        <v>-6027</v>
      </c>
      <c r="BY351" s="75">
        <f t="shared" si="600"/>
        <v>-5363</v>
      </c>
      <c r="BZ351" s="75">
        <f t="shared" si="600"/>
        <v>-6692</v>
      </c>
      <c r="CA351" s="75">
        <f t="shared" si="600"/>
        <v>-5522</v>
      </c>
      <c r="CB351" s="112">
        <v>3794</v>
      </c>
      <c r="CC351" s="75">
        <f t="shared" si="526"/>
        <v>-1373</v>
      </c>
      <c r="CD351" s="75">
        <f t="shared" si="570"/>
        <v>500</v>
      </c>
      <c r="CE351" s="126">
        <f t="shared" si="571"/>
        <v>-3040</v>
      </c>
      <c r="CF351" s="75">
        <f t="shared" si="529"/>
        <v>-5590</v>
      </c>
      <c r="CG351" s="75"/>
      <c r="CH351" s="75">
        <f t="shared" si="490"/>
        <v>-10555</v>
      </c>
      <c r="CI351" s="75">
        <f t="shared" si="490"/>
        <v>-3960</v>
      </c>
      <c r="CJ351" s="75"/>
      <c r="CK351" s="75">
        <f t="shared" si="491"/>
        <v>-4747</v>
      </c>
      <c r="CL351" s="75">
        <f t="shared" si="491"/>
        <v>-6703</v>
      </c>
      <c r="CM351" s="112">
        <v>3781</v>
      </c>
      <c r="CN351" s="75">
        <f t="shared" si="492"/>
        <v>0</v>
      </c>
      <c r="CO351" s="75">
        <f t="shared" si="492"/>
        <v>0</v>
      </c>
      <c r="CP351" s="75">
        <f t="shared" si="492"/>
        <v>0</v>
      </c>
      <c r="CQ351" s="75"/>
      <c r="CR351" s="126">
        <f t="shared" si="530"/>
        <v>-6776</v>
      </c>
      <c r="CS351" s="112">
        <v>2824.8980000000001</v>
      </c>
      <c r="CT351" s="121">
        <f t="shared" si="572"/>
        <v>-5.2527131782945734E-2</v>
      </c>
      <c r="CU351" s="75">
        <f t="shared" si="493"/>
        <v>-6576</v>
      </c>
      <c r="CV351" s="75">
        <f t="shared" si="493"/>
        <v>-6647</v>
      </c>
      <c r="CW351" s="75">
        <f t="shared" si="493"/>
        <v>0</v>
      </c>
      <c r="CX351" s="126" cm="1">
        <f t="array" ref="CX351">IF($F351&lt;=10000,0,-ROUND(MAX(INDEX(CX$26:CX$38,MATCH(MAX($F351-CX$86-IF(CX$8="Yes",IF(CX$9=0,$U351,MIN($U351,CX$9)),0),0),CX$12:CX$25,1))*(MAX($F351-CX$86-IF(CX$8="Yes",IF(CX$9=0,$U351,MIN($U351,CX$9)),0),0)-INDEX(CX$12:CX$25,MATCH(MAX($F351-CX$86-IF(CX$8="Yes",IF(CX$9=0,$U351,MIN($U351,CX$9)),0),0),CX$12:CX$25,1)))+INDEX(CX$39:CX$51,MATCH(MAX($F351-CX$86-IF(CX$8="Yes",IF(CX$9=0,$U351,MIN($U351,CX$9)),0),0),CX$12:CX$25,1))-CX$87,0),0))*(1-_xlfn.IFNA(INDEX(WVFamilyCredit[Percent],MATCH(1,(WVFamilyCredit[Year]=Calc!$B$4)*(WVFamilyCredit[HH Size]=SUM(Calc!$B$11:$B$12))*(WVFamilyCredit[Status]=Calc!$B$8)*(WVFamilyCredit[greater than]&lt;=$F351)*(WVFamilyCredit[equal to or less than]&gt;=$F351),0)),0))</f>
        <v>-5614</v>
      </c>
      <c r="CY351" s="115" cm="1">
        <f t="array" ref="CY351">(1-_xlfn.IFNA(INDEX(WVFamilyCredit[Percent],MATCH(1,(WVFamilyCredit[Year]=Calc!$B$4)*(WVFamilyCredit[HH Size]=SUM(Calc!$B$11:$B$12))*(WVFamilyCredit[Status]=Calc!$B$8)*(WVFamilyCredit[greater than]&lt;=$F351)*(WVFamilyCredit[equal to or less than]&gt;=$F351),0)),0))</f>
        <v>1</v>
      </c>
      <c r="CZ351" s="112">
        <v>4985</v>
      </c>
      <c r="DA351" s="57"/>
      <c r="DB351" s="75">
        <f t="shared" si="494"/>
        <v>-5751</v>
      </c>
      <c r="DC351" s="75">
        <f t="shared" si="494"/>
        <v>0</v>
      </c>
      <c r="DE351" s="57"/>
      <c r="DF351" s="57">
        <f t="shared" si="573"/>
        <v>4363</v>
      </c>
      <c r="DG351" s="57">
        <f t="shared" si="574"/>
        <v>4440</v>
      </c>
      <c r="DH351">
        <v>0</v>
      </c>
      <c r="DI351" s="57">
        <f t="shared" si="575"/>
        <v>4347</v>
      </c>
      <c r="DJ351" s="75">
        <f t="shared" si="576"/>
        <v>3182</v>
      </c>
      <c r="DK351" s="75">
        <f t="shared" si="577"/>
        <v>3980</v>
      </c>
      <c r="DL351" s="75">
        <f t="shared" si="578"/>
        <v>3685</v>
      </c>
      <c r="DM351" s="57">
        <f t="shared" si="579"/>
        <v>3794</v>
      </c>
      <c r="DN351" s="57">
        <f t="shared" si="580"/>
        <v>3781</v>
      </c>
      <c r="DO351">
        <f>0</f>
        <v>0</v>
      </c>
      <c r="DP351">
        <v>0</v>
      </c>
      <c r="DQ351" s="57">
        <f t="shared" si="581"/>
        <v>-6776</v>
      </c>
      <c r="DR351" s="75">
        <f t="shared" si="582"/>
        <v>-5614</v>
      </c>
      <c r="EB351" s="209" cm="1">
        <f t="array" ref="EB351">_xlfn.IFNA(INDEX(CAeitcTable[],MATCH(1,(CAeitcTable[At Least]&lt;=$F351)*(CAeitcTable[But Not Over]&gt;=$F351),0),MATCH(MIN($B$12,3),VALUE(CAeitcTable[#Headers]),0)),0)</f>
        <v>0</v>
      </c>
      <c r="EC351">
        <f t="shared" si="597"/>
        <v>0</v>
      </c>
      <c r="ED351">
        <f t="shared" si="597"/>
        <v>0</v>
      </c>
      <c r="EE351">
        <f t="shared" si="597"/>
        <v>0</v>
      </c>
      <c r="EF351">
        <f t="shared" si="597"/>
        <v>0</v>
      </c>
      <c r="EI351">
        <f t="shared" si="531"/>
        <v>0</v>
      </c>
      <c r="EK351">
        <f t="shared" si="598"/>
        <v>0</v>
      </c>
      <c r="EL351">
        <f t="shared" si="598"/>
        <v>0</v>
      </c>
      <c r="EM351">
        <f t="shared" si="598"/>
        <v>0</v>
      </c>
      <c r="EN351">
        <f t="shared" si="598"/>
        <v>0</v>
      </c>
      <c r="EP351">
        <f t="shared" si="497"/>
        <v>0</v>
      </c>
      <c r="EQ351">
        <f t="shared" si="497"/>
        <v>0</v>
      </c>
      <c r="ER351" s="209">
        <f t="shared" si="583"/>
        <v>0</v>
      </c>
      <c r="ES351">
        <f t="shared" si="498"/>
        <v>0</v>
      </c>
      <c r="ET351">
        <f t="shared" si="498"/>
        <v>0</v>
      </c>
      <c r="EU351" s="213">
        <f t="shared" si="533"/>
        <v>0</v>
      </c>
      <c r="EW351" s="215">
        <f t="shared" si="584"/>
        <v>0</v>
      </c>
      <c r="EX351">
        <f t="shared" si="499"/>
        <v>0</v>
      </c>
      <c r="EY351">
        <f t="shared" si="499"/>
        <v>0</v>
      </c>
      <c r="FB351">
        <f t="shared" si="500"/>
        <v>0</v>
      </c>
      <c r="FC351">
        <f t="shared" si="500"/>
        <v>0</v>
      </c>
      <c r="FD351">
        <f t="shared" si="500"/>
        <v>0</v>
      </c>
      <c r="FG351" s="215">
        <f t="shared" si="585"/>
        <v>0</v>
      </c>
      <c r="FH351">
        <f t="shared" si="501"/>
        <v>0</v>
      </c>
      <c r="FI351">
        <f t="shared" si="501"/>
        <v>0</v>
      </c>
      <c r="FK351">
        <f t="shared" si="536"/>
        <v>0</v>
      </c>
      <c r="FL351" s="215">
        <f t="shared" si="586"/>
        <v>0</v>
      </c>
      <c r="FP351" s="215">
        <f t="shared" si="587"/>
        <v>0</v>
      </c>
      <c r="FQ351">
        <f t="shared" si="539"/>
        <v>0</v>
      </c>
      <c r="FR351" s="215">
        <f t="shared" si="588"/>
        <v>0</v>
      </c>
      <c r="FS351" s="209">
        <f t="shared" si="541"/>
        <v>315</v>
      </c>
      <c r="FU351">
        <f t="shared" si="542"/>
        <v>0</v>
      </c>
    </row>
    <row r="352" spans="6:177">
      <c r="F352" s="2">
        <v>129500</v>
      </c>
      <c r="G352">
        <f t="shared" si="557"/>
        <v>129525</v>
      </c>
      <c r="H352" s="75">
        <f t="shared" si="601"/>
        <v>-21156</v>
      </c>
      <c r="I352" s="2"/>
      <c r="J352" s="2"/>
      <c r="K352" s="2"/>
      <c r="L352" s="2"/>
      <c r="M352" s="2">
        <f t="shared" si="602"/>
        <v>0</v>
      </c>
      <c r="N352" s="2"/>
      <c r="O352" s="2"/>
      <c r="P352" s="2">
        <f t="shared" si="603"/>
        <v>0</v>
      </c>
      <c r="Q352" s="2"/>
      <c r="R352" s="2"/>
      <c r="S352" s="2">
        <f t="shared" si="606"/>
        <v>0</v>
      </c>
      <c r="T352" s="2"/>
      <c r="U352" s="2">
        <f t="shared" si="604"/>
        <v>0</v>
      </c>
      <c r="V352" s="2"/>
      <c r="W352" s="75">
        <f t="shared" si="558"/>
        <v>-4189</v>
      </c>
      <c r="X352" s="75">
        <f t="shared" si="559"/>
        <v>5</v>
      </c>
      <c r="Y352" s="75">
        <f t="shared" si="605"/>
        <v>0</v>
      </c>
      <c r="Z352" s="2"/>
      <c r="AA352" s="2">
        <f t="shared" si="560"/>
        <v>2500</v>
      </c>
      <c r="AB352" s="2">
        <f>IF($F352&lt;=AD$64,AD$65,AD$66)*Calc!$B$12+AD$63</f>
        <v>1500</v>
      </c>
      <c r="AC352" s="2">
        <f t="shared" si="561"/>
        <v>4000</v>
      </c>
      <c r="AD352" s="126">
        <f t="shared" si="562"/>
        <v>-6360</v>
      </c>
      <c r="AE352" s="112">
        <v>4363</v>
      </c>
      <c r="AF352" s="75">
        <f t="shared" si="516"/>
        <v>0</v>
      </c>
      <c r="AG352" s="75"/>
      <c r="AH352" s="75">
        <f t="shared" si="517"/>
        <v>-2891</v>
      </c>
      <c r="AI352" s="75">
        <f t="shared" si="563"/>
        <v>0</v>
      </c>
      <c r="AJ352" s="75">
        <f t="shared" si="564"/>
        <v>0</v>
      </c>
      <c r="AK352" s="75">
        <f t="shared" si="565"/>
        <v>-5798</v>
      </c>
      <c r="AL352" s="75">
        <f t="shared" si="566"/>
        <v>-5798</v>
      </c>
      <c r="AM352" s="114">
        <v>4440</v>
      </c>
      <c r="AN352" s="120"/>
      <c r="AO352" s="75">
        <f t="shared" si="483"/>
        <v>-8173</v>
      </c>
      <c r="AP352" s="75">
        <f t="shared" si="483"/>
        <v>-5089</v>
      </c>
      <c r="AQ352" s="75"/>
      <c r="AR352" s="126">
        <f t="shared" si="520"/>
        <v>-6120</v>
      </c>
      <c r="AS352" s="75">
        <f t="shared" si="596"/>
        <v>-7206</v>
      </c>
      <c r="AT352" s="75">
        <f t="shared" si="596"/>
        <v>-8230</v>
      </c>
      <c r="AU352" s="75">
        <f t="shared" si="596"/>
        <v>0</v>
      </c>
      <c r="AV352" s="75">
        <f t="shared" si="596"/>
        <v>-6808</v>
      </c>
      <c r="AW352" s="112">
        <v>4347</v>
      </c>
      <c r="AX352" s="75">
        <f t="shared" si="485"/>
        <v>-9661</v>
      </c>
      <c r="AY352" s="75">
        <f t="shared" si="485"/>
        <v>-6447</v>
      </c>
      <c r="AZ352" s="75"/>
      <c r="BA352" s="75">
        <f t="shared" si="592"/>
        <v>-6290</v>
      </c>
      <c r="BB352" s="75">
        <f t="shared" si="592"/>
        <v>-4048</v>
      </c>
      <c r="BC352" s="75">
        <f t="shared" si="592"/>
        <v>-7216</v>
      </c>
      <c r="BD352" s="75">
        <f t="shared" si="592"/>
        <v>-6596</v>
      </c>
      <c r="BE352" s="75">
        <f t="shared" si="592"/>
        <v>-5693</v>
      </c>
      <c r="BF352" s="75">
        <f t="shared" si="592"/>
        <v>-4728</v>
      </c>
      <c r="BG352" s="112">
        <v>3182</v>
      </c>
      <c r="BH352" s="75">
        <f t="shared" si="521"/>
        <v>-7468</v>
      </c>
      <c r="BI352" s="75">
        <f t="shared" si="567"/>
        <v>5150</v>
      </c>
      <c r="BJ352" s="75">
        <f t="shared" si="568"/>
        <v>-5755</v>
      </c>
      <c r="BK352" s="75">
        <f t="shared" si="487"/>
        <v>-6255</v>
      </c>
      <c r="BL352" s="75">
        <f t="shared" si="487"/>
        <v>-5274</v>
      </c>
      <c r="BM352" s="75"/>
      <c r="BN352" s="75">
        <f t="shared" si="488"/>
        <v>-7607</v>
      </c>
      <c r="BO352" s="75">
        <f t="shared" si="488"/>
        <v>-5560</v>
      </c>
      <c r="BP352" s="112">
        <v>3980</v>
      </c>
      <c r="BQ352" s="75">
        <f t="shared" si="524"/>
        <v>-5542</v>
      </c>
      <c r="BR352" s="112">
        <v>3685</v>
      </c>
      <c r="BS352" s="75">
        <f t="shared" si="569"/>
        <v>5540</v>
      </c>
      <c r="BT352" s="75">
        <f t="shared" si="600"/>
        <v>-7885</v>
      </c>
      <c r="BU352" s="75">
        <f t="shared" si="600"/>
        <v>-6963</v>
      </c>
      <c r="BV352" s="75">
        <f t="shared" si="600"/>
        <v>0</v>
      </c>
      <c r="BW352" s="75">
        <f t="shared" si="600"/>
        <v>0</v>
      </c>
      <c r="BX352" s="75">
        <f t="shared" si="600"/>
        <v>-6059</v>
      </c>
      <c r="BY352" s="75">
        <f t="shared" si="600"/>
        <v>-5387</v>
      </c>
      <c r="BZ352" s="75">
        <f t="shared" si="600"/>
        <v>-6722</v>
      </c>
      <c r="CA352" s="75">
        <f t="shared" si="600"/>
        <v>-5546</v>
      </c>
      <c r="CB352" s="112">
        <v>3794</v>
      </c>
      <c r="CC352" s="75">
        <f t="shared" si="526"/>
        <v>-1383</v>
      </c>
      <c r="CD352" s="75">
        <f t="shared" si="570"/>
        <v>500</v>
      </c>
      <c r="CE352" s="126">
        <f t="shared" si="571"/>
        <v>-3059</v>
      </c>
      <c r="CF352" s="75">
        <f t="shared" si="529"/>
        <v>-5614</v>
      </c>
      <c r="CG352" s="75"/>
      <c r="CH352" s="75">
        <f t="shared" si="490"/>
        <v>-10604</v>
      </c>
      <c r="CI352" s="75">
        <f t="shared" si="490"/>
        <v>-3976</v>
      </c>
      <c r="CJ352" s="75"/>
      <c r="CK352" s="75">
        <f t="shared" si="491"/>
        <v>-4771</v>
      </c>
      <c r="CL352" s="75">
        <f t="shared" si="491"/>
        <v>-6735</v>
      </c>
      <c r="CM352" s="112">
        <v>3781</v>
      </c>
      <c r="CN352" s="75">
        <f t="shared" si="492"/>
        <v>0</v>
      </c>
      <c r="CO352" s="75">
        <f t="shared" si="492"/>
        <v>0</v>
      </c>
      <c r="CP352" s="75">
        <f t="shared" si="492"/>
        <v>0</v>
      </c>
      <c r="CQ352" s="75"/>
      <c r="CR352" s="126">
        <f t="shared" si="530"/>
        <v>-6807</v>
      </c>
      <c r="CS352" s="112">
        <v>2824.8980000000001</v>
      </c>
      <c r="CT352" s="121">
        <f t="shared" si="572"/>
        <v>-5.2563706563706562E-2</v>
      </c>
      <c r="CU352" s="75">
        <f t="shared" si="493"/>
        <v>-6614</v>
      </c>
      <c r="CV352" s="75">
        <f t="shared" si="493"/>
        <v>-6675</v>
      </c>
      <c r="CW352" s="75">
        <f t="shared" si="493"/>
        <v>0</v>
      </c>
      <c r="CX352" s="126" cm="1">
        <f t="array" ref="CX352">IF($F352&lt;=10000,0,-ROUND(MAX(INDEX(CX$26:CX$38,MATCH(MAX($F352-CX$86-IF(CX$8="Yes",IF(CX$9=0,$U352,MIN($U352,CX$9)),0),0),CX$12:CX$25,1))*(MAX($F352-CX$86-IF(CX$8="Yes",IF(CX$9=0,$U352,MIN($U352,CX$9)),0),0)-INDEX(CX$12:CX$25,MATCH(MAX($F352-CX$86-IF(CX$8="Yes",IF(CX$9=0,$U352,MIN($U352,CX$9)),0),0),CX$12:CX$25,1)))+INDEX(CX$39:CX$51,MATCH(MAX($F352-CX$86-IF(CX$8="Yes",IF(CX$9=0,$U352,MIN($U352,CX$9)),0),0),CX$12:CX$25,1))-CX$87,0),0))*(1-_xlfn.IFNA(INDEX(WVFamilyCredit[Percent],MATCH(1,(WVFamilyCredit[Year]=Calc!$B$4)*(WVFamilyCredit[HH Size]=SUM(Calc!$B$11:$B$12))*(WVFamilyCredit[Status]=Calc!$B$8)*(WVFamilyCredit[greater than]&lt;=$F352)*(WVFamilyCredit[equal to or less than]&gt;=$F352),0)),0))</f>
        <v>-5640</v>
      </c>
      <c r="CY352" s="115" cm="1">
        <f t="array" ref="CY352">(1-_xlfn.IFNA(INDEX(WVFamilyCredit[Percent],MATCH(1,(WVFamilyCredit[Year]=Calc!$B$4)*(WVFamilyCredit[HH Size]=SUM(Calc!$B$11:$B$12))*(WVFamilyCredit[Status]=Calc!$B$8)*(WVFamilyCredit[greater than]&lt;=$F352)*(WVFamilyCredit[equal to or less than]&gt;=$F352),0)),0))</f>
        <v>1</v>
      </c>
      <c r="CZ352" s="112">
        <v>4985</v>
      </c>
      <c r="DA352" s="57"/>
      <c r="DB352" s="75">
        <f t="shared" si="494"/>
        <v>-5777</v>
      </c>
      <c r="DC352" s="75">
        <f t="shared" si="494"/>
        <v>0</v>
      </c>
      <c r="DE352" s="57"/>
      <c r="DF352" s="57">
        <f t="shared" si="573"/>
        <v>4363</v>
      </c>
      <c r="DG352" s="57">
        <f t="shared" si="574"/>
        <v>4440</v>
      </c>
      <c r="DH352">
        <v>0</v>
      </c>
      <c r="DI352" s="57">
        <f t="shared" si="575"/>
        <v>4347</v>
      </c>
      <c r="DJ352" s="75">
        <f t="shared" si="576"/>
        <v>3182</v>
      </c>
      <c r="DK352" s="75">
        <f t="shared" si="577"/>
        <v>3980</v>
      </c>
      <c r="DL352" s="75">
        <f t="shared" si="578"/>
        <v>3685</v>
      </c>
      <c r="DM352" s="57">
        <f t="shared" si="579"/>
        <v>3794</v>
      </c>
      <c r="DN352" s="57">
        <f t="shared" si="580"/>
        <v>3781</v>
      </c>
      <c r="DO352">
        <f>0</f>
        <v>0</v>
      </c>
      <c r="DP352">
        <v>0</v>
      </c>
      <c r="DQ352" s="57">
        <f t="shared" si="581"/>
        <v>-6807</v>
      </c>
      <c r="DR352" s="75">
        <f t="shared" si="582"/>
        <v>-5640</v>
      </c>
      <c r="EB352" s="209" cm="1">
        <f t="array" ref="EB352">_xlfn.IFNA(INDEX(CAeitcTable[],MATCH(1,(CAeitcTable[At Least]&lt;=$F352)*(CAeitcTable[But Not Over]&gt;=$F352),0),MATCH(MIN($B$12,3),VALUE(CAeitcTable[#Headers]),0)),0)</f>
        <v>0</v>
      </c>
      <c r="EC352">
        <f t="shared" si="597"/>
        <v>0</v>
      </c>
      <c r="ED352">
        <f t="shared" si="597"/>
        <v>0</v>
      </c>
      <c r="EE352">
        <f t="shared" si="597"/>
        <v>0</v>
      </c>
      <c r="EF352">
        <f t="shared" si="597"/>
        <v>0</v>
      </c>
      <c r="EI352">
        <f t="shared" si="531"/>
        <v>0</v>
      </c>
      <c r="EK352">
        <f t="shared" si="598"/>
        <v>0</v>
      </c>
      <c r="EL352">
        <f t="shared" si="598"/>
        <v>0</v>
      </c>
      <c r="EM352">
        <f t="shared" si="598"/>
        <v>0</v>
      </c>
      <c r="EN352">
        <f t="shared" si="598"/>
        <v>0</v>
      </c>
      <c r="EP352">
        <f t="shared" si="497"/>
        <v>0</v>
      </c>
      <c r="EQ352">
        <f t="shared" si="497"/>
        <v>0</v>
      </c>
      <c r="ER352" s="209">
        <f t="shared" si="583"/>
        <v>0</v>
      </c>
      <c r="ES352">
        <f t="shared" si="498"/>
        <v>0</v>
      </c>
      <c r="ET352">
        <f t="shared" si="498"/>
        <v>0</v>
      </c>
      <c r="EU352" s="213">
        <f t="shared" si="533"/>
        <v>0</v>
      </c>
      <c r="EW352" s="215">
        <f t="shared" si="584"/>
        <v>0</v>
      </c>
      <c r="EX352">
        <f t="shared" si="499"/>
        <v>0</v>
      </c>
      <c r="EY352">
        <f t="shared" si="499"/>
        <v>0</v>
      </c>
      <c r="FB352">
        <f t="shared" si="500"/>
        <v>0</v>
      </c>
      <c r="FC352">
        <f t="shared" si="500"/>
        <v>0</v>
      </c>
      <c r="FD352">
        <f t="shared" si="500"/>
        <v>0</v>
      </c>
      <c r="FG352" s="215">
        <f t="shared" si="585"/>
        <v>0</v>
      </c>
      <c r="FH352">
        <f t="shared" si="501"/>
        <v>0</v>
      </c>
      <c r="FI352">
        <f t="shared" si="501"/>
        <v>0</v>
      </c>
      <c r="FK352">
        <f t="shared" si="536"/>
        <v>0</v>
      </c>
      <c r="FL352" s="215">
        <f t="shared" si="586"/>
        <v>0</v>
      </c>
      <c r="FP352" s="215">
        <f t="shared" si="587"/>
        <v>0</v>
      </c>
      <c r="FQ352">
        <f t="shared" si="539"/>
        <v>0</v>
      </c>
      <c r="FR352" s="215">
        <f t="shared" si="588"/>
        <v>0</v>
      </c>
      <c r="FS352" s="209">
        <f t="shared" si="541"/>
        <v>315</v>
      </c>
      <c r="FU352">
        <f t="shared" si="542"/>
        <v>0</v>
      </c>
    </row>
    <row r="353" spans="6:177">
      <c r="F353" s="2">
        <v>130000</v>
      </c>
      <c r="G353">
        <f t="shared" si="557"/>
        <v>130025</v>
      </c>
      <c r="H353" s="75">
        <f t="shared" si="601"/>
        <v>-21276</v>
      </c>
      <c r="I353" s="2"/>
      <c r="J353" s="2"/>
      <c r="K353" s="2"/>
      <c r="L353" s="2"/>
      <c r="M353" s="2">
        <f t="shared" si="602"/>
        <v>0</v>
      </c>
      <c r="N353" s="2"/>
      <c r="O353" s="2"/>
      <c r="P353" s="2">
        <f t="shared" si="603"/>
        <v>0</v>
      </c>
      <c r="Q353" s="2"/>
      <c r="R353" s="2"/>
      <c r="S353" s="2">
        <f t="shared" si="606"/>
        <v>0</v>
      </c>
      <c r="T353" s="2"/>
      <c r="U353" s="2">
        <f t="shared" si="604"/>
        <v>0</v>
      </c>
      <c r="V353" s="2"/>
      <c r="W353" s="75">
        <f t="shared" si="558"/>
        <v>-4209</v>
      </c>
      <c r="X353" s="75">
        <f t="shared" si="559"/>
        <v>5</v>
      </c>
      <c r="Y353" s="75">
        <f t="shared" si="605"/>
        <v>0</v>
      </c>
      <c r="Z353" s="2"/>
      <c r="AA353" s="2">
        <f t="shared" si="560"/>
        <v>2500</v>
      </c>
      <c r="AB353" s="2">
        <f>IF($F353&lt;=AD$64,AD$65,AD$66)*Calc!$B$12+AD$63</f>
        <v>1500</v>
      </c>
      <c r="AC353" s="2">
        <f t="shared" si="561"/>
        <v>4000</v>
      </c>
      <c r="AD353" s="126">
        <f t="shared" si="562"/>
        <v>-6385</v>
      </c>
      <c r="AE353" s="112">
        <v>4363</v>
      </c>
      <c r="AF353" s="75">
        <f t="shared" si="516"/>
        <v>0</v>
      </c>
      <c r="AG353" s="75"/>
      <c r="AH353" s="75">
        <f t="shared" si="517"/>
        <v>-2904</v>
      </c>
      <c r="AI353" s="75">
        <f t="shared" si="563"/>
        <v>0</v>
      </c>
      <c r="AJ353" s="75">
        <f t="shared" si="564"/>
        <v>0</v>
      </c>
      <c r="AK353" s="75">
        <f t="shared" si="565"/>
        <v>-5821</v>
      </c>
      <c r="AL353" s="75">
        <f t="shared" si="566"/>
        <v>-5821</v>
      </c>
      <c r="AM353" s="114">
        <v>4440</v>
      </c>
      <c r="AN353" s="120"/>
      <c r="AO353" s="75">
        <f t="shared" si="483"/>
        <v>-8220</v>
      </c>
      <c r="AP353" s="75">
        <f t="shared" si="483"/>
        <v>-5111</v>
      </c>
      <c r="AQ353" s="75"/>
      <c r="AR353" s="126">
        <f t="shared" si="520"/>
        <v>-6150</v>
      </c>
      <c r="AS353" s="75">
        <f t="shared" si="596"/>
        <v>-7239</v>
      </c>
      <c r="AT353" s="75">
        <f t="shared" si="596"/>
        <v>-8273</v>
      </c>
      <c r="AU353" s="75">
        <f t="shared" si="596"/>
        <v>0</v>
      </c>
      <c r="AV353" s="75">
        <f t="shared" si="596"/>
        <v>-6837</v>
      </c>
      <c r="AW353" s="112">
        <v>4347</v>
      </c>
      <c r="AX353" s="75">
        <f t="shared" si="485"/>
        <v>-9703</v>
      </c>
      <c r="AY353" s="75">
        <f t="shared" si="485"/>
        <v>-6476</v>
      </c>
      <c r="AZ353" s="75"/>
      <c r="BA353" s="75">
        <f t="shared" si="592"/>
        <v>-6315</v>
      </c>
      <c r="BB353" s="75">
        <f t="shared" si="592"/>
        <v>-4064</v>
      </c>
      <c r="BC353" s="75">
        <f t="shared" si="592"/>
        <v>-7246</v>
      </c>
      <c r="BD353" s="75">
        <f t="shared" si="592"/>
        <v>-6625</v>
      </c>
      <c r="BE353" s="75">
        <f t="shared" si="592"/>
        <v>-5716</v>
      </c>
      <c r="BF353" s="75">
        <f t="shared" si="592"/>
        <v>-4749</v>
      </c>
      <c r="BG353" s="112">
        <v>3182</v>
      </c>
      <c r="BH353" s="75">
        <f t="shared" si="521"/>
        <v>-7504</v>
      </c>
      <c r="BI353" s="75">
        <f t="shared" si="567"/>
        <v>5150</v>
      </c>
      <c r="BJ353" s="75">
        <f t="shared" si="568"/>
        <v>-5780</v>
      </c>
      <c r="BK353" s="75">
        <f t="shared" si="487"/>
        <v>-6280</v>
      </c>
      <c r="BL353" s="75">
        <f t="shared" si="487"/>
        <v>-5296</v>
      </c>
      <c r="BM353" s="75"/>
      <c r="BN353" s="75">
        <f t="shared" si="488"/>
        <v>-7647</v>
      </c>
      <c r="BO353" s="75">
        <f t="shared" si="488"/>
        <v>-5585</v>
      </c>
      <c r="BP353" s="112">
        <v>3980</v>
      </c>
      <c r="BQ353" s="75">
        <f t="shared" si="524"/>
        <v>-5567</v>
      </c>
      <c r="BR353" s="112">
        <v>3685</v>
      </c>
      <c r="BS353" s="75">
        <f t="shared" si="569"/>
        <v>5540</v>
      </c>
      <c r="BT353" s="75">
        <f t="shared" si="600"/>
        <v>-7919</v>
      </c>
      <c r="BU353" s="75">
        <f t="shared" si="600"/>
        <v>-6997</v>
      </c>
      <c r="BV353" s="75">
        <f t="shared" si="600"/>
        <v>0</v>
      </c>
      <c r="BW353" s="75">
        <f t="shared" si="600"/>
        <v>0</v>
      </c>
      <c r="BX353" s="75">
        <f t="shared" si="600"/>
        <v>-6091</v>
      </c>
      <c r="BY353" s="75">
        <f t="shared" si="600"/>
        <v>-5412</v>
      </c>
      <c r="BZ353" s="75">
        <f t="shared" si="600"/>
        <v>-6752</v>
      </c>
      <c r="CA353" s="75">
        <f t="shared" si="600"/>
        <v>-5569</v>
      </c>
      <c r="CB353" s="112">
        <v>3794</v>
      </c>
      <c r="CC353" s="75">
        <f t="shared" si="526"/>
        <v>-1393</v>
      </c>
      <c r="CD353" s="75">
        <f t="shared" si="570"/>
        <v>500</v>
      </c>
      <c r="CE353" s="126">
        <f t="shared" si="571"/>
        <v>-3078</v>
      </c>
      <c r="CF353" s="75">
        <f t="shared" si="529"/>
        <v>-5637</v>
      </c>
      <c r="CG353" s="75"/>
      <c r="CH353" s="75">
        <f t="shared" si="490"/>
        <v>-10654</v>
      </c>
      <c r="CI353" s="75">
        <f t="shared" si="490"/>
        <v>-3991</v>
      </c>
      <c r="CJ353" s="75"/>
      <c r="CK353" s="75">
        <f t="shared" si="491"/>
        <v>-4795</v>
      </c>
      <c r="CL353" s="75">
        <f t="shared" si="491"/>
        <v>-6767</v>
      </c>
      <c r="CM353" s="112">
        <v>3781</v>
      </c>
      <c r="CN353" s="75">
        <f t="shared" si="492"/>
        <v>0</v>
      </c>
      <c r="CO353" s="75">
        <f t="shared" si="492"/>
        <v>0</v>
      </c>
      <c r="CP353" s="75">
        <f t="shared" si="492"/>
        <v>0</v>
      </c>
      <c r="CQ353" s="75"/>
      <c r="CR353" s="126">
        <f t="shared" si="530"/>
        <v>-6838</v>
      </c>
      <c r="CS353" s="112">
        <v>2824.8980000000001</v>
      </c>
      <c r="CT353" s="121">
        <f t="shared" si="572"/>
        <v>-5.2600000000000001E-2</v>
      </c>
      <c r="CU353" s="75">
        <f t="shared" si="493"/>
        <v>-6652</v>
      </c>
      <c r="CV353" s="75">
        <f t="shared" si="493"/>
        <v>-6704</v>
      </c>
      <c r="CW353" s="75">
        <f t="shared" si="493"/>
        <v>0</v>
      </c>
      <c r="CX353" s="126" cm="1">
        <f t="array" ref="CX353">IF($F353&lt;=10000,0,-ROUND(MAX(INDEX(CX$26:CX$38,MATCH(MAX($F353-CX$86-IF(CX$8="Yes",IF(CX$9=0,$U353,MIN($U353,CX$9)),0),0),CX$12:CX$25,1))*(MAX($F353-CX$86-IF(CX$8="Yes",IF(CX$9=0,$U353,MIN($U353,CX$9)),0),0)-INDEX(CX$12:CX$25,MATCH(MAX($F353-CX$86-IF(CX$8="Yes",IF(CX$9=0,$U353,MIN($U353,CX$9)),0),0),CX$12:CX$25,1)))+INDEX(CX$39:CX$51,MATCH(MAX($F353-CX$86-IF(CX$8="Yes",IF(CX$9=0,$U353,MIN($U353,CX$9)),0),0),CX$12:CX$25,1))-CX$87,0),0))*(1-_xlfn.IFNA(INDEX(WVFamilyCredit[Percent],MATCH(1,(WVFamilyCredit[Year]=Calc!$B$4)*(WVFamilyCredit[HH Size]=SUM(Calc!$B$11:$B$12))*(WVFamilyCredit[Status]=Calc!$B$8)*(WVFamilyCredit[greater than]&lt;=$F353)*(WVFamilyCredit[equal to or less than]&gt;=$F353),0)),0))</f>
        <v>-5665</v>
      </c>
      <c r="CY353" s="115" cm="1">
        <f t="array" ref="CY353">(1-_xlfn.IFNA(INDEX(WVFamilyCredit[Percent],MATCH(1,(WVFamilyCredit[Year]=Calc!$B$4)*(WVFamilyCredit[HH Size]=SUM(Calc!$B$11:$B$12))*(WVFamilyCredit[Status]=Calc!$B$8)*(WVFamilyCredit[greater than]&lt;=$F353)*(WVFamilyCredit[equal to or less than]&gt;=$F353),0)),0))</f>
        <v>1</v>
      </c>
      <c r="CZ353" s="112">
        <v>4985</v>
      </c>
      <c r="DA353" s="57"/>
      <c r="DB353" s="75">
        <f t="shared" si="494"/>
        <v>-5804</v>
      </c>
      <c r="DC353" s="75">
        <f t="shared" si="494"/>
        <v>0</v>
      </c>
      <c r="DE353" s="57"/>
      <c r="DF353" s="57">
        <f t="shared" si="573"/>
        <v>4363</v>
      </c>
      <c r="DG353" s="57">
        <f t="shared" si="574"/>
        <v>4440</v>
      </c>
      <c r="DH353">
        <v>0</v>
      </c>
      <c r="DI353" s="57">
        <f t="shared" si="575"/>
        <v>4347</v>
      </c>
      <c r="DJ353" s="75">
        <f t="shared" si="576"/>
        <v>3182</v>
      </c>
      <c r="DK353" s="75">
        <f t="shared" si="577"/>
        <v>3980</v>
      </c>
      <c r="DL353" s="75">
        <f t="shared" si="578"/>
        <v>3685</v>
      </c>
      <c r="DM353" s="57">
        <f t="shared" si="579"/>
        <v>3794</v>
      </c>
      <c r="DN353" s="57">
        <f t="shared" si="580"/>
        <v>3781</v>
      </c>
      <c r="DO353">
        <f>0</f>
        <v>0</v>
      </c>
      <c r="DP353">
        <v>0</v>
      </c>
      <c r="DQ353" s="57">
        <f t="shared" si="581"/>
        <v>-6838</v>
      </c>
      <c r="DR353" s="75">
        <f t="shared" si="582"/>
        <v>-5665</v>
      </c>
      <c r="EB353" s="209" cm="1">
        <f t="array" ref="EB353">_xlfn.IFNA(INDEX(CAeitcTable[],MATCH(1,(CAeitcTable[At Least]&lt;=$F353)*(CAeitcTable[But Not Over]&gt;=$F353),0),MATCH(MIN($B$12,3),VALUE(CAeitcTable[#Headers]),0)),0)</f>
        <v>0</v>
      </c>
      <c r="EC353">
        <f t="shared" si="597"/>
        <v>0</v>
      </c>
      <c r="ED353">
        <f t="shared" si="597"/>
        <v>0</v>
      </c>
      <c r="EE353">
        <f t="shared" si="597"/>
        <v>0</v>
      </c>
      <c r="EF353">
        <f t="shared" si="597"/>
        <v>0</v>
      </c>
      <c r="EI353">
        <f t="shared" si="531"/>
        <v>0</v>
      </c>
      <c r="EK353">
        <f t="shared" si="598"/>
        <v>0</v>
      </c>
      <c r="EL353">
        <f t="shared" si="598"/>
        <v>0</v>
      </c>
      <c r="EM353">
        <f t="shared" si="598"/>
        <v>0</v>
      </c>
      <c r="EN353">
        <f t="shared" si="598"/>
        <v>0</v>
      </c>
      <c r="EP353">
        <f t="shared" si="497"/>
        <v>0</v>
      </c>
      <c r="EQ353">
        <f t="shared" si="497"/>
        <v>0</v>
      </c>
      <c r="ER353" s="209">
        <f t="shared" si="583"/>
        <v>0</v>
      </c>
      <c r="ES353">
        <f t="shared" si="498"/>
        <v>0</v>
      </c>
      <c r="ET353">
        <f t="shared" si="498"/>
        <v>0</v>
      </c>
      <c r="EU353" s="213">
        <f t="shared" si="533"/>
        <v>0</v>
      </c>
      <c r="EW353" s="215">
        <f t="shared" si="584"/>
        <v>0</v>
      </c>
      <c r="EX353">
        <f t="shared" si="499"/>
        <v>0</v>
      </c>
      <c r="EY353">
        <f t="shared" si="499"/>
        <v>0</v>
      </c>
      <c r="FB353">
        <f t="shared" si="500"/>
        <v>0</v>
      </c>
      <c r="FC353">
        <f t="shared" si="500"/>
        <v>0</v>
      </c>
      <c r="FD353">
        <f t="shared" si="500"/>
        <v>0</v>
      </c>
      <c r="FG353" s="215">
        <f t="shared" si="585"/>
        <v>0</v>
      </c>
      <c r="FH353">
        <f t="shared" si="501"/>
        <v>0</v>
      </c>
      <c r="FI353">
        <f t="shared" si="501"/>
        <v>0</v>
      </c>
      <c r="FK353">
        <f t="shared" si="536"/>
        <v>0</v>
      </c>
      <c r="FL353" s="215">
        <f t="shared" si="586"/>
        <v>0</v>
      </c>
      <c r="FP353" s="215">
        <f t="shared" si="587"/>
        <v>0</v>
      </c>
      <c r="FQ353">
        <f t="shared" si="539"/>
        <v>0</v>
      </c>
      <c r="FR353" s="215">
        <f t="shared" si="588"/>
        <v>0</v>
      </c>
      <c r="FS353" s="209">
        <f t="shared" si="541"/>
        <v>315</v>
      </c>
      <c r="FU353">
        <f t="shared" si="542"/>
        <v>0</v>
      </c>
    </row>
    <row r="354" spans="6:177">
      <c r="F354" s="2">
        <v>130500</v>
      </c>
      <c r="G354">
        <f t="shared" si="557"/>
        <v>130525</v>
      </c>
      <c r="H354" s="75">
        <f t="shared" si="601"/>
        <v>-21396</v>
      </c>
      <c r="I354" s="2"/>
      <c r="J354" s="2"/>
      <c r="K354" s="2"/>
      <c r="L354" s="2"/>
      <c r="M354" s="2">
        <f t="shared" si="602"/>
        <v>0</v>
      </c>
      <c r="N354" s="2"/>
      <c r="O354" s="2"/>
      <c r="P354" s="2">
        <f t="shared" si="603"/>
        <v>0</v>
      </c>
      <c r="Q354" s="2"/>
      <c r="R354" s="2"/>
      <c r="S354" s="2">
        <f t="shared" si="606"/>
        <v>0</v>
      </c>
      <c r="T354" s="2"/>
      <c r="U354" s="2">
        <f t="shared" si="604"/>
        <v>0</v>
      </c>
      <c r="V354" s="2"/>
      <c r="W354" s="75">
        <f t="shared" si="558"/>
        <v>-4228</v>
      </c>
      <c r="X354" s="75">
        <f t="shared" si="559"/>
        <v>5</v>
      </c>
      <c r="Y354" s="75">
        <f t="shared" si="605"/>
        <v>0</v>
      </c>
      <c r="Z354" s="2"/>
      <c r="AA354" s="2">
        <f t="shared" si="560"/>
        <v>2500</v>
      </c>
      <c r="AB354" s="2">
        <f>IF($F354&lt;=AD$64,AD$65,AD$66)*Calc!$B$12+AD$63</f>
        <v>1500</v>
      </c>
      <c r="AC354" s="2">
        <f t="shared" si="561"/>
        <v>4000</v>
      </c>
      <c r="AD354" s="126">
        <f t="shared" si="562"/>
        <v>-6410</v>
      </c>
      <c r="AE354" s="112">
        <v>4363</v>
      </c>
      <c r="AF354" s="75">
        <f t="shared" si="516"/>
        <v>0</v>
      </c>
      <c r="AG354" s="75"/>
      <c r="AH354" s="75">
        <f t="shared" si="517"/>
        <v>-2916</v>
      </c>
      <c r="AI354" s="75">
        <f t="shared" si="563"/>
        <v>0</v>
      </c>
      <c r="AJ354" s="75">
        <f t="shared" si="564"/>
        <v>0</v>
      </c>
      <c r="AK354" s="75">
        <f t="shared" si="565"/>
        <v>-5845</v>
      </c>
      <c r="AL354" s="75">
        <f t="shared" si="566"/>
        <v>-5845</v>
      </c>
      <c r="AM354" s="114">
        <v>4440</v>
      </c>
      <c r="AN354" s="120"/>
      <c r="AO354" s="75">
        <f t="shared" si="483"/>
        <v>-8266</v>
      </c>
      <c r="AP354" s="75">
        <f t="shared" si="483"/>
        <v>-5133</v>
      </c>
      <c r="AQ354" s="75"/>
      <c r="AR354" s="126">
        <f t="shared" si="520"/>
        <v>-6180</v>
      </c>
      <c r="AS354" s="75">
        <f t="shared" si="596"/>
        <v>-7272</v>
      </c>
      <c r="AT354" s="75">
        <f t="shared" si="596"/>
        <v>-8315</v>
      </c>
      <c r="AU354" s="75">
        <f t="shared" si="596"/>
        <v>0</v>
      </c>
      <c r="AV354" s="75">
        <f t="shared" si="596"/>
        <v>-6866</v>
      </c>
      <c r="AW354" s="112">
        <v>4347</v>
      </c>
      <c r="AX354" s="75">
        <f t="shared" si="485"/>
        <v>-9744</v>
      </c>
      <c r="AY354" s="75">
        <f t="shared" si="485"/>
        <v>-6505</v>
      </c>
      <c r="AZ354" s="75"/>
      <c r="BA354" s="75">
        <f t="shared" si="592"/>
        <v>-6340</v>
      </c>
      <c r="BB354" s="75">
        <f t="shared" si="592"/>
        <v>-4079</v>
      </c>
      <c r="BC354" s="75">
        <f t="shared" si="592"/>
        <v>-7276</v>
      </c>
      <c r="BD354" s="75">
        <f t="shared" si="592"/>
        <v>-6653</v>
      </c>
      <c r="BE354" s="75">
        <f t="shared" si="592"/>
        <v>-5738</v>
      </c>
      <c r="BF354" s="75">
        <f t="shared" si="592"/>
        <v>-4770</v>
      </c>
      <c r="BG354" s="112">
        <v>3182</v>
      </c>
      <c r="BH354" s="75">
        <f t="shared" si="521"/>
        <v>-7539</v>
      </c>
      <c r="BI354" s="75">
        <f t="shared" si="567"/>
        <v>5150</v>
      </c>
      <c r="BJ354" s="75">
        <f t="shared" si="568"/>
        <v>-5805</v>
      </c>
      <c r="BK354" s="75">
        <f t="shared" si="487"/>
        <v>-6305</v>
      </c>
      <c r="BL354" s="75">
        <f t="shared" si="487"/>
        <v>-5317</v>
      </c>
      <c r="BM354" s="75"/>
      <c r="BN354" s="75">
        <f t="shared" si="488"/>
        <v>-7686</v>
      </c>
      <c r="BO354" s="75">
        <f t="shared" si="488"/>
        <v>-5610</v>
      </c>
      <c r="BP354" s="112">
        <v>3980</v>
      </c>
      <c r="BQ354" s="75">
        <f t="shared" si="524"/>
        <v>-5591</v>
      </c>
      <c r="BR354" s="112">
        <v>3685</v>
      </c>
      <c r="BS354" s="75">
        <f t="shared" si="569"/>
        <v>5540</v>
      </c>
      <c r="BT354" s="75">
        <f t="shared" si="600"/>
        <v>-7953</v>
      </c>
      <c r="BU354" s="75">
        <f t="shared" si="600"/>
        <v>-7030</v>
      </c>
      <c r="BV354" s="75">
        <f t="shared" si="600"/>
        <v>0</v>
      </c>
      <c r="BW354" s="75">
        <f t="shared" si="600"/>
        <v>0</v>
      </c>
      <c r="BX354" s="75">
        <f t="shared" si="600"/>
        <v>-6123</v>
      </c>
      <c r="BY354" s="75">
        <f t="shared" si="600"/>
        <v>-5436</v>
      </c>
      <c r="BZ354" s="75">
        <f t="shared" si="600"/>
        <v>-6782</v>
      </c>
      <c r="CA354" s="75">
        <f t="shared" si="600"/>
        <v>-5593</v>
      </c>
      <c r="CB354" s="112">
        <v>3794</v>
      </c>
      <c r="CC354" s="75">
        <f t="shared" si="526"/>
        <v>-1403</v>
      </c>
      <c r="CD354" s="75">
        <f t="shared" si="570"/>
        <v>500</v>
      </c>
      <c r="CE354" s="126">
        <f t="shared" si="571"/>
        <v>-3097</v>
      </c>
      <c r="CF354" s="75">
        <f t="shared" si="529"/>
        <v>-5661</v>
      </c>
      <c r="CG354" s="75"/>
      <c r="CH354" s="75">
        <f t="shared" si="490"/>
        <v>-10703</v>
      </c>
      <c r="CI354" s="75">
        <f t="shared" si="490"/>
        <v>-4006</v>
      </c>
      <c r="CJ354" s="75"/>
      <c r="CK354" s="75">
        <f t="shared" si="491"/>
        <v>-4819</v>
      </c>
      <c r="CL354" s="75">
        <f t="shared" si="491"/>
        <v>-6799</v>
      </c>
      <c r="CM354" s="112">
        <v>3781</v>
      </c>
      <c r="CN354" s="75">
        <f t="shared" si="492"/>
        <v>0</v>
      </c>
      <c r="CO354" s="75">
        <f t="shared" si="492"/>
        <v>0</v>
      </c>
      <c r="CP354" s="75">
        <f t="shared" si="492"/>
        <v>0</v>
      </c>
      <c r="CQ354" s="75"/>
      <c r="CR354" s="126">
        <f t="shared" si="530"/>
        <v>-6868</v>
      </c>
      <c r="CS354" s="112">
        <v>2824.8980000000001</v>
      </c>
      <c r="CT354" s="121">
        <f t="shared" si="572"/>
        <v>-5.2628352490421457E-2</v>
      </c>
      <c r="CU354" s="75">
        <f t="shared" si="493"/>
        <v>-6690</v>
      </c>
      <c r="CV354" s="75">
        <f t="shared" si="493"/>
        <v>-6733</v>
      </c>
      <c r="CW354" s="75">
        <f t="shared" si="493"/>
        <v>0</v>
      </c>
      <c r="CX354" s="126" cm="1">
        <f t="array" ref="CX354">IF($F354&lt;=10000,0,-ROUND(MAX(INDEX(CX$26:CX$38,MATCH(MAX($F354-CX$86-IF(CX$8="Yes",IF(CX$9=0,$U354,MIN($U354,CX$9)),0),0),CX$12:CX$25,1))*(MAX($F354-CX$86-IF(CX$8="Yes",IF(CX$9=0,$U354,MIN($U354,CX$9)),0),0)-INDEX(CX$12:CX$25,MATCH(MAX($F354-CX$86-IF(CX$8="Yes",IF(CX$9=0,$U354,MIN($U354,CX$9)),0),0),CX$12:CX$25,1)))+INDEX(CX$39:CX$51,MATCH(MAX($F354-CX$86-IF(CX$8="Yes",IF(CX$9=0,$U354,MIN($U354,CX$9)),0),0),CX$12:CX$25,1))-CX$87,0),0))*(1-_xlfn.IFNA(INDEX(WVFamilyCredit[Percent],MATCH(1,(WVFamilyCredit[Year]=Calc!$B$4)*(WVFamilyCredit[HH Size]=SUM(Calc!$B$11:$B$12))*(WVFamilyCredit[Status]=Calc!$B$8)*(WVFamilyCredit[greater than]&lt;=$F354)*(WVFamilyCredit[equal to or less than]&gt;=$F354),0)),0))</f>
        <v>-5691</v>
      </c>
      <c r="CY354" s="115" cm="1">
        <f t="array" ref="CY354">(1-_xlfn.IFNA(INDEX(WVFamilyCredit[Percent],MATCH(1,(WVFamilyCredit[Year]=Calc!$B$4)*(WVFamilyCredit[HH Size]=SUM(Calc!$B$11:$B$12))*(WVFamilyCredit[Status]=Calc!$B$8)*(WVFamilyCredit[greater than]&lt;=$F354)*(WVFamilyCredit[equal to or less than]&gt;=$F354),0)),0))</f>
        <v>1</v>
      </c>
      <c r="CZ354" s="112">
        <v>4985</v>
      </c>
      <c r="DA354" s="57"/>
      <c r="DB354" s="75">
        <f t="shared" si="494"/>
        <v>-5830</v>
      </c>
      <c r="DC354" s="75">
        <f t="shared" si="494"/>
        <v>0</v>
      </c>
      <c r="DE354" s="57"/>
      <c r="DF354" s="57">
        <f t="shared" si="573"/>
        <v>4363</v>
      </c>
      <c r="DG354" s="57">
        <f t="shared" si="574"/>
        <v>4440</v>
      </c>
      <c r="DH354">
        <v>0</v>
      </c>
      <c r="DI354" s="57">
        <f t="shared" si="575"/>
        <v>4347</v>
      </c>
      <c r="DJ354" s="75">
        <f t="shared" si="576"/>
        <v>3182</v>
      </c>
      <c r="DK354" s="75">
        <f t="shared" si="577"/>
        <v>3980</v>
      </c>
      <c r="DL354" s="75">
        <f t="shared" si="578"/>
        <v>3685</v>
      </c>
      <c r="DM354" s="57">
        <f t="shared" si="579"/>
        <v>3794</v>
      </c>
      <c r="DN354" s="57">
        <f t="shared" si="580"/>
        <v>3781</v>
      </c>
      <c r="DO354">
        <f>0</f>
        <v>0</v>
      </c>
      <c r="DP354">
        <v>0</v>
      </c>
      <c r="DQ354" s="57">
        <f t="shared" si="581"/>
        <v>-6868</v>
      </c>
      <c r="DR354" s="75">
        <f t="shared" si="582"/>
        <v>-5691</v>
      </c>
      <c r="EB354" s="209" cm="1">
        <f t="array" ref="EB354">_xlfn.IFNA(INDEX(CAeitcTable[],MATCH(1,(CAeitcTable[At Least]&lt;=$F354)*(CAeitcTable[But Not Over]&gt;=$F354),0),MATCH(MIN($B$12,3),VALUE(CAeitcTable[#Headers]),0)),0)</f>
        <v>0</v>
      </c>
      <c r="EC354">
        <f t="shared" si="597"/>
        <v>0</v>
      </c>
      <c r="ED354">
        <f t="shared" si="597"/>
        <v>0</v>
      </c>
      <c r="EE354">
        <f t="shared" si="597"/>
        <v>0</v>
      </c>
      <c r="EF354">
        <f t="shared" si="597"/>
        <v>0</v>
      </c>
      <c r="EI354">
        <f t="shared" si="531"/>
        <v>0</v>
      </c>
      <c r="EK354">
        <f t="shared" si="598"/>
        <v>0</v>
      </c>
      <c r="EL354">
        <f t="shared" si="598"/>
        <v>0</v>
      </c>
      <c r="EM354">
        <f t="shared" si="598"/>
        <v>0</v>
      </c>
      <c r="EN354">
        <f t="shared" si="598"/>
        <v>0</v>
      </c>
      <c r="EP354">
        <f t="shared" si="497"/>
        <v>0</v>
      </c>
      <c r="EQ354">
        <f t="shared" si="497"/>
        <v>0</v>
      </c>
      <c r="ER354" s="209">
        <f t="shared" si="583"/>
        <v>0</v>
      </c>
      <c r="ES354">
        <f t="shared" si="498"/>
        <v>0</v>
      </c>
      <c r="ET354">
        <f t="shared" si="498"/>
        <v>0</v>
      </c>
      <c r="EU354" s="213">
        <f t="shared" si="533"/>
        <v>0</v>
      </c>
      <c r="EW354" s="215">
        <f t="shared" si="584"/>
        <v>0</v>
      </c>
      <c r="EX354">
        <f t="shared" si="499"/>
        <v>0</v>
      </c>
      <c r="EY354">
        <f t="shared" si="499"/>
        <v>0</v>
      </c>
      <c r="FB354">
        <f t="shared" si="500"/>
        <v>0</v>
      </c>
      <c r="FC354">
        <f t="shared" si="500"/>
        <v>0</v>
      </c>
      <c r="FD354">
        <f t="shared" si="500"/>
        <v>0</v>
      </c>
      <c r="FG354" s="215">
        <f t="shared" si="585"/>
        <v>0</v>
      </c>
      <c r="FH354">
        <f t="shared" si="501"/>
        <v>0</v>
      </c>
      <c r="FI354">
        <f t="shared" si="501"/>
        <v>0</v>
      </c>
      <c r="FK354">
        <f t="shared" si="536"/>
        <v>0</v>
      </c>
      <c r="FL354" s="215">
        <f t="shared" si="586"/>
        <v>0</v>
      </c>
      <c r="FP354" s="215">
        <f t="shared" si="587"/>
        <v>0</v>
      </c>
      <c r="FQ354">
        <f t="shared" si="539"/>
        <v>0</v>
      </c>
      <c r="FR354" s="215">
        <f t="shared" si="588"/>
        <v>0</v>
      </c>
      <c r="FS354" s="209">
        <f t="shared" si="541"/>
        <v>315</v>
      </c>
      <c r="FU354">
        <f t="shared" si="542"/>
        <v>0</v>
      </c>
    </row>
    <row r="355" spans="6:177">
      <c r="F355" s="2">
        <v>131000</v>
      </c>
      <c r="G355">
        <f t="shared" si="557"/>
        <v>131025</v>
      </c>
      <c r="H355" s="75">
        <f t="shared" si="601"/>
        <v>-21516</v>
      </c>
      <c r="I355" s="2"/>
      <c r="J355" s="2"/>
      <c r="K355" s="2"/>
      <c r="L355" s="2"/>
      <c r="M355" s="2">
        <f t="shared" si="602"/>
        <v>0</v>
      </c>
      <c r="N355" s="2"/>
      <c r="O355" s="2"/>
      <c r="P355" s="2">
        <f t="shared" si="603"/>
        <v>0</v>
      </c>
      <c r="Q355" s="2"/>
      <c r="R355" s="2"/>
      <c r="S355" s="2">
        <f t="shared" si="606"/>
        <v>0</v>
      </c>
      <c r="T355" s="2"/>
      <c r="U355" s="2">
        <f t="shared" si="604"/>
        <v>0</v>
      </c>
      <c r="V355" s="2"/>
      <c r="W355" s="75">
        <f t="shared" si="558"/>
        <v>-4248</v>
      </c>
      <c r="X355" s="75">
        <f t="shared" si="559"/>
        <v>5</v>
      </c>
      <c r="Y355" s="75">
        <f t="shared" si="605"/>
        <v>0</v>
      </c>
      <c r="Z355" s="2"/>
      <c r="AA355" s="2">
        <f t="shared" si="560"/>
        <v>2500</v>
      </c>
      <c r="AB355" s="2">
        <f>IF($F355&lt;=AD$64,AD$65,AD$66)*Calc!$B$12+AD$63</f>
        <v>1500</v>
      </c>
      <c r="AC355" s="2">
        <f t="shared" si="561"/>
        <v>4000</v>
      </c>
      <c r="AD355" s="126">
        <f t="shared" si="562"/>
        <v>-6435</v>
      </c>
      <c r="AE355" s="112">
        <v>4363</v>
      </c>
      <c r="AF355" s="75">
        <f t="shared" si="516"/>
        <v>0</v>
      </c>
      <c r="AG355" s="75"/>
      <c r="AH355" s="75">
        <f t="shared" si="517"/>
        <v>-2929</v>
      </c>
      <c r="AI355" s="75">
        <f t="shared" si="563"/>
        <v>0</v>
      </c>
      <c r="AJ355" s="75">
        <f t="shared" si="564"/>
        <v>0</v>
      </c>
      <c r="AK355" s="75">
        <f t="shared" si="565"/>
        <v>-5868</v>
      </c>
      <c r="AL355" s="75">
        <f t="shared" si="566"/>
        <v>-5868</v>
      </c>
      <c r="AM355" s="114">
        <v>4440</v>
      </c>
      <c r="AN355" s="120"/>
      <c r="AO355" s="75">
        <f t="shared" si="483"/>
        <v>-8313</v>
      </c>
      <c r="AP355" s="75">
        <f t="shared" si="483"/>
        <v>-5155</v>
      </c>
      <c r="AQ355" s="75"/>
      <c r="AR355" s="126">
        <f t="shared" si="520"/>
        <v>-6210</v>
      </c>
      <c r="AS355" s="75">
        <f t="shared" si="596"/>
        <v>-7305</v>
      </c>
      <c r="AT355" s="75">
        <f t="shared" si="596"/>
        <v>-8358</v>
      </c>
      <c r="AU355" s="75">
        <f t="shared" si="596"/>
        <v>0</v>
      </c>
      <c r="AV355" s="75">
        <f t="shared" si="596"/>
        <v>-6894</v>
      </c>
      <c r="AW355" s="112">
        <v>4347</v>
      </c>
      <c r="AX355" s="75">
        <f t="shared" si="485"/>
        <v>-9785</v>
      </c>
      <c r="AY355" s="75">
        <f t="shared" si="485"/>
        <v>-6534</v>
      </c>
      <c r="AZ355" s="75"/>
      <c r="BA355" s="75">
        <f t="shared" si="592"/>
        <v>-6364</v>
      </c>
      <c r="BB355" s="75">
        <f t="shared" si="592"/>
        <v>-4095</v>
      </c>
      <c r="BC355" s="75">
        <f t="shared" si="592"/>
        <v>-7306</v>
      </c>
      <c r="BD355" s="75">
        <f t="shared" si="592"/>
        <v>-6682</v>
      </c>
      <c r="BE355" s="75">
        <f t="shared" si="592"/>
        <v>-5761</v>
      </c>
      <c r="BF355" s="75">
        <f t="shared" si="592"/>
        <v>-4791</v>
      </c>
      <c r="BG355" s="112">
        <v>3182</v>
      </c>
      <c r="BH355" s="75">
        <f t="shared" si="521"/>
        <v>-7575</v>
      </c>
      <c r="BI355" s="75">
        <f t="shared" si="567"/>
        <v>5150</v>
      </c>
      <c r="BJ355" s="75">
        <f t="shared" si="568"/>
        <v>-5830</v>
      </c>
      <c r="BK355" s="75">
        <f t="shared" si="487"/>
        <v>-6330</v>
      </c>
      <c r="BL355" s="75">
        <f t="shared" si="487"/>
        <v>-5338</v>
      </c>
      <c r="BM355" s="75"/>
      <c r="BN355" s="75">
        <f t="shared" si="488"/>
        <v>-7725</v>
      </c>
      <c r="BO355" s="75">
        <f t="shared" si="488"/>
        <v>-5635</v>
      </c>
      <c r="BP355" s="112">
        <v>3980</v>
      </c>
      <c r="BQ355" s="75">
        <f t="shared" si="524"/>
        <v>-5616</v>
      </c>
      <c r="BR355" s="112">
        <v>3685</v>
      </c>
      <c r="BS355" s="75">
        <f t="shared" si="569"/>
        <v>5540</v>
      </c>
      <c r="BT355" s="75">
        <f t="shared" si="600"/>
        <v>-7987</v>
      </c>
      <c r="BU355" s="75">
        <f t="shared" si="600"/>
        <v>-7063</v>
      </c>
      <c r="BV355" s="75">
        <f t="shared" si="600"/>
        <v>0</v>
      </c>
      <c r="BW355" s="75">
        <f t="shared" si="600"/>
        <v>0</v>
      </c>
      <c r="BX355" s="75">
        <f t="shared" si="600"/>
        <v>-6155</v>
      </c>
      <c r="BY355" s="75">
        <f t="shared" si="600"/>
        <v>-5461</v>
      </c>
      <c r="BZ355" s="75">
        <f t="shared" si="600"/>
        <v>-6812</v>
      </c>
      <c r="CA355" s="75">
        <f t="shared" si="600"/>
        <v>-5617</v>
      </c>
      <c r="CB355" s="112">
        <v>3794</v>
      </c>
      <c r="CC355" s="75">
        <f t="shared" si="526"/>
        <v>-1412</v>
      </c>
      <c r="CD355" s="75">
        <f t="shared" si="570"/>
        <v>500</v>
      </c>
      <c r="CE355" s="126">
        <f t="shared" si="571"/>
        <v>-3115</v>
      </c>
      <c r="CF355" s="75">
        <f t="shared" si="529"/>
        <v>-5685</v>
      </c>
      <c r="CG355" s="75"/>
      <c r="CH355" s="75">
        <f t="shared" si="490"/>
        <v>-10753</v>
      </c>
      <c r="CI355" s="75">
        <f t="shared" si="490"/>
        <v>-4022</v>
      </c>
      <c r="CJ355" s="75"/>
      <c r="CK355" s="75">
        <f t="shared" si="491"/>
        <v>-4842</v>
      </c>
      <c r="CL355" s="75">
        <f t="shared" si="491"/>
        <v>-6831</v>
      </c>
      <c r="CM355" s="112">
        <v>3781</v>
      </c>
      <c r="CN355" s="75">
        <f t="shared" si="492"/>
        <v>0</v>
      </c>
      <c r="CO355" s="75">
        <f t="shared" si="492"/>
        <v>0</v>
      </c>
      <c r="CP355" s="75">
        <f t="shared" si="492"/>
        <v>0</v>
      </c>
      <c r="CQ355" s="75"/>
      <c r="CR355" s="126">
        <f t="shared" si="530"/>
        <v>-6899</v>
      </c>
      <c r="CS355" s="112">
        <v>2824.8980000000001</v>
      </c>
      <c r="CT355" s="121">
        <f t="shared" si="572"/>
        <v>-5.2664122137404581E-2</v>
      </c>
      <c r="CU355" s="75">
        <f t="shared" si="493"/>
        <v>-6728</v>
      </c>
      <c r="CV355" s="75">
        <f t="shared" si="493"/>
        <v>-6762</v>
      </c>
      <c r="CW355" s="75">
        <f t="shared" si="493"/>
        <v>0</v>
      </c>
      <c r="CX355" s="126" cm="1">
        <f t="array" ref="CX355">IF($F355&lt;=10000,0,-ROUND(MAX(INDEX(CX$26:CX$38,MATCH(MAX($F355-CX$86-IF(CX$8="Yes",IF(CX$9=0,$U355,MIN($U355,CX$9)),0),0),CX$12:CX$25,1))*(MAX($F355-CX$86-IF(CX$8="Yes",IF(CX$9=0,$U355,MIN($U355,CX$9)),0),0)-INDEX(CX$12:CX$25,MATCH(MAX($F355-CX$86-IF(CX$8="Yes",IF(CX$9=0,$U355,MIN($U355,CX$9)),0),0),CX$12:CX$25,1)))+INDEX(CX$39:CX$51,MATCH(MAX($F355-CX$86-IF(CX$8="Yes",IF(CX$9=0,$U355,MIN($U355,CX$9)),0),0),CX$12:CX$25,1))-CX$87,0),0))*(1-_xlfn.IFNA(INDEX(WVFamilyCredit[Percent],MATCH(1,(WVFamilyCredit[Year]=Calc!$B$4)*(WVFamilyCredit[HH Size]=SUM(Calc!$B$11:$B$12))*(WVFamilyCredit[Status]=Calc!$B$8)*(WVFamilyCredit[greater than]&lt;=$F355)*(WVFamilyCredit[equal to or less than]&gt;=$F355),0)),0))</f>
        <v>-5716</v>
      </c>
      <c r="CY355" s="115" cm="1">
        <f t="array" ref="CY355">(1-_xlfn.IFNA(INDEX(WVFamilyCredit[Percent],MATCH(1,(WVFamilyCredit[Year]=Calc!$B$4)*(WVFamilyCredit[HH Size]=SUM(Calc!$B$11:$B$12))*(WVFamilyCredit[Status]=Calc!$B$8)*(WVFamilyCredit[greater than]&lt;=$F355)*(WVFamilyCredit[equal to or less than]&gt;=$F355),0)),0))</f>
        <v>1</v>
      </c>
      <c r="CZ355" s="112">
        <v>4985</v>
      </c>
      <c r="DA355" s="57"/>
      <c r="DB355" s="75">
        <f t="shared" si="494"/>
        <v>-5857</v>
      </c>
      <c r="DC355" s="75">
        <f t="shared" si="494"/>
        <v>0</v>
      </c>
      <c r="DE355" s="57"/>
      <c r="DF355" s="57">
        <f t="shared" si="573"/>
        <v>4363</v>
      </c>
      <c r="DG355" s="57">
        <f t="shared" si="574"/>
        <v>4440</v>
      </c>
      <c r="DH355">
        <v>0</v>
      </c>
      <c r="DI355" s="57">
        <f t="shared" si="575"/>
        <v>4347</v>
      </c>
      <c r="DJ355" s="75">
        <f t="shared" si="576"/>
        <v>3182</v>
      </c>
      <c r="DK355" s="75">
        <f t="shared" si="577"/>
        <v>3980</v>
      </c>
      <c r="DL355" s="75">
        <f t="shared" si="578"/>
        <v>3685</v>
      </c>
      <c r="DM355" s="57">
        <f t="shared" si="579"/>
        <v>3794</v>
      </c>
      <c r="DN355" s="57">
        <f t="shared" si="580"/>
        <v>3781</v>
      </c>
      <c r="DO355">
        <f>0</f>
        <v>0</v>
      </c>
      <c r="DP355">
        <v>0</v>
      </c>
      <c r="DQ355" s="57">
        <f t="shared" si="581"/>
        <v>-6899</v>
      </c>
      <c r="DR355" s="75">
        <f t="shared" si="582"/>
        <v>-5716</v>
      </c>
      <c r="EB355" s="209" cm="1">
        <f t="array" ref="EB355">_xlfn.IFNA(INDEX(CAeitcTable[],MATCH(1,(CAeitcTable[At Least]&lt;=$F355)*(CAeitcTable[But Not Over]&gt;=$F355),0),MATCH(MIN($B$12,3),VALUE(CAeitcTable[#Headers]),0)),0)</f>
        <v>0</v>
      </c>
      <c r="EC355">
        <f t="shared" si="597"/>
        <v>0</v>
      </c>
      <c r="ED355">
        <f t="shared" si="597"/>
        <v>0</v>
      </c>
      <c r="EE355">
        <f t="shared" si="597"/>
        <v>0</v>
      </c>
      <c r="EF355">
        <f t="shared" si="597"/>
        <v>0</v>
      </c>
      <c r="EI355">
        <f t="shared" si="531"/>
        <v>0</v>
      </c>
      <c r="EK355">
        <f t="shared" si="598"/>
        <v>0</v>
      </c>
      <c r="EL355">
        <f t="shared" si="598"/>
        <v>0</v>
      </c>
      <c r="EM355">
        <f t="shared" si="598"/>
        <v>0</v>
      </c>
      <c r="EN355">
        <f t="shared" si="598"/>
        <v>0</v>
      </c>
      <c r="EP355">
        <f t="shared" si="497"/>
        <v>0</v>
      </c>
      <c r="EQ355">
        <f t="shared" si="497"/>
        <v>0</v>
      </c>
      <c r="ER355" s="209">
        <f t="shared" si="583"/>
        <v>0</v>
      </c>
      <c r="ES355">
        <f t="shared" si="498"/>
        <v>0</v>
      </c>
      <c r="ET355">
        <f t="shared" si="498"/>
        <v>0</v>
      </c>
      <c r="EU355" s="213">
        <f t="shared" si="533"/>
        <v>0</v>
      </c>
      <c r="EW355" s="215">
        <f t="shared" si="584"/>
        <v>0</v>
      </c>
      <c r="EX355">
        <f t="shared" si="499"/>
        <v>0</v>
      </c>
      <c r="EY355">
        <f t="shared" si="499"/>
        <v>0</v>
      </c>
      <c r="FB355">
        <f t="shared" si="500"/>
        <v>0</v>
      </c>
      <c r="FC355">
        <f t="shared" si="500"/>
        <v>0</v>
      </c>
      <c r="FD355">
        <f t="shared" si="500"/>
        <v>0</v>
      </c>
      <c r="FG355" s="215">
        <f t="shared" si="585"/>
        <v>0</v>
      </c>
      <c r="FH355">
        <f t="shared" si="501"/>
        <v>0</v>
      </c>
      <c r="FI355">
        <f t="shared" si="501"/>
        <v>0</v>
      </c>
      <c r="FK355">
        <f t="shared" si="536"/>
        <v>0</v>
      </c>
      <c r="FL355" s="215">
        <f t="shared" si="586"/>
        <v>0</v>
      </c>
      <c r="FP355" s="215">
        <f t="shared" si="587"/>
        <v>0</v>
      </c>
      <c r="FQ355">
        <f t="shared" si="539"/>
        <v>0</v>
      </c>
      <c r="FR355" s="215">
        <f t="shared" si="588"/>
        <v>0</v>
      </c>
      <c r="FS355" s="209">
        <f t="shared" si="541"/>
        <v>315</v>
      </c>
      <c r="FU355">
        <f t="shared" si="542"/>
        <v>0</v>
      </c>
    </row>
    <row r="356" spans="6:177">
      <c r="F356" s="2">
        <v>131500</v>
      </c>
      <c r="G356">
        <f t="shared" si="557"/>
        <v>131525</v>
      </c>
      <c r="H356" s="75">
        <f t="shared" si="601"/>
        <v>-21636</v>
      </c>
      <c r="I356" s="2"/>
      <c r="J356" s="2"/>
      <c r="K356" s="2"/>
      <c r="L356" s="2"/>
      <c r="M356" s="2">
        <f t="shared" si="602"/>
        <v>0</v>
      </c>
      <c r="N356" s="2"/>
      <c r="O356" s="2"/>
      <c r="P356" s="2">
        <f t="shared" si="603"/>
        <v>0</v>
      </c>
      <c r="Q356" s="2"/>
      <c r="R356" s="2"/>
      <c r="S356" s="2">
        <f t="shared" si="606"/>
        <v>0</v>
      </c>
      <c r="T356" s="2"/>
      <c r="U356" s="2">
        <f t="shared" si="604"/>
        <v>0</v>
      </c>
      <c r="V356" s="2"/>
      <c r="W356" s="75">
        <f t="shared" si="558"/>
        <v>-4267</v>
      </c>
      <c r="X356" s="75">
        <f t="shared" si="559"/>
        <v>5</v>
      </c>
      <c r="Y356" s="75">
        <f t="shared" si="605"/>
        <v>0</v>
      </c>
      <c r="Z356" s="2"/>
      <c r="AA356" s="2">
        <f t="shared" si="560"/>
        <v>2500</v>
      </c>
      <c r="AB356" s="2">
        <f>IF($F356&lt;=AD$64,AD$65,AD$66)*Calc!$B$12+AD$63</f>
        <v>1500</v>
      </c>
      <c r="AC356" s="2">
        <f t="shared" si="561"/>
        <v>4000</v>
      </c>
      <c r="AD356" s="126">
        <f t="shared" si="562"/>
        <v>-6460</v>
      </c>
      <c r="AE356" s="112">
        <v>4363</v>
      </c>
      <c r="AF356" s="75">
        <f t="shared" si="516"/>
        <v>0</v>
      </c>
      <c r="AG356" s="75"/>
      <c r="AH356" s="75">
        <f t="shared" si="517"/>
        <v>-2941</v>
      </c>
      <c r="AI356" s="75">
        <f t="shared" si="563"/>
        <v>0</v>
      </c>
      <c r="AJ356" s="75">
        <f t="shared" si="564"/>
        <v>0</v>
      </c>
      <c r="AK356" s="75">
        <f t="shared" si="565"/>
        <v>-5892</v>
      </c>
      <c r="AL356" s="75">
        <f t="shared" si="566"/>
        <v>-5892</v>
      </c>
      <c r="AM356" s="114">
        <v>4440</v>
      </c>
      <c r="AN356" s="120"/>
      <c r="AO356" s="75">
        <f t="shared" si="483"/>
        <v>-8359</v>
      </c>
      <c r="AP356" s="75">
        <f t="shared" si="483"/>
        <v>-5177</v>
      </c>
      <c r="AQ356" s="75"/>
      <c r="AR356" s="126">
        <f t="shared" si="520"/>
        <v>-6240</v>
      </c>
      <c r="AS356" s="75">
        <f t="shared" si="596"/>
        <v>-7338</v>
      </c>
      <c r="AT356" s="75">
        <f t="shared" si="596"/>
        <v>-8400</v>
      </c>
      <c r="AU356" s="75">
        <f t="shared" si="596"/>
        <v>0</v>
      </c>
      <c r="AV356" s="75">
        <f t="shared" si="596"/>
        <v>-6923</v>
      </c>
      <c r="AW356" s="112">
        <v>4347</v>
      </c>
      <c r="AX356" s="75">
        <f t="shared" si="485"/>
        <v>-9826</v>
      </c>
      <c r="AY356" s="75">
        <f t="shared" si="485"/>
        <v>-6563</v>
      </c>
      <c r="AZ356" s="75"/>
      <c r="BA356" s="75">
        <f t="shared" si="592"/>
        <v>-6389</v>
      </c>
      <c r="BB356" s="75">
        <f t="shared" si="592"/>
        <v>-4111</v>
      </c>
      <c r="BC356" s="75">
        <f t="shared" si="592"/>
        <v>-7336</v>
      </c>
      <c r="BD356" s="75">
        <f t="shared" si="592"/>
        <v>-6710</v>
      </c>
      <c r="BE356" s="75">
        <f t="shared" si="592"/>
        <v>-5783</v>
      </c>
      <c r="BF356" s="75">
        <f t="shared" si="592"/>
        <v>-4812</v>
      </c>
      <c r="BG356" s="112">
        <v>3182</v>
      </c>
      <c r="BH356" s="75">
        <f t="shared" si="521"/>
        <v>-7611</v>
      </c>
      <c r="BI356" s="75">
        <f t="shared" si="567"/>
        <v>5150</v>
      </c>
      <c r="BJ356" s="75">
        <f t="shared" si="568"/>
        <v>-5855</v>
      </c>
      <c r="BK356" s="75">
        <f t="shared" si="487"/>
        <v>-6355</v>
      </c>
      <c r="BL356" s="75">
        <f t="shared" si="487"/>
        <v>-5359</v>
      </c>
      <c r="BM356" s="75"/>
      <c r="BN356" s="75">
        <f t="shared" si="488"/>
        <v>-7764</v>
      </c>
      <c r="BO356" s="75">
        <f t="shared" si="488"/>
        <v>-5660</v>
      </c>
      <c r="BP356" s="112">
        <v>3980</v>
      </c>
      <c r="BQ356" s="75">
        <f t="shared" si="524"/>
        <v>-5641</v>
      </c>
      <c r="BR356" s="112">
        <v>3685</v>
      </c>
      <c r="BS356" s="75">
        <f t="shared" si="569"/>
        <v>5540</v>
      </c>
      <c r="BT356" s="75">
        <f t="shared" si="600"/>
        <v>-8020</v>
      </c>
      <c r="BU356" s="75">
        <f t="shared" si="600"/>
        <v>-7096</v>
      </c>
      <c r="BV356" s="75">
        <f t="shared" si="600"/>
        <v>0</v>
      </c>
      <c r="BW356" s="75">
        <f t="shared" si="600"/>
        <v>0</v>
      </c>
      <c r="BX356" s="75">
        <f t="shared" si="600"/>
        <v>-6187</v>
      </c>
      <c r="BY356" s="75">
        <f t="shared" si="600"/>
        <v>-5485</v>
      </c>
      <c r="BZ356" s="75">
        <f t="shared" si="600"/>
        <v>-6842</v>
      </c>
      <c r="CA356" s="75">
        <f t="shared" si="600"/>
        <v>-5641</v>
      </c>
      <c r="CB356" s="112">
        <v>3794</v>
      </c>
      <c r="CC356" s="75">
        <f t="shared" si="526"/>
        <v>-1422</v>
      </c>
      <c r="CD356" s="75">
        <f t="shared" si="570"/>
        <v>500</v>
      </c>
      <c r="CE356" s="126">
        <f t="shared" si="571"/>
        <v>-3134</v>
      </c>
      <c r="CF356" s="75">
        <f t="shared" si="529"/>
        <v>-5709</v>
      </c>
      <c r="CG356" s="75"/>
      <c r="CH356" s="75">
        <f t="shared" si="490"/>
        <v>-10802</v>
      </c>
      <c r="CI356" s="75">
        <f t="shared" si="490"/>
        <v>-4037</v>
      </c>
      <c r="CJ356" s="75"/>
      <c r="CK356" s="75">
        <f t="shared" si="491"/>
        <v>-4866</v>
      </c>
      <c r="CL356" s="75">
        <f t="shared" si="491"/>
        <v>-6863</v>
      </c>
      <c r="CM356" s="112">
        <v>3781</v>
      </c>
      <c r="CN356" s="75">
        <f t="shared" si="492"/>
        <v>0</v>
      </c>
      <c r="CO356" s="75">
        <f t="shared" si="492"/>
        <v>0</v>
      </c>
      <c r="CP356" s="75">
        <f t="shared" si="492"/>
        <v>0</v>
      </c>
      <c r="CQ356" s="75"/>
      <c r="CR356" s="126">
        <f t="shared" si="530"/>
        <v>-6930</v>
      </c>
      <c r="CS356" s="112">
        <v>2824.8980000000001</v>
      </c>
      <c r="CT356" s="121">
        <f t="shared" si="572"/>
        <v>-5.2699619771863118E-2</v>
      </c>
      <c r="CU356" s="75">
        <f t="shared" si="493"/>
        <v>-6766</v>
      </c>
      <c r="CV356" s="75">
        <f t="shared" si="493"/>
        <v>-6790</v>
      </c>
      <c r="CW356" s="75">
        <f t="shared" si="493"/>
        <v>0</v>
      </c>
      <c r="CX356" s="126" cm="1">
        <f t="array" ref="CX356">IF($F356&lt;=10000,0,-ROUND(MAX(INDEX(CX$26:CX$38,MATCH(MAX($F356-CX$86-IF(CX$8="Yes",IF(CX$9=0,$U356,MIN($U356,CX$9)),0),0),CX$12:CX$25,1))*(MAX($F356-CX$86-IF(CX$8="Yes",IF(CX$9=0,$U356,MIN($U356,CX$9)),0),0)-INDEX(CX$12:CX$25,MATCH(MAX($F356-CX$86-IF(CX$8="Yes",IF(CX$9=0,$U356,MIN($U356,CX$9)),0),0),CX$12:CX$25,1)))+INDEX(CX$39:CX$51,MATCH(MAX($F356-CX$86-IF(CX$8="Yes",IF(CX$9=0,$U356,MIN($U356,CX$9)),0),0),CX$12:CX$25,1))-CX$87,0),0))*(1-_xlfn.IFNA(INDEX(WVFamilyCredit[Percent],MATCH(1,(WVFamilyCredit[Year]=Calc!$B$4)*(WVFamilyCredit[HH Size]=SUM(Calc!$B$11:$B$12))*(WVFamilyCredit[Status]=Calc!$B$8)*(WVFamilyCredit[greater than]&lt;=$F356)*(WVFamilyCredit[equal to or less than]&gt;=$F356),0)),0))</f>
        <v>-5742</v>
      </c>
      <c r="CY356" s="115" cm="1">
        <f t="array" ref="CY356">(1-_xlfn.IFNA(INDEX(WVFamilyCredit[Percent],MATCH(1,(WVFamilyCredit[Year]=Calc!$B$4)*(WVFamilyCredit[HH Size]=SUM(Calc!$B$11:$B$12))*(WVFamilyCredit[Status]=Calc!$B$8)*(WVFamilyCredit[greater than]&lt;=$F356)*(WVFamilyCredit[equal to or less than]&gt;=$F356),0)),0))</f>
        <v>1</v>
      </c>
      <c r="CZ356" s="112">
        <v>4985</v>
      </c>
      <c r="DA356" s="57"/>
      <c r="DB356" s="75">
        <f t="shared" si="494"/>
        <v>-5883</v>
      </c>
      <c r="DC356" s="75">
        <f t="shared" si="494"/>
        <v>0</v>
      </c>
      <c r="DE356" s="57"/>
      <c r="DF356" s="57">
        <f t="shared" si="573"/>
        <v>4363</v>
      </c>
      <c r="DG356" s="57">
        <f t="shared" si="574"/>
        <v>4440</v>
      </c>
      <c r="DH356">
        <v>0</v>
      </c>
      <c r="DI356" s="57">
        <f t="shared" si="575"/>
        <v>4347</v>
      </c>
      <c r="DJ356" s="75">
        <f t="shared" si="576"/>
        <v>3182</v>
      </c>
      <c r="DK356" s="75">
        <f t="shared" si="577"/>
        <v>3980</v>
      </c>
      <c r="DL356" s="75">
        <f t="shared" si="578"/>
        <v>3685</v>
      </c>
      <c r="DM356" s="57">
        <f t="shared" si="579"/>
        <v>3794</v>
      </c>
      <c r="DN356" s="57">
        <f t="shared" si="580"/>
        <v>3781</v>
      </c>
      <c r="DO356">
        <f>0</f>
        <v>0</v>
      </c>
      <c r="DP356">
        <v>0</v>
      </c>
      <c r="DQ356" s="57">
        <f t="shared" si="581"/>
        <v>-6930</v>
      </c>
      <c r="DR356" s="75">
        <f t="shared" si="582"/>
        <v>-5742</v>
      </c>
      <c r="EB356" s="209" cm="1">
        <f t="array" ref="EB356">_xlfn.IFNA(INDEX(CAeitcTable[],MATCH(1,(CAeitcTable[At Least]&lt;=$F356)*(CAeitcTable[But Not Over]&gt;=$F356),0),MATCH(MIN($B$12,3),VALUE(CAeitcTable[#Headers]),0)),0)</f>
        <v>0</v>
      </c>
      <c r="EC356">
        <f t="shared" si="597"/>
        <v>0</v>
      </c>
      <c r="ED356">
        <f t="shared" si="597"/>
        <v>0</v>
      </c>
      <c r="EE356">
        <f t="shared" si="597"/>
        <v>0</v>
      </c>
      <c r="EF356">
        <f t="shared" si="597"/>
        <v>0</v>
      </c>
      <c r="EI356">
        <f t="shared" si="531"/>
        <v>0</v>
      </c>
      <c r="EK356">
        <f t="shared" si="598"/>
        <v>0</v>
      </c>
      <c r="EL356">
        <f t="shared" si="598"/>
        <v>0</v>
      </c>
      <c r="EM356">
        <f t="shared" si="598"/>
        <v>0</v>
      </c>
      <c r="EN356">
        <f t="shared" si="598"/>
        <v>0</v>
      </c>
      <c r="EP356">
        <f t="shared" si="497"/>
        <v>0</v>
      </c>
      <c r="EQ356">
        <f t="shared" si="497"/>
        <v>0</v>
      </c>
      <c r="ER356" s="209">
        <f t="shared" si="583"/>
        <v>0</v>
      </c>
      <c r="ES356">
        <f t="shared" si="498"/>
        <v>0</v>
      </c>
      <c r="ET356">
        <f t="shared" si="498"/>
        <v>0</v>
      </c>
      <c r="EU356" s="213">
        <f t="shared" si="533"/>
        <v>0</v>
      </c>
      <c r="EW356" s="215">
        <f t="shared" si="584"/>
        <v>0</v>
      </c>
      <c r="EX356">
        <f t="shared" si="499"/>
        <v>0</v>
      </c>
      <c r="EY356">
        <f t="shared" si="499"/>
        <v>0</v>
      </c>
      <c r="FB356">
        <f t="shared" si="500"/>
        <v>0</v>
      </c>
      <c r="FC356">
        <f t="shared" si="500"/>
        <v>0</v>
      </c>
      <c r="FD356">
        <f t="shared" si="500"/>
        <v>0</v>
      </c>
      <c r="FG356" s="215">
        <f t="shared" si="585"/>
        <v>0</v>
      </c>
      <c r="FH356">
        <f t="shared" si="501"/>
        <v>0</v>
      </c>
      <c r="FI356">
        <f t="shared" si="501"/>
        <v>0</v>
      </c>
      <c r="FK356">
        <f t="shared" si="536"/>
        <v>0</v>
      </c>
      <c r="FL356" s="215">
        <f t="shared" si="586"/>
        <v>0</v>
      </c>
      <c r="FP356" s="215">
        <f t="shared" si="587"/>
        <v>0</v>
      </c>
      <c r="FQ356">
        <f t="shared" si="539"/>
        <v>0</v>
      </c>
      <c r="FR356" s="215">
        <f t="shared" si="588"/>
        <v>0</v>
      </c>
      <c r="FS356" s="209">
        <f t="shared" si="541"/>
        <v>315</v>
      </c>
      <c r="FU356">
        <f t="shared" si="542"/>
        <v>0</v>
      </c>
    </row>
    <row r="357" spans="6:177">
      <c r="F357" s="2">
        <v>132000</v>
      </c>
      <c r="G357">
        <f t="shared" si="557"/>
        <v>132025</v>
      </c>
      <c r="H357" s="75">
        <f t="shared" si="601"/>
        <v>-21756</v>
      </c>
      <c r="I357" s="2"/>
      <c r="J357" s="2"/>
      <c r="K357" s="2"/>
      <c r="L357" s="2"/>
      <c r="M357" s="2">
        <f t="shared" si="602"/>
        <v>0</v>
      </c>
      <c r="N357" s="2"/>
      <c r="O357" s="2"/>
      <c r="P357" s="2">
        <f t="shared" si="603"/>
        <v>0</v>
      </c>
      <c r="Q357" s="2"/>
      <c r="R357" s="2"/>
      <c r="S357" s="2">
        <f t="shared" si="606"/>
        <v>0</v>
      </c>
      <c r="T357" s="2"/>
      <c r="U357" s="2">
        <f t="shared" si="604"/>
        <v>0</v>
      </c>
      <c r="V357" s="2"/>
      <c r="W357" s="75">
        <f t="shared" si="558"/>
        <v>-4287</v>
      </c>
      <c r="X357" s="75">
        <f t="shared" si="559"/>
        <v>5</v>
      </c>
      <c r="Y357" s="75">
        <f t="shared" si="605"/>
        <v>0</v>
      </c>
      <c r="Z357" s="2"/>
      <c r="AA357" s="2">
        <f t="shared" si="560"/>
        <v>2500</v>
      </c>
      <c r="AB357" s="2">
        <f>IF($F357&lt;=AD$64,AD$65,AD$66)*Calc!$B$12+AD$63</f>
        <v>1500</v>
      </c>
      <c r="AC357" s="2">
        <f t="shared" si="561"/>
        <v>4000</v>
      </c>
      <c r="AD357" s="126">
        <f t="shared" si="562"/>
        <v>-6485</v>
      </c>
      <c r="AE357" s="112">
        <v>4363</v>
      </c>
      <c r="AF357" s="75">
        <f t="shared" si="516"/>
        <v>0</v>
      </c>
      <c r="AG357" s="75"/>
      <c r="AH357" s="75">
        <f t="shared" si="517"/>
        <v>-2954</v>
      </c>
      <c r="AI357" s="75">
        <f t="shared" si="563"/>
        <v>0</v>
      </c>
      <c r="AJ357" s="75">
        <f t="shared" si="564"/>
        <v>0</v>
      </c>
      <c r="AK357" s="75">
        <f t="shared" si="565"/>
        <v>-5915</v>
      </c>
      <c r="AL357" s="75">
        <f t="shared" si="566"/>
        <v>-5915</v>
      </c>
      <c r="AM357" s="114">
        <v>4440</v>
      </c>
      <c r="AN357" s="120"/>
      <c r="AO357" s="75">
        <f t="shared" si="483"/>
        <v>-8406</v>
      </c>
      <c r="AP357" s="75">
        <f t="shared" si="483"/>
        <v>-5199</v>
      </c>
      <c r="AQ357" s="75"/>
      <c r="AR357" s="126">
        <f t="shared" si="520"/>
        <v>-6270</v>
      </c>
      <c r="AS357" s="75">
        <f t="shared" si="596"/>
        <v>-7371</v>
      </c>
      <c r="AT357" s="75">
        <f t="shared" si="596"/>
        <v>-8443</v>
      </c>
      <c r="AU357" s="75">
        <f t="shared" si="596"/>
        <v>0</v>
      </c>
      <c r="AV357" s="75">
        <f t="shared" si="596"/>
        <v>-6952</v>
      </c>
      <c r="AW357" s="112">
        <v>4347</v>
      </c>
      <c r="AX357" s="75">
        <f t="shared" si="485"/>
        <v>-9868</v>
      </c>
      <c r="AY357" s="75">
        <f t="shared" si="485"/>
        <v>-6592</v>
      </c>
      <c r="AZ357" s="75"/>
      <c r="BA357" s="75">
        <f t="shared" si="592"/>
        <v>-6414</v>
      </c>
      <c r="BB357" s="75">
        <f t="shared" si="592"/>
        <v>-4127</v>
      </c>
      <c r="BC357" s="75">
        <f t="shared" si="592"/>
        <v>-7366</v>
      </c>
      <c r="BD357" s="75">
        <f t="shared" si="592"/>
        <v>-6739</v>
      </c>
      <c r="BE357" s="75">
        <f t="shared" si="592"/>
        <v>-5806</v>
      </c>
      <c r="BF357" s="75">
        <f t="shared" si="592"/>
        <v>-4834</v>
      </c>
      <c r="BG357" s="112">
        <v>3182</v>
      </c>
      <c r="BH357" s="75">
        <f t="shared" si="521"/>
        <v>-7647</v>
      </c>
      <c r="BI357" s="75">
        <f t="shared" si="567"/>
        <v>5150</v>
      </c>
      <c r="BJ357" s="75">
        <f t="shared" si="568"/>
        <v>-5880</v>
      </c>
      <c r="BK357" s="75">
        <f t="shared" si="487"/>
        <v>-6380</v>
      </c>
      <c r="BL357" s="75">
        <f t="shared" si="487"/>
        <v>-5381</v>
      </c>
      <c r="BM357" s="75"/>
      <c r="BN357" s="75">
        <f t="shared" si="488"/>
        <v>-7804</v>
      </c>
      <c r="BO357" s="75">
        <f t="shared" si="488"/>
        <v>-5685</v>
      </c>
      <c r="BP357" s="112">
        <v>3980</v>
      </c>
      <c r="BQ357" s="75">
        <f t="shared" si="524"/>
        <v>-5666</v>
      </c>
      <c r="BR357" s="112">
        <v>3685</v>
      </c>
      <c r="BS357" s="75">
        <f t="shared" si="569"/>
        <v>5540</v>
      </c>
      <c r="BT357" s="75">
        <f t="shared" si="600"/>
        <v>-8054</v>
      </c>
      <c r="BU357" s="75">
        <f t="shared" si="600"/>
        <v>-7129</v>
      </c>
      <c r="BV357" s="75">
        <f t="shared" si="600"/>
        <v>0</v>
      </c>
      <c r="BW357" s="75">
        <f t="shared" si="600"/>
        <v>0</v>
      </c>
      <c r="BX357" s="75">
        <f t="shared" si="600"/>
        <v>-6218</v>
      </c>
      <c r="BY357" s="75">
        <f t="shared" si="600"/>
        <v>-5510</v>
      </c>
      <c r="BZ357" s="75">
        <f t="shared" si="600"/>
        <v>-6872</v>
      </c>
      <c r="CA357" s="75">
        <f t="shared" si="600"/>
        <v>-5664</v>
      </c>
      <c r="CB357" s="112">
        <v>3794</v>
      </c>
      <c r="CC357" s="75">
        <f t="shared" si="526"/>
        <v>-1432</v>
      </c>
      <c r="CD357" s="75">
        <f t="shared" si="570"/>
        <v>500</v>
      </c>
      <c r="CE357" s="126">
        <f t="shared" si="571"/>
        <v>-3153</v>
      </c>
      <c r="CF357" s="75">
        <f t="shared" si="529"/>
        <v>-5732</v>
      </c>
      <c r="CG357" s="75"/>
      <c r="CH357" s="75">
        <f t="shared" si="490"/>
        <v>-10852</v>
      </c>
      <c r="CI357" s="75">
        <f t="shared" si="490"/>
        <v>-4052</v>
      </c>
      <c r="CJ357" s="75"/>
      <c r="CK357" s="75">
        <f t="shared" si="491"/>
        <v>-4890</v>
      </c>
      <c r="CL357" s="75">
        <f t="shared" si="491"/>
        <v>-6895</v>
      </c>
      <c r="CM357" s="112">
        <v>3781</v>
      </c>
      <c r="CN357" s="75">
        <f t="shared" si="492"/>
        <v>0</v>
      </c>
      <c r="CO357" s="75">
        <f t="shared" si="492"/>
        <v>0</v>
      </c>
      <c r="CP357" s="75">
        <f t="shared" si="492"/>
        <v>0</v>
      </c>
      <c r="CQ357" s="75"/>
      <c r="CR357" s="126">
        <f t="shared" si="530"/>
        <v>-6961</v>
      </c>
      <c r="CS357" s="112">
        <v>2824.8980000000001</v>
      </c>
      <c r="CT357" s="121">
        <f t="shared" si="572"/>
        <v>-5.2734848484848482E-2</v>
      </c>
      <c r="CU357" s="75">
        <f t="shared" si="493"/>
        <v>-6804</v>
      </c>
      <c r="CV357" s="75">
        <f t="shared" si="493"/>
        <v>-6819</v>
      </c>
      <c r="CW357" s="75">
        <f t="shared" si="493"/>
        <v>0</v>
      </c>
      <c r="CX357" s="126" cm="1">
        <f t="array" ref="CX357">IF($F357&lt;=10000,0,-ROUND(MAX(INDEX(CX$26:CX$38,MATCH(MAX($F357-CX$86-IF(CX$8="Yes",IF(CX$9=0,$U357,MIN($U357,CX$9)),0),0),CX$12:CX$25,1))*(MAX($F357-CX$86-IF(CX$8="Yes",IF(CX$9=0,$U357,MIN($U357,CX$9)),0),0)-INDEX(CX$12:CX$25,MATCH(MAX($F357-CX$86-IF(CX$8="Yes",IF(CX$9=0,$U357,MIN($U357,CX$9)),0),0),CX$12:CX$25,1)))+INDEX(CX$39:CX$51,MATCH(MAX($F357-CX$86-IF(CX$8="Yes",IF(CX$9=0,$U357,MIN($U357,CX$9)),0),0),CX$12:CX$25,1))-CX$87,0),0))*(1-_xlfn.IFNA(INDEX(WVFamilyCredit[Percent],MATCH(1,(WVFamilyCredit[Year]=Calc!$B$4)*(WVFamilyCredit[HH Size]=SUM(Calc!$B$11:$B$12))*(WVFamilyCredit[Status]=Calc!$B$8)*(WVFamilyCredit[greater than]&lt;=$F357)*(WVFamilyCredit[equal to or less than]&gt;=$F357),0)),0))</f>
        <v>-5768</v>
      </c>
      <c r="CY357" s="115" cm="1">
        <f t="array" ref="CY357">(1-_xlfn.IFNA(INDEX(WVFamilyCredit[Percent],MATCH(1,(WVFamilyCredit[Year]=Calc!$B$4)*(WVFamilyCredit[HH Size]=SUM(Calc!$B$11:$B$12))*(WVFamilyCredit[Status]=Calc!$B$8)*(WVFamilyCredit[greater than]&lt;=$F357)*(WVFamilyCredit[equal to or less than]&gt;=$F357),0)),0))</f>
        <v>1</v>
      </c>
      <c r="CZ357" s="112">
        <v>4985</v>
      </c>
      <c r="DA357" s="57"/>
      <c r="DB357" s="75">
        <f t="shared" si="494"/>
        <v>-5910</v>
      </c>
      <c r="DC357" s="75">
        <f t="shared" si="494"/>
        <v>0</v>
      </c>
      <c r="DE357" s="57"/>
      <c r="DF357" s="57">
        <f t="shared" si="573"/>
        <v>4363</v>
      </c>
      <c r="DG357" s="57">
        <f t="shared" si="574"/>
        <v>4440</v>
      </c>
      <c r="DH357">
        <v>0</v>
      </c>
      <c r="DI357" s="57">
        <f t="shared" si="575"/>
        <v>4347</v>
      </c>
      <c r="DJ357" s="75">
        <f t="shared" si="576"/>
        <v>3182</v>
      </c>
      <c r="DK357" s="75">
        <f t="shared" si="577"/>
        <v>3980</v>
      </c>
      <c r="DL357" s="75">
        <f t="shared" si="578"/>
        <v>3685</v>
      </c>
      <c r="DM357" s="57">
        <f t="shared" si="579"/>
        <v>3794</v>
      </c>
      <c r="DN357" s="57">
        <f t="shared" si="580"/>
        <v>3781</v>
      </c>
      <c r="DO357">
        <f>0</f>
        <v>0</v>
      </c>
      <c r="DP357">
        <v>0</v>
      </c>
      <c r="DQ357" s="57">
        <f t="shared" si="581"/>
        <v>-6961</v>
      </c>
      <c r="DR357" s="75">
        <f t="shared" si="582"/>
        <v>-5768</v>
      </c>
      <c r="EB357" s="209" cm="1">
        <f t="array" ref="EB357">_xlfn.IFNA(INDEX(CAeitcTable[],MATCH(1,(CAeitcTable[At Least]&lt;=$F357)*(CAeitcTable[But Not Over]&gt;=$F357),0),MATCH(MIN($B$12,3),VALUE(CAeitcTable[#Headers]),0)),0)</f>
        <v>0</v>
      </c>
      <c r="EC357">
        <f t="shared" si="597"/>
        <v>0</v>
      </c>
      <c r="ED357">
        <f t="shared" si="597"/>
        <v>0</v>
      </c>
      <c r="EE357">
        <f t="shared" si="597"/>
        <v>0</v>
      </c>
      <c r="EF357">
        <f t="shared" si="597"/>
        <v>0</v>
      </c>
      <c r="EI357">
        <f t="shared" si="531"/>
        <v>0</v>
      </c>
      <c r="EK357">
        <f t="shared" si="598"/>
        <v>0</v>
      </c>
      <c r="EL357">
        <f t="shared" si="598"/>
        <v>0</v>
      </c>
      <c r="EM357">
        <f t="shared" si="598"/>
        <v>0</v>
      </c>
      <c r="EN357">
        <f t="shared" si="598"/>
        <v>0</v>
      </c>
      <c r="EP357">
        <f t="shared" si="497"/>
        <v>0</v>
      </c>
      <c r="EQ357">
        <f t="shared" si="497"/>
        <v>0</v>
      </c>
      <c r="ER357" s="209">
        <f t="shared" si="583"/>
        <v>0</v>
      </c>
      <c r="ES357">
        <f t="shared" si="498"/>
        <v>0</v>
      </c>
      <c r="ET357">
        <f t="shared" si="498"/>
        <v>0</v>
      </c>
      <c r="EU357" s="213">
        <f t="shared" si="533"/>
        <v>0</v>
      </c>
      <c r="EW357" s="215">
        <f t="shared" si="584"/>
        <v>0</v>
      </c>
      <c r="EX357">
        <f t="shared" si="499"/>
        <v>0</v>
      </c>
      <c r="EY357">
        <f t="shared" si="499"/>
        <v>0</v>
      </c>
      <c r="FB357">
        <f t="shared" si="500"/>
        <v>0</v>
      </c>
      <c r="FC357">
        <f t="shared" si="500"/>
        <v>0</v>
      </c>
      <c r="FD357">
        <f t="shared" si="500"/>
        <v>0</v>
      </c>
      <c r="FG357" s="215">
        <f t="shared" si="585"/>
        <v>0</v>
      </c>
      <c r="FH357">
        <f t="shared" si="501"/>
        <v>0</v>
      </c>
      <c r="FI357">
        <f t="shared" si="501"/>
        <v>0</v>
      </c>
      <c r="FK357">
        <f t="shared" si="536"/>
        <v>0</v>
      </c>
      <c r="FL357" s="215">
        <f t="shared" si="586"/>
        <v>0</v>
      </c>
      <c r="FP357" s="215">
        <f t="shared" si="587"/>
        <v>0</v>
      </c>
      <c r="FQ357">
        <f t="shared" si="539"/>
        <v>0</v>
      </c>
      <c r="FR357" s="215">
        <f t="shared" si="588"/>
        <v>0</v>
      </c>
      <c r="FS357" s="209">
        <f t="shared" si="541"/>
        <v>315</v>
      </c>
      <c r="FU357">
        <f t="shared" si="542"/>
        <v>0</v>
      </c>
    </row>
    <row r="358" spans="6:177">
      <c r="F358" s="2">
        <v>132500</v>
      </c>
      <c r="G358">
        <f t="shared" ref="G358:G393" si="607">IF(F358&lt;1,0,_xlfn.FLOOR.MATH(F358,50)+25)</f>
        <v>132525</v>
      </c>
      <c r="H358" s="75">
        <f t="shared" si="601"/>
        <v>-21876</v>
      </c>
      <c r="I358" s="2"/>
      <c r="J358" s="2"/>
      <c r="K358" s="2"/>
      <c r="L358" s="2"/>
      <c r="M358" s="2">
        <f t="shared" si="602"/>
        <v>0</v>
      </c>
      <c r="N358" s="2"/>
      <c r="O358" s="2"/>
      <c r="P358" s="2">
        <f t="shared" si="603"/>
        <v>0</v>
      </c>
      <c r="Q358" s="2"/>
      <c r="R358" s="2"/>
      <c r="S358" s="2">
        <f t="shared" si="606"/>
        <v>0</v>
      </c>
      <c r="T358" s="2"/>
      <c r="U358" s="2">
        <f t="shared" si="604"/>
        <v>0</v>
      </c>
      <c r="V358" s="2"/>
      <c r="W358" s="75">
        <f t="shared" ref="W358:W393" si="608">ROUND(SUMPRODUCT($AD$2:$DC$2,AD358:DC358)/W$2*$X$5,0)</f>
        <v>-4306</v>
      </c>
      <c r="X358" s="75">
        <f t="shared" ref="X358:X393" si="609">ROUND(SUMPRODUCT($DX$2:$FV$2,DX358:FV358)/$W$2,0)</f>
        <v>5</v>
      </c>
      <c r="Y358" s="75">
        <f t="shared" si="605"/>
        <v>0</v>
      </c>
      <c r="Z358" s="2"/>
      <c r="AA358" s="2">
        <f t="shared" ref="AA358:AA393" si="610">MAX(AD$74+MAX($F358+500-AD$68,0)/AD$69*AD$75,AD$76)</f>
        <v>2500</v>
      </c>
      <c r="AB358" s="2">
        <f>IF($F358&lt;=AD$64,AD$65,AD$66)*Calc!$B$12+AD$63</f>
        <v>1500</v>
      </c>
      <c r="AC358" s="2">
        <f t="shared" ref="AC358:AC393" si="611">SUM(AA358:AB358,MAX(-U358,0))</f>
        <v>4000</v>
      </c>
      <c r="AD358" s="126">
        <f t="shared" ref="AD358:AD393" si="612">-ROUND(MAX(INDEX(AD$26:AD$38,MATCH(MAX($F358-AC$90,0),AD$12:AD$25,1))*(MAX($F358-AC$90,0))+INDEX(AD$39:AD$51,MATCH(MAX($F358-AC$90,0),AD$12:AD$25,1)),0),0)</f>
        <v>-6510</v>
      </c>
      <c r="AE358" s="112">
        <v>4363</v>
      </c>
      <c r="AF358" s="75">
        <f t="shared" si="516"/>
        <v>0</v>
      </c>
      <c r="AG358" s="75"/>
      <c r="AH358" s="75">
        <f t="shared" si="517"/>
        <v>-2966</v>
      </c>
      <c r="AI358" s="75">
        <f t="shared" ref="AI358:AI393" si="613">IF(AND($F358&gt;$AL$73,$F358&lt;AL$74),(AL$74-$F358)*AL$67,0)</f>
        <v>0</v>
      </c>
      <c r="AJ358" s="75">
        <f t="shared" ref="AJ358:AJ393" si="614">IF(OR(AND($F358&lt;AL$73,$B$7="MFJ"),$F358&gt;=AL$73),0,-ROUND(MAX(INDEX(AJ$26:AJ$38,MATCH(MAX($F358-AJ$86-IF(AJ$8="Yes",IF(AJ$9=0,$U358,MIN($U358,AJ$9)),0),0),AJ$12:AJ$25,1))*(MAX($F358-AJ$86-IF(AJ$8="Yes",IF(AJ$9=0,$U358,MIN($U358,AJ$9)),0),0)-INDEX(AJ$12:AJ$25,MATCH(MAX($F358-AJ$86-IF(AJ$8="Yes",IF(AJ$9=0,$U358,MIN($U358,AJ$9)),0),0),AJ$12:AJ$25,1)))+INDEX(AJ$39:AJ$51,MATCH(MAX($F358-AJ$86-IF(AJ$8="Yes",IF(AJ$9=0,$U358,MIN($U358,AJ$9)),0),0),AJ$12:AJ$25,1))-AJ$87,0),0))</f>
        <v>0</v>
      </c>
      <c r="AK358" s="75">
        <f t="shared" ref="AK358:AK393" si="615">IF(AND($F358&lt;=AL$73-1,NOT($B$7="MFJ")),0,-ROUND(MAX(INDEX(AK$26:AK$38,MATCH(MAX($F358-AK$86-IF(AK$8="Yes",IF(AK$9=0,$U358,MIN($U358,AK$9)),0),0),AK$12:AK$25,1))*(MAX($F358-AK$86-IF(AK$8="Yes",IF(AK$9=0,$U358,MIN($U358,AK$9)),0),0)-INDEX(AK$12:AK$25,MATCH(MAX($F358-AK$86-IF(AK$8="Yes",IF(AK$9=0,$U358,MIN($U358,AK$9)),0),0),AK$12:AK$25,1)))+INDEX(AK$39:AK$51,MATCH(MAX($F358-AK$86-IF(AK$8="Yes",IF(AK$9=0,$U358,MIN($U358,AK$9)),0),0),AK$12:AK$25,1))-AK$87,0),0))</f>
        <v>-5939</v>
      </c>
      <c r="AL358" s="75">
        <f t="shared" ref="AL358:AL393" si="616">SUM(AI358:AK358)</f>
        <v>-5939</v>
      </c>
      <c r="AM358" s="114">
        <v>4440</v>
      </c>
      <c r="AN358" s="120"/>
      <c r="AO358" s="75">
        <f t="shared" si="483"/>
        <v>-8452</v>
      </c>
      <c r="AP358" s="75">
        <f t="shared" si="483"/>
        <v>-5221</v>
      </c>
      <c r="AQ358" s="75"/>
      <c r="AR358" s="126">
        <f t="shared" si="520"/>
        <v>-6300</v>
      </c>
      <c r="AS358" s="75">
        <f t="shared" si="596"/>
        <v>-7404</v>
      </c>
      <c r="AT358" s="75">
        <f t="shared" si="596"/>
        <v>-8485</v>
      </c>
      <c r="AU358" s="75">
        <f t="shared" si="596"/>
        <v>0</v>
      </c>
      <c r="AV358" s="75">
        <f t="shared" si="596"/>
        <v>-6981</v>
      </c>
      <c r="AW358" s="112">
        <v>4347</v>
      </c>
      <c r="AX358" s="75">
        <f t="shared" si="485"/>
        <v>-9909</v>
      </c>
      <c r="AY358" s="75">
        <f t="shared" si="485"/>
        <v>-6621</v>
      </c>
      <c r="AZ358" s="75"/>
      <c r="BA358" s="75">
        <f t="shared" si="592"/>
        <v>-6439</v>
      </c>
      <c r="BB358" s="75">
        <f t="shared" si="592"/>
        <v>-4142</v>
      </c>
      <c r="BC358" s="75">
        <f t="shared" si="592"/>
        <v>-7396</v>
      </c>
      <c r="BD358" s="75">
        <f t="shared" si="592"/>
        <v>-6767</v>
      </c>
      <c r="BE358" s="75">
        <f t="shared" si="592"/>
        <v>-5828</v>
      </c>
      <c r="BF358" s="75">
        <f t="shared" si="592"/>
        <v>-4855</v>
      </c>
      <c r="BG358" s="112">
        <v>3182</v>
      </c>
      <c r="BH358" s="75">
        <f t="shared" si="521"/>
        <v>-7682</v>
      </c>
      <c r="BI358" s="75">
        <f t="shared" ref="BI358:BI393" si="617">MAX(MIN(BJ$70,$F358*BJ$62),BJ$69)</f>
        <v>5150</v>
      </c>
      <c r="BJ358" s="75">
        <f t="shared" ref="BJ358:BJ393" si="618">-ROUND(MAX(INDEX(BJ$26:BJ$38,MATCH(MAX($F358-BJ$86-BI358-IF(BJ$8="Yes",IF(BJ$9=0,$U358,MIN($U358,BJ$9)),0),0),BJ$12:BJ$25,1))*(MAX($F358-BJ$86-BI358-IF(BJ$8="Yes",IF(BJ$9=0,$U358,MIN($U358,BJ$9)),0),0)-INDEX(BJ$12:BJ$25,MATCH(MAX($F358-BJ$86-BI358-IF(BJ$8="Yes",IF(BJ$9=0,$U358,MIN($U358,BJ$9)),0),0),BJ$12:BJ$25,1)))+INDEX(BJ$39:BJ$51,MATCH(MAX($F358-BJ$86-BI358-IF(BJ$8="Yes",IF(BJ$9=0,$U358,MIN($U358,BJ$9)),0),0),BJ$12:BJ$25,1))-BJ$87,0),0)</f>
        <v>-5905</v>
      </c>
      <c r="BK358" s="75">
        <f t="shared" si="487"/>
        <v>-6405</v>
      </c>
      <c r="BL358" s="75">
        <f t="shared" si="487"/>
        <v>-5402</v>
      </c>
      <c r="BM358" s="75"/>
      <c r="BN358" s="75">
        <f t="shared" si="488"/>
        <v>-7843</v>
      </c>
      <c r="BO358" s="75">
        <f t="shared" si="488"/>
        <v>-5710</v>
      </c>
      <c r="BP358" s="112">
        <v>3980</v>
      </c>
      <c r="BQ358" s="75">
        <f t="shared" si="524"/>
        <v>-5690</v>
      </c>
      <c r="BR358" s="112">
        <v>3685</v>
      </c>
      <c r="BS358" s="75">
        <f t="shared" ref="BS358:BS393" si="619">MAX(MIN(BT$70,$F358*BT$60),BT$69)</f>
        <v>5540</v>
      </c>
      <c r="BT358" s="75">
        <f t="shared" si="600"/>
        <v>-8088</v>
      </c>
      <c r="BU358" s="75">
        <f t="shared" si="600"/>
        <v>-7163</v>
      </c>
      <c r="BV358" s="75">
        <f t="shared" si="600"/>
        <v>0</v>
      </c>
      <c r="BW358" s="75">
        <f t="shared" si="600"/>
        <v>0</v>
      </c>
      <c r="BX358" s="75">
        <f t="shared" si="600"/>
        <v>-6250</v>
      </c>
      <c r="BY358" s="75">
        <f t="shared" si="600"/>
        <v>-5534</v>
      </c>
      <c r="BZ358" s="75">
        <f t="shared" si="600"/>
        <v>-6902</v>
      </c>
      <c r="CA358" s="75">
        <f t="shared" si="600"/>
        <v>-5688</v>
      </c>
      <c r="CB358" s="112">
        <v>3794</v>
      </c>
      <c r="CC358" s="75">
        <f t="shared" si="526"/>
        <v>-1442</v>
      </c>
      <c r="CD358" s="75">
        <f t="shared" ref="CD358:CD393" si="620">IF($F358&gt;CE$63,SUM($B$11:$B$12)*CE$68,IF($F358&gt;CE$62,SUM($B$11:$B$12)*CE$66,0))</f>
        <v>500</v>
      </c>
      <c r="CE358" s="126">
        <f t="shared" ref="CE358:CE393" si="621">-ROUND(MAX(INDEX(CE$26:CE$38,MATCH(MAX($F358-CE$86+CD358-IF(CE$8="Yes",IF(CE$9=0,$U358,MIN($U358,CE$9)),0),0),CE$12:CE$25,1))*(MAX($F358-CE$86+CD358-IF(CE$8="Yes",IF(CE$9=0,$U358,MIN($U358,CE$9)),0),0)-INDEX(CE$12:CE$25,MATCH(MAX($F358-CE$86+CD358-IF(CE$8="Yes",IF(CE$9=0,$U358,MIN($U358,CE$9)),0),0),CE$12:CE$25,1)))+INDEX(CE$39:CE$51,MATCH(MAX($F358-CE$86+CD358-IF(CE$8="Yes",IF(CE$9=0,$U358,MIN($U358,CE$9)),0),0),CE$12:CE$25,1))-CE$87,0),0)</f>
        <v>-3172</v>
      </c>
      <c r="CF358" s="75">
        <f t="shared" si="529"/>
        <v>-5756</v>
      </c>
      <c r="CG358" s="75"/>
      <c r="CH358" s="75">
        <f t="shared" si="490"/>
        <v>-10901</v>
      </c>
      <c r="CI358" s="75">
        <f t="shared" si="490"/>
        <v>-4068</v>
      </c>
      <c r="CJ358" s="75"/>
      <c r="CK358" s="75">
        <f t="shared" si="491"/>
        <v>-4914</v>
      </c>
      <c r="CL358" s="75">
        <f t="shared" si="491"/>
        <v>-6927</v>
      </c>
      <c r="CM358" s="112">
        <v>3781</v>
      </c>
      <c r="CN358" s="75">
        <f t="shared" ref="CN358:CP393" si="622">-ROUND(MAX(INDEX(CN$26:CN$38,MATCH(MAX($F358-CN$86-IF(CN$8="Yes",IF(CN$9=0,$U358,MIN($U358,CN$9)),0),0),CN$12:CN$25,1))*(MAX($F358-CN$86-IF(CN$8="Yes",IF(CN$9=0,$U358,MIN($U358,CN$9)),0),0)-INDEX(CN$12:CN$25,MATCH(MAX($F358-CN$86-IF(CN$8="Yes",IF(CN$9=0,$U358,MIN($U358,CN$9)),0),0),CN$12:CN$25,1)))+INDEX(CN$39:CN$51,MATCH(MAX($F358-CN$86-IF(CN$8="Yes",IF(CN$9=0,$U358,MIN($U358,CN$9)),0),0),CN$12:CN$25,1))-CN$87,0),0)</f>
        <v>0</v>
      </c>
      <c r="CO358" s="75">
        <f t="shared" si="622"/>
        <v>0</v>
      </c>
      <c r="CP358" s="75">
        <f t="shared" si="622"/>
        <v>0</v>
      </c>
      <c r="CQ358" s="75"/>
      <c r="CR358" s="126">
        <f t="shared" si="530"/>
        <v>-6991</v>
      </c>
      <c r="CS358" s="112">
        <v>2824.8980000000001</v>
      </c>
      <c r="CT358" s="121">
        <f t="shared" ref="CT358:CT393" si="623">CR358/F358</f>
        <v>-5.2762264150943393E-2</v>
      </c>
      <c r="CU358" s="75">
        <f t="shared" ref="CU358:CW393" si="624">-ROUND(MAX(INDEX(CU$26:CU$38,MATCH(MAX($F358-CU$86-IF(CU$8="Yes",IF(CU$9=0,$U358,MIN($U358,CU$9)),0),0),CU$12:CU$25,1))*(MAX($F358-CU$86-IF(CU$8="Yes",IF(CU$9=0,$U358,MIN($U358,CU$9)),0),0)-INDEX(CU$12:CU$25,MATCH(MAX($F358-CU$86-IF(CU$8="Yes",IF(CU$9=0,$U358,MIN($U358,CU$9)),0),0),CU$12:CU$25,1)))+INDEX(CU$39:CU$51,MATCH(MAX($F358-CU$86-IF(CU$8="Yes",IF(CU$9=0,$U358,MIN($U358,CU$9)),0),0),CU$12:CU$25,1))-CU$87,0),0)</f>
        <v>-6842</v>
      </c>
      <c r="CV358" s="75">
        <f t="shared" si="624"/>
        <v>-6848</v>
      </c>
      <c r="CW358" s="75">
        <f t="shared" si="624"/>
        <v>0</v>
      </c>
      <c r="CX358" s="126" cm="1">
        <f t="array" ref="CX358">IF($F358&lt;=10000,0,-ROUND(MAX(INDEX(CX$26:CX$38,MATCH(MAX($F358-CX$86-IF(CX$8="Yes",IF(CX$9=0,$U358,MIN($U358,CX$9)),0),0),CX$12:CX$25,1))*(MAX($F358-CX$86-IF(CX$8="Yes",IF(CX$9=0,$U358,MIN($U358,CX$9)),0),0)-INDEX(CX$12:CX$25,MATCH(MAX($F358-CX$86-IF(CX$8="Yes",IF(CX$9=0,$U358,MIN($U358,CX$9)),0),0),CX$12:CX$25,1)))+INDEX(CX$39:CX$51,MATCH(MAX($F358-CX$86-IF(CX$8="Yes",IF(CX$9=0,$U358,MIN($U358,CX$9)),0),0),CX$12:CX$25,1))-CX$87,0),0))*(1-_xlfn.IFNA(INDEX(WVFamilyCredit[Percent],MATCH(1,(WVFamilyCredit[Year]=Calc!$B$4)*(WVFamilyCredit[HH Size]=SUM(Calc!$B$11:$B$12))*(WVFamilyCredit[Status]=Calc!$B$8)*(WVFamilyCredit[greater than]&lt;=$F358)*(WVFamilyCredit[equal to or less than]&gt;=$F358),0)),0))</f>
        <v>-5793</v>
      </c>
      <c r="CY358" s="115" cm="1">
        <f t="array" ref="CY358">(1-_xlfn.IFNA(INDEX(WVFamilyCredit[Percent],MATCH(1,(WVFamilyCredit[Year]=Calc!$B$4)*(WVFamilyCredit[HH Size]=SUM(Calc!$B$11:$B$12))*(WVFamilyCredit[Status]=Calc!$B$8)*(WVFamilyCredit[greater than]&lt;=$F358)*(WVFamilyCredit[equal to or less than]&gt;=$F358),0)),0))</f>
        <v>1</v>
      </c>
      <c r="CZ358" s="112">
        <v>4985</v>
      </c>
      <c r="DA358" s="57"/>
      <c r="DB358" s="75">
        <f t="shared" si="494"/>
        <v>-5936</v>
      </c>
      <c r="DC358" s="75">
        <f t="shared" si="494"/>
        <v>0</v>
      </c>
      <c r="DE358" s="57"/>
      <c r="DF358" s="57">
        <f t="shared" ref="DF358:DF393" si="625">AE358</f>
        <v>4363</v>
      </c>
      <c r="DG358" s="57">
        <f t="shared" ref="DG358:DG393" si="626">AM358</f>
        <v>4440</v>
      </c>
      <c r="DH358">
        <v>0</v>
      </c>
      <c r="DI358" s="57">
        <f t="shared" ref="DI358:DI393" si="627">AW358</f>
        <v>4347</v>
      </c>
      <c r="DJ358" s="75">
        <f t="shared" ref="DJ358:DJ393" si="628">BG358</f>
        <v>3182</v>
      </c>
      <c r="DK358" s="75">
        <f t="shared" ref="DK358:DK393" si="629">BP358</f>
        <v>3980</v>
      </c>
      <c r="DL358" s="75">
        <f t="shared" ref="DL358:DL393" si="630">BR358</f>
        <v>3685</v>
      </c>
      <c r="DM358" s="57">
        <f t="shared" ref="DM358:DM393" si="631">CB358</f>
        <v>3794</v>
      </c>
      <c r="DN358" s="57">
        <f t="shared" ref="DN358:DN393" si="632">CM358</f>
        <v>3781</v>
      </c>
      <c r="DO358">
        <f>0</f>
        <v>0</v>
      </c>
      <c r="DP358">
        <v>0</v>
      </c>
      <c r="DQ358" s="57">
        <f t="shared" ref="DQ358:DQ393" si="633">CR358</f>
        <v>-6991</v>
      </c>
      <c r="DR358" s="75">
        <f t="shared" ref="DR358:DR393" si="634">CX358</f>
        <v>-5793</v>
      </c>
      <c r="EB358" s="209" cm="1">
        <f t="array" ref="EB358">_xlfn.IFNA(INDEX(CAeitcTable[],MATCH(1,(CAeitcTable[At Least]&lt;=$F358)*(CAeitcTable[But Not Over]&gt;=$F358),0),MATCH(MIN($B$12,3),VALUE(CAeitcTable[#Headers]),0)),0)</f>
        <v>0</v>
      </c>
      <c r="EC358">
        <f t="shared" si="597"/>
        <v>0</v>
      </c>
      <c r="ED358">
        <f t="shared" si="597"/>
        <v>0</v>
      </c>
      <c r="EE358">
        <f t="shared" si="597"/>
        <v>0</v>
      </c>
      <c r="EF358">
        <f t="shared" si="597"/>
        <v>0</v>
      </c>
      <c r="EI358">
        <f t="shared" si="531"/>
        <v>0</v>
      </c>
      <c r="EK358">
        <f t="shared" si="598"/>
        <v>0</v>
      </c>
      <c r="EL358">
        <f t="shared" si="598"/>
        <v>0</v>
      </c>
      <c r="EM358">
        <f t="shared" si="598"/>
        <v>0</v>
      </c>
      <c r="EN358">
        <f t="shared" si="598"/>
        <v>0</v>
      </c>
      <c r="EP358">
        <f t="shared" si="497"/>
        <v>0</v>
      </c>
      <c r="EQ358">
        <f t="shared" si="497"/>
        <v>0</v>
      </c>
      <c r="ER358" s="209">
        <f t="shared" ref="ER358:ER393" si="635">MAX(IF($B$12=0,ER$5,IF($B$12=1,ER$6,IF($B$12=2,ER$7,ER$8)))*$S358,MIN(-BJ358,ER$16*$S358))</f>
        <v>0</v>
      </c>
      <c r="ES358">
        <f t="shared" si="498"/>
        <v>0</v>
      </c>
      <c r="ET358">
        <f t="shared" si="498"/>
        <v>0</v>
      </c>
      <c r="EU358" s="213">
        <f t="shared" si="533"/>
        <v>0</v>
      </c>
      <c r="EW358" s="215">
        <f t="shared" ref="EW358:EW393" si="636">IF(NOT(EW$10),MIN(-BQ358,IF($B$12=0,EW$5,IF($B$12=1,EW$6,IF($B$12=2,EW$7,EW$8)))*$S358),0)</f>
        <v>0</v>
      </c>
      <c r="EX358">
        <f t="shared" si="499"/>
        <v>0</v>
      </c>
      <c r="EY358">
        <f t="shared" si="499"/>
        <v>0</v>
      </c>
      <c r="FB358">
        <f t="shared" ref="FB358:FD393" si="637">IF(FB$10,IF($B$12=0,FB$5,IF($B$12=1,FB$6,IF($B$12=2,FB$7,FB$8)))*$S358,0)</f>
        <v>0</v>
      </c>
      <c r="FC358">
        <f t="shared" si="637"/>
        <v>0</v>
      </c>
      <c r="FD358">
        <f t="shared" si="637"/>
        <v>0</v>
      </c>
      <c r="FG358" s="215">
        <f t="shared" ref="FG358:FG393" si="638">IF(NOT(FG$10),MIN(-CE358,IF($B$12=0,FG$5,IF($B$12=1,FG$6,IF($B$12=2,FG$7,FG$8)))*$S358),0)</f>
        <v>0</v>
      </c>
      <c r="FH358">
        <f t="shared" si="501"/>
        <v>0</v>
      </c>
      <c r="FI358">
        <f t="shared" si="501"/>
        <v>0</v>
      </c>
      <c r="FK358">
        <f t="shared" si="536"/>
        <v>0</v>
      </c>
      <c r="FL358" s="215">
        <f t="shared" ref="FL358:FL393" si="639">IF(NOT(FL$10),MIN(-CL358,IF($B$12=0,FL$5,IF($B$12=1,FL$6,IF($B$12=2,FL$7,FL$8)))*$S358),0)</f>
        <v>0</v>
      </c>
      <c r="FP358" s="215">
        <f t="shared" ref="FP358:FP393" si="640">IF(NOT(FP$10),MIN(-CR358,IF($B$12=0,FP$5,IF($B$12=1,FP$6,IF($B$12=2,FP$7,FP$8)))*$S358),0)</f>
        <v>0</v>
      </c>
      <c r="FQ358">
        <f t="shared" si="539"/>
        <v>0</v>
      </c>
      <c r="FR358" s="215">
        <f t="shared" ref="FR358:FR393" si="641">IF(NOT(FR$10),MIN(-CV358,IF($B$12=0,FR$5,IF($B$12=1,FR$6,IF($B$12=2,FR$7,FR$8)))*$S358),0)</f>
        <v>0</v>
      </c>
      <c r="FS358" s="209">
        <f t="shared" si="541"/>
        <v>315</v>
      </c>
      <c r="FU358">
        <f t="shared" si="542"/>
        <v>0</v>
      </c>
    </row>
    <row r="359" spans="6:177">
      <c r="F359" s="2">
        <v>133000</v>
      </c>
      <c r="G359">
        <f t="shared" si="607"/>
        <v>133025</v>
      </c>
      <c r="H359" s="75">
        <f t="shared" si="601"/>
        <v>-21996</v>
      </c>
      <c r="I359" s="2"/>
      <c r="J359" s="2"/>
      <c r="K359" s="2"/>
      <c r="L359" s="2"/>
      <c r="M359" s="2">
        <f t="shared" si="602"/>
        <v>0</v>
      </c>
      <c r="N359" s="2"/>
      <c r="O359" s="2"/>
      <c r="P359" s="2">
        <f t="shared" si="603"/>
        <v>0</v>
      </c>
      <c r="Q359" s="2"/>
      <c r="R359" s="2"/>
      <c r="S359" s="2">
        <f t="shared" si="606"/>
        <v>0</v>
      </c>
      <c r="T359" s="2"/>
      <c r="U359" s="2">
        <f t="shared" si="604"/>
        <v>0</v>
      </c>
      <c r="V359" s="2"/>
      <c r="W359" s="75">
        <f t="shared" si="608"/>
        <v>-4326</v>
      </c>
      <c r="X359" s="75">
        <f t="shared" si="609"/>
        <v>5</v>
      </c>
      <c r="Y359" s="75">
        <f t="shared" si="605"/>
        <v>0</v>
      </c>
      <c r="Z359" s="2"/>
      <c r="AA359" s="2">
        <f t="shared" si="610"/>
        <v>2500</v>
      </c>
      <c r="AB359" s="2">
        <f>IF($F359&lt;=AD$64,AD$65,AD$66)*Calc!$B$12+AD$63</f>
        <v>1500</v>
      </c>
      <c r="AC359" s="2">
        <f t="shared" si="611"/>
        <v>4000</v>
      </c>
      <c r="AD359" s="126">
        <f t="shared" si="612"/>
        <v>-6535</v>
      </c>
      <c r="AE359" s="112">
        <v>4363</v>
      </c>
      <c r="AF359" s="75">
        <f t="shared" si="516"/>
        <v>0</v>
      </c>
      <c r="AG359" s="75"/>
      <c r="AH359" s="75">
        <f t="shared" si="517"/>
        <v>-2979</v>
      </c>
      <c r="AI359" s="75">
        <f t="shared" si="613"/>
        <v>0</v>
      </c>
      <c r="AJ359" s="75">
        <f t="shared" si="614"/>
        <v>0</v>
      </c>
      <c r="AK359" s="75">
        <f t="shared" si="615"/>
        <v>-5962</v>
      </c>
      <c r="AL359" s="75">
        <f t="shared" si="616"/>
        <v>-5962</v>
      </c>
      <c r="AM359" s="114">
        <v>4440</v>
      </c>
      <c r="AN359" s="120"/>
      <c r="AO359" s="75">
        <f t="shared" si="483"/>
        <v>-8499</v>
      </c>
      <c r="AP359" s="75">
        <f t="shared" si="483"/>
        <v>-5243</v>
      </c>
      <c r="AQ359" s="75"/>
      <c r="AR359" s="126">
        <f t="shared" si="520"/>
        <v>-6330</v>
      </c>
      <c r="AS359" s="75">
        <f t="shared" si="596"/>
        <v>-7437</v>
      </c>
      <c r="AT359" s="75">
        <f t="shared" si="596"/>
        <v>-8528</v>
      </c>
      <c r="AU359" s="75">
        <f t="shared" si="596"/>
        <v>0</v>
      </c>
      <c r="AV359" s="75">
        <f t="shared" si="596"/>
        <v>-7009</v>
      </c>
      <c r="AW359" s="112">
        <v>4347</v>
      </c>
      <c r="AX359" s="75">
        <f t="shared" si="485"/>
        <v>-9950</v>
      </c>
      <c r="AY359" s="75">
        <f t="shared" si="485"/>
        <v>-6650</v>
      </c>
      <c r="AZ359" s="75"/>
      <c r="BA359" s="75">
        <f t="shared" si="592"/>
        <v>-6463</v>
      </c>
      <c r="BB359" s="75">
        <f t="shared" si="592"/>
        <v>-4158</v>
      </c>
      <c r="BC359" s="75">
        <f t="shared" si="592"/>
        <v>-7426</v>
      </c>
      <c r="BD359" s="75">
        <f t="shared" si="592"/>
        <v>-6796</v>
      </c>
      <c r="BE359" s="75">
        <f t="shared" si="592"/>
        <v>-5851</v>
      </c>
      <c r="BF359" s="75">
        <f t="shared" si="592"/>
        <v>-4876</v>
      </c>
      <c r="BG359" s="112">
        <v>3182</v>
      </c>
      <c r="BH359" s="75">
        <f t="shared" si="521"/>
        <v>-7718</v>
      </c>
      <c r="BI359" s="75">
        <f t="shared" si="617"/>
        <v>5150</v>
      </c>
      <c r="BJ359" s="75">
        <f t="shared" si="618"/>
        <v>-5930</v>
      </c>
      <c r="BK359" s="75">
        <f t="shared" si="487"/>
        <v>-6430</v>
      </c>
      <c r="BL359" s="75">
        <f t="shared" si="487"/>
        <v>-5423</v>
      </c>
      <c r="BM359" s="75"/>
      <c r="BN359" s="75">
        <f t="shared" si="488"/>
        <v>-7882</v>
      </c>
      <c r="BO359" s="75">
        <f t="shared" si="488"/>
        <v>-5735</v>
      </c>
      <c r="BP359" s="112">
        <v>3980</v>
      </c>
      <c r="BQ359" s="75">
        <f t="shared" si="524"/>
        <v>-5715</v>
      </c>
      <c r="BR359" s="112">
        <v>3685</v>
      </c>
      <c r="BS359" s="75">
        <f t="shared" si="619"/>
        <v>5540</v>
      </c>
      <c r="BT359" s="75">
        <f t="shared" si="600"/>
        <v>-8122</v>
      </c>
      <c r="BU359" s="75">
        <f t="shared" si="600"/>
        <v>-7196</v>
      </c>
      <c r="BV359" s="75">
        <f t="shared" si="600"/>
        <v>0</v>
      </c>
      <c r="BW359" s="75">
        <f t="shared" si="600"/>
        <v>0</v>
      </c>
      <c r="BX359" s="75">
        <f t="shared" si="600"/>
        <v>-6282</v>
      </c>
      <c r="BY359" s="75">
        <f t="shared" si="600"/>
        <v>-5559</v>
      </c>
      <c r="BZ359" s="75">
        <f t="shared" si="600"/>
        <v>-6932</v>
      </c>
      <c r="CA359" s="75">
        <f t="shared" si="600"/>
        <v>-5712</v>
      </c>
      <c r="CB359" s="112">
        <v>3794</v>
      </c>
      <c r="CC359" s="75">
        <f t="shared" si="526"/>
        <v>-1451</v>
      </c>
      <c r="CD359" s="75">
        <f t="shared" si="620"/>
        <v>500</v>
      </c>
      <c r="CE359" s="126">
        <f t="shared" si="621"/>
        <v>-3190</v>
      </c>
      <c r="CF359" s="75">
        <f t="shared" si="529"/>
        <v>-5780</v>
      </c>
      <c r="CG359" s="75"/>
      <c r="CH359" s="75">
        <f t="shared" si="490"/>
        <v>-10951</v>
      </c>
      <c r="CI359" s="75">
        <f t="shared" si="490"/>
        <v>-4083</v>
      </c>
      <c r="CJ359" s="75"/>
      <c r="CK359" s="75">
        <f t="shared" si="491"/>
        <v>-4937</v>
      </c>
      <c r="CL359" s="75">
        <f t="shared" si="491"/>
        <v>-6959</v>
      </c>
      <c r="CM359" s="112">
        <v>3781</v>
      </c>
      <c r="CN359" s="75">
        <f t="shared" si="622"/>
        <v>0</v>
      </c>
      <c r="CO359" s="75">
        <f t="shared" si="622"/>
        <v>0</v>
      </c>
      <c r="CP359" s="75">
        <f t="shared" si="622"/>
        <v>0</v>
      </c>
      <c r="CQ359" s="75"/>
      <c r="CR359" s="126">
        <f t="shared" si="530"/>
        <v>-7022</v>
      </c>
      <c r="CS359" s="112">
        <v>2824.8980000000001</v>
      </c>
      <c r="CT359" s="121">
        <f t="shared" si="623"/>
        <v>-5.2796992481203009E-2</v>
      </c>
      <c r="CU359" s="75">
        <f t="shared" si="624"/>
        <v>-6880</v>
      </c>
      <c r="CV359" s="75">
        <f t="shared" si="624"/>
        <v>-6877</v>
      </c>
      <c r="CW359" s="75">
        <f t="shared" si="624"/>
        <v>0</v>
      </c>
      <c r="CX359" s="126" cm="1">
        <f t="array" ref="CX359">IF($F359&lt;=10000,0,-ROUND(MAX(INDEX(CX$26:CX$38,MATCH(MAX($F359-CX$86-IF(CX$8="Yes",IF(CX$9=0,$U359,MIN($U359,CX$9)),0),0),CX$12:CX$25,1))*(MAX($F359-CX$86-IF(CX$8="Yes",IF(CX$9=0,$U359,MIN($U359,CX$9)),0),0)-INDEX(CX$12:CX$25,MATCH(MAX($F359-CX$86-IF(CX$8="Yes",IF(CX$9=0,$U359,MIN($U359,CX$9)),0),0),CX$12:CX$25,1)))+INDEX(CX$39:CX$51,MATCH(MAX($F359-CX$86-IF(CX$8="Yes",IF(CX$9=0,$U359,MIN($U359,CX$9)),0),0),CX$12:CX$25,1))-CX$87,0),0))*(1-_xlfn.IFNA(INDEX(WVFamilyCredit[Percent],MATCH(1,(WVFamilyCredit[Year]=Calc!$B$4)*(WVFamilyCredit[HH Size]=SUM(Calc!$B$11:$B$12))*(WVFamilyCredit[Status]=Calc!$B$8)*(WVFamilyCredit[greater than]&lt;=$F359)*(WVFamilyCredit[equal to or less than]&gt;=$F359),0)),0))</f>
        <v>-5819</v>
      </c>
      <c r="CY359" s="115" cm="1">
        <f t="array" ref="CY359">(1-_xlfn.IFNA(INDEX(WVFamilyCredit[Percent],MATCH(1,(WVFamilyCredit[Year]=Calc!$B$4)*(WVFamilyCredit[HH Size]=SUM(Calc!$B$11:$B$12))*(WVFamilyCredit[Status]=Calc!$B$8)*(WVFamilyCredit[greater than]&lt;=$F359)*(WVFamilyCredit[equal to or less than]&gt;=$F359),0)),0))</f>
        <v>1</v>
      </c>
      <c r="CZ359" s="112">
        <v>4985</v>
      </c>
      <c r="DA359" s="57"/>
      <c r="DB359" s="75">
        <f t="shared" si="494"/>
        <v>-5963</v>
      </c>
      <c r="DC359" s="75">
        <f t="shared" si="494"/>
        <v>0</v>
      </c>
      <c r="DE359" s="57"/>
      <c r="DF359" s="57">
        <f t="shared" si="625"/>
        <v>4363</v>
      </c>
      <c r="DG359" s="57">
        <f t="shared" si="626"/>
        <v>4440</v>
      </c>
      <c r="DH359">
        <v>0</v>
      </c>
      <c r="DI359" s="57">
        <f t="shared" si="627"/>
        <v>4347</v>
      </c>
      <c r="DJ359" s="75">
        <f t="shared" si="628"/>
        <v>3182</v>
      </c>
      <c r="DK359" s="75">
        <f t="shared" si="629"/>
        <v>3980</v>
      </c>
      <c r="DL359" s="75">
        <f t="shared" si="630"/>
        <v>3685</v>
      </c>
      <c r="DM359" s="57">
        <f t="shared" si="631"/>
        <v>3794</v>
      </c>
      <c r="DN359" s="57">
        <f t="shared" si="632"/>
        <v>3781</v>
      </c>
      <c r="DO359">
        <f>0</f>
        <v>0</v>
      </c>
      <c r="DP359">
        <v>0</v>
      </c>
      <c r="DQ359" s="57">
        <f t="shared" si="633"/>
        <v>-7022</v>
      </c>
      <c r="DR359" s="75">
        <f t="shared" si="634"/>
        <v>-5819</v>
      </c>
      <c r="EB359" s="209" cm="1">
        <f t="array" ref="EB359">_xlfn.IFNA(INDEX(CAeitcTable[],MATCH(1,(CAeitcTable[At Least]&lt;=$F359)*(CAeitcTable[But Not Over]&gt;=$F359),0),MATCH(MIN($B$12,3),VALUE(CAeitcTable[#Headers]),0)),0)</f>
        <v>0</v>
      </c>
      <c r="EC359">
        <f t="shared" si="597"/>
        <v>0</v>
      </c>
      <c r="ED359">
        <f t="shared" si="597"/>
        <v>0</v>
      </c>
      <c r="EE359">
        <f t="shared" si="597"/>
        <v>0</v>
      </c>
      <c r="EF359">
        <f t="shared" si="597"/>
        <v>0</v>
      </c>
      <c r="EI359">
        <f t="shared" si="531"/>
        <v>0</v>
      </c>
      <c r="EK359">
        <f t="shared" si="598"/>
        <v>0</v>
      </c>
      <c r="EL359">
        <f t="shared" si="598"/>
        <v>0</v>
      </c>
      <c r="EM359">
        <f t="shared" si="598"/>
        <v>0</v>
      </c>
      <c r="EN359">
        <f t="shared" si="598"/>
        <v>0</v>
      </c>
      <c r="EP359">
        <f t="shared" si="497"/>
        <v>0</v>
      </c>
      <c r="EQ359">
        <f t="shared" si="497"/>
        <v>0</v>
      </c>
      <c r="ER359" s="209">
        <f t="shared" si="635"/>
        <v>0</v>
      </c>
      <c r="ES359">
        <f t="shared" si="498"/>
        <v>0</v>
      </c>
      <c r="ET359">
        <f t="shared" si="498"/>
        <v>0</v>
      </c>
      <c r="EU359" s="213">
        <f t="shared" si="533"/>
        <v>0</v>
      </c>
      <c r="EW359" s="215">
        <f t="shared" si="636"/>
        <v>0</v>
      </c>
      <c r="EX359">
        <f t="shared" si="499"/>
        <v>0</v>
      </c>
      <c r="EY359">
        <f t="shared" si="499"/>
        <v>0</v>
      </c>
      <c r="FB359">
        <f t="shared" si="637"/>
        <v>0</v>
      </c>
      <c r="FC359">
        <f t="shared" si="637"/>
        <v>0</v>
      </c>
      <c r="FD359">
        <f t="shared" si="637"/>
        <v>0</v>
      </c>
      <c r="FG359" s="215">
        <f t="shared" si="638"/>
        <v>0</v>
      </c>
      <c r="FH359">
        <f t="shared" si="501"/>
        <v>0</v>
      </c>
      <c r="FI359">
        <f t="shared" si="501"/>
        <v>0</v>
      </c>
      <c r="FK359">
        <f t="shared" si="536"/>
        <v>0</v>
      </c>
      <c r="FL359" s="215">
        <f t="shared" si="639"/>
        <v>0</v>
      </c>
      <c r="FP359" s="215">
        <f t="shared" si="640"/>
        <v>0</v>
      </c>
      <c r="FQ359">
        <f t="shared" si="539"/>
        <v>0</v>
      </c>
      <c r="FR359" s="215">
        <f t="shared" si="641"/>
        <v>0</v>
      </c>
      <c r="FS359" s="209">
        <f t="shared" si="541"/>
        <v>315</v>
      </c>
      <c r="FU359">
        <f t="shared" si="542"/>
        <v>0</v>
      </c>
    </row>
    <row r="360" spans="6:177">
      <c r="F360" s="2">
        <v>133500</v>
      </c>
      <c r="G360">
        <f t="shared" si="607"/>
        <v>133525</v>
      </c>
      <c r="H360" s="75">
        <f t="shared" si="601"/>
        <v>-22116</v>
      </c>
      <c r="I360" s="2"/>
      <c r="J360" s="2"/>
      <c r="K360" s="2"/>
      <c r="L360" s="2"/>
      <c r="M360" s="2">
        <f t="shared" si="602"/>
        <v>0</v>
      </c>
      <c r="N360" s="2"/>
      <c r="O360" s="2"/>
      <c r="P360" s="2">
        <f t="shared" si="603"/>
        <v>0</v>
      </c>
      <c r="Q360" s="2"/>
      <c r="R360" s="2"/>
      <c r="S360" s="2">
        <f t="shared" si="606"/>
        <v>0</v>
      </c>
      <c r="T360" s="2"/>
      <c r="U360" s="2">
        <f t="shared" si="604"/>
        <v>0</v>
      </c>
      <c r="V360" s="2"/>
      <c r="W360" s="75">
        <f t="shared" si="608"/>
        <v>-4345</v>
      </c>
      <c r="X360" s="75">
        <f t="shared" si="609"/>
        <v>5</v>
      </c>
      <c r="Y360" s="75">
        <f t="shared" si="605"/>
        <v>0</v>
      </c>
      <c r="Z360" s="2"/>
      <c r="AA360" s="2">
        <f t="shared" si="610"/>
        <v>2500</v>
      </c>
      <c r="AB360" s="2">
        <f>IF($F360&lt;=AD$64,AD$65,AD$66)*Calc!$B$12+AD$63</f>
        <v>1500</v>
      </c>
      <c r="AC360" s="2">
        <f t="shared" si="611"/>
        <v>4000</v>
      </c>
      <c r="AD360" s="126">
        <f t="shared" si="612"/>
        <v>-6560</v>
      </c>
      <c r="AE360" s="112">
        <v>4363</v>
      </c>
      <c r="AF360" s="75">
        <f t="shared" si="516"/>
        <v>0</v>
      </c>
      <c r="AG360" s="75"/>
      <c r="AH360" s="75">
        <f t="shared" si="517"/>
        <v>-2991</v>
      </c>
      <c r="AI360" s="75">
        <f t="shared" si="613"/>
        <v>0</v>
      </c>
      <c r="AJ360" s="75">
        <f t="shared" si="614"/>
        <v>0</v>
      </c>
      <c r="AK360" s="75">
        <f t="shared" si="615"/>
        <v>-5986</v>
      </c>
      <c r="AL360" s="75">
        <f t="shared" si="616"/>
        <v>-5986</v>
      </c>
      <c r="AM360" s="114">
        <v>4440</v>
      </c>
      <c r="AN360" s="120"/>
      <c r="AO360" s="75">
        <f t="shared" si="483"/>
        <v>-8545</v>
      </c>
      <c r="AP360" s="75">
        <f t="shared" si="483"/>
        <v>-5265</v>
      </c>
      <c r="AQ360" s="75"/>
      <c r="AR360" s="126">
        <f t="shared" si="520"/>
        <v>-6360</v>
      </c>
      <c r="AS360" s="75">
        <f t="shared" si="596"/>
        <v>-7470</v>
      </c>
      <c r="AT360" s="75">
        <f t="shared" si="596"/>
        <v>-8570</v>
      </c>
      <c r="AU360" s="75">
        <f t="shared" si="596"/>
        <v>0</v>
      </c>
      <c r="AV360" s="75">
        <f t="shared" si="596"/>
        <v>-7038</v>
      </c>
      <c r="AW360" s="112">
        <v>4347</v>
      </c>
      <c r="AX360" s="75">
        <f t="shared" si="485"/>
        <v>-9991</v>
      </c>
      <c r="AY360" s="75">
        <f t="shared" si="485"/>
        <v>-6679</v>
      </c>
      <c r="AZ360" s="75"/>
      <c r="BA360" s="75">
        <f t="shared" si="592"/>
        <v>-6488</v>
      </c>
      <c r="BB360" s="75">
        <f t="shared" si="592"/>
        <v>-4174</v>
      </c>
      <c r="BC360" s="75">
        <f t="shared" si="592"/>
        <v>-7456</v>
      </c>
      <c r="BD360" s="75">
        <f t="shared" si="592"/>
        <v>-6824</v>
      </c>
      <c r="BE360" s="75">
        <f t="shared" si="592"/>
        <v>-5873</v>
      </c>
      <c r="BF360" s="75">
        <f t="shared" si="592"/>
        <v>-4897</v>
      </c>
      <c r="BG360" s="112">
        <v>3182</v>
      </c>
      <c r="BH360" s="75">
        <f t="shared" si="521"/>
        <v>-7754</v>
      </c>
      <c r="BI360" s="75">
        <f t="shared" si="617"/>
        <v>5150</v>
      </c>
      <c r="BJ360" s="75">
        <f t="shared" si="618"/>
        <v>-5955</v>
      </c>
      <c r="BK360" s="75">
        <f t="shared" si="487"/>
        <v>-6455</v>
      </c>
      <c r="BL360" s="75">
        <f t="shared" si="487"/>
        <v>-5444</v>
      </c>
      <c r="BM360" s="75"/>
      <c r="BN360" s="75">
        <f t="shared" si="488"/>
        <v>-7921</v>
      </c>
      <c r="BO360" s="75">
        <f t="shared" si="488"/>
        <v>-5760</v>
      </c>
      <c r="BP360" s="112">
        <v>3980</v>
      </c>
      <c r="BQ360" s="75">
        <f t="shared" si="524"/>
        <v>-5740</v>
      </c>
      <c r="BR360" s="112">
        <v>3685</v>
      </c>
      <c r="BS360" s="75">
        <f t="shared" si="619"/>
        <v>5540</v>
      </c>
      <c r="BT360" s="75">
        <f t="shared" si="600"/>
        <v>-8155</v>
      </c>
      <c r="BU360" s="75">
        <f t="shared" si="600"/>
        <v>-7229</v>
      </c>
      <c r="BV360" s="75">
        <f t="shared" si="600"/>
        <v>0</v>
      </c>
      <c r="BW360" s="75">
        <f t="shared" si="600"/>
        <v>0</v>
      </c>
      <c r="BX360" s="75">
        <f t="shared" si="600"/>
        <v>-6314</v>
      </c>
      <c r="BY360" s="75">
        <f t="shared" si="600"/>
        <v>-5583</v>
      </c>
      <c r="BZ360" s="75">
        <f t="shared" si="600"/>
        <v>-6962</v>
      </c>
      <c r="CA360" s="75">
        <f t="shared" si="600"/>
        <v>-5736</v>
      </c>
      <c r="CB360" s="112">
        <v>3794</v>
      </c>
      <c r="CC360" s="75">
        <f t="shared" si="526"/>
        <v>-1461</v>
      </c>
      <c r="CD360" s="75">
        <f t="shared" si="620"/>
        <v>500</v>
      </c>
      <c r="CE360" s="126">
        <f t="shared" si="621"/>
        <v>-3209</v>
      </c>
      <c r="CF360" s="75">
        <f t="shared" si="529"/>
        <v>-5804</v>
      </c>
      <c r="CG360" s="75"/>
      <c r="CH360" s="75">
        <f t="shared" si="490"/>
        <v>-11000</v>
      </c>
      <c r="CI360" s="75">
        <f t="shared" si="490"/>
        <v>-4098</v>
      </c>
      <c r="CJ360" s="75"/>
      <c r="CK360" s="75">
        <f t="shared" si="491"/>
        <v>-4961</v>
      </c>
      <c r="CL360" s="75">
        <f t="shared" si="491"/>
        <v>-6991</v>
      </c>
      <c r="CM360" s="112">
        <v>3781</v>
      </c>
      <c r="CN360" s="75">
        <f t="shared" si="622"/>
        <v>0</v>
      </c>
      <c r="CO360" s="75">
        <f t="shared" si="622"/>
        <v>0</v>
      </c>
      <c r="CP360" s="75">
        <f t="shared" si="622"/>
        <v>0</v>
      </c>
      <c r="CQ360" s="75"/>
      <c r="CR360" s="126">
        <f t="shared" si="530"/>
        <v>-7053</v>
      </c>
      <c r="CS360" s="112">
        <v>2824.8980000000001</v>
      </c>
      <c r="CT360" s="121">
        <f t="shared" si="623"/>
        <v>-5.2831460674157303E-2</v>
      </c>
      <c r="CU360" s="75">
        <f t="shared" si="624"/>
        <v>-6918</v>
      </c>
      <c r="CV360" s="75">
        <f t="shared" si="624"/>
        <v>-6905</v>
      </c>
      <c r="CW360" s="75">
        <f t="shared" si="624"/>
        <v>0</v>
      </c>
      <c r="CX360" s="126" cm="1">
        <f t="array" ref="CX360">IF($F360&lt;=10000,0,-ROUND(MAX(INDEX(CX$26:CX$38,MATCH(MAX($F360-CX$86-IF(CX$8="Yes",IF(CX$9=0,$U360,MIN($U360,CX$9)),0),0),CX$12:CX$25,1))*(MAX($F360-CX$86-IF(CX$8="Yes",IF(CX$9=0,$U360,MIN($U360,CX$9)),0),0)-INDEX(CX$12:CX$25,MATCH(MAX($F360-CX$86-IF(CX$8="Yes",IF(CX$9=0,$U360,MIN($U360,CX$9)),0),0),CX$12:CX$25,1)))+INDEX(CX$39:CX$51,MATCH(MAX($F360-CX$86-IF(CX$8="Yes",IF(CX$9=0,$U360,MIN($U360,CX$9)),0),0),CX$12:CX$25,1))-CX$87,0),0))*(1-_xlfn.IFNA(INDEX(WVFamilyCredit[Percent],MATCH(1,(WVFamilyCredit[Year]=Calc!$B$4)*(WVFamilyCredit[HH Size]=SUM(Calc!$B$11:$B$12))*(WVFamilyCredit[Status]=Calc!$B$8)*(WVFamilyCredit[greater than]&lt;=$F360)*(WVFamilyCredit[equal to or less than]&gt;=$F360),0)),0))</f>
        <v>-5844</v>
      </c>
      <c r="CY360" s="115" cm="1">
        <f t="array" ref="CY360">(1-_xlfn.IFNA(INDEX(WVFamilyCredit[Percent],MATCH(1,(WVFamilyCredit[Year]=Calc!$B$4)*(WVFamilyCredit[HH Size]=SUM(Calc!$B$11:$B$12))*(WVFamilyCredit[Status]=Calc!$B$8)*(WVFamilyCredit[greater than]&lt;=$F360)*(WVFamilyCredit[equal to or less than]&gt;=$F360),0)),0))</f>
        <v>1</v>
      </c>
      <c r="CZ360" s="112">
        <v>4985</v>
      </c>
      <c r="DA360" s="57"/>
      <c r="DB360" s="75">
        <f t="shared" si="494"/>
        <v>-5989</v>
      </c>
      <c r="DC360" s="75">
        <f t="shared" si="494"/>
        <v>0</v>
      </c>
      <c r="DE360" s="57"/>
      <c r="DF360" s="57">
        <f t="shared" si="625"/>
        <v>4363</v>
      </c>
      <c r="DG360" s="57">
        <f t="shared" si="626"/>
        <v>4440</v>
      </c>
      <c r="DH360">
        <v>0</v>
      </c>
      <c r="DI360" s="57">
        <f t="shared" si="627"/>
        <v>4347</v>
      </c>
      <c r="DJ360" s="75">
        <f t="shared" si="628"/>
        <v>3182</v>
      </c>
      <c r="DK360" s="75">
        <f t="shared" si="629"/>
        <v>3980</v>
      </c>
      <c r="DL360" s="75">
        <f t="shared" si="630"/>
        <v>3685</v>
      </c>
      <c r="DM360" s="57">
        <f t="shared" si="631"/>
        <v>3794</v>
      </c>
      <c r="DN360" s="57">
        <f t="shared" si="632"/>
        <v>3781</v>
      </c>
      <c r="DO360">
        <f>0</f>
        <v>0</v>
      </c>
      <c r="DP360">
        <v>0</v>
      </c>
      <c r="DQ360" s="57">
        <f t="shared" si="633"/>
        <v>-7053</v>
      </c>
      <c r="DR360" s="75">
        <f t="shared" si="634"/>
        <v>-5844</v>
      </c>
      <c r="EB360" s="209" cm="1">
        <f t="array" ref="EB360">_xlfn.IFNA(INDEX(CAeitcTable[],MATCH(1,(CAeitcTable[At Least]&lt;=$F360)*(CAeitcTable[But Not Over]&gt;=$F360),0),MATCH(MIN($B$12,3),VALUE(CAeitcTable[#Headers]),0)),0)</f>
        <v>0</v>
      </c>
      <c r="EC360">
        <f t="shared" si="597"/>
        <v>0</v>
      </c>
      <c r="ED360">
        <f t="shared" si="597"/>
        <v>0</v>
      </c>
      <c r="EE360">
        <f t="shared" si="597"/>
        <v>0</v>
      </c>
      <c r="EF360">
        <f t="shared" si="597"/>
        <v>0</v>
      </c>
      <c r="EI360">
        <f t="shared" si="531"/>
        <v>0</v>
      </c>
      <c r="EK360">
        <f t="shared" si="598"/>
        <v>0</v>
      </c>
      <c r="EL360">
        <f t="shared" si="598"/>
        <v>0</v>
      </c>
      <c r="EM360">
        <f t="shared" si="598"/>
        <v>0</v>
      </c>
      <c r="EN360">
        <f t="shared" si="598"/>
        <v>0</v>
      </c>
      <c r="EP360">
        <f t="shared" si="497"/>
        <v>0</v>
      </c>
      <c r="EQ360">
        <f t="shared" si="497"/>
        <v>0</v>
      </c>
      <c r="ER360" s="209">
        <f t="shared" si="635"/>
        <v>0</v>
      </c>
      <c r="ES360">
        <f t="shared" si="498"/>
        <v>0</v>
      </c>
      <c r="ET360">
        <f t="shared" si="498"/>
        <v>0</v>
      </c>
      <c r="EU360" s="213">
        <f t="shared" si="533"/>
        <v>0</v>
      </c>
      <c r="EW360" s="215">
        <f t="shared" si="636"/>
        <v>0</v>
      </c>
      <c r="EX360">
        <f t="shared" si="499"/>
        <v>0</v>
      </c>
      <c r="EY360">
        <f t="shared" si="499"/>
        <v>0</v>
      </c>
      <c r="FB360">
        <f t="shared" si="637"/>
        <v>0</v>
      </c>
      <c r="FC360">
        <f t="shared" si="637"/>
        <v>0</v>
      </c>
      <c r="FD360">
        <f t="shared" si="637"/>
        <v>0</v>
      </c>
      <c r="FG360" s="215">
        <f t="shared" si="638"/>
        <v>0</v>
      </c>
      <c r="FH360">
        <f t="shared" si="501"/>
        <v>0</v>
      </c>
      <c r="FI360">
        <f t="shared" si="501"/>
        <v>0</v>
      </c>
      <c r="FK360">
        <f t="shared" si="536"/>
        <v>0</v>
      </c>
      <c r="FL360" s="215">
        <f t="shared" si="639"/>
        <v>0</v>
      </c>
      <c r="FP360" s="215">
        <f t="shared" si="640"/>
        <v>0</v>
      </c>
      <c r="FQ360">
        <f t="shared" si="539"/>
        <v>0</v>
      </c>
      <c r="FR360" s="215">
        <f t="shared" si="641"/>
        <v>0</v>
      </c>
      <c r="FS360" s="209">
        <f t="shared" si="541"/>
        <v>315</v>
      </c>
      <c r="FU360">
        <f t="shared" si="542"/>
        <v>0</v>
      </c>
    </row>
    <row r="361" spans="6:177">
      <c r="F361" s="2">
        <v>134000</v>
      </c>
      <c r="G361">
        <f t="shared" si="607"/>
        <v>134025</v>
      </c>
      <c r="H361" s="75">
        <f t="shared" si="601"/>
        <v>-22236</v>
      </c>
      <c r="I361" s="2"/>
      <c r="J361" s="2"/>
      <c r="K361" s="2"/>
      <c r="L361" s="2"/>
      <c r="M361" s="2">
        <f t="shared" si="602"/>
        <v>0</v>
      </c>
      <c r="N361" s="2"/>
      <c r="O361" s="2"/>
      <c r="P361" s="2">
        <f t="shared" si="603"/>
        <v>0</v>
      </c>
      <c r="Q361" s="2"/>
      <c r="R361" s="2"/>
      <c r="S361" s="2">
        <f t="shared" si="606"/>
        <v>0</v>
      </c>
      <c r="T361" s="2"/>
      <c r="U361" s="2">
        <f t="shared" si="604"/>
        <v>0</v>
      </c>
      <c r="V361" s="2"/>
      <c r="W361" s="75">
        <f t="shared" si="608"/>
        <v>-4365</v>
      </c>
      <c r="X361" s="75">
        <f t="shared" si="609"/>
        <v>5</v>
      </c>
      <c r="Y361" s="75">
        <f t="shared" si="605"/>
        <v>0</v>
      </c>
      <c r="Z361" s="2"/>
      <c r="AA361" s="2">
        <f t="shared" si="610"/>
        <v>2500</v>
      </c>
      <c r="AB361" s="2">
        <f>IF($F361&lt;=AD$64,AD$65,AD$66)*Calc!$B$12+AD$63</f>
        <v>1500</v>
      </c>
      <c r="AC361" s="2">
        <f t="shared" si="611"/>
        <v>4000</v>
      </c>
      <c r="AD361" s="126">
        <f t="shared" si="612"/>
        <v>-6585</v>
      </c>
      <c r="AE361" s="112">
        <v>4363</v>
      </c>
      <c r="AF361" s="75">
        <f t="shared" si="516"/>
        <v>0</v>
      </c>
      <c r="AG361" s="75"/>
      <c r="AH361" s="75">
        <f t="shared" si="517"/>
        <v>-3004</v>
      </c>
      <c r="AI361" s="75">
        <f t="shared" si="613"/>
        <v>0</v>
      </c>
      <c r="AJ361" s="75">
        <f t="shared" si="614"/>
        <v>0</v>
      </c>
      <c r="AK361" s="75">
        <f t="shared" si="615"/>
        <v>-6009</v>
      </c>
      <c r="AL361" s="75">
        <f t="shared" si="616"/>
        <v>-6009</v>
      </c>
      <c r="AM361" s="114">
        <v>4440</v>
      </c>
      <c r="AN361" s="120"/>
      <c r="AO361" s="75">
        <f t="shared" si="483"/>
        <v>-8592</v>
      </c>
      <c r="AP361" s="75">
        <f t="shared" si="483"/>
        <v>-5287</v>
      </c>
      <c r="AQ361" s="75"/>
      <c r="AR361" s="126">
        <f t="shared" si="520"/>
        <v>-6390</v>
      </c>
      <c r="AS361" s="75">
        <f t="shared" si="596"/>
        <v>-7503</v>
      </c>
      <c r="AT361" s="75">
        <f t="shared" si="596"/>
        <v>-8613</v>
      </c>
      <c r="AU361" s="75">
        <f t="shared" si="596"/>
        <v>0</v>
      </c>
      <c r="AV361" s="75">
        <f t="shared" si="596"/>
        <v>-7067</v>
      </c>
      <c r="AW361" s="112">
        <v>4347</v>
      </c>
      <c r="AX361" s="75">
        <f t="shared" si="485"/>
        <v>-10033</v>
      </c>
      <c r="AY361" s="75">
        <f t="shared" si="485"/>
        <v>-6708</v>
      </c>
      <c r="AZ361" s="75"/>
      <c r="BA361" s="75">
        <f t="shared" si="592"/>
        <v>-6513</v>
      </c>
      <c r="BB361" s="75">
        <f t="shared" si="592"/>
        <v>-4190</v>
      </c>
      <c r="BC361" s="75">
        <f t="shared" si="592"/>
        <v>-7486</v>
      </c>
      <c r="BD361" s="75">
        <f t="shared" si="592"/>
        <v>-6853</v>
      </c>
      <c r="BE361" s="75">
        <f t="shared" si="592"/>
        <v>-5896</v>
      </c>
      <c r="BF361" s="75">
        <f t="shared" si="592"/>
        <v>-4919</v>
      </c>
      <c r="BG361" s="112">
        <v>3182</v>
      </c>
      <c r="BH361" s="75">
        <f t="shared" si="521"/>
        <v>-7790</v>
      </c>
      <c r="BI361" s="75">
        <f t="shared" si="617"/>
        <v>5150</v>
      </c>
      <c r="BJ361" s="75">
        <f t="shared" si="618"/>
        <v>-5982</v>
      </c>
      <c r="BK361" s="75">
        <f t="shared" si="487"/>
        <v>-6480</v>
      </c>
      <c r="BL361" s="75">
        <f t="shared" si="487"/>
        <v>-5466</v>
      </c>
      <c r="BM361" s="75"/>
      <c r="BN361" s="75">
        <f t="shared" si="488"/>
        <v>-7961</v>
      </c>
      <c r="BO361" s="75">
        <f t="shared" si="488"/>
        <v>-5785</v>
      </c>
      <c r="BP361" s="112">
        <v>3980</v>
      </c>
      <c r="BQ361" s="75">
        <f t="shared" si="524"/>
        <v>-5765</v>
      </c>
      <c r="BR361" s="112">
        <v>3685</v>
      </c>
      <c r="BS361" s="75">
        <f t="shared" si="619"/>
        <v>5540</v>
      </c>
      <c r="BT361" s="75">
        <f t="shared" si="600"/>
        <v>-8189</v>
      </c>
      <c r="BU361" s="75">
        <f t="shared" si="600"/>
        <v>-7262</v>
      </c>
      <c r="BV361" s="75">
        <f t="shared" si="600"/>
        <v>0</v>
      </c>
      <c r="BW361" s="75">
        <f t="shared" si="600"/>
        <v>0</v>
      </c>
      <c r="BX361" s="75">
        <f t="shared" si="600"/>
        <v>-6346</v>
      </c>
      <c r="BY361" s="75">
        <f t="shared" si="600"/>
        <v>-5608</v>
      </c>
      <c r="BZ361" s="75">
        <f t="shared" si="600"/>
        <v>-6992</v>
      </c>
      <c r="CA361" s="75">
        <f t="shared" si="600"/>
        <v>-5759</v>
      </c>
      <c r="CB361" s="112">
        <v>3794</v>
      </c>
      <c r="CC361" s="75">
        <f t="shared" si="526"/>
        <v>-1471</v>
      </c>
      <c r="CD361" s="75">
        <f t="shared" si="620"/>
        <v>500</v>
      </c>
      <c r="CE361" s="126">
        <f t="shared" si="621"/>
        <v>-3228</v>
      </c>
      <c r="CF361" s="75">
        <f t="shared" si="529"/>
        <v>-5827</v>
      </c>
      <c r="CG361" s="75"/>
      <c r="CH361" s="75">
        <f t="shared" si="490"/>
        <v>-11050</v>
      </c>
      <c r="CI361" s="75">
        <f t="shared" si="490"/>
        <v>-4114</v>
      </c>
      <c r="CJ361" s="75"/>
      <c r="CK361" s="75">
        <f t="shared" si="491"/>
        <v>-4985</v>
      </c>
      <c r="CL361" s="75">
        <f t="shared" si="491"/>
        <v>-7023</v>
      </c>
      <c r="CM361" s="112">
        <v>3781</v>
      </c>
      <c r="CN361" s="75">
        <f t="shared" si="622"/>
        <v>0</v>
      </c>
      <c r="CO361" s="75">
        <f t="shared" si="622"/>
        <v>0</v>
      </c>
      <c r="CP361" s="75">
        <f t="shared" si="622"/>
        <v>0</v>
      </c>
      <c r="CQ361" s="75"/>
      <c r="CR361" s="126">
        <f t="shared" si="530"/>
        <v>-7084</v>
      </c>
      <c r="CS361" s="112">
        <v>2824.8980000000001</v>
      </c>
      <c r="CT361" s="121">
        <f t="shared" si="623"/>
        <v>-5.2865671641791047E-2</v>
      </c>
      <c r="CU361" s="75">
        <f t="shared" si="624"/>
        <v>-6956</v>
      </c>
      <c r="CV361" s="75">
        <f t="shared" si="624"/>
        <v>-6934</v>
      </c>
      <c r="CW361" s="75">
        <f t="shared" si="624"/>
        <v>0</v>
      </c>
      <c r="CX361" s="126" cm="1">
        <f t="array" ref="CX361">IF($F361&lt;=10000,0,-ROUND(MAX(INDEX(CX$26:CX$38,MATCH(MAX($F361-CX$86-IF(CX$8="Yes",IF(CX$9=0,$U361,MIN($U361,CX$9)),0),0),CX$12:CX$25,1))*(MAX($F361-CX$86-IF(CX$8="Yes",IF(CX$9=0,$U361,MIN($U361,CX$9)),0),0)-INDEX(CX$12:CX$25,MATCH(MAX($F361-CX$86-IF(CX$8="Yes",IF(CX$9=0,$U361,MIN($U361,CX$9)),0),0),CX$12:CX$25,1)))+INDEX(CX$39:CX$51,MATCH(MAX($F361-CX$86-IF(CX$8="Yes",IF(CX$9=0,$U361,MIN($U361,CX$9)),0),0),CX$12:CX$25,1))-CX$87,0),0))*(1-_xlfn.IFNA(INDEX(WVFamilyCredit[Percent],MATCH(1,(WVFamilyCredit[Year]=Calc!$B$4)*(WVFamilyCredit[HH Size]=SUM(Calc!$B$11:$B$12))*(WVFamilyCredit[Status]=Calc!$B$8)*(WVFamilyCredit[greater than]&lt;=$F361)*(WVFamilyCredit[equal to or less than]&gt;=$F361),0)),0))</f>
        <v>-5870</v>
      </c>
      <c r="CY361" s="115" cm="1">
        <f t="array" ref="CY361">(1-_xlfn.IFNA(INDEX(WVFamilyCredit[Percent],MATCH(1,(WVFamilyCredit[Year]=Calc!$B$4)*(WVFamilyCredit[HH Size]=SUM(Calc!$B$11:$B$12))*(WVFamilyCredit[Status]=Calc!$B$8)*(WVFamilyCredit[greater than]&lt;=$F361)*(WVFamilyCredit[equal to or less than]&gt;=$F361),0)),0))</f>
        <v>1</v>
      </c>
      <c r="CZ361" s="112">
        <v>4985</v>
      </c>
      <c r="DA361" s="57"/>
      <c r="DB361" s="75">
        <f t="shared" si="494"/>
        <v>-6016</v>
      </c>
      <c r="DC361" s="75">
        <f t="shared" si="494"/>
        <v>0</v>
      </c>
      <c r="DE361" s="57"/>
      <c r="DF361" s="57">
        <f t="shared" si="625"/>
        <v>4363</v>
      </c>
      <c r="DG361" s="57">
        <f t="shared" si="626"/>
        <v>4440</v>
      </c>
      <c r="DH361">
        <v>0</v>
      </c>
      <c r="DI361" s="57">
        <f t="shared" si="627"/>
        <v>4347</v>
      </c>
      <c r="DJ361" s="75">
        <f t="shared" si="628"/>
        <v>3182</v>
      </c>
      <c r="DK361" s="75">
        <f t="shared" si="629"/>
        <v>3980</v>
      </c>
      <c r="DL361" s="75">
        <f t="shared" si="630"/>
        <v>3685</v>
      </c>
      <c r="DM361" s="57">
        <f t="shared" si="631"/>
        <v>3794</v>
      </c>
      <c r="DN361" s="57">
        <f t="shared" si="632"/>
        <v>3781</v>
      </c>
      <c r="DO361">
        <f>0</f>
        <v>0</v>
      </c>
      <c r="DP361">
        <v>0</v>
      </c>
      <c r="DQ361" s="57">
        <f t="shared" si="633"/>
        <v>-7084</v>
      </c>
      <c r="DR361" s="75">
        <f t="shared" si="634"/>
        <v>-5870</v>
      </c>
      <c r="EB361" s="209" cm="1">
        <f t="array" ref="EB361">_xlfn.IFNA(INDEX(CAeitcTable[],MATCH(1,(CAeitcTable[At Least]&lt;=$F361)*(CAeitcTable[But Not Over]&gt;=$F361),0),MATCH(MIN($B$12,3),VALUE(CAeitcTable[#Headers]),0)),0)</f>
        <v>0</v>
      </c>
      <c r="EC361">
        <f t="shared" si="597"/>
        <v>0</v>
      </c>
      <c r="ED361">
        <f t="shared" si="597"/>
        <v>0</v>
      </c>
      <c r="EE361">
        <f t="shared" si="597"/>
        <v>0</v>
      </c>
      <c r="EF361">
        <f t="shared" si="597"/>
        <v>0</v>
      </c>
      <c r="EI361">
        <f t="shared" si="531"/>
        <v>0</v>
      </c>
      <c r="EK361">
        <f t="shared" si="598"/>
        <v>0</v>
      </c>
      <c r="EL361">
        <f t="shared" si="598"/>
        <v>0</v>
      </c>
      <c r="EM361">
        <f t="shared" si="598"/>
        <v>0</v>
      </c>
      <c r="EN361">
        <f t="shared" si="598"/>
        <v>0</v>
      </c>
      <c r="EP361">
        <f t="shared" si="497"/>
        <v>0</v>
      </c>
      <c r="EQ361">
        <f t="shared" si="497"/>
        <v>0</v>
      </c>
      <c r="ER361" s="209">
        <f t="shared" si="635"/>
        <v>0</v>
      </c>
      <c r="ES361">
        <f t="shared" si="498"/>
        <v>0</v>
      </c>
      <c r="ET361">
        <f t="shared" si="498"/>
        <v>0</v>
      </c>
      <c r="EU361" s="213">
        <f t="shared" si="533"/>
        <v>0</v>
      </c>
      <c r="EW361" s="215">
        <f t="shared" si="636"/>
        <v>0</v>
      </c>
      <c r="EX361">
        <f t="shared" si="499"/>
        <v>0</v>
      </c>
      <c r="EY361">
        <f t="shared" si="499"/>
        <v>0</v>
      </c>
      <c r="FB361">
        <f t="shared" si="637"/>
        <v>0</v>
      </c>
      <c r="FC361">
        <f t="shared" si="637"/>
        <v>0</v>
      </c>
      <c r="FD361">
        <f t="shared" si="637"/>
        <v>0</v>
      </c>
      <c r="FG361" s="215">
        <f t="shared" si="638"/>
        <v>0</v>
      </c>
      <c r="FH361">
        <f t="shared" si="501"/>
        <v>0</v>
      </c>
      <c r="FI361">
        <f t="shared" si="501"/>
        <v>0</v>
      </c>
      <c r="FK361">
        <f t="shared" si="536"/>
        <v>0</v>
      </c>
      <c r="FL361" s="215">
        <f t="shared" si="639"/>
        <v>0</v>
      </c>
      <c r="FP361" s="215">
        <f t="shared" si="640"/>
        <v>0</v>
      </c>
      <c r="FQ361">
        <f t="shared" si="539"/>
        <v>0</v>
      </c>
      <c r="FR361" s="215">
        <f t="shared" si="641"/>
        <v>0</v>
      </c>
      <c r="FS361" s="209">
        <f t="shared" si="541"/>
        <v>315</v>
      </c>
      <c r="FU361">
        <f t="shared" si="542"/>
        <v>0</v>
      </c>
    </row>
    <row r="362" spans="6:177">
      <c r="F362" s="2">
        <v>134500</v>
      </c>
      <c r="G362">
        <f t="shared" si="607"/>
        <v>134525</v>
      </c>
      <c r="H362" s="75">
        <f t="shared" si="601"/>
        <v>-22356</v>
      </c>
      <c r="I362" s="2"/>
      <c r="J362" s="2"/>
      <c r="K362" s="2"/>
      <c r="L362" s="2"/>
      <c r="M362" s="2">
        <f t="shared" si="602"/>
        <v>0</v>
      </c>
      <c r="N362" s="2"/>
      <c r="O362" s="2"/>
      <c r="P362" s="2">
        <f t="shared" si="603"/>
        <v>0</v>
      </c>
      <c r="Q362" s="2"/>
      <c r="R362" s="2"/>
      <c r="S362" s="2">
        <f t="shared" si="606"/>
        <v>0</v>
      </c>
      <c r="T362" s="2"/>
      <c r="U362" s="2">
        <f t="shared" si="604"/>
        <v>0</v>
      </c>
      <c r="V362" s="2"/>
      <c r="W362" s="75">
        <f t="shared" si="608"/>
        <v>-4384</v>
      </c>
      <c r="X362" s="75">
        <f t="shared" si="609"/>
        <v>5</v>
      </c>
      <c r="Y362" s="75">
        <f t="shared" si="605"/>
        <v>0</v>
      </c>
      <c r="Z362" s="2"/>
      <c r="AA362" s="2">
        <f t="shared" si="610"/>
        <v>2500</v>
      </c>
      <c r="AB362" s="2">
        <f>IF($F362&lt;=AD$64,AD$65,AD$66)*Calc!$B$12+AD$63</f>
        <v>1500</v>
      </c>
      <c r="AC362" s="2">
        <f t="shared" si="611"/>
        <v>4000</v>
      </c>
      <c r="AD362" s="126">
        <f t="shared" si="612"/>
        <v>-6610</v>
      </c>
      <c r="AE362" s="112">
        <v>4363</v>
      </c>
      <c r="AF362" s="75">
        <f t="shared" si="516"/>
        <v>0</v>
      </c>
      <c r="AG362" s="75"/>
      <c r="AH362" s="75">
        <f t="shared" si="517"/>
        <v>-3016</v>
      </c>
      <c r="AI362" s="75">
        <f t="shared" si="613"/>
        <v>0</v>
      </c>
      <c r="AJ362" s="75">
        <f t="shared" si="614"/>
        <v>0</v>
      </c>
      <c r="AK362" s="75">
        <f t="shared" si="615"/>
        <v>-6033</v>
      </c>
      <c r="AL362" s="75">
        <f t="shared" si="616"/>
        <v>-6033</v>
      </c>
      <c r="AM362" s="114">
        <v>4440</v>
      </c>
      <c r="AN362" s="120"/>
      <c r="AO362" s="75">
        <f t="shared" si="483"/>
        <v>-8638</v>
      </c>
      <c r="AP362" s="75">
        <f t="shared" si="483"/>
        <v>-5309</v>
      </c>
      <c r="AQ362" s="75"/>
      <c r="AR362" s="126">
        <f t="shared" si="520"/>
        <v>-6420</v>
      </c>
      <c r="AS362" s="75">
        <f t="shared" si="596"/>
        <v>-7536</v>
      </c>
      <c r="AT362" s="75">
        <f t="shared" si="596"/>
        <v>-8655</v>
      </c>
      <c r="AU362" s="75">
        <f t="shared" si="596"/>
        <v>0</v>
      </c>
      <c r="AV362" s="75">
        <f t="shared" si="596"/>
        <v>-7096</v>
      </c>
      <c r="AW362" s="112">
        <v>4347</v>
      </c>
      <c r="AX362" s="75">
        <f t="shared" si="485"/>
        <v>-10074</v>
      </c>
      <c r="AY362" s="75">
        <f t="shared" si="485"/>
        <v>-6737</v>
      </c>
      <c r="AZ362" s="75"/>
      <c r="BA362" s="75">
        <f t="shared" si="592"/>
        <v>-6538</v>
      </c>
      <c r="BB362" s="75">
        <f t="shared" si="592"/>
        <v>-4205</v>
      </c>
      <c r="BC362" s="75">
        <f t="shared" si="592"/>
        <v>-7516</v>
      </c>
      <c r="BD362" s="75">
        <f t="shared" si="592"/>
        <v>-6881</v>
      </c>
      <c r="BE362" s="75">
        <f t="shared" si="592"/>
        <v>-5918</v>
      </c>
      <c r="BF362" s="75">
        <f t="shared" si="592"/>
        <v>-4940</v>
      </c>
      <c r="BG362" s="112">
        <v>3182</v>
      </c>
      <c r="BH362" s="75">
        <f t="shared" si="521"/>
        <v>-7825</v>
      </c>
      <c r="BI362" s="75">
        <f t="shared" si="617"/>
        <v>5150</v>
      </c>
      <c r="BJ362" s="75">
        <f t="shared" si="618"/>
        <v>-6008</v>
      </c>
      <c r="BK362" s="75">
        <f t="shared" si="487"/>
        <v>-6505</v>
      </c>
      <c r="BL362" s="75">
        <f t="shared" si="487"/>
        <v>-5487</v>
      </c>
      <c r="BM362" s="75"/>
      <c r="BN362" s="75">
        <f t="shared" si="488"/>
        <v>-8000</v>
      </c>
      <c r="BO362" s="75">
        <f t="shared" si="488"/>
        <v>-5810</v>
      </c>
      <c r="BP362" s="112">
        <v>3980</v>
      </c>
      <c r="BQ362" s="75">
        <f t="shared" si="524"/>
        <v>-5789</v>
      </c>
      <c r="BR362" s="112">
        <v>3685</v>
      </c>
      <c r="BS362" s="75">
        <f t="shared" si="619"/>
        <v>5540</v>
      </c>
      <c r="BT362" s="75">
        <f t="shared" si="600"/>
        <v>-8223</v>
      </c>
      <c r="BU362" s="75">
        <f t="shared" si="600"/>
        <v>-7295</v>
      </c>
      <c r="BV362" s="75">
        <f t="shared" si="600"/>
        <v>0</v>
      </c>
      <c r="BW362" s="75">
        <f t="shared" si="600"/>
        <v>0</v>
      </c>
      <c r="BX362" s="75">
        <f t="shared" si="600"/>
        <v>-6378</v>
      </c>
      <c r="BY362" s="75">
        <f t="shared" si="600"/>
        <v>-5632</v>
      </c>
      <c r="BZ362" s="75">
        <f t="shared" si="600"/>
        <v>-7022</v>
      </c>
      <c r="CA362" s="75">
        <f t="shared" si="600"/>
        <v>-5783</v>
      </c>
      <c r="CB362" s="112">
        <v>3794</v>
      </c>
      <c r="CC362" s="75">
        <f t="shared" si="526"/>
        <v>-1481</v>
      </c>
      <c r="CD362" s="75">
        <f t="shared" si="620"/>
        <v>500</v>
      </c>
      <c r="CE362" s="126">
        <f t="shared" si="621"/>
        <v>-3247</v>
      </c>
      <c r="CF362" s="75">
        <f t="shared" si="529"/>
        <v>-5851</v>
      </c>
      <c r="CG362" s="75"/>
      <c r="CH362" s="75">
        <f t="shared" si="490"/>
        <v>-11099</v>
      </c>
      <c r="CI362" s="75">
        <f t="shared" si="490"/>
        <v>-4129</v>
      </c>
      <c r="CJ362" s="75"/>
      <c r="CK362" s="75">
        <f t="shared" si="491"/>
        <v>-5009</v>
      </c>
      <c r="CL362" s="75">
        <f t="shared" si="491"/>
        <v>-7055</v>
      </c>
      <c r="CM362" s="112">
        <v>3781</v>
      </c>
      <c r="CN362" s="75">
        <f t="shared" si="622"/>
        <v>0</v>
      </c>
      <c r="CO362" s="75">
        <f t="shared" si="622"/>
        <v>0</v>
      </c>
      <c r="CP362" s="75">
        <f t="shared" si="622"/>
        <v>0</v>
      </c>
      <c r="CQ362" s="75"/>
      <c r="CR362" s="126">
        <f t="shared" si="530"/>
        <v>-7114</v>
      </c>
      <c r="CS362" s="112">
        <v>2824.8980000000001</v>
      </c>
      <c r="CT362" s="121">
        <f t="shared" si="623"/>
        <v>-5.2892193308550182E-2</v>
      </c>
      <c r="CU362" s="75">
        <f t="shared" si="624"/>
        <v>-6994</v>
      </c>
      <c r="CV362" s="75">
        <f t="shared" si="624"/>
        <v>-6963</v>
      </c>
      <c r="CW362" s="75">
        <f t="shared" si="624"/>
        <v>0</v>
      </c>
      <c r="CX362" s="126" cm="1">
        <f t="array" ref="CX362">IF($F362&lt;=10000,0,-ROUND(MAX(INDEX(CX$26:CX$38,MATCH(MAX($F362-CX$86-IF(CX$8="Yes",IF(CX$9=0,$U362,MIN($U362,CX$9)),0),0),CX$12:CX$25,1))*(MAX($F362-CX$86-IF(CX$8="Yes",IF(CX$9=0,$U362,MIN($U362,CX$9)),0),0)-INDEX(CX$12:CX$25,MATCH(MAX($F362-CX$86-IF(CX$8="Yes",IF(CX$9=0,$U362,MIN($U362,CX$9)),0),0),CX$12:CX$25,1)))+INDEX(CX$39:CX$51,MATCH(MAX($F362-CX$86-IF(CX$8="Yes",IF(CX$9=0,$U362,MIN($U362,CX$9)),0),0),CX$12:CX$25,1))-CX$87,0),0))*(1-_xlfn.IFNA(INDEX(WVFamilyCredit[Percent],MATCH(1,(WVFamilyCredit[Year]=Calc!$B$4)*(WVFamilyCredit[HH Size]=SUM(Calc!$B$11:$B$12))*(WVFamilyCredit[Status]=Calc!$B$8)*(WVFamilyCredit[greater than]&lt;=$F362)*(WVFamilyCredit[equal to or less than]&gt;=$F362),0)),0))</f>
        <v>-5896</v>
      </c>
      <c r="CY362" s="115" cm="1">
        <f t="array" ref="CY362">(1-_xlfn.IFNA(INDEX(WVFamilyCredit[Percent],MATCH(1,(WVFamilyCredit[Year]=Calc!$B$4)*(WVFamilyCredit[HH Size]=SUM(Calc!$B$11:$B$12))*(WVFamilyCredit[Status]=Calc!$B$8)*(WVFamilyCredit[greater than]&lt;=$F362)*(WVFamilyCredit[equal to or less than]&gt;=$F362),0)),0))</f>
        <v>1</v>
      </c>
      <c r="CZ362" s="112">
        <v>4985</v>
      </c>
      <c r="DA362" s="57"/>
      <c r="DB362" s="75">
        <f t="shared" si="494"/>
        <v>-6042</v>
      </c>
      <c r="DC362" s="75">
        <f t="shared" si="494"/>
        <v>0</v>
      </c>
      <c r="DE362" s="57"/>
      <c r="DF362" s="57">
        <f t="shared" si="625"/>
        <v>4363</v>
      </c>
      <c r="DG362" s="57">
        <f t="shared" si="626"/>
        <v>4440</v>
      </c>
      <c r="DH362">
        <v>0</v>
      </c>
      <c r="DI362" s="57">
        <f t="shared" si="627"/>
        <v>4347</v>
      </c>
      <c r="DJ362" s="75">
        <f t="shared" si="628"/>
        <v>3182</v>
      </c>
      <c r="DK362" s="75">
        <f t="shared" si="629"/>
        <v>3980</v>
      </c>
      <c r="DL362" s="75">
        <f t="shared" si="630"/>
        <v>3685</v>
      </c>
      <c r="DM362" s="57">
        <f t="shared" si="631"/>
        <v>3794</v>
      </c>
      <c r="DN362" s="57">
        <f t="shared" si="632"/>
        <v>3781</v>
      </c>
      <c r="DO362">
        <f>0</f>
        <v>0</v>
      </c>
      <c r="DP362">
        <v>0</v>
      </c>
      <c r="DQ362" s="57">
        <f t="shared" si="633"/>
        <v>-7114</v>
      </c>
      <c r="DR362" s="75">
        <f t="shared" si="634"/>
        <v>-5896</v>
      </c>
      <c r="EB362" s="209" cm="1">
        <f t="array" ref="EB362">_xlfn.IFNA(INDEX(CAeitcTable[],MATCH(1,(CAeitcTable[At Least]&lt;=$F362)*(CAeitcTable[But Not Over]&gt;=$F362),0),MATCH(MIN($B$12,3),VALUE(CAeitcTable[#Headers]),0)),0)</f>
        <v>0</v>
      </c>
      <c r="EC362">
        <f t="shared" si="597"/>
        <v>0</v>
      </c>
      <c r="ED362">
        <f t="shared" si="597"/>
        <v>0</v>
      </c>
      <c r="EE362">
        <f t="shared" si="597"/>
        <v>0</v>
      </c>
      <c r="EF362">
        <f t="shared" si="597"/>
        <v>0</v>
      </c>
      <c r="EI362">
        <f t="shared" si="531"/>
        <v>0</v>
      </c>
      <c r="EK362">
        <f t="shared" si="598"/>
        <v>0</v>
      </c>
      <c r="EL362">
        <f t="shared" si="598"/>
        <v>0</v>
      </c>
      <c r="EM362">
        <f t="shared" si="598"/>
        <v>0</v>
      </c>
      <c r="EN362">
        <f t="shared" si="598"/>
        <v>0</v>
      </c>
      <c r="EP362">
        <f t="shared" si="497"/>
        <v>0</v>
      </c>
      <c r="EQ362">
        <f t="shared" si="497"/>
        <v>0</v>
      </c>
      <c r="ER362" s="209">
        <f t="shared" si="635"/>
        <v>0</v>
      </c>
      <c r="ES362">
        <f t="shared" si="498"/>
        <v>0</v>
      </c>
      <c r="ET362">
        <f t="shared" si="498"/>
        <v>0</v>
      </c>
      <c r="EU362" s="213">
        <f t="shared" si="533"/>
        <v>0</v>
      </c>
      <c r="EW362" s="215">
        <f t="shared" si="636"/>
        <v>0</v>
      </c>
      <c r="EX362">
        <f t="shared" si="499"/>
        <v>0</v>
      </c>
      <c r="EY362">
        <f t="shared" si="499"/>
        <v>0</v>
      </c>
      <c r="FB362">
        <f t="shared" si="637"/>
        <v>0</v>
      </c>
      <c r="FC362">
        <f t="shared" si="637"/>
        <v>0</v>
      </c>
      <c r="FD362">
        <f t="shared" si="637"/>
        <v>0</v>
      </c>
      <c r="FG362" s="215">
        <f t="shared" si="638"/>
        <v>0</v>
      </c>
      <c r="FH362">
        <f t="shared" si="501"/>
        <v>0</v>
      </c>
      <c r="FI362">
        <f t="shared" si="501"/>
        <v>0</v>
      </c>
      <c r="FK362">
        <f t="shared" si="536"/>
        <v>0</v>
      </c>
      <c r="FL362" s="215">
        <f t="shared" si="639"/>
        <v>0</v>
      </c>
      <c r="FP362" s="215">
        <f t="shared" si="640"/>
        <v>0</v>
      </c>
      <c r="FQ362">
        <f t="shared" si="539"/>
        <v>0</v>
      </c>
      <c r="FR362" s="215">
        <f t="shared" si="641"/>
        <v>0</v>
      </c>
      <c r="FS362" s="209">
        <f t="shared" si="541"/>
        <v>315</v>
      </c>
      <c r="FU362">
        <f t="shared" si="542"/>
        <v>0</v>
      </c>
    </row>
    <row r="363" spans="6:177">
      <c r="F363" s="2">
        <v>135000</v>
      </c>
      <c r="G363">
        <f t="shared" si="607"/>
        <v>135025</v>
      </c>
      <c r="H363" s="75">
        <f t="shared" si="601"/>
        <v>-22476</v>
      </c>
      <c r="I363" s="2"/>
      <c r="J363" s="2"/>
      <c r="K363" s="2"/>
      <c r="L363" s="2"/>
      <c r="M363" s="2">
        <f t="shared" si="602"/>
        <v>0</v>
      </c>
      <c r="N363" s="2"/>
      <c r="O363" s="2"/>
      <c r="P363" s="2">
        <f t="shared" si="603"/>
        <v>0</v>
      </c>
      <c r="Q363" s="2"/>
      <c r="R363" s="2"/>
      <c r="S363" s="2">
        <f t="shared" si="606"/>
        <v>0</v>
      </c>
      <c r="T363" s="2"/>
      <c r="U363" s="2">
        <f t="shared" si="604"/>
        <v>0</v>
      </c>
      <c r="V363" s="2"/>
      <c r="W363" s="75">
        <f t="shared" si="608"/>
        <v>-4404</v>
      </c>
      <c r="X363" s="75">
        <f t="shared" si="609"/>
        <v>5</v>
      </c>
      <c r="Y363" s="75">
        <f t="shared" si="605"/>
        <v>0</v>
      </c>
      <c r="Z363" s="2"/>
      <c r="AA363" s="2">
        <f t="shared" si="610"/>
        <v>2500</v>
      </c>
      <c r="AB363" s="2">
        <f>IF($F363&lt;=AD$64,AD$65,AD$66)*Calc!$B$12+AD$63</f>
        <v>1500</v>
      </c>
      <c r="AC363" s="2">
        <f t="shared" si="611"/>
        <v>4000</v>
      </c>
      <c r="AD363" s="126">
        <f t="shared" si="612"/>
        <v>-6635</v>
      </c>
      <c r="AE363" s="112">
        <v>4363</v>
      </c>
      <c r="AF363" s="75">
        <f t="shared" si="516"/>
        <v>0</v>
      </c>
      <c r="AG363" s="75"/>
      <c r="AH363" s="75">
        <f t="shared" si="517"/>
        <v>-3029</v>
      </c>
      <c r="AI363" s="75">
        <f t="shared" si="613"/>
        <v>0</v>
      </c>
      <c r="AJ363" s="75">
        <f t="shared" si="614"/>
        <v>0</v>
      </c>
      <c r="AK363" s="75">
        <f t="shared" si="615"/>
        <v>-6056</v>
      </c>
      <c r="AL363" s="75">
        <f t="shared" si="616"/>
        <v>-6056</v>
      </c>
      <c r="AM363" s="114">
        <v>4440</v>
      </c>
      <c r="AN363" s="120"/>
      <c r="AO363" s="75">
        <f t="shared" si="483"/>
        <v>-8685</v>
      </c>
      <c r="AP363" s="75">
        <f t="shared" si="483"/>
        <v>-5331</v>
      </c>
      <c r="AQ363" s="75"/>
      <c r="AR363" s="126">
        <f t="shared" si="520"/>
        <v>-6450</v>
      </c>
      <c r="AS363" s="75">
        <f t="shared" si="596"/>
        <v>-7569</v>
      </c>
      <c r="AT363" s="75">
        <f t="shared" si="596"/>
        <v>-8698</v>
      </c>
      <c r="AU363" s="75">
        <f t="shared" si="596"/>
        <v>0</v>
      </c>
      <c r="AV363" s="75">
        <f t="shared" si="596"/>
        <v>-7124</v>
      </c>
      <c r="AW363" s="112">
        <v>4347</v>
      </c>
      <c r="AX363" s="75">
        <f t="shared" si="485"/>
        <v>-10115</v>
      </c>
      <c r="AY363" s="75">
        <f t="shared" si="485"/>
        <v>-6766</v>
      </c>
      <c r="AZ363" s="75"/>
      <c r="BA363" s="75">
        <f t="shared" si="592"/>
        <v>-6562</v>
      </c>
      <c r="BB363" s="75">
        <f t="shared" si="592"/>
        <v>-4221</v>
      </c>
      <c r="BC363" s="75">
        <f t="shared" si="592"/>
        <v>-7546</v>
      </c>
      <c r="BD363" s="75">
        <f t="shared" si="592"/>
        <v>-6910</v>
      </c>
      <c r="BE363" s="75">
        <f t="shared" si="592"/>
        <v>-5941</v>
      </c>
      <c r="BF363" s="75">
        <f t="shared" si="592"/>
        <v>-4961</v>
      </c>
      <c r="BG363" s="112">
        <v>3182</v>
      </c>
      <c r="BH363" s="75">
        <f t="shared" si="521"/>
        <v>-7861</v>
      </c>
      <c r="BI363" s="75">
        <f t="shared" si="617"/>
        <v>5150</v>
      </c>
      <c r="BJ363" s="75">
        <f t="shared" si="618"/>
        <v>-6034</v>
      </c>
      <c r="BK363" s="75">
        <f t="shared" si="487"/>
        <v>-6530</v>
      </c>
      <c r="BL363" s="75">
        <f t="shared" si="487"/>
        <v>-5508</v>
      </c>
      <c r="BM363" s="75"/>
      <c r="BN363" s="75">
        <f t="shared" si="488"/>
        <v>-8039</v>
      </c>
      <c r="BO363" s="75">
        <f t="shared" si="488"/>
        <v>-5835</v>
      </c>
      <c r="BP363" s="112">
        <v>3980</v>
      </c>
      <c r="BQ363" s="75">
        <f t="shared" si="524"/>
        <v>-5814</v>
      </c>
      <c r="BR363" s="112">
        <v>3685</v>
      </c>
      <c r="BS363" s="75">
        <f t="shared" si="619"/>
        <v>5540</v>
      </c>
      <c r="BT363" s="75">
        <f t="shared" si="600"/>
        <v>-8257</v>
      </c>
      <c r="BU363" s="75">
        <f t="shared" si="600"/>
        <v>-7329</v>
      </c>
      <c r="BV363" s="75">
        <f t="shared" si="600"/>
        <v>0</v>
      </c>
      <c r="BW363" s="75">
        <f t="shared" si="600"/>
        <v>0</v>
      </c>
      <c r="BX363" s="75">
        <f t="shared" si="600"/>
        <v>-6410</v>
      </c>
      <c r="BY363" s="75">
        <f t="shared" si="600"/>
        <v>-5657</v>
      </c>
      <c r="BZ363" s="75">
        <f t="shared" si="600"/>
        <v>-7052</v>
      </c>
      <c r="CA363" s="75">
        <f t="shared" si="600"/>
        <v>-5807</v>
      </c>
      <c r="CB363" s="112">
        <v>3794</v>
      </c>
      <c r="CC363" s="75">
        <f t="shared" si="526"/>
        <v>-1490</v>
      </c>
      <c r="CD363" s="75">
        <f t="shared" si="620"/>
        <v>500</v>
      </c>
      <c r="CE363" s="126">
        <f t="shared" si="621"/>
        <v>-3265</v>
      </c>
      <c r="CF363" s="75">
        <f t="shared" si="529"/>
        <v>-5875</v>
      </c>
      <c r="CG363" s="75"/>
      <c r="CH363" s="75">
        <f t="shared" si="490"/>
        <v>-11149</v>
      </c>
      <c r="CI363" s="75">
        <f t="shared" si="490"/>
        <v>-4145</v>
      </c>
      <c r="CJ363" s="75"/>
      <c r="CK363" s="75">
        <f t="shared" si="491"/>
        <v>-5032</v>
      </c>
      <c r="CL363" s="75">
        <f t="shared" si="491"/>
        <v>-7087</v>
      </c>
      <c r="CM363" s="112">
        <v>3781</v>
      </c>
      <c r="CN363" s="75">
        <f t="shared" si="622"/>
        <v>0</v>
      </c>
      <c r="CO363" s="75">
        <f t="shared" si="622"/>
        <v>0</v>
      </c>
      <c r="CP363" s="75">
        <f t="shared" si="622"/>
        <v>0</v>
      </c>
      <c r="CQ363" s="75"/>
      <c r="CR363" s="126">
        <f t="shared" si="530"/>
        <v>-7145</v>
      </c>
      <c r="CS363" s="112">
        <v>2824.8980000000001</v>
      </c>
      <c r="CT363" s="121">
        <f t="shared" si="623"/>
        <v>-5.2925925925925925E-2</v>
      </c>
      <c r="CU363" s="75">
        <f t="shared" si="624"/>
        <v>-7032</v>
      </c>
      <c r="CV363" s="75">
        <f t="shared" si="624"/>
        <v>-6992</v>
      </c>
      <c r="CW363" s="75">
        <f t="shared" si="624"/>
        <v>0</v>
      </c>
      <c r="CX363" s="126" cm="1">
        <f t="array" ref="CX363">IF($F363&lt;=10000,0,-ROUND(MAX(INDEX(CX$26:CX$38,MATCH(MAX($F363-CX$86-IF(CX$8="Yes",IF(CX$9=0,$U363,MIN($U363,CX$9)),0),0),CX$12:CX$25,1))*(MAX($F363-CX$86-IF(CX$8="Yes",IF(CX$9=0,$U363,MIN($U363,CX$9)),0),0)-INDEX(CX$12:CX$25,MATCH(MAX($F363-CX$86-IF(CX$8="Yes",IF(CX$9=0,$U363,MIN($U363,CX$9)),0),0),CX$12:CX$25,1)))+INDEX(CX$39:CX$51,MATCH(MAX($F363-CX$86-IF(CX$8="Yes",IF(CX$9=0,$U363,MIN($U363,CX$9)),0),0),CX$12:CX$25,1))-CX$87,0),0))*(1-_xlfn.IFNA(INDEX(WVFamilyCredit[Percent],MATCH(1,(WVFamilyCredit[Year]=Calc!$B$4)*(WVFamilyCredit[HH Size]=SUM(Calc!$B$11:$B$12))*(WVFamilyCredit[Status]=Calc!$B$8)*(WVFamilyCredit[greater than]&lt;=$F363)*(WVFamilyCredit[equal to or less than]&gt;=$F363),0)),0))</f>
        <v>-5921</v>
      </c>
      <c r="CY363" s="115" cm="1">
        <f t="array" ref="CY363">(1-_xlfn.IFNA(INDEX(WVFamilyCredit[Percent],MATCH(1,(WVFamilyCredit[Year]=Calc!$B$4)*(WVFamilyCredit[HH Size]=SUM(Calc!$B$11:$B$12))*(WVFamilyCredit[Status]=Calc!$B$8)*(WVFamilyCredit[greater than]&lt;=$F363)*(WVFamilyCredit[equal to or less than]&gt;=$F363),0)),0))</f>
        <v>1</v>
      </c>
      <c r="CZ363" s="112">
        <v>4985</v>
      </c>
      <c r="DA363" s="57"/>
      <c r="DB363" s="75">
        <f t="shared" si="494"/>
        <v>-6069</v>
      </c>
      <c r="DC363" s="75">
        <f t="shared" si="494"/>
        <v>0</v>
      </c>
      <c r="DE363" s="57"/>
      <c r="DF363" s="57">
        <f t="shared" si="625"/>
        <v>4363</v>
      </c>
      <c r="DG363" s="57">
        <f t="shared" si="626"/>
        <v>4440</v>
      </c>
      <c r="DH363">
        <v>0</v>
      </c>
      <c r="DI363" s="57">
        <f t="shared" si="627"/>
        <v>4347</v>
      </c>
      <c r="DJ363" s="75">
        <f t="shared" si="628"/>
        <v>3182</v>
      </c>
      <c r="DK363" s="75">
        <f t="shared" si="629"/>
        <v>3980</v>
      </c>
      <c r="DL363" s="75">
        <f t="shared" si="630"/>
        <v>3685</v>
      </c>
      <c r="DM363" s="57">
        <f t="shared" si="631"/>
        <v>3794</v>
      </c>
      <c r="DN363" s="57">
        <f t="shared" si="632"/>
        <v>3781</v>
      </c>
      <c r="DO363">
        <f>0</f>
        <v>0</v>
      </c>
      <c r="DP363">
        <v>0</v>
      </c>
      <c r="DQ363" s="57">
        <f t="shared" si="633"/>
        <v>-7145</v>
      </c>
      <c r="DR363" s="75">
        <f t="shared" si="634"/>
        <v>-5921</v>
      </c>
      <c r="EB363" s="209" cm="1">
        <f t="array" ref="EB363">_xlfn.IFNA(INDEX(CAeitcTable[],MATCH(1,(CAeitcTable[At Least]&lt;=$F363)*(CAeitcTable[But Not Over]&gt;=$F363),0),MATCH(MIN($B$12,3),VALUE(CAeitcTable[#Headers]),0)),0)</f>
        <v>0</v>
      </c>
      <c r="EC363">
        <f t="shared" si="597"/>
        <v>0</v>
      </c>
      <c r="ED363">
        <f t="shared" si="597"/>
        <v>0</v>
      </c>
      <c r="EE363">
        <f t="shared" si="597"/>
        <v>0</v>
      </c>
      <c r="EF363">
        <f t="shared" si="597"/>
        <v>0</v>
      </c>
      <c r="EI363">
        <f t="shared" si="531"/>
        <v>0</v>
      </c>
      <c r="EK363">
        <f t="shared" si="598"/>
        <v>0</v>
      </c>
      <c r="EL363">
        <f t="shared" si="598"/>
        <v>0</v>
      </c>
      <c r="EM363">
        <f t="shared" si="598"/>
        <v>0</v>
      </c>
      <c r="EN363">
        <f t="shared" si="598"/>
        <v>0</v>
      </c>
      <c r="EP363">
        <f t="shared" si="497"/>
        <v>0</v>
      </c>
      <c r="EQ363">
        <f t="shared" si="497"/>
        <v>0</v>
      </c>
      <c r="ER363" s="209">
        <f t="shared" si="635"/>
        <v>0</v>
      </c>
      <c r="ES363">
        <f t="shared" si="498"/>
        <v>0</v>
      </c>
      <c r="ET363">
        <f t="shared" si="498"/>
        <v>0</v>
      </c>
      <c r="EU363" s="213">
        <f t="shared" si="533"/>
        <v>0</v>
      </c>
      <c r="EW363" s="215">
        <f t="shared" si="636"/>
        <v>0</v>
      </c>
      <c r="EX363">
        <f t="shared" si="499"/>
        <v>0</v>
      </c>
      <c r="EY363">
        <f t="shared" si="499"/>
        <v>0</v>
      </c>
      <c r="FB363">
        <f t="shared" si="637"/>
        <v>0</v>
      </c>
      <c r="FC363">
        <f t="shared" si="637"/>
        <v>0</v>
      </c>
      <c r="FD363">
        <f t="shared" si="637"/>
        <v>0</v>
      </c>
      <c r="FG363" s="215">
        <f t="shared" si="638"/>
        <v>0</v>
      </c>
      <c r="FH363">
        <f t="shared" si="501"/>
        <v>0</v>
      </c>
      <c r="FI363">
        <f t="shared" si="501"/>
        <v>0</v>
      </c>
      <c r="FK363">
        <f t="shared" si="536"/>
        <v>0</v>
      </c>
      <c r="FL363" s="215">
        <f t="shared" si="639"/>
        <v>0</v>
      </c>
      <c r="FP363" s="215">
        <f t="shared" si="640"/>
        <v>0</v>
      </c>
      <c r="FQ363">
        <f t="shared" si="539"/>
        <v>0</v>
      </c>
      <c r="FR363" s="215">
        <f t="shared" si="641"/>
        <v>0</v>
      </c>
      <c r="FS363" s="209">
        <f t="shared" si="541"/>
        <v>315</v>
      </c>
      <c r="FU363">
        <f t="shared" si="542"/>
        <v>0</v>
      </c>
    </row>
    <row r="364" spans="6:177">
      <c r="F364" s="2">
        <v>135500</v>
      </c>
      <c r="G364">
        <f t="shared" si="607"/>
        <v>135525</v>
      </c>
      <c r="H364" s="75">
        <f t="shared" si="601"/>
        <v>-22596</v>
      </c>
      <c r="I364" s="2"/>
      <c r="J364" s="2"/>
      <c r="K364" s="2"/>
      <c r="L364" s="2"/>
      <c r="M364" s="2">
        <f t="shared" si="602"/>
        <v>0</v>
      </c>
      <c r="N364" s="2"/>
      <c r="O364" s="2"/>
      <c r="P364" s="2">
        <f t="shared" si="603"/>
        <v>0</v>
      </c>
      <c r="Q364" s="2"/>
      <c r="R364" s="2"/>
      <c r="S364" s="2">
        <f t="shared" si="606"/>
        <v>0</v>
      </c>
      <c r="T364" s="2"/>
      <c r="U364" s="2">
        <f t="shared" si="604"/>
        <v>0</v>
      </c>
      <c r="V364" s="2"/>
      <c r="W364" s="75">
        <f t="shared" si="608"/>
        <v>-4423</v>
      </c>
      <c r="X364" s="75">
        <f t="shared" si="609"/>
        <v>5</v>
      </c>
      <c r="Y364" s="75">
        <f t="shared" si="605"/>
        <v>0</v>
      </c>
      <c r="Z364" s="2"/>
      <c r="AA364" s="2">
        <f t="shared" si="610"/>
        <v>2500</v>
      </c>
      <c r="AB364" s="2">
        <f>IF($F364&lt;=AD$64,AD$65,AD$66)*Calc!$B$12+AD$63</f>
        <v>1500</v>
      </c>
      <c r="AC364" s="2">
        <f t="shared" si="611"/>
        <v>4000</v>
      </c>
      <c r="AD364" s="126">
        <f t="shared" si="612"/>
        <v>-6660</v>
      </c>
      <c r="AE364" s="112">
        <v>4363</v>
      </c>
      <c r="AF364" s="75">
        <f t="shared" si="516"/>
        <v>0</v>
      </c>
      <c r="AG364" s="75"/>
      <c r="AH364" s="75">
        <f t="shared" si="517"/>
        <v>-3041</v>
      </c>
      <c r="AI364" s="75">
        <f t="shared" si="613"/>
        <v>0</v>
      </c>
      <c r="AJ364" s="75">
        <f t="shared" si="614"/>
        <v>0</v>
      </c>
      <c r="AK364" s="75">
        <f t="shared" si="615"/>
        <v>-6080</v>
      </c>
      <c r="AL364" s="75">
        <f t="shared" si="616"/>
        <v>-6080</v>
      </c>
      <c r="AM364" s="114">
        <v>4440</v>
      </c>
      <c r="AN364" s="120"/>
      <c r="AO364" s="75">
        <f t="shared" si="483"/>
        <v>-8731</v>
      </c>
      <c r="AP364" s="75">
        <f t="shared" si="483"/>
        <v>-5353</v>
      </c>
      <c r="AQ364" s="75"/>
      <c r="AR364" s="126">
        <f t="shared" si="520"/>
        <v>-6480</v>
      </c>
      <c r="AS364" s="75">
        <f t="shared" si="596"/>
        <v>-7602</v>
      </c>
      <c r="AT364" s="75">
        <f t="shared" si="596"/>
        <v>-8740</v>
      </c>
      <c r="AU364" s="75">
        <f t="shared" si="596"/>
        <v>0</v>
      </c>
      <c r="AV364" s="75">
        <f t="shared" si="596"/>
        <v>-7153</v>
      </c>
      <c r="AW364" s="112">
        <v>4347</v>
      </c>
      <c r="AX364" s="75">
        <f t="shared" si="485"/>
        <v>-10156</v>
      </c>
      <c r="AY364" s="75">
        <f t="shared" si="485"/>
        <v>-6795</v>
      </c>
      <c r="AZ364" s="75"/>
      <c r="BA364" s="75">
        <f t="shared" si="592"/>
        <v>-6587</v>
      </c>
      <c r="BB364" s="75">
        <f t="shared" si="592"/>
        <v>-4237</v>
      </c>
      <c r="BC364" s="75">
        <f t="shared" si="592"/>
        <v>-7576</v>
      </c>
      <c r="BD364" s="75">
        <f t="shared" si="592"/>
        <v>-6938</v>
      </c>
      <c r="BE364" s="75">
        <f t="shared" si="592"/>
        <v>-5963</v>
      </c>
      <c r="BF364" s="75">
        <f t="shared" si="592"/>
        <v>-4982</v>
      </c>
      <c r="BG364" s="112">
        <v>3182</v>
      </c>
      <c r="BH364" s="75">
        <f t="shared" si="521"/>
        <v>-7897</v>
      </c>
      <c r="BI364" s="75">
        <f t="shared" si="617"/>
        <v>5150</v>
      </c>
      <c r="BJ364" s="75">
        <f t="shared" si="618"/>
        <v>-6060</v>
      </c>
      <c r="BK364" s="75">
        <f t="shared" si="487"/>
        <v>-6555</v>
      </c>
      <c r="BL364" s="75">
        <f t="shared" si="487"/>
        <v>-5529</v>
      </c>
      <c r="BM364" s="75"/>
      <c r="BN364" s="75">
        <f t="shared" si="488"/>
        <v>-8078</v>
      </c>
      <c r="BO364" s="75">
        <f t="shared" si="488"/>
        <v>-5860</v>
      </c>
      <c r="BP364" s="112">
        <v>3980</v>
      </c>
      <c r="BQ364" s="75">
        <f t="shared" si="524"/>
        <v>-5839</v>
      </c>
      <c r="BR364" s="112">
        <v>3685</v>
      </c>
      <c r="BS364" s="75">
        <f t="shared" si="619"/>
        <v>5540</v>
      </c>
      <c r="BT364" s="75">
        <f t="shared" si="600"/>
        <v>-8290</v>
      </c>
      <c r="BU364" s="75">
        <f t="shared" si="600"/>
        <v>-7362</v>
      </c>
      <c r="BV364" s="75">
        <f t="shared" si="600"/>
        <v>0</v>
      </c>
      <c r="BW364" s="75">
        <f t="shared" si="600"/>
        <v>0</v>
      </c>
      <c r="BX364" s="75">
        <f t="shared" si="600"/>
        <v>-6441</v>
      </c>
      <c r="BY364" s="75">
        <f t="shared" si="600"/>
        <v>-5681</v>
      </c>
      <c r="BZ364" s="75">
        <f t="shared" si="600"/>
        <v>-7082</v>
      </c>
      <c r="CA364" s="75">
        <f t="shared" si="600"/>
        <v>-5831</v>
      </c>
      <c r="CB364" s="112">
        <v>3794</v>
      </c>
      <c r="CC364" s="75">
        <f t="shared" si="526"/>
        <v>-1500</v>
      </c>
      <c r="CD364" s="75">
        <f t="shared" si="620"/>
        <v>500</v>
      </c>
      <c r="CE364" s="126">
        <f t="shared" si="621"/>
        <v>-3284</v>
      </c>
      <c r="CF364" s="75">
        <f t="shared" si="529"/>
        <v>-5899</v>
      </c>
      <c r="CG364" s="75"/>
      <c r="CH364" s="75">
        <f t="shared" si="490"/>
        <v>-11198</v>
      </c>
      <c r="CI364" s="75">
        <f t="shared" si="490"/>
        <v>-4160</v>
      </c>
      <c r="CJ364" s="75"/>
      <c r="CK364" s="75">
        <f t="shared" si="491"/>
        <v>-5056</v>
      </c>
      <c r="CL364" s="75">
        <f t="shared" si="491"/>
        <v>-7119</v>
      </c>
      <c r="CM364" s="112">
        <v>3781</v>
      </c>
      <c r="CN364" s="75">
        <f t="shared" si="622"/>
        <v>0</v>
      </c>
      <c r="CO364" s="75">
        <f t="shared" si="622"/>
        <v>0</v>
      </c>
      <c r="CP364" s="75">
        <f t="shared" si="622"/>
        <v>0</v>
      </c>
      <c r="CQ364" s="75"/>
      <c r="CR364" s="126">
        <f t="shared" si="530"/>
        <v>-7176</v>
      </c>
      <c r="CS364" s="112">
        <v>2824.8980000000001</v>
      </c>
      <c r="CT364" s="121">
        <f t="shared" si="623"/>
        <v>-5.2959409594095938E-2</v>
      </c>
      <c r="CU364" s="75">
        <f t="shared" si="624"/>
        <v>-7070</v>
      </c>
      <c r="CV364" s="75">
        <f t="shared" si="624"/>
        <v>-7020</v>
      </c>
      <c r="CW364" s="75">
        <f t="shared" si="624"/>
        <v>0</v>
      </c>
      <c r="CX364" s="126" cm="1">
        <f t="array" ref="CX364">IF($F364&lt;=10000,0,-ROUND(MAX(INDEX(CX$26:CX$38,MATCH(MAX($F364-CX$86-IF(CX$8="Yes",IF(CX$9=0,$U364,MIN($U364,CX$9)),0),0),CX$12:CX$25,1))*(MAX($F364-CX$86-IF(CX$8="Yes",IF(CX$9=0,$U364,MIN($U364,CX$9)),0),0)-INDEX(CX$12:CX$25,MATCH(MAX($F364-CX$86-IF(CX$8="Yes",IF(CX$9=0,$U364,MIN($U364,CX$9)),0),0),CX$12:CX$25,1)))+INDEX(CX$39:CX$51,MATCH(MAX($F364-CX$86-IF(CX$8="Yes",IF(CX$9=0,$U364,MIN($U364,CX$9)),0),0),CX$12:CX$25,1))-CX$87,0),0))*(1-_xlfn.IFNA(INDEX(WVFamilyCredit[Percent],MATCH(1,(WVFamilyCredit[Year]=Calc!$B$4)*(WVFamilyCredit[HH Size]=SUM(Calc!$B$11:$B$12))*(WVFamilyCredit[Status]=Calc!$B$8)*(WVFamilyCredit[greater than]&lt;=$F364)*(WVFamilyCredit[equal to or less than]&gt;=$F364),0)),0))</f>
        <v>-5947</v>
      </c>
      <c r="CY364" s="115" cm="1">
        <f t="array" ref="CY364">(1-_xlfn.IFNA(INDEX(WVFamilyCredit[Percent],MATCH(1,(WVFamilyCredit[Year]=Calc!$B$4)*(WVFamilyCredit[HH Size]=SUM(Calc!$B$11:$B$12))*(WVFamilyCredit[Status]=Calc!$B$8)*(WVFamilyCredit[greater than]&lt;=$F364)*(WVFamilyCredit[equal to or less than]&gt;=$F364),0)),0))</f>
        <v>1</v>
      </c>
      <c r="CZ364" s="112">
        <v>4985</v>
      </c>
      <c r="DA364" s="57"/>
      <c r="DB364" s="75">
        <f t="shared" si="494"/>
        <v>-6095</v>
      </c>
      <c r="DC364" s="75">
        <f t="shared" si="494"/>
        <v>0</v>
      </c>
      <c r="DE364" s="57"/>
      <c r="DF364" s="57">
        <f t="shared" si="625"/>
        <v>4363</v>
      </c>
      <c r="DG364" s="57">
        <f t="shared" si="626"/>
        <v>4440</v>
      </c>
      <c r="DH364">
        <v>0</v>
      </c>
      <c r="DI364" s="57">
        <f t="shared" si="627"/>
        <v>4347</v>
      </c>
      <c r="DJ364" s="75">
        <f t="shared" si="628"/>
        <v>3182</v>
      </c>
      <c r="DK364" s="75">
        <f t="shared" si="629"/>
        <v>3980</v>
      </c>
      <c r="DL364" s="75">
        <f t="shared" si="630"/>
        <v>3685</v>
      </c>
      <c r="DM364" s="57">
        <f t="shared" si="631"/>
        <v>3794</v>
      </c>
      <c r="DN364" s="57">
        <f t="shared" si="632"/>
        <v>3781</v>
      </c>
      <c r="DO364">
        <f>0</f>
        <v>0</v>
      </c>
      <c r="DP364">
        <v>0</v>
      </c>
      <c r="DQ364" s="57">
        <f t="shared" si="633"/>
        <v>-7176</v>
      </c>
      <c r="DR364" s="75">
        <f t="shared" si="634"/>
        <v>-5947</v>
      </c>
      <c r="EB364" s="209" cm="1">
        <f t="array" ref="EB364">_xlfn.IFNA(INDEX(CAeitcTable[],MATCH(1,(CAeitcTable[At Least]&lt;=$F364)*(CAeitcTable[But Not Over]&gt;=$F364),0),MATCH(MIN($B$12,3),VALUE(CAeitcTable[#Headers]),0)),0)</f>
        <v>0</v>
      </c>
      <c r="EC364">
        <f t="shared" si="597"/>
        <v>0</v>
      </c>
      <c r="ED364">
        <f t="shared" si="597"/>
        <v>0</v>
      </c>
      <c r="EE364">
        <f t="shared" si="597"/>
        <v>0</v>
      </c>
      <c r="EF364">
        <f t="shared" si="597"/>
        <v>0</v>
      </c>
      <c r="EI364">
        <f t="shared" si="531"/>
        <v>0</v>
      </c>
      <c r="EK364">
        <f t="shared" si="598"/>
        <v>0</v>
      </c>
      <c r="EL364">
        <f t="shared" si="598"/>
        <v>0</v>
      </c>
      <c r="EM364">
        <f t="shared" si="598"/>
        <v>0</v>
      </c>
      <c r="EN364">
        <f t="shared" si="598"/>
        <v>0</v>
      </c>
      <c r="EP364">
        <f t="shared" si="497"/>
        <v>0</v>
      </c>
      <c r="EQ364">
        <f t="shared" si="497"/>
        <v>0</v>
      </c>
      <c r="ER364" s="209">
        <f t="shared" si="635"/>
        <v>0</v>
      </c>
      <c r="ES364">
        <f t="shared" si="498"/>
        <v>0</v>
      </c>
      <c r="ET364">
        <f t="shared" si="498"/>
        <v>0</v>
      </c>
      <c r="EU364" s="213">
        <f t="shared" si="533"/>
        <v>0</v>
      </c>
      <c r="EW364" s="215">
        <f t="shared" si="636"/>
        <v>0</v>
      </c>
      <c r="EX364">
        <f t="shared" si="499"/>
        <v>0</v>
      </c>
      <c r="EY364">
        <f t="shared" si="499"/>
        <v>0</v>
      </c>
      <c r="FB364">
        <f t="shared" si="637"/>
        <v>0</v>
      </c>
      <c r="FC364">
        <f t="shared" si="637"/>
        <v>0</v>
      </c>
      <c r="FD364">
        <f t="shared" si="637"/>
        <v>0</v>
      </c>
      <c r="FG364" s="215">
        <f t="shared" si="638"/>
        <v>0</v>
      </c>
      <c r="FH364">
        <f t="shared" si="501"/>
        <v>0</v>
      </c>
      <c r="FI364">
        <f t="shared" si="501"/>
        <v>0</v>
      </c>
      <c r="FK364">
        <f t="shared" si="536"/>
        <v>0</v>
      </c>
      <c r="FL364" s="215">
        <f t="shared" si="639"/>
        <v>0</v>
      </c>
      <c r="FP364" s="215">
        <f t="shared" si="640"/>
        <v>0</v>
      </c>
      <c r="FQ364">
        <f t="shared" si="539"/>
        <v>0</v>
      </c>
      <c r="FR364" s="215">
        <f t="shared" si="641"/>
        <v>0</v>
      </c>
      <c r="FS364" s="209">
        <f t="shared" si="541"/>
        <v>315</v>
      </c>
      <c r="FU364">
        <f t="shared" si="542"/>
        <v>0</v>
      </c>
    </row>
    <row r="365" spans="6:177">
      <c r="F365" s="2">
        <v>136000</v>
      </c>
      <c r="G365">
        <f t="shared" si="607"/>
        <v>136025</v>
      </c>
      <c r="H365" s="75">
        <f t="shared" si="601"/>
        <v>-22716</v>
      </c>
      <c r="I365" s="2"/>
      <c r="J365" s="2"/>
      <c r="K365" s="2"/>
      <c r="L365" s="2"/>
      <c r="M365" s="2">
        <f t="shared" si="602"/>
        <v>0</v>
      </c>
      <c r="N365" s="2"/>
      <c r="O365" s="2"/>
      <c r="P365" s="2">
        <f t="shared" si="603"/>
        <v>0</v>
      </c>
      <c r="Q365" s="2"/>
      <c r="R365" s="2"/>
      <c r="S365" s="2">
        <f t="shared" si="606"/>
        <v>0</v>
      </c>
      <c r="T365" s="2"/>
      <c r="U365" s="2">
        <f t="shared" si="604"/>
        <v>0</v>
      </c>
      <c r="V365" s="2"/>
      <c r="W365" s="75">
        <f t="shared" si="608"/>
        <v>-4443</v>
      </c>
      <c r="X365" s="75">
        <f t="shared" si="609"/>
        <v>5</v>
      </c>
      <c r="Y365" s="75">
        <f t="shared" si="605"/>
        <v>0</v>
      </c>
      <c r="Z365" s="2"/>
      <c r="AA365" s="2">
        <f t="shared" si="610"/>
        <v>2500</v>
      </c>
      <c r="AB365" s="2">
        <f>IF($F365&lt;=AD$64,AD$65,AD$66)*Calc!$B$12+AD$63</f>
        <v>1500</v>
      </c>
      <c r="AC365" s="2">
        <f t="shared" si="611"/>
        <v>4000</v>
      </c>
      <c r="AD365" s="126">
        <f t="shared" si="612"/>
        <v>-6685</v>
      </c>
      <c r="AE365" s="112">
        <v>4363</v>
      </c>
      <c r="AF365" s="75">
        <f t="shared" si="516"/>
        <v>0</v>
      </c>
      <c r="AG365" s="75"/>
      <c r="AH365" s="75">
        <f t="shared" si="517"/>
        <v>-3054</v>
      </c>
      <c r="AI365" s="75">
        <f t="shared" si="613"/>
        <v>0</v>
      </c>
      <c r="AJ365" s="75">
        <f t="shared" si="614"/>
        <v>0</v>
      </c>
      <c r="AK365" s="75">
        <f t="shared" si="615"/>
        <v>-6103</v>
      </c>
      <c r="AL365" s="75">
        <f t="shared" si="616"/>
        <v>-6103</v>
      </c>
      <c r="AM365" s="114">
        <v>4440</v>
      </c>
      <c r="AN365" s="120"/>
      <c r="AO365" s="75">
        <f t="shared" si="483"/>
        <v>-8778</v>
      </c>
      <c r="AP365" s="75">
        <f t="shared" si="483"/>
        <v>-5375</v>
      </c>
      <c r="AQ365" s="75"/>
      <c r="AR365" s="126">
        <f t="shared" si="520"/>
        <v>-6510</v>
      </c>
      <c r="AS365" s="75">
        <f t="shared" si="596"/>
        <v>-7635</v>
      </c>
      <c r="AT365" s="75">
        <f t="shared" si="596"/>
        <v>-8783</v>
      </c>
      <c r="AU365" s="75">
        <f t="shared" si="596"/>
        <v>0</v>
      </c>
      <c r="AV365" s="75">
        <f t="shared" si="596"/>
        <v>-7182</v>
      </c>
      <c r="AW365" s="112">
        <v>4347</v>
      </c>
      <c r="AX365" s="75">
        <f t="shared" si="485"/>
        <v>-10198</v>
      </c>
      <c r="AY365" s="75">
        <f t="shared" si="485"/>
        <v>-6824</v>
      </c>
      <c r="AZ365" s="75"/>
      <c r="BA365" s="75">
        <f t="shared" si="592"/>
        <v>-6612</v>
      </c>
      <c r="BB365" s="75">
        <f t="shared" si="592"/>
        <v>-4253</v>
      </c>
      <c r="BC365" s="75">
        <f t="shared" si="592"/>
        <v>-7606</v>
      </c>
      <c r="BD365" s="75">
        <f t="shared" si="592"/>
        <v>-6967</v>
      </c>
      <c r="BE365" s="75">
        <f t="shared" si="592"/>
        <v>-5986</v>
      </c>
      <c r="BF365" s="75">
        <f t="shared" si="592"/>
        <v>-5003</v>
      </c>
      <c r="BG365" s="112">
        <v>3182</v>
      </c>
      <c r="BH365" s="75">
        <f t="shared" si="521"/>
        <v>-7933</v>
      </c>
      <c r="BI365" s="75">
        <f t="shared" si="617"/>
        <v>5150</v>
      </c>
      <c r="BJ365" s="75">
        <f t="shared" si="618"/>
        <v>-6087</v>
      </c>
      <c r="BK365" s="75">
        <f t="shared" si="487"/>
        <v>-6580</v>
      </c>
      <c r="BL365" s="75">
        <f t="shared" si="487"/>
        <v>-5551</v>
      </c>
      <c r="BM365" s="75"/>
      <c r="BN365" s="75">
        <f t="shared" si="488"/>
        <v>-8118</v>
      </c>
      <c r="BO365" s="75">
        <f t="shared" si="488"/>
        <v>-5885</v>
      </c>
      <c r="BP365" s="112">
        <v>3980</v>
      </c>
      <c r="BQ365" s="75">
        <f t="shared" si="524"/>
        <v>-5864</v>
      </c>
      <c r="BR365" s="112">
        <v>3685</v>
      </c>
      <c r="BS365" s="75">
        <f t="shared" si="619"/>
        <v>5540</v>
      </c>
      <c r="BT365" s="75">
        <f t="shared" si="600"/>
        <v>-8324</v>
      </c>
      <c r="BU365" s="75">
        <f t="shared" si="600"/>
        <v>-7395</v>
      </c>
      <c r="BV365" s="75">
        <f t="shared" si="600"/>
        <v>0</v>
      </c>
      <c r="BW365" s="75">
        <f t="shared" si="600"/>
        <v>0</v>
      </c>
      <c r="BX365" s="75">
        <f t="shared" si="600"/>
        <v>-6473</v>
      </c>
      <c r="BY365" s="75">
        <f t="shared" si="600"/>
        <v>-5706</v>
      </c>
      <c r="BZ365" s="75">
        <f t="shared" si="600"/>
        <v>-7112</v>
      </c>
      <c r="CA365" s="75">
        <f t="shared" si="600"/>
        <v>-5854</v>
      </c>
      <c r="CB365" s="112">
        <v>3794</v>
      </c>
      <c r="CC365" s="75">
        <f t="shared" si="526"/>
        <v>-1510</v>
      </c>
      <c r="CD365" s="75">
        <f t="shared" si="620"/>
        <v>500</v>
      </c>
      <c r="CE365" s="126">
        <f t="shared" si="621"/>
        <v>-3303</v>
      </c>
      <c r="CF365" s="75">
        <f t="shared" si="529"/>
        <v>-5922</v>
      </c>
      <c r="CG365" s="75"/>
      <c r="CH365" s="75">
        <f t="shared" si="490"/>
        <v>-11248</v>
      </c>
      <c r="CI365" s="75">
        <f t="shared" si="490"/>
        <v>-4175</v>
      </c>
      <c r="CJ365" s="75"/>
      <c r="CK365" s="75">
        <f t="shared" si="491"/>
        <v>-5080</v>
      </c>
      <c r="CL365" s="75">
        <f t="shared" si="491"/>
        <v>-7151</v>
      </c>
      <c r="CM365" s="112">
        <v>3781</v>
      </c>
      <c r="CN365" s="75">
        <f t="shared" si="622"/>
        <v>0</v>
      </c>
      <c r="CO365" s="75">
        <f t="shared" si="622"/>
        <v>0</v>
      </c>
      <c r="CP365" s="75">
        <f t="shared" si="622"/>
        <v>0</v>
      </c>
      <c r="CQ365" s="75"/>
      <c r="CR365" s="126">
        <f t="shared" si="530"/>
        <v>-7207</v>
      </c>
      <c r="CS365" s="112">
        <v>2824.8980000000001</v>
      </c>
      <c r="CT365" s="121">
        <f t="shared" si="623"/>
        <v>-5.2992647058823526E-2</v>
      </c>
      <c r="CU365" s="75">
        <f t="shared" si="624"/>
        <v>-7108</v>
      </c>
      <c r="CV365" s="75">
        <f t="shared" si="624"/>
        <v>-7049</v>
      </c>
      <c r="CW365" s="75">
        <f t="shared" si="624"/>
        <v>0</v>
      </c>
      <c r="CX365" s="126" cm="1">
        <f t="array" ref="CX365">IF($F365&lt;=10000,0,-ROUND(MAX(INDEX(CX$26:CX$38,MATCH(MAX($F365-CX$86-IF(CX$8="Yes",IF(CX$9=0,$U365,MIN($U365,CX$9)),0),0),CX$12:CX$25,1))*(MAX($F365-CX$86-IF(CX$8="Yes",IF(CX$9=0,$U365,MIN($U365,CX$9)),0),0)-INDEX(CX$12:CX$25,MATCH(MAX($F365-CX$86-IF(CX$8="Yes",IF(CX$9=0,$U365,MIN($U365,CX$9)),0),0),CX$12:CX$25,1)))+INDEX(CX$39:CX$51,MATCH(MAX($F365-CX$86-IF(CX$8="Yes",IF(CX$9=0,$U365,MIN($U365,CX$9)),0),0),CX$12:CX$25,1))-CX$87,0),0))*(1-_xlfn.IFNA(INDEX(WVFamilyCredit[Percent],MATCH(1,(WVFamilyCredit[Year]=Calc!$B$4)*(WVFamilyCredit[HH Size]=SUM(Calc!$B$11:$B$12))*(WVFamilyCredit[Status]=Calc!$B$8)*(WVFamilyCredit[greater than]&lt;=$F365)*(WVFamilyCredit[equal to or less than]&gt;=$F365),0)),0))</f>
        <v>-5972</v>
      </c>
      <c r="CY365" s="115" cm="1">
        <f t="array" ref="CY365">(1-_xlfn.IFNA(INDEX(WVFamilyCredit[Percent],MATCH(1,(WVFamilyCredit[Year]=Calc!$B$4)*(WVFamilyCredit[HH Size]=SUM(Calc!$B$11:$B$12))*(WVFamilyCredit[Status]=Calc!$B$8)*(WVFamilyCredit[greater than]&lt;=$F365)*(WVFamilyCredit[equal to or less than]&gt;=$F365),0)),0))</f>
        <v>1</v>
      </c>
      <c r="CZ365" s="112">
        <v>4985</v>
      </c>
      <c r="DA365" s="57"/>
      <c r="DB365" s="75">
        <f t="shared" si="494"/>
        <v>-6122</v>
      </c>
      <c r="DC365" s="75">
        <f t="shared" si="494"/>
        <v>0</v>
      </c>
      <c r="DE365" s="57"/>
      <c r="DF365" s="57">
        <f t="shared" si="625"/>
        <v>4363</v>
      </c>
      <c r="DG365" s="57">
        <f t="shared" si="626"/>
        <v>4440</v>
      </c>
      <c r="DH365">
        <v>0</v>
      </c>
      <c r="DI365" s="57">
        <f t="shared" si="627"/>
        <v>4347</v>
      </c>
      <c r="DJ365" s="75">
        <f t="shared" si="628"/>
        <v>3182</v>
      </c>
      <c r="DK365" s="75">
        <f t="shared" si="629"/>
        <v>3980</v>
      </c>
      <c r="DL365" s="75">
        <f t="shared" si="630"/>
        <v>3685</v>
      </c>
      <c r="DM365" s="57">
        <f t="shared" si="631"/>
        <v>3794</v>
      </c>
      <c r="DN365" s="57">
        <f t="shared" si="632"/>
        <v>3781</v>
      </c>
      <c r="DO365">
        <f>0</f>
        <v>0</v>
      </c>
      <c r="DP365">
        <v>0</v>
      </c>
      <c r="DQ365" s="57">
        <f t="shared" si="633"/>
        <v>-7207</v>
      </c>
      <c r="DR365" s="75">
        <f t="shared" si="634"/>
        <v>-5972</v>
      </c>
      <c r="EB365" s="209" cm="1">
        <f t="array" ref="EB365">_xlfn.IFNA(INDEX(CAeitcTable[],MATCH(1,(CAeitcTable[At Least]&lt;=$F365)*(CAeitcTable[But Not Over]&gt;=$F365),0),MATCH(MIN($B$12,3),VALUE(CAeitcTable[#Headers]),0)),0)</f>
        <v>0</v>
      </c>
      <c r="EC365">
        <f t="shared" si="597"/>
        <v>0</v>
      </c>
      <c r="ED365">
        <f t="shared" si="597"/>
        <v>0</v>
      </c>
      <c r="EE365">
        <f t="shared" si="597"/>
        <v>0</v>
      </c>
      <c r="EF365">
        <f t="shared" si="597"/>
        <v>0</v>
      </c>
      <c r="EI365">
        <f t="shared" si="531"/>
        <v>0</v>
      </c>
      <c r="EK365">
        <f t="shared" si="598"/>
        <v>0</v>
      </c>
      <c r="EL365">
        <f t="shared" si="598"/>
        <v>0</v>
      </c>
      <c r="EM365">
        <f t="shared" si="598"/>
        <v>0</v>
      </c>
      <c r="EN365">
        <f t="shared" si="598"/>
        <v>0</v>
      </c>
      <c r="EP365">
        <f t="shared" si="497"/>
        <v>0</v>
      </c>
      <c r="EQ365">
        <f t="shared" si="497"/>
        <v>0</v>
      </c>
      <c r="ER365" s="209">
        <f t="shared" si="635"/>
        <v>0</v>
      </c>
      <c r="ES365">
        <f t="shared" si="498"/>
        <v>0</v>
      </c>
      <c r="ET365">
        <f t="shared" si="498"/>
        <v>0</v>
      </c>
      <c r="EU365" s="213">
        <f t="shared" si="533"/>
        <v>0</v>
      </c>
      <c r="EW365" s="215">
        <f t="shared" si="636"/>
        <v>0</v>
      </c>
      <c r="EX365">
        <f t="shared" si="499"/>
        <v>0</v>
      </c>
      <c r="EY365">
        <f t="shared" si="499"/>
        <v>0</v>
      </c>
      <c r="FB365">
        <f t="shared" si="637"/>
        <v>0</v>
      </c>
      <c r="FC365">
        <f t="shared" si="637"/>
        <v>0</v>
      </c>
      <c r="FD365">
        <f t="shared" si="637"/>
        <v>0</v>
      </c>
      <c r="FG365" s="215">
        <f t="shared" si="638"/>
        <v>0</v>
      </c>
      <c r="FH365">
        <f t="shared" si="501"/>
        <v>0</v>
      </c>
      <c r="FI365">
        <f t="shared" si="501"/>
        <v>0</v>
      </c>
      <c r="FK365">
        <f t="shared" si="536"/>
        <v>0</v>
      </c>
      <c r="FL365" s="215">
        <f t="shared" si="639"/>
        <v>0</v>
      </c>
      <c r="FP365" s="215">
        <f t="shared" si="640"/>
        <v>0</v>
      </c>
      <c r="FQ365">
        <f t="shared" si="539"/>
        <v>0</v>
      </c>
      <c r="FR365" s="215">
        <f t="shared" si="641"/>
        <v>0</v>
      </c>
      <c r="FS365" s="209">
        <f t="shared" si="541"/>
        <v>315</v>
      </c>
      <c r="FU365">
        <f t="shared" si="542"/>
        <v>0</v>
      </c>
    </row>
    <row r="366" spans="6:177">
      <c r="F366" s="2">
        <v>136500</v>
      </c>
      <c r="G366">
        <f t="shared" si="607"/>
        <v>136525</v>
      </c>
      <c r="H366" s="75">
        <f t="shared" si="601"/>
        <v>-22836</v>
      </c>
      <c r="I366" s="2"/>
      <c r="J366" s="2"/>
      <c r="K366" s="2"/>
      <c r="L366" s="2"/>
      <c r="M366" s="2">
        <f t="shared" si="602"/>
        <v>0</v>
      </c>
      <c r="N366" s="2"/>
      <c r="O366" s="2"/>
      <c r="P366" s="2">
        <f t="shared" si="603"/>
        <v>0</v>
      </c>
      <c r="Q366" s="2"/>
      <c r="R366" s="2"/>
      <c r="S366" s="2">
        <f t="shared" si="606"/>
        <v>0</v>
      </c>
      <c r="T366" s="2"/>
      <c r="U366" s="2">
        <f t="shared" si="604"/>
        <v>0</v>
      </c>
      <c r="V366" s="2"/>
      <c r="W366" s="75">
        <f t="shared" si="608"/>
        <v>-4463</v>
      </c>
      <c r="X366" s="75">
        <f t="shared" si="609"/>
        <v>5</v>
      </c>
      <c r="Y366" s="75">
        <f t="shared" si="605"/>
        <v>0</v>
      </c>
      <c r="Z366" s="2"/>
      <c r="AA366" s="2">
        <f t="shared" si="610"/>
        <v>2500</v>
      </c>
      <c r="AB366" s="2">
        <f>IF($F366&lt;=AD$64,AD$65,AD$66)*Calc!$B$12+AD$63</f>
        <v>1500</v>
      </c>
      <c r="AC366" s="2">
        <f t="shared" si="611"/>
        <v>4000</v>
      </c>
      <c r="AD366" s="126">
        <f t="shared" si="612"/>
        <v>-6710</v>
      </c>
      <c r="AE366" s="112">
        <v>4363</v>
      </c>
      <c r="AF366" s="75">
        <f t="shared" si="516"/>
        <v>0</v>
      </c>
      <c r="AG366" s="75"/>
      <c r="AH366" s="75">
        <f t="shared" si="517"/>
        <v>-3066</v>
      </c>
      <c r="AI366" s="75">
        <f t="shared" si="613"/>
        <v>0</v>
      </c>
      <c r="AJ366" s="75">
        <f t="shared" si="614"/>
        <v>0</v>
      </c>
      <c r="AK366" s="75">
        <f t="shared" si="615"/>
        <v>-6127</v>
      </c>
      <c r="AL366" s="75">
        <f t="shared" si="616"/>
        <v>-6127</v>
      </c>
      <c r="AM366" s="114">
        <v>4440</v>
      </c>
      <c r="AN366" s="120"/>
      <c r="AO366" s="75">
        <f t="shared" si="483"/>
        <v>-8824</v>
      </c>
      <c r="AP366" s="75">
        <f t="shared" si="483"/>
        <v>-5397</v>
      </c>
      <c r="AQ366" s="75"/>
      <c r="AR366" s="126">
        <f t="shared" si="520"/>
        <v>-6540</v>
      </c>
      <c r="AS366" s="75">
        <f t="shared" si="596"/>
        <v>-7668</v>
      </c>
      <c r="AT366" s="75">
        <f t="shared" si="596"/>
        <v>-8825</v>
      </c>
      <c r="AU366" s="75">
        <f t="shared" si="596"/>
        <v>0</v>
      </c>
      <c r="AV366" s="75">
        <f t="shared" si="596"/>
        <v>-7211</v>
      </c>
      <c r="AW366" s="112">
        <v>4347</v>
      </c>
      <c r="AX366" s="75">
        <f t="shared" si="485"/>
        <v>-10239</v>
      </c>
      <c r="AY366" s="75">
        <f t="shared" si="485"/>
        <v>-6853</v>
      </c>
      <c r="AZ366" s="75"/>
      <c r="BA366" s="75">
        <f t="shared" si="592"/>
        <v>-6637</v>
      </c>
      <c r="BB366" s="75">
        <f t="shared" si="592"/>
        <v>-4268</v>
      </c>
      <c r="BC366" s="75">
        <f t="shared" si="592"/>
        <v>-7636</v>
      </c>
      <c r="BD366" s="75">
        <f t="shared" si="592"/>
        <v>-6995</v>
      </c>
      <c r="BE366" s="75">
        <f t="shared" si="592"/>
        <v>-6008</v>
      </c>
      <c r="BF366" s="75">
        <f t="shared" si="592"/>
        <v>-5025</v>
      </c>
      <c r="BG366" s="112">
        <v>3182</v>
      </c>
      <c r="BH366" s="75">
        <f t="shared" si="521"/>
        <v>-7968</v>
      </c>
      <c r="BI366" s="75">
        <f t="shared" si="617"/>
        <v>5150</v>
      </c>
      <c r="BJ366" s="75">
        <f t="shared" si="618"/>
        <v>-6113</v>
      </c>
      <c r="BK366" s="75">
        <f t="shared" si="487"/>
        <v>-6605</v>
      </c>
      <c r="BL366" s="75">
        <f t="shared" si="487"/>
        <v>-5572</v>
      </c>
      <c r="BM366" s="75"/>
      <c r="BN366" s="75">
        <f t="shared" si="488"/>
        <v>-8157</v>
      </c>
      <c r="BO366" s="75">
        <f t="shared" si="488"/>
        <v>-5910</v>
      </c>
      <c r="BP366" s="112">
        <v>3980</v>
      </c>
      <c r="BQ366" s="75">
        <f t="shared" si="524"/>
        <v>-5888</v>
      </c>
      <c r="BR366" s="112">
        <v>3685</v>
      </c>
      <c r="BS366" s="75">
        <f t="shared" si="619"/>
        <v>5540</v>
      </c>
      <c r="BT366" s="75">
        <f t="shared" si="600"/>
        <v>-8358</v>
      </c>
      <c r="BU366" s="75">
        <f t="shared" si="600"/>
        <v>-7428</v>
      </c>
      <c r="BV366" s="75">
        <f t="shared" si="600"/>
        <v>0</v>
      </c>
      <c r="BW366" s="75">
        <f t="shared" si="600"/>
        <v>0</v>
      </c>
      <c r="BX366" s="75">
        <f t="shared" si="600"/>
        <v>-6505</v>
      </c>
      <c r="BY366" s="75">
        <f t="shared" si="600"/>
        <v>-5730</v>
      </c>
      <c r="BZ366" s="75">
        <f t="shared" si="600"/>
        <v>-7142</v>
      </c>
      <c r="CA366" s="75">
        <f t="shared" si="600"/>
        <v>-5878</v>
      </c>
      <c r="CB366" s="112">
        <v>3794</v>
      </c>
      <c r="CC366" s="75">
        <f t="shared" si="526"/>
        <v>-1520</v>
      </c>
      <c r="CD366" s="75">
        <f t="shared" si="620"/>
        <v>500</v>
      </c>
      <c r="CE366" s="126">
        <f t="shared" si="621"/>
        <v>-3322</v>
      </c>
      <c r="CF366" s="75">
        <f t="shared" si="529"/>
        <v>-5946</v>
      </c>
      <c r="CG366" s="75"/>
      <c r="CH366" s="75">
        <f t="shared" si="490"/>
        <v>-11297</v>
      </c>
      <c r="CI366" s="75">
        <f t="shared" si="490"/>
        <v>-4191</v>
      </c>
      <c r="CJ366" s="75"/>
      <c r="CK366" s="75">
        <f t="shared" si="491"/>
        <v>-5104</v>
      </c>
      <c r="CL366" s="75">
        <f t="shared" si="491"/>
        <v>-7183</v>
      </c>
      <c r="CM366" s="112">
        <v>3781</v>
      </c>
      <c r="CN366" s="75">
        <f t="shared" si="622"/>
        <v>0</v>
      </c>
      <c r="CO366" s="75">
        <f t="shared" si="622"/>
        <v>0</v>
      </c>
      <c r="CP366" s="75">
        <f t="shared" si="622"/>
        <v>0</v>
      </c>
      <c r="CQ366" s="75"/>
      <c r="CR366" s="126">
        <f t="shared" si="530"/>
        <v>-7237</v>
      </c>
      <c r="CS366" s="112">
        <v>2824.8980000000001</v>
      </c>
      <c r="CT366" s="121">
        <f t="shared" si="623"/>
        <v>-5.301831501831502E-2</v>
      </c>
      <c r="CU366" s="75">
        <f t="shared" si="624"/>
        <v>-7146</v>
      </c>
      <c r="CV366" s="75">
        <f t="shared" si="624"/>
        <v>-7078</v>
      </c>
      <c r="CW366" s="75">
        <f t="shared" si="624"/>
        <v>0</v>
      </c>
      <c r="CX366" s="126" cm="1">
        <f t="array" ref="CX366">IF($F366&lt;=10000,0,-ROUND(MAX(INDEX(CX$26:CX$38,MATCH(MAX($F366-CX$86-IF(CX$8="Yes",IF(CX$9=0,$U366,MIN($U366,CX$9)),0),0),CX$12:CX$25,1))*(MAX($F366-CX$86-IF(CX$8="Yes",IF(CX$9=0,$U366,MIN($U366,CX$9)),0),0)-INDEX(CX$12:CX$25,MATCH(MAX($F366-CX$86-IF(CX$8="Yes",IF(CX$9=0,$U366,MIN($U366,CX$9)),0),0),CX$12:CX$25,1)))+INDEX(CX$39:CX$51,MATCH(MAX($F366-CX$86-IF(CX$8="Yes",IF(CX$9=0,$U366,MIN($U366,CX$9)),0),0),CX$12:CX$25,1))-CX$87,0),0))*(1-_xlfn.IFNA(INDEX(WVFamilyCredit[Percent],MATCH(1,(WVFamilyCredit[Year]=Calc!$B$4)*(WVFamilyCredit[HH Size]=SUM(Calc!$B$11:$B$12))*(WVFamilyCredit[Status]=Calc!$B$8)*(WVFamilyCredit[greater than]&lt;=$F366)*(WVFamilyCredit[equal to or less than]&gt;=$F366),0)),0))</f>
        <v>-5998</v>
      </c>
      <c r="CY366" s="115" cm="1">
        <f t="array" ref="CY366">(1-_xlfn.IFNA(INDEX(WVFamilyCredit[Percent],MATCH(1,(WVFamilyCredit[Year]=Calc!$B$4)*(WVFamilyCredit[HH Size]=SUM(Calc!$B$11:$B$12))*(WVFamilyCredit[Status]=Calc!$B$8)*(WVFamilyCredit[greater than]&lt;=$F366)*(WVFamilyCredit[equal to or less than]&gt;=$F366),0)),0))</f>
        <v>1</v>
      </c>
      <c r="CZ366" s="112">
        <v>4985</v>
      </c>
      <c r="DA366" s="57"/>
      <c r="DB366" s="75">
        <f t="shared" si="494"/>
        <v>-6148</v>
      </c>
      <c r="DC366" s="75">
        <f t="shared" si="494"/>
        <v>0</v>
      </c>
      <c r="DE366" s="57"/>
      <c r="DF366" s="57">
        <f t="shared" si="625"/>
        <v>4363</v>
      </c>
      <c r="DG366" s="57">
        <f t="shared" si="626"/>
        <v>4440</v>
      </c>
      <c r="DH366">
        <v>0</v>
      </c>
      <c r="DI366" s="57">
        <f t="shared" si="627"/>
        <v>4347</v>
      </c>
      <c r="DJ366" s="75">
        <f t="shared" si="628"/>
        <v>3182</v>
      </c>
      <c r="DK366" s="75">
        <f t="shared" si="629"/>
        <v>3980</v>
      </c>
      <c r="DL366" s="75">
        <f t="shared" si="630"/>
        <v>3685</v>
      </c>
      <c r="DM366" s="57">
        <f t="shared" si="631"/>
        <v>3794</v>
      </c>
      <c r="DN366" s="57">
        <f t="shared" si="632"/>
        <v>3781</v>
      </c>
      <c r="DO366">
        <f>0</f>
        <v>0</v>
      </c>
      <c r="DP366">
        <v>0</v>
      </c>
      <c r="DQ366" s="57">
        <f t="shared" si="633"/>
        <v>-7237</v>
      </c>
      <c r="DR366" s="75">
        <f t="shared" si="634"/>
        <v>-5998</v>
      </c>
      <c r="EB366" s="209" cm="1">
        <f t="array" ref="EB366">_xlfn.IFNA(INDEX(CAeitcTable[],MATCH(1,(CAeitcTable[At Least]&lt;=$F366)*(CAeitcTable[But Not Over]&gt;=$F366),0),MATCH(MIN($B$12,3),VALUE(CAeitcTable[#Headers]),0)),0)</f>
        <v>0</v>
      </c>
      <c r="EC366">
        <f t="shared" si="597"/>
        <v>0</v>
      </c>
      <c r="ED366">
        <f t="shared" si="597"/>
        <v>0</v>
      </c>
      <c r="EE366">
        <f t="shared" si="597"/>
        <v>0</v>
      </c>
      <c r="EF366">
        <f t="shared" si="597"/>
        <v>0</v>
      </c>
      <c r="EI366">
        <f t="shared" si="531"/>
        <v>0</v>
      </c>
      <c r="EK366">
        <f t="shared" si="598"/>
        <v>0</v>
      </c>
      <c r="EL366">
        <f t="shared" si="598"/>
        <v>0</v>
      </c>
      <c r="EM366">
        <f t="shared" si="598"/>
        <v>0</v>
      </c>
      <c r="EN366">
        <f t="shared" si="598"/>
        <v>0</v>
      </c>
      <c r="EP366">
        <f t="shared" si="497"/>
        <v>0</v>
      </c>
      <c r="EQ366">
        <f t="shared" si="497"/>
        <v>0</v>
      </c>
      <c r="ER366" s="209">
        <f t="shared" si="635"/>
        <v>0</v>
      </c>
      <c r="ES366">
        <f t="shared" si="498"/>
        <v>0</v>
      </c>
      <c r="ET366">
        <f t="shared" si="498"/>
        <v>0</v>
      </c>
      <c r="EU366" s="213">
        <f t="shared" si="533"/>
        <v>0</v>
      </c>
      <c r="EW366" s="215">
        <f t="shared" si="636"/>
        <v>0</v>
      </c>
      <c r="EX366">
        <f t="shared" si="499"/>
        <v>0</v>
      </c>
      <c r="EY366">
        <f t="shared" si="499"/>
        <v>0</v>
      </c>
      <c r="FB366">
        <f t="shared" si="637"/>
        <v>0</v>
      </c>
      <c r="FC366">
        <f t="shared" si="637"/>
        <v>0</v>
      </c>
      <c r="FD366">
        <f t="shared" si="637"/>
        <v>0</v>
      </c>
      <c r="FG366" s="215">
        <f t="shared" si="638"/>
        <v>0</v>
      </c>
      <c r="FH366">
        <f t="shared" si="501"/>
        <v>0</v>
      </c>
      <c r="FI366">
        <f t="shared" si="501"/>
        <v>0</v>
      </c>
      <c r="FK366">
        <f t="shared" si="536"/>
        <v>0</v>
      </c>
      <c r="FL366" s="215">
        <f t="shared" si="639"/>
        <v>0</v>
      </c>
      <c r="FP366" s="215">
        <f t="shared" si="640"/>
        <v>0</v>
      </c>
      <c r="FQ366">
        <f t="shared" si="539"/>
        <v>0</v>
      </c>
      <c r="FR366" s="215">
        <f t="shared" si="641"/>
        <v>0</v>
      </c>
      <c r="FS366" s="209">
        <f t="shared" si="541"/>
        <v>315</v>
      </c>
      <c r="FU366">
        <f t="shared" si="542"/>
        <v>0</v>
      </c>
    </row>
    <row r="367" spans="6:177">
      <c r="F367" s="2">
        <v>137000</v>
      </c>
      <c r="G367">
        <f t="shared" si="607"/>
        <v>137025</v>
      </c>
      <c r="H367" s="75">
        <f t="shared" si="601"/>
        <v>-22956</v>
      </c>
      <c r="I367" s="2"/>
      <c r="J367" s="2"/>
      <c r="K367" s="2"/>
      <c r="L367" s="2"/>
      <c r="M367" s="2">
        <f t="shared" si="602"/>
        <v>0</v>
      </c>
      <c r="N367" s="2"/>
      <c r="O367" s="2"/>
      <c r="P367" s="2">
        <f t="shared" si="603"/>
        <v>0</v>
      </c>
      <c r="Q367" s="2"/>
      <c r="R367" s="2"/>
      <c r="S367" s="2">
        <f t="shared" si="606"/>
        <v>0</v>
      </c>
      <c r="T367" s="2"/>
      <c r="U367" s="2">
        <f t="shared" si="604"/>
        <v>0</v>
      </c>
      <c r="V367" s="2"/>
      <c r="W367" s="75">
        <f t="shared" si="608"/>
        <v>-4482</v>
      </c>
      <c r="X367" s="75">
        <f t="shared" si="609"/>
        <v>5</v>
      </c>
      <c r="Y367" s="75">
        <f t="shared" si="605"/>
        <v>0</v>
      </c>
      <c r="Z367" s="2"/>
      <c r="AA367" s="2">
        <f t="shared" si="610"/>
        <v>2500</v>
      </c>
      <c r="AB367" s="2">
        <f>IF($F367&lt;=AD$64,AD$65,AD$66)*Calc!$B$12+AD$63</f>
        <v>1500</v>
      </c>
      <c r="AC367" s="2">
        <f t="shared" si="611"/>
        <v>4000</v>
      </c>
      <c r="AD367" s="126">
        <f t="shared" si="612"/>
        <v>-6735</v>
      </c>
      <c r="AE367" s="112">
        <v>4363</v>
      </c>
      <c r="AF367" s="75">
        <f t="shared" si="516"/>
        <v>0</v>
      </c>
      <c r="AG367" s="75"/>
      <c r="AH367" s="75">
        <f t="shared" si="517"/>
        <v>-3079</v>
      </c>
      <c r="AI367" s="75">
        <f t="shared" si="613"/>
        <v>0</v>
      </c>
      <c r="AJ367" s="75">
        <f t="shared" si="614"/>
        <v>0</v>
      </c>
      <c r="AK367" s="75">
        <f t="shared" si="615"/>
        <v>-6150</v>
      </c>
      <c r="AL367" s="75">
        <f t="shared" si="616"/>
        <v>-6150</v>
      </c>
      <c r="AM367" s="114">
        <v>4440</v>
      </c>
      <c r="AN367" s="120"/>
      <c r="AO367" s="75">
        <f t="shared" si="483"/>
        <v>-8871</v>
      </c>
      <c r="AP367" s="75">
        <f t="shared" si="483"/>
        <v>-5419</v>
      </c>
      <c r="AQ367" s="75"/>
      <c r="AR367" s="126">
        <f t="shared" si="520"/>
        <v>-6570</v>
      </c>
      <c r="AS367" s="75">
        <f t="shared" si="596"/>
        <v>-7701</v>
      </c>
      <c r="AT367" s="75">
        <f t="shared" si="596"/>
        <v>-8868</v>
      </c>
      <c r="AU367" s="75">
        <f t="shared" si="596"/>
        <v>0</v>
      </c>
      <c r="AV367" s="75">
        <f t="shared" si="596"/>
        <v>-7239</v>
      </c>
      <c r="AW367" s="112">
        <v>4347</v>
      </c>
      <c r="AX367" s="75">
        <f t="shared" si="485"/>
        <v>-10280</v>
      </c>
      <c r="AY367" s="75">
        <f t="shared" si="485"/>
        <v>-6882</v>
      </c>
      <c r="AZ367" s="75"/>
      <c r="BA367" s="75">
        <f t="shared" si="592"/>
        <v>-6661</v>
      </c>
      <c r="BB367" s="75">
        <f t="shared" si="592"/>
        <v>-4284</v>
      </c>
      <c r="BC367" s="75">
        <f t="shared" si="592"/>
        <v>-7666</v>
      </c>
      <c r="BD367" s="75">
        <f t="shared" si="592"/>
        <v>-7024</v>
      </c>
      <c r="BE367" s="75">
        <f t="shared" si="592"/>
        <v>-6031</v>
      </c>
      <c r="BF367" s="75">
        <f t="shared" si="592"/>
        <v>-5046</v>
      </c>
      <c r="BG367" s="112">
        <v>3182</v>
      </c>
      <c r="BH367" s="75">
        <f t="shared" si="521"/>
        <v>-8004</v>
      </c>
      <c r="BI367" s="75">
        <f t="shared" si="617"/>
        <v>5150</v>
      </c>
      <c r="BJ367" s="75">
        <f t="shared" si="618"/>
        <v>-6139</v>
      </c>
      <c r="BK367" s="75">
        <f t="shared" si="487"/>
        <v>-6630</v>
      </c>
      <c r="BL367" s="75">
        <f t="shared" si="487"/>
        <v>-5593</v>
      </c>
      <c r="BM367" s="75"/>
      <c r="BN367" s="75">
        <f t="shared" si="488"/>
        <v>-8196</v>
      </c>
      <c r="BO367" s="75">
        <f t="shared" si="488"/>
        <v>-5935</v>
      </c>
      <c r="BP367" s="112">
        <v>3980</v>
      </c>
      <c r="BQ367" s="75">
        <f t="shared" si="524"/>
        <v>-5913</v>
      </c>
      <c r="BR367" s="112">
        <v>3685</v>
      </c>
      <c r="BS367" s="75">
        <f t="shared" si="619"/>
        <v>5540</v>
      </c>
      <c r="BT367" s="75">
        <f t="shared" si="600"/>
        <v>-8392</v>
      </c>
      <c r="BU367" s="75">
        <f t="shared" si="600"/>
        <v>-7461</v>
      </c>
      <c r="BV367" s="75">
        <f t="shared" si="600"/>
        <v>0</v>
      </c>
      <c r="BW367" s="75">
        <f t="shared" si="600"/>
        <v>0</v>
      </c>
      <c r="BX367" s="75">
        <f t="shared" si="600"/>
        <v>-6537</v>
      </c>
      <c r="BY367" s="75">
        <f t="shared" si="600"/>
        <v>-5755</v>
      </c>
      <c r="BZ367" s="75">
        <f t="shared" si="600"/>
        <v>-7172</v>
      </c>
      <c r="CA367" s="75">
        <f t="shared" si="600"/>
        <v>-5902</v>
      </c>
      <c r="CB367" s="112">
        <v>3794</v>
      </c>
      <c r="CC367" s="75">
        <f t="shared" si="526"/>
        <v>-1529</v>
      </c>
      <c r="CD367" s="75">
        <f t="shared" si="620"/>
        <v>500</v>
      </c>
      <c r="CE367" s="126">
        <f t="shared" si="621"/>
        <v>-3340</v>
      </c>
      <c r="CF367" s="75">
        <f t="shared" si="529"/>
        <v>-5970</v>
      </c>
      <c r="CG367" s="75"/>
      <c r="CH367" s="75">
        <f t="shared" si="490"/>
        <v>-11347</v>
      </c>
      <c r="CI367" s="75">
        <f t="shared" si="490"/>
        <v>-4206</v>
      </c>
      <c r="CJ367" s="75"/>
      <c r="CK367" s="75">
        <f t="shared" si="491"/>
        <v>-5127</v>
      </c>
      <c r="CL367" s="75">
        <f t="shared" si="491"/>
        <v>-7215</v>
      </c>
      <c r="CM367" s="112">
        <v>3781</v>
      </c>
      <c r="CN367" s="75">
        <f t="shared" si="622"/>
        <v>0</v>
      </c>
      <c r="CO367" s="75">
        <f t="shared" si="622"/>
        <v>0</v>
      </c>
      <c r="CP367" s="75">
        <f t="shared" si="622"/>
        <v>0</v>
      </c>
      <c r="CQ367" s="75"/>
      <c r="CR367" s="126">
        <f t="shared" si="530"/>
        <v>-7268</v>
      </c>
      <c r="CS367" s="112">
        <v>2824.8980000000001</v>
      </c>
      <c r="CT367" s="121">
        <f t="shared" si="623"/>
        <v>-5.305109489051095E-2</v>
      </c>
      <c r="CU367" s="75">
        <f t="shared" si="624"/>
        <v>-7184</v>
      </c>
      <c r="CV367" s="75">
        <f t="shared" si="624"/>
        <v>-7107</v>
      </c>
      <c r="CW367" s="75">
        <f t="shared" si="624"/>
        <v>0</v>
      </c>
      <c r="CX367" s="126" cm="1">
        <f t="array" ref="CX367">IF($F367&lt;=10000,0,-ROUND(MAX(INDEX(CX$26:CX$38,MATCH(MAX($F367-CX$86-IF(CX$8="Yes",IF(CX$9=0,$U367,MIN($U367,CX$9)),0),0),CX$12:CX$25,1))*(MAX($F367-CX$86-IF(CX$8="Yes",IF(CX$9=0,$U367,MIN($U367,CX$9)),0),0)-INDEX(CX$12:CX$25,MATCH(MAX($F367-CX$86-IF(CX$8="Yes",IF(CX$9=0,$U367,MIN($U367,CX$9)),0),0),CX$12:CX$25,1)))+INDEX(CX$39:CX$51,MATCH(MAX($F367-CX$86-IF(CX$8="Yes",IF(CX$9=0,$U367,MIN($U367,CX$9)),0),0),CX$12:CX$25,1))-CX$87,0),0))*(1-_xlfn.IFNA(INDEX(WVFamilyCredit[Percent],MATCH(1,(WVFamilyCredit[Year]=Calc!$B$4)*(WVFamilyCredit[HH Size]=SUM(Calc!$B$11:$B$12))*(WVFamilyCredit[Status]=Calc!$B$8)*(WVFamilyCredit[greater than]&lt;=$F367)*(WVFamilyCredit[equal to or less than]&gt;=$F367),0)),0))</f>
        <v>-6024</v>
      </c>
      <c r="CY367" s="115" cm="1">
        <f t="array" ref="CY367">(1-_xlfn.IFNA(INDEX(WVFamilyCredit[Percent],MATCH(1,(WVFamilyCredit[Year]=Calc!$B$4)*(WVFamilyCredit[HH Size]=SUM(Calc!$B$11:$B$12))*(WVFamilyCredit[Status]=Calc!$B$8)*(WVFamilyCredit[greater than]&lt;=$F367)*(WVFamilyCredit[equal to or less than]&gt;=$F367),0)),0))</f>
        <v>1</v>
      </c>
      <c r="CZ367" s="112">
        <v>4985</v>
      </c>
      <c r="DA367" s="57"/>
      <c r="DB367" s="75">
        <f t="shared" si="494"/>
        <v>-6175</v>
      </c>
      <c r="DC367" s="75">
        <f t="shared" si="494"/>
        <v>0</v>
      </c>
      <c r="DE367" s="57"/>
      <c r="DF367" s="57">
        <f t="shared" si="625"/>
        <v>4363</v>
      </c>
      <c r="DG367" s="57">
        <f t="shared" si="626"/>
        <v>4440</v>
      </c>
      <c r="DH367">
        <v>0</v>
      </c>
      <c r="DI367" s="57">
        <f t="shared" si="627"/>
        <v>4347</v>
      </c>
      <c r="DJ367" s="75">
        <f t="shared" si="628"/>
        <v>3182</v>
      </c>
      <c r="DK367" s="75">
        <f t="shared" si="629"/>
        <v>3980</v>
      </c>
      <c r="DL367" s="75">
        <f t="shared" si="630"/>
        <v>3685</v>
      </c>
      <c r="DM367" s="57">
        <f t="shared" si="631"/>
        <v>3794</v>
      </c>
      <c r="DN367" s="57">
        <f t="shared" si="632"/>
        <v>3781</v>
      </c>
      <c r="DO367">
        <f>0</f>
        <v>0</v>
      </c>
      <c r="DP367">
        <v>0</v>
      </c>
      <c r="DQ367" s="57">
        <f t="shared" si="633"/>
        <v>-7268</v>
      </c>
      <c r="DR367" s="75">
        <f t="shared" si="634"/>
        <v>-6024</v>
      </c>
      <c r="EB367" s="209" cm="1">
        <f t="array" ref="EB367">_xlfn.IFNA(INDEX(CAeitcTable[],MATCH(1,(CAeitcTable[At Least]&lt;=$F367)*(CAeitcTable[But Not Over]&gt;=$F367),0),MATCH(MIN($B$12,3),VALUE(CAeitcTable[#Headers]),0)),0)</f>
        <v>0</v>
      </c>
      <c r="EC367">
        <f t="shared" si="597"/>
        <v>0</v>
      </c>
      <c r="ED367">
        <f t="shared" si="597"/>
        <v>0</v>
      </c>
      <c r="EE367">
        <f t="shared" si="597"/>
        <v>0</v>
      </c>
      <c r="EF367">
        <f t="shared" si="597"/>
        <v>0</v>
      </c>
      <c r="EI367">
        <f t="shared" si="531"/>
        <v>0</v>
      </c>
      <c r="EK367">
        <f t="shared" si="598"/>
        <v>0</v>
      </c>
      <c r="EL367">
        <f t="shared" si="598"/>
        <v>0</v>
      </c>
      <c r="EM367">
        <f t="shared" si="598"/>
        <v>0</v>
      </c>
      <c r="EN367">
        <f t="shared" si="598"/>
        <v>0</v>
      </c>
      <c r="EP367">
        <f t="shared" si="497"/>
        <v>0</v>
      </c>
      <c r="EQ367">
        <f t="shared" si="497"/>
        <v>0</v>
      </c>
      <c r="ER367" s="209">
        <f t="shared" si="635"/>
        <v>0</v>
      </c>
      <c r="ES367">
        <f t="shared" si="498"/>
        <v>0</v>
      </c>
      <c r="ET367">
        <f t="shared" si="498"/>
        <v>0</v>
      </c>
      <c r="EU367" s="213">
        <f t="shared" si="533"/>
        <v>0</v>
      </c>
      <c r="EW367" s="215">
        <f t="shared" si="636"/>
        <v>0</v>
      </c>
      <c r="EX367">
        <f t="shared" si="499"/>
        <v>0</v>
      </c>
      <c r="EY367">
        <f t="shared" si="499"/>
        <v>0</v>
      </c>
      <c r="FB367">
        <f t="shared" si="637"/>
        <v>0</v>
      </c>
      <c r="FC367">
        <f t="shared" si="637"/>
        <v>0</v>
      </c>
      <c r="FD367">
        <f t="shared" si="637"/>
        <v>0</v>
      </c>
      <c r="FG367" s="215">
        <f t="shared" si="638"/>
        <v>0</v>
      </c>
      <c r="FH367">
        <f t="shared" si="501"/>
        <v>0</v>
      </c>
      <c r="FI367">
        <f t="shared" si="501"/>
        <v>0</v>
      </c>
      <c r="FK367">
        <f t="shared" si="536"/>
        <v>0</v>
      </c>
      <c r="FL367" s="215">
        <f t="shared" si="639"/>
        <v>0</v>
      </c>
      <c r="FP367" s="215">
        <f t="shared" si="640"/>
        <v>0</v>
      </c>
      <c r="FQ367">
        <f t="shared" si="539"/>
        <v>0</v>
      </c>
      <c r="FR367" s="215">
        <f t="shared" si="641"/>
        <v>0</v>
      </c>
      <c r="FS367" s="209">
        <f t="shared" si="541"/>
        <v>315</v>
      </c>
      <c r="FU367">
        <f t="shared" si="542"/>
        <v>0</v>
      </c>
    </row>
    <row r="368" spans="6:177">
      <c r="F368" s="2">
        <v>137500</v>
      </c>
      <c r="G368">
        <f t="shared" si="607"/>
        <v>137525</v>
      </c>
      <c r="H368" s="75">
        <f t="shared" si="601"/>
        <v>-23076</v>
      </c>
      <c r="I368" s="2"/>
      <c r="J368" s="2"/>
      <c r="K368" s="2"/>
      <c r="L368" s="2"/>
      <c r="M368" s="2">
        <f t="shared" si="602"/>
        <v>0</v>
      </c>
      <c r="N368" s="2"/>
      <c r="O368" s="2"/>
      <c r="P368" s="2">
        <f t="shared" si="603"/>
        <v>0</v>
      </c>
      <c r="Q368" s="2"/>
      <c r="R368" s="2"/>
      <c r="S368" s="2">
        <f t="shared" si="606"/>
        <v>0</v>
      </c>
      <c r="T368" s="2"/>
      <c r="U368" s="2">
        <f t="shared" si="604"/>
        <v>0</v>
      </c>
      <c r="V368" s="2"/>
      <c r="W368" s="75">
        <f t="shared" si="608"/>
        <v>-4502</v>
      </c>
      <c r="X368" s="75">
        <f t="shared" si="609"/>
        <v>5</v>
      </c>
      <c r="Y368" s="75">
        <f t="shared" si="605"/>
        <v>0</v>
      </c>
      <c r="Z368" s="2"/>
      <c r="AA368" s="2">
        <f t="shared" si="610"/>
        <v>2500</v>
      </c>
      <c r="AB368" s="2">
        <f>IF($F368&lt;=AD$64,AD$65,AD$66)*Calc!$B$12+AD$63</f>
        <v>1500</v>
      </c>
      <c r="AC368" s="2">
        <f t="shared" si="611"/>
        <v>4000</v>
      </c>
      <c r="AD368" s="126">
        <f t="shared" si="612"/>
        <v>-6760</v>
      </c>
      <c r="AE368" s="112">
        <v>4363</v>
      </c>
      <c r="AF368" s="75">
        <f t="shared" si="516"/>
        <v>0</v>
      </c>
      <c r="AG368" s="75"/>
      <c r="AH368" s="75">
        <f t="shared" si="517"/>
        <v>-3091</v>
      </c>
      <c r="AI368" s="75">
        <f t="shared" si="613"/>
        <v>0</v>
      </c>
      <c r="AJ368" s="75">
        <f t="shared" si="614"/>
        <v>0</v>
      </c>
      <c r="AK368" s="75">
        <f t="shared" si="615"/>
        <v>-6174</v>
      </c>
      <c r="AL368" s="75">
        <f t="shared" si="616"/>
        <v>-6174</v>
      </c>
      <c r="AM368" s="114">
        <v>4440</v>
      </c>
      <c r="AN368" s="120"/>
      <c r="AO368" s="75">
        <f t="shared" si="483"/>
        <v>-8917</v>
      </c>
      <c r="AP368" s="75">
        <f t="shared" si="483"/>
        <v>-5441</v>
      </c>
      <c r="AQ368" s="75"/>
      <c r="AR368" s="126">
        <f t="shared" si="520"/>
        <v>-6600</v>
      </c>
      <c r="AS368" s="75">
        <f t="shared" si="596"/>
        <v>-7734</v>
      </c>
      <c r="AT368" s="75">
        <f t="shared" si="596"/>
        <v>-8910</v>
      </c>
      <c r="AU368" s="75">
        <f t="shared" si="596"/>
        <v>0</v>
      </c>
      <c r="AV368" s="75">
        <f t="shared" si="596"/>
        <v>-7268</v>
      </c>
      <c r="AW368" s="112">
        <v>4347</v>
      </c>
      <c r="AX368" s="75">
        <f t="shared" si="485"/>
        <v>-10321</v>
      </c>
      <c r="AY368" s="75">
        <f t="shared" si="485"/>
        <v>-6911</v>
      </c>
      <c r="AZ368" s="75"/>
      <c r="BA368" s="75">
        <f t="shared" si="592"/>
        <v>-6686</v>
      </c>
      <c r="BB368" s="75">
        <f t="shared" si="592"/>
        <v>-4300</v>
      </c>
      <c r="BC368" s="75">
        <f t="shared" si="592"/>
        <v>-7696</v>
      </c>
      <c r="BD368" s="75">
        <f t="shared" ref="BD368:BF368" si="642">-ROUND(MAX(INDEX(BD$26:BD$38,MATCH(MAX($F368-BD$86-IF(BD$8="Yes",IF(BD$9=0,$U368,MIN($U368,BD$9)),0),0),BD$12:BD$25,1))*(MAX($F368-BD$86-IF(BD$8="Yes",IF(BD$9=0,$U368,MIN($U368,BD$9)),0),0)-INDEX(BD$12:BD$25,MATCH(MAX($F368-BD$86-IF(BD$8="Yes",IF(BD$9=0,$U368,MIN($U368,BD$9)),0),0),BD$12:BD$25,1)))+INDEX(BD$39:BD$51,MATCH(MAX($F368-BD$86-IF(BD$8="Yes",IF(BD$9=0,$U368,MIN($U368,BD$9)),0),0),BD$12:BD$25,1))-BD$87,0),0)</f>
        <v>-7052</v>
      </c>
      <c r="BE368" s="75">
        <f t="shared" si="642"/>
        <v>-6053</v>
      </c>
      <c r="BF368" s="75">
        <f t="shared" si="642"/>
        <v>-5067</v>
      </c>
      <c r="BG368" s="112">
        <v>3182</v>
      </c>
      <c r="BH368" s="75">
        <f t="shared" si="521"/>
        <v>-8040</v>
      </c>
      <c r="BI368" s="75">
        <f t="shared" si="617"/>
        <v>5150</v>
      </c>
      <c r="BJ368" s="75">
        <f t="shared" si="618"/>
        <v>-6165</v>
      </c>
      <c r="BK368" s="75">
        <f t="shared" si="487"/>
        <v>-6655</v>
      </c>
      <c r="BL368" s="75">
        <f t="shared" si="487"/>
        <v>-5614</v>
      </c>
      <c r="BM368" s="75"/>
      <c r="BN368" s="75">
        <f t="shared" si="488"/>
        <v>-8235</v>
      </c>
      <c r="BO368" s="75">
        <f t="shared" si="488"/>
        <v>-5960</v>
      </c>
      <c r="BP368" s="112">
        <v>3980</v>
      </c>
      <c r="BQ368" s="75">
        <f t="shared" si="524"/>
        <v>-5938</v>
      </c>
      <c r="BR368" s="112">
        <v>3685</v>
      </c>
      <c r="BS368" s="75">
        <f t="shared" si="619"/>
        <v>5540</v>
      </c>
      <c r="BT368" s="75">
        <f t="shared" si="600"/>
        <v>-8425</v>
      </c>
      <c r="BU368" s="75">
        <f t="shared" si="600"/>
        <v>-7495</v>
      </c>
      <c r="BV368" s="75">
        <f t="shared" si="600"/>
        <v>0</v>
      </c>
      <c r="BW368" s="75">
        <f t="shared" si="600"/>
        <v>0</v>
      </c>
      <c r="BX368" s="75">
        <f t="shared" si="600"/>
        <v>-6569</v>
      </c>
      <c r="BY368" s="75">
        <f t="shared" si="600"/>
        <v>-5779</v>
      </c>
      <c r="BZ368" s="75">
        <f t="shared" si="600"/>
        <v>-7202</v>
      </c>
      <c r="CA368" s="75">
        <f t="shared" si="600"/>
        <v>-5926</v>
      </c>
      <c r="CB368" s="112">
        <v>3794</v>
      </c>
      <c r="CC368" s="75">
        <f t="shared" si="526"/>
        <v>-1539</v>
      </c>
      <c r="CD368" s="75">
        <f t="shared" si="620"/>
        <v>500</v>
      </c>
      <c r="CE368" s="126">
        <f t="shared" si="621"/>
        <v>-3359</v>
      </c>
      <c r="CF368" s="75">
        <f t="shared" si="529"/>
        <v>-5994</v>
      </c>
      <c r="CG368" s="75"/>
      <c r="CH368" s="75">
        <f t="shared" si="490"/>
        <v>-11396</v>
      </c>
      <c r="CI368" s="75">
        <f t="shared" si="490"/>
        <v>-4221</v>
      </c>
      <c r="CJ368" s="75"/>
      <c r="CK368" s="75">
        <f t="shared" si="491"/>
        <v>-5151</v>
      </c>
      <c r="CL368" s="75">
        <f t="shared" si="491"/>
        <v>-7247</v>
      </c>
      <c r="CM368" s="112">
        <v>3781</v>
      </c>
      <c r="CN368" s="75">
        <f t="shared" si="622"/>
        <v>0</v>
      </c>
      <c r="CO368" s="75">
        <f t="shared" si="622"/>
        <v>0</v>
      </c>
      <c r="CP368" s="75">
        <f t="shared" si="622"/>
        <v>0</v>
      </c>
      <c r="CQ368" s="75"/>
      <c r="CR368" s="126">
        <f t="shared" si="530"/>
        <v>-7299</v>
      </c>
      <c r="CS368" s="112">
        <v>2824.8980000000001</v>
      </c>
      <c r="CT368" s="121">
        <f t="shared" si="623"/>
        <v>-5.3083636363636361E-2</v>
      </c>
      <c r="CU368" s="75">
        <f t="shared" si="624"/>
        <v>-7222</v>
      </c>
      <c r="CV368" s="75">
        <f t="shared" si="624"/>
        <v>-7135</v>
      </c>
      <c r="CW368" s="75">
        <f t="shared" si="624"/>
        <v>0</v>
      </c>
      <c r="CX368" s="126" cm="1">
        <f t="array" ref="CX368">IF($F368&lt;=10000,0,-ROUND(MAX(INDEX(CX$26:CX$38,MATCH(MAX($F368-CX$86-IF(CX$8="Yes",IF(CX$9=0,$U368,MIN($U368,CX$9)),0),0),CX$12:CX$25,1))*(MAX($F368-CX$86-IF(CX$8="Yes",IF(CX$9=0,$U368,MIN($U368,CX$9)),0),0)-INDEX(CX$12:CX$25,MATCH(MAX($F368-CX$86-IF(CX$8="Yes",IF(CX$9=0,$U368,MIN($U368,CX$9)),0),0),CX$12:CX$25,1)))+INDEX(CX$39:CX$51,MATCH(MAX($F368-CX$86-IF(CX$8="Yes",IF(CX$9=0,$U368,MIN($U368,CX$9)),0),0),CX$12:CX$25,1))-CX$87,0),0))*(1-_xlfn.IFNA(INDEX(WVFamilyCredit[Percent],MATCH(1,(WVFamilyCredit[Year]=Calc!$B$4)*(WVFamilyCredit[HH Size]=SUM(Calc!$B$11:$B$12))*(WVFamilyCredit[Status]=Calc!$B$8)*(WVFamilyCredit[greater than]&lt;=$F368)*(WVFamilyCredit[equal to or less than]&gt;=$F368),0)),0))</f>
        <v>-6049</v>
      </c>
      <c r="CY368" s="115" cm="1">
        <f t="array" ref="CY368">(1-_xlfn.IFNA(INDEX(WVFamilyCredit[Percent],MATCH(1,(WVFamilyCredit[Year]=Calc!$B$4)*(WVFamilyCredit[HH Size]=SUM(Calc!$B$11:$B$12))*(WVFamilyCredit[Status]=Calc!$B$8)*(WVFamilyCredit[greater than]&lt;=$F368)*(WVFamilyCredit[equal to or less than]&gt;=$F368),0)),0))</f>
        <v>1</v>
      </c>
      <c r="CZ368" s="112">
        <v>4985</v>
      </c>
      <c r="DA368" s="57"/>
      <c r="DB368" s="75">
        <f t="shared" si="494"/>
        <v>-6201</v>
      </c>
      <c r="DC368" s="75">
        <f t="shared" si="494"/>
        <v>0</v>
      </c>
      <c r="DE368" s="57"/>
      <c r="DF368" s="57">
        <f t="shared" si="625"/>
        <v>4363</v>
      </c>
      <c r="DG368" s="57">
        <f t="shared" si="626"/>
        <v>4440</v>
      </c>
      <c r="DH368">
        <v>0</v>
      </c>
      <c r="DI368" s="57">
        <f t="shared" si="627"/>
        <v>4347</v>
      </c>
      <c r="DJ368" s="75">
        <f t="shared" si="628"/>
        <v>3182</v>
      </c>
      <c r="DK368" s="75">
        <f t="shared" si="629"/>
        <v>3980</v>
      </c>
      <c r="DL368" s="75">
        <f t="shared" si="630"/>
        <v>3685</v>
      </c>
      <c r="DM368" s="57">
        <f t="shared" si="631"/>
        <v>3794</v>
      </c>
      <c r="DN368" s="57">
        <f t="shared" si="632"/>
        <v>3781</v>
      </c>
      <c r="DO368">
        <f>0</f>
        <v>0</v>
      </c>
      <c r="DP368">
        <v>0</v>
      </c>
      <c r="DQ368" s="57">
        <f t="shared" si="633"/>
        <v>-7299</v>
      </c>
      <c r="DR368" s="75">
        <f t="shared" si="634"/>
        <v>-6049</v>
      </c>
      <c r="EB368" s="209" cm="1">
        <f t="array" ref="EB368">_xlfn.IFNA(INDEX(CAeitcTable[],MATCH(1,(CAeitcTable[At Least]&lt;=$F368)*(CAeitcTable[But Not Over]&gt;=$F368),0),MATCH(MIN($B$12,3),VALUE(CAeitcTable[#Headers]),0)),0)</f>
        <v>0</v>
      </c>
      <c r="EC368">
        <f t="shared" si="597"/>
        <v>0</v>
      </c>
      <c r="ED368">
        <f t="shared" si="597"/>
        <v>0</v>
      </c>
      <c r="EE368">
        <f t="shared" si="597"/>
        <v>0</v>
      </c>
      <c r="EF368">
        <f t="shared" si="597"/>
        <v>0</v>
      </c>
      <c r="EI368">
        <f t="shared" si="531"/>
        <v>0</v>
      </c>
      <c r="EK368">
        <f t="shared" si="598"/>
        <v>0</v>
      </c>
      <c r="EL368">
        <f t="shared" si="598"/>
        <v>0</v>
      </c>
      <c r="EM368">
        <f t="shared" si="598"/>
        <v>0</v>
      </c>
      <c r="EN368">
        <f t="shared" si="598"/>
        <v>0</v>
      </c>
      <c r="EP368">
        <f t="shared" si="497"/>
        <v>0</v>
      </c>
      <c r="EQ368">
        <f t="shared" si="497"/>
        <v>0</v>
      </c>
      <c r="ER368" s="209">
        <f t="shared" si="635"/>
        <v>0</v>
      </c>
      <c r="ES368">
        <f t="shared" si="498"/>
        <v>0</v>
      </c>
      <c r="ET368">
        <f t="shared" si="498"/>
        <v>0</v>
      </c>
      <c r="EU368" s="213">
        <f t="shared" si="533"/>
        <v>0</v>
      </c>
      <c r="EW368" s="215">
        <f t="shared" si="636"/>
        <v>0</v>
      </c>
      <c r="EX368">
        <f t="shared" si="499"/>
        <v>0</v>
      </c>
      <c r="EY368">
        <f t="shared" si="499"/>
        <v>0</v>
      </c>
      <c r="FB368">
        <f t="shared" si="637"/>
        <v>0</v>
      </c>
      <c r="FC368">
        <f t="shared" si="637"/>
        <v>0</v>
      </c>
      <c r="FD368">
        <f t="shared" si="637"/>
        <v>0</v>
      </c>
      <c r="FG368" s="215">
        <f t="shared" si="638"/>
        <v>0</v>
      </c>
      <c r="FH368">
        <f t="shared" si="501"/>
        <v>0</v>
      </c>
      <c r="FI368">
        <f t="shared" si="501"/>
        <v>0</v>
      </c>
      <c r="FK368">
        <f t="shared" si="536"/>
        <v>0</v>
      </c>
      <c r="FL368" s="215">
        <f t="shared" si="639"/>
        <v>0</v>
      </c>
      <c r="FP368" s="215">
        <f t="shared" si="640"/>
        <v>0</v>
      </c>
      <c r="FQ368">
        <f t="shared" si="539"/>
        <v>0</v>
      </c>
      <c r="FR368" s="215">
        <f t="shared" si="641"/>
        <v>0</v>
      </c>
      <c r="FS368" s="209">
        <f t="shared" si="541"/>
        <v>315</v>
      </c>
      <c r="FU368">
        <f t="shared" si="542"/>
        <v>0</v>
      </c>
    </row>
    <row r="369" spans="6:177">
      <c r="F369" s="2">
        <v>138000</v>
      </c>
      <c r="G369">
        <f t="shared" si="607"/>
        <v>138025</v>
      </c>
      <c r="H369" s="75">
        <f t="shared" si="601"/>
        <v>-23196</v>
      </c>
      <c r="I369" s="2"/>
      <c r="J369" s="2"/>
      <c r="K369" s="2"/>
      <c r="L369" s="2"/>
      <c r="M369" s="2">
        <f t="shared" si="602"/>
        <v>0</v>
      </c>
      <c r="N369" s="2"/>
      <c r="O369" s="2"/>
      <c r="P369" s="2">
        <f t="shared" si="603"/>
        <v>0</v>
      </c>
      <c r="Q369" s="2"/>
      <c r="R369" s="2"/>
      <c r="S369" s="2">
        <f t="shared" si="606"/>
        <v>0</v>
      </c>
      <c r="T369" s="2"/>
      <c r="U369" s="2">
        <f t="shared" si="604"/>
        <v>0</v>
      </c>
      <c r="V369" s="2"/>
      <c r="W369" s="75">
        <f t="shared" si="608"/>
        <v>-4521</v>
      </c>
      <c r="X369" s="75">
        <f t="shared" si="609"/>
        <v>5</v>
      </c>
      <c r="Y369" s="75">
        <f t="shared" si="605"/>
        <v>0</v>
      </c>
      <c r="Z369" s="2"/>
      <c r="AA369" s="2">
        <f t="shared" si="610"/>
        <v>2500</v>
      </c>
      <c r="AB369" s="2">
        <f>IF($F369&lt;=AD$64,AD$65,AD$66)*Calc!$B$12+AD$63</f>
        <v>1500</v>
      </c>
      <c r="AC369" s="2">
        <f t="shared" si="611"/>
        <v>4000</v>
      </c>
      <c r="AD369" s="126">
        <f t="shared" si="612"/>
        <v>-6785</v>
      </c>
      <c r="AE369" s="112">
        <v>4363</v>
      </c>
      <c r="AF369" s="75">
        <f t="shared" si="516"/>
        <v>0</v>
      </c>
      <c r="AG369" s="75"/>
      <c r="AH369" s="75">
        <f t="shared" si="517"/>
        <v>-3104</v>
      </c>
      <c r="AI369" s="75">
        <f t="shared" si="613"/>
        <v>0</v>
      </c>
      <c r="AJ369" s="75">
        <f t="shared" si="614"/>
        <v>0</v>
      </c>
      <c r="AK369" s="75">
        <f t="shared" si="615"/>
        <v>-6197</v>
      </c>
      <c r="AL369" s="75">
        <f t="shared" si="616"/>
        <v>-6197</v>
      </c>
      <c r="AM369" s="114">
        <v>4440</v>
      </c>
      <c r="AN369" s="120"/>
      <c r="AO369" s="75">
        <f t="shared" si="483"/>
        <v>-8964</v>
      </c>
      <c r="AP369" s="75">
        <f t="shared" si="483"/>
        <v>-5463</v>
      </c>
      <c r="AQ369" s="75"/>
      <c r="AR369" s="126">
        <f t="shared" si="520"/>
        <v>-6630</v>
      </c>
      <c r="AS369" s="75">
        <f t="shared" si="596"/>
        <v>-7767</v>
      </c>
      <c r="AT369" s="75">
        <f t="shared" si="596"/>
        <v>-8953</v>
      </c>
      <c r="AU369" s="75">
        <f t="shared" si="596"/>
        <v>0</v>
      </c>
      <c r="AV369" s="75">
        <f t="shared" si="596"/>
        <v>-7297</v>
      </c>
      <c r="AW369" s="112">
        <v>4347</v>
      </c>
      <c r="AX369" s="75">
        <f t="shared" si="485"/>
        <v>-10363</v>
      </c>
      <c r="AY369" s="75">
        <f t="shared" si="485"/>
        <v>-6940</v>
      </c>
      <c r="AZ369" s="75"/>
      <c r="BA369" s="75">
        <f t="shared" ref="BA369:BF393" si="643">-ROUND(MAX(INDEX(BA$26:BA$38,MATCH(MAX($F369-BA$86-IF(BA$8="Yes",IF(BA$9=0,$U369,MIN($U369,BA$9)),0),0),BA$12:BA$25,1))*(MAX($F369-BA$86-IF(BA$8="Yes",IF(BA$9=0,$U369,MIN($U369,BA$9)),0),0)-INDEX(BA$12:BA$25,MATCH(MAX($F369-BA$86-IF(BA$8="Yes",IF(BA$9=0,$U369,MIN($U369,BA$9)),0),0),BA$12:BA$25,1)))+INDEX(BA$39:BA$51,MATCH(MAX($F369-BA$86-IF(BA$8="Yes",IF(BA$9=0,$U369,MIN($U369,BA$9)),0),0),BA$12:BA$25,1))-BA$87,0),0)</f>
        <v>-6711</v>
      </c>
      <c r="BB369" s="75">
        <f t="shared" si="643"/>
        <v>-4316</v>
      </c>
      <c r="BC369" s="75">
        <f t="shared" si="643"/>
        <v>-7726</v>
      </c>
      <c r="BD369" s="75">
        <f t="shared" si="643"/>
        <v>-7081</v>
      </c>
      <c r="BE369" s="75">
        <f t="shared" si="643"/>
        <v>-6076</v>
      </c>
      <c r="BF369" s="75">
        <f t="shared" si="643"/>
        <v>-5088</v>
      </c>
      <c r="BG369" s="112">
        <v>3182</v>
      </c>
      <c r="BH369" s="75">
        <f t="shared" si="521"/>
        <v>-8076</v>
      </c>
      <c r="BI369" s="75">
        <f t="shared" si="617"/>
        <v>5150</v>
      </c>
      <c r="BJ369" s="75">
        <f t="shared" si="618"/>
        <v>-6192</v>
      </c>
      <c r="BK369" s="75">
        <f t="shared" si="487"/>
        <v>-6680</v>
      </c>
      <c r="BL369" s="75">
        <f t="shared" si="487"/>
        <v>-5636</v>
      </c>
      <c r="BM369" s="75"/>
      <c r="BN369" s="75">
        <f t="shared" si="488"/>
        <v>-8275</v>
      </c>
      <c r="BO369" s="75">
        <f t="shared" si="488"/>
        <v>-5985</v>
      </c>
      <c r="BP369" s="112">
        <v>3980</v>
      </c>
      <c r="BQ369" s="75">
        <f t="shared" si="524"/>
        <v>-5963</v>
      </c>
      <c r="BR369" s="112">
        <v>3685</v>
      </c>
      <c r="BS369" s="75">
        <f t="shared" si="619"/>
        <v>5540</v>
      </c>
      <c r="BT369" s="75">
        <f t="shared" si="600"/>
        <v>-8459</v>
      </c>
      <c r="BU369" s="75">
        <f t="shared" si="600"/>
        <v>-7528</v>
      </c>
      <c r="BV369" s="75">
        <f t="shared" si="600"/>
        <v>0</v>
      </c>
      <c r="BW369" s="75">
        <f t="shared" si="600"/>
        <v>0</v>
      </c>
      <c r="BX369" s="75">
        <f t="shared" si="600"/>
        <v>-6601</v>
      </c>
      <c r="BY369" s="75">
        <f t="shared" si="600"/>
        <v>-5804</v>
      </c>
      <c r="BZ369" s="75">
        <f t="shared" si="600"/>
        <v>-7232</v>
      </c>
      <c r="CA369" s="75">
        <f t="shared" si="600"/>
        <v>-5949</v>
      </c>
      <c r="CB369" s="112">
        <v>3794</v>
      </c>
      <c r="CC369" s="75">
        <f t="shared" si="526"/>
        <v>-1549</v>
      </c>
      <c r="CD369" s="75">
        <f t="shared" si="620"/>
        <v>500</v>
      </c>
      <c r="CE369" s="126">
        <f t="shared" si="621"/>
        <v>-3378</v>
      </c>
      <c r="CF369" s="75">
        <f t="shared" si="529"/>
        <v>-6017</v>
      </c>
      <c r="CG369" s="75"/>
      <c r="CH369" s="75">
        <f t="shared" si="490"/>
        <v>-11446</v>
      </c>
      <c r="CI369" s="75">
        <f t="shared" si="490"/>
        <v>-4237</v>
      </c>
      <c r="CJ369" s="75"/>
      <c r="CK369" s="75">
        <f t="shared" si="491"/>
        <v>-5175</v>
      </c>
      <c r="CL369" s="75">
        <f t="shared" si="491"/>
        <v>-7279</v>
      </c>
      <c r="CM369" s="112">
        <v>3781</v>
      </c>
      <c r="CN369" s="75">
        <f t="shared" si="622"/>
        <v>0</v>
      </c>
      <c r="CO369" s="75">
        <f t="shared" si="622"/>
        <v>0</v>
      </c>
      <c r="CP369" s="75">
        <f t="shared" si="622"/>
        <v>0</v>
      </c>
      <c r="CQ369" s="75"/>
      <c r="CR369" s="126">
        <f t="shared" si="530"/>
        <v>-7330</v>
      </c>
      <c r="CS369" s="112">
        <v>2824.8980000000001</v>
      </c>
      <c r="CT369" s="121">
        <f t="shared" si="623"/>
        <v>-5.3115942028985508E-2</v>
      </c>
      <c r="CU369" s="75">
        <f t="shared" si="624"/>
        <v>-7260</v>
      </c>
      <c r="CV369" s="75">
        <f t="shared" si="624"/>
        <v>-7164</v>
      </c>
      <c r="CW369" s="75">
        <f t="shared" si="624"/>
        <v>0</v>
      </c>
      <c r="CX369" s="126" cm="1">
        <f t="array" ref="CX369">IF($F369&lt;=10000,0,-ROUND(MAX(INDEX(CX$26:CX$38,MATCH(MAX($F369-CX$86-IF(CX$8="Yes",IF(CX$9=0,$U369,MIN($U369,CX$9)),0),0),CX$12:CX$25,1))*(MAX($F369-CX$86-IF(CX$8="Yes",IF(CX$9=0,$U369,MIN($U369,CX$9)),0),0)-INDEX(CX$12:CX$25,MATCH(MAX($F369-CX$86-IF(CX$8="Yes",IF(CX$9=0,$U369,MIN($U369,CX$9)),0),0),CX$12:CX$25,1)))+INDEX(CX$39:CX$51,MATCH(MAX($F369-CX$86-IF(CX$8="Yes",IF(CX$9=0,$U369,MIN($U369,CX$9)),0),0),CX$12:CX$25,1))-CX$87,0),0))*(1-_xlfn.IFNA(INDEX(WVFamilyCredit[Percent],MATCH(1,(WVFamilyCredit[Year]=Calc!$B$4)*(WVFamilyCredit[HH Size]=SUM(Calc!$B$11:$B$12))*(WVFamilyCredit[Status]=Calc!$B$8)*(WVFamilyCredit[greater than]&lt;=$F369)*(WVFamilyCredit[equal to or less than]&gt;=$F369),0)),0))</f>
        <v>-6075</v>
      </c>
      <c r="CY369" s="115" cm="1">
        <f t="array" ref="CY369">(1-_xlfn.IFNA(INDEX(WVFamilyCredit[Percent],MATCH(1,(WVFamilyCredit[Year]=Calc!$B$4)*(WVFamilyCredit[HH Size]=SUM(Calc!$B$11:$B$12))*(WVFamilyCredit[Status]=Calc!$B$8)*(WVFamilyCredit[greater than]&lt;=$F369)*(WVFamilyCredit[equal to or less than]&gt;=$F369),0)),0))</f>
        <v>1</v>
      </c>
      <c r="CZ369" s="112">
        <v>4985</v>
      </c>
      <c r="DA369" s="57"/>
      <c r="DB369" s="75">
        <f t="shared" si="494"/>
        <v>-6228</v>
      </c>
      <c r="DC369" s="75">
        <f t="shared" si="494"/>
        <v>0</v>
      </c>
      <c r="DE369" s="57"/>
      <c r="DF369" s="57">
        <f t="shared" si="625"/>
        <v>4363</v>
      </c>
      <c r="DG369" s="57">
        <f t="shared" si="626"/>
        <v>4440</v>
      </c>
      <c r="DH369">
        <v>0</v>
      </c>
      <c r="DI369" s="57">
        <f t="shared" si="627"/>
        <v>4347</v>
      </c>
      <c r="DJ369" s="75">
        <f t="shared" si="628"/>
        <v>3182</v>
      </c>
      <c r="DK369" s="75">
        <f t="shared" si="629"/>
        <v>3980</v>
      </c>
      <c r="DL369" s="75">
        <f t="shared" si="630"/>
        <v>3685</v>
      </c>
      <c r="DM369" s="57">
        <f t="shared" si="631"/>
        <v>3794</v>
      </c>
      <c r="DN369" s="57">
        <f t="shared" si="632"/>
        <v>3781</v>
      </c>
      <c r="DO369">
        <f>0</f>
        <v>0</v>
      </c>
      <c r="DP369">
        <v>0</v>
      </c>
      <c r="DQ369" s="57">
        <f t="shared" si="633"/>
        <v>-7330</v>
      </c>
      <c r="DR369" s="75">
        <f t="shared" si="634"/>
        <v>-6075</v>
      </c>
      <c r="EB369" s="209" cm="1">
        <f t="array" ref="EB369">_xlfn.IFNA(INDEX(CAeitcTable[],MATCH(1,(CAeitcTable[At Least]&lt;=$F369)*(CAeitcTable[But Not Over]&gt;=$F369),0),MATCH(MIN($B$12,3),VALUE(CAeitcTable[#Headers]),0)),0)</f>
        <v>0</v>
      </c>
      <c r="EC369">
        <f t="shared" si="597"/>
        <v>0</v>
      </c>
      <c r="ED369">
        <f t="shared" si="597"/>
        <v>0</v>
      </c>
      <c r="EE369">
        <f t="shared" si="597"/>
        <v>0</v>
      </c>
      <c r="EF369">
        <f t="shared" si="597"/>
        <v>0</v>
      </c>
      <c r="EI369">
        <f t="shared" si="531"/>
        <v>0</v>
      </c>
      <c r="EK369">
        <f t="shared" si="598"/>
        <v>0</v>
      </c>
      <c r="EL369">
        <f t="shared" si="598"/>
        <v>0</v>
      </c>
      <c r="EM369">
        <f t="shared" si="598"/>
        <v>0</v>
      </c>
      <c r="EN369">
        <f t="shared" si="598"/>
        <v>0</v>
      </c>
      <c r="EP369">
        <f t="shared" si="497"/>
        <v>0</v>
      </c>
      <c r="EQ369">
        <f t="shared" si="497"/>
        <v>0</v>
      </c>
      <c r="ER369" s="209">
        <f t="shared" si="635"/>
        <v>0</v>
      </c>
      <c r="ES369">
        <f t="shared" si="498"/>
        <v>0</v>
      </c>
      <c r="ET369">
        <f t="shared" si="498"/>
        <v>0</v>
      </c>
      <c r="EU369" s="213">
        <f t="shared" si="533"/>
        <v>0</v>
      </c>
      <c r="EW369" s="215">
        <f t="shared" si="636"/>
        <v>0</v>
      </c>
      <c r="EX369">
        <f t="shared" si="499"/>
        <v>0</v>
      </c>
      <c r="EY369">
        <f t="shared" si="499"/>
        <v>0</v>
      </c>
      <c r="FB369">
        <f t="shared" si="637"/>
        <v>0</v>
      </c>
      <c r="FC369">
        <f t="shared" si="637"/>
        <v>0</v>
      </c>
      <c r="FD369">
        <f t="shared" si="637"/>
        <v>0</v>
      </c>
      <c r="FG369" s="215">
        <f t="shared" si="638"/>
        <v>0</v>
      </c>
      <c r="FH369">
        <f t="shared" si="501"/>
        <v>0</v>
      </c>
      <c r="FI369">
        <f t="shared" si="501"/>
        <v>0</v>
      </c>
      <c r="FK369">
        <f t="shared" si="536"/>
        <v>0</v>
      </c>
      <c r="FL369" s="215">
        <f t="shared" si="639"/>
        <v>0</v>
      </c>
      <c r="FP369" s="215">
        <f t="shared" si="640"/>
        <v>0</v>
      </c>
      <c r="FQ369">
        <f t="shared" si="539"/>
        <v>0</v>
      </c>
      <c r="FR369" s="215">
        <f t="shared" si="641"/>
        <v>0</v>
      </c>
      <c r="FS369" s="209">
        <f t="shared" si="541"/>
        <v>315</v>
      </c>
      <c r="FU369">
        <f t="shared" si="542"/>
        <v>0</v>
      </c>
    </row>
    <row r="370" spans="6:177">
      <c r="F370" s="2">
        <v>138500</v>
      </c>
      <c r="G370">
        <f t="shared" si="607"/>
        <v>138525</v>
      </c>
      <c r="H370" s="75">
        <f t="shared" si="601"/>
        <v>-23316</v>
      </c>
      <c r="I370" s="2"/>
      <c r="J370" s="2"/>
      <c r="K370" s="2"/>
      <c r="L370" s="2"/>
      <c r="M370" s="2">
        <f t="shared" si="602"/>
        <v>0</v>
      </c>
      <c r="N370" s="2"/>
      <c r="O370" s="2"/>
      <c r="P370" s="2">
        <f t="shared" si="603"/>
        <v>0</v>
      </c>
      <c r="Q370" s="2"/>
      <c r="R370" s="2"/>
      <c r="S370" s="2">
        <f t="shared" si="606"/>
        <v>0</v>
      </c>
      <c r="T370" s="2"/>
      <c r="U370" s="2">
        <f t="shared" si="604"/>
        <v>0</v>
      </c>
      <c r="V370" s="2"/>
      <c r="W370" s="75">
        <f t="shared" si="608"/>
        <v>-4541</v>
      </c>
      <c r="X370" s="75">
        <f t="shared" si="609"/>
        <v>5</v>
      </c>
      <c r="Y370" s="75">
        <f t="shared" si="605"/>
        <v>0</v>
      </c>
      <c r="Z370" s="2"/>
      <c r="AA370" s="2">
        <f t="shared" si="610"/>
        <v>2500</v>
      </c>
      <c r="AB370" s="2">
        <f>IF($F370&lt;=AD$64,AD$65,AD$66)*Calc!$B$12+AD$63</f>
        <v>1500</v>
      </c>
      <c r="AC370" s="2">
        <f t="shared" si="611"/>
        <v>4000</v>
      </c>
      <c r="AD370" s="126">
        <f t="shared" si="612"/>
        <v>-6810</v>
      </c>
      <c r="AE370" s="112">
        <v>4363</v>
      </c>
      <c r="AF370" s="75">
        <f t="shared" si="516"/>
        <v>0</v>
      </c>
      <c r="AG370" s="75"/>
      <c r="AH370" s="75">
        <f t="shared" si="517"/>
        <v>-3116</v>
      </c>
      <c r="AI370" s="75">
        <f t="shared" si="613"/>
        <v>0</v>
      </c>
      <c r="AJ370" s="75">
        <f t="shared" si="614"/>
        <v>0</v>
      </c>
      <c r="AK370" s="75">
        <f t="shared" si="615"/>
        <v>-6221</v>
      </c>
      <c r="AL370" s="75">
        <f t="shared" si="616"/>
        <v>-6221</v>
      </c>
      <c r="AM370" s="114">
        <v>4440</v>
      </c>
      <c r="AN370" s="120"/>
      <c r="AO370" s="75">
        <f t="shared" si="483"/>
        <v>-9010</v>
      </c>
      <c r="AP370" s="75">
        <f t="shared" si="483"/>
        <v>-5485</v>
      </c>
      <c r="AQ370" s="75"/>
      <c r="AR370" s="126">
        <f t="shared" si="520"/>
        <v>-6660</v>
      </c>
      <c r="AS370" s="75">
        <f t="shared" si="596"/>
        <v>-7800</v>
      </c>
      <c r="AT370" s="75">
        <f t="shared" si="596"/>
        <v>-8995</v>
      </c>
      <c r="AU370" s="75">
        <f t="shared" si="596"/>
        <v>0</v>
      </c>
      <c r="AV370" s="75">
        <f t="shared" si="596"/>
        <v>-7326</v>
      </c>
      <c r="AW370" s="112">
        <v>4347</v>
      </c>
      <c r="AX370" s="75">
        <f t="shared" si="485"/>
        <v>-10404</v>
      </c>
      <c r="AY370" s="75">
        <f t="shared" si="485"/>
        <v>-6969</v>
      </c>
      <c r="AZ370" s="75"/>
      <c r="BA370" s="75">
        <f t="shared" si="643"/>
        <v>-6736</v>
      </c>
      <c r="BB370" s="75">
        <f t="shared" si="643"/>
        <v>-4331</v>
      </c>
      <c r="BC370" s="75">
        <f t="shared" si="643"/>
        <v>-7756</v>
      </c>
      <c r="BD370" s="75">
        <f t="shared" si="643"/>
        <v>-7109</v>
      </c>
      <c r="BE370" s="75">
        <f t="shared" si="643"/>
        <v>-6098</v>
      </c>
      <c r="BF370" s="75">
        <f t="shared" si="643"/>
        <v>-5110</v>
      </c>
      <c r="BG370" s="112">
        <v>3182</v>
      </c>
      <c r="BH370" s="75">
        <f t="shared" si="521"/>
        <v>-8111</v>
      </c>
      <c r="BI370" s="75">
        <f t="shared" si="617"/>
        <v>5150</v>
      </c>
      <c r="BJ370" s="75">
        <f t="shared" si="618"/>
        <v>-6218</v>
      </c>
      <c r="BK370" s="75">
        <f t="shared" si="487"/>
        <v>-6705</v>
      </c>
      <c r="BL370" s="75">
        <f t="shared" si="487"/>
        <v>-5657</v>
      </c>
      <c r="BM370" s="75"/>
      <c r="BN370" s="75">
        <f t="shared" si="488"/>
        <v>-8314</v>
      </c>
      <c r="BO370" s="75">
        <f t="shared" si="488"/>
        <v>-6010</v>
      </c>
      <c r="BP370" s="112">
        <v>3980</v>
      </c>
      <c r="BQ370" s="75">
        <f t="shared" si="524"/>
        <v>-5987</v>
      </c>
      <c r="BR370" s="112">
        <v>3685</v>
      </c>
      <c r="BS370" s="75">
        <f t="shared" si="619"/>
        <v>5540</v>
      </c>
      <c r="BT370" s="75">
        <f t="shared" si="600"/>
        <v>-8493</v>
      </c>
      <c r="BU370" s="75">
        <f t="shared" si="600"/>
        <v>-7561</v>
      </c>
      <c r="BV370" s="75">
        <f t="shared" si="600"/>
        <v>0</v>
      </c>
      <c r="BW370" s="75">
        <f t="shared" si="600"/>
        <v>0</v>
      </c>
      <c r="BX370" s="75">
        <f t="shared" si="600"/>
        <v>-6633</v>
      </c>
      <c r="BY370" s="75">
        <f t="shared" si="600"/>
        <v>-5828</v>
      </c>
      <c r="BZ370" s="75">
        <f t="shared" si="600"/>
        <v>-7262</v>
      </c>
      <c r="CA370" s="75">
        <f t="shared" si="600"/>
        <v>-5973</v>
      </c>
      <c r="CB370" s="112">
        <v>3794</v>
      </c>
      <c r="CC370" s="75">
        <f t="shared" si="526"/>
        <v>-1559</v>
      </c>
      <c r="CD370" s="75">
        <f t="shared" si="620"/>
        <v>500</v>
      </c>
      <c r="CE370" s="126">
        <f t="shared" si="621"/>
        <v>-3397</v>
      </c>
      <c r="CF370" s="75">
        <f t="shared" si="529"/>
        <v>-6041</v>
      </c>
      <c r="CG370" s="75"/>
      <c r="CH370" s="75">
        <f t="shared" si="490"/>
        <v>-11495</v>
      </c>
      <c r="CI370" s="75">
        <f t="shared" si="490"/>
        <v>-4252</v>
      </c>
      <c r="CJ370" s="75"/>
      <c r="CK370" s="75">
        <f t="shared" si="491"/>
        <v>-5199</v>
      </c>
      <c r="CL370" s="75">
        <f t="shared" si="491"/>
        <v>-7311</v>
      </c>
      <c r="CM370" s="112">
        <v>3781</v>
      </c>
      <c r="CN370" s="75">
        <f t="shared" si="622"/>
        <v>0</v>
      </c>
      <c r="CO370" s="75">
        <f t="shared" si="622"/>
        <v>0</v>
      </c>
      <c r="CP370" s="75">
        <f t="shared" si="622"/>
        <v>0</v>
      </c>
      <c r="CQ370" s="75"/>
      <c r="CR370" s="126">
        <f t="shared" si="530"/>
        <v>-7360</v>
      </c>
      <c r="CS370" s="112">
        <v>2824.8980000000001</v>
      </c>
      <c r="CT370" s="121">
        <f t="shared" si="623"/>
        <v>-5.3140794223826712E-2</v>
      </c>
      <c r="CU370" s="75">
        <f t="shared" si="624"/>
        <v>-7298</v>
      </c>
      <c r="CV370" s="75">
        <f t="shared" si="624"/>
        <v>-7193</v>
      </c>
      <c r="CW370" s="75">
        <f t="shared" si="624"/>
        <v>0</v>
      </c>
      <c r="CX370" s="126" cm="1">
        <f t="array" ref="CX370">IF($F370&lt;=10000,0,-ROUND(MAX(INDEX(CX$26:CX$38,MATCH(MAX($F370-CX$86-IF(CX$8="Yes",IF(CX$9=0,$U370,MIN($U370,CX$9)),0),0),CX$12:CX$25,1))*(MAX($F370-CX$86-IF(CX$8="Yes",IF(CX$9=0,$U370,MIN($U370,CX$9)),0),0)-INDEX(CX$12:CX$25,MATCH(MAX($F370-CX$86-IF(CX$8="Yes",IF(CX$9=0,$U370,MIN($U370,CX$9)),0),0),CX$12:CX$25,1)))+INDEX(CX$39:CX$51,MATCH(MAX($F370-CX$86-IF(CX$8="Yes",IF(CX$9=0,$U370,MIN($U370,CX$9)),0),0),CX$12:CX$25,1))-CX$87,0),0))*(1-_xlfn.IFNA(INDEX(WVFamilyCredit[Percent],MATCH(1,(WVFamilyCredit[Year]=Calc!$B$4)*(WVFamilyCredit[HH Size]=SUM(Calc!$B$11:$B$12))*(WVFamilyCredit[Status]=Calc!$B$8)*(WVFamilyCredit[greater than]&lt;=$F370)*(WVFamilyCredit[equal to or less than]&gt;=$F370),0)),0))</f>
        <v>-6100</v>
      </c>
      <c r="CY370" s="115" cm="1">
        <f t="array" ref="CY370">(1-_xlfn.IFNA(INDEX(WVFamilyCredit[Percent],MATCH(1,(WVFamilyCredit[Year]=Calc!$B$4)*(WVFamilyCredit[HH Size]=SUM(Calc!$B$11:$B$12))*(WVFamilyCredit[Status]=Calc!$B$8)*(WVFamilyCredit[greater than]&lt;=$F370)*(WVFamilyCredit[equal to or less than]&gt;=$F370),0)),0))</f>
        <v>1</v>
      </c>
      <c r="CZ370" s="112">
        <v>4985</v>
      </c>
      <c r="DA370" s="57"/>
      <c r="DB370" s="75">
        <f t="shared" si="494"/>
        <v>-6254</v>
      </c>
      <c r="DC370" s="75">
        <f t="shared" si="494"/>
        <v>0</v>
      </c>
      <c r="DE370" s="57"/>
      <c r="DF370" s="57">
        <f t="shared" si="625"/>
        <v>4363</v>
      </c>
      <c r="DG370" s="57">
        <f t="shared" si="626"/>
        <v>4440</v>
      </c>
      <c r="DH370">
        <v>0</v>
      </c>
      <c r="DI370" s="57">
        <f t="shared" si="627"/>
        <v>4347</v>
      </c>
      <c r="DJ370" s="75">
        <f t="shared" si="628"/>
        <v>3182</v>
      </c>
      <c r="DK370" s="75">
        <f t="shared" si="629"/>
        <v>3980</v>
      </c>
      <c r="DL370" s="75">
        <f t="shared" si="630"/>
        <v>3685</v>
      </c>
      <c r="DM370" s="57">
        <f t="shared" si="631"/>
        <v>3794</v>
      </c>
      <c r="DN370" s="57">
        <f t="shared" si="632"/>
        <v>3781</v>
      </c>
      <c r="DO370">
        <f>0</f>
        <v>0</v>
      </c>
      <c r="DP370">
        <v>0</v>
      </c>
      <c r="DQ370" s="57">
        <f t="shared" si="633"/>
        <v>-7360</v>
      </c>
      <c r="DR370" s="75">
        <f t="shared" si="634"/>
        <v>-6100</v>
      </c>
      <c r="EB370" s="209" cm="1">
        <f t="array" ref="EB370">_xlfn.IFNA(INDEX(CAeitcTable[],MATCH(1,(CAeitcTable[At Least]&lt;=$F370)*(CAeitcTable[But Not Over]&gt;=$F370),0),MATCH(MIN($B$12,3),VALUE(CAeitcTable[#Headers]),0)),0)</f>
        <v>0</v>
      </c>
      <c r="EC370">
        <f t="shared" si="597"/>
        <v>0</v>
      </c>
      <c r="ED370">
        <f t="shared" si="597"/>
        <v>0</v>
      </c>
      <c r="EE370">
        <f t="shared" si="597"/>
        <v>0</v>
      </c>
      <c r="EF370">
        <f t="shared" si="597"/>
        <v>0</v>
      </c>
      <c r="EI370">
        <f t="shared" si="531"/>
        <v>0</v>
      </c>
      <c r="EK370">
        <f t="shared" si="598"/>
        <v>0</v>
      </c>
      <c r="EL370">
        <f t="shared" si="598"/>
        <v>0</v>
      </c>
      <c r="EM370">
        <f t="shared" si="598"/>
        <v>0</v>
      </c>
      <c r="EN370">
        <f t="shared" si="598"/>
        <v>0</v>
      </c>
      <c r="EP370">
        <f t="shared" si="497"/>
        <v>0</v>
      </c>
      <c r="EQ370">
        <f t="shared" si="497"/>
        <v>0</v>
      </c>
      <c r="ER370" s="209">
        <f t="shared" si="635"/>
        <v>0</v>
      </c>
      <c r="ES370">
        <f t="shared" si="498"/>
        <v>0</v>
      </c>
      <c r="ET370">
        <f t="shared" si="498"/>
        <v>0</v>
      </c>
      <c r="EU370" s="213">
        <f t="shared" si="533"/>
        <v>0</v>
      </c>
      <c r="EW370" s="215">
        <f t="shared" si="636"/>
        <v>0</v>
      </c>
      <c r="EX370">
        <f t="shared" si="499"/>
        <v>0</v>
      </c>
      <c r="EY370">
        <f t="shared" si="499"/>
        <v>0</v>
      </c>
      <c r="FB370">
        <f t="shared" si="637"/>
        <v>0</v>
      </c>
      <c r="FC370">
        <f t="shared" si="637"/>
        <v>0</v>
      </c>
      <c r="FD370">
        <f t="shared" si="637"/>
        <v>0</v>
      </c>
      <c r="FG370" s="215">
        <f t="shared" si="638"/>
        <v>0</v>
      </c>
      <c r="FH370">
        <f t="shared" si="501"/>
        <v>0</v>
      </c>
      <c r="FI370">
        <f t="shared" si="501"/>
        <v>0</v>
      </c>
      <c r="FK370">
        <f t="shared" si="536"/>
        <v>0</v>
      </c>
      <c r="FL370" s="215">
        <f t="shared" si="639"/>
        <v>0</v>
      </c>
      <c r="FP370" s="215">
        <f t="shared" si="640"/>
        <v>0</v>
      </c>
      <c r="FQ370">
        <f t="shared" si="539"/>
        <v>0</v>
      </c>
      <c r="FR370" s="215">
        <f t="shared" si="641"/>
        <v>0</v>
      </c>
      <c r="FS370" s="209">
        <f t="shared" si="541"/>
        <v>315</v>
      </c>
      <c r="FU370">
        <f t="shared" si="542"/>
        <v>0</v>
      </c>
    </row>
    <row r="371" spans="6:177">
      <c r="F371" s="2">
        <v>139000</v>
      </c>
      <c r="G371">
        <f t="shared" si="607"/>
        <v>139025</v>
      </c>
      <c r="H371" s="75">
        <f t="shared" si="601"/>
        <v>-23436</v>
      </c>
      <c r="I371" s="2"/>
      <c r="J371" s="2"/>
      <c r="K371" s="2"/>
      <c r="L371" s="2"/>
      <c r="M371" s="2">
        <f t="shared" si="602"/>
        <v>0</v>
      </c>
      <c r="N371" s="2"/>
      <c r="O371" s="2"/>
      <c r="P371" s="2">
        <f t="shared" si="603"/>
        <v>0</v>
      </c>
      <c r="Q371" s="2"/>
      <c r="R371" s="2"/>
      <c r="S371" s="2">
        <f t="shared" si="606"/>
        <v>0</v>
      </c>
      <c r="T371" s="2"/>
      <c r="U371" s="2">
        <f t="shared" si="604"/>
        <v>0</v>
      </c>
      <c r="V371" s="2"/>
      <c r="W371" s="75">
        <f t="shared" si="608"/>
        <v>-4560</v>
      </c>
      <c r="X371" s="75">
        <f t="shared" si="609"/>
        <v>5</v>
      </c>
      <c r="Y371" s="75">
        <f t="shared" si="605"/>
        <v>0</v>
      </c>
      <c r="Z371" s="2"/>
      <c r="AA371" s="2">
        <f t="shared" si="610"/>
        <v>2500</v>
      </c>
      <c r="AB371" s="2">
        <f>IF($F371&lt;=AD$64,AD$65,AD$66)*Calc!$B$12+AD$63</f>
        <v>1500</v>
      </c>
      <c r="AC371" s="2">
        <f t="shared" si="611"/>
        <v>4000</v>
      </c>
      <c r="AD371" s="126">
        <f t="shared" si="612"/>
        <v>-6835</v>
      </c>
      <c r="AE371" s="112">
        <v>4363</v>
      </c>
      <c r="AF371" s="75">
        <f t="shared" si="516"/>
        <v>0</v>
      </c>
      <c r="AG371" s="75"/>
      <c r="AH371" s="75">
        <f t="shared" si="517"/>
        <v>-3129</v>
      </c>
      <c r="AI371" s="75">
        <f t="shared" si="613"/>
        <v>0</v>
      </c>
      <c r="AJ371" s="75">
        <f t="shared" si="614"/>
        <v>0</v>
      </c>
      <c r="AK371" s="75">
        <f t="shared" si="615"/>
        <v>-6244</v>
      </c>
      <c r="AL371" s="75">
        <f t="shared" si="616"/>
        <v>-6244</v>
      </c>
      <c r="AM371" s="114">
        <v>4440</v>
      </c>
      <c r="AN371" s="120"/>
      <c r="AO371" s="75">
        <f t="shared" si="483"/>
        <v>-9057</v>
      </c>
      <c r="AP371" s="75">
        <f t="shared" si="483"/>
        <v>-5507</v>
      </c>
      <c r="AQ371" s="75"/>
      <c r="AR371" s="126">
        <f t="shared" si="520"/>
        <v>-6690</v>
      </c>
      <c r="AS371" s="75">
        <f t="shared" si="596"/>
        <v>-7833</v>
      </c>
      <c r="AT371" s="75">
        <f t="shared" si="596"/>
        <v>-9038</v>
      </c>
      <c r="AU371" s="75">
        <f t="shared" si="596"/>
        <v>0</v>
      </c>
      <c r="AV371" s="75">
        <f t="shared" si="596"/>
        <v>-7354</v>
      </c>
      <c r="AW371" s="112">
        <v>4347</v>
      </c>
      <c r="AX371" s="75">
        <f t="shared" si="485"/>
        <v>-10445</v>
      </c>
      <c r="AY371" s="75">
        <f t="shared" si="485"/>
        <v>-6998</v>
      </c>
      <c r="AZ371" s="75"/>
      <c r="BA371" s="75">
        <f t="shared" si="643"/>
        <v>-6760</v>
      </c>
      <c r="BB371" s="75">
        <f t="shared" si="643"/>
        <v>-4347</v>
      </c>
      <c r="BC371" s="75">
        <f t="shared" si="643"/>
        <v>-7786</v>
      </c>
      <c r="BD371" s="75">
        <f t="shared" si="643"/>
        <v>-7138</v>
      </c>
      <c r="BE371" s="75">
        <f t="shared" si="643"/>
        <v>-6121</v>
      </c>
      <c r="BF371" s="75">
        <f t="shared" si="643"/>
        <v>-5131</v>
      </c>
      <c r="BG371" s="112">
        <v>3182</v>
      </c>
      <c r="BH371" s="75">
        <f t="shared" si="521"/>
        <v>-8147</v>
      </c>
      <c r="BI371" s="75">
        <f t="shared" si="617"/>
        <v>5150</v>
      </c>
      <c r="BJ371" s="75">
        <f t="shared" si="618"/>
        <v>-6244</v>
      </c>
      <c r="BK371" s="75">
        <f t="shared" si="487"/>
        <v>-6730</v>
      </c>
      <c r="BL371" s="75">
        <f t="shared" si="487"/>
        <v>-5678</v>
      </c>
      <c r="BM371" s="75"/>
      <c r="BN371" s="75">
        <f t="shared" si="488"/>
        <v>-8353</v>
      </c>
      <c r="BO371" s="75">
        <f t="shared" si="488"/>
        <v>-6035</v>
      </c>
      <c r="BP371" s="112">
        <v>3980</v>
      </c>
      <c r="BQ371" s="75">
        <f t="shared" si="524"/>
        <v>-6012</v>
      </c>
      <c r="BR371" s="112">
        <v>3685</v>
      </c>
      <c r="BS371" s="75">
        <f t="shared" si="619"/>
        <v>5540</v>
      </c>
      <c r="BT371" s="75">
        <f t="shared" si="600"/>
        <v>-8527</v>
      </c>
      <c r="BU371" s="75">
        <f t="shared" si="600"/>
        <v>-7594</v>
      </c>
      <c r="BV371" s="75">
        <f t="shared" si="600"/>
        <v>0</v>
      </c>
      <c r="BW371" s="75">
        <f t="shared" si="600"/>
        <v>0</v>
      </c>
      <c r="BX371" s="75">
        <f t="shared" si="600"/>
        <v>-6664</v>
      </c>
      <c r="BY371" s="75">
        <f t="shared" si="600"/>
        <v>-5853</v>
      </c>
      <c r="BZ371" s="75">
        <f t="shared" si="600"/>
        <v>-7292</v>
      </c>
      <c r="CA371" s="75">
        <f t="shared" si="600"/>
        <v>-5997</v>
      </c>
      <c r="CB371" s="112">
        <v>3794</v>
      </c>
      <c r="CC371" s="75">
        <f t="shared" si="526"/>
        <v>-1568</v>
      </c>
      <c r="CD371" s="75">
        <f t="shared" si="620"/>
        <v>500</v>
      </c>
      <c r="CE371" s="126">
        <f t="shared" si="621"/>
        <v>-3415</v>
      </c>
      <c r="CF371" s="75">
        <f t="shared" si="529"/>
        <v>-6065</v>
      </c>
      <c r="CG371" s="75"/>
      <c r="CH371" s="75">
        <f t="shared" si="490"/>
        <v>-11545</v>
      </c>
      <c r="CI371" s="75">
        <f t="shared" si="490"/>
        <v>-4267</v>
      </c>
      <c r="CJ371" s="75"/>
      <c r="CK371" s="75">
        <f t="shared" si="491"/>
        <v>-5222</v>
      </c>
      <c r="CL371" s="75">
        <f t="shared" si="491"/>
        <v>-7343</v>
      </c>
      <c r="CM371" s="112">
        <v>3781</v>
      </c>
      <c r="CN371" s="75">
        <f t="shared" si="622"/>
        <v>0</v>
      </c>
      <c r="CO371" s="75">
        <f t="shared" si="622"/>
        <v>0</v>
      </c>
      <c r="CP371" s="75">
        <f t="shared" si="622"/>
        <v>0</v>
      </c>
      <c r="CQ371" s="75"/>
      <c r="CR371" s="126">
        <f t="shared" si="530"/>
        <v>-7391</v>
      </c>
      <c r="CS371" s="112">
        <v>2824.8980000000001</v>
      </c>
      <c r="CT371" s="121">
        <f t="shared" si="623"/>
        <v>-5.3172661870503596E-2</v>
      </c>
      <c r="CU371" s="75">
        <f t="shared" si="624"/>
        <v>-7336</v>
      </c>
      <c r="CV371" s="75">
        <f t="shared" si="624"/>
        <v>-7222</v>
      </c>
      <c r="CW371" s="75">
        <f t="shared" si="624"/>
        <v>0</v>
      </c>
      <c r="CX371" s="126" cm="1">
        <f t="array" ref="CX371">IF($F371&lt;=10000,0,-ROUND(MAX(INDEX(CX$26:CX$38,MATCH(MAX($F371-CX$86-IF(CX$8="Yes",IF(CX$9=0,$U371,MIN($U371,CX$9)),0),0),CX$12:CX$25,1))*(MAX($F371-CX$86-IF(CX$8="Yes",IF(CX$9=0,$U371,MIN($U371,CX$9)),0),0)-INDEX(CX$12:CX$25,MATCH(MAX($F371-CX$86-IF(CX$8="Yes",IF(CX$9=0,$U371,MIN($U371,CX$9)),0),0),CX$12:CX$25,1)))+INDEX(CX$39:CX$51,MATCH(MAX($F371-CX$86-IF(CX$8="Yes",IF(CX$9=0,$U371,MIN($U371,CX$9)),0),0),CX$12:CX$25,1))-CX$87,0),0))*(1-_xlfn.IFNA(INDEX(WVFamilyCredit[Percent],MATCH(1,(WVFamilyCredit[Year]=Calc!$B$4)*(WVFamilyCredit[HH Size]=SUM(Calc!$B$11:$B$12))*(WVFamilyCredit[Status]=Calc!$B$8)*(WVFamilyCredit[greater than]&lt;=$F371)*(WVFamilyCredit[equal to or less than]&gt;=$F371),0)),0))</f>
        <v>-6126</v>
      </c>
      <c r="CY371" s="115" cm="1">
        <f t="array" ref="CY371">(1-_xlfn.IFNA(INDEX(WVFamilyCredit[Percent],MATCH(1,(WVFamilyCredit[Year]=Calc!$B$4)*(WVFamilyCredit[HH Size]=SUM(Calc!$B$11:$B$12))*(WVFamilyCredit[Status]=Calc!$B$8)*(WVFamilyCredit[greater than]&lt;=$F371)*(WVFamilyCredit[equal to or less than]&gt;=$F371),0)),0))</f>
        <v>1</v>
      </c>
      <c r="CZ371" s="112">
        <v>4985</v>
      </c>
      <c r="DA371" s="57"/>
      <c r="DB371" s="75">
        <f t="shared" si="494"/>
        <v>-6281</v>
      </c>
      <c r="DC371" s="75">
        <f t="shared" si="494"/>
        <v>0</v>
      </c>
      <c r="DE371" s="57"/>
      <c r="DF371" s="57">
        <f t="shared" si="625"/>
        <v>4363</v>
      </c>
      <c r="DG371" s="57">
        <f t="shared" si="626"/>
        <v>4440</v>
      </c>
      <c r="DH371">
        <v>0</v>
      </c>
      <c r="DI371" s="57">
        <f t="shared" si="627"/>
        <v>4347</v>
      </c>
      <c r="DJ371" s="75">
        <f t="shared" si="628"/>
        <v>3182</v>
      </c>
      <c r="DK371" s="75">
        <f t="shared" si="629"/>
        <v>3980</v>
      </c>
      <c r="DL371" s="75">
        <f t="shared" si="630"/>
        <v>3685</v>
      </c>
      <c r="DM371" s="57">
        <f t="shared" si="631"/>
        <v>3794</v>
      </c>
      <c r="DN371" s="57">
        <f t="shared" si="632"/>
        <v>3781</v>
      </c>
      <c r="DO371">
        <f>0</f>
        <v>0</v>
      </c>
      <c r="DP371">
        <v>0</v>
      </c>
      <c r="DQ371" s="57">
        <f t="shared" si="633"/>
        <v>-7391</v>
      </c>
      <c r="DR371" s="75">
        <f t="shared" si="634"/>
        <v>-6126</v>
      </c>
      <c r="EB371" s="209" cm="1">
        <f t="array" ref="EB371">_xlfn.IFNA(INDEX(CAeitcTable[],MATCH(1,(CAeitcTable[At Least]&lt;=$F371)*(CAeitcTable[But Not Over]&gt;=$F371),0),MATCH(MIN($B$12,3),VALUE(CAeitcTable[#Headers]),0)),0)</f>
        <v>0</v>
      </c>
      <c r="EC371">
        <f t="shared" si="597"/>
        <v>0</v>
      </c>
      <c r="ED371">
        <f t="shared" si="597"/>
        <v>0</v>
      </c>
      <c r="EE371">
        <f t="shared" si="597"/>
        <v>0</v>
      </c>
      <c r="EF371">
        <f t="shared" si="597"/>
        <v>0</v>
      </c>
      <c r="EI371">
        <f t="shared" si="531"/>
        <v>0</v>
      </c>
      <c r="EK371">
        <f t="shared" si="598"/>
        <v>0</v>
      </c>
      <c r="EL371">
        <f t="shared" si="598"/>
        <v>0</v>
      </c>
      <c r="EM371">
        <f t="shared" si="598"/>
        <v>0</v>
      </c>
      <c r="EN371">
        <f t="shared" si="598"/>
        <v>0</v>
      </c>
      <c r="EP371">
        <f t="shared" si="497"/>
        <v>0</v>
      </c>
      <c r="EQ371">
        <f t="shared" si="497"/>
        <v>0</v>
      </c>
      <c r="ER371" s="209">
        <f t="shared" si="635"/>
        <v>0</v>
      </c>
      <c r="ES371">
        <f t="shared" si="498"/>
        <v>0</v>
      </c>
      <c r="ET371">
        <f t="shared" si="498"/>
        <v>0</v>
      </c>
      <c r="EU371" s="213">
        <f t="shared" si="533"/>
        <v>0</v>
      </c>
      <c r="EW371" s="215">
        <f t="shared" si="636"/>
        <v>0</v>
      </c>
      <c r="EX371">
        <f t="shared" si="499"/>
        <v>0</v>
      </c>
      <c r="EY371">
        <f t="shared" si="499"/>
        <v>0</v>
      </c>
      <c r="FB371">
        <f t="shared" si="637"/>
        <v>0</v>
      </c>
      <c r="FC371">
        <f t="shared" si="637"/>
        <v>0</v>
      </c>
      <c r="FD371">
        <f t="shared" si="637"/>
        <v>0</v>
      </c>
      <c r="FG371" s="215">
        <f t="shared" si="638"/>
        <v>0</v>
      </c>
      <c r="FH371">
        <f t="shared" si="501"/>
        <v>0</v>
      </c>
      <c r="FI371">
        <f t="shared" si="501"/>
        <v>0</v>
      </c>
      <c r="FK371">
        <f t="shared" si="536"/>
        <v>0</v>
      </c>
      <c r="FL371" s="215">
        <f t="shared" si="639"/>
        <v>0</v>
      </c>
      <c r="FP371" s="215">
        <f t="shared" si="640"/>
        <v>0</v>
      </c>
      <c r="FQ371">
        <f t="shared" si="539"/>
        <v>0</v>
      </c>
      <c r="FR371" s="215">
        <f t="shared" si="641"/>
        <v>0</v>
      </c>
      <c r="FS371" s="209">
        <f t="shared" si="541"/>
        <v>315</v>
      </c>
      <c r="FU371">
        <f t="shared" si="542"/>
        <v>0</v>
      </c>
    </row>
    <row r="372" spans="6:177">
      <c r="F372" s="2">
        <v>139500</v>
      </c>
      <c r="G372">
        <f t="shared" si="607"/>
        <v>139525</v>
      </c>
      <c r="H372" s="75">
        <f t="shared" si="601"/>
        <v>-23556</v>
      </c>
      <c r="I372" s="2"/>
      <c r="J372" s="2"/>
      <c r="K372" s="2"/>
      <c r="L372" s="2"/>
      <c r="M372" s="2">
        <f t="shared" si="602"/>
        <v>0</v>
      </c>
      <c r="N372" s="2"/>
      <c r="O372" s="2"/>
      <c r="P372" s="2">
        <f t="shared" si="603"/>
        <v>0</v>
      </c>
      <c r="Q372" s="2"/>
      <c r="R372" s="2"/>
      <c r="S372" s="2">
        <f t="shared" si="606"/>
        <v>0</v>
      </c>
      <c r="T372" s="2"/>
      <c r="U372" s="2">
        <f t="shared" si="604"/>
        <v>0</v>
      </c>
      <c r="V372" s="2"/>
      <c r="W372" s="75">
        <f t="shared" si="608"/>
        <v>-4580</v>
      </c>
      <c r="X372" s="75">
        <f t="shared" si="609"/>
        <v>5</v>
      </c>
      <c r="Y372" s="75">
        <f t="shared" si="605"/>
        <v>0</v>
      </c>
      <c r="Z372" s="2"/>
      <c r="AA372" s="2">
        <f t="shared" si="610"/>
        <v>2500</v>
      </c>
      <c r="AB372" s="2">
        <f>IF($F372&lt;=AD$64,AD$65,AD$66)*Calc!$B$12+AD$63</f>
        <v>1500</v>
      </c>
      <c r="AC372" s="2">
        <f t="shared" si="611"/>
        <v>4000</v>
      </c>
      <c r="AD372" s="126">
        <f t="shared" si="612"/>
        <v>-6860</v>
      </c>
      <c r="AE372" s="112">
        <v>4363</v>
      </c>
      <c r="AF372" s="75">
        <f t="shared" si="516"/>
        <v>0</v>
      </c>
      <c r="AG372" s="75"/>
      <c r="AH372" s="75">
        <f t="shared" si="517"/>
        <v>-3141</v>
      </c>
      <c r="AI372" s="75">
        <f t="shared" si="613"/>
        <v>0</v>
      </c>
      <c r="AJ372" s="75">
        <f t="shared" si="614"/>
        <v>0</v>
      </c>
      <c r="AK372" s="75">
        <f t="shared" si="615"/>
        <v>-6268</v>
      </c>
      <c r="AL372" s="75">
        <f t="shared" si="616"/>
        <v>-6268</v>
      </c>
      <c r="AM372" s="114">
        <v>4440</v>
      </c>
      <c r="AN372" s="120"/>
      <c r="AO372" s="75">
        <f t="shared" si="483"/>
        <v>-9103</v>
      </c>
      <c r="AP372" s="75">
        <f t="shared" si="483"/>
        <v>-5529</v>
      </c>
      <c r="AQ372" s="75"/>
      <c r="AR372" s="126">
        <f t="shared" si="520"/>
        <v>-6720</v>
      </c>
      <c r="AS372" s="75">
        <f t="shared" si="596"/>
        <v>-7866</v>
      </c>
      <c r="AT372" s="75">
        <f t="shared" si="596"/>
        <v>-9080</v>
      </c>
      <c r="AU372" s="75">
        <f t="shared" si="596"/>
        <v>0</v>
      </c>
      <c r="AV372" s="75">
        <f t="shared" si="596"/>
        <v>-7383</v>
      </c>
      <c r="AW372" s="112">
        <v>4347</v>
      </c>
      <c r="AX372" s="75">
        <f t="shared" si="485"/>
        <v>-10486</v>
      </c>
      <c r="AY372" s="75">
        <f t="shared" si="485"/>
        <v>-7027</v>
      </c>
      <c r="AZ372" s="75"/>
      <c r="BA372" s="75">
        <f t="shared" si="643"/>
        <v>-6785</v>
      </c>
      <c r="BB372" s="75">
        <f t="shared" si="643"/>
        <v>-4363</v>
      </c>
      <c r="BC372" s="75">
        <f t="shared" si="643"/>
        <v>-7816</v>
      </c>
      <c r="BD372" s="75">
        <f t="shared" si="643"/>
        <v>-7166</v>
      </c>
      <c r="BE372" s="75">
        <f t="shared" si="643"/>
        <v>-6143</v>
      </c>
      <c r="BF372" s="75">
        <f t="shared" si="643"/>
        <v>-5152</v>
      </c>
      <c r="BG372" s="112">
        <v>3182</v>
      </c>
      <c r="BH372" s="75">
        <f t="shared" si="521"/>
        <v>-8183</v>
      </c>
      <c r="BI372" s="75">
        <f t="shared" si="617"/>
        <v>5150</v>
      </c>
      <c r="BJ372" s="75">
        <f t="shared" si="618"/>
        <v>-6270</v>
      </c>
      <c r="BK372" s="75">
        <f t="shared" si="487"/>
        <v>-6755</v>
      </c>
      <c r="BL372" s="75">
        <f t="shared" si="487"/>
        <v>-5699</v>
      </c>
      <c r="BM372" s="75"/>
      <c r="BN372" s="75">
        <f t="shared" si="488"/>
        <v>-8392</v>
      </c>
      <c r="BO372" s="75">
        <f t="shared" si="488"/>
        <v>-6060</v>
      </c>
      <c r="BP372" s="112">
        <v>3980</v>
      </c>
      <c r="BQ372" s="75">
        <f t="shared" si="524"/>
        <v>-6037</v>
      </c>
      <c r="BR372" s="112">
        <v>3685</v>
      </c>
      <c r="BS372" s="75">
        <f t="shared" si="619"/>
        <v>5540</v>
      </c>
      <c r="BT372" s="75">
        <f t="shared" si="600"/>
        <v>-8560</v>
      </c>
      <c r="BU372" s="75">
        <f t="shared" si="600"/>
        <v>-7627</v>
      </c>
      <c r="BV372" s="75">
        <f t="shared" si="600"/>
        <v>0</v>
      </c>
      <c r="BW372" s="75">
        <f t="shared" si="600"/>
        <v>0</v>
      </c>
      <c r="BX372" s="75">
        <f t="shared" si="600"/>
        <v>-6696</v>
      </c>
      <c r="BY372" s="75">
        <f t="shared" si="600"/>
        <v>-5877</v>
      </c>
      <c r="BZ372" s="75">
        <f t="shared" si="600"/>
        <v>-7322</v>
      </c>
      <c r="CA372" s="75">
        <f t="shared" si="600"/>
        <v>-6021</v>
      </c>
      <c r="CB372" s="112">
        <v>3794</v>
      </c>
      <c r="CC372" s="75">
        <f t="shared" si="526"/>
        <v>-1578</v>
      </c>
      <c r="CD372" s="75">
        <f t="shared" si="620"/>
        <v>500</v>
      </c>
      <c r="CE372" s="126">
        <f t="shared" si="621"/>
        <v>-3434</v>
      </c>
      <c r="CF372" s="75">
        <f t="shared" si="529"/>
        <v>-6089</v>
      </c>
      <c r="CG372" s="75"/>
      <c r="CH372" s="75">
        <f t="shared" si="490"/>
        <v>-11594</v>
      </c>
      <c r="CI372" s="75">
        <f t="shared" si="490"/>
        <v>-4283</v>
      </c>
      <c r="CJ372" s="75"/>
      <c r="CK372" s="75">
        <f t="shared" si="491"/>
        <v>-5246</v>
      </c>
      <c r="CL372" s="75">
        <f t="shared" si="491"/>
        <v>-7375</v>
      </c>
      <c r="CM372" s="112">
        <v>3781</v>
      </c>
      <c r="CN372" s="75">
        <f t="shared" si="622"/>
        <v>0</v>
      </c>
      <c r="CO372" s="75">
        <f t="shared" si="622"/>
        <v>0</v>
      </c>
      <c r="CP372" s="75">
        <f t="shared" si="622"/>
        <v>0</v>
      </c>
      <c r="CQ372" s="75"/>
      <c r="CR372" s="126">
        <f t="shared" si="530"/>
        <v>-7422</v>
      </c>
      <c r="CS372" s="112">
        <v>2824.8980000000001</v>
      </c>
      <c r="CT372" s="121">
        <f t="shared" si="623"/>
        <v>-5.3204301075268814E-2</v>
      </c>
      <c r="CU372" s="75">
        <f t="shared" si="624"/>
        <v>-7374</v>
      </c>
      <c r="CV372" s="75">
        <f t="shared" si="624"/>
        <v>-7250</v>
      </c>
      <c r="CW372" s="75">
        <f t="shared" si="624"/>
        <v>0</v>
      </c>
      <c r="CX372" s="126" cm="1">
        <f t="array" ref="CX372">IF($F372&lt;=10000,0,-ROUND(MAX(INDEX(CX$26:CX$38,MATCH(MAX($F372-CX$86-IF(CX$8="Yes",IF(CX$9=0,$U372,MIN($U372,CX$9)),0),0),CX$12:CX$25,1))*(MAX($F372-CX$86-IF(CX$8="Yes",IF(CX$9=0,$U372,MIN($U372,CX$9)),0),0)-INDEX(CX$12:CX$25,MATCH(MAX($F372-CX$86-IF(CX$8="Yes",IF(CX$9=0,$U372,MIN($U372,CX$9)),0),0),CX$12:CX$25,1)))+INDEX(CX$39:CX$51,MATCH(MAX($F372-CX$86-IF(CX$8="Yes",IF(CX$9=0,$U372,MIN($U372,CX$9)),0),0),CX$12:CX$25,1))-CX$87,0),0))*(1-_xlfn.IFNA(INDEX(WVFamilyCredit[Percent],MATCH(1,(WVFamilyCredit[Year]=Calc!$B$4)*(WVFamilyCredit[HH Size]=SUM(Calc!$B$11:$B$12))*(WVFamilyCredit[Status]=Calc!$B$8)*(WVFamilyCredit[greater than]&lt;=$F372)*(WVFamilyCredit[equal to or less than]&gt;=$F372),0)),0))</f>
        <v>-6152</v>
      </c>
      <c r="CY372" s="115" cm="1">
        <f t="array" ref="CY372">(1-_xlfn.IFNA(INDEX(WVFamilyCredit[Percent],MATCH(1,(WVFamilyCredit[Year]=Calc!$B$4)*(WVFamilyCredit[HH Size]=SUM(Calc!$B$11:$B$12))*(WVFamilyCredit[Status]=Calc!$B$8)*(WVFamilyCredit[greater than]&lt;=$F372)*(WVFamilyCredit[equal to or less than]&gt;=$F372),0)),0))</f>
        <v>1</v>
      </c>
      <c r="CZ372" s="112">
        <v>4985</v>
      </c>
      <c r="DA372" s="57"/>
      <c r="DB372" s="75">
        <f t="shared" si="494"/>
        <v>-6307</v>
      </c>
      <c r="DC372" s="75">
        <f t="shared" si="494"/>
        <v>0</v>
      </c>
      <c r="DE372" s="57"/>
      <c r="DF372" s="57">
        <f t="shared" si="625"/>
        <v>4363</v>
      </c>
      <c r="DG372" s="57">
        <f t="shared" si="626"/>
        <v>4440</v>
      </c>
      <c r="DH372">
        <v>0</v>
      </c>
      <c r="DI372" s="57">
        <f t="shared" si="627"/>
        <v>4347</v>
      </c>
      <c r="DJ372" s="75">
        <f t="shared" si="628"/>
        <v>3182</v>
      </c>
      <c r="DK372" s="75">
        <f t="shared" si="629"/>
        <v>3980</v>
      </c>
      <c r="DL372" s="75">
        <f t="shared" si="630"/>
        <v>3685</v>
      </c>
      <c r="DM372" s="57">
        <f t="shared" si="631"/>
        <v>3794</v>
      </c>
      <c r="DN372" s="57">
        <f t="shared" si="632"/>
        <v>3781</v>
      </c>
      <c r="DO372">
        <f>0</f>
        <v>0</v>
      </c>
      <c r="DP372">
        <v>0</v>
      </c>
      <c r="DQ372" s="57">
        <f t="shared" si="633"/>
        <v>-7422</v>
      </c>
      <c r="DR372" s="75">
        <f t="shared" si="634"/>
        <v>-6152</v>
      </c>
      <c r="EB372" s="209" cm="1">
        <f t="array" ref="EB372">_xlfn.IFNA(INDEX(CAeitcTable[],MATCH(1,(CAeitcTable[At Least]&lt;=$F372)*(CAeitcTable[But Not Over]&gt;=$F372),0),MATCH(MIN($B$12,3),VALUE(CAeitcTable[#Headers]),0)),0)</f>
        <v>0</v>
      </c>
      <c r="EC372">
        <f t="shared" si="597"/>
        <v>0</v>
      </c>
      <c r="ED372">
        <f t="shared" si="597"/>
        <v>0</v>
      </c>
      <c r="EE372">
        <f t="shared" si="597"/>
        <v>0</v>
      </c>
      <c r="EF372">
        <f t="shared" si="597"/>
        <v>0</v>
      </c>
      <c r="EI372">
        <f t="shared" si="531"/>
        <v>0</v>
      </c>
      <c r="EK372">
        <f t="shared" si="598"/>
        <v>0</v>
      </c>
      <c r="EL372">
        <f t="shared" si="598"/>
        <v>0</v>
      </c>
      <c r="EM372">
        <f t="shared" si="598"/>
        <v>0</v>
      </c>
      <c r="EN372">
        <f t="shared" si="598"/>
        <v>0</v>
      </c>
      <c r="EP372">
        <f t="shared" si="497"/>
        <v>0</v>
      </c>
      <c r="EQ372">
        <f t="shared" si="497"/>
        <v>0</v>
      </c>
      <c r="ER372" s="209">
        <f t="shared" si="635"/>
        <v>0</v>
      </c>
      <c r="ES372">
        <f t="shared" si="498"/>
        <v>0</v>
      </c>
      <c r="ET372">
        <f t="shared" si="498"/>
        <v>0</v>
      </c>
      <c r="EU372" s="213">
        <f t="shared" si="533"/>
        <v>0</v>
      </c>
      <c r="EW372" s="215">
        <f t="shared" si="636"/>
        <v>0</v>
      </c>
      <c r="EX372">
        <f t="shared" si="499"/>
        <v>0</v>
      </c>
      <c r="EY372">
        <f t="shared" si="499"/>
        <v>0</v>
      </c>
      <c r="FB372">
        <f t="shared" si="637"/>
        <v>0</v>
      </c>
      <c r="FC372">
        <f t="shared" si="637"/>
        <v>0</v>
      </c>
      <c r="FD372">
        <f t="shared" si="637"/>
        <v>0</v>
      </c>
      <c r="FG372" s="215">
        <f t="shared" si="638"/>
        <v>0</v>
      </c>
      <c r="FH372">
        <f t="shared" si="501"/>
        <v>0</v>
      </c>
      <c r="FI372">
        <f t="shared" si="501"/>
        <v>0</v>
      </c>
      <c r="FK372">
        <f t="shared" si="536"/>
        <v>0</v>
      </c>
      <c r="FL372" s="215">
        <f t="shared" si="639"/>
        <v>0</v>
      </c>
      <c r="FP372" s="215">
        <f t="shared" si="640"/>
        <v>0</v>
      </c>
      <c r="FQ372">
        <f t="shared" si="539"/>
        <v>0</v>
      </c>
      <c r="FR372" s="215">
        <f t="shared" si="641"/>
        <v>0</v>
      </c>
      <c r="FS372" s="209">
        <f t="shared" si="541"/>
        <v>315</v>
      </c>
      <c r="FU372">
        <f t="shared" si="542"/>
        <v>0</v>
      </c>
    </row>
    <row r="373" spans="6:177">
      <c r="F373" s="2">
        <v>140000</v>
      </c>
      <c r="G373">
        <f t="shared" si="607"/>
        <v>140025</v>
      </c>
      <c r="H373" s="75">
        <f t="shared" si="601"/>
        <v>-23676</v>
      </c>
      <c r="I373" s="2"/>
      <c r="J373" s="2"/>
      <c r="K373" s="2"/>
      <c r="L373" s="2"/>
      <c r="M373" s="2">
        <f t="shared" si="602"/>
        <v>0</v>
      </c>
      <c r="N373" s="2"/>
      <c r="O373" s="2"/>
      <c r="P373" s="2">
        <f t="shared" si="603"/>
        <v>0</v>
      </c>
      <c r="Q373" s="2"/>
      <c r="R373" s="2"/>
      <c r="S373" s="2">
        <f t="shared" si="606"/>
        <v>0</v>
      </c>
      <c r="T373" s="2"/>
      <c r="U373" s="2">
        <f t="shared" si="604"/>
        <v>0</v>
      </c>
      <c r="V373" s="2"/>
      <c r="W373" s="75">
        <f t="shared" si="608"/>
        <v>-4599</v>
      </c>
      <c r="X373" s="75">
        <f t="shared" si="609"/>
        <v>5</v>
      </c>
      <c r="Y373" s="75">
        <f t="shared" si="605"/>
        <v>0</v>
      </c>
      <c r="Z373" s="2"/>
      <c r="AA373" s="2">
        <f t="shared" si="610"/>
        <v>2500</v>
      </c>
      <c r="AB373" s="2">
        <f>IF($F373&lt;=AD$64,AD$65,AD$66)*Calc!$B$12+AD$63</f>
        <v>1500</v>
      </c>
      <c r="AC373" s="2">
        <f t="shared" si="611"/>
        <v>4000</v>
      </c>
      <c r="AD373" s="126">
        <f t="shared" si="612"/>
        <v>-6885</v>
      </c>
      <c r="AE373" s="112">
        <v>4363</v>
      </c>
      <c r="AF373" s="75">
        <f t="shared" si="516"/>
        <v>0</v>
      </c>
      <c r="AG373" s="75"/>
      <c r="AH373" s="75">
        <f t="shared" si="517"/>
        <v>-3154</v>
      </c>
      <c r="AI373" s="75">
        <f t="shared" si="613"/>
        <v>0</v>
      </c>
      <c r="AJ373" s="75">
        <f t="shared" si="614"/>
        <v>0</v>
      </c>
      <c r="AK373" s="75">
        <f t="shared" si="615"/>
        <v>-6291</v>
      </c>
      <c r="AL373" s="75">
        <f t="shared" si="616"/>
        <v>-6291</v>
      </c>
      <c r="AM373" s="114">
        <v>4440</v>
      </c>
      <c r="AN373" s="120"/>
      <c r="AO373" s="75">
        <f t="shared" si="483"/>
        <v>-9150</v>
      </c>
      <c r="AP373" s="75">
        <f t="shared" si="483"/>
        <v>-5551</v>
      </c>
      <c r="AQ373" s="75"/>
      <c r="AR373" s="126">
        <f t="shared" si="520"/>
        <v>-6750</v>
      </c>
      <c r="AS373" s="75">
        <f t="shared" si="596"/>
        <v>-7899</v>
      </c>
      <c r="AT373" s="75">
        <f t="shared" si="596"/>
        <v>-9123</v>
      </c>
      <c r="AU373" s="75">
        <f t="shared" si="596"/>
        <v>0</v>
      </c>
      <c r="AV373" s="75">
        <f t="shared" si="596"/>
        <v>-7412</v>
      </c>
      <c r="AW373" s="112">
        <v>4347</v>
      </c>
      <c r="AX373" s="75">
        <f t="shared" si="485"/>
        <v>-10528</v>
      </c>
      <c r="AY373" s="75">
        <f t="shared" si="485"/>
        <v>-7056</v>
      </c>
      <c r="AZ373" s="75"/>
      <c r="BA373" s="75">
        <f t="shared" si="643"/>
        <v>-6810</v>
      </c>
      <c r="BB373" s="75">
        <f t="shared" si="643"/>
        <v>-4379</v>
      </c>
      <c r="BC373" s="75">
        <f t="shared" si="643"/>
        <v>-7846</v>
      </c>
      <c r="BD373" s="75">
        <f t="shared" si="643"/>
        <v>-7195</v>
      </c>
      <c r="BE373" s="75">
        <f t="shared" si="643"/>
        <v>-6166</v>
      </c>
      <c r="BF373" s="75">
        <f t="shared" si="643"/>
        <v>-5173</v>
      </c>
      <c r="BG373" s="112">
        <v>3182</v>
      </c>
      <c r="BH373" s="75">
        <f t="shared" si="521"/>
        <v>-8219</v>
      </c>
      <c r="BI373" s="75">
        <f t="shared" si="617"/>
        <v>5150</v>
      </c>
      <c r="BJ373" s="75">
        <f t="shared" si="618"/>
        <v>-6297</v>
      </c>
      <c r="BK373" s="75">
        <f t="shared" si="487"/>
        <v>-6780</v>
      </c>
      <c r="BL373" s="75">
        <f t="shared" si="487"/>
        <v>-5721</v>
      </c>
      <c r="BM373" s="75"/>
      <c r="BN373" s="75">
        <f t="shared" si="488"/>
        <v>-8432</v>
      </c>
      <c r="BO373" s="75">
        <f t="shared" si="488"/>
        <v>-6085</v>
      </c>
      <c r="BP373" s="112">
        <v>3980</v>
      </c>
      <c r="BQ373" s="75">
        <f t="shared" si="524"/>
        <v>-6062</v>
      </c>
      <c r="BR373" s="112">
        <v>3685</v>
      </c>
      <c r="BS373" s="75">
        <f t="shared" si="619"/>
        <v>5540</v>
      </c>
      <c r="BT373" s="75">
        <f t="shared" si="600"/>
        <v>-8594</v>
      </c>
      <c r="BU373" s="75">
        <f t="shared" si="600"/>
        <v>-7661</v>
      </c>
      <c r="BV373" s="75">
        <f t="shared" si="600"/>
        <v>0</v>
      </c>
      <c r="BW373" s="75">
        <f t="shared" si="600"/>
        <v>0</v>
      </c>
      <c r="BX373" s="75">
        <f t="shared" si="600"/>
        <v>-6728</v>
      </c>
      <c r="BY373" s="75">
        <f t="shared" si="600"/>
        <v>-5902</v>
      </c>
      <c r="BZ373" s="75">
        <f t="shared" si="600"/>
        <v>-7352</v>
      </c>
      <c r="CA373" s="75">
        <f t="shared" si="600"/>
        <v>-6044</v>
      </c>
      <c r="CB373" s="112">
        <v>3794</v>
      </c>
      <c r="CC373" s="75">
        <f t="shared" si="526"/>
        <v>-1588</v>
      </c>
      <c r="CD373" s="75">
        <f t="shared" si="620"/>
        <v>500</v>
      </c>
      <c r="CE373" s="126">
        <f t="shared" si="621"/>
        <v>-3453</v>
      </c>
      <c r="CF373" s="75">
        <f t="shared" si="529"/>
        <v>-6112</v>
      </c>
      <c r="CG373" s="75"/>
      <c r="CH373" s="75">
        <f t="shared" si="490"/>
        <v>-11644</v>
      </c>
      <c r="CI373" s="75">
        <f t="shared" si="490"/>
        <v>-4298</v>
      </c>
      <c r="CJ373" s="75"/>
      <c r="CK373" s="75">
        <f t="shared" si="491"/>
        <v>-5270</v>
      </c>
      <c r="CL373" s="75">
        <f t="shared" si="491"/>
        <v>-7407</v>
      </c>
      <c r="CM373" s="112">
        <v>3781</v>
      </c>
      <c r="CN373" s="75">
        <f t="shared" si="622"/>
        <v>0</v>
      </c>
      <c r="CO373" s="75">
        <f t="shared" si="622"/>
        <v>0</v>
      </c>
      <c r="CP373" s="75">
        <f t="shared" si="622"/>
        <v>0</v>
      </c>
      <c r="CQ373" s="75"/>
      <c r="CR373" s="126">
        <f t="shared" si="530"/>
        <v>-7453</v>
      </c>
      <c r="CS373" s="112">
        <v>2824.8980000000001</v>
      </c>
      <c r="CT373" s="121">
        <f t="shared" si="623"/>
        <v>-5.3235714285714289E-2</v>
      </c>
      <c r="CU373" s="75">
        <f t="shared" si="624"/>
        <v>-7412</v>
      </c>
      <c r="CV373" s="75">
        <f t="shared" si="624"/>
        <v>-7279</v>
      </c>
      <c r="CW373" s="75">
        <f t="shared" si="624"/>
        <v>0</v>
      </c>
      <c r="CX373" s="126" cm="1">
        <f t="array" ref="CX373">IF($F373&lt;=10000,0,-ROUND(MAX(INDEX(CX$26:CX$38,MATCH(MAX($F373-CX$86-IF(CX$8="Yes",IF(CX$9=0,$U373,MIN($U373,CX$9)),0),0),CX$12:CX$25,1))*(MAX($F373-CX$86-IF(CX$8="Yes",IF(CX$9=0,$U373,MIN($U373,CX$9)),0),0)-INDEX(CX$12:CX$25,MATCH(MAX($F373-CX$86-IF(CX$8="Yes",IF(CX$9=0,$U373,MIN($U373,CX$9)),0),0),CX$12:CX$25,1)))+INDEX(CX$39:CX$51,MATCH(MAX($F373-CX$86-IF(CX$8="Yes",IF(CX$9=0,$U373,MIN($U373,CX$9)),0),0),CX$12:CX$25,1))-CX$87,0),0))*(1-_xlfn.IFNA(INDEX(WVFamilyCredit[Percent],MATCH(1,(WVFamilyCredit[Year]=Calc!$B$4)*(WVFamilyCredit[HH Size]=SUM(Calc!$B$11:$B$12))*(WVFamilyCredit[Status]=Calc!$B$8)*(WVFamilyCredit[greater than]&lt;=$F373)*(WVFamilyCredit[equal to or less than]&gt;=$F373),0)),0))</f>
        <v>-6177</v>
      </c>
      <c r="CY373" s="115" cm="1">
        <f t="array" ref="CY373">(1-_xlfn.IFNA(INDEX(WVFamilyCredit[Percent],MATCH(1,(WVFamilyCredit[Year]=Calc!$B$4)*(WVFamilyCredit[HH Size]=SUM(Calc!$B$11:$B$12))*(WVFamilyCredit[Status]=Calc!$B$8)*(WVFamilyCredit[greater than]&lt;=$F373)*(WVFamilyCredit[equal to or less than]&gt;=$F373),0)),0))</f>
        <v>1</v>
      </c>
      <c r="CZ373" s="112">
        <v>4985</v>
      </c>
      <c r="DA373" s="57"/>
      <c r="DB373" s="75">
        <f t="shared" si="494"/>
        <v>-6334</v>
      </c>
      <c r="DC373" s="75">
        <f t="shared" si="494"/>
        <v>0</v>
      </c>
      <c r="DE373" s="57"/>
      <c r="DF373" s="57">
        <f t="shared" si="625"/>
        <v>4363</v>
      </c>
      <c r="DG373" s="57">
        <f t="shared" si="626"/>
        <v>4440</v>
      </c>
      <c r="DH373">
        <v>0</v>
      </c>
      <c r="DI373" s="57">
        <f t="shared" si="627"/>
        <v>4347</v>
      </c>
      <c r="DJ373" s="75">
        <f t="shared" si="628"/>
        <v>3182</v>
      </c>
      <c r="DK373" s="75">
        <f t="shared" si="629"/>
        <v>3980</v>
      </c>
      <c r="DL373" s="75">
        <f t="shared" si="630"/>
        <v>3685</v>
      </c>
      <c r="DM373" s="57">
        <f t="shared" si="631"/>
        <v>3794</v>
      </c>
      <c r="DN373" s="57">
        <f t="shared" si="632"/>
        <v>3781</v>
      </c>
      <c r="DO373">
        <f>0</f>
        <v>0</v>
      </c>
      <c r="DP373">
        <v>0</v>
      </c>
      <c r="DQ373" s="57">
        <f t="shared" si="633"/>
        <v>-7453</v>
      </c>
      <c r="DR373" s="75">
        <f t="shared" si="634"/>
        <v>-6177</v>
      </c>
      <c r="EB373" s="209" cm="1">
        <f t="array" ref="EB373">_xlfn.IFNA(INDEX(CAeitcTable[],MATCH(1,(CAeitcTable[At Least]&lt;=$F373)*(CAeitcTable[But Not Over]&gt;=$F373),0),MATCH(MIN($B$12,3),VALUE(CAeitcTable[#Headers]),0)),0)</f>
        <v>0</v>
      </c>
      <c r="EC373">
        <f t="shared" si="597"/>
        <v>0</v>
      </c>
      <c r="ED373">
        <f t="shared" si="597"/>
        <v>0</v>
      </c>
      <c r="EE373">
        <f t="shared" si="597"/>
        <v>0</v>
      </c>
      <c r="EF373">
        <f t="shared" si="597"/>
        <v>0</v>
      </c>
      <c r="EI373">
        <f t="shared" si="531"/>
        <v>0</v>
      </c>
      <c r="EK373">
        <f t="shared" si="598"/>
        <v>0</v>
      </c>
      <c r="EL373">
        <f t="shared" si="598"/>
        <v>0</v>
      </c>
      <c r="EM373">
        <f t="shared" si="598"/>
        <v>0</v>
      </c>
      <c r="EN373">
        <f t="shared" si="598"/>
        <v>0</v>
      </c>
      <c r="EP373">
        <f t="shared" si="497"/>
        <v>0</v>
      </c>
      <c r="EQ373">
        <f t="shared" si="497"/>
        <v>0</v>
      </c>
      <c r="ER373" s="209">
        <f t="shared" si="635"/>
        <v>0</v>
      </c>
      <c r="ES373">
        <f t="shared" si="498"/>
        <v>0</v>
      </c>
      <c r="ET373">
        <f t="shared" si="498"/>
        <v>0</v>
      </c>
      <c r="EU373" s="213">
        <f t="shared" si="533"/>
        <v>0</v>
      </c>
      <c r="EW373" s="215">
        <f t="shared" si="636"/>
        <v>0</v>
      </c>
      <c r="EX373">
        <f t="shared" si="499"/>
        <v>0</v>
      </c>
      <c r="EY373">
        <f t="shared" si="499"/>
        <v>0</v>
      </c>
      <c r="FB373">
        <f t="shared" si="637"/>
        <v>0</v>
      </c>
      <c r="FC373">
        <f t="shared" si="637"/>
        <v>0</v>
      </c>
      <c r="FD373">
        <f t="shared" si="637"/>
        <v>0</v>
      </c>
      <c r="FG373" s="215">
        <f t="shared" si="638"/>
        <v>0</v>
      </c>
      <c r="FH373">
        <f t="shared" si="501"/>
        <v>0</v>
      </c>
      <c r="FI373">
        <f t="shared" si="501"/>
        <v>0</v>
      </c>
      <c r="FK373">
        <f t="shared" si="536"/>
        <v>0</v>
      </c>
      <c r="FL373" s="215">
        <f t="shared" si="639"/>
        <v>0</v>
      </c>
      <c r="FP373" s="215">
        <f t="shared" si="640"/>
        <v>0</v>
      </c>
      <c r="FQ373">
        <f t="shared" si="539"/>
        <v>0</v>
      </c>
      <c r="FR373" s="215">
        <f t="shared" si="641"/>
        <v>0</v>
      </c>
      <c r="FS373" s="209">
        <f t="shared" si="541"/>
        <v>315</v>
      </c>
      <c r="FU373">
        <f t="shared" si="542"/>
        <v>0</v>
      </c>
    </row>
    <row r="374" spans="6:177">
      <c r="F374" s="2">
        <v>140500</v>
      </c>
      <c r="G374">
        <f t="shared" si="607"/>
        <v>140525</v>
      </c>
      <c r="H374" s="75">
        <f t="shared" si="601"/>
        <v>-23796</v>
      </c>
      <c r="I374" s="2"/>
      <c r="J374" s="2"/>
      <c r="K374" s="2"/>
      <c r="L374" s="2"/>
      <c r="M374" s="2">
        <f t="shared" si="602"/>
        <v>0</v>
      </c>
      <c r="N374" s="2"/>
      <c r="O374" s="2"/>
      <c r="P374" s="2">
        <f t="shared" si="603"/>
        <v>0</v>
      </c>
      <c r="Q374" s="2"/>
      <c r="R374" s="2"/>
      <c r="S374" s="2">
        <f t="shared" si="606"/>
        <v>0</v>
      </c>
      <c r="T374" s="2"/>
      <c r="U374" s="2">
        <f t="shared" si="604"/>
        <v>0</v>
      </c>
      <c r="V374" s="2"/>
      <c r="W374" s="75">
        <f t="shared" si="608"/>
        <v>-4619</v>
      </c>
      <c r="X374" s="75">
        <f t="shared" si="609"/>
        <v>5</v>
      </c>
      <c r="Y374" s="75">
        <f t="shared" si="605"/>
        <v>0</v>
      </c>
      <c r="Z374" s="2"/>
      <c r="AA374" s="2">
        <f t="shared" si="610"/>
        <v>2500</v>
      </c>
      <c r="AB374" s="2">
        <f>IF($F374&lt;=AD$64,AD$65,AD$66)*Calc!$B$12+AD$63</f>
        <v>1500</v>
      </c>
      <c r="AC374" s="2">
        <f t="shared" si="611"/>
        <v>4000</v>
      </c>
      <c r="AD374" s="126">
        <f t="shared" si="612"/>
        <v>-6910</v>
      </c>
      <c r="AE374" s="112">
        <v>4363</v>
      </c>
      <c r="AF374" s="75">
        <f t="shared" si="516"/>
        <v>0</v>
      </c>
      <c r="AG374" s="75"/>
      <c r="AH374" s="75">
        <f t="shared" si="517"/>
        <v>-3166</v>
      </c>
      <c r="AI374" s="75">
        <f t="shared" si="613"/>
        <v>0</v>
      </c>
      <c r="AJ374" s="75">
        <f t="shared" si="614"/>
        <v>0</v>
      </c>
      <c r="AK374" s="75">
        <f t="shared" si="615"/>
        <v>-6315</v>
      </c>
      <c r="AL374" s="75">
        <f t="shared" si="616"/>
        <v>-6315</v>
      </c>
      <c r="AM374" s="114">
        <v>4440</v>
      </c>
      <c r="AN374" s="120"/>
      <c r="AO374" s="75">
        <f t="shared" si="483"/>
        <v>-9196</v>
      </c>
      <c r="AP374" s="75">
        <f t="shared" si="483"/>
        <v>-5573</v>
      </c>
      <c r="AQ374" s="75"/>
      <c r="AR374" s="126">
        <f t="shared" si="520"/>
        <v>-6780</v>
      </c>
      <c r="AS374" s="75">
        <f t="shared" si="596"/>
        <v>-7932</v>
      </c>
      <c r="AT374" s="75">
        <f t="shared" si="596"/>
        <v>-9165</v>
      </c>
      <c r="AU374" s="75">
        <f t="shared" si="596"/>
        <v>0</v>
      </c>
      <c r="AV374" s="75">
        <f t="shared" si="596"/>
        <v>-7441</v>
      </c>
      <c r="AW374" s="112">
        <v>4347</v>
      </c>
      <c r="AX374" s="75">
        <f t="shared" si="485"/>
        <v>-10569</v>
      </c>
      <c r="AY374" s="75">
        <f t="shared" si="485"/>
        <v>-7085</v>
      </c>
      <c r="AZ374" s="75"/>
      <c r="BA374" s="75">
        <f t="shared" si="643"/>
        <v>-6835</v>
      </c>
      <c r="BB374" s="75">
        <f t="shared" si="643"/>
        <v>-4394</v>
      </c>
      <c r="BC374" s="75">
        <f t="shared" si="643"/>
        <v>-7876</v>
      </c>
      <c r="BD374" s="75">
        <f t="shared" si="643"/>
        <v>-7223</v>
      </c>
      <c r="BE374" s="75">
        <f t="shared" si="643"/>
        <v>-6188</v>
      </c>
      <c r="BF374" s="75">
        <f t="shared" si="643"/>
        <v>-5194</v>
      </c>
      <c r="BG374" s="112">
        <v>3182</v>
      </c>
      <c r="BH374" s="75">
        <f t="shared" si="521"/>
        <v>-8254</v>
      </c>
      <c r="BI374" s="75">
        <f t="shared" si="617"/>
        <v>5150</v>
      </c>
      <c r="BJ374" s="75">
        <f t="shared" si="618"/>
        <v>-6323</v>
      </c>
      <c r="BK374" s="75">
        <f t="shared" si="487"/>
        <v>-6805</v>
      </c>
      <c r="BL374" s="75">
        <f t="shared" si="487"/>
        <v>-5742</v>
      </c>
      <c r="BM374" s="75"/>
      <c r="BN374" s="75">
        <f t="shared" si="488"/>
        <v>-8471</v>
      </c>
      <c r="BO374" s="75">
        <f t="shared" si="488"/>
        <v>-6110</v>
      </c>
      <c r="BP374" s="112">
        <v>3980</v>
      </c>
      <c r="BQ374" s="75">
        <f t="shared" si="524"/>
        <v>-6086</v>
      </c>
      <c r="BR374" s="112">
        <v>3685</v>
      </c>
      <c r="BS374" s="75">
        <f t="shared" si="619"/>
        <v>5540</v>
      </c>
      <c r="BT374" s="75">
        <f t="shared" si="600"/>
        <v>-8628</v>
      </c>
      <c r="BU374" s="75">
        <f t="shared" si="600"/>
        <v>-7694</v>
      </c>
      <c r="BV374" s="75">
        <f t="shared" si="600"/>
        <v>0</v>
      </c>
      <c r="BW374" s="75">
        <f t="shared" si="600"/>
        <v>0</v>
      </c>
      <c r="BX374" s="75">
        <f t="shared" si="600"/>
        <v>-6760</v>
      </c>
      <c r="BY374" s="75">
        <f t="shared" si="600"/>
        <v>-5926</v>
      </c>
      <c r="BZ374" s="75">
        <f t="shared" si="600"/>
        <v>-7382</v>
      </c>
      <c r="CA374" s="75">
        <f t="shared" si="600"/>
        <v>-6068</v>
      </c>
      <c r="CB374" s="112">
        <v>3794</v>
      </c>
      <c r="CC374" s="75">
        <f t="shared" si="526"/>
        <v>-1598</v>
      </c>
      <c r="CD374" s="75">
        <f t="shared" si="620"/>
        <v>500</v>
      </c>
      <c r="CE374" s="126">
        <f t="shared" si="621"/>
        <v>-3472</v>
      </c>
      <c r="CF374" s="75">
        <f t="shared" si="529"/>
        <v>-6136</v>
      </c>
      <c r="CG374" s="75"/>
      <c r="CH374" s="75">
        <f t="shared" si="490"/>
        <v>-11693</v>
      </c>
      <c r="CI374" s="75">
        <f t="shared" si="490"/>
        <v>-4313</v>
      </c>
      <c r="CJ374" s="75"/>
      <c r="CK374" s="75">
        <f t="shared" si="491"/>
        <v>-5294</v>
      </c>
      <c r="CL374" s="75">
        <f t="shared" si="491"/>
        <v>-7439</v>
      </c>
      <c r="CM374" s="112">
        <v>3781</v>
      </c>
      <c r="CN374" s="75">
        <f t="shared" si="622"/>
        <v>0</v>
      </c>
      <c r="CO374" s="75">
        <f t="shared" si="622"/>
        <v>0</v>
      </c>
      <c r="CP374" s="75">
        <f t="shared" si="622"/>
        <v>0</v>
      </c>
      <c r="CQ374" s="75"/>
      <c r="CR374" s="126">
        <f t="shared" si="530"/>
        <v>-7483</v>
      </c>
      <c r="CS374" s="112">
        <v>2824.8980000000001</v>
      </c>
      <c r="CT374" s="121">
        <f t="shared" si="623"/>
        <v>-5.3259786476868326E-2</v>
      </c>
      <c r="CU374" s="75">
        <f t="shared" si="624"/>
        <v>-7450</v>
      </c>
      <c r="CV374" s="75">
        <f t="shared" si="624"/>
        <v>-7308</v>
      </c>
      <c r="CW374" s="75">
        <f t="shared" si="624"/>
        <v>0</v>
      </c>
      <c r="CX374" s="126" cm="1">
        <f t="array" ref="CX374">IF($F374&lt;=10000,0,-ROUND(MAX(INDEX(CX$26:CX$38,MATCH(MAX($F374-CX$86-IF(CX$8="Yes",IF(CX$9=0,$U374,MIN($U374,CX$9)),0),0),CX$12:CX$25,1))*(MAX($F374-CX$86-IF(CX$8="Yes",IF(CX$9=0,$U374,MIN($U374,CX$9)),0),0)-INDEX(CX$12:CX$25,MATCH(MAX($F374-CX$86-IF(CX$8="Yes",IF(CX$9=0,$U374,MIN($U374,CX$9)),0),0),CX$12:CX$25,1)))+INDEX(CX$39:CX$51,MATCH(MAX($F374-CX$86-IF(CX$8="Yes",IF(CX$9=0,$U374,MIN($U374,CX$9)),0),0),CX$12:CX$25,1))-CX$87,0),0))*(1-_xlfn.IFNA(INDEX(WVFamilyCredit[Percent],MATCH(1,(WVFamilyCredit[Year]=Calc!$B$4)*(WVFamilyCredit[HH Size]=SUM(Calc!$B$11:$B$12))*(WVFamilyCredit[Status]=Calc!$B$8)*(WVFamilyCredit[greater than]&lt;=$F374)*(WVFamilyCredit[equal to or less than]&gt;=$F374),0)),0))</f>
        <v>-6203</v>
      </c>
      <c r="CY374" s="115" cm="1">
        <f t="array" ref="CY374">(1-_xlfn.IFNA(INDEX(WVFamilyCredit[Percent],MATCH(1,(WVFamilyCredit[Year]=Calc!$B$4)*(WVFamilyCredit[HH Size]=SUM(Calc!$B$11:$B$12))*(WVFamilyCredit[Status]=Calc!$B$8)*(WVFamilyCredit[greater than]&lt;=$F374)*(WVFamilyCredit[equal to or less than]&gt;=$F374),0)),0))</f>
        <v>1</v>
      </c>
      <c r="CZ374" s="112">
        <v>4985</v>
      </c>
      <c r="DA374" s="57"/>
      <c r="DB374" s="75">
        <f t="shared" si="494"/>
        <v>-6360</v>
      </c>
      <c r="DC374" s="75">
        <f t="shared" si="494"/>
        <v>0</v>
      </c>
      <c r="DE374" s="57"/>
      <c r="DF374" s="57">
        <f t="shared" si="625"/>
        <v>4363</v>
      </c>
      <c r="DG374" s="57">
        <f t="shared" si="626"/>
        <v>4440</v>
      </c>
      <c r="DH374">
        <v>0</v>
      </c>
      <c r="DI374" s="57">
        <f t="shared" si="627"/>
        <v>4347</v>
      </c>
      <c r="DJ374" s="75">
        <f t="shared" si="628"/>
        <v>3182</v>
      </c>
      <c r="DK374" s="75">
        <f t="shared" si="629"/>
        <v>3980</v>
      </c>
      <c r="DL374" s="75">
        <f t="shared" si="630"/>
        <v>3685</v>
      </c>
      <c r="DM374" s="57">
        <f t="shared" si="631"/>
        <v>3794</v>
      </c>
      <c r="DN374" s="57">
        <f t="shared" si="632"/>
        <v>3781</v>
      </c>
      <c r="DO374">
        <f>0</f>
        <v>0</v>
      </c>
      <c r="DP374">
        <v>0</v>
      </c>
      <c r="DQ374" s="57">
        <f t="shared" si="633"/>
        <v>-7483</v>
      </c>
      <c r="DR374" s="75">
        <f t="shared" si="634"/>
        <v>-6203</v>
      </c>
      <c r="EB374" s="209" cm="1">
        <f t="array" ref="EB374">_xlfn.IFNA(INDEX(CAeitcTable[],MATCH(1,(CAeitcTable[At Least]&lt;=$F374)*(CAeitcTable[But Not Over]&gt;=$F374),0),MATCH(MIN($B$12,3),VALUE(CAeitcTable[#Headers]),0)),0)</f>
        <v>0</v>
      </c>
      <c r="EC374">
        <f t="shared" si="597"/>
        <v>0</v>
      </c>
      <c r="ED374">
        <f t="shared" si="597"/>
        <v>0</v>
      </c>
      <c r="EE374">
        <f t="shared" si="597"/>
        <v>0</v>
      </c>
      <c r="EF374">
        <f t="shared" si="597"/>
        <v>0</v>
      </c>
      <c r="EI374">
        <f t="shared" si="531"/>
        <v>0</v>
      </c>
      <c r="EK374">
        <f t="shared" si="598"/>
        <v>0</v>
      </c>
      <c r="EL374">
        <f t="shared" si="598"/>
        <v>0</v>
      </c>
      <c r="EM374">
        <f t="shared" si="598"/>
        <v>0</v>
      </c>
      <c r="EN374">
        <f t="shared" si="598"/>
        <v>0</v>
      </c>
      <c r="EP374">
        <f t="shared" si="497"/>
        <v>0</v>
      </c>
      <c r="EQ374">
        <f t="shared" si="497"/>
        <v>0</v>
      </c>
      <c r="ER374" s="209">
        <f t="shared" si="635"/>
        <v>0</v>
      </c>
      <c r="ES374">
        <f t="shared" si="498"/>
        <v>0</v>
      </c>
      <c r="ET374">
        <f t="shared" si="498"/>
        <v>0</v>
      </c>
      <c r="EU374" s="213">
        <f t="shared" si="533"/>
        <v>0</v>
      </c>
      <c r="EW374" s="215">
        <f t="shared" si="636"/>
        <v>0</v>
      </c>
      <c r="EX374">
        <f t="shared" si="499"/>
        <v>0</v>
      </c>
      <c r="EY374">
        <f t="shared" si="499"/>
        <v>0</v>
      </c>
      <c r="FB374">
        <f t="shared" si="637"/>
        <v>0</v>
      </c>
      <c r="FC374">
        <f t="shared" si="637"/>
        <v>0</v>
      </c>
      <c r="FD374">
        <f t="shared" si="637"/>
        <v>0</v>
      </c>
      <c r="FG374" s="215">
        <f t="shared" si="638"/>
        <v>0</v>
      </c>
      <c r="FH374">
        <f t="shared" si="501"/>
        <v>0</v>
      </c>
      <c r="FI374">
        <f t="shared" si="501"/>
        <v>0</v>
      </c>
      <c r="FK374">
        <f t="shared" si="536"/>
        <v>0</v>
      </c>
      <c r="FL374" s="215">
        <f t="shared" si="639"/>
        <v>0</v>
      </c>
      <c r="FP374" s="215">
        <f t="shared" si="640"/>
        <v>0</v>
      </c>
      <c r="FQ374">
        <f t="shared" si="539"/>
        <v>0</v>
      </c>
      <c r="FR374" s="215">
        <f t="shared" si="641"/>
        <v>0</v>
      </c>
      <c r="FS374" s="209">
        <f t="shared" si="541"/>
        <v>315</v>
      </c>
      <c r="FU374">
        <f t="shared" si="542"/>
        <v>0</v>
      </c>
    </row>
    <row r="375" spans="6:177">
      <c r="F375" s="2">
        <v>141000</v>
      </c>
      <c r="G375">
        <f t="shared" si="607"/>
        <v>141025</v>
      </c>
      <c r="H375" s="75">
        <f t="shared" si="601"/>
        <v>-23916</v>
      </c>
      <c r="I375" s="2"/>
      <c r="J375" s="2"/>
      <c r="K375" s="2"/>
      <c r="L375" s="2"/>
      <c r="M375" s="2">
        <f t="shared" si="602"/>
        <v>0</v>
      </c>
      <c r="N375" s="2"/>
      <c r="O375" s="2"/>
      <c r="P375" s="2">
        <f t="shared" si="603"/>
        <v>0</v>
      </c>
      <c r="Q375" s="2"/>
      <c r="R375" s="2"/>
      <c r="S375" s="2">
        <f t="shared" si="606"/>
        <v>0</v>
      </c>
      <c r="T375" s="2"/>
      <c r="U375" s="2">
        <f t="shared" si="604"/>
        <v>0</v>
      </c>
      <c r="V375" s="2"/>
      <c r="W375" s="75">
        <f t="shared" si="608"/>
        <v>-4638</v>
      </c>
      <c r="X375" s="75">
        <f t="shared" si="609"/>
        <v>5</v>
      </c>
      <c r="Y375" s="75">
        <f t="shared" si="605"/>
        <v>0</v>
      </c>
      <c r="Z375" s="2"/>
      <c r="AA375" s="2">
        <f t="shared" si="610"/>
        <v>2500</v>
      </c>
      <c r="AB375" s="2">
        <f>IF($F375&lt;=AD$64,AD$65,AD$66)*Calc!$B$12+AD$63</f>
        <v>1500</v>
      </c>
      <c r="AC375" s="2">
        <f t="shared" si="611"/>
        <v>4000</v>
      </c>
      <c r="AD375" s="126">
        <f t="shared" si="612"/>
        <v>-6935</v>
      </c>
      <c r="AE375" s="112">
        <v>4363</v>
      </c>
      <c r="AF375" s="75">
        <f t="shared" si="516"/>
        <v>0</v>
      </c>
      <c r="AG375" s="75"/>
      <c r="AH375" s="75">
        <f t="shared" si="517"/>
        <v>-3179</v>
      </c>
      <c r="AI375" s="75">
        <f t="shared" si="613"/>
        <v>0</v>
      </c>
      <c r="AJ375" s="75">
        <f t="shared" si="614"/>
        <v>0</v>
      </c>
      <c r="AK375" s="75">
        <f t="shared" si="615"/>
        <v>-6338</v>
      </c>
      <c r="AL375" s="75">
        <f t="shared" si="616"/>
        <v>-6338</v>
      </c>
      <c r="AM375" s="114">
        <v>4440</v>
      </c>
      <c r="AN375" s="120"/>
      <c r="AO375" s="75">
        <f t="shared" si="483"/>
        <v>-9243</v>
      </c>
      <c r="AP375" s="75">
        <f t="shared" si="483"/>
        <v>-5595</v>
      </c>
      <c r="AQ375" s="75"/>
      <c r="AR375" s="126">
        <f t="shared" si="520"/>
        <v>-6810</v>
      </c>
      <c r="AS375" s="75">
        <f t="shared" si="596"/>
        <v>-7965</v>
      </c>
      <c r="AT375" s="75">
        <f t="shared" si="596"/>
        <v>-9208</v>
      </c>
      <c r="AU375" s="75">
        <f t="shared" si="596"/>
        <v>0</v>
      </c>
      <c r="AV375" s="75">
        <f t="shared" si="596"/>
        <v>-7469</v>
      </c>
      <c r="AW375" s="112">
        <v>4347</v>
      </c>
      <c r="AX375" s="75">
        <f t="shared" si="485"/>
        <v>-10610</v>
      </c>
      <c r="AY375" s="75">
        <f t="shared" si="485"/>
        <v>-7114</v>
      </c>
      <c r="AZ375" s="75"/>
      <c r="BA375" s="75">
        <f t="shared" si="643"/>
        <v>-6859</v>
      </c>
      <c r="BB375" s="75">
        <f t="shared" si="643"/>
        <v>-4410</v>
      </c>
      <c r="BC375" s="75">
        <f t="shared" si="643"/>
        <v>-7906</v>
      </c>
      <c r="BD375" s="75">
        <f t="shared" si="643"/>
        <v>-7252</v>
      </c>
      <c r="BE375" s="75">
        <f t="shared" si="643"/>
        <v>-6211</v>
      </c>
      <c r="BF375" s="75">
        <f t="shared" si="643"/>
        <v>-5216</v>
      </c>
      <c r="BG375" s="112">
        <v>3182</v>
      </c>
      <c r="BH375" s="75">
        <f t="shared" si="521"/>
        <v>-8290</v>
      </c>
      <c r="BI375" s="75">
        <f t="shared" si="617"/>
        <v>5150</v>
      </c>
      <c r="BJ375" s="75">
        <f t="shared" si="618"/>
        <v>-6349</v>
      </c>
      <c r="BK375" s="75">
        <f t="shared" si="487"/>
        <v>-6830</v>
      </c>
      <c r="BL375" s="75">
        <f t="shared" si="487"/>
        <v>-5763</v>
      </c>
      <c r="BM375" s="75"/>
      <c r="BN375" s="75">
        <f t="shared" si="488"/>
        <v>-8510</v>
      </c>
      <c r="BO375" s="75">
        <f t="shared" si="488"/>
        <v>-6135</v>
      </c>
      <c r="BP375" s="112">
        <v>3980</v>
      </c>
      <c r="BQ375" s="75">
        <f t="shared" si="524"/>
        <v>-6111</v>
      </c>
      <c r="BR375" s="112">
        <v>3685</v>
      </c>
      <c r="BS375" s="75">
        <f t="shared" si="619"/>
        <v>5540</v>
      </c>
      <c r="BT375" s="75">
        <f t="shared" si="600"/>
        <v>-8662</v>
      </c>
      <c r="BU375" s="75">
        <f t="shared" si="600"/>
        <v>-7727</v>
      </c>
      <c r="BV375" s="75">
        <f t="shared" si="600"/>
        <v>0</v>
      </c>
      <c r="BW375" s="75">
        <f t="shared" si="600"/>
        <v>0</v>
      </c>
      <c r="BX375" s="75">
        <f t="shared" si="600"/>
        <v>-6792</v>
      </c>
      <c r="BY375" s="75">
        <f t="shared" si="600"/>
        <v>-5951</v>
      </c>
      <c r="BZ375" s="75">
        <f t="shared" si="600"/>
        <v>-7412</v>
      </c>
      <c r="CA375" s="75">
        <f t="shared" si="600"/>
        <v>-6092</v>
      </c>
      <c r="CB375" s="112">
        <v>3794</v>
      </c>
      <c r="CC375" s="75">
        <f t="shared" si="526"/>
        <v>-1607</v>
      </c>
      <c r="CD375" s="75">
        <f t="shared" si="620"/>
        <v>500</v>
      </c>
      <c r="CE375" s="126">
        <f t="shared" si="621"/>
        <v>-3490</v>
      </c>
      <c r="CF375" s="75">
        <f t="shared" si="529"/>
        <v>-6160</v>
      </c>
      <c r="CG375" s="75"/>
      <c r="CH375" s="75">
        <f t="shared" si="490"/>
        <v>-11743</v>
      </c>
      <c r="CI375" s="75">
        <f t="shared" si="490"/>
        <v>-4329</v>
      </c>
      <c r="CJ375" s="75"/>
      <c r="CK375" s="75">
        <f t="shared" si="491"/>
        <v>-5317</v>
      </c>
      <c r="CL375" s="75">
        <f t="shared" si="491"/>
        <v>-7471</v>
      </c>
      <c r="CM375" s="112">
        <v>3781</v>
      </c>
      <c r="CN375" s="75">
        <f t="shared" si="622"/>
        <v>0</v>
      </c>
      <c r="CO375" s="75">
        <f t="shared" si="622"/>
        <v>0</v>
      </c>
      <c r="CP375" s="75">
        <f t="shared" si="622"/>
        <v>0</v>
      </c>
      <c r="CQ375" s="75"/>
      <c r="CR375" s="126">
        <f t="shared" si="530"/>
        <v>-7514</v>
      </c>
      <c r="CS375" s="112">
        <v>2824.8980000000001</v>
      </c>
      <c r="CT375" s="121">
        <f t="shared" si="623"/>
        <v>-5.329078014184397E-2</v>
      </c>
      <c r="CU375" s="75">
        <f t="shared" si="624"/>
        <v>-7488</v>
      </c>
      <c r="CV375" s="75">
        <f t="shared" si="624"/>
        <v>-7337</v>
      </c>
      <c r="CW375" s="75">
        <f t="shared" si="624"/>
        <v>0</v>
      </c>
      <c r="CX375" s="126" cm="1">
        <f t="array" ref="CX375">IF($F375&lt;=10000,0,-ROUND(MAX(INDEX(CX$26:CX$38,MATCH(MAX($F375-CX$86-IF(CX$8="Yes",IF(CX$9=0,$U375,MIN($U375,CX$9)),0),0),CX$12:CX$25,1))*(MAX($F375-CX$86-IF(CX$8="Yes",IF(CX$9=0,$U375,MIN($U375,CX$9)),0),0)-INDEX(CX$12:CX$25,MATCH(MAX($F375-CX$86-IF(CX$8="Yes",IF(CX$9=0,$U375,MIN($U375,CX$9)),0),0),CX$12:CX$25,1)))+INDEX(CX$39:CX$51,MATCH(MAX($F375-CX$86-IF(CX$8="Yes",IF(CX$9=0,$U375,MIN($U375,CX$9)),0),0),CX$12:CX$25,1))-CX$87,0),0))*(1-_xlfn.IFNA(INDEX(WVFamilyCredit[Percent],MATCH(1,(WVFamilyCredit[Year]=Calc!$B$4)*(WVFamilyCredit[HH Size]=SUM(Calc!$B$11:$B$12))*(WVFamilyCredit[Status]=Calc!$B$8)*(WVFamilyCredit[greater than]&lt;=$F375)*(WVFamilyCredit[equal to or less than]&gt;=$F375),0)),0))</f>
        <v>-6228</v>
      </c>
      <c r="CY375" s="115" cm="1">
        <f t="array" ref="CY375">(1-_xlfn.IFNA(INDEX(WVFamilyCredit[Percent],MATCH(1,(WVFamilyCredit[Year]=Calc!$B$4)*(WVFamilyCredit[HH Size]=SUM(Calc!$B$11:$B$12))*(WVFamilyCredit[Status]=Calc!$B$8)*(WVFamilyCredit[greater than]&lt;=$F375)*(WVFamilyCredit[equal to or less than]&gt;=$F375),0)),0))</f>
        <v>1</v>
      </c>
      <c r="CZ375" s="112">
        <v>4985</v>
      </c>
      <c r="DA375" s="57"/>
      <c r="DB375" s="75">
        <f t="shared" si="494"/>
        <v>-6387</v>
      </c>
      <c r="DC375" s="75">
        <f t="shared" si="494"/>
        <v>0</v>
      </c>
      <c r="DE375" s="57"/>
      <c r="DF375" s="57">
        <f t="shared" si="625"/>
        <v>4363</v>
      </c>
      <c r="DG375" s="57">
        <f t="shared" si="626"/>
        <v>4440</v>
      </c>
      <c r="DH375">
        <v>0</v>
      </c>
      <c r="DI375" s="57">
        <f t="shared" si="627"/>
        <v>4347</v>
      </c>
      <c r="DJ375" s="75">
        <f t="shared" si="628"/>
        <v>3182</v>
      </c>
      <c r="DK375" s="75">
        <f t="shared" si="629"/>
        <v>3980</v>
      </c>
      <c r="DL375" s="75">
        <f t="shared" si="630"/>
        <v>3685</v>
      </c>
      <c r="DM375" s="57">
        <f t="shared" si="631"/>
        <v>3794</v>
      </c>
      <c r="DN375" s="57">
        <f t="shared" si="632"/>
        <v>3781</v>
      </c>
      <c r="DO375">
        <f>0</f>
        <v>0</v>
      </c>
      <c r="DP375">
        <v>0</v>
      </c>
      <c r="DQ375" s="57">
        <f t="shared" si="633"/>
        <v>-7514</v>
      </c>
      <c r="DR375" s="75">
        <f t="shared" si="634"/>
        <v>-6228</v>
      </c>
      <c r="EB375" s="209" cm="1">
        <f t="array" ref="EB375">_xlfn.IFNA(INDEX(CAeitcTable[],MATCH(1,(CAeitcTable[At Least]&lt;=$F375)*(CAeitcTable[But Not Over]&gt;=$F375),0),MATCH(MIN($B$12,3),VALUE(CAeitcTable[#Headers]),0)),0)</f>
        <v>0</v>
      </c>
      <c r="EC375">
        <f t="shared" si="597"/>
        <v>0</v>
      </c>
      <c r="ED375">
        <f t="shared" si="597"/>
        <v>0</v>
      </c>
      <c r="EE375">
        <f t="shared" si="597"/>
        <v>0</v>
      </c>
      <c r="EF375">
        <f t="shared" si="597"/>
        <v>0</v>
      </c>
      <c r="EI375">
        <f t="shared" si="531"/>
        <v>0</v>
      </c>
      <c r="EK375">
        <f t="shared" si="598"/>
        <v>0</v>
      </c>
      <c r="EL375">
        <f t="shared" si="598"/>
        <v>0</v>
      </c>
      <c r="EM375">
        <f t="shared" si="598"/>
        <v>0</v>
      </c>
      <c r="EN375">
        <f t="shared" si="598"/>
        <v>0</v>
      </c>
      <c r="EP375">
        <f t="shared" si="497"/>
        <v>0</v>
      </c>
      <c r="EQ375">
        <f t="shared" si="497"/>
        <v>0</v>
      </c>
      <c r="ER375" s="209">
        <f t="shared" si="635"/>
        <v>0</v>
      </c>
      <c r="ES375">
        <f t="shared" si="498"/>
        <v>0</v>
      </c>
      <c r="ET375">
        <f t="shared" si="498"/>
        <v>0</v>
      </c>
      <c r="EU375" s="213">
        <f t="shared" si="533"/>
        <v>0</v>
      </c>
      <c r="EW375" s="215">
        <f t="shared" si="636"/>
        <v>0</v>
      </c>
      <c r="EX375">
        <f t="shared" si="499"/>
        <v>0</v>
      </c>
      <c r="EY375">
        <f t="shared" si="499"/>
        <v>0</v>
      </c>
      <c r="FB375">
        <f t="shared" si="637"/>
        <v>0</v>
      </c>
      <c r="FC375">
        <f t="shared" si="637"/>
        <v>0</v>
      </c>
      <c r="FD375">
        <f t="shared" si="637"/>
        <v>0</v>
      </c>
      <c r="FG375" s="215">
        <f t="shared" si="638"/>
        <v>0</v>
      </c>
      <c r="FH375">
        <f t="shared" si="501"/>
        <v>0</v>
      </c>
      <c r="FI375">
        <f t="shared" si="501"/>
        <v>0</v>
      </c>
      <c r="FK375">
        <f t="shared" si="536"/>
        <v>0</v>
      </c>
      <c r="FL375" s="215">
        <f t="shared" si="639"/>
        <v>0</v>
      </c>
      <c r="FP375" s="215">
        <f t="shared" si="640"/>
        <v>0</v>
      </c>
      <c r="FQ375">
        <f t="shared" si="539"/>
        <v>0</v>
      </c>
      <c r="FR375" s="215">
        <f t="shared" si="641"/>
        <v>0</v>
      </c>
      <c r="FS375" s="209">
        <f t="shared" si="541"/>
        <v>315</v>
      </c>
      <c r="FU375">
        <f t="shared" si="542"/>
        <v>0</v>
      </c>
    </row>
    <row r="376" spans="6:177">
      <c r="F376" s="2">
        <v>141500</v>
      </c>
      <c r="G376">
        <f t="shared" si="607"/>
        <v>141525</v>
      </c>
      <c r="H376" s="75">
        <f t="shared" si="601"/>
        <v>-24036</v>
      </c>
      <c r="I376" s="2"/>
      <c r="J376" s="2"/>
      <c r="K376" s="2"/>
      <c r="L376" s="2"/>
      <c r="M376" s="2">
        <f t="shared" si="602"/>
        <v>0</v>
      </c>
      <c r="N376" s="2"/>
      <c r="O376" s="2"/>
      <c r="P376" s="2">
        <f t="shared" si="603"/>
        <v>0</v>
      </c>
      <c r="Q376" s="2"/>
      <c r="R376" s="2"/>
      <c r="S376" s="2">
        <f t="shared" si="606"/>
        <v>0</v>
      </c>
      <c r="T376" s="2"/>
      <c r="U376" s="2">
        <f t="shared" si="604"/>
        <v>0</v>
      </c>
      <c r="V376" s="2"/>
      <c r="W376" s="75">
        <f t="shared" si="608"/>
        <v>-4658</v>
      </c>
      <c r="X376" s="75">
        <f t="shared" si="609"/>
        <v>5</v>
      </c>
      <c r="Y376" s="75">
        <f t="shared" si="605"/>
        <v>0</v>
      </c>
      <c r="Z376" s="2"/>
      <c r="AA376" s="2">
        <f t="shared" si="610"/>
        <v>2500</v>
      </c>
      <c r="AB376" s="2">
        <f>IF($F376&lt;=AD$64,AD$65,AD$66)*Calc!$B$12+AD$63</f>
        <v>1500</v>
      </c>
      <c r="AC376" s="2">
        <f t="shared" si="611"/>
        <v>4000</v>
      </c>
      <c r="AD376" s="126">
        <f t="shared" si="612"/>
        <v>-6960</v>
      </c>
      <c r="AE376" s="112">
        <v>4363</v>
      </c>
      <c r="AF376" s="75">
        <f t="shared" si="516"/>
        <v>0</v>
      </c>
      <c r="AG376" s="75"/>
      <c r="AH376" s="75">
        <f t="shared" si="517"/>
        <v>-3191</v>
      </c>
      <c r="AI376" s="75">
        <f t="shared" si="613"/>
        <v>0</v>
      </c>
      <c r="AJ376" s="75">
        <f t="shared" si="614"/>
        <v>0</v>
      </c>
      <c r="AK376" s="75">
        <f t="shared" si="615"/>
        <v>-6362</v>
      </c>
      <c r="AL376" s="75">
        <f t="shared" si="616"/>
        <v>-6362</v>
      </c>
      <c r="AM376" s="114">
        <v>4440</v>
      </c>
      <c r="AN376" s="120"/>
      <c r="AO376" s="75">
        <f t="shared" si="483"/>
        <v>-9289</v>
      </c>
      <c r="AP376" s="75">
        <f t="shared" si="483"/>
        <v>-5617</v>
      </c>
      <c r="AQ376" s="75"/>
      <c r="AR376" s="126">
        <f t="shared" si="520"/>
        <v>-6840</v>
      </c>
      <c r="AS376" s="75">
        <f t="shared" si="596"/>
        <v>-7998</v>
      </c>
      <c r="AT376" s="75">
        <f t="shared" si="596"/>
        <v>-9250</v>
      </c>
      <c r="AU376" s="75">
        <f t="shared" si="596"/>
        <v>0</v>
      </c>
      <c r="AV376" s="75">
        <f t="shared" si="596"/>
        <v>-7498</v>
      </c>
      <c r="AW376" s="112">
        <v>4347</v>
      </c>
      <c r="AX376" s="75">
        <f t="shared" si="485"/>
        <v>-10651</v>
      </c>
      <c r="AY376" s="75">
        <f t="shared" si="485"/>
        <v>-7143</v>
      </c>
      <c r="AZ376" s="75"/>
      <c r="BA376" s="75">
        <f t="shared" si="643"/>
        <v>-6884</v>
      </c>
      <c r="BB376" s="75">
        <f t="shared" si="643"/>
        <v>-4426</v>
      </c>
      <c r="BC376" s="75">
        <f t="shared" si="643"/>
        <v>-7936</v>
      </c>
      <c r="BD376" s="75">
        <f t="shared" si="643"/>
        <v>-7280</v>
      </c>
      <c r="BE376" s="75">
        <f t="shared" si="643"/>
        <v>-6233</v>
      </c>
      <c r="BF376" s="75">
        <f t="shared" si="643"/>
        <v>-5237</v>
      </c>
      <c r="BG376" s="112">
        <v>3182</v>
      </c>
      <c r="BH376" s="75">
        <f t="shared" si="521"/>
        <v>-8326</v>
      </c>
      <c r="BI376" s="75">
        <f t="shared" si="617"/>
        <v>5150</v>
      </c>
      <c r="BJ376" s="75">
        <f t="shared" si="618"/>
        <v>-6375</v>
      </c>
      <c r="BK376" s="75">
        <f t="shared" si="487"/>
        <v>-6855</v>
      </c>
      <c r="BL376" s="75">
        <f t="shared" si="487"/>
        <v>-5784</v>
      </c>
      <c r="BM376" s="75"/>
      <c r="BN376" s="75">
        <f t="shared" si="488"/>
        <v>-8549</v>
      </c>
      <c r="BO376" s="75">
        <f t="shared" si="488"/>
        <v>-6160</v>
      </c>
      <c r="BP376" s="112">
        <v>3980</v>
      </c>
      <c r="BQ376" s="75">
        <f t="shared" si="524"/>
        <v>-6136</v>
      </c>
      <c r="BR376" s="112">
        <v>3685</v>
      </c>
      <c r="BS376" s="75">
        <f t="shared" si="619"/>
        <v>5540</v>
      </c>
      <c r="BT376" s="75">
        <f t="shared" si="600"/>
        <v>-8695</v>
      </c>
      <c r="BU376" s="75">
        <f t="shared" si="600"/>
        <v>-7760</v>
      </c>
      <c r="BV376" s="75">
        <f t="shared" si="600"/>
        <v>0</v>
      </c>
      <c r="BW376" s="75">
        <f t="shared" si="600"/>
        <v>0</v>
      </c>
      <c r="BX376" s="75">
        <f t="shared" si="600"/>
        <v>-6824</v>
      </c>
      <c r="BY376" s="75">
        <f t="shared" si="600"/>
        <v>-5975</v>
      </c>
      <c r="BZ376" s="75">
        <f t="shared" si="600"/>
        <v>-7442</v>
      </c>
      <c r="CA376" s="75">
        <f t="shared" si="600"/>
        <v>-6116</v>
      </c>
      <c r="CB376" s="112">
        <v>3794</v>
      </c>
      <c r="CC376" s="75">
        <f t="shared" si="526"/>
        <v>-1617</v>
      </c>
      <c r="CD376" s="75">
        <f t="shared" si="620"/>
        <v>500</v>
      </c>
      <c r="CE376" s="126">
        <f t="shared" si="621"/>
        <v>-3509</v>
      </c>
      <c r="CF376" s="75">
        <f t="shared" si="529"/>
        <v>-6184</v>
      </c>
      <c r="CG376" s="75"/>
      <c r="CH376" s="75">
        <f t="shared" si="490"/>
        <v>-11792</v>
      </c>
      <c r="CI376" s="75">
        <f t="shared" si="490"/>
        <v>-4344</v>
      </c>
      <c r="CJ376" s="75"/>
      <c r="CK376" s="75">
        <f t="shared" si="491"/>
        <v>-5341</v>
      </c>
      <c r="CL376" s="75">
        <f t="shared" si="491"/>
        <v>-7503</v>
      </c>
      <c r="CM376" s="112">
        <v>3781</v>
      </c>
      <c r="CN376" s="75">
        <f t="shared" si="622"/>
        <v>0</v>
      </c>
      <c r="CO376" s="75">
        <f t="shared" si="622"/>
        <v>0</v>
      </c>
      <c r="CP376" s="75">
        <f t="shared" si="622"/>
        <v>0</v>
      </c>
      <c r="CQ376" s="75"/>
      <c r="CR376" s="126">
        <f t="shared" si="530"/>
        <v>-7545</v>
      </c>
      <c r="CS376" s="112">
        <v>2824.8980000000001</v>
      </c>
      <c r="CT376" s="121">
        <f t="shared" si="623"/>
        <v>-5.3321554770318018E-2</v>
      </c>
      <c r="CU376" s="75">
        <f t="shared" si="624"/>
        <v>-7526</v>
      </c>
      <c r="CV376" s="75">
        <f t="shared" si="624"/>
        <v>-7365</v>
      </c>
      <c r="CW376" s="75">
        <f t="shared" si="624"/>
        <v>0</v>
      </c>
      <c r="CX376" s="126" cm="1">
        <f t="array" ref="CX376">IF($F376&lt;=10000,0,-ROUND(MAX(INDEX(CX$26:CX$38,MATCH(MAX($F376-CX$86-IF(CX$8="Yes",IF(CX$9=0,$U376,MIN($U376,CX$9)),0),0),CX$12:CX$25,1))*(MAX($F376-CX$86-IF(CX$8="Yes",IF(CX$9=0,$U376,MIN($U376,CX$9)),0),0)-INDEX(CX$12:CX$25,MATCH(MAX($F376-CX$86-IF(CX$8="Yes",IF(CX$9=0,$U376,MIN($U376,CX$9)),0),0),CX$12:CX$25,1)))+INDEX(CX$39:CX$51,MATCH(MAX($F376-CX$86-IF(CX$8="Yes",IF(CX$9=0,$U376,MIN($U376,CX$9)),0),0),CX$12:CX$25,1))-CX$87,0),0))*(1-_xlfn.IFNA(INDEX(WVFamilyCredit[Percent],MATCH(1,(WVFamilyCredit[Year]=Calc!$B$4)*(WVFamilyCredit[HH Size]=SUM(Calc!$B$11:$B$12))*(WVFamilyCredit[Status]=Calc!$B$8)*(WVFamilyCredit[greater than]&lt;=$F376)*(WVFamilyCredit[equal to or less than]&gt;=$F376),0)),0))</f>
        <v>-6254</v>
      </c>
      <c r="CY376" s="115" cm="1">
        <f t="array" ref="CY376">(1-_xlfn.IFNA(INDEX(WVFamilyCredit[Percent],MATCH(1,(WVFamilyCredit[Year]=Calc!$B$4)*(WVFamilyCredit[HH Size]=SUM(Calc!$B$11:$B$12))*(WVFamilyCredit[Status]=Calc!$B$8)*(WVFamilyCredit[greater than]&lt;=$F376)*(WVFamilyCredit[equal to or less than]&gt;=$F376),0)),0))</f>
        <v>1</v>
      </c>
      <c r="CZ376" s="112">
        <v>4985</v>
      </c>
      <c r="DA376" s="57"/>
      <c r="DB376" s="75">
        <f t="shared" si="494"/>
        <v>-6413</v>
      </c>
      <c r="DC376" s="75">
        <f t="shared" si="494"/>
        <v>0</v>
      </c>
      <c r="DE376" s="57"/>
      <c r="DF376" s="57">
        <f t="shared" si="625"/>
        <v>4363</v>
      </c>
      <c r="DG376" s="57">
        <f t="shared" si="626"/>
        <v>4440</v>
      </c>
      <c r="DH376">
        <v>0</v>
      </c>
      <c r="DI376" s="57">
        <f t="shared" si="627"/>
        <v>4347</v>
      </c>
      <c r="DJ376" s="75">
        <f t="shared" si="628"/>
        <v>3182</v>
      </c>
      <c r="DK376" s="75">
        <f t="shared" si="629"/>
        <v>3980</v>
      </c>
      <c r="DL376" s="75">
        <f t="shared" si="630"/>
        <v>3685</v>
      </c>
      <c r="DM376" s="57">
        <f t="shared" si="631"/>
        <v>3794</v>
      </c>
      <c r="DN376" s="57">
        <f t="shared" si="632"/>
        <v>3781</v>
      </c>
      <c r="DO376">
        <f>0</f>
        <v>0</v>
      </c>
      <c r="DP376">
        <v>0</v>
      </c>
      <c r="DQ376" s="57">
        <f t="shared" si="633"/>
        <v>-7545</v>
      </c>
      <c r="DR376" s="75">
        <f t="shared" si="634"/>
        <v>-6254</v>
      </c>
      <c r="EB376" s="209" cm="1">
        <f t="array" ref="EB376">_xlfn.IFNA(INDEX(CAeitcTable[],MATCH(1,(CAeitcTable[At Least]&lt;=$F376)*(CAeitcTable[But Not Over]&gt;=$F376),0),MATCH(MIN($B$12,3),VALUE(CAeitcTable[#Headers]),0)),0)</f>
        <v>0</v>
      </c>
      <c r="EC376">
        <f t="shared" si="597"/>
        <v>0</v>
      </c>
      <c r="ED376">
        <f t="shared" si="597"/>
        <v>0</v>
      </c>
      <c r="EE376">
        <f t="shared" si="597"/>
        <v>0</v>
      </c>
      <c r="EF376">
        <f t="shared" si="597"/>
        <v>0</v>
      </c>
      <c r="EI376">
        <f t="shared" si="531"/>
        <v>0</v>
      </c>
      <c r="EK376">
        <f t="shared" si="598"/>
        <v>0</v>
      </c>
      <c r="EL376">
        <f t="shared" si="598"/>
        <v>0</v>
      </c>
      <c r="EM376">
        <f t="shared" si="598"/>
        <v>0</v>
      </c>
      <c r="EN376">
        <f t="shared" si="598"/>
        <v>0</v>
      </c>
      <c r="EP376">
        <f t="shared" si="497"/>
        <v>0</v>
      </c>
      <c r="EQ376">
        <f t="shared" si="497"/>
        <v>0</v>
      </c>
      <c r="ER376" s="209">
        <f t="shared" si="635"/>
        <v>0</v>
      </c>
      <c r="ES376">
        <f t="shared" si="498"/>
        <v>0</v>
      </c>
      <c r="ET376">
        <f t="shared" si="498"/>
        <v>0</v>
      </c>
      <c r="EU376" s="213">
        <f t="shared" si="533"/>
        <v>0</v>
      </c>
      <c r="EW376" s="215">
        <f t="shared" si="636"/>
        <v>0</v>
      </c>
      <c r="EX376">
        <f t="shared" si="499"/>
        <v>0</v>
      </c>
      <c r="EY376">
        <f t="shared" si="499"/>
        <v>0</v>
      </c>
      <c r="FB376">
        <f t="shared" si="637"/>
        <v>0</v>
      </c>
      <c r="FC376">
        <f t="shared" si="637"/>
        <v>0</v>
      </c>
      <c r="FD376">
        <f t="shared" si="637"/>
        <v>0</v>
      </c>
      <c r="FG376" s="215">
        <f t="shared" si="638"/>
        <v>0</v>
      </c>
      <c r="FH376">
        <f t="shared" si="501"/>
        <v>0</v>
      </c>
      <c r="FI376">
        <f t="shared" si="501"/>
        <v>0</v>
      </c>
      <c r="FK376">
        <f t="shared" si="536"/>
        <v>0</v>
      </c>
      <c r="FL376" s="215">
        <f t="shared" si="639"/>
        <v>0</v>
      </c>
      <c r="FP376" s="215">
        <f t="shared" si="640"/>
        <v>0</v>
      </c>
      <c r="FQ376">
        <f t="shared" si="539"/>
        <v>0</v>
      </c>
      <c r="FR376" s="215">
        <f t="shared" si="641"/>
        <v>0</v>
      </c>
      <c r="FS376" s="209">
        <f t="shared" si="541"/>
        <v>315</v>
      </c>
      <c r="FU376">
        <f t="shared" si="542"/>
        <v>0</v>
      </c>
    </row>
    <row r="377" spans="6:177">
      <c r="F377" s="2">
        <v>142000</v>
      </c>
      <c r="G377">
        <f t="shared" si="607"/>
        <v>142025</v>
      </c>
      <c r="H377" s="75">
        <f t="shared" si="601"/>
        <v>-24156</v>
      </c>
      <c r="I377" s="2"/>
      <c r="J377" s="2"/>
      <c r="K377" s="2"/>
      <c r="L377" s="2"/>
      <c r="M377" s="2">
        <f t="shared" si="602"/>
        <v>0</v>
      </c>
      <c r="N377" s="2"/>
      <c r="O377" s="2"/>
      <c r="P377" s="2">
        <f t="shared" si="603"/>
        <v>0</v>
      </c>
      <c r="Q377" s="2"/>
      <c r="R377" s="2"/>
      <c r="S377" s="2">
        <f t="shared" si="606"/>
        <v>0</v>
      </c>
      <c r="T377" s="2"/>
      <c r="U377" s="2">
        <f t="shared" si="604"/>
        <v>0</v>
      </c>
      <c r="V377" s="2"/>
      <c r="W377" s="75">
        <f t="shared" si="608"/>
        <v>-4677</v>
      </c>
      <c r="X377" s="75">
        <f t="shared" si="609"/>
        <v>5</v>
      </c>
      <c r="Y377" s="75">
        <f t="shared" si="605"/>
        <v>0</v>
      </c>
      <c r="Z377" s="2"/>
      <c r="AA377" s="2">
        <f t="shared" si="610"/>
        <v>2500</v>
      </c>
      <c r="AB377" s="2">
        <f>IF($F377&lt;=AD$64,AD$65,AD$66)*Calc!$B$12+AD$63</f>
        <v>1500</v>
      </c>
      <c r="AC377" s="2">
        <f t="shared" si="611"/>
        <v>4000</v>
      </c>
      <c r="AD377" s="126">
        <f t="shared" si="612"/>
        <v>-6985</v>
      </c>
      <c r="AE377" s="112">
        <v>4363</v>
      </c>
      <c r="AF377" s="75">
        <f t="shared" si="516"/>
        <v>0</v>
      </c>
      <c r="AG377" s="75"/>
      <c r="AH377" s="75">
        <f t="shared" si="517"/>
        <v>-3204</v>
      </c>
      <c r="AI377" s="75">
        <f t="shared" si="613"/>
        <v>0</v>
      </c>
      <c r="AJ377" s="75">
        <f t="shared" si="614"/>
        <v>0</v>
      </c>
      <c r="AK377" s="75">
        <f t="shared" si="615"/>
        <v>-6385</v>
      </c>
      <c r="AL377" s="75">
        <f t="shared" si="616"/>
        <v>-6385</v>
      </c>
      <c r="AM377" s="114">
        <v>4440</v>
      </c>
      <c r="AN377" s="120"/>
      <c r="AO377" s="75">
        <f t="shared" si="483"/>
        <v>-9336</v>
      </c>
      <c r="AP377" s="75">
        <f t="shared" si="483"/>
        <v>-5639</v>
      </c>
      <c r="AQ377" s="75"/>
      <c r="AR377" s="126">
        <f t="shared" si="520"/>
        <v>-6870</v>
      </c>
      <c r="AS377" s="75">
        <f t="shared" si="596"/>
        <v>-8031</v>
      </c>
      <c r="AT377" s="75">
        <f t="shared" si="596"/>
        <v>-9293</v>
      </c>
      <c r="AU377" s="75">
        <f t="shared" si="596"/>
        <v>0</v>
      </c>
      <c r="AV377" s="75">
        <f t="shared" si="596"/>
        <v>-7527</v>
      </c>
      <c r="AW377" s="112">
        <v>4347</v>
      </c>
      <c r="AX377" s="75">
        <f t="shared" si="485"/>
        <v>-10693</v>
      </c>
      <c r="AY377" s="75">
        <f t="shared" si="485"/>
        <v>-7172</v>
      </c>
      <c r="AZ377" s="75"/>
      <c r="BA377" s="75">
        <f t="shared" si="643"/>
        <v>-6909</v>
      </c>
      <c r="BB377" s="75">
        <f t="shared" si="643"/>
        <v>-4442</v>
      </c>
      <c r="BC377" s="75">
        <f t="shared" si="643"/>
        <v>-7966</v>
      </c>
      <c r="BD377" s="75">
        <f t="shared" si="643"/>
        <v>-7309</v>
      </c>
      <c r="BE377" s="75">
        <f t="shared" si="643"/>
        <v>-6256</v>
      </c>
      <c r="BF377" s="75">
        <f t="shared" si="643"/>
        <v>-5258</v>
      </c>
      <c r="BG377" s="112">
        <v>3182</v>
      </c>
      <c r="BH377" s="75">
        <f t="shared" si="521"/>
        <v>-8362</v>
      </c>
      <c r="BI377" s="75">
        <f t="shared" si="617"/>
        <v>5150</v>
      </c>
      <c r="BJ377" s="75">
        <f t="shared" si="618"/>
        <v>-6402</v>
      </c>
      <c r="BK377" s="75">
        <f t="shared" si="487"/>
        <v>-6880</v>
      </c>
      <c r="BL377" s="75">
        <f t="shared" si="487"/>
        <v>-5806</v>
      </c>
      <c r="BM377" s="75"/>
      <c r="BN377" s="75">
        <f t="shared" si="488"/>
        <v>-8589</v>
      </c>
      <c r="BO377" s="75">
        <f t="shared" si="488"/>
        <v>-6185</v>
      </c>
      <c r="BP377" s="112">
        <v>3980</v>
      </c>
      <c r="BQ377" s="75">
        <f t="shared" si="524"/>
        <v>-6161</v>
      </c>
      <c r="BR377" s="112">
        <v>3685</v>
      </c>
      <c r="BS377" s="75">
        <f t="shared" si="619"/>
        <v>5540</v>
      </c>
      <c r="BT377" s="75">
        <f t="shared" si="600"/>
        <v>-8729</v>
      </c>
      <c r="BU377" s="75">
        <f t="shared" si="600"/>
        <v>-7793</v>
      </c>
      <c r="BV377" s="75">
        <f t="shared" si="600"/>
        <v>0</v>
      </c>
      <c r="BW377" s="75">
        <f t="shared" si="600"/>
        <v>0</v>
      </c>
      <c r="BX377" s="75">
        <f t="shared" si="600"/>
        <v>-6855</v>
      </c>
      <c r="BY377" s="75">
        <f t="shared" si="600"/>
        <v>-6000</v>
      </c>
      <c r="BZ377" s="75">
        <f t="shared" si="600"/>
        <v>-7472</v>
      </c>
      <c r="CA377" s="75">
        <f t="shared" si="600"/>
        <v>-6139</v>
      </c>
      <c r="CB377" s="112">
        <v>3794</v>
      </c>
      <c r="CC377" s="75">
        <f t="shared" si="526"/>
        <v>-1627</v>
      </c>
      <c r="CD377" s="75">
        <f t="shared" si="620"/>
        <v>500</v>
      </c>
      <c r="CE377" s="126">
        <f t="shared" si="621"/>
        <v>-3528</v>
      </c>
      <c r="CF377" s="75">
        <f t="shared" si="529"/>
        <v>-6207</v>
      </c>
      <c r="CG377" s="75"/>
      <c r="CH377" s="75">
        <f t="shared" si="490"/>
        <v>-11842</v>
      </c>
      <c r="CI377" s="75">
        <f t="shared" si="490"/>
        <v>-4359</v>
      </c>
      <c r="CJ377" s="75"/>
      <c r="CK377" s="75">
        <f t="shared" si="491"/>
        <v>-5365</v>
      </c>
      <c r="CL377" s="75">
        <f t="shared" si="491"/>
        <v>-7535</v>
      </c>
      <c r="CM377" s="112">
        <v>3781</v>
      </c>
      <c r="CN377" s="75">
        <f t="shared" si="622"/>
        <v>0</v>
      </c>
      <c r="CO377" s="75">
        <f t="shared" si="622"/>
        <v>0</v>
      </c>
      <c r="CP377" s="75">
        <f t="shared" si="622"/>
        <v>0</v>
      </c>
      <c r="CQ377" s="75"/>
      <c r="CR377" s="126">
        <f t="shared" si="530"/>
        <v>-7576</v>
      </c>
      <c r="CS377" s="112">
        <v>2824.8980000000001</v>
      </c>
      <c r="CT377" s="121">
        <f t="shared" si="623"/>
        <v>-5.3352112676056336E-2</v>
      </c>
      <c r="CU377" s="75">
        <f t="shared" si="624"/>
        <v>-7564</v>
      </c>
      <c r="CV377" s="75">
        <f t="shared" si="624"/>
        <v>-7394</v>
      </c>
      <c r="CW377" s="75">
        <f t="shared" si="624"/>
        <v>0</v>
      </c>
      <c r="CX377" s="126" cm="1">
        <f t="array" ref="CX377">IF($F377&lt;=10000,0,-ROUND(MAX(INDEX(CX$26:CX$38,MATCH(MAX($F377-CX$86-IF(CX$8="Yes",IF(CX$9=0,$U377,MIN($U377,CX$9)),0),0),CX$12:CX$25,1))*(MAX($F377-CX$86-IF(CX$8="Yes",IF(CX$9=0,$U377,MIN($U377,CX$9)),0),0)-INDEX(CX$12:CX$25,MATCH(MAX($F377-CX$86-IF(CX$8="Yes",IF(CX$9=0,$U377,MIN($U377,CX$9)),0),0),CX$12:CX$25,1)))+INDEX(CX$39:CX$51,MATCH(MAX($F377-CX$86-IF(CX$8="Yes",IF(CX$9=0,$U377,MIN($U377,CX$9)),0),0),CX$12:CX$25,1))-CX$87,0),0))*(1-_xlfn.IFNA(INDEX(WVFamilyCredit[Percent],MATCH(1,(WVFamilyCredit[Year]=Calc!$B$4)*(WVFamilyCredit[HH Size]=SUM(Calc!$B$11:$B$12))*(WVFamilyCredit[Status]=Calc!$B$8)*(WVFamilyCredit[greater than]&lt;=$F377)*(WVFamilyCredit[equal to or less than]&gt;=$F377),0)),0))</f>
        <v>-6280</v>
      </c>
      <c r="CY377" s="115" cm="1">
        <f t="array" ref="CY377">(1-_xlfn.IFNA(INDEX(WVFamilyCredit[Percent],MATCH(1,(WVFamilyCredit[Year]=Calc!$B$4)*(WVFamilyCredit[HH Size]=SUM(Calc!$B$11:$B$12))*(WVFamilyCredit[Status]=Calc!$B$8)*(WVFamilyCredit[greater than]&lt;=$F377)*(WVFamilyCredit[equal to or less than]&gt;=$F377),0)),0))</f>
        <v>1</v>
      </c>
      <c r="CZ377" s="112">
        <v>4985</v>
      </c>
      <c r="DA377" s="57"/>
      <c r="DB377" s="75">
        <f t="shared" si="494"/>
        <v>-6440</v>
      </c>
      <c r="DC377" s="75">
        <f t="shared" si="494"/>
        <v>0</v>
      </c>
      <c r="DE377" s="57"/>
      <c r="DF377" s="57">
        <f t="shared" si="625"/>
        <v>4363</v>
      </c>
      <c r="DG377" s="57">
        <f t="shared" si="626"/>
        <v>4440</v>
      </c>
      <c r="DH377">
        <v>0</v>
      </c>
      <c r="DI377" s="57">
        <f t="shared" si="627"/>
        <v>4347</v>
      </c>
      <c r="DJ377" s="75">
        <f t="shared" si="628"/>
        <v>3182</v>
      </c>
      <c r="DK377" s="75">
        <f t="shared" si="629"/>
        <v>3980</v>
      </c>
      <c r="DL377" s="75">
        <f t="shared" si="630"/>
        <v>3685</v>
      </c>
      <c r="DM377" s="57">
        <f t="shared" si="631"/>
        <v>3794</v>
      </c>
      <c r="DN377" s="57">
        <f t="shared" si="632"/>
        <v>3781</v>
      </c>
      <c r="DO377">
        <f>0</f>
        <v>0</v>
      </c>
      <c r="DP377">
        <v>0</v>
      </c>
      <c r="DQ377" s="57">
        <f t="shared" si="633"/>
        <v>-7576</v>
      </c>
      <c r="DR377" s="75">
        <f t="shared" si="634"/>
        <v>-6280</v>
      </c>
      <c r="EB377" s="209" cm="1">
        <f t="array" ref="EB377">_xlfn.IFNA(INDEX(CAeitcTable[],MATCH(1,(CAeitcTable[At Least]&lt;=$F377)*(CAeitcTable[But Not Over]&gt;=$F377),0),MATCH(MIN($B$12,3),VALUE(CAeitcTable[#Headers]),0)),0)</f>
        <v>0</v>
      </c>
      <c r="EC377">
        <f t="shared" si="597"/>
        <v>0</v>
      </c>
      <c r="ED377">
        <f t="shared" si="597"/>
        <v>0</v>
      </c>
      <c r="EE377">
        <f t="shared" si="597"/>
        <v>0</v>
      </c>
      <c r="EF377">
        <f t="shared" si="597"/>
        <v>0</v>
      </c>
      <c r="EI377">
        <f t="shared" si="531"/>
        <v>0</v>
      </c>
      <c r="EK377">
        <f t="shared" si="598"/>
        <v>0</v>
      </c>
      <c r="EL377">
        <f t="shared" si="598"/>
        <v>0</v>
      </c>
      <c r="EM377">
        <f t="shared" si="598"/>
        <v>0</v>
      </c>
      <c r="EN377">
        <f t="shared" si="598"/>
        <v>0</v>
      </c>
      <c r="EP377">
        <f t="shared" si="497"/>
        <v>0</v>
      </c>
      <c r="EQ377">
        <f t="shared" si="497"/>
        <v>0</v>
      </c>
      <c r="ER377" s="209">
        <f t="shared" si="635"/>
        <v>0</v>
      </c>
      <c r="ES377">
        <f t="shared" si="498"/>
        <v>0</v>
      </c>
      <c r="ET377">
        <f t="shared" si="498"/>
        <v>0</v>
      </c>
      <c r="EU377" s="213">
        <f t="shared" si="533"/>
        <v>0</v>
      </c>
      <c r="EW377" s="215">
        <f t="shared" si="636"/>
        <v>0</v>
      </c>
      <c r="EX377">
        <f t="shared" si="499"/>
        <v>0</v>
      </c>
      <c r="EY377">
        <f t="shared" si="499"/>
        <v>0</v>
      </c>
      <c r="FB377">
        <f t="shared" si="637"/>
        <v>0</v>
      </c>
      <c r="FC377">
        <f t="shared" si="637"/>
        <v>0</v>
      </c>
      <c r="FD377">
        <f t="shared" si="637"/>
        <v>0</v>
      </c>
      <c r="FG377" s="215">
        <f t="shared" si="638"/>
        <v>0</v>
      </c>
      <c r="FH377">
        <f t="shared" si="501"/>
        <v>0</v>
      </c>
      <c r="FI377">
        <f t="shared" si="501"/>
        <v>0</v>
      </c>
      <c r="FK377">
        <f t="shared" si="536"/>
        <v>0</v>
      </c>
      <c r="FL377" s="215">
        <f t="shared" si="639"/>
        <v>0</v>
      </c>
      <c r="FP377" s="215">
        <f t="shared" si="640"/>
        <v>0</v>
      </c>
      <c r="FQ377">
        <f t="shared" si="539"/>
        <v>0</v>
      </c>
      <c r="FR377" s="215">
        <f t="shared" si="641"/>
        <v>0</v>
      </c>
      <c r="FS377" s="209">
        <f t="shared" si="541"/>
        <v>315</v>
      </c>
      <c r="FU377">
        <f t="shared" si="542"/>
        <v>0</v>
      </c>
    </row>
    <row r="378" spans="6:177">
      <c r="F378" s="2">
        <v>142500</v>
      </c>
      <c r="G378">
        <f t="shared" si="607"/>
        <v>142525</v>
      </c>
      <c r="H378" s="75">
        <f t="shared" si="601"/>
        <v>-24276</v>
      </c>
      <c r="I378" s="2"/>
      <c r="J378" s="2"/>
      <c r="K378" s="2"/>
      <c r="L378" s="2"/>
      <c r="M378" s="2">
        <f t="shared" si="602"/>
        <v>0</v>
      </c>
      <c r="N378" s="2"/>
      <c r="O378" s="2"/>
      <c r="P378" s="2">
        <f t="shared" si="603"/>
        <v>0</v>
      </c>
      <c r="Q378" s="2"/>
      <c r="R378" s="2"/>
      <c r="S378" s="2">
        <f t="shared" si="606"/>
        <v>0</v>
      </c>
      <c r="T378" s="2"/>
      <c r="U378" s="2">
        <f t="shared" si="604"/>
        <v>0</v>
      </c>
      <c r="V378" s="2"/>
      <c r="W378" s="75">
        <f t="shared" si="608"/>
        <v>-4697</v>
      </c>
      <c r="X378" s="75">
        <f t="shared" si="609"/>
        <v>5</v>
      </c>
      <c r="Y378" s="75">
        <f t="shared" si="605"/>
        <v>0</v>
      </c>
      <c r="Z378" s="2"/>
      <c r="AA378" s="2">
        <f t="shared" si="610"/>
        <v>2500</v>
      </c>
      <c r="AB378" s="2">
        <f>IF($F378&lt;=AD$64,AD$65,AD$66)*Calc!$B$12+AD$63</f>
        <v>1500</v>
      </c>
      <c r="AC378" s="2">
        <f t="shared" si="611"/>
        <v>4000</v>
      </c>
      <c r="AD378" s="126">
        <f t="shared" si="612"/>
        <v>-7010</v>
      </c>
      <c r="AE378" s="112">
        <v>4363</v>
      </c>
      <c r="AF378" s="75">
        <f t="shared" si="516"/>
        <v>0</v>
      </c>
      <c r="AG378" s="75"/>
      <c r="AH378" s="75">
        <f t="shared" si="517"/>
        <v>-3216</v>
      </c>
      <c r="AI378" s="75">
        <f t="shared" si="613"/>
        <v>0</v>
      </c>
      <c r="AJ378" s="75">
        <f t="shared" si="614"/>
        <v>0</v>
      </c>
      <c r="AK378" s="75">
        <f t="shared" si="615"/>
        <v>-6409</v>
      </c>
      <c r="AL378" s="75">
        <f t="shared" si="616"/>
        <v>-6409</v>
      </c>
      <c r="AM378" s="114">
        <v>4440</v>
      </c>
      <c r="AN378" s="120"/>
      <c r="AO378" s="75">
        <f t="shared" si="483"/>
        <v>-9382</v>
      </c>
      <c r="AP378" s="75">
        <f t="shared" si="483"/>
        <v>-5661</v>
      </c>
      <c r="AQ378" s="75"/>
      <c r="AR378" s="126">
        <f t="shared" si="520"/>
        <v>-6900</v>
      </c>
      <c r="AS378" s="75">
        <f t="shared" si="596"/>
        <v>-8064</v>
      </c>
      <c r="AT378" s="75">
        <f t="shared" si="596"/>
        <v>-9335</v>
      </c>
      <c r="AU378" s="75">
        <f t="shared" si="596"/>
        <v>0</v>
      </c>
      <c r="AV378" s="75">
        <f t="shared" si="596"/>
        <v>-7556</v>
      </c>
      <c r="AW378" s="112">
        <v>4347</v>
      </c>
      <c r="AX378" s="75">
        <f t="shared" si="485"/>
        <v>-10734</v>
      </c>
      <c r="AY378" s="75">
        <f t="shared" si="485"/>
        <v>-7201</v>
      </c>
      <c r="AZ378" s="75"/>
      <c r="BA378" s="75">
        <f t="shared" si="643"/>
        <v>-6934</v>
      </c>
      <c r="BB378" s="75">
        <f t="shared" si="643"/>
        <v>-4457</v>
      </c>
      <c r="BC378" s="75">
        <f t="shared" si="643"/>
        <v>-7996</v>
      </c>
      <c r="BD378" s="75">
        <f t="shared" si="643"/>
        <v>-7337</v>
      </c>
      <c r="BE378" s="75">
        <f t="shared" si="643"/>
        <v>-6278</v>
      </c>
      <c r="BF378" s="75">
        <f t="shared" si="643"/>
        <v>-5279</v>
      </c>
      <c r="BG378" s="112">
        <v>3182</v>
      </c>
      <c r="BH378" s="75">
        <f t="shared" si="521"/>
        <v>-8397</v>
      </c>
      <c r="BI378" s="75">
        <f t="shared" si="617"/>
        <v>5150</v>
      </c>
      <c r="BJ378" s="75">
        <f t="shared" si="618"/>
        <v>-6428</v>
      </c>
      <c r="BK378" s="75">
        <f t="shared" si="487"/>
        <v>-6905</v>
      </c>
      <c r="BL378" s="75">
        <f t="shared" si="487"/>
        <v>-5827</v>
      </c>
      <c r="BM378" s="75"/>
      <c r="BN378" s="75">
        <f t="shared" si="488"/>
        <v>-8628</v>
      </c>
      <c r="BO378" s="75">
        <f t="shared" si="488"/>
        <v>-6210</v>
      </c>
      <c r="BP378" s="112">
        <v>3980</v>
      </c>
      <c r="BQ378" s="75">
        <f t="shared" si="524"/>
        <v>-6185</v>
      </c>
      <c r="BR378" s="112">
        <v>3685</v>
      </c>
      <c r="BS378" s="75">
        <f t="shared" si="619"/>
        <v>5540</v>
      </c>
      <c r="BT378" s="75">
        <f t="shared" si="600"/>
        <v>-8763</v>
      </c>
      <c r="BU378" s="75">
        <f t="shared" si="600"/>
        <v>-7827</v>
      </c>
      <c r="BV378" s="75">
        <f t="shared" si="600"/>
        <v>0</v>
      </c>
      <c r="BW378" s="75">
        <f t="shared" si="600"/>
        <v>0</v>
      </c>
      <c r="BX378" s="75">
        <f t="shared" si="600"/>
        <v>-6887</v>
      </c>
      <c r="BY378" s="75">
        <f t="shared" si="600"/>
        <v>-6024</v>
      </c>
      <c r="BZ378" s="75">
        <f t="shared" si="600"/>
        <v>-7502</v>
      </c>
      <c r="CA378" s="75">
        <f t="shared" ref="CA378" si="644">-ROUND(MAX(INDEX(CA$26:CA$38,MATCH(MAX($F378-CA$86-IF(CA$8="Yes",IF(CA$9=0,$U378,MIN($U378,CA$9)),0),0),CA$12:CA$25,1))*(MAX($F378-CA$86-IF(CA$8="Yes",IF(CA$9=0,$U378,MIN($U378,CA$9)),0),0)-INDEX(CA$12:CA$25,MATCH(MAX($F378-CA$86-IF(CA$8="Yes",IF(CA$9=0,$U378,MIN($U378,CA$9)),0),0),CA$12:CA$25,1)))+INDEX(CA$39:CA$51,MATCH(MAX($F378-CA$86-IF(CA$8="Yes",IF(CA$9=0,$U378,MIN($U378,CA$9)),0),0),CA$12:CA$25,1))-CA$87,0),0)</f>
        <v>-6163</v>
      </c>
      <c r="CB378" s="112">
        <v>3794</v>
      </c>
      <c r="CC378" s="75">
        <f t="shared" si="526"/>
        <v>-1637</v>
      </c>
      <c r="CD378" s="75">
        <f t="shared" si="620"/>
        <v>500</v>
      </c>
      <c r="CE378" s="126">
        <f t="shared" si="621"/>
        <v>-3547</v>
      </c>
      <c r="CF378" s="75">
        <f t="shared" si="529"/>
        <v>-6231</v>
      </c>
      <c r="CG378" s="75"/>
      <c r="CH378" s="75">
        <f t="shared" si="490"/>
        <v>-11891</v>
      </c>
      <c r="CI378" s="75">
        <f t="shared" si="490"/>
        <v>-4375</v>
      </c>
      <c r="CJ378" s="75"/>
      <c r="CK378" s="75">
        <f t="shared" si="491"/>
        <v>-5389</v>
      </c>
      <c r="CL378" s="75">
        <f t="shared" si="491"/>
        <v>-7567</v>
      </c>
      <c r="CM378" s="112">
        <v>3781</v>
      </c>
      <c r="CN378" s="75">
        <f t="shared" si="622"/>
        <v>0</v>
      </c>
      <c r="CO378" s="75">
        <f t="shared" si="622"/>
        <v>0</v>
      </c>
      <c r="CP378" s="75">
        <f t="shared" si="622"/>
        <v>0</v>
      </c>
      <c r="CQ378" s="75"/>
      <c r="CR378" s="126">
        <f t="shared" si="530"/>
        <v>-7606</v>
      </c>
      <c r="CS378" s="112">
        <v>2824.8980000000001</v>
      </c>
      <c r="CT378" s="121">
        <f t="shared" si="623"/>
        <v>-5.3375438596491229E-2</v>
      </c>
      <c r="CU378" s="75">
        <f t="shared" si="624"/>
        <v>-7602</v>
      </c>
      <c r="CV378" s="75">
        <f t="shared" si="624"/>
        <v>-7423</v>
      </c>
      <c r="CW378" s="75">
        <f t="shared" si="624"/>
        <v>0</v>
      </c>
      <c r="CX378" s="126" cm="1">
        <f t="array" ref="CX378">IF($F378&lt;=10000,0,-ROUND(MAX(INDEX(CX$26:CX$38,MATCH(MAX($F378-CX$86-IF(CX$8="Yes",IF(CX$9=0,$U378,MIN($U378,CX$9)),0),0),CX$12:CX$25,1))*(MAX($F378-CX$86-IF(CX$8="Yes",IF(CX$9=0,$U378,MIN($U378,CX$9)),0),0)-INDEX(CX$12:CX$25,MATCH(MAX($F378-CX$86-IF(CX$8="Yes",IF(CX$9=0,$U378,MIN($U378,CX$9)),0),0),CX$12:CX$25,1)))+INDEX(CX$39:CX$51,MATCH(MAX($F378-CX$86-IF(CX$8="Yes",IF(CX$9=0,$U378,MIN($U378,CX$9)),0),0),CX$12:CX$25,1))-CX$87,0),0))*(1-_xlfn.IFNA(INDEX(WVFamilyCredit[Percent],MATCH(1,(WVFamilyCredit[Year]=Calc!$B$4)*(WVFamilyCredit[HH Size]=SUM(Calc!$B$11:$B$12))*(WVFamilyCredit[Status]=Calc!$B$8)*(WVFamilyCredit[greater than]&lt;=$F378)*(WVFamilyCredit[equal to or less than]&gt;=$F378),0)),0))</f>
        <v>-6305</v>
      </c>
      <c r="CY378" s="115" cm="1">
        <f t="array" ref="CY378">(1-_xlfn.IFNA(INDEX(WVFamilyCredit[Percent],MATCH(1,(WVFamilyCredit[Year]=Calc!$B$4)*(WVFamilyCredit[HH Size]=SUM(Calc!$B$11:$B$12))*(WVFamilyCredit[Status]=Calc!$B$8)*(WVFamilyCredit[greater than]&lt;=$F378)*(WVFamilyCredit[equal to or less than]&gt;=$F378),0)),0))</f>
        <v>1</v>
      </c>
      <c r="CZ378" s="112">
        <v>4985</v>
      </c>
      <c r="DA378" s="57"/>
      <c r="DB378" s="75">
        <f t="shared" si="494"/>
        <v>-6466</v>
      </c>
      <c r="DC378" s="75">
        <f t="shared" si="494"/>
        <v>0</v>
      </c>
      <c r="DE378" s="57"/>
      <c r="DF378" s="57">
        <f t="shared" si="625"/>
        <v>4363</v>
      </c>
      <c r="DG378" s="57">
        <f t="shared" si="626"/>
        <v>4440</v>
      </c>
      <c r="DH378">
        <v>0</v>
      </c>
      <c r="DI378" s="57">
        <f t="shared" si="627"/>
        <v>4347</v>
      </c>
      <c r="DJ378" s="75">
        <f t="shared" si="628"/>
        <v>3182</v>
      </c>
      <c r="DK378" s="75">
        <f t="shared" si="629"/>
        <v>3980</v>
      </c>
      <c r="DL378" s="75">
        <f t="shared" si="630"/>
        <v>3685</v>
      </c>
      <c r="DM378" s="57">
        <f t="shared" si="631"/>
        <v>3794</v>
      </c>
      <c r="DN378" s="57">
        <f t="shared" si="632"/>
        <v>3781</v>
      </c>
      <c r="DO378">
        <f>0</f>
        <v>0</v>
      </c>
      <c r="DP378">
        <v>0</v>
      </c>
      <c r="DQ378" s="57">
        <f t="shared" si="633"/>
        <v>-7606</v>
      </c>
      <c r="DR378" s="75">
        <f t="shared" si="634"/>
        <v>-6305</v>
      </c>
      <c r="EB378" s="209" cm="1">
        <f t="array" ref="EB378">_xlfn.IFNA(INDEX(CAeitcTable[],MATCH(1,(CAeitcTable[At Least]&lt;=$F378)*(CAeitcTable[But Not Over]&gt;=$F378),0),MATCH(MIN($B$12,3),VALUE(CAeitcTable[#Headers]),0)),0)</f>
        <v>0</v>
      </c>
      <c r="EC378">
        <f t="shared" si="597"/>
        <v>0</v>
      </c>
      <c r="ED378">
        <f t="shared" si="597"/>
        <v>0</v>
      </c>
      <c r="EE378">
        <f t="shared" si="597"/>
        <v>0</v>
      </c>
      <c r="EF378">
        <f t="shared" si="597"/>
        <v>0</v>
      </c>
      <c r="EI378">
        <f t="shared" si="531"/>
        <v>0</v>
      </c>
      <c r="EK378">
        <f t="shared" si="598"/>
        <v>0</v>
      </c>
      <c r="EL378">
        <f t="shared" si="598"/>
        <v>0</v>
      </c>
      <c r="EM378">
        <f t="shared" si="598"/>
        <v>0</v>
      </c>
      <c r="EN378">
        <f t="shared" si="598"/>
        <v>0</v>
      </c>
      <c r="EP378">
        <f t="shared" si="497"/>
        <v>0</v>
      </c>
      <c r="EQ378">
        <f t="shared" si="497"/>
        <v>0</v>
      </c>
      <c r="ER378" s="209">
        <f t="shared" si="635"/>
        <v>0</v>
      </c>
      <c r="ES378">
        <f t="shared" si="498"/>
        <v>0</v>
      </c>
      <c r="ET378">
        <f t="shared" si="498"/>
        <v>0</v>
      </c>
      <c r="EU378" s="213">
        <f t="shared" si="533"/>
        <v>0</v>
      </c>
      <c r="EW378" s="215">
        <f t="shared" si="636"/>
        <v>0</v>
      </c>
      <c r="EX378">
        <f t="shared" si="499"/>
        <v>0</v>
      </c>
      <c r="EY378">
        <f t="shared" si="499"/>
        <v>0</v>
      </c>
      <c r="FB378">
        <f t="shared" si="637"/>
        <v>0</v>
      </c>
      <c r="FC378">
        <f t="shared" si="637"/>
        <v>0</v>
      </c>
      <c r="FD378">
        <f t="shared" si="637"/>
        <v>0</v>
      </c>
      <c r="FG378" s="215">
        <f t="shared" si="638"/>
        <v>0</v>
      </c>
      <c r="FH378">
        <f t="shared" si="501"/>
        <v>0</v>
      </c>
      <c r="FI378">
        <f t="shared" si="501"/>
        <v>0</v>
      </c>
      <c r="FK378">
        <f t="shared" si="536"/>
        <v>0</v>
      </c>
      <c r="FL378" s="215">
        <f t="shared" si="639"/>
        <v>0</v>
      </c>
      <c r="FP378" s="215">
        <f t="shared" si="640"/>
        <v>0</v>
      </c>
      <c r="FQ378">
        <f t="shared" si="539"/>
        <v>0</v>
      </c>
      <c r="FR378" s="215">
        <f t="shared" si="641"/>
        <v>0</v>
      </c>
      <c r="FS378" s="209">
        <f t="shared" si="541"/>
        <v>315</v>
      </c>
      <c r="FU378">
        <f t="shared" si="542"/>
        <v>0</v>
      </c>
    </row>
    <row r="379" spans="6:177">
      <c r="F379" s="2">
        <v>143000</v>
      </c>
      <c r="G379">
        <f t="shared" si="607"/>
        <v>143025</v>
      </c>
      <c r="H379" s="75">
        <f t="shared" si="601"/>
        <v>-24396</v>
      </c>
      <c r="I379" s="2"/>
      <c r="J379" s="2"/>
      <c r="K379" s="2"/>
      <c r="L379" s="2"/>
      <c r="M379" s="2">
        <f t="shared" si="602"/>
        <v>0</v>
      </c>
      <c r="N379" s="2"/>
      <c r="O379" s="2"/>
      <c r="P379" s="2">
        <f t="shared" si="603"/>
        <v>0</v>
      </c>
      <c r="Q379" s="2"/>
      <c r="R379" s="2"/>
      <c r="S379" s="2">
        <f t="shared" si="606"/>
        <v>0</v>
      </c>
      <c r="T379" s="2"/>
      <c r="U379" s="2">
        <f t="shared" si="604"/>
        <v>0</v>
      </c>
      <c r="V379" s="2"/>
      <c r="W379" s="75">
        <f t="shared" si="608"/>
        <v>-4716</v>
      </c>
      <c r="X379" s="75">
        <f t="shared" si="609"/>
        <v>5</v>
      </c>
      <c r="Y379" s="75">
        <f t="shared" si="605"/>
        <v>0</v>
      </c>
      <c r="Z379" s="2"/>
      <c r="AA379" s="2">
        <f t="shared" si="610"/>
        <v>2500</v>
      </c>
      <c r="AB379" s="2">
        <f>IF($F379&lt;=AD$64,AD$65,AD$66)*Calc!$B$12+AD$63</f>
        <v>1500</v>
      </c>
      <c r="AC379" s="2">
        <f t="shared" si="611"/>
        <v>4000</v>
      </c>
      <c r="AD379" s="126">
        <f t="shared" si="612"/>
        <v>-7035</v>
      </c>
      <c r="AE379" s="112">
        <v>4363</v>
      </c>
      <c r="AF379" s="75">
        <f t="shared" si="516"/>
        <v>0</v>
      </c>
      <c r="AG379" s="75"/>
      <c r="AH379" s="75">
        <f t="shared" si="517"/>
        <v>-3229</v>
      </c>
      <c r="AI379" s="75">
        <f t="shared" si="613"/>
        <v>0</v>
      </c>
      <c r="AJ379" s="75">
        <f t="shared" si="614"/>
        <v>0</v>
      </c>
      <c r="AK379" s="75">
        <f t="shared" si="615"/>
        <v>-6432</v>
      </c>
      <c r="AL379" s="75">
        <f t="shared" si="616"/>
        <v>-6432</v>
      </c>
      <c r="AM379" s="114">
        <v>4440</v>
      </c>
      <c r="AN379" s="120"/>
      <c r="AO379" s="75">
        <f t="shared" si="483"/>
        <v>-9429</v>
      </c>
      <c r="AP379" s="75">
        <f t="shared" si="483"/>
        <v>-5683</v>
      </c>
      <c r="AQ379" s="75"/>
      <c r="AR379" s="126">
        <f t="shared" si="520"/>
        <v>-6930</v>
      </c>
      <c r="AS379" s="75">
        <f t="shared" si="596"/>
        <v>-8097</v>
      </c>
      <c r="AT379" s="75">
        <f t="shared" si="596"/>
        <v>-9378</v>
      </c>
      <c r="AU379" s="75">
        <f t="shared" si="596"/>
        <v>0</v>
      </c>
      <c r="AV379" s="75">
        <f t="shared" si="596"/>
        <v>-7584</v>
      </c>
      <c r="AW379" s="112">
        <v>4347</v>
      </c>
      <c r="AX379" s="75">
        <f t="shared" si="485"/>
        <v>-10775</v>
      </c>
      <c r="AY379" s="75">
        <f t="shared" si="485"/>
        <v>-7230</v>
      </c>
      <c r="AZ379" s="75"/>
      <c r="BA379" s="75">
        <f t="shared" si="643"/>
        <v>-6958</v>
      </c>
      <c r="BB379" s="75">
        <f t="shared" si="643"/>
        <v>-4473</v>
      </c>
      <c r="BC379" s="75">
        <f t="shared" si="643"/>
        <v>-8026</v>
      </c>
      <c r="BD379" s="75">
        <f t="shared" si="643"/>
        <v>-7366</v>
      </c>
      <c r="BE379" s="75">
        <f t="shared" si="643"/>
        <v>-6301</v>
      </c>
      <c r="BF379" s="75">
        <f t="shared" si="643"/>
        <v>-5301</v>
      </c>
      <c r="BG379" s="112">
        <v>3182</v>
      </c>
      <c r="BH379" s="75">
        <f t="shared" si="521"/>
        <v>-8433</v>
      </c>
      <c r="BI379" s="75">
        <f t="shared" si="617"/>
        <v>5150</v>
      </c>
      <c r="BJ379" s="75">
        <f t="shared" si="618"/>
        <v>-6454</v>
      </c>
      <c r="BK379" s="75">
        <f t="shared" si="487"/>
        <v>-6930</v>
      </c>
      <c r="BL379" s="75">
        <f t="shared" si="487"/>
        <v>-5848</v>
      </c>
      <c r="BM379" s="75"/>
      <c r="BN379" s="75">
        <f t="shared" si="488"/>
        <v>-8667</v>
      </c>
      <c r="BO379" s="75">
        <f t="shared" si="488"/>
        <v>-6235</v>
      </c>
      <c r="BP379" s="112">
        <v>3980</v>
      </c>
      <c r="BQ379" s="75">
        <f t="shared" si="524"/>
        <v>-6210</v>
      </c>
      <c r="BR379" s="112">
        <v>3685</v>
      </c>
      <c r="BS379" s="75">
        <f t="shared" si="619"/>
        <v>5540</v>
      </c>
      <c r="BT379" s="75">
        <f t="shared" ref="BT379:CA393" si="645">-ROUND(MAX(INDEX(BT$26:BT$38,MATCH(MAX($F379-BT$86-IF(BT$8="Yes",IF(BT$9=0,$U379,MIN($U379,BT$9)),0),0),BT$12:BT$25,1))*(MAX($F379-BT$86-IF(BT$8="Yes",IF(BT$9=0,$U379,MIN($U379,BT$9)),0),0)-INDEX(BT$12:BT$25,MATCH(MAX($F379-BT$86-IF(BT$8="Yes",IF(BT$9=0,$U379,MIN($U379,BT$9)),0),0),BT$12:BT$25,1)))+INDEX(BT$39:BT$51,MATCH(MAX($F379-BT$86-IF(BT$8="Yes",IF(BT$9=0,$U379,MIN($U379,BT$9)),0),0),BT$12:BT$25,1))-BT$87,0),0)</f>
        <v>-8797</v>
      </c>
      <c r="BU379" s="75">
        <f t="shared" si="645"/>
        <v>-7860</v>
      </c>
      <c r="BV379" s="75">
        <f t="shared" si="645"/>
        <v>0</v>
      </c>
      <c r="BW379" s="75">
        <f t="shared" si="645"/>
        <v>0</v>
      </c>
      <c r="BX379" s="75">
        <f t="shared" si="645"/>
        <v>-6919</v>
      </c>
      <c r="BY379" s="75">
        <f t="shared" si="645"/>
        <v>-6049</v>
      </c>
      <c r="BZ379" s="75">
        <f t="shared" si="645"/>
        <v>-7532</v>
      </c>
      <c r="CA379" s="75">
        <f t="shared" si="645"/>
        <v>-6187</v>
      </c>
      <c r="CB379" s="112">
        <v>3794</v>
      </c>
      <c r="CC379" s="75">
        <f t="shared" si="526"/>
        <v>-1646</v>
      </c>
      <c r="CD379" s="75">
        <f t="shared" si="620"/>
        <v>500</v>
      </c>
      <c r="CE379" s="126">
        <f t="shared" si="621"/>
        <v>-3565</v>
      </c>
      <c r="CF379" s="75">
        <f t="shared" si="529"/>
        <v>-6255</v>
      </c>
      <c r="CG379" s="75"/>
      <c r="CH379" s="75">
        <f t="shared" si="490"/>
        <v>-11941</v>
      </c>
      <c r="CI379" s="75">
        <f t="shared" si="490"/>
        <v>-4390</v>
      </c>
      <c r="CJ379" s="75"/>
      <c r="CK379" s="75">
        <f t="shared" si="491"/>
        <v>-5412</v>
      </c>
      <c r="CL379" s="75">
        <f t="shared" si="491"/>
        <v>-7599</v>
      </c>
      <c r="CM379" s="112">
        <v>3781</v>
      </c>
      <c r="CN379" s="75">
        <f t="shared" si="622"/>
        <v>0</v>
      </c>
      <c r="CO379" s="75">
        <f t="shared" si="622"/>
        <v>0</v>
      </c>
      <c r="CP379" s="75">
        <f t="shared" si="622"/>
        <v>0</v>
      </c>
      <c r="CQ379" s="75"/>
      <c r="CR379" s="126">
        <f t="shared" si="530"/>
        <v>-7637</v>
      </c>
      <c r="CS379" s="112">
        <v>2824.8980000000001</v>
      </c>
      <c r="CT379" s="121">
        <f t="shared" si="623"/>
        <v>-5.3405594405594406E-2</v>
      </c>
      <c r="CU379" s="75">
        <f t="shared" si="624"/>
        <v>-7640</v>
      </c>
      <c r="CV379" s="75">
        <f t="shared" si="624"/>
        <v>-7452</v>
      </c>
      <c r="CW379" s="75">
        <f t="shared" si="624"/>
        <v>0</v>
      </c>
      <c r="CX379" s="126" cm="1">
        <f t="array" ref="CX379">IF($F379&lt;=10000,0,-ROUND(MAX(INDEX(CX$26:CX$38,MATCH(MAX($F379-CX$86-IF(CX$8="Yes",IF(CX$9=0,$U379,MIN($U379,CX$9)),0),0),CX$12:CX$25,1))*(MAX($F379-CX$86-IF(CX$8="Yes",IF(CX$9=0,$U379,MIN($U379,CX$9)),0),0)-INDEX(CX$12:CX$25,MATCH(MAX($F379-CX$86-IF(CX$8="Yes",IF(CX$9=0,$U379,MIN($U379,CX$9)),0),0),CX$12:CX$25,1)))+INDEX(CX$39:CX$51,MATCH(MAX($F379-CX$86-IF(CX$8="Yes",IF(CX$9=0,$U379,MIN($U379,CX$9)),0),0),CX$12:CX$25,1))-CX$87,0),0))*(1-_xlfn.IFNA(INDEX(WVFamilyCredit[Percent],MATCH(1,(WVFamilyCredit[Year]=Calc!$B$4)*(WVFamilyCredit[HH Size]=SUM(Calc!$B$11:$B$12))*(WVFamilyCredit[Status]=Calc!$B$8)*(WVFamilyCredit[greater than]&lt;=$F379)*(WVFamilyCredit[equal to or less than]&gt;=$F379),0)),0))</f>
        <v>-6331</v>
      </c>
      <c r="CY379" s="115" cm="1">
        <f t="array" ref="CY379">(1-_xlfn.IFNA(INDEX(WVFamilyCredit[Percent],MATCH(1,(WVFamilyCredit[Year]=Calc!$B$4)*(WVFamilyCredit[HH Size]=SUM(Calc!$B$11:$B$12))*(WVFamilyCredit[Status]=Calc!$B$8)*(WVFamilyCredit[greater than]&lt;=$F379)*(WVFamilyCredit[equal to or less than]&gt;=$F379),0)),0))</f>
        <v>1</v>
      </c>
      <c r="CZ379" s="112">
        <v>4985</v>
      </c>
      <c r="DA379" s="57"/>
      <c r="DB379" s="75">
        <f t="shared" si="494"/>
        <v>-6493</v>
      </c>
      <c r="DC379" s="75">
        <f t="shared" si="494"/>
        <v>0</v>
      </c>
      <c r="DE379" s="57"/>
      <c r="DF379" s="57">
        <f t="shared" si="625"/>
        <v>4363</v>
      </c>
      <c r="DG379" s="57">
        <f t="shared" si="626"/>
        <v>4440</v>
      </c>
      <c r="DH379">
        <v>0</v>
      </c>
      <c r="DI379" s="57">
        <f t="shared" si="627"/>
        <v>4347</v>
      </c>
      <c r="DJ379" s="75">
        <f t="shared" si="628"/>
        <v>3182</v>
      </c>
      <c r="DK379" s="75">
        <f t="shared" si="629"/>
        <v>3980</v>
      </c>
      <c r="DL379" s="75">
        <f t="shared" si="630"/>
        <v>3685</v>
      </c>
      <c r="DM379" s="57">
        <f t="shared" si="631"/>
        <v>3794</v>
      </c>
      <c r="DN379" s="57">
        <f t="shared" si="632"/>
        <v>3781</v>
      </c>
      <c r="DO379">
        <f>0</f>
        <v>0</v>
      </c>
      <c r="DP379">
        <v>0</v>
      </c>
      <c r="DQ379" s="57">
        <f t="shared" si="633"/>
        <v>-7637</v>
      </c>
      <c r="DR379" s="75">
        <f t="shared" si="634"/>
        <v>-6331</v>
      </c>
      <c r="EB379" s="209" cm="1">
        <f t="array" ref="EB379">_xlfn.IFNA(INDEX(CAeitcTable[],MATCH(1,(CAeitcTable[At Least]&lt;=$F379)*(CAeitcTable[But Not Over]&gt;=$F379),0),MATCH(MIN($B$12,3),VALUE(CAeitcTable[#Headers]),0)),0)</f>
        <v>0</v>
      </c>
      <c r="EC379">
        <f t="shared" si="597"/>
        <v>0</v>
      </c>
      <c r="ED379">
        <f t="shared" si="597"/>
        <v>0</v>
      </c>
      <c r="EE379">
        <f t="shared" si="597"/>
        <v>0</v>
      </c>
      <c r="EF379">
        <f t="shared" si="597"/>
        <v>0</v>
      </c>
      <c r="EI379">
        <f t="shared" si="531"/>
        <v>0</v>
      </c>
      <c r="EK379">
        <f t="shared" si="598"/>
        <v>0</v>
      </c>
      <c r="EL379">
        <f t="shared" si="598"/>
        <v>0</v>
      </c>
      <c r="EM379">
        <f t="shared" si="598"/>
        <v>0</v>
      </c>
      <c r="EN379">
        <f t="shared" si="598"/>
        <v>0</v>
      </c>
      <c r="EP379">
        <f t="shared" si="497"/>
        <v>0</v>
      </c>
      <c r="EQ379">
        <f t="shared" si="497"/>
        <v>0</v>
      </c>
      <c r="ER379" s="209">
        <f t="shared" si="635"/>
        <v>0</v>
      </c>
      <c r="ES379">
        <f t="shared" si="498"/>
        <v>0</v>
      </c>
      <c r="ET379">
        <f t="shared" si="498"/>
        <v>0</v>
      </c>
      <c r="EU379" s="213">
        <f t="shared" si="533"/>
        <v>0</v>
      </c>
      <c r="EW379" s="215">
        <f t="shared" si="636"/>
        <v>0</v>
      </c>
      <c r="EX379">
        <f t="shared" si="499"/>
        <v>0</v>
      </c>
      <c r="EY379">
        <f t="shared" si="499"/>
        <v>0</v>
      </c>
      <c r="FB379">
        <f t="shared" si="637"/>
        <v>0</v>
      </c>
      <c r="FC379">
        <f t="shared" si="637"/>
        <v>0</v>
      </c>
      <c r="FD379">
        <f t="shared" si="637"/>
        <v>0</v>
      </c>
      <c r="FG379" s="215">
        <f t="shared" si="638"/>
        <v>0</v>
      </c>
      <c r="FH379">
        <f t="shared" si="501"/>
        <v>0</v>
      </c>
      <c r="FI379">
        <f t="shared" si="501"/>
        <v>0</v>
      </c>
      <c r="FK379">
        <f t="shared" si="536"/>
        <v>0</v>
      </c>
      <c r="FL379" s="215">
        <f t="shared" si="639"/>
        <v>0</v>
      </c>
      <c r="FP379" s="215">
        <f t="shared" si="640"/>
        <v>0</v>
      </c>
      <c r="FQ379">
        <f t="shared" si="539"/>
        <v>0</v>
      </c>
      <c r="FR379" s="215">
        <f t="shared" si="641"/>
        <v>0</v>
      </c>
      <c r="FS379" s="209">
        <f t="shared" si="541"/>
        <v>315</v>
      </c>
      <c r="FU379">
        <f t="shared" si="542"/>
        <v>0</v>
      </c>
    </row>
    <row r="380" spans="6:177">
      <c r="F380" s="2">
        <v>143500</v>
      </c>
      <c r="G380">
        <f t="shared" si="607"/>
        <v>143525</v>
      </c>
      <c r="H380" s="75">
        <f t="shared" si="601"/>
        <v>-24516</v>
      </c>
      <c r="I380" s="2"/>
      <c r="J380" s="2"/>
      <c r="K380" s="2"/>
      <c r="L380" s="2"/>
      <c r="M380" s="2">
        <f t="shared" si="602"/>
        <v>0</v>
      </c>
      <c r="N380" s="2"/>
      <c r="O380" s="2"/>
      <c r="P380" s="2">
        <f t="shared" si="603"/>
        <v>0</v>
      </c>
      <c r="Q380" s="2"/>
      <c r="R380" s="2"/>
      <c r="S380" s="2">
        <f t="shared" si="606"/>
        <v>0</v>
      </c>
      <c r="T380" s="2"/>
      <c r="U380" s="2">
        <f t="shared" si="604"/>
        <v>0</v>
      </c>
      <c r="V380" s="2"/>
      <c r="W380" s="75">
        <f t="shared" si="608"/>
        <v>-4736</v>
      </c>
      <c r="X380" s="75">
        <f t="shared" si="609"/>
        <v>5</v>
      </c>
      <c r="Y380" s="75">
        <f t="shared" si="605"/>
        <v>0</v>
      </c>
      <c r="Z380" s="2"/>
      <c r="AA380" s="2">
        <f t="shared" si="610"/>
        <v>2500</v>
      </c>
      <c r="AB380" s="2">
        <f>IF($F380&lt;=AD$64,AD$65,AD$66)*Calc!$B$12+AD$63</f>
        <v>1500</v>
      </c>
      <c r="AC380" s="2">
        <f t="shared" si="611"/>
        <v>4000</v>
      </c>
      <c r="AD380" s="126">
        <f t="shared" si="612"/>
        <v>-7060</v>
      </c>
      <c r="AE380" s="112">
        <v>4363</v>
      </c>
      <c r="AF380" s="75">
        <f t="shared" si="516"/>
        <v>0</v>
      </c>
      <c r="AG380" s="75"/>
      <c r="AH380" s="75">
        <f t="shared" si="517"/>
        <v>-3241</v>
      </c>
      <c r="AI380" s="75">
        <f t="shared" si="613"/>
        <v>0</v>
      </c>
      <c r="AJ380" s="75">
        <f t="shared" si="614"/>
        <v>0</v>
      </c>
      <c r="AK380" s="75">
        <f t="shared" si="615"/>
        <v>-6456</v>
      </c>
      <c r="AL380" s="75">
        <f t="shared" si="616"/>
        <v>-6456</v>
      </c>
      <c r="AM380" s="114">
        <v>4440</v>
      </c>
      <c r="AN380" s="120"/>
      <c r="AO380" s="75">
        <f t="shared" si="483"/>
        <v>-9475</v>
      </c>
      <c r="AP380" s="75">
        <f t="shared" si="483"/>
        <v>-5705</v>
      </c>
      <c r="AQ380" s="75"/>
      <c r="AR380" s="126">
        <f t="shared" si="520"/>
        <v>-6960</v>
      </c>
      <c r="AS380" s="75">
        <f t="shared" si="596"/>
        <v>-8130</v>
      </c>
      <c r="AT380" s="75">
        <f t="shared" si="596"/>
        <v>-9420</v>
      </c>
      <c r="AU380" s="75">
        <f t="shared" si="596"/>
        <v>0</v>
      </c>
      <c r="AV380" s="75">
        <f t="shared" si="596"/>
        <v>-7613</v>
      </c>
      <c r="AW380" s="112">
        <v>4347</v>
      </c>
      <c r="AX380" s="75">
        <f t="shared" si="485"/>
        <v>-10816</v>
      </c>
      <c r="AY380" s="75">
        <f t="shared" si="485"/>
        <v>-7259</v>
      </c>
      <c r="AZ380" s="75"/>
      <c r="BA380" s="75">
        <f t="shared" si="643"/>
        <v>-6983</v>
      </c>
      <c r="BB380" s="75">
        <f t="shared" si="643"/>
        <v>-4489</v>
      </c>
      <c r="BC380" s="75">
        <f t="shared" si="643"/>
        <v>-8056</v>
      </c>
      <c r="BD380" s="75">
        <f t="shared" si="643"/>
        <v>-7394</v>
      </c>
      <c r="BE380" s="75">
        <f t="shared" si="643"/>
        <v>-6323</v>
      </c>
      <c r="BF380" s="75">
        <f t="shared" si="643"/>
        <v>-5322</v>
      </c>
      <c r="BG380" s="112">
        <v>3182</v>
      </c>
      <c r="BH380" s="75">
        <f t="shared" si="521"/>
        <v>-8469</v>
      </c>
      <c r="BI380" s="75">
        <f t="shared" si="617"/>
        <v>5150</v>
      </c>
      <c r="BJ380" s="75">
        <f t="shared" si="618"/>
        <v>-6480</v>
      </c>
      <c r="BK380" s="75">
        <f t="shared" si="487"/>
        <v>-6955</v>
      </c>
      <c r="BL380" s="75">
        <f t="shared" si="487"/>
        <v>-5869</v>
      </c>
      <c r="BM380" s="75"/>
      <c r="BN380" s="75">
        <f t="shared" si="488"/>
        <v>-8706</v>
      </c>
      <c r="BO380" s="75">
        <f t="shared" si="488"/>
        <v>-6260</v>
      </c>
      <c r="BP380" s="112">
        <v>3980</v>
      </c>
      <c r="BQ380" s="75">
        <f t="shared" si="524"/>
        <v>-6235</v>
      </c>
      <c r="BR380" s="112">
        <v>3685</v>
      </c>
      <c r="BS380" s="75">
        <f t="shared" si="619"/>
        <v>5540</v>
      </c>
      <c r="BT380" s="75">
        <f t="shared" si="645"/>
        <v>-8830</v>
      </c>
      <c r="BU380" s="75">
        <f t="shared" si="645"/>
        <v>-7893</v>
      </c>
      <c r="BV380" s="75">
        <f t="shared" si="645"/>
        <v>0</v>
      </c>
      <c r="BW380" s="75">
        <f t="shared" si="645"/>
        <v>0</v>
      </c>
      <c r="BX380" s="75">
        <f t="shared" si="645"/>
        <v>-6951</v>
      </c>
      <c r="BY380" s="75">
        <f t="shared" si="645"/>
        <v>-6073</v>
      </c>
      <c r="BZ380" s="75">
        <f t="shared" si="645"/>
        <v>-7562</v>
      </c>
      <c r="CA380" s="75">
        <f t="shared" si="645"/>
        <v>-6211</v>
      </c>
      <c r="CB380" s="112">
        <v>3794</v>
      </c>
      <c r="CC380" s="75">
        <f t="shared" si="526"/>
        <v>-1656</v>
      </c>
      <c r="CD380" s="75">
        <f t="shared" si="620"/>
        <v>500</v>
      </c>
      <c r="CE380" s="126">
        <f t="shared" si="621"/>
        <v>-3584</v>
      </c>
      <c r="CF380" s="75">
        <f t="shared" si="529"/>
        <v>-6279</v>
      </c>
      <c r="CG380" s="75"/>
      <c r="CH380" s="75">
        <f t="shared" si="490"/>
        <v>-11990</v>
      </c>
      <c r="CI380" s="75">
        <f t="shared" si="490"/>
        <v>-4405</v>
      </c>
      <c r="CJ380" s="75"/>
      <c r="CK380" s="75">
        <f t="shared" si="491"/>
        <v>-5436</v>
      </c>
      <c r="CL380" s="75">
        <f t="shared" si="491"/>
        <v>-7631</v>
      </c>
      <c r="CM380" s="112">
        <v>3781</v>
      </c>
      <c r="CN380" s="75">
        <f t="shared" si="622"/>
        <v>0</v>
      </c>
      <c r="CO380" s="75">
        <f t="shared" si="622"/>
        <v>0</v>
      </c>
      <c r="CP380" s="75">
        <f t="shared" si="622"/>
        <v>0</v>
      </c>
      <c r="CQ380" s="75"/>
      <c r="CR380" s="126">
        <f t="shared" si="530"/>
        <v>-7668</v>
      </c>
      <c r="CS380" s="112">
        <v>2824.8980000000001</v>
      </c>
      <c r="CT380" s="121">
        <f t="shared" si="623"/>
        <v>-5.3435540069686413E-2</v>
      </c>
      <c r="CU380" s="75">
        <f t="shared" si="624"/>
        <v>-7678</v>
      </c>
      <c r="CV380" s="75">
        <f t="shared" si="624"/>
        <v>-7480</v>
      </c>
      <c r="CW380" s="75">
        <f t="shared" si="624"/>
        <v>0</v>
      </c>
      <c r="CX380" s="126" cm="1">
        <f t="array" ref="CX380">IF($F380&lt;=10000,0,-ROUND(MAX(INDEX(CX$26:CX$38,MATCH(MAX($F380-CX$86-IF(CX$8="Yes",IF(CX$9=0,$U380,MIN($U380,CX$9)),0),0),CX$12:CX$25,1))*(MAX($F380-CX$86-IF(CX$8="Yes",IF(CX$9=0,$U380,MIN($U380,CX$9)),0),0)-INDEX(CX$12:CX$25,MATCH(MAX($F380-CX$86-IF(CX$8="Yes",IF(CX$9=0,$U380,MIN($U380,CX$9)),0),0),CX$12:CX$25,1)))+INDEX(CX$39:CX$51,MATCH(MAX($F380-CX$86-IF(CX$8="Yes",IF(CX$9=0,$U380,MIN($U380,CX$9)),0),0),CX$12:CX$25,1))-CX$87,0),0))*(1-_xlfn.IFNA(INDEX(WVFamilyCredit[Percent],MATCH(1,(WVFamilyCredit[Year]=Calc!$B$4)*(WVFamilyCredit[HH Size]=SUM(Calc!$B$11:$B$12))*(WVFamilyCredit[Status]=Calc!$B$8)*(WVFamilyCredit[greater than]&lt;=$F380)*(WVFamilyCredit[equal to or less than]&gt;=$F380),0)),0))</f>
        <v>-6356</v>
      </c>
      <c r="CY380" s="115" cm="1">
        <f t="array" ref="CY380">(1-_xlfn.IFNA(INDEX(WVFamilyCredit[Percent],MATCH(1,(WVFamilyCredit[Year]=Calc!$B$4)*(WVFamilyCredit[HH Size]=SUM(Calc!$B$11:$B$12))*(WVFamilyCredit[Status]=Calc!$B$8)*(WVFamilyCredit[greater than]&lt;=$F380)*(WVFamilyCredit[equal to or less than]&gt;=$F380),0)),0))</f>
        <v>1</v>
      </c>
      <c r="CZ380" s="112">
        <v>4985</v>
      </c>
      <c r="DA380" s="57"/>
      <c r="DB380" s="75">
        <f t="shared" si="494"/>
        <v>-6519</v>
      </c>
      <c r="DC380" s="75">
        <f t="shared" si="494"/>
        <v>0</v>
      </c>
      <c r="DE380" s="57"/>
      <c r="DF380" s="57">
        <f t="shared" si="625"/>
        <v>4363</v>
      </c>
      <c r="DG380" s="57">
        <f t="shared" si="626"/>
        <v>4440</v>
      </c>
      <c r="DH380">
        <v>0</v>
      </c>
      <c r="DI380" s="57">
        <f t="shared" si="627"/>
        <v>4347</v>
      </c>
      <c r="DJ380" s="75">
        <f t="shared" si="628"/>
        <v>3182</v>
      </c>
      <c r="DK380" s="75">
        <f t="shared" si="629"/>
        <v>3980</v>
      </c>
      <c r="DL380" s="75">
        <f t="shared" si="630"/>
        <v>3685</v>
      </c>
      <c r="DM380" s="57">
        <f t="shared" si="631"/>
        <v>3794</v>
      </c>
      <c r="DN380" s="57">
        <f t="shared" si="632"/>
        <v>3781</v>
      </c>
      <c r="DO380">
        <f>0</f>
        <v>0</v>
      </c>
      <c r="DP380">
        <v>0</v>
      </c>
      <c r="DQ380" s="57">
        <f t="shared" si="633"/>
        <v>-7668</v>
      </c>
      <c r="DR380" s="75">
        <f t="shared" si="634"/>
        <v>-6356</v>
      </c>
      <c r="EB380" s="209" cm="1">
        <f t="array" ref="EB380">_xlfn.IFNA(INDEX(CAeitcTable[],MATCH(1,(CAeitcTable[At Least]&lt;=$F380)*(CAeitcTable[But Not Over]&gt;=$F380),0),MATCH(MIN($B$12,3),VALUE(CAeitcTable[#Headers]),0)),0)</f>
        <v>0</v>
      </c>
      <c r="EC380">
        <f t="shared" si="597"/>
        <v>0</v>
      </c>
      <c r="ED380">
        <f t="shared" si="597"/>
        <v>0</v>
      </c>
      <c r="EE380">
        <f t="shared" si="597"/>
        <v>0</v>
      </c>
      <c r="EF380">
        <f t="shared" si="597"/>
        <v>0</v>
      </c>
      <c r="EI380">
        <f t="shared" si="531"/>
        <v>0</v>
      </c>
      <c r="EK380">
        <f t="shared" si="598"/>
        <v>0</v>
      </c>
      <c r="EL380">
        <f t="shared" si="598"/>
        <v>0</v>
      </c>
      <c r="EM380">
        <f t="shared" si="598"/>
        <v>0</v>
      </c>
      <c r="EN380">
        <f t="shared" si="598"/>
        <v>0</v>
      </c>
      <c r="EP380">
        <f t="shared" si="497"/>
        <v>0</v>
      </c>
      <c r="EQ380">
        <f t="shared" si="497"/>
        <v>0</v>
      </c>
      <c r="ER380" s="209">
        <f t="shared" si="635"/>
        <v>0</v>
      </c>
      <c r="ES380">
        <f t="shared" si="498"/>
        <v>0</v>
      </c>
      <c r="ET380">
        <f t="shared" si="498"/>
        <v>0</v>
      </c>
      <c r="EU380" s="213">
        <f t="shared" si="533"/>
        <v>0</v>
      </c>
      <c r="EW380" s="215">
        <f t="shared" si="636"/>
        <v>0</v>
      </c>
      <c r="EX380">
        <f t="shared" si="499"/>
        <v>0</v>
      </c>
      <c r="EY380">
        <f t="shared" si="499"/>
        <v>0</v>
      </c>
      <c r="FB380">
        <f t="shared" si="637"/>
        <v>0</v>
      </c>
      <c r="FC380">
        <f t="shared" si="637"/>
        <v>0</v>
      </c>
      <c r="FD380">
        <f t="shared" si="637"/>
        <v>0</v>
      </c>
      <c r="FG380" s="215">
        <f t="shared" si="638"/>
        <v>0</v>
      </c>
      <c r="FH380">
        <f t="shared" si="501"/>
        <v>0</v>
      </c>
      <c r="FI380">
        <f t="shared" si="501"/>
        <v>0</v>
      </c>
      <c r="FK380">
        <f t="shared" si="536"/>
        <v>0</v>
      </c>
      <c r="FL380" s="215">
        <f t="shared" si="639"/>
        <v>0</v>
      </c>
      <c r="FP380" s="215">
        <f t="shared" si="640"/>
        <v>0</v>
      </c>
      <c r="FQ380">
        <f t="shared" si="539"/>
        <v>0</v>
      </c>
      <c r="FR380" s="215">
        <f t="shared" si="641"/>
        <v>0</v>
      </c>
      <c r="FS380" s="209">
        <f t="shared" si="541"/>
        <v>315</v>
      </c>
      <c r="FU380">
        <f t="shared" si="542"/>
        <v>0</v>
      </c>
    </row>
    <row r="381" spans="6:177">
      <c r="F381" s="2">
        <v>144000</v>
      </c>
      <c r="G381">
        <f t="shared" si="607"/>
        <v>144025</v>
      </c>
      <c r="H381" s="75">
        <f t="shared" si="601"/>
        <v>-24636</v>
      </c>
      <c r="I381" s="2"/>
      <c r="J381" s="2"/>
      <c r="K381" s="2"/>
      <c r="L381" s="2"/>
      <c r="M381" s="2">
        <f t="shared" si="602"/>
        <v>0</v>
      </c>
      <c r="N381" s="2"/>
      <c r="O381" s="2"/>
      <c r="P381" s="2">
        <f t="shared" si="603"/>
        <v>0</v>
      </c>
      <c r="Q381" s="2"/>
      <c r="R381" s="2"/>
      <c r="S381" s="2">
        <f t="shared" si="606"/>
        <v>0</v>
      </c>
      <c r="T381" s="2"/>
      <c r="U381" s="2">
        <f t="shared" si="604"/>
        <v>0</v>
      </c>
      <c r="V381" s="2"/>
      <c r="W381" s="75">
        <f t="shared" si="608"/>
        <v>-4756</v>
      </c>
      <c r="X381" s="75">
        <f t="shared" si="609"/>
        <v>5</v>
      </c>
      <c r="Y381" s="75">
        <f t="shared" si="605"/>
        <v>0</v>
      </c>
      <c r="Z381" s="2"/>
      <c r="AA381" s="2">
        <f t="shared" si="610"/>
        <v>2500</v>
      </c>
      <c r="AB381" s="2">
        <f>IF($F381&lt;=AD$64,AD$65,AD$66)*Calc!$B$12+AD$63</f>
        <v>1500</v>
      </c>
      <c r="AC381" s="2">
        <f t="shared" si="611"/>
        <v>4000</v>
      </c>
      <c r="AD381" s="126">
        <f t="shared" si="612"/>
        <v>-7085</v>
      </c>
      <c r="AE381" s="112">
        <v>4363</v>
      </c>
      <c r="AF381" s="75">
        <f t="shared" si="516"/>
        <v>0</v>
      </c>
      <c r="AG381" s="75"/>
      <c r="AH381" s="75">
        <f t="shared" si="517"/>
        <v>-3254</v>
      </c>
      <c r="AI381" s="75">
        <f t="shared" si="613"/>
        <v>0</v>
      </c>
      <c r="AJ381" s="75">
        <f t="shared" si="614"/>
        <v>0</v>
      </c>
      <c r="AK381" s="75">
        <f t="shared" si="615"/>
        <v>-6479</v>
      </c>
      <c r="AL381" s="75">
        <f t="shared" si="616"/>
        <v>-6479</v>
      </c>
      <c r="AM381" s="114">
        <v>4440</v>
      </c>
      <c r="AN381" s="120"/>
      <c r="AO381" s="75">
        <f t="shared" si="483"/>
        <v>-9522</v>
      </c>
      <c r="AP381" s="75">
        <f t="shared" si="483"/>
        <v>-5727</v>
      </c>
      <c r="AQ381" s="75"/>
      <c r="AR381" s="126">
        <f t="shared" si="520"/>
        <v>-6990</v>
      </c>
      <c r="AS381" s="75">
        <f t="shared" si="596"/>
        <v>-8163</v>
      </c>
      <c r="AT381" s="75">
        <f t="shared" si="596"/>
        <v>-9463</v>
      </c>
      <c r="AU381" s="75">
        <f t="shared" si="596"/>
        <v>0</v>
      </c>
      <c r="AV381" s="75">
        <f t="shared" si="596"/>
        <v>-7642</v>
      </c>
      <c r="AW381" s="112">
        <v>4347</v>
      </c>
      <c r="AX381" s="75">
        <f t="shared" si="485"/>
        <v>-10858</v>
      </c>
      <c r="AY381" s="75">
        <f t="shared" si="485"/>
        <v>-7288</v>
      </c>
      <c r="AZ381" s="75"/>
      <c r="BA381" s="75">
        <f t="shared" si="643"/>
        <v>-7008</v>
      </c>
      <c r="BB381" s="75">
        <f t="shared" si="643"/>
        <v>-4505</v>
      </c>
      <c r="BC381" s="75">
        <f t="shared" si="643"/>
        <v>-8086</v>
      </c>
      <c r="BD381" s="75">
        <f t="shared" si="643"/>
        <v>-7423</v>
      </c>
      <c r="BE381" s="75">
        <f t="shared" si="643"/>
        <v>-6346</v>
      </c>
      <c r="BF381" s="75">
        <f t="shared" si="643"/>
        <v>-5343</v>
      </c>
      <c r="BG381" s="112">
        <v>3182</v>
      </c>
      <c r="BH381" s="75">
        <f t="shared" si="521"/>
        <v>-8505</v>
      </c>
      <c r="BI381" s="75">
        <f t="shared" si="617"/>
        <v>5150</v>
      </c>
      <c r="BJ381" s="75">
        <f t="shared" si="618"/>
        <v>-6507</v>
      </c>
      <c r="BK381" s="75">
        <f t="shared" si="487"/>
        <v>-6980</v>
      </c>
      <c r="BL381" s="75">
        <f t="shared" si="487"/>
        <v>-5891</v>
      </c>
      <c r="BM381" s="75"/>
      <c r="BN381" s="75">
        <f t="shared" si="488"/>
        <v>-8746</v>
      </c>
      <c r="BO381" s="75">
        <f t="shared" si="488"/>
        <v>-6285</v>
      </c>
      <c r="BP381" s="112">
        <v>3980</v>
      </c>
      <c r="BQ381" s="75">
        <f t="shared" si="524"/>
        <v>-6260</v>
      </c>
      <c r="BR381" s="112">
        <v>3685</v>
      </c>
      <c r="BS381" s="75">
        <f t="shared" si="619"/>
        <v>5540</v>
      </c>
      <c r="BT381" s="75">
        <f t="shared" si="645"/>
        <v>-8864</v>
      </c>
      <c r="BU381" s="75">
        <f t="shared" si="645"/>
        <v>-7926</v>
      </c>
      <c r="BV381" s="75">
        <f t="shared" si="645"/>
        <v>0</v>
      </c>
      <c r="BW381" s="75">
        <f t="shared" si="645"/>
        <v>0</v>
      </c>
      <c r="BX381" s="75">
        <f t="shared" si="645"/>
        <v>-6983</v>
      </c>
      <c r="BY381" s="75">
        <f t="shared" si="645"/>
        <v>-6098</v>
      </c>
      <c r="BZ381" s="75">
        <f t="shared" si="645"/>
        <v>-7592</v>
      </c>
      <c r="CA381" s="75">
        <f t="shared" si="645"/>
        <v>-6234</v>
      </c>
      <c r="CB381" s="112">
        <v>3794</v>
      </c>
      <c r="CC381" s="75">
        <f t="shared" si="526"/>
        <v>-1666</v>
      </c>
      <c r="CD381" s="75">
        <f t="shared" si="620"/>
        <v>500</v>
      </c>
      <c r="CE381" s="126">
        <f t="shared" si="621"/>
        <v>-3603</v>
      </c>
      <c r="CF381" s="75">
        <f t="shared" si="529"/>
        <v>-6302</v>
      </c>
      <c r="CG381" s="75"/>
      <c r="CH381" s="75">
        <f t="shared" si="490"/>
        <v>-12040</v>
      </c>
      <c r="CI381" s="75">
        <f t="shared" si="490"/>
        <v>-4421</v>
      </c>
      <c r="CJ381" s="75"/>
      <c r="CK381" s="75">
        <f t="shared" si="491"/>
        <v>-5460</v>
      </c>
      <c r="CL381" s="75">
        <f t="shared" si="491"/>
        <v>-7663</v>
      </c>
      <c r="CM381" s="112">
        <v>3781</v>
      </c>
      <c r="CN381" s="75">
        <f t="shared" si="622"/>
        <v>0</v>
      </c>
      <c r="CO381" s="75">
        <f t="shared" si="622"/>
        <v>0</v>
      </c>
      <c r="CP381" s="75">
        <f t="shared" si="622"/>
        <v>0</v>
      </c>
      <c r="CQ381" s="75"/>
      <c r="CR381" s="126">
        <f t="shared" si="530"/>
        <v>-7699</v>
      </c>
      <c r="CS381" s="112">
        <v>2824.8980000000001</v>
      </c>
      <c r="CT381" s="121">
        <f t="shared" si="623"/>
        <v>-5.3465277777777778E-2</v>
      </c>
      <c r="CU381" s="75">
        <f t="shared" si="624"/>
        <v>-7716</v>
      </c>
      <c r="CV381" s="75">
        <f t="shared" si="624"/>
        <v>-7509</v>
      </c>
      <c r="CW381" s="75">
        <f t="shared" si="624"/>
        <v>0</v>
      </c>
      <c r="CX381" s="126" cm="1">
        <f t="array" ref="CX381">IF($F381&lt;=10000,0,-ROUND(MAX(INDEX(CX$26:CX$38,MATCH(MAX($F381-CX$86-IF(CX$8="Yes",IF(CX$9=0,$U381,MIN($U381,CX$9)),0),0),CX$12:CX$25,1))*(MAX($F381-CX$86-IF(CX$8="Yes",IF(CX$9=0,$U381,MIN($U381,CX$9)),0),0)-INDEX(CX$12:CX$25,MATCH(MAX($F381-CX$86-IF(CX$8="Yes",IF(CX$9=0,$U381,MIN($U381,CX$9)),0),0),CX$12:CX$25,1)))+INDEX(CX$39:CX$51,MATCH(MAX($F381-CX$86-IF(CX$8="Yes",IF(CX$9=0,$U381,MIN($U381,CX$9)),0),0),CX$12:CX$25,1))-CX$87,0),0))*(1-_xlfn.IFNA(INDEX(WVFamilyCredit[Percent],MATCH(1,(WVFamilyCredit[Year]=Calc!$B$4)*(WVFamilyCredit[HH Size]=SUM(Calc!$B$11:$B$12))*(WVFamilyCredit[Status]=Calc!$B$8)*(WVFamilyCredit[greater than]&lt;=$F381)*(WVFamilyCredit[equal to or less than]&gt;=$F381),0)),0))</f>
        <v>-6382</v>
      </c>
      <c r="CY381" s="115" cm="1">
        <f t="array" ref="CY381">(1-_xlfn.IFNA(INDEX(WVFamilyCredit[Percent],MATCH(1,(WVFamilyCredit[Year]=Calc!$B$4)*(WVFamilyCredit[HH Size]=SUM(Calc!$B$11:$B$12))*(WVFamilyCredit[Status]=Calc!$B$8)*(WVFamilyCredit[greater than]&lt;=$F381)*(WVFamilyCredit[equal to or less than]&gt;=$F381),0)),0))</f>
        <v>1</v>
      </c>
      <c r="CZ381" s="112">
        <v>4985</v>
      </c>
      <c r="DA381" s="57"/>
      <c r="DB381" s="75">
        <f t="shared" si="494"/>
        <v>-6546</v>
      </c>
      <c r="DC381" s="75">
        <f t="shared" si="494"/>
        <v>0</v>
      </c>
      <c r="DE381" s="57"/>
      <c r="DF381" s="57">
        <f t="shared" si="625"/>
        <v>4363</v>
      </c>
      <c r="DG381" s="57">
        <f t="shared" si="626"/>
        <v>4440</v>
      </c>
      <c r="DH381">
        <v>0</v>
      </c>
      <c r="DI381" s="57">
        <f t="shared" si="627"/>
        <v>4347</v>
      </c>
      <c r="DJ381" s="75">
        <f t="shared" si="628"/>
        <v>3182</v>
      </c>
      <c r="DK381" s="75">
        <f t="shared" si="629"/>
        <v>3980</v>
      </c>
      <c r="DL381" s="75">
        <f t="shared" si="630"/>
        <v>3685</v>
      </c>
      <c r="DM381" s="57">
        <f t="shared" si="631"/>
        <v>3794</v>
      </c>
      <c r="DN381" s="57">
        <f t="shared" si="632"/>
        <v>3781</v>
      </c>
      <c r="DO381">
        <f>0</f>
        <v>0</v>
      </c>
      <c r="DP381">
        <v>0</v>
      </c>
      <c r="DQ381" s="57">
        <f t="shared" si="633"/>
        <v>-7699</v>
      </c>
      <c r="DR381" s="75">
        <f t="shared" si="634"/>
        <v>-6382</v>
      </c>
      <c r="EB381" s="209" cm="1">
        <f t="array" ref="EB381">_xlfn.IFNA(INDEX(CAeitcTable[],MATCH(1,(CAeitcTable[At Least]&lt;=$F381)*(CAeitcTable[But Not Over]&gt;=$F381),0),MATCH(MIN($B$12,3),VALUE(CAeitcTable[#Headers]),0)),0)</f>
        <v>0</v>
      </c>
      <c r="EC381">
        <f t="shared" si="597"/>
        <v>0</v>
      </c>
      <c r="ED381">
        <f t="shared" si="597"/>
        <v>0</v>
      </c>
      <c r="EE381">
        <f t="shared" si="597"/>
        <v>0</v>
      </c>
      <c r="EF381">
        <f t="shared" si="597"/>
        <v>0</v>
      </c>
      <c r="EI381">
        <f t="shared" si="531"/>
        <v>0</v>
      </c>
      <c r="EK381">
        <f t="shared" si="598"/>
        <v>0</v>
      </c>
      <c r="EL381">
        <f t="shared" si="598"/>
        <v>0</v>
      </c>
      <c r="EM381">
        <f t="shared" si="598"/>
        <v>0</v>
      </c>
      <c r="EN381">
        <f t="shared" si="598"/>
        <v>0</v>
      </c>
      <c r="EP381">
        <f t="shared" si="497"/>
        <v>0</v>
      </c>
      <c r="EQ381">
        <f t="shared" si="497"/>
        <v>0</v>
      </c>
      <c r="ER381" s="209">
        <f t="shared" si="635"/>
        <v>0</v>
      </c>
      <c r="ES381">
        <f t="shared" si="498"/>
        <v>0</v>
      </c>
      <c r="ET381">
        <f t="shared" si="498"/>
        <v>0</v>
      </c>
      <c r="EU381" s="213">
        <f t="shared" si="533"/>
        <v>0</v>
      </c>
      <c r="EW381" s="215">
        <f t="shared" si="636"/>
        <v>0</v>
      </c>
      <c r="EX381">
        <f t="shared" si="499"/>
        <v>0</v>
      </c>
      <c r="EY381">
        <f t="shared" si="499"/>
        <v>0</v>
      </c>
      <c r="FB381">
        <f t="shared" si="637"/>
        <v>0</v>
      </c>
      <c r="FC381">
        <f t="shared" si="637"/>
        <v>0</v>
      </c>
      <c r="FD381">
        <f t="shared" si="637"/>
        <v>0</v>
      </c>
      <c r="FG381" s="215">
        <f t="shared" si="638"/>
        <v>0</v>
      </c>
      <c r="FH381">
        <f t="shared" si="501"/>
        <v>0</v>
      </c>
      <c r="FI381">
        <f t="shared" si="501"/>
        <v>0</v>
      </c>
      <c r="FK381">
        <f t="shared" si="536"/>
        <v>0</v>
      </c>
      <c r="FL381" s="215">
        <f t="shared" si="639"/>
        <v>0</v>
      </c>
      <c r="FP381" s="215">
        <f t="shared" si="640"/>
        <v>0</v>
      </c>
      <c r="FQ381">
        <f t="shared" si="539"/>
        <v>0</v>
      </c>
      <c r="FR381" s="215">
        <f t="shared" si="641"/>
        <v>0</v>
      </c>
      <c r="FS381" s="209">
        <f t="shared" si="541"/>
        <v>315</v>
      </c>
      <c r="FU381">
        <f t="shared" si="542"/>
        <v>0</v>
      </c>
    </row>
    <row r="382" spans="6:177">
      <c r="F382" s="2">
        <v>144500</v>
      </c>
      <c r="G382">
        <f t="shared" si="607"/>
        <v>144525</v>
      </c>
      <c r="H382" s="75">
        <f t="shared" si="601"/>
        <v>-24756</v>
      </c>
      <c r="I382" s="2"/>
      <c r="J382" s="2"/>
      <c r="K382" s="2"/>
      <c r="L382" s="2"/>
      <c r="M382" s="2">
        <f t="shared" si="602"/>
        <v>0</v>
      </c>
      <c r="N382" s="2"/>
      <c r="O382" s="2"/>
      <c r="P382" s="2">
        <f t="shared" si="603"/>
        <v>0</v>
      </c>
      <c r="Q382" s="2"/>
      <c r="R382" s="2"/>
      <c r="S382" s="2">
        <f t="shared" si="606"/>
        <v>0</v>
      </c>
      <c r="T382" s="2"/>
      <c r="U382" s="2">
        <f t="shared" si="604"/>
        <v>0</v>
      </c>
      <c r="V382" s="2"/>
      <c r="W382" s="75">
        <f t="shared" si="608"/>
        <v>-4775</v>
      </c>
      <c r="X382" s="75">
        <f t="shared" si="609"/>
        <v>5</v>
      </c>
      <c r="Y382" s="75">
        <f t="shared" si="605"/>
        <v>0</v>
      </c>
      <c r="Z382" s="2"/>
      <c r="AA382" s="2">
        <f t="shared" si="610"/>
        <v>2500</v>
      </c>
      <c r="AB382" s="2">
        <f>IF($F382&lt;=AD$64,AD$65,AD$66)*Calc!$B$12+AD$63</f>
        <v>1500</v>
      </c>
      <c r="AC382" s="2">
        <f t="shared" si="611"/>
        <v>4000</v>
      </c>
      <c r="AD382" s="126">
        <f t="shared" si="612"/>
        <v>-7110</v>
      </c>
      <c r="AE382" s="112">
        <v>4363</v>
      </c>
      <c r="AF382" s="75">
        <f t="shared" si="516"/>
        <v>0</v>
      </c>
      <c r="AG382" s="75"/>
      <c r="AH382" s="75">
        <f t="shared" si="517"/>
        <v>-3266</v>
      </c>
      <c r="AI382" s="75">
        <f t="shared" si="613"/>
        <v>0</v>
      </c>
      <c r="AJ382" s="75">
        <f t="shared" si="614"/>
        <v>0</v>
      </c>
      <c r="AK382" s="75">
        <f t="shared" si="615"/>
        <v>-6503</v>
      </c>
      <c r="AL382" s="75">
        <f t="shared" si="616"/>
        <v>-6503</v>
      </c>
      <c r="AM382" s="114">
        <v>4440</v>
      </c>
      <c r="AN382" s="120"/>
      <c r="AO382" s="75">
        <f t="shared" si="483"/>
        <v>-9568</v>
      </c>
      <c r="AP382" s="75">
        <f t="shared" si="483"/>
        <v>-5749</v>
      </c>
      <c r="AQ382" s="75"/>
      <c r="AR382" s="126">
        <f t="shared" si="520"/>
        <v>-7020</v>
      </c>
      <c r="AS382" s="75">
        <f t="shared" si="596"/>
        <v>-8196</v>
      </c>
      <c r="AT382" s="75">
        <f t="shared" si="596"/>
        <v>-9505</v>
      </c>
      <c r="AU382" s="75">
        <f t="shared" si="596"/>
        <v>0</v>
      </c>
      <c r="AV382" s="75">
        <f t="shared" si="596"/>
        <v>-7671</v>
      </c>
      <c r="AW382" s="112">
        <v>4347</v>
      </c>
      <c r="AX382" s="75">
        <f t="shared" si="485"/>
        <v>-10899</v>
      </c>
      <c r="AY382" s="75">
        <f t="shared" si="485"/>
        <v>-7317</v>
      </c>
      <c r="AZ382" s="75"/>
      <c r="BA382" s="75">
        <f t="shared" si="643"/>
        <v>-7033</v>
      </c>
      <c r="BB382" s="75">
        <f t="shared" si="643"/>
        <v>-4520</v>
      </c>
      <c r="BC382" s="75">
        <f t="shared" si="643"/>
        <v>-8116</v>
      </c>
      <c r="BD382" s="75">
        <f t="shared" si="643"/>
        <v>-7451</v>
      </c>
      <c r="BE382" s="75">
        <f t="shared" si="643"/>
        <v>-6368</v>
      </c>
      <c r="BF382" s="75">
        <f t="shared" si="643"/>
        <v>-5364</v>
      </c>
      <c r="BG382" s="112">
        <v>3182</v>
      </c>
      <c r="BH382" s="75">
        <f t="shared" si="521"/>
        <v>-8540</v>
      </c>
      <c r="BI382" s="75">
        <f t="shared" si="617"/>
        <v>5150</v>
      </c>
      <c r="BJ382" s="75">
        <f t="shared" si="618"/>
        <v>-6533</v>
      </c>
      <c r="BK382" s="75">
        <f t="shared" si="487"/>
        <v>-7005</v>
      </c>
      <c r="BL382" s="75">
        <f t="shared" si="487"/>
        <v>-5912</v>
      </c>
      <c r="BM382" s="75"/>
      <c r="BN382" s="75">
        <f t="shared" si="488"/>
        <v>-8785</v>
      </c>
      <c r="BO382" s="75">
        <f t="shared" si="488"/>
        <v>-6310</v>
      </c>
      <c r="BP382" s="112">
        <v>3980</v>
      </c>
      <c r="BQ382" s="75">
        <f t="shared" si="524"/>
        <v>-6284</v>
      </c>
      <c r="BR382" s="112">
        <v>3685</v>
      </c>
      <c r="BS382" s="75">
        <f t="shared" si="619"/>
        <v>5540</v>
      </c>
      <c r="BT382" s="75">
        <f t="shared" si="645"/>
        <v>-8898</v>
      </c>
      <c r="BU382" s="75">
        <f t="shared" si="645"/>
        <v>-7959</v>
      </c>
      <c r="BV382" s="75">
        <f t="shared" si="645"/>
        <v>0</v>
      </c>
      <c r="BW382" s="75">
        <f t="shared" si="645"/>
        <v>0</v>
      </c>
      <c r="BX382" s="75">
        <f t="shared" si="645"/>
        <v>-7015</v>
      </c>
      <c r="BY382" s="75">
        <f t="shared" si="645"/>
        <v>-6122</v>
      </c>
      <c r="BZ382" s="75">
        <f t="shared" si="645"/>
        <v>-7622</v>
      </c>
      <c r="CA382" s="75">
        <f t="shared" si="645"/>
        <v>-6258</v>
      </c>
      <c r="CB382" s="112">
        <v>3794</v>
      </c>
      <c r="CC382" s="75">
        <f t="shared" si="526"/>
        <v>-1676</v>
      </c>
      <c r="CD382" s="75">
        <f t="shared" si="620"/>
        <v>500</v>
      </c>
      <c r="CE382" s="126">
        <f t="shared" si="621"/>
        <v>-3622</v>
      </c>
      <c r="CF382" s="75">
        <f t="shared" si="529"/>
        <v>-6326</v>
      </c>
      <c r="CG382" s="75"/>
      <c r="CH382" s="75">
        <f t="shared" si="490"/>
        <v>-12089</v>
      </c>
      <c r="CI382" s="75">
        <f t="shared" si="490"/>
        <v>-4436</v>
      </c>
      <c r="CJ382" s="75"/>
      <c r="CK382" s="75">
        <f t="shared" si="491"/>
        <v>-5484</v>
      </c>
      <c r="CL382" s="75">
        <f t="shared" si="491"/>
        <v>-7695</v>
      </c>
      <c r="CM382" s="112">
        <v>3781</v>
      </c>
      <c r="CN382" s="75">
        <f t="shared" si="622"/>
        <v>0</v>
      </c>
      <c r="CO382" s="75">
        <f t="shared" si="622"/>
        <v>0</v>
      </c>
      <c r="CP382" s="75">
        <f t="shared" si="622"/>
        <v>0</v>
      </c>
      <c r="CQ382" s="75"/>
      <c r="CR382" s="126">
        <f t="shared" si="530"/>
        <v>-7729</v>
      </c>
      <c r="CS382" s="112">
        <v>2824.8980000000001</v>
      </c>
      <c r="CT382" s="121">
        <f t="shared" si="623"/>
        <v>-5.3487889273356404E-2</v>
      </c>
      <c r="CU382" s="75">
        <f t="shared" si="624"/>
        <v>-7754</v>
      </c>
      <c r="CV382" s="75">
        <f t="shared" si="624"/>
        <v>-7538</v>
      </c>
      <c r="CW382" s="75">
        <f t="shared" si="624"/>
        <v>0</v>
      </c>
      <c r="CX382" s="126" cm="1">
        <f t="array" ref="CX382">IF($F382&lt;=10000,0,-ROUND(MAX(INDEX(CX$26:CX$38,MATCH(MAX($F382-CX$86-IF(CX$8="Yes",IF(CX$9=0,$U382,MIN($U382,CX$9)),0),0),CX$12:CX$25,1))*(MAX($F382-CX$86-IF(CX$8="Yes",IF(CX$9=0,$U382,MIN($U382,CX$9)),0),0)-INDEX(CX$12:CX$25,MATCH(MAX($F382-CX$86-IF(CX$8="Yes",IF(CX$9=0,$U382,MIN($U382,CX$9)),0),0),CX$12:CX$25,1)))+INDEX(CX$39:CX$51,MATCH(MAX($F382-CX$86-IF(CX$8="Yes",IF(CX$9=0,$U382,MIN($U382,CX$9)),0),0),CX$12:CX$25,1))-CX$87,0),0))*(1-_xlfn.IFNA(INDEX(WVFamilyCredit[Percent],MATCH(1,(WVFamilyCredit[Year]=Calc!$B$4)*(WVFamilyCredit[HH Size]=SUM(Calc!$B$11:$B$12))*(WVFamilyCredit[Status]=Calc!$B$8)*(WVFamilyCredit[greater than]&lt;=$F382)*(WVFamilyCredit[equal to or less than]&gt;=$F382),0)),0))</f>
        <v>-6408</v>
      </c>
      <c r="CY382" s="115" cm="1">
        <f t="array" ref="CY382">(1-_xlfn.IFNA(INDEX(WVFamilyCredit[Percent],MATCH(1,(WVFamilyCredit[Year]=Calc!$B$4)*(WVFamilyCredit[HH Size]=SUM(Calc!$B$11:$B$12))*(WVFamilyCredit[Status]=Calc!$B$8)*(WVFamilyCredit[greater than]&lt;=$F382)*(WVFamilyCredit[equal to or less than]&gt;=$F382),0)),0))</f>
        <v>1</v>
      </c>
      <c r="CZ382" s="112">
        <v>4985</v>
      </c>
      <c r="DA382" s="57"/>
      <c r="DB382" s="75">
        <f t="shared" si="494"/>
        <v>-6572</v>
      </c>
      <c r="DC382" s="75">
        <f t="shared" si="494"/>
        <v>0</v>
      </c>
      <c r="DE382" s="57"/>
      <c r="DF382" s="57">
        <f t="shared" si="625"/>
        <v>4363</v>
      </c>
      <c r="DG382" s="57">
        <f t="shared" si="626"/>
        <v>4440</v>
      </c>
      <c r="DH382">
        <v>0</v>
      </c>
      <c r="DI382" s="57">
        <f t="shared" si="627"/>
        <v>4347</v>
      </c>
      <c r="DJ382" s="75">
        <f t="shared" si="628"/>
        <v>3182</v>
      </c>
      <c r="DK382" s="75">
        <f t="shared" si="629"/>
        <v>3980</v>
      </c>
      <c r="DL382" s="75">
        <f t="shared" si="630"/>
        <v>3685</v>
      </c>
      <c r="DM382" s="57">
        <f t="shared" si="631"/>
        <v>3794</v>
      </c>
      <c r="DN382" s="57">
        <f t="shared" si="632"/>
        <v>3781</v>
      </c>
      <c r="DO382">
        <f>0</f>
        <v>0</v>
      </c>
      <c r="DP382">
        <v>0</v>
      </c>
      <c r="DQ382" s="57">
        <f t="shared" si="633"/>
        <v>-7729</v>
      </c>
      <c r="DR382" s="75">
        <f t="shared" si="634"/>
        <v>-6408</v>
      </c>
      <c r="EB382" s="209" cm="1">
        <f t="array" ref="EB382">_xlfn.IFNA(INDEX(CAeitcTable[],MATCH(1,(CAeitcTable[At Least]&lt;=$F382)*(CAeitcTable[But Not Over]&gt;=$F382),0),MATCH(MIN($B$12,3),VALUE(CAeitcTable[#Headers]),0)),0)</f>
        <v>0</v>
      </c>
      <c r="EC382">
        <f t="shared" si="597"/>
        <v>0</v>
      </c>
      <c r="ED382">
        <f t="shared" si="597"/>
        <v>0</v>
      </c>
      <c r="EE382">
        <f t="shared" si="597"/>
        <v>0</v>
      </c>
      <c r="EF382">
        <f t="shared" si="597"/>
        <v>0</v>
      </c>
      <c r="EI382">
        <f t="shared" si="531"/>
        <v>0</v>
      </c>
      <c r="EK382">
        <f t="shared" si="598"/>
        <v>0</v>
      </c>
      <c r="EL382">
        <f t="shared" si="598"/>
        <v>0</v>
      </c>
      <c r="EM382">
        <f t="shared" si="598"/>
        <v>0</v>
      </c>
      <c r="EN382">
        <f t="shared" si="598"/>
        <v>0</v>
      </c>
      <c r="EP382">
        <f t="shared" si="497"/>
        <v>0</v>
      </c>
      <c r="EQ382">
        <f t="shared" si="497"/>
        <v>0</v>
      </c>
      <c r="ER382" s="209">
        <f t="shared" si="635"/>
        <v>0</v>
      </c>
      <c r="ES382">
        <f t="shared" si="498"/>
        <v>0</v>
      </c>
      <c r="ET382">
        <f t="shared" si="498"/>
        <v>0</v>
      </c>
      <c r="EU382" s="213">
        <f t="shared" si="533"/>
        <v>0</v>
      </c>
      <c r="EW382" s="215">
        <f t="shared" si="636"/>
        <v>0</v>
      </c>
      <c r="EX382">
        <f t="shared" si="499"/>
        <v>0</v>
      </c>
      <c r="EY382">
        <f t="shared" si="499"/>
        <v>0</v>
      </c>
      <c r="FB382">
        <f t="shared" si="637"/>
        <v>0</v>
      </c>
      <c r="FC382">
        <f t="shared" si="637"/>
        <v>0</v>
      </c>
      <c r="FD382">
        <f t="shared" si="637"/>
        <v>0</v>
      </c>
      <c r="FG382" s="215">
        <f t="shared" si="638"/>
        <v>0</v>
      </c>
      <c r="FH382">
        <f t="shared" si="501"/>
        <v>0</v>
      </c>
      <c r="FI382">
        <f t="shared" si="501"/>
        <v>0</v>
      </c>
      <c r="FK382">
        <f t="shared" si="536"/>
        <v>0</v>
      </c>
      <c r="FL382" s="215">
        <f t="shared" si="639"/>
        <v>0</v>
      </c>
      <c r="FP382" s="215">
        <f t="shared" si="640"/>
        <v>0</v>
      </c>
      <c r="FQ382">
        <f t="shared" si="539"/>
        <v>0</v>
      </c>
      <c r="FR382" s="215">
        <f t="shared" si="641"/>
        <v>0</v>
      </c>
      <c r="FS382" s="209">
        <f t="shared" si="541"/>
        <v>315</v>
      </c>
      <c r="FU382">
        <f t="shared" si="542"/>
        <v>0</v>
      </c>
    </row>
    <row r="383" spans="6:177">
      <c r="F383" s="2">
        <v>145000</v>
      </c>
      <c r="G383">
        <f t="shared" si="607"/>
        <v>145025</v>
      </c>
      <c r="H383" s="75">
        <f t="shared" si="601"/>
        <v>-24876</v>
      </c>
      <c r="I383" s="2"/>
      <c r="J383" s="2"/>
      <c r="K383" s="2"/>
      <c r="L383" s="2"/>
      <c r="M383" s="2">
        <f t="shared" si="602"/>
        <v>0</v>
      </c>
      <c r="N383" s="2"/>
      <c r="O383" s="2"/>
      <c r="P383" s="2">
        <f t="shared" si="603"/>
        <v>0</v>
      </c>
      <c r="Q383" s="2"/>
      <c r="R383" s="2"/>
      <c r="S383" s="2">
        <f t="shared" si="606"/>
        <v>0</v>
      </c>
      <c r="T383" s="2"/>
      <c r="U383" s="2">
        <f t="shared" si="604"/>
        <v>0</v>
      </c>
      <c r="V383" s="2"/>
      <c r="W383" s="75">
        <f t="shared" si="608"/>
        <v>-4794</v>
      </c>
      <c r="X383" s="75">
        <f t="shared" si="609"/>
        <v>5</v>
      </c>
      <c r="Y383" s="75">
        <f t="shared" si="605"/>
        <v>0</v>
      </c>
      <c r="Z383" s="2"/>
      <c r="AA383" s="2">
        <f t="shared" si="610"/>
        <v>2500</v>
      </c>
      <c r="AB383" s="2">
        <f>IF($F383&lt;=AD$64,AD$65,AD$66)*Calc!$B$12+AD$63</f>
        <v>1500</v>
      </c>
      <c r="AC383" s="2">
        <f t="shared" si="611"/>
        <v>4000</v>
      </c>
      <c r="AD383" s="126">
        <f t="shared" si="612"/>
        <v>-7135</v>
      </c>
      <c r="AE383" s="112">
        <v>4363</v>
      </c>
      <c r="AF383" s="75">
        <f t="shared" si="516"/>
        <v>0</v>
      </c>
      <c r="AG383" s="75"/>
      <c r="AH383" s="75">
        <f t="shared" si="517"/>
        <v>-3279</v>
      </c>
      <c r="AI383" s="75">
        <f t="shared" si="613"/>
        <v>0</v>
      </c>
      <c r="AJ383" s="75">
        <f t="shared" si="614"/>
        <v>0</v>
      </c>
      <c r="AK383" s="75">
        <f t="shared" si="615"/>
        <v>-6526</v>
      </c>
      <c r="AL383" s="75">
        <f t="shared" si="616"/>
        <v>-6526</v>
      </c>
      <c r="AM383" s="114">
        <v>4440</v>
      </c>
      <c r="AN383" s="120"/>
      <c r="AO383" s="75">
        <f t="shared" si="483"/>
        <v>-9615</v>
      </c>
      <c r="AP383" s="75">
        <f t="shared" si="483"/>
        <v>-5771</v>
      </c>
      <c r="AQ383" s="75"/>
      <c r="AR383" s="126">
        <f t="shared" si="520"/>
        <v>-7050</v>
      </c>
      <c r="AS383" s="75">
        <f t="shared" si="596"/>
        <v>-8229</v>
      </c>
      <c r="AT383" s="75">
        <f t="shared" si="596"/>
        <v>-9548</v>
      </c>
      <c r="AU383" s="75">
        <f t="shared" si="596"/>
        <v>0</v>
      </c>
      <c r="AV383" s="75">
        <f t="shared" si="596"/>
        <v>-7699</v>
      </c>
      <c r="AW383" s="112">
        <v>4347</v>
      </c>
      <c r="AX383" s="75">
        <f t="shared" si="485"/>
        <v>-10940</v>
      </c>
      <c r="AY383" s="75">
        <f t="shared" si="485"/>
        <v>-7346</v>
      </c>
      <c r="AZ383" s="75"/>
      <c r="BA383" s="75">
        <f t="shared" si="643"/>
        <v>-7057</v>
      </c>
      <c r="BB383" s="75">
        <f t="shared" si="643"/>
        <v>-4536</v>
      </c>
      <c r="BC383" s="75">
        <f t="shared" si="643"/>
        <v>-8146</v>
      </c>
      <c r="BD383" s="75">
        <f t="shared" si="643"/>
        <v>-7480</v>
      </c>
      <c r="BE383" s="75">
        <f t="shared" si="643"/>
        <v>-6391</v>
      </c>
      <c r="BF383" s="75">
        <f t="shared" si="643"/>
        <v>-5385</v>
      </c>
      <c r="BG383" s="112">
        <v>3182</v>
      </c>
      <c r="BH383" s="75">
        <f t="shared" si="521"/>
        <v>-8576</v>
      </c>
      <c r="BI383" s="75">
        <f t="shared" si="617"/>
        <v>5150</v>
      </c>
      <c r="BJ383" s="75">
        <f t="shared" si="618"/>
        <v>-6559</v>
      </c>
      <c r="BK383" s="75">
        <f t="shared" si="487"/>
        <v>-7030</v>
      </c>
      <c r="BL383" s="75">
        <f t="shared" si="487"/>
        <v>-5933</v>
      </c>
      <c r="BM383" s="75"/>
      <c r="BN383" s="75">
        <f t="shared" si="488"/>
        <v>-8824</v>
      </c>
      <c r="BO383" s="75">
        <f t="shared" si="488"/>
        <v>-6335</v>
      </c>
      <c r="BP383" s="112">
        <v>3980</v>
      </c>
      <c r="BQ383" s="75">
        <f t="shared" si="524"/>
        <v>-6309</v>
      </c>
      <c r="BR383" s="112">
        <v>3685</v>
      </c>
      <c r="BS383" s="75">
        <f t="shared" si="619"/>
        <v>5540</v>
      </c>
      <c r="BT383" s="75">
        <f t="shared" si="645"/>
        <v>-8932</v>
      </c>
      <c r="BU383" s="75">
        <f t="shared" si="645"/>
        <v>-7993</v>
      </c>
      <c r="BV383" s="75">
        <f t="shared" si="645"/>
        <v>0</v>
      </c>
      <c r="BW383" s="75">
        <f t="shared" si="645"/>
        <v>0</v>
      </c>
      <c r="BX383" s="75">
        <f t="shared" si="645"/>
        <v>-7047</v>
      </c>
      <c r="BY383" s="75">
        <f t="shared" si="645"/>
        <v>-6147</v>
      </c>
      <c r="BZ383" s="75">
        <f t="shared" si="645"/>
        <v>-7652</v>
      </c>
      <c r="CA383" s="75">
        <f t="shared" si="645"/>
        <v>-6282</v>
      </c>
      <c r="CB383" s="112">
        <v>3794</v>
      </c>
      <c r="CC383" s="75">
        <f t="shared" si="526"/>
        <v>-1685</v>
      </c>
      <c r="CD383" s="75">
        <f t="shared" si="620"/>
        <v>500</v>
      </c>
      <c r="CE383" s="126">
        <f t="shared" si="621"/>
        <v>-3640</v>
      </c>
      <c r="CF383" s="75">
        <f t="shared" si="529"/>
        <v>-6350</v>
      </c>
      <c r="CG383" s="75"/>
      <c r="CH383" s="75">
        <f t="shared" si="490"/>
        <v>-12139</v>
      </c>
      <c r="CI383" s="75">
        <f t="shared" si="490"/>
        <v>-4452</v>
      </c>
      <c r="CJ383" s="75"/>
      <c r="CK383" s="75">
        <f t="shared" si="491"/>
        <v>-5507</v>
      </c>
      <c r="CL383" s="75">
        <f t="shared" si="491"/>
        <v>-7727</v>
      </c>
      <c r="CM383" s="112">
        <v>3781</v>
      </c>
      <c r="CN383" s="75">
        <f t="shared" si="622"/>
        <v>0</v>
      </c>
      <c r="CO383" s="75">
        <f t="shared" si="622"/>
        <v>0</v>
      </c>
      <c r="CP383" s="75">
        <f t="shared" si="622"/>
        <v>0</v>
      </c>
      <c r="CQ383" s="75"/>
      <c r="CR383" s="126">
        <f t="shared" si="530"/>
        <v>-7760</v>
      </c>
      <c r="CS383" s="112">
        <v>2824.8980000000001</v>
      </c>
      <c r="CT383" s="121">
        <f t="shared" si="623"/>
        <v>-5.3517241379310347E-2</v>
      </c>
      <c r="CU383" s="75">
        <f t="shared" si="624"/>
        <v>-7792</v>
      </c>
      <c r="CV383" s="75">
        <f t="shared" si="624"/>
        <v>-7567</v>
      </c>
      <c r="CW383" s="75">
        <f t="shared" si="624"/>
        <v>0</v>
      </c>
      <c r="CX383" s="126" cm="1">
        <f t="array" ref="CX383">IF($F383&lt;=10000,0,-ROUND(MAX(INDEX(CX$26:CX$38,MATCH(MAX($F383-CX$86-IF(CX$8="Yes",IF(CX$9=0,$U383,MIN($U383,CX$9)),0),0),CX$12:CX$25,1))*(MAX($F383-CX$86-IF(CX$8="Yes",IF(CX$9=0,$U383,MIN($U383,CX$9)),0),0)-INDEX(CX$12:CX$25,MATCH(MAX($F383-CX$86-IF(CX$8="Yes",IF(CX$9=0,$U383,MIN($U383,CX$9)),0),0),CX$12:CX$25,1)))+INDEX(CX$39:CX$51,MATCH(MAX($F383-CX$86-IF(CX$8="Yes",IF(CX$9=0,$U383,MIN($U383,CX$9)),0),0),CX$12:CX$25,1))-CX$87,0),0))*(1-_xlfn.IFNA(INDEX(WVFamilyCredit[Percent],MATCH(1,(WVFamilyCredit[Year]=Calc!$B$4)*(WVFamilyCredit[HH Size]=SUM(Calc!$B$11:$B$12))*(WVFamilyCredit[Status]=Calc!$B$8)*(WVFamilyCredit[greater than]&lt;=$F383)*(WVFamilyCredit[equal to or less than]&gt;=$F383),0)),0))</f>
        <v>-6433</v>
      </c>
      <c r="CY383" s="115" cm="1">
        <f t="array" ref="CY383">(1-_xlfn.IFNA(INDEX(WVFamilyCredit[Percent],MATCH(1,(WVFamilyCredit[Year]=Calc!$B$4)*(WVFamilyCredit[HH Size]=SUM(Calc!$B$11:$B$12))*(WVFamilyCredit[Status]=Calc!$B$8)*(WVFamilyCredit[greater than]&lt;=$F383)*(WVFamilyCredit[equal to or less than]&gt;=$F383),0)),0))</f>
        <v>1</v>
      </c>
      <c r="CZ383" s="112">
        <v>4985</v>
      </c>
      <c r="DA383" s="57"/>
      <c r="DB383" s="75">
        <f t="shared" si="494"/>
        <v>-6599</v>
      </c>
      <c r="DC383" s="75">
        <f t="shared" si="494"/>
        <v>0</v>
      </c>
      <c r="DE383" s="57"/>
      <c r="DF383" s="57">
        <f t="shared" si="625"/>
        <v>4363</v>
      </c>
      <c r="DG383" s="57">
        <f t="shared" si="626"/>
        <v>4440</v>
      </c>
      <c r="DH383">
        <v>0</v>
      </c>
      <c r="DI383" s="57">
        <f t="shared" si="627"/>
        <v>4347</v>
      </c>
      <c r="DJ383" s="75">
        <f t="shared" si="628"/>
        <v>3182</v>
      </c>
      <c r="DK383" s="75">
        <f t="shared" si="629"/>
        <v>3980</v>
      </c>
      <c r="DL383" s="75">
        <f t="shared" si="630"/>
        <v>3685</v>
      </c>
      <c r="DM383" s="57">
        <f t="shared" si="631"/>
        <v>3794</v>
      </c>
      <c r="DN383" s="57">
        <f t="shared" si="632"/>
        <v>3781</v>
      </c>
      <c r="DO383">
        <f>0</f>
        <v>0</v>
      </c>
      <c r="DP383">
        <v>0</v>
      </c>
      <c r="DQ383" s="57">
        <f t="shared" si="633"/>
        <v>-7760</v>
      </c>
      <c r="DR383" s="75">
        <f t="shared" si="634"/>
        <v>-6433</v>
      </c>
      <c r="EB383" s="209" cm="1">
        <f t="array" ref="EB383">_xlfn.IFNA(INDEX(CAeitcTable[],MATCH(1,(CAeitcTable[At Least]&lt;=$F383)*(CAeitcTable[But Not Over]&gt;=$F383),0),MATCH(MIN($B$12,3),VALUE(CAeitcTable[#Headers]),0)),0)</f>
        <v>0</v>
      </c>
      <c r="EC383">
        <f t="shared" si="597"/>
        <v>0</v>
      </c>
      <c r="ED383">
        <f t="shared" si="597"/>
        <v>0</v>
      </c>
      <c r="EE383">
        <f t="shared" si="597"/>
        <v>0</v>
      </c>
      <c r="EF383">
        <f t="shared" si="597"/>
        <v>0</v>
      </c>
      <c r="EI383">
        <f t="shared" si="531"/>
        <v>0</v>
      </c>
      <c r="EK383">
        <f t="shared" si="598"/>
        <v>0</v>
      </c>
      <c r="EL383">
        <f t="shared" si="598"/>
        <v>0</v>
      </c>
      <c r="EM383">
        <f t="shared" si="598"/>
        <v>0</v>
      </c>
      <c r="EN383">
        <f t="shared" si="598"/>
        <v>0</v>
      </c>
      <c r="EP383">
        <f t="shared" si="497"/>
        <v>0</v>
      </c>
      <c r="EQ383">
        <f t="shared" si="497"/>
        <v>0</v>
      </c>
      <c r="ER383" s="209">
        <f t="shared" si="635"/>
        <v>0</v>
      </c>
      <c r="ES383">
        <f t="shared" si="498"/>
        <v>0</v>
      </c>
      <c r="ET383">
        <f t="shared" si="498"/>
        <v>0</v>
      </c>
      <c r="EU383" s="213">
        <f t="shared" si="533"/>
        <v>0</v>
      </c>
      <c r="EW383" s="215">
        <f t="shared" si="636"/>
        <v>0</v>
      </c>
      <c r="EX383">
        <f t="shared" si="499"/>
        <v>0</v>
      </c>
      <c r="EY383">
        <f t="shared" si="499"/>
        <v>0</v>
      </c>
      <c r="FB383">
        <f t="shared" si="637"/>
        <v>0</v>
      </c>
      <c r="FC383">
        <f t="shared" si="637"/>
        <v>0</v>
      </c>
      <c r="FD383">
        <f t="shared" si="637"/>
        <v>0</v>
      </c>
      <c r="FG383" s="215">
        <f t="shared" si="638"/>
        <v>0</v>
      </c>
      <c r="FH383">
        <f t="shared" si="501"/>
        <v>0</v>
      </c>
      <c r="FI383">
        <f t="shared" si="501"/>
        <v>0</v>
      </c>
      <c r="FK383">
        <f t="shared" si="536"/>
        <v>0</v>
      </c>
      <c r="FL383" s="215">
        <f t="shared" si="639"/>
        <v>0</v>
      </c>
      <c r="FP383" s="215">
        <f t="shared" si="640"/>
        <v>0</v>
      </c>
      <c r="FQ383">
        <f t="shared" si="539"/>
        <v>0</v>
      </c>
      <c r="FR383" s="215">
        <f t="shared" si="641"/>
        <v>0</v>
      </c>
      <c r="FS383" s="209">
        <f t="shared" si="541"/>
        <v>315</v>
      </c>
      <c r="FU383">
        <f t="shared" si="542"/>
        <v>0</v>
      </c>
    </row>
    <row r="384" spans="6:177">
      <c r="F384" s="2">
        <v>145500</v>
      </c>
      <c r="G384">
        <f t="shared" si="607"/>
        <v>145525</v>
      </c>
      <c r="H384" s="75">
        <f t="shared" si="601"/>
        <v>-24996</v>
      </c>
      <c r="I384" s="2"/>
      <c r="J384" s="2"/>
      <c r="K384" s="2"/>
      <c r="L384" s="2"/>
      <c r="M384" s="2">
        <f t="shared" si="602"/>
        <v>0</v>
      </c>
      <c r="N384" s="2"/>
      <c r="O384" s="2"/>
      <c r="P384" s="2">
        <f t="shared" si="603"/>
        <v>0</v>
      </c>
      <c r="Q384" s="2"/>
      <c r="R384" s="2"/>
      <c r="S384" s="2">
        <f t="shared" si="606"/>
        <v>0</v>
      </c>
      <c r="T384" s="2"/>
      <c r="U384" s="2">
        <f t="shared" si="604"/>
        <v>0</v>
      </c>
      <c r="V384" s="2"/>
      <c r="W384" s="75">
        <f t="shared" si="608"/>
        <v>-4814</v>
      </c>
      <c r="X384" s="75">
        <f t="shared" si="609"/>
        <v>5</v>
      </c>
      <c r="Y384" s="75">
        <f t="shared" si="605"/>
        <v>0</v>
      </c>
      <c r="Z384" s="2"/>
      <c r="AA384" s="2">
        <f t="shared" si="610"/>
        <v>2500</v>
      </c>
      <c r="AB384" s="2">
        <f>IF($F384&lt;=AD$64,AD$65,AD$66)*Calc!$B$12+AD$63</f>
        <v>1500</v>
      </c>
      <c r="AC384" s="2">
        <f t="shared" si="611"/>
        <v>4000</v>
      </c>
      <c r="AD384" s="126">
        <f t="shared" si="612"/>
        <v>-7160</v>
      </c>
      <c r="AE384" s="112">
        <v>4363</v>
      </c>
      <c r="AF384" s="75">
        <f t="shared" si="516"/>
        <v>0</v>
      </c>
      <c r="AG384" s="75"/>
      <c r="AH384" s="75">
        <f t="shared" si="517"/>
        <v>-3291</v>
      </c>
      <c r="AI384" s="75">
        <f t="shared" si="613"/>
        <v>0</v>
      </c>
      <c r="AJ384" s="75">
        <f t="shared" si="614"/>
        <v>0</v>
      </c>
      <c r="AK384" s="75">
        <f t="shared" si="615"/>
        <v>-6550</v>
      </c>
      <c r="AL384" s="75">
        <f t="shared" si="616"/>
        <v>-6550</v>
      </c>
      <c r="AM384" s="114">
        <v>4440</v>
      </c>
      <c r="AN384" s="120"/>
      <c r="AO384" s="75">
        <f t="shared" si="483"/>
        <v>-9661</v>
      </c>
      <c r="AP384" s="75">
        <f t="shared" si="483"/>
        <v>-5793</v>
      </c>
      <c r="AQ384" s="75"/>
      <c r="AR384" s="126">
        <f t="shared" si="520"/>
        <v>-7080</v>
      </c>
      <c r="AS384" s="75">
        <f t="shared" si="596"/>
        <v>-8262</v>
      </c>
      <c r="AT384" s="75">
        <f t="shared" si="596"/>
        <v>-9590</v>
      </c>
      <c r="AU384" s="75">
        <f t="shared" si="596"/>
        <v>0</v>
      </c>
      <c r="AV384" s="75">
        <f t="shared" si="596"/>
        <v>-7728</v>
      </c>
      <c r="AW384" s="112">
        <v>4347</v>
      </c>
      <c r="AX384" s="75">
        <f t="shared" si="485"/>
        <v>-10981</v>
      </c>
      <c r="AY384" s="75">
        <f t="shared" si="485"/>
        <v>-7375</v>
      </c>
      <c r="AZ384" s="75"/>
      <c r="BA384" s="75">
        <f t="shared" si="643"/>
        <v>-7082</v>
      </c>
      <c r="BB384" s="75">
        <f t="shared" si="643"/>
        <v>-4552</v>
      </c>
      <c r="BC384" s="75">
        <f t="shared" si="643"/>
        <v>-8176</v>
      </c>
      <c r="BD384" s="75">
        <f t="shared" si="643"/>
        <v>-7508</v>
      </c>
      <c r="BE384" s="75">
        <f t="shared" si="643"/>
        <v>-6413</v>
      </c>
      <c r="BF384" s="75">
        <f t="shared" si="643"/>
        <v>-5407</v>
      </c>
      <c r="BG384" s="112">
        <v>3182</v>
      </c>
      <c r="BH384" s="75">
        <f t="shared" si="521"/>
        <v>-8612</v>
      </c>
      <c r="BI384" s="75">
        <f t="shared" si="617"/>
        <v>5150</v>
      </c>
      <c r="BJ384" s="75">
        <f t="shared" si="618"/>
        <v>-6585</v>
      </c>
      <c r="BK384" s="75">
        <f t="shared" si="487"/>
        <v>-7055</v>
      </c>
      <c r="BL384" s="75">
        <f t="shared" si="487"/>
        <v>-5954</v>
      </c>
      <c r="BM384" s="75"/>
      <c r="BN384" s="75">
        <f t="shared" si="488"/>
        <v>-8863</v>
      </c>
      <c r="BO384" s="75">
        <f t="shared" si="488"/>
        <v>-6360</v>
      </c>
      <c r="BP384" s="112">
        <v>3980</v>
      </c>
      <c r="BQ384" s="75">
        <f t="shared" si="524"/>
        <v>-6334</v>
      </c>
      <c r="BR384" s="112">
        <v>3685</v>
      </c>
      <c r="BS384" s="75">
        <f t="shared" si="619"/>
        <v>5540</v>
      </c>
      <c r="BT384" s="75">
        <f t="shared" si="645"/>
        <v>-8965</v>
      </c>
      <c r="BU384" s="75">
        <f t="shared" si="645"/>
        <v>-8026</v>
      </c>
      <c r="BV384" s="75">
        <f t="shared" si="645"/>
        <v>0</v>
      </c>
      <c r="BW384" s="75">
        <f t="shared" si="645"/>
        <v>0</v>
      </c>
      <c r="BX384" s="75">
        <f t="shared" si="645"/>
        <v>-7078</v>
      </c>
      <c r="BY384" s="75">
        <f t="shared" si="645"/>
        <v>-6171</v>
      </c>
      <c r="BZ384" s="75">
        <f t="shared" si="645"/>
        <v>-7682</v>
      </c>
      <c r="CA384" s="75">
        <f t="shared" si="645"/>
        <v>-6306</v>
      </c>
      <c r="CB384" s="112">
        <v>3794</v>
      </c>
      <c r="CC384" s="75">
        <f t="shared" si="526"/>
        <v>-1695</v>
      </c>
      <c r="CD384" s="75">
        <f t="shared" si="620"/>
        <v>500</v>
      </c>
      <c r="CE384" s="126">
        <f t="shared" si="621"/>
        <v>-3659</v>
      </c>
      <c r="CF384" s="75">
        <f t="shared" si="529"/>
        <v>-6374</v>
      </c>
      <c r="CG384" s="75"/>
      <c r="CH384" s="75">
        <f t="shared" si="490"/>
        <v>-12188</v>
      </c>
      <c r="CI384" s="75">
        <f t="shared" si="490"/>
        <v>-4467</v>
      </c>
      <c r="CJ384" s="75"/>
      <c r="CK384" s="75">
        <f t="shared" si="491"/>
        <v>-5531</v>
      </c>
      <c r="CL384" s="75">
        <f t="shared" si="491"/>
        <v>-7759</v>
      </c>
      <c r="CM384" s="112">
        <v>3781</v>
      </c>
      <c r="CN384" s="75">
        <f t="shared" si="622"/>
        <v>0</v>
      </c>
      <c r="CO384" s="75">
        <f t="shared" si="622"/>
        <v>0</v>
      </c>
      <c r="CP384" s="75">
        <f t="shared" si="622"/>
        <v>0</v>
      </c>
      <c r="CQ384" s="75"/>
      <c r="CR384" s="126">
        <f t="shared" si="530"/>
        <v>-7791</v>
      </c>
      <c r="CS384" s="112">
        <v>2824.8980000000001</v>
      </c>
      <c r="CT384" s="121">
        <f t="shared" si="623"/>
        <v>-5.3546391752577319E-2</v>
      </c>
      <c r="CU384" s="75">
        <f t="shared" si="624"/>
        <v>-7830</v>
      </c>
      <c r="CV384" s="75">
        <f t="shared" si="624"/>
        <v>-7595</v>
      </c>
      <c r="CW384" s="75">
        <f t="shared" si="624"/>
        <v>0</v>
      </c>
      <c r="CX384" s="126" cm="1">
        <f t="array" ref="CX384">IF($F384&lt;=10000,0,-ROUND(MAX(INDEX(CX$26:CX$38,MATCH(MAX($F384-CX$86-IF(CX$8="Yes",IF(CX$9=0,$U384,MIN($U384,CX$9)),0),0),CX$12:CX$25,1))*(MAX($F384-CX$86-IF(CX$8="Yes",IF(CX$9=0,$U384,MIN($U384,CX$9)),0),0)-INDEX(CX$12:CX$25,MATCH(MAX($F384-CX$86-IF(CX$8="Yes",IF(CX$9=0,$U384,MIN($U384,CX$9)),0),0),CX$12:CX$25,1)))+INDEX(CX$39:CX$51,MATCH(MAX($F384-CX$86-IF(CX$8="Yes",IF(CX$9=0,$U384,MIN($U384,CX$9)),0),0),CX$12:CX$25,1))-CX$87,0),0))*(1-_xlfn.IFNA(INDEX(WVFamilyCredit[Percent],MATCH(1,(WVFamilyCredit[Year]=Calc!$B$4)*(WVFamilyCredit[HH Size]=SUM(Calc!$B$11:$B$12))*(WVFamilyCredit[Status]=Calc!$B$8)*(WVFamilyCredit[greater than]&lt;=$F384)*(WVFamilyCredit[equal to or less than]&gt;=$F384),0)),0))</f>
        <v>-6459</v>
      </c>
      <c r="CY384" s="115" cm="1">
        <f t="array" ref="CY384">(1-_xlfn.IFNA(INDEX(WVFamilyCredit[Percent],MATCH(1,(WVFamilyCredit[Year]=Calc!$B$4)*(WVFamilyCredit[HH Size]=SUM(Calc!$B$11:$B$12))*(WVFamilyCredit[Status]=Calc!$B$8)*(WVFamilyCredit[greater than]&lt;=$F384)*(WVFamilyCredit[equal to or less than]&gt;=$F384),0)),0))</f>
        <v>1</v>
      </c>
      <c r="CZ384" s="112">
        <v>4985</v>
      </c>
      <c r="DA384" s="57"/>
      <c r="DB384" s="75">
        <f t="shared" si="494"/>
        <v>-6625</v>
      </c>
      <c r="DC384" s="75">
        <f t="shared" si="494"/>
        <v>0</v>
      </c>
      <c r="DE384" s="57"/>
      <c r="DF384" s="57">
        <f t="shared" si="625"/>
        <v>4363</v>
      </c>
      <c r="DG384" s="57">
        <f t="shared" si="626"/>
        <v>4440</v>
      </c>
      <c r="DH384">
        <v>0</v>
      </c>
      <c r="DI384" s="57">
        <f t="shared" si="627"/>
        <v>4347</v>
      </c>
      <c r="DJ384" s="75">
        <f t="shared" si="628"/>
        <v>3182</v>
      </c>
      <c r="DK384" s="75">
        <f t="shared" si="629"/>
        <v>3980</v>
      </c>
      <c r="DL384" s="75">
        <f t="shared" si="630"/>
        <v>3685</v>
      </c>
      <c r="DM384" s="57">
        <f t="shared" si="631"/>
        <v>3794</v>
      </c>
      <c r="DN384" s="57">
        <f t="shared" si="632"/>
        <v>3781</v>
      </c>
      <c r="DO384">
        <f>0</f>
        <v>0</v>
      </c>
      <c r="DP384">
        <v>0</v>
      </c>
      <c r="DQ384" s="57">
        <f t="shared" si="633"/>
        <v>-7791</v>
      </c>
      <c r="DR384" s="75">
        <f t="shared" si="634"/>
        <v>-6459</v>
      </c>
      <c r="EB384" s="209" cm="1">
        <f t="array" ref="EB384">_xlfn.IFNA(INDEX(CAeitcTable[],MATCH(1,(CAeitcTable[At Least]&lt;=$F384)*(CAeitcTable[But Not Over]&gt;=$F384),0),MATCH(MIN($B$12,3),VALUE(CAeitcTable[#Headers]),0)),0)</f>
        <v>0</v>
      </c>
      <c r="EC384">
        <f t="shared" si="597"/>
        <v>0</v>
      </c>
      <c r="ED384">
        <f t="shared" si="597"/>
        <v>0</v>
      </c>
      <c r="EE384">
        <f t="shared" si="597"/>
        <v>0</v>
      </c>
      <c r="EF384">
        <f t="shared" si="597"/>
        <v>0</v>
      </c>
      <c r="EI384">
        <f t="shared" si="531"/>
        <v>0</v>
      </c>
      <c r="EK384">
        <f t="shared" si="598"/>
        <v>0</v>
      </c>
      <c r="EL384">
        <f t="shared" si="598"/>
        <v>0</v>
      </c>
      <c r="EM384">
        <f t="shared" si="598"/>
        <v>0</v>
      </c>
      <c r="EN384">
        <f t="shared" si="598"/>
        <v>0</v>
      </c>
      <c r="EP384">
        <f t="shared" si="497"/>
        <v>0</v>
      </c>
      <c r="EQ384">
        <f t="shared" si="497"/>
        <v>0</v>
      </c>
      <c r="ER384" s="209">
        <f t="shared" si="635"/>
        <v>0</v>
      </c>
      <c r="ES384">
        <f t="shared" si="498"/>
        <v>0</v>
      </c>
      <c r="ET384">
        <f t="shared" si="498"/>
        <v>0</v>
      </c>
      <c r="EU384" s="213">
        <f t="shared" si="533"/>
        <v>0</v>
      </c>
      <c r="EW384" s="215">
        <f t="shared" si="636"/>
        <v>0</v>
      </c>
      <c r="EX384">
        <f t="shared" si="499"/>
        <v>0</v>
      </c>
      <c r="EY384">
        <f t="shared" si="499"/>
        <v>0</v>
      </c>
      <c r="FB384">
        <f t="shared" si="637"/>
        <v>0</v>
      </c>
      <c r="FC384">
        <f t="shared" si="637"/>
        <v>0</v>
      </c>
      <c r="FD384">
        <f t="shared" si="637"/>
        <v>0</v>
      </c>
      <c r="FG384" s="215">
        <f t="shared" si="638"/>
        <v>0</v>
      </c>
      <c r="FH384">
        <f t="shared" si="501"/>
        <v>0</v>
      </c>
      <c r="FI384">
        <f t="shared" si="501"/>
        <v>0</v>
      </c>
      <c r="FK384">
        <f t="shared" si="536"/>
        <v>0</v>
      </c>
      <c r="FL384" s="215">
        <f t="shared" si="639"/>
        <v>0</v>
      </c>
      <c r="FP384" s="215">
        <f t="shared" si="640"/>
        <v>0</v>
      </c>
      <c r="FQ384">
        <f t="shared" si="539"/>
        <v>0</v>
      </c>
      <c r="FR384" s="215">
        <f t="shared" si="641"/>
        <v>0</v>
      </c>
      <c r="FS384" s="209">
        <f t="shared" si="541"/>
        <v>315</v>
      </c>
      <c r="FU384">
        <f t="shared" si="542"/>
        <v>0</v>
      </c>
    </row>
    <row r="385" spans="6:177">
      <c r="F385" s="2">
        <v>146000</v>
      </c>
      <c r="G385">
        <f t="shared" si="607"/>
        <v>146025</v>
      </c>
      <c r="H385" s="75">
        <f t="shared" si="601"/>
        <v>-25116</v>
      </c>
      <c r="I385" s="2"/>
      <c r="J385" s="2"/>
      <c r="K385" s="2"/>
      <c r="L385" s="2"/>
      <c r="M385" s="2">
        <f t="shared" si="602"/>
        <v>0</v>
      </c>
      <c r="N385" s="2"/>
      <c r="O385" s="2"/>
      <c r="P385" s="2">
        <f t="shared" si="603"/>
        <v>0</v>
      </c>
      <c r="Q385" s="2"/>
      <c r="R385" s="2"/>
      <c r="S385" s="2">
        <f t="shared" si="606"/>
        <v>0</v>
      </c>
      <c r="T385" s="2"/>
      <c r="U385" s="2">
        <f t="shared" si="604"/>
        <v>0</v>
      </c>
      <c r="V385" s="2"/>
      <c r="W385" s="75">
        <f t="shared" si="608"/>
        <v>-4834</v>
      </c>
      <c r="X385" s="75">
        <f t="shared" si="609"/>
        <v>5</v>
      </c>
      <c r="Y385" s="75">
        <f t="shared" si="605"/>
        <v>0</v>
      </c>
      <c r="Z385" s="2"/>
      <c r="AA385" s="2">
        <f t="shared" si="610"/>
        <v>2500</v>
      </c>
      <c r="AB385" s="2">
        <f>IF($F385&lt;=AD$64,AD$65,AD$66)*Calc!$B$12+AD$63</f>
        <v>1500</v>
      </c>
      <c r="AC385" s="2">
        <f t="shared" si="611"/>
        <v>4000</v>
      </c>
      <c r="AD385" s="126">
        <f t="shared" si="612"/>
        <v>-7185</v>
      </c>
      <c r="AE385" s="112">
        <v>4363</v>
      </c>
      <c r="AF385" s="75">
        <f t="shared" si="516"/>
        <v>0</v>
      </c>
      <c r="AG385" s="75"/>
      <c r="AH385" s="75">
        <f t="shared" si="517"/>
        <v>-3304</v>
      </c>
      <c r="AI385" s="75">
        <f t="shared" si="613"/>
        <v>0</v>
      </c>
      <c r="AJ385" s="75">
        <f t="shared" si="614"/>
        <v>0</v>
      </c>
      <c r="AK385" s="75">
        <f t="shared" si="615"/>
        <v>-6573</v>
      </c>
      <c r="AL385" s="75">
        <f t="shared" si="616"/>
        <v>-6573</v>
      </c>
      <c r="AM385" s="114">
        <v>4440</v>
      </c>
      <c r="AN385" s="120"/>
      <c r="AO385" s="75">
        <f t="shared" si="483"/>
        <v>-9708</v>
      </c>
      <c r="AP385" s="75">
        <f t="shared" si="483"/>
        <v>-5815</v>
      </c>
      <c r="AQ385" s="75"/>
      <c r="AR385" s="126">
        <f t="shared" si="520"/>
        <v>-7110</v>
      </c>
      <c r="AS385" s="75">
        <f t="shared" si="596"/>
        <v>-8295</v>
      </c>
      <c r="AT385" s="75">
        <f t="shared" si="596"/>
        <v>-9633</v>
      </c>
      <c r="AU385" s="75">
        <f t="shared" si="596"/>
        <v>0</v>
      </c>
      <c r="AV385" s="75">
        <f t="shared" si="596"/>
        <v>-7757</v>
      </c>
      <c r="AW385" s="112">
        <v>4347</v>
      </c>
      <c r="AX385" s="75">
        <f t="shared" si="485"/>
        <v>-11023</v>
      </c>
      <c r="AY385" s="75">
        <f t="shared" si="485"/>
        <v>-7404</v>
      </c>
      <c r="AZ385" s="75"/>
      <c r="BA385" s="75">
        <f t="shared" si="643"/>
        <v>-7107</v>
      </c>
      <c r="BB385" s="75">
        <f t="shared" si="643"/>
        <v>-4568</v>
      </c>
      <c r="BC385" s="75">
        <f t="shared" si="643"/>
        <v>-8206</v>
      </c>
      <c r="BD385" s="75">
        <f t="shared" si="643"/>
        <v>-7537</v>
      </c>
      <c r="BE385" s="75">
        <f t="shared" si="643"/>
        <v>-6436</v>
      </c>
      <c r="BF385" s="75">
        <f t="shared" si="643"/>
        <v>-5428</v>
      </c>
      <c r="BG385" s="112">
        <v>3182</v>
      </c>
      <c r="BH385" s="75">
        <f t="shared" si="521"/>
        <v>-8648</v>
      </c>
      <c r="BI385" s="75">
        <f t="shared" si="617"/>
        <v>5150</v>
      </c>
      <c r="BJ385" s="75">
        <f t="shared" si="618"/>
        <v>-6612</v>
      </c>
      <c r="BK385" s="75">
        <f t="shared" si="487"/>
        <v>-7080</v>
      </c>
      <c r="BL385" s="75">
        <f t="shared" si="487"/>
        <v>-5976</v>
      </c>
      <c r="BM385" s="75"/>
      <c r="BN385" s="75">
        <f t="shared" si="488"/>
        <v>-8903</v>
      </c>
      <c r="BO385" s="75">
        <f t="shared" si="488"/>
        <v>-6385</v>
      </c>
      <c r="BP385" s="112">
        <v>3980</v>
      </c>
      <c r="BQ385" s="75">
        <f t="shared" si="524"/>
        <v>-6359</v>
      </c>
      <c r="BR385" s="112">
        <v>3685</v>
      </c>
      <c r="BS385" s="75">
        <f t="shared" si="619"/>
        <v>5540</v>
      </c>
      <c r="BT385" s="75">
        <f t="shared" si="645"/>
        <v>-8999</v>
      </c>
      <c r="BU385" s="75">
        <f t="shared" si="645"/>
        <v>-8059</v>
      </c>
      <c r="BV385" s="75">
        <f t="shared" si="645"/>
        <v>0</v>
      </c>
      <c r="BW385" s="75">
        <f t="shared" si="645"/>
        <v>0</v>
      </c>
      <c r="BX385" s="75">
        <f t="shared" si="645"/>
        <v>-7110</v>
      </c>
      <c r="BY385" s="75">
        <f t="shared" si="645"/>
        <v>-6196</v>
      </c>
      <c r="BZ385" s="75">
        <f t="shared" si="645"/>
        <v>-7712</v>
      </c>
      <c r="CA385" s="75">
        <f t="shared" si="645"/>
        <v>-6329</v>
      </c>
      <c r="CB385" s="112">
        <v>3794</v>
      </c>
      <c r="CC385" s="75">
        <f t="shared" si="526"/>
        <v>-1705</v>
      </c>
      <c r="CD385" s="75">
        <f t="shared" si="620"/>
        <v>500</v>
      </c>
      <c r="CE385" s="126">
        <f t="shared" si="621"/>
        <v>-3678</v>
      </c>
      <c r="CF385" s="75">
        <f t="shared" si="529"/>
        <v>-6397</v>
      </c>
      <c r="CG385" s="75"/>
      <c r="CH385" s="75">
        <f t="shared" si="490"/>
        <v>-12238</v>
      </c>
      <c r="CI385" s="75">
        <f t="shared" si="490"/>
        <v>-4482</v>
      </c>
      <c r="CJ385" s="75"/>
      <c r="CK385" s="75">
        <f t="shared" si="491"/>
        <v>-5555</v>
      </c>
      <c r="CL385" s="75">
        <f t="shared" si="491"/>
        <v>-7791</v>
      </c>
      <c r="CM385" s="112">
        <v>3781</v>
      </c>
      <c r="CN385" s="75">
        <f t="shared" si="622"/>
        <v>0</v>
      </c>
      <c r="CO385" s="75">
        <f t="shared" si="622"/>
        <v>0</v>
      </c>
      <c r="CP385" s="75">
        <f t="shared" si="622"/>
        <v>0</v>
      </c>
      <c r="CQ385" s="75"/>
      <c r="CR385" s="126">
        <f t="shared" si="530"/>
        <v>-7822</v>
      </c>
      <c r="CS385" s="112">
        <v>2824.8980000000001</v>
      </c>
      <c r="CT385" s="121">
        <f t="shared" si="623"/>
        <v>-5.3575342465753427E-2</v>
      </c>
      <c r="CU385" s="75">
        <f t="shared" si="624"/>
        <v>-7868</v>
      </c>
      <c r="CV385" s="75">
        <f t="shared" si="624"/>
        <v>-7624</v>
      </c>
      <c r="CW385" s="75">
        <f t="shared" si="624"/>
        <v>0</v>
      </c>
      <c r="CX385" s="126" cm="1">
        <f t="array" ref="CX385">IF($F385&lt;=10000,0,-ROUND(MAX(INDEX(CX$26:CX$38,MATCH(MAX($F385-CX$86-IF(CX$8="Yes",IF(CX$9=0,$U385,MIN($U385,CX$9)),0),0),CX$12:CX$25,1))*(MAX($F385-CX$86-IF(CX$8="Yes",IF(CX$9=0,$U385,MIN($U385,CX$9)),0),0)-INDEX(CX$12:CX$25,MATCH(MAX($F385-CX$86-IF(CX$8="Yes",IF(CX$9=0,$U385,MIN($U385,CX$9)),0),0),CX$12:CX$25,1)))+INDEX(CX$39:CX$51,MATCH(MAX($F385-CX$86-IF(CX$8="Yes",IF(CX$9=0,$U385,MIN($U385,CX$9)),0),0),CX$12:CX$25,1))-CX$87,0),0))*(1-_xlfn.IFNA(INDEX(WVFamilyCredit[Percent],MATCH(1,(WVFamilyCredit[Year]=Calc!$B$4)*(WVFamilyCredit[HH Size]=SUM(Calc!$B$11:$B$12))*(WVFamilyCredit[Status]=Calc!$B$8)*(WVFamilyCredit[greater than]&lt;=$F385)*(WVFamilyCredit[equal to or less than]&gt;=$F385),0)),0))</f>
        <v>-6484</v>
      </c>
      <c r="CY385" s="115" cm="1">
        <f t="array" ref="CY385">(1-_xlfn.IFNA(INDEX(WVFamilyCredit[Percent],MATCH(1,(WVFamilyCredit[Year]=Calc!$B$4)*(WVFamilyCredit[HH Size]=SUM(Calc!$B$11:$B$12))*(WVFamilyCredit[Status]=Calc!$B$8)*(WVFamilyCredit[greater than]&lt;=$F385)*(WVFamilyCredit[equal to or less than]&gt;=$F385),0)),0))</f>
        <v>1</v>
      </c>
      <c r="CZ385" s="112">
        <v>4985</v>
      </c>
      <c r="DA385" s="57"/>
      <c r="DB385" s="75">
        <f t="shared" si="494"/>
        <v>-6652</v>
      </c>
      <c r="DC385" s="75">
        <f t="shared" si="494"/>
        <v>0</v>
      </c>
      <c r="DE385" s="57"/>
      <c r="DF385" s="57">
        <f t="shared" si="625"/>
        <v>4363</v>
      </c>
      <c r="DG385" s="57">
        <f t="shared" si="626"/>
        <v>4440</v>
      </c>
      <c r="DH385">
        <v>0</v>
      </c>
      <c r="DI385" s="57">
        <f t="shared" si="627"/>
        <v>4347</v>
      </c>
      <c r="DJ385" s="75">
        <f t="shared" si="628"/>
        <v>3182</v>
      </c>
      <c r="DK385" s="75">
        <f t="shared" si="629"/>
        <v>3980</v>
      </c>
      <c r="DL385" s="75">
        <f t="shared" si="630"/>
        <v>3685</v>
      </c>
      <c r="DM385" s="57">
        <f t="shared" si="631"/>
        <v>3794</v>
      </c>
      <c r="DN385" s="57">
        <f t="shared" si="632"/>
        <v>3781</v>
      </c>
      <c r="DO385">
        <f>0</f>
        <v>0</v>
      </c>
      <c r="DP385">
        <v>0</v>
      </c>
      <c r="DQ385" s="57">
        <f t="shared" si="633"/>
        <v>-7822</v>
      </c>
      <c r="DR385" s="75">
        <f t="shared" si="634"/>
        <v>-6484</v>
      </c>
      <c r="EB385" s="209" cm="1">
        <f t="array" ref="EB385">_xlfn.IFNA(INDEX(CAeitcTable[],MATCH(1,(CAeitcTable[At Least]&lt;=$F385)*(CAeitcTable[But Not Over]&gt;=$F385),0),MATCH(MIN($B$12,3),VALUE(CAeitcTable[#Headers]),0)),0)</f>
        <v>0</v>
      </c>
      <c r="EC385">
        <f t="shared" si="597"/>
        <v>0</v>
      </c>
      <c r="ED385">
        <f t="shared" si="597"/>
        <v>0</v>
      </c>
      <c r="EE385">
        <f t="shared" si="597"/>
        <v>0</v>
      </c>
      <c r="EF385">
        <f t="shared" si="597"/>
        <v>0</v>
      </c>
      <c r="EI385">
        <f t="shared" si="531"/>
        <v>0</v>
      </c>
      <c r="EK385">
        <f t="shared" si="598"/>
        <v>0</v>
      </c>
      <c r="EL385">
        <f t="shared" si="598"/>
        <v>0</v>
      </c>
      <c r="EM385">
        <f t="shared" si="598"/>
        <v>0</v>
      </c>
      <c r="EN385">
        <f t="shared" si="598"/>
        <v>0</v>
      </c>
      <c r="EP385">
        <f t="shared" si="497"/>
        <v>0</v>
      </c>
      <c r="EQ385">
        <f t="shared" si="497"/>
        <v>0</v>
      </c>
      <c r="ER385" s="209">
        <f t="shared" si="635"/>
        <v>0</v>
      </c>
      <c r="ES385">
        <f t="shared" si="498"/>
        <v>0</v>
      </c>
      <c r="ET385">
        <f t="shared" si="498"/>
        <v>0</v>
      </c>
      <c r="EU385" s="213">
        <f t="shared" si="533"/>
        <v>0</v>
      </c>
      <c r="EW385" s="215">
        <f t="shared" si="636"/>
        <v>0</v>
      </c>
      <c r="EX385">
        <f t="shared" si="499"/>
        <v>0</v>
      </c>
      <c r="EY385">
        <f t="shared" si="499"/>
        <v>0</v>
      </c>
      <c r="FB385">
        <f t="shared" si="637"/>
        <v>0</v>
      </c>
      <c r="FC385">
        <f t="shared" si="637"/>
        <v>0</v>
      </c>
      <c r="FD385">
        <f t="shared" si="637"/>
        <v>0</v>
      </c>
      <c r="FG385" s="215">
        <f t="shared" si="638"/>
        <v>0</v>
      </c>
      <c r="FH385">
        <f t="shared" si="501"/>
        <v>0</v>
      </c>
      <c r="FI385">
        <f t="shared" si="501"/>
        <v>0</v>
      </c>
      <c r="FK385">
        <f t="shared" si="536"/>
        <v>0</v>
      </c>
      <c r="FL385" s="215">
        <f t="shared" si="639"/>
        <v>0</v>
      </c>
      <c r="FP385" s="215">
        <f t="shared" si="640"/>
        <v>0</v>
      </c>
      <c r="FQ385">
        <f t="shared" si="539"/>
        <v>0</v>
      </c>
      <c r="FR385" s="215">
        <f t="shared" si="641"/>
        <v>0</v>
      </c>
      <c r="FS385" s="209">
        <f t="shared" si="541"/>
        <v>315</v>
      </c>
      <c r="FU385">
        <f t="shared" si="542"/>
        <v>0</v>
      </c>
    </row>
    <row r="386" spans="6:177">
      <c r="F386" s="2">
        <v>146500</v>
      </c>
      <c r="G386">
        <f t="shared" si="607"/>
        <v>146525</v>
      </c>
      <c r="H386" s="75">
        <f t="shared" si="601"/>
        <v>-25236</v>
      </c>
      <c r="I386" s="2"/>
      <c r="J386" s="2"/>
      <c r="K386" s="2"/>
      <c r="L386" s="2"/>
      <c r="M386" s="2">
        <f t="shared" si="602"/>
        <v>0</v>
      </c>
      <c r="N386" s="2"/>
      <c r="O386" s="2"/>
      <c r="P386" s="2">
        <f t="shared" si="603"/>
        <v>0</v>
      </c>
      <c r="Q386" s="2"/>
      <c r="R386" s="2"/>
      <c r="S386" s="2">
        <f t="shared" si="606"/>
        <v>0</v>
      </c>
      <c r="T386" s="2"/>
      <c r="U386" s="2">
        <f t="shared" si="604"/>
        <v>0</v>
      </c>
      <c r="V386" s="2"/>
      <c r="W386" s="75">
        <f t="shared" si="608"/>
        <v>-4853</v>
      </c>
      <c r="X386" s="75">
        <f t="shared" si="609"/>
        <v>5</v>
      </c>
      <c r="Y386" s="75">
        <f t="shared" si="605"/>
        <v>0</v>
      </c>
      <c r="Z386" s="2"/>
      <c r="AA386" s="2">
        <f t="shared" si="610"/>
        <v>2500</v>
      </c>
      <c r="AB386" s="2">
        <f>IF($F386&lt;=AD$64,AD$65,AD$66)*Calc!$B$12+AD$63</f>
        <v>1500</v>
      </c>
      <c r="AC386" s="2">
        <f t="shared" si="611"/>
        <v>4000</v>
      </c>
      <c r="AD386" s="126">
        <f t="shared" si="612"/>
        <v>-7210</v>
      </c>
      <c r="AE386" s="112">
        <v>4363</v>
      </c>
      <c r="AF386" s="75">
        <f t="shared" si="516"/>
        <v>0</v>
      </c>
      <c r="AG386" s="75"/>
      <c r="AH386" s="75">
        <f t="shared" si="517"/>
        <v>-3316</v>
      </c>
      <c r="AI386" s="75">
        <f t="shared" si="613"/>
        <v>0</v>
      </c>
      <c r="AJ386" s="75">
        <f t="shared" si="614"/>
        <v>0</v>
      </c>
      <c r="AK386" s="75">
        <f t="shared" si="615"/>
        <v>-6597</v>
      </c>
      <c r="AL386" s="75">
        <f t="shared" si="616"/>
        <v>-6597</v>
      </c>
      <c r="AM386" s="114">
        <v>4440</v>
      </c>
      <c r="AN386" s="120"/>
      <c r="AO386" s="75">
        <f t="shared" si="483"/>
        <v>-9754</v>
      </c>
      <c r="AP386" s="75">
        <f t="shared" si="483"/>
        <v>-5837</v>
      </c>
      <c r="AQ386" s="75"/>
      <c r="AR386" s="126">
        <f t="shared" si="520"/>
        <v>-7140</v>
      </c>
      <c r="AS386" s="75">
        <f t="shared" si="596"/>
        <v>-8328</v>
      </c>
      <c r="AT386" s="75">
        <f t="shared" si="596"/>
        <v>-9675</v>
      </c>
      <c r="AU386" s="75">
        <f t="shared" si="596"/>
        <v>0</v>
      </c>
      <c r="AV386" s="75">
        <f t="shared" si="596"/>
        <v>-7786</v>
      </c>
      <c r="AW386" s="112">
        <v>4347</v>
      </c>
      <c r="AX386" s="75">
        <f t="shared" si="485"/>
        <v>-11064</v>
      </c>
      <c r="AY386" s="75">
        <f t="shared" si="485"/>
        <v>-7433</v>
      </c>
      <c r="AZ386" s="75"/>
      <c r="BA386" s="75">
        <f t="shared" si="643"/>
        <v>-7132</v>
      </c>
      <c r="BB386" s="75">
        <f t="shared" si="643"/>
        <v>-4583</v>
      </c>
      <c r="BC386" s="75">
        <f t="shared" si="643"/>
        <v>-8236</v>
      </c>
      <c r="BD386" s="75">
        <f t="shared" si="643"/>
        <v>-7565</v>
      </c>
      <c r="BE386" s="75">
        <f t="shared" si="643"/>
        <v>-6458</v>
      </c>
      <c r="BF386" s="75">
        <f t="shared" si="643"/>
        <v>-5449</v>
      </c>
      <c r="BG386" s="112">
        <v>3182</v>
      </c>
      <c r="BH386" s="75">
        <f t="shared" si="521"/>
        <v>-8683</v>
      </c>
      <c r="BI386" s="75">
        <f t="shared" si="617"/>
        <v>5150</v>
      </c>
      <c r="BJ386" s="75">
        <f t="shared" si="618"/>
        <v>-6638</v>
      </c>
      <c r="BK386" s="75">
        <f t="shared" si="487"/>
        <v>-7105</v>
      </c>
      <c r="BL386" s="75">
        <f t="shared" si="487"/>
        <v>-5997</v>
      </c>
      <c r="BM386" s="75"/>
      <c r="BN386" s="75">
        <f t="shared" si="488"/>
        <v>-8942</v>
      </c>
      <c r="BO386" s="75">
        <f t="shared" si="488"/>
        <v>-6410</v>
      </c>
      <c r="BP386" s="112">
        <v>3980</v>
      </c>
      <c r="BQ386" s="75">
        <f t="shared" si="524"/>
        <v>-6383</v>
      </c>
      <c r="BR386" s="112">
        <v>3685</v>
      </c>
      <c r="BS386" s="75">
        <f t="shared" si="619"/>
        <v>5540</v>
      </c>
      <c r="BT386" s="75">
        <f t="shared" si="645"/>
        <v>-9033</v>
      </c>
      <c r="BU386" s="75">
        <f t="shared" si="645"/>
        <v>-8092</v>
      </c>
      <c r="BV386" s="75">
        <f t="shared" si="645"/>
        <v>0</v>
      </c>
      <c r="BW386" s="75">
        <f t="shared" si="645"/>
        <v>0</v>
      </c>
      <c r="BX386" s="75">
        <f t="shared" si="645"/>
        <v>-7142</v>
      </c>
      <c r="BY386" s="75">
        <f t="shared" si="645"/>
        <v>-6220</v>
      </c>
      <c r="BZ386" s="75">
        <f t="shared" si="645"/>
        <v>-7742</v>
      </c>
      <c r="CA386" s="75">
        <f t="shared" si="645"/>
        <v>-6353</v>
      </c>
      <c r="CB386" s="112">
        <v>3794</v>
      </c>
      <c r="CC386" s="75">
        <f t="shared" si="526"/>
        <v>-1715</v>
      </c>
      <c r="CD386" s="75">
        <f t="shared" si="620"/>
        <v>500</v>
      </c>
      <c r="CE386" s="126">
        <f t="shared" si="621"/>
        <v>-3697</v>
      </c>
      <c r="CF386" s="75">
        <f t="shared" si="529"/>
        <v>-6421</v>
      </c>
      <c r="CG386" s="75"/>
      <c r="CH386" s="75">
        <f t="shared" si="490"/>
        <v>-12287</v>
      </c>
      <c r="CI386" s="75">
        <f t="shared" si="490"/>
        <v>-4498</v>
      </c>
      <c r="CJ386" s="75"/>
      <c r="CK386" s="75">
        <f t="shared" si="491"/>
        <v>-5579</v>
      </c>
      <c r="CL386" s="75">
        <f t="shared" si="491"/>
        <v>-7823</v>
      </c>
      <c r="CM386" s="112">
        <v>3781</v>
      </c>
      <c r="CN386" s="75">
        <f t="shared" si="622"/>
        <v>0</v>
      </c>
      <c r="CO386" s="75">
        <f t="shared" si="622"/>
        <v>0</v>
      </c>
      <c r="CP386" s="75">
        <f t="shared" si="622"/>
        <v>0</v>
      </c>
      <c r="CQ386" s="75"/>
      <c r="CR386" s="126">
        <f t="shared" si="530"/>
        <v>-7852</v>
      </c>
      <c r="CS386" s="112">
        <v>2824.8980000000001</v>
      </c>
      <c r="CT386" s="121">
        <f t="shared" si="623"/>
        <v>-5.3597269624573382E-2</v>
      </c>
      <c r="CU386" s="75">
        <f t="shared" si="624"/>
        <v>-7906</v>
      </c>
      <c r="CV386" s="75">
        <f t="shared" si="624"/>
        <v>-7653</v>
      </c>
      <c r="CW386" s="75">
        <f t="shared" si="624"/>
        <v>0</v>
      </c>
      <c r="CX386" s="126" cm="1">
        <f t="array" ref="CX386">IF($F386&lt;=10000,0,-ROUND(MAX(INDEX(CX$26:CX$38,MATCH(MAX($F386-CX$86-IF(CX$8="Yes",IF(CX$9=0,$U386,MIN($U386,CX$9)),0),0),CX$12:CX$25,1))*(MAX($F386-CX$86-IF(CX$8="Yes",IF(CX$9=0,$U386,MIN($U386,CX$9)),0),0)-INDEX(CX$12:CX$25,MATCH(MAX($F386-CX$86-IF(CX$8="Yes",IF(CX$9=0,$U386,MIN($U386,CX$9)),0),0),CX$12:CX$25,1)))+INDEX(CX$39:CX$51,MATCH(MAX($F386-CX$86-IF(CX$8="Yes",IF(CX$9=0,$U386,MIN($U386,CX$9)),0),0),CX$12:CX$25,1))-CX$87,0),0))*(1-_xlfn.IFNA(INDEX(WVFamilyCredit[Percent],MATCH(1,(WVFamilyCredit[Year]=Calc!$B$4)*(WVFamilyCredit[HH Size]=SUM(Calc!$B$11:$B$12))*(WVFamilyCredit[Status]=Calc!$B$8)*(WVFamilyCredit[greater than]&lt;=$F386)*(WVFamilyCredit[equal to or less than]&gt;=$F386),0)),0))</f>
        <v>-6510</v>
      </c>
      <c r="CY386" s="115" cm="1">
        <f t="array" ref="CY386">(1-_xlfn.IFNA(INDEX(WVFamilyCredit[Percent],MATCH(1,(WVFamilyCredit[Year]=Calc!$B$4)*(WVFamilyCredit[HH Size]=SUM(Calc!$B$11:$B$12))*(WVFamilyCredit[Status]=Calc!$B$8)*(WVFamilyCredit[greater than]&lt;=$F386)*(WVFamilyCredit[equal to or less than]&gt;=$F386),0)),0))</f>
        <v>1</v>
      </c>
      <c r="CZ386" s="112">
        <v>4985</v>
      </c>
      <c r="DA386" s="57"/>
      <c r="DB386" s="75">
        <f t="shared" si="494"/>
        <v>-6678</v>
      </c>
      <c r="DC386" s="75">
        <f t="shared" si="494"/>
        <v>0</v>
      </c>
      <c r="DE386" s="57"/>
      <c r="DF386" s="57">
        <f t="shared" si="625"/>
        <v>4363</v>
      </c>
      <c r="DG386" s="57">
        <f t="shared" si="626"/>
        <v>4440</v>
      </c>
      <c r="DH386">
        <v>0</v>
      </c>
      <c r="DI386" s="57">
        <f t="shared" si="627"/>
        <v>4347</v>
      </c>
      <c r="DJ386" s="75">
        <f t="shared" si="628"/>
        <v>3182</v>
      </c>
      <c r="DK386" s="75">
        <f t="shared" si="629"/>
        <v>3980</v>
      </c>
      <c r="DL386" s="75">
        <f t="shared" si="630"/>
        <v>3685</v>
      </c>
      <c r="DM386" s="57">
        <f t="shared" si="631"/>
        <v>3794</v>
      </c>
      <c r="DN386" s="57">
        <f t="shared" si="632"/>
        <v>3781</v>
      </c>
      <c r="DO386">
        <f>0</f>
        <v>0</v>
      </c>
      <c r="DP386">
        <v>0</v>
      </c>
      <c r="DQ386" s="57">
        <f t="shared" si="633"/>
        <v>-7852</v>
      </c>
      <c r="DR386" s="75">
        <f t="shared" si="634"/>
        <v>-6510</v>
      </c>
      <c r="EB386" s="209" cm="1">
        <f t="array" ref="EB386">_xlfn.IFNA(INDEX(CAeitcTable[],MATCH(1,(CAeitcTable[At Least]&lt;=$F386)*(CAeitcTable[But Not Over]&gt;=$F386),0),MATCH(MIN($B$12,3),VALUE(CAeitcTable[#Headers]),0)),0)</f>
        <v>0</v>
      </c>
      <c r="EC386">
        <f t="shared" si="597"/>
        <v>0</v>
      </c>
      <c r="ED386">
        <f t="shared" si="597"/>
        <v>0</v>
      </c>
      <c r="EE386">
        <f t="shared" si="597"/>
        <v>0</v>
      </c>
      <c r="EF386">
        <f t="shared" si="597"/>
        <v>0</v>
      </c>
      <c r="EI386">
        <f t="shared" si="531"/>
        <v>0</v>
      </c>
      <c r="EK386">
        <f t="shared" si="598"/>
        <v>0</v>
      </c>
      <c r="EL386">
        <f t="shared" si="598"/>
        <v>0</v>
      </c>
      <c r="EM386">
        <f t="shared" si="598"/>
        <v>0</v>
      </c>
      <c r="EN386">
        <f t="shared" si="598"/>
        <v>0</v>
      </c>
      <c r="EP386">
        <f t="shared" si="497"/>
        <v>0</v>
      </c>
      <c r="EQ386">
        <f t="shared" si="497"/>
        <v>0</v>
      </c>
      <c r="ER386" s="209">
        <f t="shared" si="635"/>
        <v>0</v>
      </c>
      <c r="ES386">
        <f t="shared" si="498"/>
        <v>0</v>
      </c>
      <c r="ET386">
        <f t="shared" si="498"/>
        <v>0</v>
      </c>
      <c r="EU386" s="213">
        <f t="shared" si="533"/>
        <v>0</v>
      </c>
      <c r="EW386" s="215">
        <f t="shared" si="636"/>
        <v>0</v>
      </c>
      <c r="EX386">
        <f t="shared" si="499"/>
        <v>0</v>
      </c>
      <c r="EY386">
        <f t="shared" si="499"/>
        <v>0</v>
      </c>
      <c r="FB386">
        <f t="shared" si="637"/>
        <v>0</v>
      </c>
      <c r="FC386">
        <f t="shared" si="637"/>
        <v>0</v>
      </c>
      <c r="FD386">
        <f t="shared" si="637"/>
        <v>0</v>
      </c>
      <c r="FG386" s="215">
        <f t="shared" si="638"/>
        <v>0</v>
      </c>
      <c r="FH386">
        <f t="shared" si="501"/>
        <v>0</v>
      </c>
      <c r="FI386">
        <f t="shared" si="501"/>
        <v>0</v>
      </c>
      <c r="FK386">
        <f t="shared" si="536"/>
        <v>0</v>
      </c>
      <c r="FL386" s="215">
        <f t="shared" si="639"/>
        <v>0</v>
      </c>
      <c r="FP386" s="215">
        <f t="shared" si="640"/>
        <v>0</v>
      </c>
      <c r="FQ386">
        <f t="shared" si="539"/>
        <v>0</v>
      </c>
      <c r="FR386" s="215">
        <f t="shared" si="641"/>
        <v>0</v>
      </c>
      <c r="FS386" s="209">
        <f t="shared" si="541"/>
        <v>315</v>
      </c>
      <c r="FU386">
        <f t="shared" si="542"/>
        <v>0</v>
      </c>
    </row>
    <row r="387" spans="6:177">
      <c r="F387" s="2">
        <v>147000</v>
      </c>
      <c r="G387">
        <f t="shared" si="607"/>
        <v>147025</v>
      </c>
      <c r="H387" s="75">
        <f t="shared" si="601"/>
        <v>-25356</v>
      </c>
      <c r="I387" s="2"/>
      <c r="J387" s="2"/>
      <c r="K387" s="2"/>
      <c r="L387" s="2"/>
      <c r="M387" s="2">
        <f t="shared" si="602"/>
        <v>0</v>
      </c>
      <c r="N387" s="2"/>
      <c r="O387" s="2"/>
      <c r="P387" s="2">
        <f t="shared" si="603"/>
        <v>0</v>
      </c>
      <c r="Q387" s="2"/>
      <c r="R387" s="2"/>
      <c r="S387" s="2">
        <f t="shared" si="606"/>
        <v>0</v>
      </c>
      <c r="T387" s="2"/>
      <c r="U387" s="2">
        <f t="shared" si="604"/>
        <v>0</v>
      </c>
      <c r="V387" s="2"/>
      <c r="W387" s="75">
        <f t="shared" si="608"/>
        <v>-4873</v>
      </c>
      <c r="X387" s="75">
        <f t="shared" si="609"/>
        <v>5</v>
      </c>
      <c r="Y387" s="75">
        <f t="shared" si="605"/>
        <v>0</v>
      </c>
      <c r="Z387" s="2"/>
      <c r="AA387" s="2">
        <f t="shared" si="610"/>
        <v>2500</v>
      </c>
      <c r="AB387" s="2">
        <f>IF($F387&lt;=AD$64,AD$65,AD$66)*Calc!$B$12+AD$63</f>
        <v>1500</v>
      </c>
      <c r="AC387" s="2">
        <f t="shared" si="611"/>
        <v>4000</v>
      </c>
      <c r="AD387" s="126">
        <f t="shared" si="612"/>
        <v>-7235</v>
      </c>
      <c r="AE387" s="112">
        <v>4363</v>
      </c>
      <c r="AF387" s="75">
        <f t="shared" si="516"/>
        <v>0</v>
      </c>
      <c r="AG387" s="75"/>
      <c r="AH387" s="75">
        <f t="shared" si="517"/>
        <v>-3329</v>
      </c>
      <c r="AI387" s="75">
        <f t="shared" si="613"/>
        <v>0</v>
      </c>
      <c r="AJ387" s="75">
        <f t="shared" si="614"/>
        <v>0</v>
      </c>
      <c r="AK387" s="75">
        <f t="shared" si="615"/>
        <v>-6620</v>
      </c>
      <c r="AL387" s="75">
        <f t="shared" si="616"/>
        <v>-6620</v>
      </c>
      <c r="AM387" s="114">
        <v>4440</v>
      </c>
      <c r="AN387" s="120"/>
      <c r="AO387" s="75">
        <f t="shared" si="483"/>
        <v>-9801</v>
      </c>
      <c r="AP387" s="75">
        <f t="shared" si="483"/>
        <v>-5859</v>
      </c>
      <c r="AQ387" s="75"/>
      <c r="AR387" s="126">
        <f t="shared" si="520"/>
        <v>-7170</v>
      </c>
      <c r="AS387" s="75">
        <f t="shared" si="596"/>
        <v>-8361</v>
      </c>
      <c r="AT387" s="75">
        <f t="shared" si="596"/>
        <v>-9718</v>
      </c>
      <c r="AU387" s="75">
        <f t="shared" si="596"/>
        <v>0</v>
      </c>
      <c r="AV387" s="75">
        <f t="shared" si="596"/>
        <v>-7814</v>
      </c>
      <c r="AW387" s="112">
        <v>4347</v>
      </c>
      <c r="AX387" s="75">
        <f t="shared" si="485"/>
        <v>-11105</v>
      </c>
      <c r="AY387" s="75">
        <f t="shared" si="485"/>
        <v>-7462</v>
      </c>
      <c r="AZ387" s="75"/>
      <c r="BA387" s="75">
        <f t="shared" si="643"/>
        <v>-7156</v>
      </c>
      <c r="BB387" s="75">
        <f t="shared" si="643"/>
        <v>-4599</v>
      </c>
      <c r="BC387" s="75">
        <f t="shared" si="643"/>
        <v>-8266</v>
      </c>
      <c r="BD387" s="75">
        <f t="shared" si="643"/>
        <v>-7594</v>
      </c>
      <c r="BE387" s="75">
        <f t="shared" si="643"/>
        <v>-6481</v>
      </c>
      <c r="BF387" s="75">
        <f t="shared" si="643"/>
        <v>-5470</v>
      </c>
      <c r="BG387" s="112">
        <v>3182</v>
      </c>
      <c r="BH387" s="75">
        <f t="shared" si="521"/>
        <v>-8719</v>
      </c>
      <c r="BI387" s="75">
        <f t="shared" si="617"/>
        <v>5150</v>
      </c>
      <c r="BJ387" s="75">
        <f t="shared" si="618"/>
        <v>-6664</v>
      </c>
      <c r="BK387" s="75">
        <f t="shared" si="487"/>
        <v>-7130</v>
      </c>
      <c r="BL387" s="75">
        <f t="shared" si="487"/>
        <v>-6018</v>
      </c>
      <c r="BM387" s="75"/>
      <c r="BN387" s="75">
        <f t="shared" si="488"/>
        <v>-8981</v>
      </c>
      <c r="BO387" s="75">
        <f t="shared" si="488"/>
        <v>-6435</v>
      </c>
      <c r="BP387" s="112">
        <v>3980</v>
      </c>
      <c r="BQ387" s="75">
        <f t="shared" si="524"/>
        <v>-6408</v>
      </c>
      <c r="BR387" s="112">
        <v>3685</v>
      </c>
      <c r="BS387" s="75">
        <f t="shared" si="619"/>
        <v>5540</v>
      </c>
      <c r="BT387" s="75">
        <f t="shared" si="645"/>
        <v>-9067</v>
      </c>
      <c r="BU387" s="75">
        <f t="shared" si="645"/>
        <v>-8125</v>
      </c>
      <c r="BV387" s="75">
        <f t="shared" si="645"/>
        <v>0</v>
      </c>
      <c r="BW387" s="75">
        <f t="shared" si="645"/>
        <v>0</v>
      </c>
      <c r="BX387" s="75">
        <f t="shared" si="645"/>
        <v>-7174</v>
      </c>
      <c r="BY387" s="75">
        <f t="shared" si="645"/>
        <v>-6245</v>
      </c>
      <c r="BZ387" s="75">
        <f t="shared" si="645"/>
        <v>-7772</v>
      </c>
      <c r="CA387" s="75">
        <f t="shared" si="645"/>
        <v>-6377</v>
      </c>
      <c r="CB387" s="112">
        <v>3794</v>
      </c>
      <c r="CC387" s="75">
        <f t="shared" si="526"/>
        <v>-1724</v>
      </c>
      <c r="CD387" s="75">
        <f t="shared" si="620"/>
        <v>500</v>
      </c>
      <c r="CE387" s="126">
        <f t="shared" si="621"/>
        <v>-3715</v>
      </c>
      <c r="CF387" s="75">
        <f t="shared" si="529"/>
        <v>-6445</v>
      </c>
      <c r="CG387" s="75"/>
      <c r="CH387" s="75">
        <f t="shared" si="490"/>
        <v>-12337</v>
      </c>
      <c r="CI387" s="75">
        <f t="shared" si="490"/>
        <v>-4513</v>
      </c>
      <c r="CJ387" s="75"/>
      <c r="CK387" s="75">
        <f t="shared" si="491"/>
        <v>-5602</v>
      </c>
      <c r="CL387" s="75">
        <f t="shared" si="491"/>
        <v>-7855</v>
      </c>
      <c r="CM387" s="112">
        <v>3781</v>
      </c>
      <c r="CN387" s="75">
        <f t="shared" si="622"/>
        <v>0</v>
      </c>
      <c r="CO387" s="75">
        <f t="shared" si="622"/>
        <v>0</v>
      </c>
      <c r="CP387" s="75">
        <f t="shared" si="622"/>
        <v>0</v>
      </c>
      <c r="CQ387" s="75"/>
      <c r="CR387" s="126">
        <f t="shared" si="530"/>
        <v>-7883</v>
      </c>
      <c r="CS387" s="112">
        <v>2824.8980000000001</v>
      </c>
      <c r="CT387" s="121">
        <f t="shared" si="623"/>
        <v>-5.3625850340136054E-2</v>
      </c>
      <c r="CU387" s="75">
        <f t="shared" si="624"/>
        <v>-7944</v>
      </c>
      <c r="CV387" s="75">
        <f t="shared" si="624"/>
        <v>-7682</v>
      </c>
      <c r="CW387" s="75">
        <f t="shared" si="624"/>
        <v>0</v>
      </c>
      <c r="CX387" s="126" cm="1">
        <f t="array" ref="CX387">IF($F387&lt;=10000,0,-ROUND(MAX(INDEX(CX$26:CX$38,MATCH(MAX($F387-CX$86-IF(CX$8="Yes",IF(CX$9=0,$U387,MIN($U387,CX$9)),0),0),CX$12:CX$25,1))*(MAX($F387-CX$86-IF(CX$8="Yes",IF(CX$9=0,$U387,MIN($U387,CX$9)),0),0)-INDEX(CX$12:CX$25,MATCH(MAX($F387-CX$86-IF(CX$8="Yes",IF(CX$9=0,$U387,MIN($U387,CX$9)),0),0),CX$12:CX$25,1)))+INDEX(CX$39:CX$51,MATCH(MAX($F387-CX$86-IF(CX$8="Yes",IF(CX$9=0,$U387,MIN($U387,CX$9)),0),0),CX$12:CX$25,1))-CX$87,0),0))*(1-_xlfn.IFNA(INDEX(WVFamilyCredit[Percent],MATCH(1,(WVFamilyCredit[Year]=Calc!$B$4)*(WVFamilyCredit[HH Size]=SUM(Calc!$B$11:$B$12))*(WVFamilyCredit[Status]=Calc!$B$8)*(WVFamilyCredit[greater than]&lt;=$F387)*(WVFamilyCredit[equal to or less than]&gt;=$F387),0)),0))</f>
        <v>-6536</v>
      </c>
      <c r="CY387" s="115" cm="1">
        <f t="array" ref="CY387">(1-_xlfn.IFNA(INDEX(WVFamilyCredit[Percent],MATCH(1,(WVFamilyCredit[Year]=Calc!$B$4)*(WVFamilyCredit[HH Size]=SUM(Calc!$B$11:$B$12))*(WVFamilyCredit[Status]=Calc!$B$8)*(WVFamilyCredit[greater than]&lt;=$F387)*(WVFamilyCredit[equal to or less than]&gt;=$F387),0)),0))</f>
        <v>1</v>
      </c>
      <c r="CZ387" s="112">
        <v>4985</v>
      </c>
      <c r="DA387" s="57"/>
      <c r="DB387" s="75">
        <f t="shared" si="494"/>
        <v>-6705</v>
      </c>
      <c r="DC387" s="75">
        <f t="shared" si="494"/>
        <v>0</v>
      </c>
      <c r="DE387" s="57"/>
      <c r="DF387" s="57">
        <f t="shared" si="625"/>
        <v>4363</v>
      </c>
      <c r="DG387" s="57">
        <f t="shared" si="626"/>
        <v>4440</v>
      </c>
      <c r="DH387">
        <v>0</v>
      </c>
      <c r="DI387" s="57">
        <f t="shared" si="627"/>
        <v>4347</v>
      </c>
      <c r="DJ387" s="75">
        <f t="shared" si="628"/>
        <v>3182</v>
      </c>
      <c r="DK387" s="75">
        <f t="shared" si="629"/>
        <v>3980</v>
      </c>
      <c r="DL387" s="75">
        <f t="shared" si="630"/>
        <v>3685</v>
      </c>
      <c r="DM387" s="57">
        <f t="shared" si="631"/>
        <v>3794</v>
      </c>
      <c r="DN387" s="57">
        <f t="shared" si="632"/>
        <v>3781</v>
      </c>
      <c r="DO387">
        <f>0</f>
        <v>0</v>
      </c>
      <c r="DP387">
        <v>0</v>
      </c>
      <c r="DQ387" s="57">
        <f t="shared" si="633"/>
        <v>-7883</v>
      </c>
      <c r="DR387" s="75">
        <f t="shared" si="634"/>
        <v>-6536</v>
      </c>
      <c r="EB387" s="209" cm="1">
        <f t="array" ref="EB387">_xlfn.IFNA(INDEX(CAeitcTable[],MATCH(1,(CAeitcTable[At Least]&lt;=$F387)*(CAeitcTable[But Not Over]&gt;=$F387),0),MATCH(MIN($B$12,3),VALUE(CAeitcTable[#Headers]),0)),0)</f>
        <v>0</v>
      </c>
      <c r="EC387">
        <f t="shared" si="597"/>
        <v>0</v>
      </c>
      <c r="ED387">
        <f t="shared" si="597"/>
        <v>0</v>
      </c>
      <c r="EE387">
        <f t="shared" si="597"/>
        <v>0</v>
      </c>
      <c r="EF387">
        <f t="shared" si="597"/>
        <v>0</v>
      </c>
      <c r="EI387">
        <f t="shared" si="531"/>
        <v>0</v>
      </c>
      <c r="EK387">
        <f t="shared" si="598"/>
        <v>0</v>
      </c>
      <c r="EL387">
        <f t="shared" si="598"/>
        <v>0</v>
      </c>
      <c r="EM387">
        <f t="shared" si="598"/>
        <v>0</v>
      </c>
      <c r="EN387">
        <f t="shared" si="598"/>
        <v>0</v>
      </c>
      <c r="EP387">
        <f t="shared" si="497"/>
        <v>0</v>
      </c>
      <c r="EQ387">
        <f t="shared" si="497"/>
        <v>0</v>
      </c>
      <c r="ER387" s="209">
        <f t="shared" si="635"/>
        <v>0</v>
      </c>
      <c r="ES387">
        <f t="shared" si="498"/>
        <v>0</v>
      </c>
      <c r="ET387">
        <f t="shared" si="498"/>
        <v>0</v>
      </c>
      <c r="EU387" s="213">
        <f t="shared" si="533"/>
        <v>0</v>
      </c>
      <c r="EW387" s="215">
        <f t="shared" si="636"/>
        <v>0</v>
      </c>
      <c r="EX387">
        <f t="shared" si="499"/>
        <v>0</v>
      </c>
      <c r="EY387">
        <f t="shared" si="499"/>
        <v>0</v>
      </c>
      <c r="FB387">
        <f t="shared" si="637"/>
        <v>0</v>
      </c>
      <c r="FC387">
        <f t="shared" si="637"/>
        <v>0</v>
      </c>
      <c r="FD387">
        <f t="shared" si="637"/>
        <v>0</v>
      </c>
      <c r="FG387" s="215">
        <f t="shared" si="638"/>
        <v>0</v>
      </c>
      <c r="FH387">
        <f t="shared" si="501"/>
        <v>0</v>
      </c>
      <c r="FI387">
        <f t="shared" si="501"/>
        <v>0</v>
      </c>
      <c r="FK387">
        <f t="shared" si="536"/>
        <v>0</v>
      </c>
      <c r="FL387" s="215">
        <f t="shared" si="639"/>
        <v>0</v>
      </c>
      <c r="FP387" s="215">
        <f t="shared" si="640"/>
        <v>0</v>
      </c>
      <c r="FQ387">
        <f t="shared" si="539"/>
        <v>0</v>
      </c>
      <c r="FR387" s="215">
        <f t="shared" si="641"/>
        <v>0</v>
      </c>
      <c r="FS387" s="209">
        <f t="shared" si="541"/>
        <v>315</v>
      </c>
      <c r="FU387">
        <f t="shared" si="542"/>
        <v>0</v>
      </c>
    </row>
    <row r="388" spans="6:177">
      <c r="F388" s="2">
        <v>147500</v>
      </c>
      <c r="G388">
        <f t="shared" si="607"/>
        <v>147525</v>
      </c>
      <c r="H388" s="75">
        <f t="shared" si="601"/>
        <v>-25476</v>
      </c>
      <c r="I388" s="2"/>
      <c r="J388" s="2"/>
      <c r="K388" s="2"/>
      <c r="L388" s="2"/>
      <c r="M388" s="2">
        <f t="shared" si="602"/>
        <v>0</v>
      </c>
      <c r="N388" s="2"/>
      <c r="O388" s="2"/>
      <c r="P388" s="2">
        <f t="shared" si="603"/>
        <v>0</v>
      </c>
      <c r="Q388" s="2"/>
      <c r="R388" s="2"/>
      <c r="S388" s="2">
        <f t="shared" si="606"/>
        <v>0</v>
      </c>
      <c r="T388" s="2"/>
      <c r="U388" s="2">
        <f t="shared" si="604"/>
        <v>0</v>
      </c>
      <c r="V388" s="2"/>
      <c r="W388" s="75">
        <f t="shared" si="608"/>
        <v>-4892</v>
      </c>
      <c r="X388" s="75">
        <f t="shared" si="609"/>
        <v>5</v>
      </c>
      <c r="Y388" s="75">
        <f t="shared" si="605"/>
        <v>0</v>
      </c>
      <c r="Z388" s="2"/>
      <c r="AA388" s="2">
        <f t="shared" si="610"/>
        <v>2500</v>
      </c>
      <c r="AB388" s="2">
        <f>IF($F388&lt;=AD$64,AD$65,AD$66)*Calc!$B$12+AD$63</f>
        <v>1500</v>
      </c>
      <c r="AC388" s="2">
        <f t="shared" si="611"/>
        <v>4000</v>
      </c>
      <c r="AD388" s="126">
        <f t="shared" si="612"/>
        <v>-7260</v>
      </c>
      <c r="AE388" s="112">
        <v>4363</v>
      </c>
      <c r="AF388" s="75">
        <f t="shared" si="516"/>
        <v>0</v>
      </c>
      <c r="AG388" s="75"/>
      <c r="AH388" s="75">
        <f t="shared" si="517"/>
        <v>-3341</v>
      </c>
      <c r="AI388" s="75">
        <f t="shared" si="613"/>
        <v>0</v>
      </c>
      <c r="AJ388" s="75">
        <f t="shared" si="614"/>
        <v>0</v>
      </c>
      <c r="AK388" s="75">
        <f t="shared" si="615"/>
        <v>-6644</v>
      </c>
      <c r="AL388" s="75">
        <f t="shared" si="616"/>
        <v>-6644</v>
      </c>
      <c r="AM388" s="114">
        <v>4440</v>
      </c>
      <c r="AN388" s="120"/>
      <c r="AO388" s="75">
        <f t="shared" si="483"/>
        <v>-9847</v>
      </c>
      <c r="AP388" s="75">
        <f t="shared" si="483"/>
        <v>-5881</v>
      </c>
      <c r="AQ388" s="75"/>
      <c r="AR388" s="126">
        <f t="shared" si="520"/>
        <v>-7200</v>
      </c>
      <c r="AS388" s="75">
        <f t="shared" si="596"/>
        <v>-8394</v>
      </c>
      <c r="AT388" s="75">
        <f t="shared" si="596"/>
        <v>-9760</v>
      </c>
      <c r="AU388" s="75">
        <f t="shared" si="596"/>
        <v>0</v>
      </c>
      <c r="AV388" s="75">
        <f t="shared" si="596"/>
        <v>-7843</v>
      </c>
      <c r="AW388" s="112">
        <v>4347</v>
      </c>
      <c r="AX388" s="75">
        <f t="shared" si="485"/>
        <v>-11146</v>
      </c>
      <c r="AY388" s="75">
        <f t="shared" si="485"/>
        <v>-7491</v>
      </c>
      <c r="AZ388" s="75"/>
      <c r="BA388" s="75">
        <f t="shared" si="643"/>
        <v>-7181</v>
      </c>
      <c r="BB388" s="75">
        <f t="shared" si="643"/>
        <v>-4615</v>
      </c>
      <c r="BC388" s="75">
        <f t="shared" si="643"/>
        <v>-8296</v>
      </c>
      <c r="BD388" s="75">
        <f t="shared" si="643"/>
        <v>-7622</v>
      </c>
      <c r="BE388" s="75">
        <f t="shared" si="643"/>
        <v>-6503</v>
      </c>
      <c r="BF388" s="75">
        <f t="shared" si="643"/>
        <v>-5492</v>
      </c>
      <c r="BG388" s="112">
        <v>3182</v>
      </c>
      <c r="BH388" s="75">
        <f t="shared" si="521"/>
        <v>-8755</v>
      </c>
      <c r="BI388" s="75">
        <f t="shared" si="617"/>
        <v>5150</v>
      </c>
      <c r="BJ388" s="75">
        <f t="shared" si="618"/>
        <v>-6690</v>
      </c>
      <c r="BK388" s="75">
        <f t="shared" si="487"/>
        <v>-7155</v>
      </c>
      <c r="BL388" s="75">
        <f t="shared" si="487"/>
        <v>-6039</v>
      </c>
      <c r="BM388" s="75"/>
      <c r="BN388" s="75">
        <f t="shared" si="488"/>
        <v>-9020</v>
      </c>
      <c r="BO388" s="75">
        <f t="shared" si="488"/>
        <v>-6460</v>
      </c>
      <c r="BP388" s="112">
        <v>3980</v>
      </c>
      <c r="BQ388" s="75">
        <f t="shared" si="524"/>
        <v>-6433</v>
      </c>
      <c r="BR388" s="112">
        <v>3685</v>
      </c>
      <c r="BS388" s="75">
        <f t="shared" si="619"/>
        <v>5540</v>
      </c>
      <c r="BT388" s="75">
        <f t="shared" si="645"/>
        <v>-9100</v>
      </c>
      <c r="BU388" s="75">
        <f t="shared" si="645"/>
        <v>-8159</v>
      </c>
      <c r="BV388" s="75">
        <f t="shared" si="645"/>
        <v>0</v>
      </c>
      <c r="BW388" s="75">
        <f t="shared" si="645"/>
        <v>0</v>
      </c>
      <c r="BX388" s="75">
        <f t="shared" si="645"/>
        <v>-7206</v>
      </c>
      <c r="BY388" s="75">
        <f t="shared" si="645"/>
        <v>-6269</v>
      </c>
      <c r="BZ388" s="75">
        <f t="shared" si="645"/>
        <v>-7802</v>
      </c>
      <c r="CA388" s="75">
        <f t="shared" si="645"/>
        <v>-6401</v>
      </c>
      <c r="CB388" s="112">
        <v>3794</v>
      </c>
      <c r="CC388" s="75">
        <f t="shared" si="526"/>
        <v>-1734</v>
      </c>
      <c r="CD388" s="75">
        <f t="shared" si="620"/>
        <v>500</v>
      </c>
      <c r="CE388" s="126">
        <f t="shared" si="621"/>
        <v>-3734</v>
      </c>
      <c r="CF388" s="75">
        <f t="shared" si="529"/>
        <v>-6469</v>
      </c>
      <c r="CG388" s="75"/>
      <c r="CH388" s="75">
        <f t="shared" si="490"/>
        <v>-12386</v>
      </c>
      <c r="CI388" s="75">
        <f t="shared" si="490"/>
        <v>-4528</v>
      </c>
      <c r="CJ388" s="75"/>
      <c r="CK388" s="75">
        <f t="shared" si="491"/>
        <v>-5626</v>
      </c>
      <c r="CL388" s="75">
        <f t="shared" si="491"/>
        <v>-7887</v>
      </c>
      <c r="CM388" s="112">
        <v>3781</v>
      </c>
      <c r="CN388" s="75">
        <f t="shared" si="622"/>
        <v>0</v>
      </c>
      <c r="CO388" s="75">
        <f t="shared" si="622"/>
        <v>0</v>
      </c>
      <c r="CP388" s="75">
        <f t="shared" si="622"/>
        <v>0</v>
      </c>
      <c r="CQ388" s="75"/>
      <c r="CR388" s="126">
        <f t="shared" si="530"/>
        <v>-7914</v>
      </c>
      <c r="CS388" s="112">
        <v>2824.8980000000001</v>
      </c>
      <c r="CT388" s="121">
        <f t="shared" si="623"/>
        <v>-5.3654237288135592E-2</v>
      </c>
      <c r="CU388" s="75">
        <f t="shared" si="624"/>
        <v>-7982</v>
      </c>
      <c r="CV388" s="75">
        <f t="shared" si="624"/>
        <v>-7710</v>
      </c>
      <c r="CW388" s="75">
        <f t="shared" si="624"/>
        <v>0</v>
      </c>
      <c r="CX388" s="126" cm="1">
        <f t="array" ref="CX388">IF($F388&lt;=10000,0,-ROUND(MAX(INDEX(CX$26:CX$38,MATCH(MAX($F388-CX$86-IF(CX$8="Yes",IF(CX$9=0,$U388,MIN($U388,CX$9)),0),0),CX$12:CX$25,1))*(MAX($F388-CX$86-IF(CX$8="Yes",IF(CX$9=0,$U388,MIN($U388,CX$9)),0),0)-INDEX(CX$12:CX$25,MATCH(MAX($F388-CX$86-IF(CX$8="Yes",IF(CX$9=0,$U388,MIN($U388,CX$9)),0),0),CX$12:CX$25,1)))+INDEX(CX$39:CX$51,MATCH(MAX($F388-CX$86-IF(CX$8="Yes",IF(CX$9=0,$U388,MIN($U388,CX$9)),0),0),CX$12:CX$25,1))-CX$87,0),0))*(1-_xlfn.IFNA(INDEX(WVFamilyCredit[Percent],MATCH(1,(WVFamilyCredit[Year]=Calc!$B$4)*(WVFamilyCredit[HH Size]=SUM(Calc!$B$11:$B$12))*(WVFamilyCredit[Status]=Calc!$B$8)*(WVFamilyCredit[greater than]&lt;=$F388)*(WVFamilyCredit[equal to or less than]&gt;=$F388),0)),0))</f>
        <v>-6561</v>
      </c>
      <c r="CY388" s="115" cm="1">
        <f t="array" ref="CY388">(1-_xlfn.IFNA(INDEX(WVFamilyCredit[Percent],MATCH(1,(WVFamilyCredit[Year]=Calc!$B$4)*(WVFamilyCredit[HH Size]=SUM(Calc!$B$11:$B$12))*(WVFamilyCredit[Status]=Calc!$B$8)*(WVFamilyCredit[greater than]&lt;=$F388)*(WVFamilyCredit[equal to or less than]&gt;=$F388),0)),0))</f>
        <v>1</v>
      </c>
      <c r="CZ388" s="112">
        <v>4985</v>
      </c>
      <c r="DA388" s="57"/>
      <c r="DB388" s="75">
        <f t="shared" si="494"/>
        <v>-6731</v>
      </c>
      <c r="DC388" s="75">
        <f t="shared" si="494"/>
        <v>0</v>
      </c>
      <c r="DE388" s="57"/>
      <c r="DF388" s="57">
        <f t="shared" si="625"/>
        <v>4363</v>
      </c>
      <c r="DG388" s="57">
        <f t="shared" si="626"/>
        <v>4440</v>
      </c>
      <c r="DH388">
        <v>0</v>
      </c>
      <c r="DI388" s="57">
        <f t="shared" si="627"/>
        <v>4347</v>
      </c>
      <c r="DJ388" s="75">
        <f t="shared" si="628"/>
        <v>3182</v>
      </c>
      <c r="DK388" s="75">
        <f t="shared" si="629"/>
        <v>3980</v>
      </c>
      <c r="DL388" s="75">
        <f t="shared" si="630"/>
        <v>3685</v>
      </c>
      <c r="DM388" s="57">
        <f t="shared" si="631"/>
        <v>3794</v>
      </c>
      <c r="DN388" s="57">
        <f t="shared" si="632"/>
        <v>3781</v>
      </c>
      <c r="DO388">
        <f>0</f>
        <v>0</v>
      </c>
      <c r="DP388">
        <v>0</v>
      </c>
      <c r="DQ388" s="57">
        <f t="shared" si="633"/>
        <v>-7914</v>
      </c>
      <c r="DR388" s="75">
        <f t="shared" si="634"/>
        <v>-6561</v>
      </c>
      <c r="EB388" s="209" cm="1">
        <f t="array" ref="EB388">_xlfn.IFNA(INDEX(CAeitcTable[],MATCH(1,(CAeitcTable[At Least]&lt;=$F388)*(CAeitcTable[But Not Over]&gt;=$F388),0),MATCH(MIN($B$12,3),VALUE(CAeitcTable[#Headers]),0)),0)</f>
        <v>0</v>
      </c>
      <c r="EC388">
        <f t="shared" si="597"/>
        <v>0</v>
      </c>
      <c r="ED388">
        <f t="shared" si="597"/>
        <v>0</v>
      </c>
      <c r="EE388">
        <f t="shared" si="597"/>
        <v>0</v>
      </c>
      <c r="EF388">
        <f t="shared" si="597"/>
        <v>0</v>
      </c>
      <c r="EI388">
        <f t="shared" si="531"/>
        <v>0</v>
      </c>
      <c r="EK388">
        <f t="shared" si="598"/>
        <v>0</v>
      </c>
      <c r="EL388">
        <f t="shared" si="598"/>
        <v>0</v>
      </c>
      <c r="EM388">
        <f t="shared" si="598"/>
        <v>0</v>
      </c>
      <c r="EN388">
        <f t="shared" si="598"/>
        <v>0</v>
      </c>
      <c r="EP388">
        <f t="shared" si="497"/>
        <v>0</v>
      </c>
      <c r="EQ388">
        <f t="shared" si="497"/>
        <v>0</v>
      </c>
      <c r="ER388" s="209">
        <f t="shared" si="635"/>
        <v>0</v>
      </c>
      <c r="ES388">
        <f t="shared" si="498"/>
        <v>0</v>
      </c>
      <c r="ET388">
        <f t="shared" si="498"/>
        <v>0</v>
      </c>
      <c r="EU388" s="213">
        <f t="shared" si="533"/>
        <v>0</v>
      </c>
      <c r="EW388" s="215">
        <f t="shared" si="636"/>
        <v>0</v>
      </c>
      <c r="EX388">
        <f t="shared" si="499"/>
        <v>0</v>
      </c>
      <c r="EY388">
        <f t="shared" si="499"/>
        <v>0</v>
      </c>
      <c r="FB388">
        <f t="shared" si="637"/>
        <v>0</v>
      </c>
      <c r="FC388">
        <f t="shared" si="637"/>
        <v>0</v>
      </c>
      <c r="FD388">
        <f t="shared" si="637"/>
        <v>0</v>
      </c>
      <c r="FG388" s="215">
        <f t="shared" si="638"/>
        <v>0</v>
      </c>
      <c r="FH388">
        <f t="shared" si="501"/>
        <v>0</v>
      </c>
      <c r="FI388">
        <f t="shared" si="501"/>
        <v>0</v>
      </c>
      <c r="FK388">
        <f t="shared" si="536"/>
        <v>0</v>
      </c>
      <c r="FL388" s="215">
        <f t="shared" si="639"/>
        <v>0</v>
      </c>
      <c r="FP388" s="215">
        <f t="shared" si="640"/>
        <v>0</v>
      </c>
      <c r="FQ388">
        <f t="shared" si="539"/>
        <v>0</v>
      </c>
      <c r="FR388" s="215">
        <f t="shared" si="641"/>
        <v>0</v>
      </c>
      <c r="FS388" s="209">
        <f t="shared" si="541"/>
        <v>315</v>
      </c>
      <c r="FU388">
        <f t="shared" si="542"/>
        <v>0</v>
      </c>
    </row>
    <row r="389" spans="6:177">
      <c r="F389" s="2">
        <v>148000</v>
      </c>
      <c r="G389">
        <f t="shared" si="607"/>
        <v>148025</v>
      </c>
      <c r="H389" s="75">
        <f t="shared" si="601"/>
        <v>-25596</v>
      </c>
      <c r="I389" s="2"/>
      <c r="J389" s="2"/>
      <c r="K389" s="2"/>
      <c r="L389" s="2"/>
      <c r="M389" s="2">
        <f t="shared" si="602"/>
        <v>0</v>
      </c>
      <c r="N389" s="2"/>
      <c r="O389" s="2"/>
      <c r="P389" s="2">
        <f t="shared" si="603"/>
        <v>0</v>
      </c>
      <c r="Q389" s="2"/>
      <c r="R389" s="2"/>
      <c r="S389" s="2">
        <f t="shared" si="606"/>
        <v>0</v>
      </c>
      <c r="T389" s="2"/>
      <c r="U389" s="2">
        <f t="shared" si="604"/>
        <v>0</v>
      </c>
      <c r="V389" s="2"/>
      <c r="W389" s="75">
        <f t="shared" si="608"/>
        <v>-4912</v>
      </c>
      <c r="X389" s="75">
        <f t="shared" si="609"/>
        <v>5</v>
      </c>
      <c r="Y389" s="75">
        <f t="shared" si="605"/>
        <v>0</v>
      </c>
      <c r="Z389" s="2"/>
      <c r="AA389" s="2">
        <f t="shared" si="610"/>
        <v>2500</v>
      </c>
      <c r="AB389" s="2">
        <f>IF($F389&lt;=AD$64,AD$65,AD$66)*Calc!$B$12+AD$63</f>
        <v>1500</v>
      </c>
      <c r="AC389" s="2">
        <f t="shared" si="611"/>
        <v>4000</v>
      </c>
      <c r="AD389" s="126">
        <f t="shared" si="612"/>
        <v>-7285</v>
      </c>
      <c r="AE389" s="112">
        <v>4363</v>
      </c>
      <c r="AF389" s="75">
        <f t="shared" si="516"/>
        <v>0</v>
      </c>
      <c r="AG389" s="75"/>
      <c r="AH389" s="75">
        <f t="shared" si="517"/>
        <v>-3354</v>
      </c>
      <c r="AI389" s="75">
        <f t="shared" si="613"/>
        <v>0</v>
      </c>
      <c r="AJ389" s="75">
        <f t="shared" si="614"/>
        <v>0</v>
      </c>
      <c r="AK389" s="75">
        <f t="shared" si="615"/>
        <v>-6667</v>
      </c>
      <c r="AL389" s="75">
        <f t="shared" si="616"/>
        <v>-6667</v>
      </c>
      <c r="AM389" s="114">
        <v>4440</v>
      </c>
      <c r="AN389" s="120"/>
      <c r="AO389" s="75">
        <f t="shared" si="483"/>
        <v>-9894</v>
      </c>
      <c r="AP389" s="75">
        <f t="shared" si="483"/>
        <v>-5903</v>
      </c>
      <c r="AQ389" s="75"/>
      <c r="AR389" s="126">
        <f t="shared" si="520"/>
        <v>-7230</v>
      </c>
      <c r="AS389" s="75">
        <f t="shared" si="596"/>
        <v>-8427</v>
      </c>
      <c r="AT389" s="75">
        <f t="shared" si="596"/>
        <v>-9803</v>
      </c>
      <c r="AU389" s="75">
        <f t="shared" si="596"/>
        <v>0</v>
      </c>
      <c r="AV389" s="75">
        <f t="shared" si="596"/>
        <v>-7872</v>
      </c>
      <c r="AW389" s="112">
        <v>4347</v>
      </c>
      <c r="AX389" s="75">
        <f t="shared" si="485"/>
        <v>-11188</v>
      </c>
      <c r="AY389" s="75">
        <f t="shared" si="485"/>
        <v>-7520</v>
      </c>
      <c r="AZ389" s="75"/>
      <c r="BA389" s="75">
        <f t="shared" si="643"/>
        <v>-7206</v>
      </c>
      <c r="BB389" s="75">
        <f t="shared" si="643"/>
        <v>-4631</v>
      </c>
      <c r="BC389" s="75">
        <f t="shared" si="643"/>
        <v>-8326</v>
      </c>
      <c r="BD389" s="75">
        <f t="shared" si="643"/>
        <v>-7651</v>
      </c>
      <c r="BE389" s="75">
        <f t="shared" si="643"/>
        <v>-6526</v>
      </c>
      <c r="BF389" s="75">
        <f t="shared" si="643"/>
        <v>-5513</v>
      </c>
      <c r="BG389" s="112">
        <v>3182</v>
      </c>
      <c r="BH389" s="75">
        <f t="shared" si="521"/>
        <v>-8791</v>
      </c>
      <c r="BI389" s="75">
        <f t="shared" si="617"/>
        <v>5150</v>
      </c>
      <c r="BJ389" s="75">
        <f t="shared" si="618"/>
        <v>-6717</v>
      </c>
      <c r="BK389" s="75">
        <f t="shared" si="487"/>
        <v>-7180</v>
      </c>
      <c r="BL389" s="75">
        <f t="shared" si="487"/>
        <v>-6061</v>
      </c>
      <c r="BM389" s="75"/>
      <c r="BN389" s="75">
        <f t="shared" si="488"/>
        <v>-9060</v>
      </c>
      <c r="BO389" s="75">
        <f t="shared" si="488"/>
        <v>-6485</v>
      </c>
      <c r="BP389" s="112">
        <v>3980</v>
      </c>
      <c r="BQ389" s="75">
        <f t="shared" si="524"/>
        <v>-6458</v>
      </c>
      <c r="BR389" s="112">
        <v>3685</v>
      </c>
      <c r="BS389" s="75">
        <f t="shared" si="619"/>
        <v>5540</v>
      </c>
      <c r="BT389" s="75">
        <f t="shared" si="645"/>
        <v>-9134</v>
      </c>
      <c r="BU389" s="75">
        <f t="shared" si="645"/>
        <v>-8192</v>
      </c>
      <c r="BV389" s="75">
        <f t="shared" si="645"/>
        <v>0</v>
      </c>
      <c r="BW389" s="75">
        <f t="shared" si="645"/>
        <v>0</v>
      </c>
      <c r="BX389" s="75">
        <f t="shared" si="645"/>
        <v>-7238</v>
      </c>
      <c r="BY389" s="75">
        <f t="shared" si="645"/>
        <v>-6294</v>
      </c>
      <c r="BZ389" s="75">
        <f t="shared" si="645"/>
        <v>-7832</v>
      </c>
      <c r="CA389" s="75">
        <f t="shared" si="645"/>
        <v>-6424</v>
      </c>
      <c r="CB389" s="112">
        <v>3794</v>
      </c>
      <c r="CC389" s="75">
        <f t="shared" si="526"/>
        <v>-1744</v>
      </c>
      <c r="CD389" s="75">
        <f t="shared" si="620"/>
        <v>500</v>
      </c>
      <c r="CE389" s="126">
        <f t="shared" si="621"/>
        <v>-3753</v>
      </c>
      <c r="CF389" s="75">
        <f t="shared" si="529"/>
        <v>-6492</v>
      </c>
      <c r="CG389" s="75"/>
      <c r="CH389" s="75">
        <f t="shared" si="490"/>
        <v>-12436</v>
      </c>
      <c r="CI389" s="75">
        <f t="shared" si="490"/>
        <v>-4544</v>
      </c>
      <c r="CJ389" s="75"/>
      <c r="CK389" s="75">
        <f t="shared" si="491"/>
        <v>-5650</v>
      </c>
      <c r="CL389" s="75">
        <f t="shared" si="491"/>
        <v>-7919</v>
      </c>
      <c r="CM389" s="112">
        <v>3781</v>
      </c>
      <c r="CN389" s="75">
        <f t="shared" si="622"/>
        <v>0</v>
      </c>
      <c r="CO389" s="75">
        <f t="shared" si="622"/>
        <v>0</v>
      </c>
      <c r="CP389" s="75">
        <f t="shared" si="622"/>
        <v>0</v>
      </c>
      <c r="CQ389" s="75"/>
      <c r="CR389" s="126">
        <f t="shared" si="530"/>
        <v>-7945</v>
      </c>
      <c r="CS389" s="112">
        <v>2824.8980000000001</v>
      </c>
      <c r="CT389" s="121">
        <f t="shared" si="623"/>
        <v>-5.3682432432432432E-2</v>
      </c>
      <c r="CU389" s="75">
        <f t="shared" si="624"/>
        <v>-8020</v>
      </c>
      <c r="CV389" s="75">
        <f t="shared" si="624"/>
        <v>-7739</v>
      </c>
      <c r="CW389" s="75">
        <f t="shared" si="624"/>
        <v>0</v>
      </c>
      <c r="CX389" s="126" cm="1">
        <f t="array" ref="CX389">IF($F389&lt;=10000,0,-ROUND(MAX(INDEX(CX$26:CX$38,MATCH(MAX($F389-CX$86-IF(CX$8="Yes",IF(CX$9=0,$U389,MIN($U389,CX$9)),0),0),CX$12:CX$25,1))*(MAX($F389-CX$86-IF(CX$8="Yes",IF(CX$9=0,$U389,MIN($U389,CX$9)),0),0)-INDEX(CX$12:CX$25,MATCH(MAX($F389-CX$86-IF(CX$8="Yes",IF(CX$9=0,$U389,MIN($U389,CX$9)),0),0),CX$12:CX$25,1)))+INDEX(CX$39:CX$51,MATCH(MAX($F389-CX$86-IF(CX$8="Yes",IF(CX$9=0,$U389,MIN($U389,CX$9)),0),0),CX$12:CX$25,1))-CX$87,0),0))*(1-_xlfn.IFNA(INDEX(WVFamilyCredit[Percent],MATCH(1,(WVFamilyCredit[Year]=Calc!$B$4)*(WVFamilyCredit[HH Size]=SUM(Calc!$B$11:$B$12))*(WVFamilyCredit[Status]=Calc!$B$8)*(WVFamilyCredit[greater than]&lt;=$F389)*(WVFamilyCredit[equal to or less than]&gt;=$F389),0)),0))</f>
        <v>-6587</v>
      </c>
      <c r="CY389" s="115" cm="1">
        <f t="array" ref="CY389">(1-_xlfn.IFNA(INDEX(WVFamilyCredit[Percent],MATCH(1,(WVFamilyCredit[Year]=Calc!$B$4)*(WVFamilyCredit[HH Size]=SUM(Calc!$B$11:$B$12))*(WVFamilyCredit[Status]=Calc!$B$8)*(WVFamilyCredit[greater than]&lt;=$F389)*(WVFamilyCredit[equal to or less than]&gt;=$F389),0)),0))</f>
        <v>1</v>
      </c>
      <c r="CZ389" s="112">
        <v>4985</v>
      </c>
      <c r="DA389" s="57"/>
      <c r="DB389" s="75">
        <f t="shared" si="494"/>
        <v>-6758</v>
      </c>
      <c r="DC389" s="75">
        <f t="shared" si="494"/>
        <v>0</v>
      </c>
      <c r="DE389" s="57"/>
      <c r="DF389" s="57">
        <f t="shared" si="625"/>
        <v>4363</v>
      </c>
      <c r="DG389" s="57">
        <f t="shared" si="626"/>
        <v>4440</v>
      </c>
      <c r="DH389">
        <v>0</v>
      </c>
      <c r="DI389" s="57">
        <f t="shared" si="627"/>
        <v>4347</v>
      </c>
      <c r="DJ389" s="75">
        <f t="shared" si="628"/>
        <v>3182</v>
      </c>
      <c r="DK389" s="75">
        <f t="shared" si="629"/>
        <v>3980</v>
      </c>
      <c r="DL389" s="75">
        <f t="shared" si="630"/>
        <v>3685</v>
      </c>
      <c r="DM389" s="57">
        <f t="shared" si="631"/>
        <v>3794</v>
      </c>
      <c r="DN389" s="57">
        <f t="shared" si="632"/>
        <v>3781</v>
      </c>
      <c r="DO389">
        <f>0</f>
        <v>0</v>
      </c>
      <c r="DP389">
        <v>0</v>
      </c>
      <c r="DQ389" s="57">
        <f t="shared" si="633"/>
        <v>-7945</v>
      </c>
      <c r="DR389" s="75">
        <f t="shared" si="634"/>
        <v>-6587</v>
      </c>
      <c r="EB389" s="209" cm="1">
        <f t="array" ref="EB389">_xlfn.IFNA(INDEX(CAeitcTable[],MATCH(1,(CAeitcTable[At Least]&lt;=$F389)*(CAeitcTable[But Not Over]&gt;=$F389),0),MATCH(MIN($B$12,3),VALUE(CAeitcTable[#Headers]),0)),0)</f>
        <v>0</v>
      </c>
      <c r="EC389">
        <f t="shared" si="597"/>
        <v>0</v>
      </c>
      <c r="ED389">
        <f t="shared" si="597"/>
        <v>0</v>
      </c>
      <c r="EE389">
        <f t="shared" si="597"/>
        <v>0</v>
      </c>
      <c r="EF389">
        <f t="shared" si="597"/>
        <v>0</v>
      </c>
      <c r="EI389">
        <f t="shared" si="531"/>
        <v>0</v>
      </c>
      <c r="EK389">
        <f t="shared" si="598"/>
        <v>0</v>
      </c>
      <c r="EL389">
        <f t="shared" si="598"/>
        <v>0</v>
      </c>
      <c r="EM389">
        <f t="shared" si="598"/>
        <v>0</v>
      </c>
      <c r="EN389">
        <f t="shared" si="598"/>
        <v>0</v>
      </c>
      <c r="EP389">
        <f t="shared" si="497"/>
        <v>0</v>
      </c>
      <c r="EQ389">
        <f t="shared" si="497"/>
        <v>0</v>
      </c>
      <c r="ER389" s="209">
        <f t="shared" si="635"/>
        <v>0</v>
      </c>
      <c r="ES389">
        <f t="shared" si="498"/>
        <v>0</v>
      </c>
      <c r="ET389">
        <f t="shared" si="498"/>
        <v>0</v>
      </c>
      <c r="EU389" s="213">
        <f t="shared" si="533"/>
        <v>0</v>
      </c>
      <c r="EW389" s="215">
        <f t="shared" si="636"/>
        <v>0</v>
      </c>
      <c r="EX389">
        <f t="shared" si="499"/>
        <v>0</v>
      </c>
      <c r="EY389">
        <f t="shared" si="499"/>
        <v>0</v>
      </c>
      <c r="FB389">
        <f t="shared" si="637"/>
        <v>0</v>
      </c>
      <c r="FC389">
        <f t="shared" si="637"/>
        <v>0</v>
      </c>
      <c r="FD389">
        <f t="shared" si="637"/>
        <v>0</v>
      </c>
      <c r="FG389" s="215">
        <f t="shared" si="638"/>
        <v>0</v>
      </c>
      <c r="FH389">
        <f t="shared" si="501"/>
        <v>0</v>
      </c>
      <c r="FI389">
        <f t="shared" si="501"/>
        <v>0</v>
      </c>
      <c r="FK389">
        <f t="shared" si="536"/>
        <v>0</v>
      </c>
      <c r="FL389" s="215">
        <f t="shared" si="639"/>
        <v>0</v>
      </c>
      <c r="FP389" s="215">
        <f t="shared" si="640"/>
        <v>0</v>
      </c>
      <c r="FQ389">
        <f t="shared" si="539"/>
        <v>0</v>
      </c>
      <c r="FR389" s="215">
        <f t="shared" si="641"/>
        <v>0</v>
      </c>
      <c r="FS389" s="209">
        <f t="shared" si="541"/>
        <v>315</v>
      </c>
      <c r="FU389">
        <f t="shared" si="542"/>
        <v>0</v>
      </c>
    </row>
    <row r="390" spans="6:177">
      <c r="F390" s="2">
        <v>148500</v>
      </c>
      <c r="G390">
        <f t="shared" si="607"/>
        <v>148525</v>
      </c>
      <c r="H390" s="75">
        <f t="shared" si="601"/>
        <v>-25716</v>
      </c>
      <c r="I390" s="2"/>
      <c r="J390" s="2"/>
      <c r="K390" s="2"/>
      <c r="L390" s="2"/>
      <c r="M390" s="2">
        <f t="shared" si="602"/>
        <v>0</v>
      </c>
      <c r="N390" s="2"/>
      <c r="O390" s="2"/>
      <c r="P390" s="2">
        <f t="shared" si="603"/>
        <v>0</v>
      </c>
      <c r="Q390" s="2"/>
      <c r="R390" s="2"/>
      <c r="S390" s="2">
        <f t="shared" si="606"/>
        <v>0</v>
      </c>
      <c r="T390" s="2"/>
      <c r="U390" s="2">
        <f t="shared" si="604"/>
        <v>0</v>
      </c>
      <c r="V390" s="2"/>
      <c r="W390" s="75">
        <f t="shared" si="608"/>
        <v>-4931</v>
      </c>
      <c r="X390" s="75">
        <f t="shared" si="609"/>
        <v>5</v>
      </c>
      <c r="Y390" s="75">
        <f t="shared" si="605"/>
        <v>0</v>
      </c>
      <c r="Z390" s="2"/>
      <c r="AA390" s="2">
        <f t="shared" si="610"/>
        <v>2500</v>
      </c>
      <c r="AB390" s="2">
        <f>IF($F390&lt;=AD$64,AD$65,AD$66)*Calc!$B$12+AD$63</f>
        <v>1500</v>
      </c>
      <c r="AC390" s="2">
        <f t="shared" si="611"/>
        <v>4000</v>
      </c>
      <c r="AD390" s="126">
        <f t="shared" si="612"/>
        <v>-7310</v>
      </c>
      <c r="AE390" s="112">
        <v>4363</v>
      </c>
      <c r="AF390" s="75">
        <f t="shared" si="516"/>
        <v>0</v>
      </c>
      <c r="AG390" s="75"/>
      <c r="AH390" s="75">
        <f t="shared" si="517"/>
        <v>-3366</v>
      </c>
      <c r="AI390" s="75">
        <f t="shared" si="613"/>
        <v>0</v>
      </c>
      <c r="AJ390" s="75">
        <f t="shared" si="614"/>
        <v>0</v>
      </c>
      <c r="AK390" s="75">
        <f t="shared" si="615"/>
        <v>-6691</v>
      </c>
      <c r="AL390" s="75">
        <f t="shared" si="616"/>
        <v>-6691</v>
      </c>
      <c r="AM390" s="114">
        <v>4440</v>
      </c>
      <c r="AN390" s="120"/>
      <c r="AO390" s="75">
        <f t="shared" si="483"/>
        <v>-9940</v>
      </c>
      <c r="AP390" s="75">
        <f t="shared" si="483"/>
        <v>-5925</v>
      </c>
      <c r="AQ390" s="75"/>
      <c r="AR390" s="126">
        <f t="shared" si="520"/>
        <v>-7260</v>
      </c>
      <c r="AS390" s="75">
        <f t="shared" si="596"/>
        <v>-8460</v>
      </c>
      <c r="AT390" s="75">
        <f t="shared" si="596"/>
        <v>-9845</v>
      </c>
      <c r="AU390" s="75">
        <f t="shared" si="596"/>
        <v>0</v>
      </c>
      <c r="AV390" s="75">
        <f t="shared" si="596"/>
        <v>-7901</v>
      </c>
      <c r="AW390" s="112">
        <v>4347</v>
      </c>
      <c r="AX390" s="75">
        <f t="shared" si="485"/>
        <v>-11229</v>
      </c>
      <c r="AY390" s="75">
        <f t="shared" si="485"/>
        <v>-7549</v>
      </c>
      <c r="AZ390" s="75"/>
      <c r="BA390" s="75">
        <f t="shared" si="643"/>
        <v>-7231</v>
      </c>
      <c r="BB390" s="75">
        <f t="shared" si="643"/>
        <v>-4646</v>
      </c>
      <c r="BC390" s="75">
        <f t="shared" si="643"/>
        <v>-8356</v>
      </c>
      <c r="BD390" s="75">
        <f t="shared" si="643"/>
        <v>-7679</v>
      </c>
      <c r="BE390" s="75">
        <f t="shared" si="643"/>
        <v>-6548</v>
      </c>
      <c r="BF390" s="75">
        <f t="shared" si="643"/>
        <v>-5534</v>
      </c>
      <c r="BG390" s="112">
        <v>3182</v>
      </c>
      <c r="BH390" s="75">
        <f t="shared" si="521"/>
        <v>-8826</v>
      </c>
      <c r="BI390" s="75">
        <f t="shared" si="617"/>
        <v>5150</v>
      </c>
      <c r="BJ390" s="75">
        <f t="shared" si="618"/>
        <v>-6743</v>
      </c>
      <c r="BK390" s="75">
        <f t="shared" si="487"/>
        <v>-7205</v>
      </c>
      <c r="BL390" s="75">
        <f t="shared" si="487"/>
        <v>-6082</v>
      </c>
      <c r="BM390" s="75"/>
      <c r="BN390" s="75">
        <f t="shared" si="488"/>
        <v>-9099</v>
      </c>
      <c r="BO390" s="75">
        <f t="shared" si="488"/>
        <v>-6510</v>
      </c>
      <c r="BP390" s="112">
        <v>3980</v>
      </c>
      <c r="BQ390" s="75">
        <f t="shared" si="524"/>
        <v>-6482</v>
      </c>
      <c r="BR390" s="112">
        <v>3685</v>
      </c>
      <c r="BS390" s="75">
        <f t="shared" si="619"/>
        <v>5540</v>
      </c>
      <c r="BT390" s="75">
        <f t="shared" si="645"/>
        <v>-9168</v>
      </c>
      <c r="BU390" s="75">
        <f t="shared" si="645"/>
        <v>-8225</v>
      </c>
      <c r="BV390" s="75">
        <f t="shared" si="645"/>
        <v>0</v>
      </c>
      <c r="BW390" s="75">
        <f t="shared" si="645"/>
        <v>0</v>
      </c>
      <c r="BX390" s="75">
        <f t="shared" si="645"/>
        <v>-7270</v>
      </c>
      <c r="BY390" s="75">
        <f t="shared" si="645"/>
        <v>-6318</v>
      </c>
      <c r="BZ390" s="75">
        <f t="shared" si="645"/>
        <v>-7862</v>
      </c>
      <c r="CA390" s="75">
        <f t="shared" si="645"/>
        <v>-6448</v>
      </c>
      <c r="CB390" s="112">
        <v>3794</v>
      </c>
      <c r="CC390" s="75">
        <f t="shared" si="526"/>
        <v>-1754</v>
      </c>
      <c r="CD390" s="75">
        <f t="shared" si="620"/>
        <v>500</v>
      </c>
      <c r="CE390" s="126">
        <f t="shared" si="621"/>
        <v>-3772</v>
      </c>
      <c r="CF390" s="75">
        <f t="shared" si="529"/>
        <v>-6516</v>
      </c>
      <c r="CG390" s="75"/>
      <c r="CH390" s="75">
        <f t="shared" si="490"/>
        <v>-12485</v>
      </c>
      <c r="CI390" s="75">
        <f t="shared" si="490"/>
        <v>-4559</v>
      </c>
      <c r="CJ390" s="75"/>
      <c r="CK390" s="75">
        <f t="shared" si="491"/>
        <v>-5674</v>
      </c>
      <c r="CL390" s="75">
        <f t="shared" si="491"/>
        <v>-7951</v>
      </c>
      <c r="CM390" s="112">
        <v>3781</v>
      </c>
      <c r="CN390" s="75">
        <f t="shared" si="622"/>
        <v>0</v>
      </c>
      <c r="CO390" s="75">
        <f t="shared" si="622"/>
        <v>0</v>
      </c>
      <c r="CP390" s="75">
        <f t="shared" si="622"/>
        <v>0</v>
      </c>
      <c r="CQ390" s="75"/>
      <c r="CR390" s="126">
        <f t="shared" si="530"/>
        <v>-7975</v>
      </c>
      <c r="CS390" s="112">
        <v>2824.8980000000001</v>
      </c>
      <c r="CT390" s="121">
        <f t="shared" si="623"/>
        <v>-5.3703703703703705E-2</v>
      </c>
      <c r="CU390" s="75">
        <f t="shared" si="624"/>
        <v>-8058</v>
      </c>
      <c r="CV390" s="75">
        <f t="shared" si="624"/>
        <v>-7768</v>
      </c>
      <c r="CW390" s="75">
        <f t="shared" si="624"/>
        <v>0</v>
      </c>
      <c r="CX390" s="126" cm="1">
        <f t="array" ref="CX390">IF($F390&lt;=10000,0,-ROUND(MAX(INDEX(CX$26:CX$38,MATCH(MAX($F390-CX$86-IF(CX$8="Yes",IF(CX$9=0,$U390,MIN($U390,CX$9)),0),0),CX$12:CX$25,1))*(MAX($F390-CX$86-IF(CX$8="Yes",IF(CX$9=0,$U390,MIN($U390,CX$9)),0),0)-INDEX(CX$12:CX$25,MATCH(MAX($F390-CX$86-IF(CX$8="Yes",IF(CX$9=0,$U390,MIN($U390,CX$9)),0),0),CX$12:CX$25,1)))+INDEX(CX$39:CX$51,MATCH(MAX($F390-CX$86-IF(CX$8="Yes",IF(CX$9=0,$U390,MIN($U390,CX$9)),0),0),CX$12:CX$25,1))-CX$87,0),0))*(1-_xlfn.IFNA(INDEX(WVFamilyCredit[Percent],MATCH(1,(WVFamilyCredit[Year]=Calc!$B$4)*(WVFamilyCredit[HH Size]=SUM(Calc!$B$11:$B$12))*(WVFamilyCredit[Status]=Calc!$B$8)*(WVFamilyCredit[greater than]&lt;=$F390)*(WVFamilyCredit[equal to or less than]&gt;=$F390),0)),0))</f>
        <v>-6612</v>
      </c>
      <c r="CY390" s="115" cm="1">
        <f t="array" ref="CY390">(1-_xlfn.IFNA(INDEX(WVFamilyCredit[Percent],MATCH(1,(WVFamilyCredit[Year]=Calc!$B$4)*(WVFamilyCredit[HH Size]=SUM(Calc!$B$11:$B$12))*(WVFamilyCredit[Status]=Calc!$B$8)*(WVFamilyCredit[greater than]&lt;=$F390)*(WVFamilyCredit[equal to or less than]&gt;=$F390),0)),0))</f>
        <v>1</v>
      </c>
      <c r="CZ390" s="112">
        <v>4985</v>
      </c>
      <c r="DA390" s="57"/>
      <c r="DB390" s="75">
        <f t="shared" si="494"/>
        <v>-6784</v>
      </c>
      <c r="DC390" s="75">
        <f t="shared" si="494"/>
        <v>0</v>
      </c>
      <c r="DE390" s="57"/>
      <c r="DF390" s="57">
        <f t="shared" si="625"/>
        <v>4363</v>
      </c>
      <c r="DG390" s="57">
        <f t="shared" si="626"/>
        <v>4440</v>
      </c>
      <c r="DH390">
        <v>0</v>
      </c>
      <c r="DI390" s="57">
        <f t="shared" si="627"/>
        <v>4347</v>
      </c>
      <c r="DJ390" s="75">
        <f t="shared" si="628"/>
        <v>3182</v>
      </c>
      <c r="DK390" s="75">
        <f t="shared" si="629"/>
        <v>3980</v>
      </c>
      <c r="DL390" s="75">
        <f t="shared" si="630"/>
        <v>3685</v>
      </c>
      <c r="DM390" s="57">
        <f t="shared" si="631"/>
        <v>3794</v>
      </c>
      <c r="DN390" s="57">
        <f t="shared" si="632"/>
        <v>3781</v>
      </c>
      <c r="DO390">
        <f>0</f>
        <v>0</v>
      </c>
      <c r="DP390">
        <v>0</v>
      </c>
      <c r="DQ390" s="57">
        <f t="shared" si="633"/>
        <v>-7975</v>
      </c>
      <c r="DR390" s="75">
        <f t="shared" si="634"/>
        <v>-6612</v>
      </c>
      <c r="EB390" s="209" cm="1">
        <f t="array" ref="EB390">_xlfn.IFNA(INDEX(CAeitcTable[],MATCH(1,(CAeitcTable[At Least]&lt;=$F390)*(CAeitcTable[But Not Over]&gt;=$F390),0),MATCH(MIN($B$12,3),VALUE(CAeitcTable[#Headers]),0)),0)</f>
        <v>0</v>
      </c>
      <c r="EC390">
        <f t="shared" si="597"/>
        <v>0</v>
      </c>
      <c r="ED390">
        <f t="shared" si="597"/>
        <v>0</v>
      </c>
      <c r="EE390">
        <f t="shared" si="597"/>
        <v>0</v>
      </c>
      <c r="EF390">
        <f t="shared" si="597"/>
        <v>0</v>
      </c>
      <c r="EI390">
        <f t="shared" si="531"/>
        <v>0</v>
      </c>
      <c r="EK390">
        <f t="shared" si="598"/>
        <v>0</v>
      </c>
      <c r="EL390">
        <f t="shared" si="598"/>
        <v>0</v>
      </c>
      <c r="EM390">
        <f t="shared" si="598"/>
        <v>0</v>
      </c>
      <c r="EN390">
        <f t="shared" si="598"/>
        <v>0</v>
      </c>
      <c r="EP390">
        <f t="shared" si="497"/>
        <v>0</v>
      </c>
      <c r="EQ390">
        <f t="shared" si="497"/>
        <v>0</v>
      </c>
      <c r="ER390" s="209">
        <f t="shared" si="635"/>
        <v>0</v>
      </c>
      <c r="ES390">
        <f t="shared" si="498"/>
        <v>0</v>
      </c>
      <c r="ET390">
        <f t="shared" si="498"/>
        <v>0</v>
      </c>
      <c r="EU390" s="213">
        <f t="shared" si="533"/>
        <v>0</v>
      </c>
      <c r="EW390" s="215">
        <f t="shared" si="636"/>
        <v>0</v>
      </c>
      <c r="EX390">
        <f t="shared" si="499"/>
        <v>0</v>
      </c>
      <c r="EY390">
        <f t="shared" si="499"/>
        <v>0</v>
      </c>
      <c r="FB390">
        <f t="shared" si="637"/>
        <v>0</v>
      </c>
      <c r="FC390">
        <f t="shared" si="637"/>
        <v>0</v>
      </c>
      <c r="FD390">
        <f t="shared" si="637"/>
        <v>0</v>
      </c>
      <c r="FG390" s="215">
        <f t="shared" si="638"/>
        <v>0</v>
      </c>
      <c r="FH390">
        <f t="shared" si="501"/>
        <v>0</v>
      </c>
      <c r="FI390">
        <f t="shared" si="501"/>
        <v>0</v>
      </c>
      <c r="FK390">
        <f t="shared" si="536"/>
        <v>0</v>
      </c>
      <c r="FL390" s="215">
        <f t="shared" si="639"/>
        <v>0</v>
      </c>
      <c r="FP390" s="215">
        <f t="shared" si="640"/>
        <v>0</v>
      </c>
      <c r="FQ390">
        <f t="shared" si="539"/>
        <v>0</v>
      </c>
      <c r="FR390" s="215">
        <f t="shared" si="641"/>
        <v>0</v>
      </c>
      <c r="FS390" s="209">
        <f t="shared" si="541"/>
        <v>315</v>
      </c>
      <c r="FU390">
        <f t="shared" si="542"/>
        <v>0</v>
      </c>
    </row>
    <row r="391" spans="6:177">
      <c r="F391" s="2">
        <v>149000</v>
      </c>
      <c r="G391">
        <f t="shared" si="607"/>
        <v>149025</v>
      </c>
      <c r="H391" s="75">
        <f t="shared" si="601"/>
        <v>-25836</v>
      </c>
      <c r="I391" s="2"/>
      <c r="J391" s="2"/>
      <c r="K391" s="2"/>
      <c r="L391" s="2"/>
      <c r="M391" s="2">
        <f t="shared" si="602"/>
        <v>0</v>
      </c>
      <c r="N391" s="2"/>
      <c r="O391" s="2"/>
      <c r="P391" s="2">
        <f t="shared" si="603"/>
        <v>0</v>
      </c>
      <c r="Q391" s="2"/>
      <c r="R391" s="2"/>
      <c r="S391" s="2">
        <f t="shared" si="606"/>
        <v>0</v>
      </c>
      <c r="T391" s="2"/>
      <c r="U391" s="2">
        <f t="shared" si="604"/>
        <v>0</v>
      </c>
      <c r="V391" s="2"/>
      <c r="W391" s="75">
        <f t="shared" si="608"/>
        <v>-4951</v>
      </c>
      <c r="X391" s="75">
        <f t="shared" si="609"/>
        <v>5</v>
      </c>
      <c r="Y391" s="75">
        <f t="shared" si="605"/>
        <v>0</v>
      </c>
      <c r="Z391" s="2"/>
      <c r="AA391" s="2">
        <f t="shared" si="610"/>
        <v>2500</v>
      </c>
      <c r="AB391" s="2">
        <f>IF($F391&lt;=AD$64,AD$65,AD$66)*Calc!$B$12+AD$63</f>
        <v>1500</v>
      </c>
      <c r="AC391" s="2">
        <f t="shared" si="611"/>
        <v>4000</v>
      </c>
      <c r="AD391" s="126">
        <f t="shared" si="612"/>
        <v>-7335</v>
      </c>
      <c r="AE391" s="112">
        <v>4363</v>
      </c>
      <c r="AF391" s="75">
        <f t="shared" si="516"/>
        <v>0</v>
      </c>
      <c r="AG391" s="75"/>
      <c r="AH391" s="75">
        <f t="shared" si="517"/>
        <v>-3379</v>
      </c>
      <c r="AI391" s="75">
        <f t="shared" si="613"/>
        <v>0</v>
      </c>
      <c r="AJ391" s="75">
        <f t="shared" si="614"/>
        <v>0</v>
      </c>
      <c r="AK391" s="75">
        <f t="shared" si="615"/>
        <v>-6714</v>
      </c>
      <c r="AL391" s="75">
        <f t="shared" si="616"/>
        <v>-6714</v>
      </c>
      <c r="AM391" s="114">
        <v>4440</v>
      </c>
      <c r="AN391" s="120"/>
      <c r="AO391" s="75">
        <f t="shared" si="483"/>
        <v>-9987</v>
      </c>
      <c r="AP391" s="75">
        <f t="shared" si="483"/>
        <v>-5947</v>
      </c>
      <c r="AQ391" s="75"/>
      <c r="AR391" s="126">
        <f t="shared" si="520"/>
        <v>-7290</v>
      </c>
      <c r="AS391" s="75">
        <f t="shared" si="596"/>
        <v>-8493</v>
      </c>
      <c r="AT391" s="75">
        <f t="shared" si="596"/>
        <v>-9888</v>
      </c>
      <c r="AU391" s="75">
        <f t="shared" si="596"/>
        <v>0</v>
      </c>
      <c r="AV391" s="75">
        <f t="shared" si="596"/>
        <v>-7929</v>
      </c>
      <c r="AW391" s="112">
        <v>4347</v>
      </c>
      <c r="AX391" s="75">
        <f t="shared" si="485"/>
        <v>-11270</v>
      </c>
      <c r="AY391" s="75">
        <f t="shared" si="485"/>
        <v>-7578</v>
      </c>
      <c r="AZ391" s="75"/>
      <c r="BA391" s="75">
        <f t="shared" si="643"/>
        <v>-7255</v>
      </c>
      <c r="BB391" s="75">
        <f t="shared" si="643"/>
        <v>-4662</v>
      </c>
      <c r="BC391" s="75">
        <f t="shared" si="643"/>
        <v>-8386</v>
      </c>
      <c r="BD391" s="75">
        <f t="shared" si="643"/>
        <v>-7708</v>
      </c>
      <c r="BE391" s="75">
        <f t="shared" si="643"/>
        <v>-6571</v>
      </c>
      <c r="BF391" s="75">
        <f t="shared" si="643"/>
        <v>-5555</v>
      </c>
      <c r="BG391" s="112">
        <v>3182</v>
      </c>
      <c r="BH391" s="75">
        <f t="shared" si="521"/>
        <v>-8862</v>
      </c>
      <c r="BI391" s="75">
        <f t="shared" si="617"/>
        <v>5150</v>
      </c>
      <c r="BJ391" s="75">
        <f t="shared" si="618"/>
        <v>-6769</v>
      </c>
      <c r="BK391" s="75">
        <f t="shared" si="487"/>
        <v>-7230</v>
      </c>
      <c r="BL391" s="75">
        <f t="shared" si="487"/>
        <v>-6103</v>
      </c>
      <c r="BM391" s="75"/>
      <c r="BN391" s="75">
        <f t="shared" si="488"/>
        <v>-9138</v>
      </c>
      <c r="BO391" s="75">
        <f t="shared" si="488"/>
        <v>-6535</v>
      </c>
      <c r="BP391" s="112">
        <v>3980</v>
      </c>
      <c r="BQ391" s="75">
        <f t="shared" si="524"/>
        <v>-6507</v>
      </c>
      <c r="BR391" s="112">
        <v>3685</v>
      </c>
      <c r="BS391" s="75">
        <f t="shared" si="619"/>
        <v>5540</v>
      </c>
      <c r="BT391" s="75">
        <f t="shared" si="645"/>
        <v>-9202</v>
      </c>
      <c r="BU391" s="75">
        <f t="shared" si="645"/>
        <v>-8258</v>
      </c>
      <c r="BV391" s="75">
        <f t="shared" si="645"/>
        <v>0</v>
      </c>
      <c r="BW391" s="75">
        <f t="shared" si="645"/>
        <v>0</v>
      </c>
      <c r="BX391" s="75">
        <f t="shared" si="645"/>
        <v>-7301</v>
      </c>
      <c r="BY391" s="75">
        <f t="shared" si="645"/>
        <v>-6343</v>
      </c>
      <c r="BZ391" s="75">
        <f t="shared" si="645"/>
        <v>-7892</v>
      </c>
      <c r="CA391" s="75">
        <f t="shared" si="645"/>
        <v>-6472</v>
      </c>
      <c r="CB391" s="112">
        <v>3794</v>
      </c>
      <c r="CC391" s="75">
        <f t="shared" si="526"/>
        <v>-1763</v>
      </c>
      <c r="CD391" s="75">
        <f t="shared" si="620"/>
        <v>500</v>
      </c>
      <c r="CE391" s="126">
        <f t="shared" si="621"/>
        <v>-3790</v>
      </c>
      <c r="CF391" s="75">
        <f t="shared" si="529"/>
        <v>-6540</v>
      </c>
      <c r="CG391" s="75"/>
      <c r="CH391" s="75">
        <f t="shared" si="490"/>
        <v>-12535</v>
      </c>
      <c r="CI391" s="75">
        <f t="shared" si="490"/>
        <v>-4574</v>
      </c>
      <c r="CJ391" s="75"/>
      <c r="CK391" s="75">
        <f t="shared" si="491"/>
        <v>-5697</v>
      </c>
      <c r="CL391" s="75">
        <f t="shared" si="491"/>
        <v>-7983</v>
      </c>
      <c r="CM391" s="112">
        <v>3781</v>
      </c>
      <c r="CN391" s="75">
        <f t="shared" si="622"/>
        <v>0</v>
      </c>
      <c r="CO391" s="75">
        <f t="shared" si="622"/>
        <v>0</v>
      </c>
      <c r="CP391" s="75">
        <f t="shared" si="622"/>
        <v>0</v>
      </c>
      <c r="CQ391" s="75"/>
      <c r="CR391" s="126">
        <f t="shared" si="530"/>
        <v>-8006</v>
      </c>
      <c r="CS391" s="112">
        <v>2824.8980000000001</v>
      </c>
      <c r="CT391" s="121">
        <f t="shared" si="623"/>
        <v>-5.3731543624161077E-2</v>
      </c>
      <c r="CU391" s="75">
        <f t="shared" si="624"/>
        <v>-8096</v>
      </c>
      <c r="CV391" s="75">
        <f t="shared" si="624"/>
        <v>-7797</v>
      </c>
      <c r="CW391" s="75">
        <f t="shared" si="624"/>
        <v>0</v>
      </c>
      <c r="CX391" s="126" cm="1">
        <f t="array" ref="CX391">IF($F391&lt;=10000,0,-ROUND(MAX(INDEX(CX$26:CX$38,MATCH(MAX($F391-CX$86-IF(CX$8="Yes",IF(CX$9=0,$U391,MIN($U391,CX$9)),0),0),CX$12:CX$25,1))*(MAX($F391-CX$86-IF(CX$8="Yes",IF(CX$9=0,$U391,MIN($U391,CX$9)),0),0)-INDEX(CX$12:CX$25,MATCH(MAX($F391-CX$86-IF(CX$8="Yes",IF(CX$9=0,$U391,MIN($U391,CX$9)),0),0),CX$12:CX$25,1)))+INDEX(CX$39:CX$51,MATCH(MAX($F391-CX$86-IF(CX$8="Yes",IF(CX$9=0,$U391,MIN($U391,CX$9)),0),0),CX$12:CX$25,1))-CX$87,0),0))*(1-_xlfn.IFNA(INDEX(WVFamilyCredit[Percent],MATCH(1,(WVFamilyCredit[Year]=Calc!$B$4)*(WVFamilyCredit[HH Size]=SUM(Calc!$B$11:$B$12))*(WVFamilyCredit[Status]=Calc!$B$8)*(WVFamilyCredit[greater than]&lt;=$F391)*(WVFamilyCredit[equal to or less than]&gt;=$F391),0)),0))</f>
        <v>-6638</v>
      </c>
      <c r="CY391" s="115" cm="1">
        <f t="array" ref="CY391">(1-_xlfn.IFNA(INDEX(WVFamilyCredit[Percent],MATCH(1,(WVFamilyCredit[Year]=Calc!$B$4)*(WVFamilyCredit[HH Size]=SUM(Calc!$B$11:$B$12))*(WVFamilyCredit[Status]=Calc!$B$8)*(WVFamilyCredit[greater than]&lt;=$F391)*(WVFamilyCredit[equal to or less than]&gt;=$F391),0)),0))</f>
        <v>1</v>
      </c>
      <c r="CZ391" s="112">
        <v>4985</v>
      </c>
      <c r="DA391" s="57"/>
      <c r="DB391" s="75">
        <f t="shared" si="494"/>
        <v>-6811</v>
      </c>
      <c r="DC391" s="75">
        <f t="shared" si="494"/>
        <v>0</v>
      </c>
      <c r="DE391" s="57"/>
      <c r="DF391" s="57">
        <f t="shared" si="625"/>
        <v>4363</v>
      </c>
      <c r="DG391" s="57">
        <f t="shared" si="626"/>
        <v>4440</v>
      </c>
      <c r="DH391">
        <v>0</v>
      </c>
      <c r="DI391" s="57">
        <f t="shared" si="627"/>
        <v>4347</v>
      </c>
      <c r="DJ391" s="75">
        <f t="shared" si="628"/>
        <v>3182</v>
      </c>
      <c r="DK391" s="75">
        <f t="shared" si="629"/>
        <v>3980</v>
      </c>
      <c r="DL391" s="75">
        <f t="shared" si="630"/>
        <v>3685</v>
      </c>
      <c r="DM391" s="57">
        <f t="shared" si="631"/>
        <v>3794</v>
      </c>
      <c r="DN391" s="57">
        <f t="shared" si="632"/>
        <v>3781</v>
      </c>
      <c r="DO391">
        <f>0</f>
        <v>0</v>
      </c>
      <c r="DP391">
        <v>0</v>
      </c>
      <c r="DQ391" s="57">
        <f t="shared" si="633"/>
        <v>-8006</v>
      </c>
      <c r="DR391" s="75">
        <f t="shared" si="634"/>
        <v>-6638</v>
      </c>
      <c r="EB391" s="209" cm="1">
        <f t="array" ref="EB391">_xlfn.IFNA(INDEX(CAeitcTable[],MATCH(1,(CAeitcTable[At Least]&lt;=$F391)*(CAeitcTable[But Not Over]&gt;=$F391),0),MATCH(MIN($B$12,3),VALUE(CAeitcTable[#Headers]),0)),0)</f>
        <v>0</v>
      </c>
      <c r="EC391">
        <f t="shared" si="597"/>
        <v>0</v>
      </c>
      <c r="ED391">
        <f t="shared" si="597"/>
        <v>0</v>
      </c>
      <c r="EE391">
        <f t="shared" si="597"/>
        <v>0</v>
      </c>
      <c r="EF391">
        <f t="shared" si="597"/>
        <v>0</v>
      </c>
      <c r="EI391">
        <f t="shared" si="531"/>
        <v>0</v>
      </c>
      <c r="EK391">
        <f t="shared" si="598"/>
        <v>0</v>
      </c>
      <c r="EL391">
        <f t="shared" si="598"/>
        <v>0</v>
      </c>
      <c r="EM391">
        <f t="shared" si="598"/>
        <v>0</v>
      </c>
      <c r="EN391">
        <f t="shared" si="598"/>
        <v>0</v>
      </c>
      <c r="EP391">
        <f t="shared" si="497"/>
        <v>0</v>
      </c>
      <c r="EQ391">
        <f t="shared" si="497"/>
        <v>0</v>
      </c>
      <c r="ER391" s="209">
        <f t="shared" si="635"/>
        <v>0</v>
      </c>
      <c r="ES391">
        <f t="shared" si="498"/>
        <v>0</v>
      </c>
      <c r="ET391">
        <f t="shared" si="498"/>
        <v>0</v>
      </c>
      <c r="EU391" s="213">
        <f t="shared" si="533"/>
        <v>0</v>
      </c>
      <c r="EW391" s="215">
        <f t="shared" si="636"/>
        <v>0</v>
      </c>
      <c r="EX391">
        <f t="shared" si="499"/>
        <v>0</v>
      </c>
      <c r="EY391">
        <f t="shared" si="499"/>
        <v>0</v>
      </c>
      <c r="FB391">
        <f t="shared" si="637"/>
        <v>0</v>
      </c>
      <c r="FC391">
        <f t="shared" si="637"/>
        <v>0</v>
      </c>
      <c r="FD391">
        <f t="shared" si="637"/>
        <v>0</v>
      </c>
      <c r="FG391" s="215">
        <f t="shared" si="638"/>
        <v>0</v>
      </c>
      <c r="FH391">
        <f t="shared" si="501"/>
        <v>0</v>
      </c>
      <c r="FI391">
        <f t="shared" si="501"/>
        <v>0</v>
      </c>
      <c r="FK391">
        <f t="shared" si="536"/>
        <v>0</v>
      </c>
      <c r="FL391" s="215">
        <f t="shared" si="639"/>
        <v>0</v>
      </c>
      <c r="FP391" s="215">
        <f t="shared" si="640"/>
        <v>0</v>
      </c>
      <c r="FQ391">
        <f t="shared" si="539"/>
        <v>0</v>
      </c>
      <c r="FR391" s="215">
        <f t="shared" si="641"/>
        <v>0</v>
      </c>
      <c r="FS391" s="209">
        <f t="shared" si="541"/>
        <v>315</v>
      </c>
      <c r="FU391">
        <f t="shared" si="542"/>
        <v>0</v>
      </c>
    </row>
    <row r="392" spans="6:177">
      <c r="F392" s="2">
        <v>149500</v>
      </c>
      <c r="G392">
        <f t="shared" si="607"/>
        <v>149525</v>
      </c>
      <c r="H392" s="75">
        <f t="shared" si="601"/>
        <v>-25956</v>
      </c>
      <c r="I392" s="2"/>
      <c r="J392" s="2"/>
      <c r="K392" s="2"/>
      <c r="L392" s="2"/>
      <c r="M392" s="2">
        <f t="shared" si="602"/>
        <v>0</v>
      </c>
      <c r="N392" s="2"/>
      <c r="O392" s="2"/>
      <c r="P392" s="2">
        <f t="shared" si="603"/>
        <v>0</v>
      </c>
      <c r="Q392" s="2"/>
      <c r="R392" s="2"/>
      <c r="S392" s="2">
        <f t="shared" si="606"/>
        <v>0</v>
      </c>
      <c r="T392" s="2"/>
      <c r="U392" s="2">
        <f t="shared" si="604"/>
        <v>0</v>
      </c>
      <c r="V392" s="2"/>
      <c r="W392" s="75">
        <f t="shared" si="608"/>
        <v>-4970</v>
      </c>
      <c r="X392" s="75">
        <f t="shared" si="609"/>
        <v>5</v>
      </c>
      <c r="Y392" s="75">
        <f t="shared" si="605"/>
        <v>0</v>
      </c>
      <c r="Z392" s="2"/>
      <c r="AA392" s="2">
        <f t="shared" si="610"/>
        <v>2500</v>
      </c>
      <c r="AB392" s="2">
        <f>IF($F392&lt;=AD$64,AD$65,AD$66)*Calc!$B$12+AD$63</f>
        <v>1500</v>
      </c>
      <c r="AC392" s="2">
        <f t="shared" si="611"/>
        <v>4000</v>
      </c>
      <c r="AD392" s="126">
        <f t="shared" si="612"/>
        <v>-7360</v>
      </c>
      <c r="AE392" s="112">
        <v>4363</v>
      </c>
      <c r="AF392" s="75">
        <f t="shared" si="516"/>
        <v>0</v>
      </c>
      <c r="AG392" s="75"/>
      <c r="AH392" s="75">
        <f t="shared" si="517"/>
        <v>-3391</v>
      </c>
      <c r="AI392" s="75">
        <f t="shared" si="613"/>
        <v>0</v>
      </c>
      <c r="AJ392" s="75">
        <f t="shared" si="614"/>
        <v>0</v>
      </c>
      <c r="AK392" s="75">
        <f t="shared" si="615"/>
        <v>-6738</v>
      </c>
      <c r="AL392" s="75">
        <f t="shared" si="616"/>
        <v>-6738</v>
      </c>
      <c r="AM392" s="114">
        <v>4440</v>
      </c>
      <c r="AN392" s="120"/>
      <c r="AO392" s="75">
        <f t="shared" si="483"/>
        <v>-10033</v>
      </c>
      <c r="AP392" s="75">
        <f t="shared" si="483"/>
        <v>-5969</v>
      </c>
      <c r="AQ392" s="75"/>
      <c r="AR392" s="126">
        <f t="shared" si="520"/>
        <v>-7320</v>
      </c>
      <c r="AS392" s="75">
        <f t="shared" si="596"/>
        <v>-8526</v>
      </c>
      <c r="AT392" s="75">
        <f t="shared" si="596"/>
        <v>-9930</v>
      </c>
      <c r="AU392" s="75">
        <f t="shared" si="596"/>
        <v>0</v>
      </c>
      <c r="AV392" s="75">
        <f t="shared" si="596"/>
        <v>-7958</v>
      </c>
      <c r="AW392" s="112">
        <v>4347</v>
      </c>
      <c r="AX392" s="75">
        <f t="shared" si="485"/>
        <v>-11311</v>
      </c>
      <c r="AY392" s="75">
        <f t="shared" si="485"/>
        <v>-7607</v>
      </c>
      <c r="AZ392" s="75"/>
      <c r="BA392" s="75">
        <f t="shared" si="643"/>
        <v>-7280</v>
      </c>
      <c r="BB392" s="75">
        <f t="shared" si="643"/>
        <v>-4678</v>
      </c>
      <c r="BC392" s="75">
        <f t="shared" si="643"/>
        <v>-8416</v>
      </c>
      <c r="BD392" s="75">
        <f t="shared" si="643"/>
        <v>-7736</v>
      </c>
      <c r="BE392" s="75">
        <f t="shared" si="643"/>
        <v>-6593</v>
      </c>
      <c r="BF392" s="75">
        <f t="shared" si="643"/>
        <v>-5577</v>
      </c>
      <c r="BG392" s="112">
        <v>3182</v>
      </c>
      <c r="BH392" s="75">
        <f t="shared" si="521"/>
        <v>-8898</v>
      </c>
      <c r="BI392" s="75">
        <f t="shared" si="617"/>
        <v>5150</v>
      </c>
      <c r="BJ392" s="75">
        <f t="shared" si="618"/>
        <v>-6795</v>
      </c>
      <c r="BK392" s="75">
        <f t="shared" si="487"/>
        <v>-7255</v>
      </c>
      <c r="BL392" s="75">
        <f t="shared" si="487"/>
        <v>-6124</v>
      </c>
      <c r="BM392" s="75"/>
      <c r="BN392" s="75">
        <f t="shared" si="488"/>
        <v>-9177</v>
      </c>
      <c r="BO392" s="75">
        <f t="shared" si="488"/>
        <v>-6560</v>
      </c>
      <c r="BP392" s="112">
        <v>3980</v>
      </c>
      <c r="BQ392" s="75">
        <f t="shared" si="524"/>
        <v>-6532</v>
      </c>
      <c r="BR392" s="112">
        <v>3685</v>
      </c>
      <c r="BS392" s="75">
        <f t="shared" si="619"/>
        <v>5540</v>
      </c>
      <c r="BT392" s="75">
        <f t="shared" si="645"/>
        <v>-9235</v>
      </c>
      <c r="BU392" s="75">
        <f t="shared" si="645"/>
        <v>-8291</v>
      </c>
      <c r="BV392" s="75">
        <f t="shared" si="645"/>
        <v>0</v>
      </c>
      <c r="BW392" s="75">
        <f t="shared" si="645"/>
        <v>0</v>
      </c>
      <c r="BX392" s="75">
        <f t="shared" si="645"/>
        <v>-7333</v>
      </c>
      <c r="BY392" s="75">
        <f t="shared" si="645"/>
        <v>-6367</v>
      </c>
      <c r="BZ392" s="75">
        <f t="shared" si="645"/>
        <v>-7922</v>
      </c>
      <c r="CA392" s="75">
        <f t="shared" si="645"/>
        <v>-6496</v>
      </c>
      <c r="CB392" s="112">
        <v>3794</v>
      </c>
      <c r="CC392" s="75">
        <f t="shared" si="526"/>
        <v>-1773</v>
      </c>
      <c r="CD392" s="75">
        <f t="shared" si="620"/>
        <v>500</v>
      </c>
      <c r="CE392" s="126">
        <f t="shared" si="621"/>
        <v>-3809</v>
      </c>
      <c r="CF392" s="75">
        <f t="shared" si="529"/>
        <v>-6564</v>
      </c>
      <c r="CG392" s="75"/>
      <c r="CH392" s="75">
        <f t="shared" si="490"/>
        <v>-12584</v>
      </c>
      <c r="CI392" s="75">
        <f t="shared" si="490"/>
        <v>-4590</v>
      </c>
      <c r="CJ392" s="75"/>
      <c r="CK392" s="75">
        <f t="shared" si="491"/>
        <v>-5721</v>
      </c>
      <c r="CL392" s="75">
        <f t="shared" si="491"/>
        <v>-8015</v>
      </c>
      <c r="CM392" s="112">
        <v>3781</v>
      </c>
      <c r="CN392" s="75">
        <f t="shared" si="622"/>
        <v>0</v>
      </c>
      <c r="CO392" s="75">
        <f t="shared" si="622"/>
        <v>0</v>
      </c>
      <c r="CP392" s="75">
        <f t="shared" si="622"/>
        <v>0</v>
      </c>
      <c r="CQ392" s="75"/>
      <c r="CR392" s="126">
        <f t="shared" si="530"/>
        <v>-8037</v>
      </c>
      <c r="CS392" s="112">
        <v>2824.8980000000001</v>
      </c>
      <c r="CT392" s="121">
        <f t="shared" si="623"/>
        <v>-5.3759197324414719E-2</v>
      </c>
      <c r="CU392" s="75">
        <f t="shared" si="624"/>
        <v>-8134</v>
      </c>
      <c r="CV392" s="75">
        <f t="shared" si="624"/>
        <v>-7825</v>
      </c>
      <c r="CW392" s="75">
        <f t="shared" si="624"/>
        <v>0</v>
      </c>
      <c r="CX392" s="126" cm="1">
        <f t="array" ref="CX392">IF($F392&lt;=10000,0,-ROUND(MAX(INDEX(CX$26:CX$38,MATCH(MAX($F392-CX$86-IF(CX$8="Yes",IF(CX$9=0,$U392,MIN($U392,CX$9)),0),0),CX$12:CX$25,1))*(MAX($F392-CX$86-IF(CX$8="Yes",IF(CX$9=0,$U392,MIN($U392,CX$9)),0),0)-INDEX(CX$12:CX$25,MATCH(MAX($F392-CX$86-IF(CX$8="Yes",IF(CX$9=0,$U392,MIN($U392,CX$9)),0),0),CX$12:CX$25,1)))+INDEX(CX$39:CX$51,MATCH(MAX($F392-CX$86-IF(CX$8="Yes",IF(CX$9=0,$U392,MIN($U392,CX$9)),0),0),CX$12:CX$25,1))-CX$87,0),0))*(1-_xlfn.IFNA(INDEX(WVFamilyCredit[Percent],MATCH(1,(WVFamilyCredit[Year]=Calc!$B$4)*(WVFamilyCredit[HH Size]=SUM(Calc!$B$11:$B$12))*(WVFamilyCredit[Status]=Calc!$B$8)*(WVFamilyCredit[greater than]&lt;=$F392)*(WVFamilyCredit[equal to or less than]&gt;=$F392),0)),0))</f>
        <v>-6664</v>
      </c>
      <c r="CY392" s="115" cm="1">
        <f t="array" ref="CY392">(1-_xlfn.IFNA(INDEX(WVFamilyCredit[Percent],MATCH(1,(WVFamilyCredit[Year]=Calc!$B$4)*(WVFamilyCredit[HH Size]=SUM(Calc!$B$11:$B$12))*(WVFamilyCredit[Status]=Calc!$B$8)*(WVFamilyCredit[greater than]&lt;=$F392)*(WVFamilyCredit[equal to or less than]&gt;=$F392),0)),0))</f>
        <v>1</v>
      </c>
      <c r="CZ392" s="112">
        <v>4985</v>
      </c>
      <c r="DA392" s="57"/>
      <c r="DB392" s="75">
        <f t="shared" si="494"/>
        <v>-6837</v>
      </c>
      <c r="DC392" s="75">
        <f t="shared" si="494"/>
        <v>0</v>
      </c>
      <c r="DE392" s="57"/>
      <c r="DF392" s="57">
        <f t="shared" si="625"/>
        <v>4363</v>
      </c>
      <c r="DG392" s="57">
        <f t="shared" si="626"/>
        <v>4440</v>
      </c>
      <c r="DH392">
        <v>0</v>
      </c>
      <c r="DI392" s="57">
        <f t="shared" si="627"/>
        <v>4347</v>
      </c>
      <c r="DJ392" s="75">
        <f t="shared" si="628"/>
        <v>3182</v>
      </c>
      <c r="DK392" s="75">
        <f t="shared" si="629"/>
        <v>3980</v>
      </c>
      <c r="DL392" s="75">
        <f t="shared" si="630"/>
        <v>3685</v>
      </c>
      <c r="DM392" s="57">
        <f t="shared" si="631"/>
        <v>3794</v>
      </c>
      <c r="DN392" s="57">
        <f t="shared" si="632"/>
        <v>3781</v>
      </c>
      <c r="DO392">
        <f>0</f>
        <v>0</v>
      </c>
      <c r="DP392">
        <v>0</v>
      </c>
      <c r="DQ392" s="57">
        <f t="shared" si="633"/>
        <v>-8037</v>
      </c>
      <c r="DR392" s="75">
        <f t="shared" si="634"/>
        <v>-6664</v>
      </c>
      <c r="EB392" s="209" cm="1">
        <f t="array" ref="EB392">_xlfn.IFNA(INDEX(CAeitcTable[],MATCH(1,(CAeitcTable[At Least]&lt;=$F392)*(CAeitcTable[But Not Over]&gt;=$F392),0),MATCH(MIN($B$12,3),VALUE(CAeitcTable[#Headers]),0)),0)</f>
        <v>0</v>
      </c>
      <c r="EC392">
        <f t="shared" si="597"/>
        <v>0</v>
      </c>
      <c r="ED392">
        <f t="shared" si="597"/>
        <v>0</v>
      </c>
      <c r="EE392">
        <f t="shared" si="597"/>
        <v>0</v>
      </c>
      <c r="EF392">
        <f t="shared" si="597"/>
        <v>0</v>
      </c>
      <c r="EI392">
        <f t="shared" si="531"/>
        <v>0</v>
      </c>
      <c r="EK392">
        <f t="shared" si="598"/>
        <v>0</v>
      </c>
      <c r="EL392">
        <f t="shared" si="598"/>
        <v>0</v>
      </c>
      <c r="EM392">
        <f t="shared" si="598"/>
        <v>0</v>
      </c>
      <c r="EN392">
        <f t="shared" si="598"/>
        <v>0</v>
      </c>
      <c r="EP392">
        <f t="shared" si="497"/>
        <v>0</v>
      </c>
      <c r="EQ392">
        <f t="shared" si="497"/>
        <v>0</v>
      </c>
      <c r="ER392" s="209">
        <f t="shared" si="635"/>
        <v>0</v>
      </c>
      <c r="ES392">
        <f t="shared" si="498"/>
        <v>0</v>
      </c>
      <c r="ET392">
        <f t="shared" si="498"/>
        <v>0</v>
      </c>
      <c r="EU392" s="213">
        <f t="shared" si="533"/>
        <v>0</v>
      </c>
      <c r="EW392" s="215">
        <f t="shared" si="636"/>
        <v>0</v>
      </c>
      <c r="EX392">
        <f t="shared" si="499"/>
        <v>0</v>
      </c>
      <c r="EY392">
        <f t="shared" si="499"/>
        <v>0</v>
      </c>
      <c r="FB392">
        <f t="shared" si="637"/>
        <v>0</v>
      </c>
      <c r="FC392">
        <f t="shared" si="637"/>
        <v>0</v>
      </c>
      <c r="FD392">
        <f t="shared" si="637"/>
        <v>0</v>
      </c>
      <c r="FG392" s="215">
        <f t="shared" si="638"/>
        <v>0</v>
      </c>
      <c r="FH392">
        <f t="shared" si="501"/>
        <v>0</v>
      </c>
      <c r="FI392">
        <f t="shared" si="501"/>
        <v>0</v>
      </c>
      <c r="FK392">
        <f t="shared" si="536"/>
        <v>0</v>
      </c>
      <c r="FL392" s="215">
        <f t="shared" si="639"/>
        <v>0</v>
      </c>
      <c r="FP392" s="215">
        <f t="shared" si="640"/>
        <v>0</v>
      </c>
      <c r="FQ392">
        <f t="shared" si="539"/>
        <v>0</v>
      </c>
      <c r="FR392" s="215">
        <f t="shared" si="641"/>
        <v>0</v>
      </c>
      <c r="FS392" s="209">
        <f t="shared" si="541"/>
        <v>315</v>
      </c>
      <c r="FU392">
        <f t="shared" si="542"/>
        <v>0</v>
      </c>
    </row>
    <row r="393" spans="6:177">
      <c r="F393" s="2">
        <v>150000</v>
      </c>
      <c r="G393">
        <f t="shared" si="607"/>
        <v>150025</v>
      </c>
      <c r="H393" s="75">
        <f t="shared" si="601"/>
        <v>-26076</v>
      </c>
      <c r="I393" s="2"/>
      <c r="J393" s="2"/>
      <c r="K393" s="2"/>
      <c r="L393" s="2"/>
      <c r="M393" s="2">
        <f t="shared" si="602"/>
        <v>0</v>
      </c>
      <c r="N393" s="2"/>
      <c r="O393" s="2"/>
      <c r="P393" s="2">
        <f t="shared" si="603"/>
        <v>0</v>
      </c>
      <c r="Q393" s="2"/>
      <c r="R393" s="2"/>
      <c r="S393" s="2">
        <f t="shared" si="606"/>
        <v>0</v>
      </c>
      <c r="T393" s="2"/>
      <c r="U393" s="2">
        <f t="shared" si="604"/>
        <v>0</v>
      </c>
      <c r="V393" s="2"/>
      <c r="W393" s="75">
        <f t="shared" si="608"/>
        <v>-4990</v>
      </c>
      <c r="X393" s="75">
        <f t="shared" si="609"/>
        <v>5</v>
      </c>
      <c r="Y393" s="75">
        <f t="shared" si="605"/>
        <v>0</v>
      </c>
      <c r="Z393" s="2"/>
      <c r="AA393" s="2">
        <f t="shared" si="610"/>
        <v>2500</v>
      </c>
      <c r="AB393" s="2">
        <f>IF($F393&lt;=AD$64,AD$65,AD$66)*Calc!$B$12+AD$63</f>
        <v>1500</v>
      </c>
      <c r="AC393" s="2">
        <f t="shared" si="611"/>
        <v>4000</v>
      </c>
      <c r="AD393" s="126">
        <f t="shared" si="612"/>
        <v>-7385</v>
      </c>
      <c r="AE393" s="112">
        <v>4363</v>
      </c>
      <c r="AF393" s="75">
        <f t="shared" si="516"/>
        <v>0</v>
      </c>
      <c r="AG393" s="75"/>
      <c r="AH393" s="75">
        <f t="shared" si="517"/>
        <v>-3404</v>
      </c>
      <c r="AI393" s="75">
        <f t="shared" si="613"/>
        <v>0</v>
      </c>
      <c r="AJ393" s="75">
        <f t="shared" si="614"/>
        <v>0</v>
      </c>
      <c r="AK393" s="75">
        <f t="shared" si="615"/>
        <v>-6761</v>
      </c>
      <c r="AL393" s="75">
        <f t="shared" si="616"/>
        <v>-6761</v>
      </c>
      <c r="AM393" s="114">
        <v>4440</v>
      </c>
      <c r="AN393" s="120"/>
      <c r="AO393" s="75">
        <f t="shared" si="483"/>
        <v>-10080</v>
      </c>
      <c r="AP393" s="75">
        <f t="shared" si="483"/>
        <v>-5991</v>
      </c>
      <c r="AQ393" s="75"/>
      <c r="AR393" s="126">
        <f t="shared" si="520"/>
        <v>-7350</v>
      </c>
      <c r="AS393" s="75">
        <f t="shared" si="596"/>
        <v>-8559</v>
      </c>
      <c r="AT393" s="75">
        <f t="shared" si="596"/>
        <v>-9973</v>
      </c>
      <c r="AU393" s="75">
        <f t="shared" si="596"/>
        <v>0</v>
      </c>
      <c r="AV393" s="75">
        <f t="shared" si="596"/>
        <v>-7987</v>
      </c>
      <c r="AW393" s="112">
        <v>4347</v>
      </c>
      <c r="AX393" s="75">
        <f t="shared" si="485"/>
        <v>-11353</v>
      </c>
      <c r="AY393" s="75">
        <f t="shared" si="485"/>
        <v>-7636</v>
      </c>
      <c r="AZ393" s="75"/>
      <c r="BA393" s="75">
        <f t="shared" si="643"/>
        <v>-7305</v>
      </c>
      <c r="BB393" s="75">
        <f t="shared" si="643"/>
        <v>-4694</v>
      </c>
      <c r="BC393" s="75">
        <f t="shared" si="643"/>
        <v>-8446</v>
      </c>
      <c r="BD393" s="75">
        <f t="shared" si="643"/>
        <v>-7765</v>
      </c>
      <c r="BE393" s="75">
        <f t="shared" si="643"/>
        <v>-6616</v>
      </c>
      <c r="BF393" s="75">
        <f t="shared" si="643"/>
        <v>-5598</v>
      </c>
      <c r="BG393" s="112">
        <v>3182</v>
      </c>
      <c r="BH393" s="75">
        <f t="shared" si="521"/>
        <v>-8934</v>
      </c>
      <c r="BI393" s="75">
        <f t="shared" si="617"/>
        <v>5150</v>
      </c>
      <c r="BJ393" s="75">
        <f t="shared" si="618"/>
        <v>-6822</v>
      </c>
      <c r="BK393" s="75">
        <f t="shared" si="487"/>
        <v>-7280</v>
      </c>
      <c r="BL393" s="75">
        <f t="shared" si="487"/>
        <v>-6146</v>
      </c>
      <c r="BM393" s="75"/>
      <c r="BN393" s="75">
        <f t="shared" si="488"/>
        <v>-9217</v>
      </c>
      <c r="BO393" s="75">
        <f t="shared" si="488"/>
        <v>-6585</v>
      </c>
      <c r="BP393" s="112">
        <v>3980</v>
      </c>
      <c r="BQ393" s="75">
        <f t="shared" si="524"/>
        <v>-6557</v>
      </c>
      <c r="BR393" s="112">
        <v>3685</v>
      </c>
      <c r="BS393" s="75">
        <f t="shared" si="619"/>
        <v>5540</v>
      </c>
      <c r="BT393" s="75">
        <f t="shared" si="645"/>
        <v>-9269</v>
      </c>
      <c r="BU393" s="75">
        <f t="shared" si="645"/>
        <v>-8325</v>
      </c>
      <c r="BV393" s="75">
        <f t="shared" si="645"/>
        <v>0</v>
      </c>
      <c r="BW393" s="75">
        <f t="shared" si="645"/>
        <v>0</v>
      </c>
      <c r="BX393" s="75">
        <f t="shared" si="645"/>
        <v>-7365</v>
      </c>
      <c r="BY393" s="75">
        <f t="shared" si="645"/>
        <v>-6392</v>
      </c>
      <c r="BZ393" s="75">
        <f t="shared" si="645"/>
        <v>-7952</v>
      </c>
      <c r="CA393" s="75">
        <f t="shared" si="645"/>
        <v>-6519</v>
      </c>
      <c r="CB393" s="112">
        <v>3794</v>
      </c>
      <c r="CC393" s="75">
        <f t="shared" si="526"/>
        <v>-1783</v>
      </c>
      <c r="CD393" s="75">
        <f t="shared" si="620"/>
        <v>500</v>
      </c>
      <c r="CE393" s="126">
        <f t="shared" si="621"/>
        <v>-3828</v>
      </c>
      <c r="CF393" s="75">
        <f t="shared" si="529"/>
        <v>-6587</v>
      </c>
      <c r="CG393" s="75"/>
      <c r="CH393" s="75">
        <f t="shared" si="490"/>
        <v>-12634</v>
      </c>
      <c r="CI393" s="75">
        <f t="shared" si="490"/>
        <v>-4605</v>
      </c>
      <c r="CJ393" s="75"/>
      <c r="CK393" s="75">
        <f t="shared" si="491"/>
        <v>-5745</v>
      </c>
      <c r="CL393" s="75">
        <f t="shared" si="491"/>
        <v>-8047</v>
      </c>
      <c r="CM393" s="112">
        <v>3781</v>
      </c>
      <c r="CN393" s="75">
        <f t="shared" si="622"/>
        <v>0</v>
      </c>
      <c r="CO393" s="75">
        <f t="shared" si="622"/>
        <v>0</v>
      </c>
      <c r="CP393" s="75">
        <f t="shared" si="622"/>
        <v>0</v>
      </c>
      <c r="CQ393" s="75"/>
      <c r="CR393" s="126">
        <f t="shared" si="530"/>
        <v>-8068</v>
      </c>
      <c r="CS393" s="112">
        <v>2824.8980000000001</v>
      </c>
      <c r="CT393" s="121">
        <f t="shared" si="623"/>
        <v>-5.378666666666667E-2</v>
      </c>
      <c r="CU393" s="75">
        <f t="shared" si="624"/>
        <v>-8172</v>
      </c>
      <c r="CV393" s="75">
        <f t="shared" si="624"/>
        <v>-7854</v>
      </c>
      <c r="CW393" s="75">
        <f t="shared" si="624"/>
        <v>0</v>
      </c>
      <c r="CX393" s="126" cm="1">
        <f t="array" ref="CX393">IF($F393&lt;=10000,0,-ROUND(MAX(INDEX(CX$26:CX$38,MATCH(MAX($F393-CX$86-IF(CX$8="Yes",IF(CX$9=0,$U393,MIN($U393,CX$9)),0),0),CX$12:CX$25,1))*(MAX($F393-CX$86-IF(CX$8="Yes",IF(CX$9=0,$U393,MIN($U393,CX$9)),0),0)-INDEX(CX$12:CX$25,MATCH(MAX($F393-CX$86-IF(CX$8="Yes",IF(CX$9=0,$U393,MIN($U393,CX$9)),0),0),CX$12:CX$25,1)))+INDEX(CX$39:CX$51,MATCH(MAX($F393-CX$86-IF(CX$8="Yes",IF(CX$9=0,$U393,MIN($U393,CX$9)),0),0),CX$12:CX$25,1))-CX$87,0),0))*(1-_xlfn.IFNA(INDEX(WVFamilyCredit[Percent],MATCH(1,(WVFamilyCredit[Year]=Calc!$B$4)*(WVFamilyCredit[HH Size]=SUM(Calc!$B$11:$B$12))*(WVFamilyCredit[Status]=Calc!$B$8)*(WVFamilyCredit[greater than]&lt;=$F393)*(WVFamilyCredit[equal to or less than]&gt;=$F393),0)),0))</f>
        <v>-6689</v>
      </c>
      <c r="CY393" s="115" cm="1">
        <f t="array" ref="CY393">(1-_xlfn.IFNA(INDEX(WVFamilyCredit[Percent],MATCH(1,(WVFamilyCredit[Year]=Calc!$B$4)*(WVFamilyCredit[HH Size]=SUM(Calc!$B$11:$B$12))*(WVFamilyCredit[Status]=Calc!$B$8)*(WVFamilyCredit[greater than]&lt;=$F393)*(WVFamilyCredit[equal to or less than]&gt;=$F393),0)),0))</f>
        <v>1</v>
      </c>
      <c r="CZ393" s="112">
        <v>4985</v>
      </c>
      <c r="DA393" s="57"/>
      <c r="DB393" s="75">
        <f t="shared" si="494"/>
        <v>-6864</v>
      </c>
      <c r="DC393" s="75">
        <f t="shared" si="494"/>
        <v>0</v>
      </c>
      <c r="DE393" s="57"/>
      <c r="DF393" s="57">
        <f t="shared" si="625"/>
        <v>4363</v>
      </c>
      <c r="DG393" s="57">
        <f t="shared" si="626"/>
        <v>4440</v>
      </c>
      <c r="DH393">
        <v>0</v>
      </c>
      <c r="DI393" s="57">
        <f t="shared" si="627"/>
        <v>4347</v>
      </c>
      <c r="DJ393" s="75">
        <f t="shared" si="628"/>
        <v>3182</v>
      </c>
      <c r="DK393" s="75">
        <f t="shared" si="629"/>
        <v>3980</v>
      </c>
      <c r="DL393" s="75">
        <f t="shared" si="630"/>
        <v>3685</v>
      </c>
      <c r="DM393" s="57">
        <f t="shared" si="631"/>
        <v>3794</v>
      </c>
      <c r="DN393" s="57">
        <f t="shared" si="632"/>
        <v>3781</v>
      </c>
      <c r="DO393">
        <f>0</f>
        <v>0</v>
      </c>
      <c r="DP393">
        <v>0</v>
      </c>
      <c r="DQ393" s="57">
        <f t="shared" si="633"/>
        <v>-8068</v>
      </c>
      <c r="DR393" s="75">
        <f t="shared" si="634"/>
        <v>-6689</v>
      </c>
      <c r="EB393" s="209" cm="1">
        <f t="array" ref="EB393">_xlfn.IFNA(INDEX(CAeitcTable[],MATCH(1,(CAeitcTable[At Least]&lt;=$F393)*(CAeitcTable[But Not Over]&gt;=$F393),0),MATCH(MIN($B$12,3),VALUE(CAeitcTable[#Headers]),0)),0)</f>
        <v>0</v>
      </c>
      <c r="EC393">
        <f t="shared" si="597"/>
        <v>0</v>
      </c>
      <c r="ED393">
        <f t="shared" si="597"/>
        <v>0</v>
      </c>
      <c r="EE393">
        <f t="shared" si="597"/>
        <v>0</v>
      </c>
      <c r="EF393">
        <f t="shared" si="597"/>
        <v>0</v>
      </c>
      <c r="EI393">
        <f t="shared" si="531"/>
        <v>0</v>
      </c>
      <c r="EK393">
        <f t="shared" si="598"/>
        <v>0</v>
      </c>
      <c r="EL393">
        <f t="shared" si="598"/>
        <v>0</v>
      </c>
      <c r="EM393">
        <f t="shared" si="598"/>
        <v>0</v>
      </c>
      <c r="EN393">
        <f t="shared" si="598"/>
        <v>0</v>
      </c>
      <c r="EP393">
        <f t="shared" si="497"/>
        <v>0</v>
      </c>
      <c r="EQ393">
        <f t="shared" si="497"/>
        <v>0</v>
      </c>
      <c r="ER393" s="209">
        <f t="shared" si="635"/>
        <v>0</v>
      </c>
      <c r="ES393">
        <f t="shared" si="498"/>
        <v>0</v>
      </c>
      <c r="ET393">
        <f t="shared" si="498"/>
        <v>0</v>
      </c>
      <c r="EU393" s="213">
        <f t="shared" si="533"/>
        <v>0</v>
      </c>
      <c r="EW393" s="215">
        <f t="shared" si="636"/>
        <v>0</v>
      </c>
      <c r="EX393">
        <f t="shared" si="499"/>
        <v>0</v>
      </c>
      <c r="EY393">
        <f t="shared" si="499"/>
        <v>0</v>
      </c>
      <c r="FB393">
        <f t="shared" si="637"/>
        <v>0</v>
      </c>
      <c r="FC393">
        <f t="shared" si="637"/>
        <v>0</v>
      </c>
      <c r="FD393">
        <f t="shared" si="637"/>
        <v>0</v>
      </c>
      <c r="FG393" s="215">
        <f t="shared" si="638"/>
        <v>0</v>
      </c>
      <c r="FH393">
        <f t="shared" si="501"/>
        <v>0</v>
      </c>
      <c r="FI393">
        <f t="shared" si="501"/>
        <v>0</v>
      </c>
      <c r="FK393">
        <f t="shared" si="536"/>
        <v>0</v>
      </c>
      <c r="FL393" s="215">
        <f t="shared" si="639"/>
        <v>0</v>
      </c>
      <c r="FP393" s="215">
        <f t="shared" si="640"/>
        <v>0</v>
      </c>
      <c r="FQ393">
        <f t="shared" si="539"/>
        <v>0</v>
      </c>
      <c r="FR393" s="215">
        <f t="shared" si="641"/>
        <v>0</v>
      </c>
      <c r="FS393" s="209">
        <f t="shared" si="541"/>
        <v>315</v>
      </c>
      <c r="FU393">
        <f t="shared" si="542"/>
        <v>0</v>
      </c>
    </row>
    <row r="394" spans="6:177">
      <c r="F394" s="2"/>
      <c r="G394" s="2"/>
      <c r="H394" s="2"/>
      <c r="I394" s="2"/>
      <c r="J394" s="2"/>
      <c r="K394" s="2"/>
      <c r="L394" s="2"/>
      <c r="M394" s="2"/>
      <c r="N394" s="2"/>
      <c r="O394" s="2"/>
      <c r="P394" s="2"/>
      <c r="Q394" s="2"/>
      <c r="R394" s="2"/>
      <c r="S394" s="2"/>
      <c r="T394" s="2"/>
      <c r="U394" s="2"/>
      <c r="V394" s="2"/>
      <c r="W394" s="2"/>
      <c r="X394" s="2"/>
      <c r="Y394" s="2"/>
      <c r="Z394" s="2"/>
      <c r="AA394" s="2"/>
      <c r="AB394" s="2"/>
      <c r="AC394" s="2"/>
      <c r="AD394" s="128"/>
      <c r="AE394" s="2"/>
    </row>
    <row r="395" spans="6:177">
      <c r="F395" s="2"/>
      <c r="G395" s="2"/>
      <c r="H395" s="2"/>
      <c r="I395" s="2"/>
      <c r="J395" s="2"/>
      <c r="K395" s="2"/>
      <c r="L395" s="2"/>
      <c r="M395" s="2"/>
      <c r="N395" s="2"/>
      <c r="O395" s="2"/>
      <c r="P395" s="2"/>
      <c r="Q395" s="2"/>
      <c r="R395" s="2"/>
      <c r="S395" s="2"/>
      <c r="T395" s="2"/>
      <c r="U395" s="2"/>
      <c r="V395" s="2"/>
      <c r="W395" s="2"/>
      <c r="X395" s="2"/>
      <c r="Y395" s="2"/>
      <c r="Z395" s="2"/>
      <c r="AA395" s="2"/>
      <c r="AB395" s="2"/>
      <c r="AC395" s="2"/>
      <c r="AD395" s="128"/>
      <c r="AE395" s="2"/>
    </row>
    <row r="396" spans="6:177">
      <c r="F396" s="2"/>
      <c r="G396" s="2"/>
      <c r="H396" s="2"/>
      <c r="I396" s="2"/>
      <c r="J396" s="2"/>
      <c r="K396" s="2"/>
      <c r="L396" s="2"/>
      <c r="M396" s="2"/>
      <c r="N396" s="2"/>
      <c r="O396" s="2"/>
      <c r="P396" s="2"/>
      <c r="Q396" s="2"/>
      <c r="R396" s="2"/>
      <c r="S396" s="2"/>
      <c r="T396" s="2"/>
      <c r="U396" s="2"/>
      <c r="V396" s="2"/>
      <c r="W396" s="2"/>
      <c r="X396" s="2"/>
      <c r="Y396" s="2"/>
      <c r="Z396" s="2"/>
      <c r="AA396" s="2"/>
      <c r="AB396" s="2"/>
      <c r="AC396" s="2"/>
      <c r="AD396" s="128"/>
      <c r="AE396" s="2"/>
    </row>
    <row r="397" spans="6:177">
      <c r="F397" s="2"/>
      <c r="G397" s="2"/>
      <c r="H397" s="2"/>
      <c r="I397" s="2"/>
      <c r="J397" s="2"/>
      <c r="K397" s="2"/>
      <c r="L397" s="2"/>
      <c r="M397" s="2"/>
      <c r="N397" s="2"/>
      <c r="O397" s="2"/>
      <c r="P397" s="2"/>
      <c r="Q397" s="2"/>
      <c r="R397" s="2"/>
      <c r="S397" s="2"/>
      <c r="T397" s="2"/>
      <c r="U397" s="2"/>
      <c r="V397" s="2"/>
      <c r="W397" s="2"/>
      <c r="X397" s="2"/>
      <c r="Y397" s="2"/>
      <c r="Z397" s="2"/>
      <c r="AA397" s="2"/>
      <c r="AB397" s="2"/>
      <c r="AC397" s="2"/>
      <c r="AD397" s="128"/>
      <c r="AE397" s="2"/>
    </row>
    <row r="398" spans="6:177">
      <c r="F398" s="2"/>
      <c r="G398" s="2"/>
      <c r="H398" s="2"/>
      <c r="I398" s="2"/>
      <c r="J398" s="2"/>
      <c r="K398" s="2"/>
      <c r="L398" s="2"/>
      <c r="M398" s="2"/>
      <c r="N398" s="2"/>
      <c r="O398" s="2"/>
      <c r="P398" s="2"/>
      <c r="Q398" s="2"/>
      <c r="R398" s="2"/>
      <c r="S398" s="2"/>
      <c r="T398" s="2"/>
      <c r="U398" s="2"/>
      <c r="V398" s="2"/>
      <c r="W398" s="2"/>
      <c r="X398" s="2"/>
      <c r="Y398" s="2"/>
      <c r="Z398" s="2"/>
      <c r="AA398" s="2"/>
      <c r="AB398" s="2"/>
      <c r="AC398" s="2"/>
      <c r="AD398" s="128"/>
      <c r="AE398" s="2"/>
    </row>
    <row r="399" spans="6:177">
      <c r="F399" s="2"/>
      <c r="G399" s="2"/>
      <c r="H399" s="2"/>
      <c r="I399" s="2"/>
      <c r="J399" s="2"/>
      <c r="K399" s="2"/>
      <c r="L399" s="2"/>
      <c r="M399" s="2"/>
      <c r="N399" s="2"/>
      <c r="O399" s="2"/>
      <c r="P399" s="2"/>
      <c r="Q399" s="2"/>
      <c r="R399" s="2"/>
      <c r="S399" s="2"/>
      <c r="T399" s="2"/>
      <c r="U399" s="2"/>
      <c r="V399" s="2"/>
      <c r="W399" s="2"/>
      <c r="X399" s="2"/>
      <c r="Y399" s="2"/>
      <c r="Z399" s="2"/>
      <c r="AA399" s="2"/>
      <c r="AB399" s="2"/>
      <c r="AC399" s="2"/>
      <c r="AD399" s="128"/>
      <c r="AE399" s="2"/>
    </row>
    <row r="400" spans="6:177">
      <c r="F400" s="2"/>
      <c r="G400" s="2"/>
      <c r="H400" s="2"/>
      <c r="I400" s="2"/>
      <c r="J400" s="2"/>
      <c r="K400" s="2"/>
      <c r="L400" s="2"/>
      <c r="M400" s="2"/>
      <c r="N400" s="2"/>
      <c r="O400" s="2"/>
      <c r="P400" s="2"/>
      <c r="Q400" s="2"/>
      <c r="R400" s="2"/>
      <c r="S400" s="2"/>
      <c r="T400" s="2"/>
      <c r="U400" s="2"/>
      <c r="V400" s="2"/>
      <c r="W400" s="2"/>
      <c r="X400" s="2"/>
      <c r="Y400" s="2"/>
      <c r="Z400" s="2"/>
      <c r="AA400" s="2"/>
      <c r="AB400" s="2"/>
      <c r="AC400" s="2"/>
      <c r="AD400" s="128"/>
      <c r="AE400" s="2"/>
    </row>
    <row r="401" spans="6:31">
      <c r="F401" s="2"/>
      <c r="G401" s="2"/>
      <c r="H401" s="2"/>
      <c r="I401" s="2"/>
      <c r="J401" s="2"/>
      <c r="K401" s="2"/>
      <c r="L401" s="2"/>
      <c r="M401" s="2"/>
      <c r="N401" s="2"/>
      <c r="O401" s="2"/>
      <c r="P401" s="2"/>
      <c r="Q401" s="2"/>
      <c r="R401" s="2"/>
      <c r="S401" s="2"/>
      <c r="T401" s="2"/>
      <c r="U401" s="2"/>
      <c r="V401" s="2"/>
      <c r="W401" s="2"/>
      <c r="X401" s="2"/>
      <c r="Y401" s="2"/>
      <c r="Z401" s="2"/>
      <c r="AA401" s="2"/>
      <c r="AB401" s="2"/>
      <c r="AC401" s="2"/>
      <c r="AD401" s="128"/>
      <c r="AE401" s="2"/>
    </row>
    <row r="402" spans="6:31">
      <c r="F402" s="2"/>
      <c r="G402" s="2"/>
      <c r="H402" s="2"/>
      <c r="I402" s="2"/>
      <c r="J402" s="2"/>
      <c r="K402" s="2"/>
      <c r="L402" s="2"/>
      <c r="M402" s="2"/>
      <c r="N402" s="2"/>
      <c r="O402" s="2"/>
      <c r="P402" s="2"/>
      <c r="Q402" s="2"/>
      <c r="R402" s="2"/>
      <c r="S402" s="2"/>
      <c r="T402" s="2"/>
      <c r="U402" s="2"/>
      <c r="V402" s="2"/>
      <c r="W402" s="2"/>
      <c r="X402" s="2"/>
      <c r="Y402" s="2"/>
      <c r="Z402" s="2"/>
      <c r="AA402" s="2"/>
      <c r="AB402" s="2"/>
      <c r="AC402" s="2"/>
      <c r="AD402" s="128"/>
      <c r="AE402" s="2"/>
    </row>
    <row r="403" spans="6:31">
      <c r="F403" s="2"/>
      <c r="G403" s="2"/>
      <c r="H403" s="2"/>
      <c r="I403" s="2"/>
      <c r="J403" s="2"/>
      <c r="K403" s="2"/>
      <c r="L403" s="2"/>
      <c r="M403" s="2"/>
      <c r="N403" s="2"/>
      <c r="O403" s="2"/>
      <c r="P403" s="2"/>
      <c r="Q403" s="2"/>
      <c r="R403" s="2"/>
      <c r="S403" s="2"/>
      <c r="T403" s="2"/>
      <c r="U403" s="2"/>
      <c r="V403" s="2"/>
      <c r="W403" s="2"/>
      <c r="X403" s="2"/>
      <c r="Y403" s="2"/>
      <c r="Z403" s="2"/>
      <c r="AA403" s="2"/>
      <c r="AB403" s="2"/>
      <c r="AC403" s="2"/>
      <c r="AD403" s="128"/>
      <c r="AE403" s="2"/>
    </row>
    <row r="404" spans="6:31">
      <c r="F404" s="2"/>
      <c r="G404" s="2"/>
      <c r="H404" s="2"/>
      <c r="I404" s="2"/>
      <c r="J404" s="2"/>
      <c r="K404" s="2"/>
      <c r="L404" s="2"/>
      <c r="M404" s="2"/>
      <c r="N404" s="2"/>
      <c r="O404" s="2"/>
      <c r="P404" s="2"/>
      <c r="Q404" s="2"/>
      <c r="R404" s="2"/>
      <c r="S404" s="2"/>
      <c r="T404" s="2"/>
      <c r="U404" s="2"/>
      <c r="V404" s="2"/>
      <c r="W404" s="2"/>
      <c r="X404" s="2"/>
      <c r="Y404" s="2"/>
      <c r="Z404" s="2"/>
      <c r="AA404" s="2"/>
      <c r="AB404" s="2"/>
      <c r="AC404" s="2"/>
      <c r="AD404" s="128"/>
      <c r="AE404" s="2"/>
    </row>
    <row r="405" spans="6:31">
      <c r="F405" s="2"/>
      <c r="G405" s="2"/>
      <c r="H405" s="2"/>
      <c r="I405" s="2"/>
      <c r="J405" s="2"/>
      <c r="K405" s="2"/>
      <c r="L405" s="2"/>
      <c r="M405" s="2"/>
      <c r="N405" s="2"/>
      <c r="O405" s="2"/>
      <c r="P405" s="2"/>
      <c r="Q405" s="2"/>
      <c r="R405" s="2"/>
      <c r="S405" s="2"/>
      <c r="T405" s="2"/>
      <c r="U405" s="2"/>
      <c r="V405" s="2"/>
      <c r="W405" s="2"/>
      <c r="X405" s="2"/>
      <c r="Y405" s="2"/>
      <c r="Z405" s="2"/>
      <c r="AA405" s="2"/>
      <c r="AB405" s="2"/>
      <c r="AC405" s="2"/>
      <c r="AD405" s="128"/>
      <c r="AE405" s="2"/>
    </row>
    <row r="406" spans="6:31">
      <c r="F406" s="2"/>
      <c r="G406" s="2"/>
      <c r="H406" s="2"/>
      <c r="I406" s="2"/>
      <c r="J406" s="2"/>
      <c r="K406" s="2"/>
      <c r="L406" s="2"/>
      <c r="M406" s="2"/>
      <c r="N406" s="2"/>
      <c r="O406" s="2"/>
      <c r="P406" s="2"/>
      <c r="Q406" s="2"/>
      <c r="R406" s="2"/>
      <c r="S406" s="2"/>
      <c r="T406" s="2"/>
      <c r="U406" s="2"/>
      <c r="V406" s="2"/>
      <c r="W406" s="2"/>
      <c r="X406" s="2"/>
      <c r="Y406" s="2"/>
      <c r="Z406" s="2"/>
      <c r="AA406" s="2"/>
      <c r="AB406" s="2"/>
      <c r="AC406" s="2"/>
      <c r="AD406" s="128"/>
      <c r="AE406" s="2"/>
    </row>
    <row r="407" spans="6:31">
      <c r="F407" s="2"/>
      <c r="G407" s="2"/>
      <c r="H407" s="2"/>
      <c r="I407" s="2"/>
      <c r="J407" s="2"/>
      <c r="K407" s="2"/>
      <c r="L407" s="2"/>
      <c r="M407" s="2"/>
      <c r="N407" s="2"/>
      <c r="O407" s="2"/>
      <c r="P407" s="2"/>
      <c r="Q407" s="2"/>
      <c r="R407" s="2"/>
      <c r="S407" s="2"/>
      <c r="T407" s="2"/>
      <c r="U407" s="2"/>
      <c r="V407" s="2"/>
      <c r="W407" s="2"/>
      <c r="X407" s="2"/>
      <c r="Y407" s="2"/>
      <c r="Z407" s="2"/>
      <c r="AA407" s="2"/>
      <c r="AB407" s="2"/>
      <c r="AC407" s="2"/>
      <c r="AD407" s="128"/>
      <c r="AE407" s="2"/>
    </row>
    <row r="408" spans="6:31">
      <c r="F408" s="2"/>
      <c r="G408" s="2"/>
      <c r="H408" s="2"/>
      <c r="I408" s="2"/>
      <c r="J408" s="2"/>
      <c r="K408" s="2"/>
      <c r="L408" s="2"/>
      <c r="M408" s="2"/>
      <c r="N408" s="2"/>
      <c r="O408" s="2"/>
      <c r="P408" s="2"/>
      <c r="Q408" s="2"/>
      <c r="R408" s="2"/>
      <c r="S408" s="2"/>
      <c r="T408" s="2"/>
      <c r="U408" s="2"/>
      <c r="V408" s="2"/>
      <c r="W408" s="2"/>
      <c r="X408" s="2"/>
      <c r="Y408" s="2"/>
      <c r="Z408" s="2"/>
      <c r="AA408" s="2"/>
      <c r="AB408" s="2"/>
      <c r="AC408" s="2"/>
      <c r="AD408" s="128"/>
      <c r="AE408" s="2"/>
    </row>
    <row r="409" spans="6:31">
      <c r="F409" s="2"/>
      <c r="G409" s="2"/>
      <c r="H409" s="2"/>
      <c r="I409" s="2"/>
      <c r="J409" s="2"/>
      <c r="K409" s="2"/>
      <c r="L409" s="2"/>
      <c r="M409" s="2"/>
      <c r="N409" s="2"/>
      <c r="O409" s="2"/>
      <c r="P409" s="2"/>
      <c r="Q409" s="2"/>
      <c r="R409" s="2"/>
      <c r="S409" s="2"/>
      <c r="T409" s="2"/>
      <c r="U409" s="2"/>
      <c r="V409" s="2"/>
      <c r="W409" s="2"/>
      <c r="X409" s="2"/>
      <c r="Y409" s="2"/>
      <c r="Z409" s="2"/>
      <c r="AA409" s="2"/>
      <c r="AB409" s="2"/>
      <c r="AC409" s="2"/>
      <c r="AD409" s="128"/>
      <c r="AE409" s="2"/>
    </row>
    <row r="410" spans="6:31">
      <c r="F410" s="2"/>
      <c r="G410" s="2"/>
      <c r="H410" s="2"/>
      <c r="I410" s="2"/>
      <c r="J410" s="2"/>
      <c r="K410" s="2"/>
      <c r="L410" s="2"/>
      <c r="M410" s="2"/>
      <c r="N410" s="2"/>
      <c r="O410" s="2"/>
      <c r="P410" s="2"/>
      <c r="Q410" s="2"/>
      <c r="R410" s="2"/>
      <c r="S410" s="2"/>
      <c r="T410" s="2"/>
      <c r="U410" s="2"/>
      <c r="V410" s="2"/>
      <c r="W410" s="2"/>
      <c r="X410" s="2"/>
      <c r="Y410" s="2"/>
      <c r="Z410" s="2"/>
      <c r="AA410" s="2"/>
      <c r="AB410" s="2"/>
      <c r="AC410" s="2"/>
      <c r="AD410" s="128"/>
      <c r="AE410" s="2"/>
    </row>
    <row r="411" spans="6:31">
      <c r="F411" s="2"/>
      <c r="G411" s="2"/>
      <c r="H411" s="2"/>
      <c r="I411" s="2"/>
      <c r="J411" s="2"/>
      <c r="K411" s="2"/>
      <c r="L411" s="2"/>
      <c r="M411" s="2"/>
      <c r="N411" s="2"/>
      <c r="O411" s="2"/>
      <c r="P411" s="2"/>
      <c r="Q411" s="2"/>
      <c r="R411" s="2"/>
      <c r="S411" s="2"/>
      <c r="T411" s="2"/>
      <c r="U411" s="2"/>
      <c r="V411" s="2"/>
      <c r="W411" s="2"/>
      <c r="X411" s="2"/>
      <c r="Y411" s="2"/>
      <c r="Z411" s="2"/>
      <c r="AA411" s="2"/>
      <c r="AB411" s="2"/>
      <c r="AC411" s="2"/>
      <c r="AD411" s="128"/>
      <c r="AE411" s="2"/>
    </row>
    <row r="412" spans="6:31">
      <c r="F412" s="2"/>
      <c r="G412" s="2"/>
      <c r="H412" s="2"/>
      <c r="I412" s="2"/>
      <c r="J412" s="2"/>
      <c r="K412" s="2"/>
      <c r="L412" s="2"/>
      <c r="M412" s="2"/>
      <c r="N412" s="2"/>
      <c r="O412" s="2"/>
      <c r="P412" s="2"/>
      <c r="Q412" s="2"/>
      <c r="R412" s="2"/>
      <c r="S412" s="2"/>
      <c r="T412" s="2"/>
      <c r="U412" s="2"/>
      <c r="V412" s="2"/>
      <c r="W412" s="2"/>
      <c r="X412" s="2"/>
      <c r="Y412" s="2"/>
      <c r="Z412" s="2"/>
      <c r="AA412" s="2"/>
      <c r="AB412" s="2"/>
      <c r="AC412" s="2"/>
      <c r="AD412" s="128"/>
      <c r="AE412" s="2"/>
    </row>
    <row r="413" spans="6:31">
      <c r="F413" s="2"/>
      <c r="G413" s="2"/>
      <c r="H413" s="2"/>
      <c r="I413" s="2"/>
      <c r="J413" s="2"/>
      <c r="K413" s="2"/>
      <c r="L413" s="2"/>
      <c r="M413" s="2"/>
      <c r="N413" s="2"/>
      <c r="O413" s="2"/>
      <c r="P413" s="2"/>
      <c r="Q413" s="2"/>
      <c r="R413" s="2"/>
      <c r="S413" s="2"/>
      <c r="T413" s="2"/>
      <c r="U413" s="2"/>
      <c r="V413" s="2"/>
      <c r="W413" s="2"/>
      <c r="X413" s="2"/>
      <c r="Y413" s="2"/>
      <c r="Z413" s="2"/>
      <c r="AA413" s="2"/>
      <c r="AB413" s="2"/>
      <c r="AC413" s="2"/>
      <c r="AD413" s="128"/>
      <c r="AE413" s="2"/>
    </row>
    <row r="414" spans="6:31">
      <c r="F414" s="2"/>
      <c r="G414" s="2"/>
      <c r="H414" s="2"/>
      <c r="I414" s="2"/>
      <c r="J414" s="2"/>
      <c r="K414" s="2"/>
      <c r="L414" s="2"/>
      <c r="M414" s="2"/>
      <c r="N414" s="2"/>
      <c r="O414" s="2"/>
      <c r="P414" s="2"/>
      <c r="Q414" s="2"/>
      <c r="R414" s="2"/>
      <c r="S414" s="2"/>
      <c r="T414" s="2"/>
      <c r="U414" s="2"/>
      <c r="V414" s="2"/>
      <c r="W414" s="2"/>
      <c r="X414" s="2"/>
      <c r="Y414" s="2"/>
      <c r="Z414" s="2"/>
      <c r="AA414" s="2"/>
      <c r="AB414" s="2"/>
      <c r="AC414" s="2"/>
      <c r="AD414" s="128"/>
      <c r="AE414" s="2"/>
    </row>
    <row r="415" spans="6:31">
      <c r="F415" s="2"/>
      <c r="G415" s="2"/>
      <c r="H415" s="2"/>
      <c r="I415" s="2"/>
      <c r="J415" s="2"/>
      <c r="K415" s="2"/>
      <c r="L415" s="2"/>
      <c r="M415" s="2"/>
      <c r="N415" s="2"/>
      <c r="O415" s="2"/>
      <c r="P415" s="2"/>
      <c r="Q415" s="2"/>
      <c r="R415" s="2"/>
      <c r="S415" s="2"/>
      <c r="T415" s="2"/>
      <c r="U415" s="2"/>
      <c r="V415" s="2"/>
      <c r="W415" s="2"/>
      <c r="X415" s="2"/>
      <c r="Y415" s="2"/>
      <c r="Z415" s="2"/>
      <c r="AA415" s="2"/>
      <c r="AB415" s="2"/>
      <c r="AC415" s="2"/>
      <c r="AD415" s="128"/>
      <c r="AE415" s="2"/>
    </row>
    <row r="416" spans="6:31">
      <c r="F416" s="2"/>
      <c r="G416" s="2"/>
      <c r="H416" s="2"/>
      <c r="I416" s="2"/>
      <c r="J416" s="2"/>
      <c r="K416" s="2"/>
      <c r="L416" s="2"/>
      <c r="M416" s="2"/>
      <c r="N416" s="2"/>
      <c r="O416" s="2"/>
      <c r="P416" s="2"/>
      <c r="Q416" s="2"/>
      <c r="R416" s="2"/>
      <c r="S416" s="2"/>
      <c r="T416" s="2"/>
      <c r="U416" s="2"/>
      <c r="V416" s="2"/>
      <c r="W416" s="2"/>
      <c r="X416" s="2"/>
      <c r="Y416" s="2"/>
      <c r="Z416" s="2"/>
      <c r="AA416" s="2"/>
      <c r="AB416" s="2"/>
      <c r="AC416" s="2"/>
      <c r="AD416" s="128"/>
      <c r="AE416" s="2"/>
    </row>
    <row r="417" spans="6:31">
      <c r="F417" s="2"/>
      <c r="G417" s="2"/>
      <c r="H417" s="2"/>
      <c r="I417" s="2"/>
      <c r="J417" s="2"/>
      <c r="K417" s="2"/>
      <c r="L417" s="2"/>
      <c r="M417" s="2"/>
      <c r="N417" s="2"/>
      <c r="O417" s="2"/>
      <c r="P417" s="2"/>
      <c r="Q417" s="2"/>
      <c r="R417" s="2"/>
      <c r="S417" s="2"/>
      <c r="T417" s="2"/>
      <c r="U417" s="2"/>
      <c r="V417" s="2"/>
      <c r="W417" s="2"/>
      <c r="X417" s="2"/>
      <c r="Y417" s="2"/>
      <c r="Z417" s="2"/>
      <c r="AA417" s="2"/>
      <c r="AB417" s="2"/>
      <c r="AC417" s="2"/>
      <c r="AD417" s="128"/>
      <c r="AE417" s="2"/>
    </row>
    <row r="418" spans="6:31">
      <c r="F418" s="2"/>
      <c r="G418" s="2"/>
      <c r="H418" s="2"/>
      <c r="I418" s="2"/>
      <c r="J418" s="2"/>
      <c r="K418" s="2"/>
      <c r="L418" s="2"/>
      <c r="M418" s="2"/>
      <c r="N418" s="2"/>
      <c r="O418" s="2"/>
      <c r="P418" s="2"/>
      <c r="Q418" s="2"/>
      <c r="R418" s="2"/>
      <c r="S418" s="2"/>
      <c r="T418" s="2"/>
      <c r="U418" s="2"/>
      <c r="V418" s="2"/>
      <c r="W418" s="2"/>
      <c r="X418" s="2"/>
      <c r="Y418" s="2"/>
      <c r="Z418" s="2"/>
      <c r="AA418" s="2"/>
      <c r="AB418" s="2"/>
      <c r="AC418" s="2"/>
      <c r="AD418" s="128"/>
      <c r="AE418" s="2"/>
    </row>
    <row r="419" spans="6:31">
      <c r="F419" s="2"/>
      <c r="G419" s="2"/>
      <c r="H419" s="2"/>
      <c r="I419" s="2"/>
      <c r="J419" s="2"/>
      <c r="K419" s="2"/>
      <c r="L419" s="2"/>
      <c r="M419" s="2"/>
      <c r="N419" s="2"/>
      <c r="O419" s="2"/>
      <c r="P419" s="2"/>
      <c r="Q419" s="2"/>
      <c r="R419" s="2"/>
      <c r="S419" s="2"/>
      <c r="T419" s="2"/>
      <c r="U419" s="2"/>
      <c r="V419" s="2"/>
      <c r="W419" s="2"/>
      <c r="X419" s="2"/>
      <c r="Y419" s="2"/>
      <c r="Z419" s="2"/>
      <c r="AA419" s="2"/>
      <c r="AB419" s="2"/>
      <c r="AC419" s="2"/>
      <c r="AD419" s="128"/>
      <c r="AE419" s="2"/>
    </row>
    <row r="420" spans="6:31">
      <c r="F420" s="2"/>
      <c r="G420" s="2"/>
      <c r="H420" s="2"/>
      <c r="I420" s="2"/>
      <c r="J420" s="2"/>
      <c r="K420" s="2"/>
      <c r="L420" s="2"/>
      <c r="M420" s="2"/>
      <c r="N420" s="2"/>
      <c r="O420" s="2"/>
      <c r="P420" s="2"/>
      <c r="Q420" s="2"/>
      <c r="R420" s="2"/>
      <c r="S420" s="2"/>
      <c r="T420" s="2"/>
      <c r="U420" s="2"/>
      <c r="V420" s="2"/>
      <c r="W420" s="2"/>
      <c r="X420" s="2"/>
      <c r="Y420" s="2"/>
      <c r="Z420" s="2"/>
      <c r="AA420" s="2"/>
      <c r="AB420" s="2"/>
      <c r="AC420" s="2"/>
      <c r="AD420" s="128"/>
      <c r="AE420" s="2"/>
    </row>
    <row r="421" spans="6:31">
      <c r="F421" s="2"/>
      <c r="G421" s="2"/>
      <c r="H421" s="2"/>
      <c r="I421" s="2"/>
      <c r="J421" s="2"/>
      <c r="K421" s="2"/>
      <c r="L421" s="2"/>
      <c r="M421" s="2"/>
      <c r="N421" s="2"/>
      <c r="O421" s="2"/>
      <c r="P421" s="2"/>
      <c r="Q421" s="2"/>
      <c r="R421" s="2"/>
      <c r="S421" s="2"/>
      <c r="T421" s="2"/>
      <c r="U421" s="2"/>
      <c r="V421" s="2"/>
      <c r="W421" s="2"/>
      <c r="X421" s="2"/>
      <c r="Y421" s="2"/>
      <c r="Z421" s="2"/>
      <c r="AA421" s="2"/>
      <c r="AB421" s="2"/>
      <c r="AC421" s="2"/>
      <c r="AD421" s="128"/>
      <c r="AE421" s="2"/>
    </row>
    <row r="422" spans="6:31">
      <c r="F422" s="2"/>
      <c r="G422" s="2"/>
      <c r="H422" s="2"/>
      <c r="I422" s="2"/>
      <c r="J422" s="2"/>
      <c r="K422" s="2"/>
      <c r="L422" s="2"/>
      <c r="M422" s="2"/>
      <c r="N422" s="2"/>
      <c r="O422" s="2"/>
      <c r="P422" s="2"/>
      <c r="Q422" s="2"/>
      <c r="R422" s="2"/>
      <c r="S422" s="2"/>
      <c r="T422" s="2"/>
      <c r="U422" s="2"/>
      <c r="V422" s="2"/>
      <c r="W422" s="2"/>
      <c r="X422" s="2"/>
      <c r="Y422" s="2"/>
      <c r="Z422" s="2"/>
      <c r="AA422" s="2"/>
      <c r="AB422" s="2"/>
      <c r="AC422" s="2"/>
      <c r="AD422" s="128"/>
      <c r="AE422" s="2"/>
    </row>
    <row r="423" spans="6:31">
      <c r="F423" s="2"/>
      <c r="G423" s="2"/>
      <c r="H423" s="2"/>
      <c r="I423" s="2"/>
      <c r="J423" s="2"/>
      <c r="K423" s="2"/>
      <c r="L423" s="2"/>
      <c r="M423" s="2"/>
      <c r="N423" s="2"/>
      <c r="O423" s="2"/>
      <c r="P423" s="2"/>
      <c r="Q423" s="2"/>
      <c r="R423" s="2"/>
      <c r="S423" s="2"/>
      <c r="T423" s="2"/>
      <c r="U423" s="2"/>
      <c r="V423" s="2"/>
      <c r="W423" s="2"/>
      <c r="X423" s="2"/>
      <c r="Y423" s="2"/>
      <c r="Z423" s="2"/>
      <c r="AA423" s="2"/>
      <c r="AB423" s="2"/>
      <c r="AC423" s="2"/>
      <c r="AD423" s="128"/>
      <c r="AE423" s="2"/>
    </row>
    <row r="424" spans="6:31">
      <c r="F424" s="2"/>
      <c r="G424" s="2"/>
      <c r="H424" s="2"/>
      <c r="I424" s="2"/>
      <c r="J424" s="2"/>
      <c r="K424" s="2"/>
      <c r="L424" s="2"/>
      <c r="M424" s="2"/>
      <c r="N424" s="2"/>
      <c r="O424" s="2"/>
      <c r="P424" s="2"/>
      <c r="Q424" s="2"/>
      <c r="R424" s="2"/>
      <c r="S424" s="2"/>
      <c r="T424" s="2"/>
      <c r="U424" s="2"/>
      <c r="V424" s="2"/>
      <c r="W424" s="2"/>
      <c r="X424" s="2"/>
      <c r="Y424" s="2"/>
      <c r="Z424" s="2"/>
      <c r="AA424" s="2"/>
      <c r="AB424" s="2"/>
      <c r="AC424" s="2"/>
      <c r="AD424" s="128"/>
      <c r="AE424" s="2"/>
    </row>
    <row r="425" spans="6:31">
      <c r="F425" s="2"/>
      <c r="G425" s="2"/>
      <c r="H425" s="2"/>
      <c r="I425" s="2"/>
      <c r="J425" s="2"/>
      <c r="K425" s="2"/>
      <c r="L425" s="2"/>
      <c r="M425" s="2"/>
      <c r="N425" s="2"/>
      <c r="O425" s="2"/>
      <c r="P425" s="2"/>
      <c r="Q425" s="2"/>
      <c r="R425" s="2"/>
      <c r="S425" s="2"/>
      <c r="T425" s="2"/>
      <c r="U425" s="2"/>
      <c r="V425" s="2"/>
      <c r="W425" s="2"/>
      <c r="X425" s="2"/>
      <c r="Y425" s="2"/>
      <c r="Z425" s="2"/>
      <c r="AA425" s="2"/>
      <c r="AB425" s="2"/>
      <c r="AC425" s="2"/>
      <c r="AD425" s="128"/>
      <c r="AE425" s="2"/>
    </row>
    <row r="426" spans="6:31">
      <c r="F426" s="2"/>
      <c r="G426" s="2"/>
      <c r="H426" s="2"/>
      <c r="I426" s="2"/>
      <c r="J426" s="2"/>
      <c r="K426" s="2"/>
      <c r="L426" s="2"/>
      <c r="M426" s="2"/>
      <c r="N426" s="2"/>
      <c r="O426" s="2"/>
      <c r="P426" s="2"/>
      <c r="Q426" s="2"/>
      <c r="R426" s="2"/>
      <c r="S426" s="2"/>
      <c r="T426" s="2"/>
      <c r="U426" s="2"/>
      <c r="V426" s="2"/>
      <c r="W426" s="2"/>
      <c r="X426" s="2"/>
      <c r="Y426" s="2"/>
      <c r="Z426" s="2"/>
      <c r="AA426" s="2"/>
      <c r="AB426" s="2"/>
      <c r="AC426" s="2"/>
      <c r="AD426" s="128"/>
      <c r="AE426" s="2"/>
    </row>
    <row r="427" spans="6:31">
      <c r="F427" s="2"/>
      <c r="G427" s="2"/>
      <c r="H427" s="2"/>
      <c r="I427" s="2"/>
      <c r="J427" s="2"/>
      <c r="K427" s="2"/>
      <c r="L427" s="2"/>
      <c r="M427" s="2"/>
      <c r="N427" s="2"/>
      <c r="O427" s="2"/>
      <c r="P427" s="2"/>
      <c r="Q427" s="2"/>
      <c r="R427" s="2"/>
      <c r="S427" s="2"/>
      <c r="T427" s="2"/>
      <c r="U427" s="2"/>
      <c r="V427" s="2"/>
      <c r="W427" s="2"/>
      <c r="X427" s="2"/>
      <c r="Y427" s="2"/>
      <c r="Z427" s="2"/>
      <c r="AA427" s="2"/>
      <c r="AB427" s="2"/>
      <c r="AC427" s="2"/>
      <c r="AD427" s="128"/>
      <c r="AE427" s="2"/>
    </row>
    <row r="428" spans="6:31">
      <c r="F428" s="2"/>
      <c r="G428" s="2"/>
      <c r="H428" s="2"/>
      <c r="I428" s="2"/>
      <c r="J428" s="2"/>
      <c r="K428" s="2"/>
      <c r="L428" s="2"/>
      <c r="M428" s="2"/>
      <c r="N428" s="2"/>
      <c r="O428" s="2"/>
      <c r="P428" s="2"/>
      <c r="Q428" s="2"/>
      <c r="R428" s="2"/>
      <c r="S428" s="2"/>
      <c r="T428" s="2"/>
      <c r="U428" s="2"/>
      <c r="V428" s="2"/>
      <c r="W428" s="2"/>
      <c r="X428" s="2"/>
      <c r="Y428" s="2"/>
      <c r="Z428" s="2"/>
      <c r="AA428" s="2"/>
      <c r="AB428" s="2"/>
      <c r="AC428" s="2"/>
      <c r="AD428" s="128"/>
      <c r="AE428" s="2"/>
    </row>
    <row r="429" spans="6:31">
      <c r="F429" s="2"/>
      <c r="G429" s="2"/>
      <c r="H429" s="2"/>
      <c r="I429" s="2"/>
      <c r="J429" s="2"/>
      <c r="K429" s="2"/>
      <c r="L429" s="2"/>
      <c r="M429" s="2"/>
      <c r="N429" s="2"/>
      <c r="O429" s="2"/>
      <c r="P429" s="2"/>
      <c r="Q429" s="2"/>
      <c r="R429" s="2"/>
      <c r="S429" s="2"/>
      <c r="T429" s="2"/>
      <c r="U429" s="2"/>
      <c r="V429" s="2"/>
      <c r="W429" s="2"/>
      <c r="X429" s="2"/>
      <c r="Y429" s="2"/>
      <c r="Z429" s="2"/>
      <c r="AA429" s="2"/>
      <c r="AB429" s="2"/>
      <c r="AC429" s="2"/>
      <c r="AD429" s="128"/>
      <c r="AE429" s="2"/>
    </row>
    <row r="430" spans="6:31">
      <c r="F430" s="2"/>
      <c r="G430" s="2"/>
      <c r="H430" s="2"/>
      <c r="I430" s="2"/>
      <c r="J430" s="2"/>
      <c r="K430" s="2"/>
      <c r="L430" s="2"/>
      <c r="M430" s="2"/>
      <c r="N430" s="2"/>
      <c r="O430" s="2"/>
      <c r="P430" s="2"/>
      <c r="Q430" s="2"/>
      <c r="R430" s="2"/>
      <c r="S430" s="2"/>
      <c r="T430" s="2"/>
      <c r="U430" s="2"/>
      <c r="V430" s="2"/>
      <c r="W430" s="2"/>
      <c r="X430" s="2"/>
      <c r="Y430" s="2"/>
      <c r="Z430" s="2"/>
      <c r="AA430" s="2"/>
      <c r="AB430" s="2"/>
      <c r="AC430" s="2"/>
      <c r="AD430" s="128"/>
      <c r="AE430" s="2"/>
    </row>
    <row r="431" spans="6:31">
      <c r="F431" s="2"/>
      <c r="G431" s="2"/>
      <c r="H431" s="2"/>
      <c r="I431" s="2"/>
      <c r="J431" s="2"/>
      <c r="K431" s="2"/>
      <c r="L431" s="2"/>
      <c r="M431" s="2"/>
      <c r="N431" s="2"/>
      <c r="O431" s="2"/>
      <c r="P431" s="2"/>
      <c r="Q431" s="2"/>
      <c r="R431" s="2"/>
      <c r="S431" s="2"/>
      <c r="T431" s="2"/>
      <c r="U431" s="2"/>
      <c r="V431" s="2"/>
      <c r="W431" s="2"/>
      <c r="X431" s="2"/>
      <c r="Y431" s="2"/>
      <c r="Z431" s="2"/>
      <c r="AA431" s="2"/>
      <c r="AB431" s="2"/>
      <c r="AC431" s="2"/>
      <c r="AD431" s="128"/>
      <c r="AE431" s="2"/>
    </row>
    <row r="432" spans="6:31">
      <c r="F432" s="2"/>
      <c r="G432" s="2"/>
      <c r="H432" s="2"/>
      <c r="I432" s="2"/>
      <c r="J432" s="2"/>
      <c r="K432" s="2"/>
      <c r="L432" s="2"/>
      <c r="M432" s="2"/>
      <c r="N432" s="2"/>
      <c r="O432" s="2"/>
      <c r="P432" s="2"/>
      <c r="Q432" s="2"/>
      <c r="R432" s="2"/>
      <c r="S432" s="2"/>
      <c r="T432" s="2"/>
      <c r="U432" s="2"/>
      <c r="V432" s="2"/>
      <c r="W432" s="2"/>
      <c r="X432" s="2"/>
      <c r="Y432" s="2"/>
      <c r="Z432" s="2"/>
      <c r="AA432" s="2"/>
      <c r="AB432" s="2"/>
      <c r="AC432" s="2"/>
      <c r="AD432" s="128"/>
      <c r="AE432" s="2"/>
    </row>
    <row r="433" spans="6:31">
      <c r="F433" s="2"/>
      <c r="G433" s="2"/>
      <c r="H433" s="2"/>
      <c r="I433" s="2"/>
      <c r="J433" s="2"/>
      <c r="K433" s="2"/>
      <c r="L433" s="2"/>
      <c r="M433" s="2"/>
      <c r="N433" s="2"/>
      <c r="O433" s="2"/>
      <c r="P433" s="2"/>
      <c r="Q433" s="2"/>
      <c r="R433" s="2"/>
      <c r="S433" s="2"/>
      <c r="T433" s="2"/>
      <c r="U433" s="2"/>
      <c r="V433" s="2"/>
      <c r="W433" s="2"/>
      <c r="X433" s="2"/>
      <c r="Y433" s="2"/>
      <c r="Z433" s="2"/>
      <c r="AA433" s="2"/>
      <c r="AB433" s="2"/>
      <c r="AC433" s="2"/>
      <c r="AD433" s="128"/>
      <c r="AE433" s="2"/>
    </row>
    <row r="434" spans="6:31">
      <c r="F434" s="2"/>
      <c r="G434" s="2"/>
      <c r="H434" s="2"/>
      <c r="I434" s="2"/>
      <c r="J434" s="2"/>
      <c r="K434" s="2"/>
      <c r="L434" s="2"/>
      <c r="M434" s="2"/>
      <c r="N434" s="2"/>
      <c r="O434" s="2"/>
      <c r="P434" s="2"/>
      <c r="Q434" s="2"/>
      <c r="R434" s="2"/>
      <c r="S434" s="2"/>
      <c r="T434" s="2"/>
      <c r="U434" s="2"/>
      <c r="V434" s="2"/>
      <c r="W434" s="2"/>
      <c r="X434" s="2"/>
      <c r="Y434" s="2"/>
      <c r="Z434" s="2"/>
      <c r="AA434" s="2"/>
      <c r="AB434" s="2"/>
      <c r="AC434" s="2"/>
      <c r="AD434" s="128"/>
      <c r="AE434" s="2"/>
    </row>
    <row r="435" spans="6:31">
      <c r="F435" s="2"/>
      <c r="G435" s="2"/>
      <c r="H435" s="2"/>
      <c r="I435" s="2"/>
      <c r="J435" s="2"/>
      <c r="K435" s="2"/>
      <c r="L435" s="2"/>
      <c r="M435" s="2"/>
      <c r="N435" s="2"/>
      <c r="O435" s="2"/>
      <c r="P435" s="2"/>
      <c r="Q435" s="2"/>
      <c r="R435" s="2"/>
      <c r="S435" s="2"/>
      <c r="T435" s="2"/>
      <c r="U435" s="2"/>
      <c r="V435" s="2"/>
      <c r="W435" s="2"/>
      <c r="X435" s="2"/>
      <c r="Y435" s="2"/>
      <c r="Z435" s="2"/>
      <c r="AA435" s="2"/>
      <c r="AB435" s="2"/>
      <c r="AC435" s="2"/>
      <c r="AD435" s="128"/>
      <c r="AE435" s="2"/>
    </row>
    <row r="436" spans="6:31">
      <c r="F436" s="2"/>
      <c r="G436" s="2"/>
      <c r="H436" s="2"/>
      <c r="I436" s="2"/>
      <c r="J436" s="2"/>
      <c r="K436" s="2"/>
      <c r="L436" s="2"/>
      <c r="M436" s="2"/>
      <c r="N436" s="2"/>
      <c r="O436" s="2"/>
      <c r="P436" s="2"/>
      <c r="Q436" s="2"/>
      <c r="R436" s="2"/>
      <c r="S436" s="2"/>
      <c r="T436" s="2"/>
      <c r="U436" s="2"/>
      <c r="V436" s="2"/>
      <c r="W436" s="2"/>
      <c r="X436" s="2"/>
      <c r="Y436" s="2"/>
      <c r="Z436" s="2"/>
      <c r="AA436" s="2"/>
      <c r="AB436" s="2"/>
      <c r="AC436" s="2"/>
      <c r="AD436" s="128"/>
      <c r="AE436" s="2"/>
    </row>
    <row r="437" spans="6:31">
      <c r="F437" s="2"/>
      <c r="G437" s="2"/>
      <c r="H437" s="2"/>
      <c r="I437" s="2"/>
      <c r="J437" s="2"/>
      <c r="K437" s="2"/>
      <c r="L437" s="2"/>
      <c r="M437" s="2"/>
      <c r="N437" s="2"/>
      <c r="O437" s="2"/>
      <c r="P437" s="2"/>
      <c r="Q437" s="2"/>
      <c r="R437" s="2"/>
      <c r="S437" s="2"/>
      <c r="T437" s="2"/>
      <c r="U437" s="2"/>
      <c r="V437" s="2"/>
      <c r="W437" s="2"/>
      <c r="X437" s="2"/>
      <c r="Y437" s="2"/>
      <c r="Z437" s="2"/>
      <c r="AA437" s="2"/>
      <c r="AB437" s="2"/>
      <c r="AC437" s="2"/>
      <c r="AD437" s="128"/>
      <c r="AE437" s="2"/>
    </row>
    <row r="438" spans="6:31">
      <c r="F438" s="2"/>
      <c r="G438" s="2"/>
      <c r="H438" s="2"/>
      <c r="I438" s="2"/>
      <c r="J438" s="2"/>
      <c r="K438" s="2"/>
      <c r="L438" s="2"/>
      <c r="M438" s="2"/>
      <c r="N438" s="2"/>
      <c r="O438" s="2"/>
      <c r="P438" s="2"/>
      <c r="Q438" s="2"/>
      <c r="R438" s="2"/>
      <c r="S438" s="2"/>
      <c r="T438" s="2"/>
      <c r="U438" s="2"/>
      <c r="V438" s="2"/>
      <c r="W438" s="2"/>
      <c r="X438" s="2"/>
      <c r="Y438" s="2"/>
      <c r="Z438" s="2"/>
      <c r="AA438" s="2"/>
      <c r="AB438" s="2"/>
      <c r="AC438" s="2"/>
      <c r="AD438" s="128"/>
      <c r="AE438" s="2"/>
    </row>
    <row r="439" spans="6:31">
      <c r="F439" s="2"/>
      <c r="G439" s="2"/>
      <c r="H439" s="2"/>
      <c r="I439" s="2"/>
      <c r="J439" s="2"/>
      <c r="K439" s="2"/>
      <c r="L439" s="2"/>
      <c r="M439" s="2"/>
      <c r="N439" s="2"/>
      <c r="O439" s="2"/>
      <c r="P439" s="2"/>
      <c r="Q439" s="2"/>
      <c r="R439" s="2"/>
      <c r="S439" s="2"/>
      <c r="T439" s="2"/>
      <c r="U439" s="2"/>
      <c r="V439" s="2"/>
      <c r="W439" s="2"/>
      <c r="X439" s="2"/>
      <c r="Y439" s="2"/>
      <c r="Z439" s="2"/>
      <c r="AA439" s="2"/>
      <c r="AB439" s="2"/>
      <c r="AC439" s="2"/>
      <c r="AD439" s="128"/>
      <c r="AE439" s="2"/>
    </row>
    <row r="440" spans="6:31">
      <c r="F440" s="2"/>
      <c r="G440" s="2"/>
      <c r="H440" s="2"/>
      <c r="I440" s="2"/>
      <c r="J440" s="2"/>
      <c r="K440" s="2"/>
      <c r="L440" s="2"/>
      <c r="M440" s="2"/>
      <c r="N440" s="2"/>
      <c r="O440" s="2"/>
      <c r="P440" s="2"/>
      <c r="Q440" s="2"/>
      <c r="R440" s="2"/>
      <c r="S440" s="2"/>
      <c r="T440" s="2"/>
      <c r="U440" s="2"/>
      <c r="V440" s="2"/>
      <c r="W440" s="2"/>
      <c r="X440" s="2"/>
      <c r="Y440" s="2"/>
      <c r="Z440" s="2"/>
      <c r="AA440" s="2"/>
      <c r="AB440" s="2"/>
      <c r="AC440" s="2"/>
      <c r="AD440" s="128"/>
      <c r="AE440" s="2"/>
    </row>
    <row r="441" spans="6:31">
      <c r="F441" s="2"/>
      <c r="G441" s="2"/>
      <c r="H441" s="2"/>
      <c r="I441" s="2"/>
      <c r="J441" s="2"/>
      <c r="K441" s="2"/>
      <c r="L441" s="2"/>
      <c r="M441" s="2"/>
      <c r="N441" s="2"/>
      <c r="O441" s="2"/>
      <c r="P441" s="2"/>
      <c r="Q441" s="2"/>
      <c r="R441" s="2"/>
      <c r="S441" s="2"/>
      <c r="T441" s="2"/>
      <c r="U441" s="2"/>
      <c r="V441" s="2"/>
      <c r="W441" s="2"/>
      <c r="X441" s="2"/>
      <c r="Y441" s="2"/>
      <c r="Z441" s="2"/>
      <c r="AA441" s="2"/>
      <c r="AB441" s="2"/>
      <c r="AC441" s="2"/>
      <c r="AD441" s="128"/>
      <c r="AE441" s="2"/>
    </row>
    <row r="442" spans="6:31">
      <c r="F442" s="2"/>
      <c r="G442" s="2"/>
      <c r="H442" s="2"/>
      <c r="I442" s="2"/>
      <c r="J442" s="2"/>
      <c r="K442" s="2"/>
      <c r="L442" s="2"/>
      <c r="M442" s="2"/>
      <c r="N442" s="2"/>
      <c r="O442" s="2"/>
      <c r="P442" s="2"/>
      <c r="Q442" s="2"/>
      <c r="R442" s="2"/>
      <c r="S442" s="2"/>
      <c r="T442" s="2"/>
      <c r="U442" s="2"/>
      <c r="V442" s="2"/>
      <c r="W442" s="2"/>
      <c r="X442" s="2"/>
      <c r="Y442" s="2"/>
      <c r="Z442" s="2"/>
      <c r="AA442" s="2"/>
      <c r="AB442" s="2"/>
      <c r="AC442" s="2"/>
      <c r="AD442" s="128"/>
      <c r="AE442" s="2"/>
    </row>
    <row r="443" spans="6:31">
      <c r="F443" s="2"/>
      <c r="G443" s="2"/>
      <c r="H443" s="2"/>
      <c r="I443" s="2"/>
      <c r="J443" s="2"/>
      <c r="K443" s="2"/>
      <c r="L443" s="2"/>
      <c r="M443" s="2"/>
      <c r="N443" s="2"/>
      <c r="O443" s="2"/>
      <c r="P443" s="2"/>
      <c r="Q443" s="2"/>
      <c r="R443" s="2"/>
      <c r="S443" s="2"/>
      <c r="T443" s="2"/>
      <c r="U443" s="2"/>
      <c r="V443" s="2"/>
      <c r="W443" s="2"/>
      <c r="X443" s="2"/>
      <c r="Y443" s="2"/>
      <c r="Z443" s="2"/>
      <c r="AA443" s="2"/>
      <c r="AB443" s="2"/>
      <c r="AC443" s="2"/>
      <c r="AD443" s="128"/>
      <c r="AE443" s="2"/>
    </row>
    <row r="444" spans="6:31">
      <c r="F444" s="2"/>
      <c r="G444" s="2"/>
      <c r="H444" s="2"/>
      <c r="I444" s="2"/>
      <c r="J444" s="2"/>
      <c r="K444" s="2"/>
      <c r="L444" s="2"/>
      <c r="M444" s="2"/>
      <c r="N444" s="2"/>
      <c r="O444" s="2"/>
      <c r="P444" s="2"/>
      <c r="Q444" s="2"/>
      <c r="R444" s="2"/>
      <c r="S444" s="2"/>
      <c r="T444" s="2"/>
      <c r="U444" s="2"/>
      <c r="V444" s="2"/>
      <c r="W444" s="2"/>
      <c r="X444" s="2"/>
      <c r="Y444" s="2"/>
      <c r="Z444" s="2"/>
      <c r="AA444" s="2"/>
      <c r="AB444" s="2"/>
      <c r="AC444" s="2"/>
      <c r="AD444" s="128"/>
      <c r="AE444" s="2"/>
    </row>
    <row r="445" spans="6:31">
      <c r="F445" s="2"/>
      <c r="G445" s="2"/>
      <c r="H445" s="2"/>
      <c r="I445" s="2"/>
      <c r="J445" s="2"/>
      <c r="K445" s="2"/>
      <c r="L445" s="2"/>
      <c r="M445" s="2"/>
      <c r="N445" s="2"/>
      <c r="O445" s="2"/>
      <c r="P445" s="2"/>
      <c r="Q445" s="2"/>
      <c r="R445" s="2"/>
      <c r="S445" s="2"/>
      <c r="T445" s="2"/>
      <c r="U445" s="2"/>
      <c r="V445" s="2"/>
      <c r="W445" s="2"/>
      <c r="X445" s="2"/>
      <c r="Y445" s="2"/>
      <c r="Z445" s="2"/>
      <c r="AA445" s="2"/>
      <c r="AB445" s="2"/>
      <c r="AC445" s="2"/>
      <c r="AD445" s="128"/>
      <c r="AE445" s="2"/>
    </row>
    <row r="446" spans="6:31">
      <c r="F446" s="2"/>
      <c r="G446" s="2"/>
      <c r="H446" s="2"/>
      <c r="I446" s="2"/>
      <c r="J446" s="2"/>
      <c r="K446" s="2"/>
      <c r="L446" s="2"/>
      <c r="M446" s="2"/>
      <c r="N446" s="2"/>
      <c r="O446" s="2"/>
      <c r="P446" s="2"/>
      <c r="Q446" s="2"/>
      <c r="R446" s="2"/>
      <c r="S446" s="2"/>
      <c r="T446" s="2"/>
      <c r="U446" s="2"/>
      <c r="V446" s="2"/>
      <c r="W446" s="2"/>
      <c r="X446" s="2"/>
      <c r="Y446" s="2"/>
      <c r="Z446" s="2"/>
      <c r="AA446" s="2"/>
      <c r="AB446" s="2"/>
      <c r="AC446" s="2"/>
      <c r="AD446" s="128"/>
      <c r="AE446" s="2"/>
    </row>
    <row r="447" spans="6:31">
      <c r="F447" s="2"/>
      <c r="G447" s="2"/>
      <c r="H447" s="2"/>
      <c r="I447" s="2"/>
      <c r="J447" s="2"/>
      <c r="K447" s="2"/>
      <c r="L447" s="2"/>
      <c r="M447" s="2"/>
      <c r="N447" s="2"/>
      <c r="O447" s="2"/>
      <c r="P447" s="2"/>
      <c r="Q447" s="2"/>
      <c r="R447" s="2"/>
      <c r="S447" s="2"/>
      <c r="T447" s="2"/>
      <c r="U447" s="2"/>
      <c r="V447" s="2"/>
      <c r="W447" s="2"/>
      <c r="X447" s="2"/>
      <c r="Y447" s="2"/>
      <c r="Z447" s="2"/>
      <c r="AA447" s="2"/>
      <c r="AB447" s="2"/>
      <c r="AC447" s="2"/>
      <c r="AD447" s="128"/>
      <c r="AE447" s="2"/>
    </row>
    <row r="448" spans="6:31">
      <c r="F448" s="2"/>
      <c r="G448" s="2"/>
      <c r="H448" s="2"/>
      <c r="I448" s="2"/>
      <c r="J448" s="2"/>
      <c r="K448" s="2"/>
      <c r="L448" s="2"/>
      <c r="M448" s="2"/>
      <c r="N448" s="2"/>
      <c r="O448" s="2"/>
      <c r="P448" s="2"/>
      <c r="Q448" s="2"/>
      <c r="R448" s="2"/>
      <c r="S448" s="2"/>
      <c r="T448" s="2"/>
      <c r="U448" s="2"/>
      <c r="V448" s="2"/>
      <c r="W448" s="2"/>
      <c r="X448" s="2"/>
      <c r="Y448" s="2"/>
      <c r="Z448" s="2"/>
      <c r="AA448" s="2"/>
      <c r="AB448" s="2"/>
      <c r="AC448" s="2"/>
      <c r="AD448" s="128"/>
      <c r="AE448" s="2"/>
    </row>
    <row r="449" spans="6:31">
      <c r="F449" s="2"/>
      <c r="G449" s="2"/>
      <c r="H449" s="2"/>
      <c r="I449" s="2"/>
      <c r="J449" s="2"/>
      <c r="K449" s="2"/>
      <c r="L449" s="2"/>
      <c r="M449" s="2"/>
      <c r="N449" s="2"/>
      <c r="O449" s="2"/>
      <c r="P449" s="2"/>
      <c r="Q449" s="2"/>
      <c r="R449" s="2"/>
      <c r="S449" s="2"/>
      <c r="T449" s="2"/>
      <c r="U449" s="2"/>
      <c r="V449" s="2"/>
      <c r="W449" s="2"/>
      <c r="X449" s="2"/>
      <c r="Y449" s="2"/>
      <c r="Z449" s="2"/>
      <c r="AA449" s="2"/>
      <c r="AB449" s="2"/>
      <c r="AC449" s="2"/>
      <c r="AD449" s="128"/>
      <c r="AE449" s="2"/>
    </row>
    <row r="450" spans="6:31">
      <c r="F450" s="2"/>
      <c r="G450" s="2"/>
      <c r="H450" s="2"/>
      <c r="I450" s="2"/>
      <c r="J450" s="2"/>
      <c r="K450" s="2"/>
      <c r="L450" s="2"/>
      <c r="M450" s="2"/>
      <c r="N450" s="2"/>
      <c r="O450" s="2"/>
      <c r="P450" s="2"/>
      <c r="Q450" s="2"/>
      <c r="R450" s="2"/>
      <c r="S450" s="2"/>
      <c r="T450" s="2"/>
      <c r="U450" s="2"/>
      <c r="V450" s="2"/>
      <c r="W450" s="2"/>
      <c r="X450" s="2"/>
      <c r="Y450" s="2"/>
      <c r="Z450" s="2"/>
      <c r="AA450" s="2"/>
      <c r="AB450" s="2"/>
      <c r="AC450" s="2"/>
      <c r="AD450" s="128"/>
      <c r="AE450" s="2"/>
    </row>
    <row r="451" spans="6:31">
      <c r="F451" s="2"/>
      <c r="G451" s="2"/>
      <c r="H451" s="2"/>
      <c r="I451" s="2"/>
      <c r="J451" s="2"/>
      <c r="K451" s="2"/>
      <c r="L451" s="2"/>
      <c r="M451" s="2"/>
      <c r="N451" s="2"/>
      <c r="O451" s="2"/>
      <c r="P451" s="2"/>
      <c r="Q451" s="2"/>
      <c r="R451" s="2"/>
      <c r="S451" s="2"/>
      <c r="T451" s="2"/>
      <c r="U451" s="2"/>
      <c r="V451" s="2"/>
      <c r="W451" s="2"/>
      <c r="X451" s="2"/>
      <c r="Y451" s="2"/>
      <c r="Z451" s="2"/>
      <c r="AA451" s="2"/>
      <c r="AB451" s="2"/>
      <c r="AC451" s="2"/>
      <c r="AD451" s="128"/>
      <c r="AE451" s="2"/>
    </row>
    <row r="452" spans="6:31">
      <c r="F452" s="2"/>
      <c r="G452" s="2"/>
      <c r="H452" s="2"/>
      <c r="I452" s="2"/>
      <c r="J452" s="2"/>
      <c r="K452" s="2"/>
      <c r="L452" s="2"/>
      <c r="M452" s="2"/>
      <c r="N452" s="2"/>
      <c r="O452" s="2"/>
      <c r="P452" s="2"/>
      <c r="Q452" s="2"/>
      <c r="R452" s="2"/>
      <c r="S452" s="2"/>
      <c r="T452" s="2"/>
      <c r="U452" s="2"/>
      <c r="V452" s="2"/>
      <c r="W452" s="2"/>
      <c r="X452" s="2"/>
      <c r="Y452" s="2"/>
      <c r="Z452" s="2"/>
      <c r="AA452" s="2"/>
      <c r="AB452" s="2"/>
      <c r="AC452" s="2"/>
      <c r="AD452" s="128"/>
      <c r="AE452" s="2"/>
    </row>
    <row r="453" spans="6:31">
      <c r="F453" s="2"/>
      <c r="G453" s="2"/>
      <c r="H453" s="2"/>
      <c r="I453" s="2"/>
      <c r="J453" s="2"/>
      <c r="K453" s="2"/>
      <c r="L453" s="2"/>
      <c r="M453" s="2"/>
      <c r="N453" s="2"/>
      <c r="O453" s="2"/>
      <c r="P453" s="2"/>
      <c r="Q453" s="2"/>
      <c r="R453" s="2"/>
      <c r="S453" s="2"/>
      <c r="T453" s="2"/>
      <c r="U453" s="2"/>
      <c r="V453" s="2"/>
      <c r="W453" s="2"/>
      <c r="X453" s="2"/>
      <c r="Y453" s="2"/>
      <c r="Z453" s="2"/>
      <c r="AA453" s="2"/>
      <c r="AB453" s="2"/>
      <c r="AC453" s="2"/>
      <c r="AD453" s="128"/>
      <c r="AE453" s="2"/>
    </row>
    <row r="454" spans="6:31">
      <c r="F454" s="2"/>
      <c r="G454" s="2"/>
      <c r="H454" s="2"/>
      <c r="I454" s="2"/>
      <c r="J454" s="2"/>
      <c r="K454" s="2"/>
      <c r="L454" s="2"/>
      <c r="M454" s="2"/>
      <c r="N454" s="2"/>
      <c r="O454" s="2"/>
      <c r="P454" s="2"/>
      <c r="Q454" s="2"/>
      <c r="R454" s="2"/>
      <c r="S454" s="2"/>
      <c r="T454" s="2"/>
      <c r="U454" s="2"/>
      <c r="V454" s="2"/>
      <c r="W454" s="2"/>
      <c r="X454" s="2"/>
      <c r="Y454" s="2"/>
      <c r="Z454" s="2"/>
      <c r="AA454" s="2"/>
      <c r="AB454" s="2"/>
      <c r="AC454" s="2"/>
      <c r="AD454" s="128"/>
      <c r="AE454" s="2"/>
    </row>
    <row r="455" spans="6:31">
      <c r="F455" s="2"/>
      <c r="G455" s="2"/>
      <c r="H455" s="2"/>
      <c r="I455" s="2"/>
      <c r="J455" s="2"/>
      <c r="K455" s="2"/>
      <c r="L455" s="2"/>
      <c r="M455" s="2"/>
      <c r="N455" s="2"/>
      <c r="O455" s="2"/>
      <c r="P455" s="2"/>
      <c r="Q455" s="2"/>
      <c r="R455" s="2"/>
      <c r="S455" s="2"/>
      <c r="T455" s="2"/>
      <c r="U455" s="2"/>
      <c r="V455" s="2"/>
      <c r="W455" s="2"/>
      <c r="X455" s="2"/>
      <c r="Y455" s="2"/>
      <c r="Z455" s="2"/>
      <c r="AA455" s="2"/>
      <c r="AB455" s="2"/>
      <c r="AC455" s="2"/>
      <c r="AD455" s="128"/>
      <c r="AE455" s="2"/>
    </row>
    <row r="456" spans="6:31">
      <c r="F456" s="2"/>
      <c r="G456" s="2"/>
      <c r="H456" s="2"/>
      <c r="I456" s="2"/>
      <c r="J456" s="2"/>
      <c r="K456" s="2"/>
      <c r="L456" s="2"/>
      <c r="M456" s="2"/>
      <c r="N456" s="2"/>
      <c r="O456" s="2"/>
      <c r="P456" s="2"/>
      <c r="Q456" s="2"/>
      <c r="R456" s="2"/>
      <c r="S456" s="2"/>
      <c r="T456" s="2"/>
      <c r="U456" s="2"/>
      <c r="V456" s="2"/>
      <c r="W456" s="2"/>
      <c r="X456" s="2"/>
      <c r="Y456" s="2"/>
      <c r="Z456" s="2"/>
      <c r="AA456" s="2"/>
      <c r="AB456" s="2"/>
      <c r="AC456" s="2"/>
      <c r="AD456" s="128"/>
      <c r="AE456" s="2"/>
    </row>
    <row r="457" spans="6:31">
      <c r="F457" s="2"/>
      <c r="G457" s="2"/>
      <c r="H457" s="2"/>
      <c r="I457" s="2"/>
      <c r="J457" s="2"/>
      <c r="K457" s="2"/>
      <c r="L457" s="2"/>
      <c r="M457" s="2"/>
      <c r="N457" s="2"/>
      <c r="O457" s="2"/>
      <c r="P457" s="2"/>
      <c r="Q457" s="2"/>
      <c r="R457" s="2"/>
      <c r="S457" s="2"/>
      <c r="T457" s="2"/>
      <c r="U457" s="2"/>
      <c r="V457" s="2"/>
      <c r="W457" s="2"/>
      <c r="X457" s="2"/>
      <c r="Y457" s="2"/>
      <c r="Z457" s="2"/>
      <c r="AA457" s="2"/>
      <c r="AB457" s="2"/>
      <c r="AC457" s="2"/>
      <c r="AD457" s="128"/>
      <c r="AE457" s="2"/>
    </row>
    <row r="458" spans="6:31">
      <c r="F458" s="2"/>
      <c r="G458" s="2"/>
      <c r="H458" s="2"/>
      <c r="I458" s="2"/>
      <c r="J458" s="2"/>
      <c r="K458" s="2"/>
      <c r="L458" s="2"/>
      <c r="M458" s="2"/>
      <c r="N458" s="2"/>
      <c r="O458" s="2"/>
      <c r="P458" s="2"/>
      <c r="Q458" s="2"/>
      <c r="R458" s="2"/>
      <c r="S458" s="2"/>
      <c r="T458" s="2"/>
      <c r="U458" s="2"/>
      <c r="V458" s="2"/>
      <c r="W458" s="2"/>
      <c r="X458" s="2"/>
      <c r="Y458" s="2"/>
      <c r="Z458" s="2"/>
      <c r="AA458" s="2"/>
      <c r="AB458" s="2"/>
      <c r="AC458" s="2"/>
      <c r="AD458" s="128"/>
      <c r="AE458" s="2"/>
    </row>
    <row r="459" spans="6:31">
      <c r="F459" s="2"/>
      <c r="G459" s="2"/>
      <c r="H459" s="2"/>
      <c r="I459" s="2"/>
      <c r="J459" s="2"/>
      <c r="K459" s="2"/>
      <c r="L459" s="2"/>
      <c r="M459" s="2"/>
      <c r="N459" s="2"/>
      <c r="O459" s="2"/>
      <c r="P459" s="2"/>
      <c r="Q459" s="2"/>
      <c r="R459" s="2"/>
      <c r="S459" s="2"/>
      <c r="T459" s="2"/>
      <c r="U459" s="2"/>
      <c r="V459" s="2"/>
      <c r="W459" s="2"/>
      <c r="X459" s="2"/>
      <c r="Y459" s="2"/>
      <c r="Z459" s="2"/>
      <c r="AA459" s="2"/>
      <c r="AB459" s="2"/>
      <c r="AC459" s="2"/>
      <c r="AD459" s="128"/>
      <c r="AE459" s="2"/>
    </row>
    <row r="460" spans="6:31">
      <c r="F460" s="2"/>
      <c r="G460" s="2"/>
      <c r="H460" s="2"/>
      <c r="I460" s="2"/>
      <c r="J460" s="2"/>
      <c r="K460" s="2"/>
      <c r="L460" s="2"/>
      <c r="M460" s="2"/>
      <c r="N460" s="2"/>
      <c r="O460" s="2"/>
      <c r="P460" s="2"/>
      <c r="Q460" s="2"/>
      <c r="R460" s="2"/>
      <c r="S460" s="2"/>
      <c r="T460" s="2"/>
      <c r="U460" s="2"/>
      <c r="V460" s="2"/>
      <c r="W460" s="2"/>
      <c r="X460" s="2"/>
      <c r="Y460" s="2"/>
      <c r="Z460" s="2"/>
      <c r="AA460" s="2"/>
      <c r="AB460" s="2"/>
      <c r="AC460" s="2"/>
      <c r="AD460" s="128"/>
      <c r="AE460" s="2"/>
    </row>
    <row r="461" spans="6:31">
      <c r="F461" s="2"/>
      <c r="G461" s="2"/>
      <c r="H461" s="2"/>
      <c r="I461" s="2"/>
      <c r="J461" s="2"/>
      <c r="K461" s="2"/>
      <c r="L461" s="2"/>
      <c r="M461" s="2"/>
      <c r="N461" s="2"/>
      <c r="O461" s="2"/>
      <c r="P461" s="2"/>
      <c r="Q461" s="2"/>
      <c r="R461" s="2"/>
      <c r="S461" s="2"/>
      <c r="T461" s="2"/>
      <c r="U461" s="2"/>
      <c r="V461" s="2"/>
      <c r="W461" s="2"/>
      <c r="X461" s="2"/>
      <c r="Y461" s="2"/>
      <c r="Z461" s="2"/>
      <c r="AA461" s="2"/>
      <c r="AB461" s="2"/>
      <c r="AC461" s="2"/>
      <c r="AD461" s="128"/>
      <c r="AE461" s="2"/>
    </row>
    <row r="462" spans="6:31">
      <c r="F462" s="2"/>
      <c r="G462" s="2"/>
      <c r="H462" s="2"/>
      <c r="I462" s="2"/>
      <c r="J462" s="2"/>
      <c r="K462" s="2"/>
      <c r="L462" s="2"/>
      <c r="M462" s="2"/>
      <c r="N462" s="2"/>
      <c r="O462" s="2"/>
      <c r="P462" s="2"/>
      <c r="Q462" s="2"/>
      <c r="R462" s="2"/>
      <c r="S462" s="2"/>
      <c r="T462" s="2"/>
      <c r="U462" s="2"/>
      <c r="V462" s="2"/>
      <c r="W462" s="2"/>
      <c r="X462" s="2"/>
      <c r="Y462" s="2"/>
      <c r="Z462" s="2"/>
      <c r="AA462" s="2"/>
      <c r="AB462" s="2"/>
      <c r="AC462" s="2"/>
      <c r="AD462" s="128"/>
      <c r="AE462" s="2"/>
    </row>
    <row r="463" spans="6:31">
      <c r="F463" s="2"/>
      <c r="G463" s="2"/>
      <c r="H463" s="2"/>
      <c r="I463" s="2"/>
      <c r="J463" s="2"/>
      <c r="K463" s="2"/>
      <c r="L463" s="2"/>
      <c r="M463" s="2"/>
      <c r="N463" s="2"/>
      <c r="O463" s="2"/>
      <c r="P463" s="2"/>
      <c r="Q463" s="2"/>
      <c r="R463" s="2"/>
      <c r="S463" s="2"/>
      <c r="T463" s="2"/>
      <c r="U463" s="2"/>
      <c r="V463" s="2"/>
      <c r="W463" s="2"/>
      <c r="X463" s="2"/>
      <c r="Y463" s="2"/>
      <c r="Z463" s="2"/>
      <c r="AA463" s="2"/>
      <c r="AB463" s="2"/>
      <c r="AC463" s="2"/>
      <c r="AD463" s="128"/>
      <c r="AE463" s="2"/>
    </row>
    <row r="464" spans="6:31">
      <c r="F464" s="2"/>
      <c r="G464" s="2"/>
      <c r="H464" s="2"/>
      <c r="I464" s="2"/>
      <c r="J464" s="2"/>
      <c r="K464" s="2"/>
      <c r="L464" s="2"/>
      <c r="M464" s="2"/>
      <c r="N464" s="2"/>
      <c r="O464" s="2"/>
      <c r="P464" s="2"/>
      <c r="Q464" s="2"/>
      <c r="R464" s="2"/>
      <c r="S464" s="2"/>
      <c r="T464" s="2"/>
      <c r="U464" s="2"/>
      <c r="V464" s="2"/>
      <c r="W464" s="2"/>
      <c r="X464" s="2"/>
      <c r="Y464" s="2"/>
      <c r="Z464" s="2"/>
      <c r="AA464" s="2"/>
      <c r="AB464" s="2"/>
      <c r="AC464" s="2"/>
      <c r="AD464" s="128"/>
      <c r="AE464" s="2"/>
    </row>
    <row r="465" spans="6:31">
      <c r="F465" s="2"/>
      <c r="G465" s="2"/>
      <c r="H465" s="2"/>
      <c r="I465" s="2"/>
      <c r="J465" s="2"/>
      <c r="K465" s="2"/>
      <c r="L465" s="2"/>
      <c r="M465" s="2"/>
      <c r="N465" s="2"/>
      <c r="O465" s="2"/>
      <c r="P465" s="2"/>
      <c r="Q465" s="2"/>
      <c r="R465" s="2"/>
      <c r="S465" s="2"/>
      <c r="T465" s="2"/>
      <c r="U465" s="2"/>
      <c r="V465" s="2"/>
      <c r="W465" s="2"/>
      <c r="X465" s="2"/>
      <c r="Y465" s="2"/>
      <c r="Z465" s="2"/>
      <c r="AA465" s="2"/>
      <c r="AB465" s="2"/>
      <c r="AC465" s="2"/>
      <c r="AD465" s="128"/>
      <c r="AE465" s="2"/>
    </row>
    <row r="466" spans="6:31">
      <c r="F466" s="2"/>
      <c r="G466" s="2"/>
      <c r="H466" s="2"/>
      <c r="I466" s="2"/>
      <c r="J466" s="2"/>
      <c r="K466" s="2"/>
      <c r="L466" s="2"/>
      <c r="M466" s="2"/>
      <c r="N466" s="2"/>
      <c r="O466" s="2"/>
      <c r="P466" s="2"/>
      <c r="Q466" s="2"/>
      <c r="R466" s="2"/>
      <c r="S466" s="2"/>
      <c r="T466" s="2"/>
      <c r="U466" s="2"/>
      <c r="V466" s="2"/>
      <c r="W466" s="2"/>
      <c r="X466" s="2"/>
      <c r="Y466" s="2"/>
      <c r="Z466" s="2"/>
      <c r="AA466" s="2"/>
      <c r="AB466" s="2"/>
      <c r="AC466" s="2"/>
      <c r="AD466" s="128"/>
      <c r="AE466" s="2"/>
    </row>
    <row r="467" spans="6:31">
      <c r="F467" s="2"/>
      <c r="G467" s="2"/>
      <c r="H467" s="2"/>
      <c r="I467" s="2"/>
      <c r="J467" s="2"/>
      <c r="K467" s="2"/>
      <c r="L467" s="2"/>
      <c r="M467" s="2"/>
      <c r="N467" s="2"/>
      <c r="O467" s="2"/>
      <c r="P467" s="2"/>
      <c r="Q467" s="2"/>
      <c r="R467" s="2"/>
      <c r="S467" s="2"/>
      <c r="T467" s="2"/>
      <c r="U467" s="2"/>
      <c r="V467" s="2"/>
      <c r="W467" s="2"/>
      <c r="X467" s="2"/>
      <c r="Y467" s="2"/>
      <c r="Z467" s="2"/>
      <c r="AA467" s="2"/>
      <c r="AB467" s="2"/>
      <c r="AC467" s="2"/>
      <c r="AD467" s="128"/>
      <c r="AE467" s="2"/>
    </row>
    <row r="468" spans="6:31">
      <c r="F468" s="2"/>
      <c r="G468" s="2"/>
      <c r="H468" s="2"/>
      <c r="I468" s="2"/>
      <c r="J468" s="2"/>
      <c r="K468" s="2"/>
      <c r="L468" s="2"/>
      <c r="M468" s="2"/>
      <c r="N468" s="2"/>
      <c r="O468" s="2"/>
      <c r="P468" s="2"/>
      <c r="Q468" s="2"/>
      <c r="R468" s="2"/>
      <c r="S468" s="2"/>
      <c r="T468" s="2"/>
      <c r="U468" s="2"/>
      <c r="V468" s="2"/>
      <c r="W468" s="2"/>
      <c r="X468" s="2"/>
      <c r="Y468" s="2"/>
      <c r="Z468" s="2"/>
      <c r="AA468" s="2"/>
      <c r="AB468" s="2"/>
      <c r="AC468" s="2"/>
      <c r="AD468" s="128"/>
      <c r="AE468" s="2"/>
    </row>
    <row r="469" spans="6:31">
      <c r="F469" s="2"/>
      <c r="G469" s="2"/>
      <c r="H469" s="2"/>
      <c r="I469" s="2"/>
      <c r="J469" s="2"/>
      <c r="K469" s="2"/>
      <c r="L469" s="2"/>
      <c r="M469" s="2"/>
      <c r="N469" s="2"/>
      <c r="O469" s="2"/>
      <c r="P469" s="2"/>
      <c r="Q469" s="2"/>
      <c r="R469" s="2"/>
      <c r="S469" s="2"/>
      <c r="T469" s="2"/>
      <c r="U469" s="2"/>
      <c r="V469" s="2"/>
      <c r="W469" s="2"/>
      <c r="X469" s="2"/>
      <c r="Y469" s="2"/>
      <c r="Z469" s="2"/>
      <c r="AA469" s="2"/>
      <c r="AB469" s="2"/>
      <c r="AC469" s="2"/>
      <c r="AD469" s="128"/>
      <c r="AE469" s="2"/>
    </row>
    <row r="470" spans="6:31">
      <c r="F470" s="2"/>
      <c r="G470" s="2"/>
      <c r="H470" s="2"/>
      <c r="I470" s="2"/>
      <c r="J470" s="2"/>
      <c r="K470" s="2"/>
      <c r="L470" s="2"/>
      <c r="M470" s="2"/>
      <c r="N470" s="2"/>
      <c r="O470" s="2"/>
      <c r="P470" s="2"/>
      <c r="Q470" s="2"/>
      <c r="R470" s="2"/>
      <c r="S470" s="2"/>
      <c r="T470" s="2"/>
      <c r="U470" s="2"/>
      <c r="V470" s="2"/>
      <c r="W470" s="2"/>
      <c r="X470" s="2"/>
      <c r="Y470" s="2"/>
      <c r="Z470" s="2"/>
      <c r="AA470" s="2"/>
      <c r="AB470" s="2"/>
      <c r="AC470" s="2"/>
      <c r="AD470" s="128"/>
      <c r="AE470" s="2"/>
    </row>
    <row r="471" spans="6:31">
      <c r="F471" s="2"/>
      <c r="G471" s="2"/>
      <c r="H471" s="2"/>
      <c r="I471" s="2"/>
      <c r="J471" s="2"/>
      <c r="K471" s="2"/>
      <c r="L471" s="2"/>
      <c r="M471" s="2"/>
      <c r="N471" s="2"/>
      <c r="O471" s="2"/>
      <c r="P471" s="2"/>
      <c r="Q471" s="2"/>
      <c r="R471" s="2"/>
      <c r="S471" s="2"/>
      <c r="T471" s="2"/>
      <c r="U471" s="2"/>
      <c r="V471" s="2"/>
      <c r="W471" s="2"/>
      <c r="X471" s="2"/>
      <c r="Y471" s="2"/>
      <c r="Z471" s="2"/>
      <c r="AA471" s="2"/>
      <c r="AB471" s="2"/>
      <c r="AC471" s="2"/>
      <c r="AD471" s="128"/>
      <c r="AE471" s="2"/>
    </row>
    <row r="472" spans="6:31">
      <c r="F472" s="2"/>
      <c r="G472" s="2"/>
      <c r="H472" s="2"/>
      <c r="I472" s="2"/>
      <c r="J472" s="2"/>
      <c r="K472" s="2"/>
      <c r="L472" s="2"/>
      <c r="M472" s="2"/>
      <c r="N472" s="2"/>
      <c r="O472" s="2"/>
      <c r="P472" s="2"/>
      <c r="Q472" s="2"/>
      <c r="R472" s="2"/>
      <c r="S472" s="2"/>
      <c r="T472" s="2"/>
      <c r="U472" s="2"/>
      <c r="V472" s="2"/>
      <c r="W472" s="2"/>
      <c r="X472" s="2"/>
      <c r="Y472" s="2"/>
      <c r="Z472" s="2"/>
      <c r="AA472" s="2"/>
      <c r="AB472" s="2"/>
      <c r="AC472" s="2"/>
      <c r="AD472" s="128"/>
      <c r="AE472" s="2"/>
    </row>
    <row r="473" spans="6:31">
      <c r="F473" s="2"/>
      <c r="G473" s="2"/>
      <c r="H473" s="2"/>
      <c r="I473" s="2"/>
      <c r="J473" s="2"/>
      <c r="K473" s="2"/>
      <c r="L473" s="2"/>
      <c r="M473" s="2"/>
      <c r="N473" s="2"/>
      <c r="O473" s="2"/>
      <c r="P473" s="2"/>
      <c r="Q473" s="2"/>
      <c r="R473" s="2"/>
      <c r="S473" s="2"/>
      <c r="T473" s="2"/>
      <c r="U473" s="2"/>
      <c r="V473" s="2"/>
      <c r="W473" s="2"/>
      <c r="X473" s="2"/>
      <c r="Y473" s="2"/>
      <c r="Z473" s="2"/>
      <c r="AA473" s="2"/>
      <c r="AB473" s="2"/>
      <c r="AC473" s="2"/>
      <c r="AD473" s="128"/>
      <c r="AE473" s="2"/>
    </row>
    <row r="474" spans="6:31">
      <c r="F474" s="2"/>
      <c r="G474" s="2"/>
      <c r="H474" s="2"/>
      <c r="I474" s="2"/>
      <c r="J474" s="2"/>
      <c r="K474" s="2"/>
      <c r="L474" s="2"/>
      <c r="M474" s="2"/>
      <c r="N474" s="2"/>
      <c r="O474" s="2"/>
      <c r="P474" s="2"/>
      <c r="Q474" s="2"/>
      <c r="R474" s="2"/>
      <c r="S474" s="2"/>
      <c r="T474" s="2"/>
      <c r="U474" s="2"/>
      <c r="V474" s="2"/>
      <c r="W474" s="2"/>
      <c r="X474" s="2"/>
      <c r="Y474" s="2"/>
      <c r="Z474" s="2"/>
      <c r="AA474" s="2"/>
      <c r="AB474" s="2"/>
      <c r="AC474" s="2"/>
      <c r="AD474" s="128"/>
      <c r="AE474" s="2"/>
    </row>
    <row r="475" spans="6:31">
      <c r="F475" s="2"/>
      <c r="G475" s="2"/>
      <c r="H475" s="2"/>
      <c r="I475" s="2"/>
      <c r="J475" s="2"/>
      <c r="K475" s="2"/>
      <c r="L475" s="2"/>
      <c r="M475" s="2"/>
      <c r="N475" s="2"/>
      <c r="O475" s="2"/>
      <c r="P475" s="2"/>
      <c r="Q475" s="2"/>
      <c r="R475" s="2"/>
      <c r="S475" s="2"/>
      <c r="T475" s="2"/>
      <c r="U475" s="2"/>
      <c r="V475" s="2"/>
      <c r="W475" s="2"/>
      <c r="X475" s="2"/>
      <c r="Y475" s="2"/>
      <c r="Z475" s="2"/>
      <c r="AA475" s="2"/>
      <c r="AB475" s="2"/>
      <c r="AC475" s="2"/>
      <c r="AD475" s="128"/>
      <c r="AE475" s="2"/>
    </row>
    <row r="476" spans="6:31">
      <c r="F476" s="2"/>
      <c r="G476" s="2"/>
      <c r="H476" s="2"/>
      <c r="I476" s="2"/>
      <c r="J476" s="2"/>
      <c r="K476" s="2"/>
      <c r="L476" s="2"/>
      <c r="M476" s="2"/>
      <c r="N476" s="2"/>
      <c r="O476" s="2"/>
      <c r="P476" s="2"/>
      <c r="Q476" s="2"/>
      <c r="R476" s="2"/>
      <c r="S476" s="2"/>
      <c r="T476" s="2"/>
      <c r="U476" s="2"/>
      <c r="V476" s="2"/>
      <c r="W476" s="2"/>
      <c r="X476" s="2"/>
      <c r="Y476" s="2"/>
      <c r="Z476" s="2"/>
      <c r="AA476" s="2"/>
      <c r="AB476" s="2"/>
      <c r="AC476" s="2"/>
      <c r="AD476" s="128"/>
      <c r="AE476" s="2"/>
    </row>
    <row r="477" spans="6:31">
      <c r="F477" s="2"/>
      <c r="G477" s="2"/>
      <c r="H477" s="2"/>
      <c r="I477" s="2"/>
      <c r="J477" s="2"/>
      <c r="K477" s="2"/>
      <c r="L477" s="2"/>
      <c r="M477" s="2"/>
      <c r="N477" s="2"/>
      <c r="O477" s="2"/>
      <c r="P477" s="2"/>
      <c r="Q477" s="2"/>
      <c r="R477" s="2"/>
      <c r="S477" s="2"/>
      <c r="T477" s="2"/>
      <c r="U477" s="2"/>
      <c r="V477" s="2"/>
      <c r="W477" s="2"/>
      <c r="X477" s="2"/>
      <c r="Y477" s="2"/>
      <c r="Z477" s="2"/>
      <c r="AA477" s="2"/>
      <c r="AB477" s="2"/>
      <c r="AC477" s="2"/>
      <c r="AD477" s="128"/>
      <c r="AE477" s="2"/>
    </row>
    <row r="478" spans="6:31">
      <c r="F478" s="2"/>
      <c r="G478" s="2"/>
      <c r="H478" s="2"/>
      <c r="I478" s="2"/>
      <c r="J478" s="2"/>
      <c r="K478" s="2"/>
      <c r="L478" s="2"/>
      <c r="M478" s="2"/>
      <c r="N478" s="2"/>
      <c r="O478" s="2"/>
      <c r="P478" s="2"/>
      <c r="Q478" s="2"/>
      <c r="R478" s="2"/>
      <c r="S478" s="2"/>
      <c r="T478" s="2"/>
      <c r="U478" s="2"/>
      <c r="V478" s="2"/>
      <c r="W478" s="2"/>
      <c r="X478" s="2"/>
      <c r="Y478" s="2"/>
      <c r="Z478" s="2"/>
      <c r="AA478" s="2"/>
      <c r="AB478" s="2"/>
      <c r="AC478" s="2"/>
      <c r="AD478" s="128"/>
      <c r="AE478" s="2"/>
    </row>
    <row r="479" spans="6:31">
      <c r="F479" s="2"/>
      <c r="G479" s="2"/>
      <c r="H479" s="2"/>
      <c r="I479" s="2"/>
      <c r="J479" s="2"/>
      <c r="K479" s="2"/>
      <c r="L479" s="2"/>
      <c r="M479" s="2"/>
      <c r="N479" s="2"/>
      <c r="O479" s="2"/>
      <c r="P479" s="2"/>
      <c r="Q479" s="2"/>
      <c r="R479" s="2"/>
      <c r="S479" s="2"/>
      <c r="T479" s="2"/>
      <c r="U479" s="2"/>
      <c r="V479" s="2"/>
      <c r="W479" s="2"/>
      <c r="X479" s="2"/>
      <c r="Y479" s="2"/>
      <c r="Z479" s="2"/>
      <c r="AA479" s="2"/>
      <c r="AB479" s="2"/>
      <c r="AC479" s="2"/>
      <c r="AD479" s="128"/>
      <c r="AE479" s="2"/>
    </row>
    <row r="480" spans="6:31">
      <c r="F480" s="2"/>
      <c r="G480" s="2"/>
      <c r="H480" s="2"/>
      <c r="I480" s="2"/>
      <c r="J480" s="2"/>
      <c r="K480" s="2"/>
      <c r="L480" s="2"/>
      <c r="M480" s="2"/>
      <c r="N480" s="2"/>
      <c r="O480" s="2"/>
      <c r="P480" s="2"/>
      <c r="Q480" s="2"/>
      <c r="R480" s="2"/>
      <c r="S480" s="2"/>
      <c r="T480" s="2"/>
      <c r="U480" s="2"/>
      <c r="V480" s="2"/>
      <c r="W480" s="2"/>
      <c r="X480" s="2"/>
      <c r="Y480" s="2"/>
      <c r="Z480" s="2"/>
      <c r="AA480" s="2"/>
      <c r="AB480" s="2"/>
      <c r="AC480" s="2"/>
      <c r="AD480" s="128"/>
      <c r="AE480" s="2"/>
    </row>
    <row r="481" spans="6:31">
      <c r="F481" s="2"/>
      <c r="G481" s="2"/>
      <c r="H481" s="2"/>
      <c r="I481" s="2"/>
      <c r="J481" s="2"/>
      <c r="K481" s="2"/>
      <c r="L481" s="2"/>
      <c r="M481" s="2"/>
      <c r="N481" s="2"/>
      <c r="O481" s="2"/>
      <c r="P481" s="2"/>
      <c r="Q481" s="2"/>
      <c r="R481" s="2"/>
      <c r="S481" s="2"/>
      <c r="T481" s="2"/>
      <c r="U481" s="2"/>
      <c r="V481" s="2"/>
      <c r="W481" s="2"/>
      <c r="X481" s="2"/>
      <c r="Y481" s="2"/>
      <c r="Z481" s="2"/>
      <c r="AA481" s="2"/>
      <c r="AB481" s="2"/>
      <c r="AC481" s="2"/>
      <c r="AD481" s="128"/>
      <c r="AE481" s="2"/>
    </row>
    <row r="482" spans="6:31">
      <c r="F482" s="2"/>
      <c r="G482" s="2"/>
      <c r="H482" s="2"/>
      <c r="I482" s="2"/>
      <c r="J482" s="2"/>
      <c r="K482" s="2"/>
      <c r="L482" s="2"/>
      <c r="M482" s="2"/>
      <c r="N482" s="2"/>
      <c r="O482" s="2"/>
      <c r="P482" s="2"/>
      <c r="Q482" s="2"/>
      <c r="R482" s="2"/>
      <c r="S482" s="2"/>
      <c r="T482" s="2"/>
      <c r="U482" s="2"/>
      <c r="V482" s="2"/>
      <c r="W482" s="2"/>
      <c r="X482" s="2"/>
      <c r="Y482" s="2"/>
      <c r="Z482" s="2"/>
      <c r="AA482" s="2"/>
      <c r="AB482" s="2"/>
      <c r="AC482" s="2"/>
      <c r="AD482" s="128"/>
      <c r="AE482" s="2"/>
    </row>
    <row r="483" spans="6:31">
      <c r="F483" s="2"/>
      <c r="G483" s="2"/>
      <c r="H483" s="2"/>
      <c r="I483" s="2"/>
      <c r="J483" s="2"/>
      <c r="K483" s="2"/>
      <c r="L483" s="2"/>
      <c r="M483" s="2"/>
      <c r="N483" s="2"/>
      <c r="O483" s="2"/>
      <c r="P483" s="2"/>
      <c r="Q483" s="2"/>
      <c r="R483" s="2"/>
      <c r="S483" s="2"/>
      <c r="T483" s="2"/>
      <c r="U483" s="2"/>
      <c r="V483" s="2"/>
      <c r="W483" s="2"/>
      <c r="X483" s="2"/>
      <c r="Y483" s="2"/>
      <c r="Z483" s="2"/>
      <c r="AA483" s="2"/>
      <c r="AB483" s="2"/>
      <c r="AC483" s="2"/>
      <c r="AD483" s="128"/>
      <c r="AE483" s="2"/>
    </row>
    <row r="484" spans="6:31">
      <c r="F484" s="2"/>
      <c r="G484" s="2"/>
      <c r="H484" s="2"/>
      <c r="I484" s="2"/>
      <c r="J484" s="2"/>
      <c r="K484" s="2"/>
      <c r="L484" s="2"/>
      <c r="M484" s="2"/>
      <c r="N484" s="2"/>
      <c r="O484" s="2"/>
      <c r="P484" s="2"/>
      <c r="Q484" s="2"/>
      <c r="R484" s="2"/>
      <c r="S484" s="2"/>
      <c r="T484" s="2"/>
      <c r="U484" s="2"/>
      <c r="V484" s="2"/>
      <c r="W484" s="2"/>
      <c r="X484" s="2"/>
      <c r="Y484" s="2"/>
      <c r="Z484" s="2"/>
      <c r="AA484" s="2"/>
      <c r="AB484" s="2"/>
      <c r="AC484" s="2"/>
      <c r="AD484" s="128"/>
      <c r="AE484" s="2"/>
    </row>
    <row r="485" spans="6:31">
      <c r="F485" s="2"/>
      <c r="G485" s="2"/>
      <c r="H485" s="2"/>
      <c r="I485" s="2"/>
      <c r="J485" s="2"/>
      <c r="K485" s="2"/>
      <c r="L485" s="2"/>
      <c r="M485" s="2"/>
      <c r="N485" s="2"/>
      <c r="O485" s="2"/>
      <c r="P485" s="2"/>
      <c r="Q485" s="2"/>
      <c r="R485" s="2"/>
      <c r="S485" s="2"/>
      <c r="T485" s="2"/>
      <c r="U485" s="2"/>
      <c r="V485" s="2"/>
      <c r="W485" s="2"/>
      <c r="X485" s="2"/>
      <c r="Y485" s="2"/>
      <c r="Z485" s="2"/>
      <c r="AA485" s="2"/>
      <c r="AB485" s="2"/>
      <c r="AC485" s="2"/>
      <c r="AD485" s="128"/>
      <c r="AE485" s="2"/>
    </row>
    <row r="486" spans="6:31">
      <c r="F486" s="2"/>
      <c r="G486" s="2"/>
      <c r="H486" s="2"/>
      <c r="I486" s="2"/>
      <c r="J486" s="2"/>
      <c r="K486" s="2"/>
      <c r="L486" s="2"/>
      <c r="M486" s="2"/>
      <c r="N486" s="2"/>
      <c r="O486" s="2"/>
      <c r="P486" s="2"/>
      <c r="Q486" s="2"/>
      <c r="R486" s="2"/>
      <c r="S486" s="2"/>
      <c r="T486" s="2"/>
      <c r="U486" s="2"/>
      <c r="V486" s="2"/>
      <c r="W486" s="2"/>
      <c r="X486" s="2"/>
      <c r="Y486" s="2"/>
      <c r="Z486" s="2"/>
      <c r="AA486" s="2"/>
      <c r="AB486" s="2"/>
      <c r="AC486" s="2"/>
      <c r="AD486" s="128"/>
      <c r="AE486" s="2"/>
    </row>
    <row r="487" spans="6:31">
      <c r="F487" s="2"/>
      <c r="G487" s="2"/>
      <c r="H487" s="2"/>
      <c r="I487" s="2"/>
      <c r="J487" s="2"/>
      <c r="K487" s="2"/>
      <c r="L487" s="2"/>
      <c r="M487" s="2"/>
      <c r="N487" s="2"/>
      <c r="O487" s="2"/>
      <c r="P487" s="2"/>
      <c r="Q487" s="2"/>
      <c r="R487" s="2"/>
      <c r="S487" s="2"/>
      <c r="T487" s="2"/>
      <c r="U487" s="2"/>
      <c r="V487" s="2"/>
      <c r="W487" s="2"/>
      <c r="X487" s="2"/>
      <c r="Y487" s="2"/>
      <c r="Z487" s="2"/>
      <c r="AA487" s="2"/>
      <c r="AB487" s="2"/>
      <c r="AC487" s="2"/>
      <c r="AD487" s="128"/>
      <c r="AE487" s="2"/>
    </row>
    <row r="488" spans="6:31">
      <c r="F488" s="2"/>
      <c r="G488" s="2"/>
      <c r="H488" s="2"/>
      <c r="I488" s="2"/>
      <c r="J488" s="2"/>
      <c r="K488" s="2"/>
      <c r="L488" s="2"/>
      <c r="M488" s="2"/>
      <c r="N488" s="2"/>
      <c r="O488" s="2"/>
      <c r="P488" s="2"/>
      <c r="Q488" s="2"/>
      <c r="R488" s="2"/>
      <c r="S488" s="2"/>
      <c r="T488" s="2"/>
      <c r="U488" s="2"/>
      <c r="V488" s="2"/>
      <c r="W488" s="2"/>
      <c r="X488" s="2"/>
      <c r="Y488" s="2"/>
      <c r="Z488" s="2"/>
      <c r="AA488" s="2"/>
      <c r="AB488" s="2"/>
      <c r="AC488" s="2"/>
      <c r="AD488" s="128"/>
      <c r="AE488" s="2"/>
    </row>
    <row r="489" spans="6:31">
      <c r="F489" s="2"/>
      <c r="G489" s="2"/>
      <c r="H489" s="2"/>
      <c r="I489" s="2"/>
      <c r="J489" s="2"/>
      <c r="K489" s="2"/>
      <c r="L489" s="2"/>
      <c r="M489" s="2"/>
      <c r="N489" s="2"/>
      <c r="O489" s="2"/>
      <c r="P489" s="2"/>
      <c r="Q489" s="2"/>
      <c r="R489" s="2"/>
      <c r="S489" s="2"/>
      <c r="T489" s="2"/>
      <c r="U489" s="2"/>
      <c r="V489" s="2"/>
      <c r="W489" s="2"/>
      <c r="X489" s="2"/>
      <c r="Y489" s="2"/>
      <c r="Z489" s="2"/>
      <c r="AA489" s="2"/>
      <c r="AB489" s="2"/>
      <c r="AC489" s="2"/>
      <c r="AD489" s="128"/>
      <c r="AE489" s="2"/>
    </row>
    <row r="490" spans="6:31">
      <c r="F490" s="2"/>
      <c r="G490" s="2"/>
      <c r="H490" s="2"/>
      <c r="I490" s="2"/>
      <c r="J490" s="2"/>
      <c r="K490" s="2"/>
      <c r="L490" s="2"/>
      <c r="M490" s="2"/>
      <c r="N490" s="2"/>
      <c r="O490" s="2"/>
      <c r="P490" s="2"/>
      <c r="Q490" s="2"/>
      <c r="R490" s="2"/>
      <c r="S490" s="2"/>
      <c r="T490" s="2"/>
      <c r="U490" s="2"/>
      <c r="V490" s="2"/>
      <c r="W490" s="2"/>
      <c r="X490" s="2"/>
      <c r="Y490" s="2"/>
      <c r="Z490" s="2"/>
      <c r="AA490" s="2"/>
      <c r="AB490" s="2"/>
      <c r="AC490" s="2"/>
      <c r="AD490" s="128"/>
      <c r="AE490" s="2"/>
    </row>
    <row r="491" spans="6:31">
      <c r="F491" s="2"/>
      <c r="G491" s="2"/>
      <c r="H491" s="2"/>
      <c r="I491" s="2"/>
      <c r="J491" s="2"/>
      <c r="K491" s="2"/>
      <c r="L491" s="2"/>
      <c r="M491" s="2"/>
      <c r="N491" s="2"/>
      <c r="O491" s="2"/>
      <c r="P491" s="2"/>
      <c r="Q491" s="2"/>
      <c r="R491" s="2"/>
      <c r="S491" s="2"/>
      <c r="T491" s="2"/>
      <c r="U491" s="2"/>
      <c r="V491" s="2"/>
      <c r="W491" s="2"/>
      <c r="X491" s="2"/>
      <c r="Y491" s="2"/>
      <c r="Z491" s="2"/>
      <c r="AA491" s="2"/>
      <c r="AB491" s="2"/>
      <c r="AC491" s="2"/>
      <c r="AD491" s="128"/>
      <c r="AE491" s="2"/>
    </row>
    <row r="492" spans="6:31">
      <c r="F492" s="2"/>
      <c r="G492" s="2"/>
      <c r="H492" s="2"/>
      <c r="I492" s="2"/>
      <c r="J492" s="2"/>
      <c r="K492" s="2"/>
      <c r="L492" s="2"/>
      <c r="M492" s="2"/>
      <c r="N492" s="2"/>
      <c r="O492" s="2"/>
      <c r="P492" s="2"/>
      <c r="Q492" s="2"/>
      <c r="R492" s="2"/>
      <c r="S492" s="2"/>
      <c r="T492" s="2"/>
      <c r="U492" s="2"/>
      <c r="V492" s="2"/>
      <c r="W492" s="2"/>
      <c r="X492" s="2"/>
      <c r="Y492" s="2"/>
      <c r="Z492" s="2"/>
      <c r="AA492" s="2"/>
      <c r="AB492" s="2"/>
      <c r="AC492" s="2"/>
      <c r="AD492" s="128"/>
      <c r="AE492" s="2"/>
    </row>
    <row r="493" spans="6:31">
      <c r="F493" s="2"/>
      <c r="G493" s="2"/>
      <c r="H493" s="2"/>
      <c r="I493" s="2"/>
      <c r="J493" s="2"/>
      <c r="K493" s="2"/>
      <c r="L493" s="2"/>
      <c r="M493" s="2"/>
      <c r="N493" s="2"/>
      <c r="O493" s="2"/>
      <c r="P493" s="2"/>
      <c r="Q493" s="2"/>
      <c r="R493" s="2"/>
      <c r="S493" s="2"/>
      <c r="T493" s="2"/>
      <c r="U493" s="2"/>
      <c r="V493" s="2"/>
      <c r="W493" s="2"/>
      <c r="X493" s="2"/>
      <c r="Y493" s="2"/>
      <c r="Z493" s="2"/>
      <c r="AA493" s="2"/>
      <c r="AB493" s="2"/>
      <c r="AC493" s="2"/>
      <c r="AD493" s="128"/>
      <c r="AE493" s="2"/>
    </row>
    <row r="494" spans="6:31">
      <c r="F494" s="2"/>
      <c r="G494" s="2"/>
      <c r="H494" s="2"/>
      <c r="I494" s="2"/>
      <c r="J494" s="2"/>
      <c r="K494" s="2"/>
      <c r="L494" s="2"/>
      <c r="M494" s="2"/>
      <c r="N494" s="2"/>
      <c r="O494" s="2"/>
      <c r="P494" s="2"/>
      <c r="Q494" s="2"/>
      <c r="R494" s="2"/>
      <c r="S494" s="2"/>
      <c r="T494" s="2"/>
      <c r="U494" s="2"/>
      <c r="V494" s="2"/>
      <c r="W494" s="2"/>
      <c r="X494" s="2"/>
      <c r="Y494" s="2"/>
      <c r="Z494" s="2"/>
      <c r="AA494" s="2"/>
      <c r="AB494" s="2"/>
      <c r="AC494" s="2"/>
      <c r="AD494" s="128"/>
      <c r="AE494" s="2"/>
    </row>
    <row r="495" spans="6:31">
      <c r="F495" s="2"/>
      <c r="G495" s="2"/>
      <c r="H495" s="2"/>
      <c r="I495" s="2"/>
      <c r="J495" s="2"/>
      <c r="K495" s="2"/>
      <c r="L495" s="2"/>
      <c r="M495" s="2"/>
      <c r="N495" s="2"/>
      <c r="O495" s="2"/>
      <c r="P495" s="2"/>
      <c r="Q495" s="2"/>
      <c r="R495" s="2"/>
      <c r="S495" s="2"/>
      <c r="T495" s="2"/>
      <c r="U495" s="2"/>
      <c r="V495" s="2"/>
      <c r="W495" s="2"/>
      <c r="X495" s="2"/>
      <c r="Y495" s="2"/>
      <c r="Z495" s="2"/>
      <c r="AA495" s="2"/>
      <c r="AB495" s="2"/>
      <c r="AC495" s="2"/>
      <c r="AD495" s="128"/>
      <c r="AE495" s="2"/>
    </row>
  </sheetData>
  <phoneticPr fontId="12" type="noConversion"/>
  <dataValidations count="3">
    <dataValidation type="list" allowBlank="1" showInputMessage="1" showErrorMessage="1" sqref="B7" xr:uid="{C08F2C7C-B376-435F-BF87-0661FA4E5CD2}">
      <formula1>$A$18:$A$20</formula1>
    </dataValidation>
    <dataValidation type="list" allowBlank="1" showInputMessage="1" showErrorMessage="1" sqref="B11" xr:uid="{725E3772-5B05-4298-BE2F-19E8A4B70D12}">
      <formula1>$A$23:$A$24</formula1>
    </dataValidation>
    <dataValidation type="list" allowBlank="1" showInputMessage="1" showErrorMessage="1" sqref="B12" xr:uid="{159C6BF5-CBA7-4FE9-995E-807FD76FFDD6}">
      <formula1>$A$23:$A$26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C154-4BAB-4068-B67F-D9D79FF46BDC}">
  <sheetPr codeName="Sheet4"/>
  <dimension ref="B2:J61"/>
  <sheetViews>
    <sheetView topLeftCell="A26" workbookViewId="0">
      <selection activeCell="E9" sqref="E9"/>
    </sheetView>
  </sheetViews>
  <sheetFormatPr defaultRowHeight="14.5"/>
  <cols>
    <col min="4" max="4" width="23.1796875" customWidth="1"/>
    <col min="5" max="7" width="14.7265625" customWidth="1"/>
    <col min="9" max="9" width="21.81640625" bestFit="1" customWidth="1"/>
  </cols>
  <sheetData>
    <row r="2" spans="2:10">
      <c r="B2" t="s">
        <v>469</v>
      </c>
    </row>
    <row r="3" spans="2:10">
      <c r="C3" t="s">
        <v>470</v>
      </c>
    </row>
    <row r="4" spans="2:10">
      <c r="C4" s="29" t="s">
        <v>471</v>
      </c>
    </row>
    <row r="6" spans="2:10" ht="21.5">
      <c r="C6" s="174" t="s">
        <v>472</v>
      </c>
    </row>
    <row r="7" spans="2:10" ht="16">
      <c r="C7" s="175" t="s">
        <v>473</v>
      </c>
    </row>
    <row r="8" spans="2:10" ht="15" thickBot="1">
      <c r="I8" t="s">
        <v>474</v>
      </c>
    </row>
    <row r="9" spans="2:10" ht="33.5" thickBot="1">
      <c r="D9" s="176" t="s">
        <v>365</v>
      </c>
      <c r="E9" s="177" t="s">
        <v>475</v>
      </c>
      <c r="F9" s="177" t="s">
        <v>476</v>
      </c>
      <c r="G9" s="178" t="s">
        <v>477</v>
      </c>
      <c r="J9" s="179" t="s">
        <v>478</v>
      </c>
    </row>
    <row r="10" spans="2:10" ht="17" thickTop="1" thickBot="1">
      <c r="D10" s="180" t="s">
        <v>479</v>
      </c>
      <c r="E10" s="181" t="s">
        <v>480</v>
      </c>
      <c r="F10" s="181" t="s">
        <v>481</v>
      </c>
      <c r="G10" s="182">
        <v>2916</v>
      </c>
      <c r="I10" t="str">
        <f>D10</f>
        <v>ALABAMA</v>
      </c>
      <c r="J10" s="96">
        <f t="shared" ref="J10:J61" si="0">LEFT(E10,LEN(E10)-2)*IF(RIGHT(E10,1)="K",1000,1000000)</f>
        <v>422000</v>
      </c>
    </row>
    <row r="11" spans="2:10" ht="16.5" thickBot="1">
      <c r="D11" s="180" t="s">
        <v>482</v>
      </c>
      <c r="E11" s="183" t="s">
        <v>483</v>
      </c>
      <c r="F11" s="183" t="s">
        <v>484</v>
      </c>
      <c r="G11" s="184">
        <v>2162</v>
      </c>
      <c r="I11" t="str">
        <f t="shared" ref="I11:I61" si="1">D11</f>
        <v>ALASKA</v>
      </c>
      <c r="J11" s="96">
        <f t="shared" si="0"/>
        <v>37000</v>
      </c>
    </row>
    <row r="12" spans="2:10" ht="16.5" thickBot="1">
      <c r="D12" s="180" t="s">
        <v>485</v>
      </c>
      <c r="E12" s="183" t="s">
        <v>486</v>
      </c>
      <c r="F12" s="183" t="s">
        <v>487</v>
      </c>
      <c r="G12" s="184">
        <v>2585</v>
      </c>
      <c r="I12" t="str">
        <f t="shared" si="1"/>
        <v>ARIZONA</v>
      </c>
      <c r="J12" s="96">
        <f t="shared" si="0"/>
        <v>491000</v>
      </c>
    </row>
    <row r="13" spans="2:10" ht="16.5" thickBot="1">
      <c r="D13" s="180" t="s">
        <v>488</v>
      </c>
      <c r="E13" s="183" t="s">
        <v>489</v>
      </c>
      <c r="F13" s="183" t="s">
        <v>490</v>
      </c>
      <c r="G13" s="184">
        <v>2765</v>
      </c>
      <c r="I13" t="str">
        <f t="shared" si="1"/>
        <v>ARKANSAS</v>
      </c>
      <c r="J13" s="96">
        <f t="shared" si="0"/>
        <v>257000</v>
      </c>
    </row>
    <row r="14" spans="2:10" ht="16.5" thickBot="1">
      <c r="D14" s="180" t="s">
        <v>491</v>
      </c>
      <c r="E14" s="183" t="s">
        <v>492</v>
      </c>
      <c r="F14" s="183" t="s">
        <v>493</v>
      </c>
      <c r="G14" s="184">
        <v>2332</v>
      </c>
      <c r="I14" t="str">
        <f t="shared" si="1"/>
        <v>CALIFORNIA</v>
      </c>
      <c r="J14" s="96">
        <f t="shared" si="0"/>
        <v>2400000</v>
      </c>
    </row>
    <row r="15" spans="2:10" ht="16.5" thickBot="1">
      <c r="D15" s="180" t="s">
        <v>494</v>
      </c>
      <c r="E15" s="183" t="s">
        <v>495</v>
      </c>
      <c r="F15" s="183" t="s">
        <v>496</v>
      </c>
      <c r="G15" s="184">
        <v>2213</v>
      </c>
      <c r="I15" t="str">
        <f t="shared" si="1"/>
        <v>COLORADO</v>
      </c>
      <c r="J15" s="96">
        <f t="shared" si="0"/>
        <v>287000</v>
      </c>
    </row>
    <row r="16" spans="2:10" ht="16.5" thickBot="1">
      <c r="D16" s="180" t="s">
        <v>497</v>
      </c>
      <c r="E16" s="183" t="s">
        <v>498</v>
      </c>
      <c r="F16" s="183" t="s">
        <v>499</v>
      </c>
      <c r="G16" s="184">
        <v>2294</v>
      </c>
      <c r="I16" t="str">
        <f t="shared" si="1"/>
        <v>CONNECTICUT</v>
      </c>
      <c r="J16" s="96">
        <f t="shared" si="0"/>
        <v>193000</v>
      </c>
    </row>
    <row r="17" spans="4:10" ht="16.5" thickBot="1">
      <c r="D17" s="180" t="s">
        <v>500</v>
      </c>
      <c r="E17" s="183" t="s">
        <v>501</v>
      </c>
      <c r="F17" s="183" t="s">
        <v>502</v>
      </c>
      <c r="G17" s="184">
        <v>2482</v>
      </c>
      <c r="I17" t="str">
        <f t="shared" si="1"/>
        <v>DELAWARE</v>
      </c>
      <c r="J17" s="96">
        <f t="shared" si="0"/>
        <v>65000</v>
      </c>
    </row>
    <row r="18" spans="4:10" ht="16.5" thickBot="1">
      <c r="D18" s="180" t="s">
        <v>503</v>
      </c>
      <c r="E18" s="183" t="s">
        <v>504</v>
      </c>
      <c r="F18" s="183" t="s">
        <v>505</v>
      </c>
      <c r="G18" s="184">
        <v>2446</v>
      </c>
      <c r="I18" t="str">
        <f t="shared" si="1"/>
        <v>DISTRICT OF COLUMBIA</v>
      </c>
      <c r="J18" s="96">
        <f t="shared" si="0"/>
        <v>43000</v>
      </c>
    </row>
    <row r="19" spans="4:10" ht="16.5" thickBot="1">
      <c r="D19" s="180" t="s">
        <v>506</v>
      </c>
      <c r="E19" s="183" t="s">
        <v>507</v>
      </c>
      <c r="F19" s="183" t="s">
        <v>508</v>
      </c>
      <c r="G19" s="184">
        <v>2536</v>
      </c>
      <c r="I19" t="str">
        <f t="shared" si="1"/>
        <v>FLORIDA</v>
      </c>
      <c r="J19" s="96">
        <f t="shared" si="0"/>
        <v>1900000</v>
      </c>
    </row>
    <row r="20" spans="4:10" ht="16.5" thickBot="1">
      <c r="D20" s="180" t="s">
        <v>509</v>
      </c>
      <c r="E20" s="183" t="s">
        <v>510</v>
      </c>
      <c r="F20" s="183" t="s">
        <v>511</v>
      </c>
      <c r="G20" s="184">
        <v>2853</v>
      </c>
      <c r="I20" t="str">
        <f t="shared" si="1"/>
        <v>GEORGIA</v>
      </c>
      <c r="J20" s="96">
        <f t="shared" si="0"/>
        <v>962000</v>
      </c>
    </row>
    <row r="21" spans="4:10" ht="16.5" thickBot="1">
      <c r="D21" s="180" t="s">
        <v>512</v>
      </c>
      <c r="E21" s="183" t="s">
        <v>513</v>
      </c>
      <c r="F21" s="183" t="s">
        <v>514</v>
      </c>
      <c r="G21" s="184">
        <v>2214</v>
      </c>
      <c r="I21" t="str">
        <f t="shared" si="1"/>
        <v>HAWAII</v>
      </c>
      <c r="J21" s="96">
        <f t="shared" si="0"/>
        <v>82000</v>
      </c>
    </row>
    <row r="22" spans="4:10" ht="16.5" thickBot="1">
      <c r="D22" s="180" t="s">
        <v>515</v>
      </c>
      <c r="E22" s="183" t="s">
        <v>516</v>
      </c>
      <c r="F22" s="183" t="s">
        <v>517</v>
      </c>
      <c r="G22" s="184">
        <v>2323</v>
      </c>
      <c r="I22" t="str">
        <f t="shared" si="1"/>
        <v>IDAHO</v>
      </c>
      <c r="J22" s="96">
        <f t="shared" si="0"/>
        <v>107000</v>
      </c>
    </row>
    <row r="23" spans="4:10" ht="16.5" thickBot="1">
      <c r="D23" s="180" t="s">
        <v>518</v>
      </c>
      <c r="E23" s="183" t="s">
        <v>519</v>
      </c>
      <c r="F23" s="183" t="s">
        <v>520</v>
      </c>
      <c r="G23" s="184">
        <v>2574</v>
      </c>
      <c r="I23" t="str">
        <f t="shared" si="1"/>
        <v>ILLINOIS</v>
      </c>
      <c r="J23" s="96">
        <f t="shared" si="0"/>
        <v>788000</v>
      </c>
    </row>
    <row r="24" spans="4:10" ht="16.5" thickBot="1">
      <c r="D24" s="180" t="s">
        <v>521</v>
      </c>
      <c r="E24" s="183" t="s">
        <v>522</v>
      </c>
      <c r="F24" s="183" t="s">
        <v>523</v>
      </c>
      <c r="G24" s="184">
        <v>2514</v>
      </c>
      <c r="I24" t="str">
        <f t="shared" si="1"/>
        <v>INDIANA</v>
      </c>
      <c r="J24" s="96">
        <f t="shared" si="0"/>
        <v>454000</v>
      </c>
    </row>
    <row r="25" spans="4:10" ht="16.5" thickBot="1">
      <c r="D25" s="180" t="s">
        <v>524</v>
      </c>
      <c r="E25" s="183" t="s">
        <v>525</v>
      </c>
      <c r="F25" s="183" t="s">
        <v>526</v>
      </c>
      <c r="G25" s="184">
        <v>2392</v>
      </c>
      <c r="I25" t="str">
        <f t="shared" si="1"/>
        <v>IOWA</v>
      </c>
      <c r="J25" s="96">
        <f t="shared" si="0"/>
        <v>170000</v>
      </c>
    </row>
    <row r="26" spans="4:10" ht="16.5" thickBot="1">
      <c r="D26" s="180" t="s">
        <v>527</v>
      </c>
      <c r="E26" s="183" t="s">
        <v>528</v>
      </c>
      <c r="F26" s="183" t="s">
        <v>529</v>
      </c>
      <c r="G26" s="184">
        <v>2444</v>
      </c>
      <c r="I26" t="str">
        <f t="shared" si="1"/>
        <v>KANSAS</v>
      </c>
      <c r="J26" s="96">
        <f t="shared" si="0"/>
        <v>169000</v>
      </c>
    </row>
    <row r="27" spans="4:10" ht="16.5" thickBot="1">
      <c r="D27" s="180" t="s">
        <v>530</v>
      </c>
      <c r="E27" s="183" t="s">
        <v>531</v>
      </c>
      <c r="F27" s="183" t="s">
        <v>532</v>
      </c>
      <c r="G27" s="184">
        <v>2563</v>
      </c>
      <c r="I27" t="str">
        <f t="shared" si="1"/>
        <v>KENTUCKY</v>
      </c>
      <c r="J27" s="96">
        <f t="shared" si="0"/>
        <v>344000</v>
      </c>
    </row>
    <row r="28" spans="4:10" ht="16.5" thickBot="1">
      <c r="D28" s="180" t="s">
        <v>533</v>
      </c>
      <c r="E28" s="183" t="s">
        <v>534</v>
      </c>
      <c r="F28" s="183" t="s">
        <v>535</v>
      </c>
      <c r="G28" s="184">
        <v>3022</v>
      </c>
      <c r="I28" t="str">
        <f t="shared" si="1"/>
        <v>LOUISIANA</v>
      </c>
      <c r="J28" s="96">
        <f t="shared" si="0"/>
        <v>451000</v>
      </c>
    </row>
    <row r="29" spans="4:10" ht="16.5" thickBot="1">
      <c r="D29" s="180" t="s">
        <v>536</v>
      </c>
      <c r="E29" s="183" t="s">
        <v>537</v>
      </c>
      <c r="F29" s="183" t="s">
        <v>538</v>
      </c>
      <c r="G29" s="184">
        <v>2041</v>
      </c>
      <c r="I29" t="str">
        <f t="shared" si="1"/>
        <v>MAINE</v>
      </c>
      <c r="J29" s="96">
        <f t="shared" si="0"/>
        <v>78000</v>
      </c>
    </row>
    <row r="30" spans="4:10" ht="16.5" thickBot="1">
      <c r="D30" s="180" t="s">
        <v>539</v>
      </c>
      <c r="E30" s="183" t="s">
        <v>540</v>
      </c>
      <c r="F30" s="183" t="s">
        <v>541</v>
      </c>
      <c r="G30" s="184">
        <v>2428</v>
      </c>
      <c r="I30" t="str">
        <f t="shared" si="1"/>
        <v>MARYLAND</v>
      </c>
      <c r="J30" s="96">
        <f t="shared" si="0"/>
        <v>359000</v>
      </c>
    </row>
    <row r="31" spans="4:10" ht="16.5" thickBot="1">
      <c r="D31" s="180" t="s">
        <v>542</v>
      </c>
      <c r="E31" s="183" t="s">
        <v>543</v>
      </c>
      <c r="F31" s="183" t="s">
        <v>544</v>
      </c>
      <c r="G31" s="184">
        <v>2173</v>
      </c>
      <c r="I31" t="str">
        <f t="shared" si="1"/>
        <v>MASSACHUSETTS</v>
      </c>
      <c r="J31" s="96">
        <f t="shared" si="0"/>
        <v>320000</v>
      </c>
    </row>
    <row r="32" spans="4:10" ht="16.5" thickBot="1">
      <c r="D32" s="180" t="s">
        <v>545</v>
      </c>
      <c r="E32" s="183" t="s">
        <v>546</v>
      </c>
      <c r="F32" s="183" t="s">
        <v>547</v>
      </c>
      <c r="G32" s="184">
        <v>2587</v>
      </c>
      <c r="I32" t="str">
        <f t="shared" si="1"/>
        <v>MICHIGAN</v>
      </c>
      <c r="J32" s="96">
        <f t="shared" si="0"/>
        <v>664000</v>
      </c>
    </row>
    <row r="33" spans="4:10" ht="16.5" thickBot="1">
      <c r="D33" s="180" t="s">
        <v>548</v>
      </c>
      <c r="E33" s="183" t="s">
        <v>549</v>
      </c>
      <c r="F33" s="183" t="s">
        <v>550</v>
      </c>
      <c r="G33" s="184">
        <v>2285</v>
      </c>
      <c r="I33" t="str">
        <f t="shared" si="1"/>
        <v>MINNESOTA</v>
      </c>
      <c r="J33" s="96">
        <f t="shared" si="0"/>
        <v>275000</v>
      </c>
    </row>
    <row r="34" spans="4:10" ht="16.5" thickBot="1">
      <c r="D34" s="180" t="s">
        <v>551</v>
      </c>
      <c r="E34" s="183" t="s">
        <v>552</v>
      </c>
      <c r="F34" s="183" t="s">
        <v>553</v>
      </c>
      <c r="G34" s="184">
        <v>3010</v>
      </c>
      <c r="I34" t="str">
        <f t="shared" si="1"/>
        <v>MISSISSIPPI</v>
      </c>
      <c r="J34" s="96">
        <f t="shared" si="0"/>
        <v>319000</v>
      </c>
    </row>
    <row r="35" spans="4:10" ht="16.5" thickBot="1">
      <c r="D35" s="180" t="s">
        <v>554</v>
      </c>
      <c r="E35" s="183" t="s">
        <v>555</v>
      </c>
      <c r="F35" s="183" t="s">
        <v>556</v>
      </c>
      <c r="G35" s="184">
        <v>2537</v>
      </c>
      <c r="I35" t="str">
        <f t="shared" si="1"/>
        <v>MISSOURI</v>
      </c>
      <c r="J35" s="96">
        <f t="shared" si="0"/>
        <v>415000</v>
      </c>
    </row>
    <row r="36" spans="4:10" ht="16.5" thickBot="1">
      <c r="D36" s="180" t="s">
        <v>557</v>
      </c>
      <c r="E36" s="183" t="s">
        <v>558</v>
      </c>
      <c r="F36" s="183" t="s">
        <v>559</v>
      </c>
      <c r="G36" s="184">
        <v>2180</v>
      </c>
      <c r="I36" t="str">
        <f t="shared" si="1"/>
        <v>MONTANA</v>
      </c>
      <c r="J36" s="96">
        <f t="shared" si="0"/>
        <v>64000</v>
      </c>
    </row>
    <row r="37" spans="4:10" ht="16.5" thickBot="1">
      <c r="D37" s="180" t="s">
        <v>560</v>
      </c>
      <c r="E37" s="183" t="s">
        <v>561</v>
      </c>
      <c r="F37" s="183" t="s">
        <v>562</v>
      </c>
      <c r="G37" s="184">
        <v>2421</v>
      </c>
      <c r="I37" t="str">
        <f t="shared" si="1"/>
        <v>NEBRASKA</v>
      </c>
      <c r="J37" s="96">
        <f t="shared" si="0"/>
        <v>108000</v>
      </c>
    </row>
    <row r="38" spans="4:10" ht="16.5" thickBot="1">
      <c r="D38" s="180" t="s">
        <v>563</v>
      </c>
      <c r="E38" s="183" t="s">
        <v>564</v>
      </c>
      <c r="F38" s="183" t="s">
        <v>565</v>
      </c>
      <c r="G38" s="184">
        <v>2429</v>
      </c>
      <c r="I38" t="str">
        <f t="shared" si="1"/>
        <v>NEVADA</v>
      </c>
      <c r="J38" s="96">
        <f t="shared" si="0"/>
        <v>234000</v>
      </c>
    </row>
    <row r="39" spans="4:10" ht="16.5" thickBot="1">
      <c r="D39" s="180" t="s">
        <v>566</v>
      </c>
      <c r="E39" s="183" t="s">
        <v>567</v>
      </c>
      <c r="F39" s="183" t="s">
        <v>568</v>
      </c>
      <c r="G39" s="184">
        <v>1978</v>
      </c>
      <c r="I39" t="str">
        <f t="shared" si="1"/>
        <v>NEW HAMPSHIRE</v>
      </c>
      <c r="J39" s="96">
        <f t="shared" si="0"/>
        <v>57000</v>
      </c>
    </row>
    <row r="40" spans="4:10" ht="16.5" thickBot="1">
      <c r="D40" s="180" t="s">
        <v>569</v>
      </c>
      <c r="E40" s="183" t="s">
        <v>570</v>
      </c>
      <c r="F40" s="183" t="s">
        <v>571</v>
      </c>
      <c r="G40" s="184">
        <v>2427</v>
      </c>
      <c r="I40" t="str">
        <f t="shared" si="1"/>
        <v>NEW JERSEY</v>
      </c>
      <c r="J40" s="96">
        <f t="shared" si="0"/>
        <v>519000</v>
      </c>
    </row>
    <row r="41" spans="4:10" ht="16.5" thickBot="1">
      <c r="D41" s="180" t="s">
        <v>572</v>
      </c>
      <c r="E41" s="183" t="s">
        <v>573</v>
      </c>
      <c r="F41" s="183" t="s">
        <v>574</v>
      </c>
      <c r="G41" s="184">
        <v>2477</v>
      </c>
      <c r="I41" t="str">
        <f t="shared" si="1"/>
        <v>NEW MEXICO</v>
      </c>
      <c r="J41" s="96">
        <f t="shared" si="0"/>
        <v>177000</v>
      </c>
    </row>
    <row r="42" spans="4:10" ht="16.5" thickBot="1">
      <c r="D42" s="180" t="s">
        <v>575</v>
      </c>
      <c r="E42" s="183" t="s">
        <v>576</v>
      </c>
      <c r="F42" s="183" t="s">
        <v>577</v>
      </c>
      <c r="G42" s="184">
        <v>2416</v>
      </c>
      <c r="I42" t="str">
        <f t="shared" si="1"/>
        <v>NEW YORK</v>
      </c>
      <c r="J42" s="96">
        <f t="shared" si="0"/>
        <v>1400000</v>
      </c>
    </row>
    <row r="43" spans="4:10" ht="16.5" thickBot="1">
      <c r="D43" s="180" t="s">
        <v>578</v>
      </c>
      <c r="E43" s="183" t="s">
        <v>579</v>
      </c>
      <c r="F43" s="183" t="s">
        <v>520</v>
      </c>
      <c r="G43" s="184">
        <v>2585</v>
      </c>
      <c r="I43" t="str">
        <f t="shared" si="1"/>
        <v>NORTH CAROLINA</v>
      </c>
      <c r="J43" s="96">
        <f t="shared" si="0"/>
        <v>786000</v>
      </c>
    </row>
    <row r="44" spans="4:10" ht="16.5" thickBot="1">
      <c r="D44" s="180" t="s">
        <v>580</v>
      </c>
      <c r="E44" s="183" t="s">
        <v>581</v>
      </c>
      <c r="F44" s="183" t="s">
        <v>582</v>
      </c>
      <c r="G44" s="184">
        <v>2282</v>
      </c>
      <c r="I44" t="str">
        <f t="shared" si="1"/>
        <v>NORTH DAKOTA</v>
      </c>
      <c r="J44" s="96">
        <f t="shared" si="0"/>
        <v>38000</v>
      </c>
    </row>
    <row r="45" spans="4:10" ht="16.5" thickBot="1">
      <c r="D45" s="180" t="s">
        <v>583</v>
      </c>
      <c r="E45" s="183" t="s">
        <v>584</v>
      </c>
      <c r="F45" s="183" t="s">
        <v>520</v>
      </c>
      <c r="G45" s="184">
        <v>2560</v>
      </c>
      <c r="I45" t="str">
        <f t="shared" si="1"/>
        <v>OHIO</v>
      </c>
      <c r="J45" s="96">
        <f t="shared" si="0"/>
        <v>792000</v>
      </c>
    </row>
    <row r="46" spans="4:10" ht="16.5" thickBot="1">
      <c r="D46" s="180" t="s">
        <v>585</v>
      </c>
      <c r="E46" s="183" t="s">
        <v>586</v>
      </c>
      <c r="F46" s="183" t="s">
        <v>587</v>
      </c>
      <c r="G46" s="184">
        <v>2647</v>
      </c>
      <c r="I46" t="str">
        <f t="shared" si="1"/>
        <v>OKLAHOMA</v>
      </c>
      <c r="J46" s="96">
        <f t="shared" si="0"/>
        <v>308000</v>
      </c>
    </row>
    <row r="47" spans="4:10" ht="16.5" thickBot="1">
      <c r="D47" s="180" t="s">
        <v>588</v>
      </c>
      <c r="E47" s="183" t="s">
        <v>589</v>
      </c>
      <c r="F47" s="183" t="s">
        <v>590</v>
      </c>
      <c r="G47" s="184">
        <v>2112</v>
      </c>
      <c r="I47" t="str">
        <f t="shared" si="1"/>
        <v>OREGON</v>
      </c>
      <c r="J47" s="96">
        <f t="shared" si="0"/>
        <v>218000</v>
      </c>
    </row>
    <row r="48" spans="4:10" ht="16.5" thickBot="1">
      <c r="D48" s="180" t="s">
        <v>591</v>
      </c>
      <c r="E48" s="183" t="s">
        <v>592</v>
      </c>
      <c r="F48" s="183" t="s">
        <v>593</v>
      </c>
      <c r="G48" s="184">
        <v>2393</v>
      </c>
      <c r="I48" t="str">
        <f t="shared" si="1"/>
        <v>PENNSYLVANIA</v>
      </c>
      <c r="J48" s="96">
        <f t="shared" si="0"/>
        <v>784000</v>
      </c>
    </row>
    <row r="49" spans="4:10" ht="16.5" thickBot="1">
      <c r="D49" s="180" t="s">
        <v>594</v>
      </c>
      <c r="E49" s="183" t="s">
        <v>595</v>
      </c>
      <c r="F49" s="183" t="s">
        <v>596</v>
      </c>
      <c r="G49" s="184">
        <v>2331</v>
      </c>
      <c r="I49" t="str">
        <f t="shared" si="1"/>
        <v>RHODE ISLAND</v>
      </c>
      <c r="J49" s="96">
        <f t="shared" si="0"/>
        <v>67000</v>
      </c>
    </row>
    <row r="50" spans="4:10" ht="16.5" thickBot="1">
      <c r="D50" s="180" t="s">
        <v>597</v>
      </c>
      <c r="E50" s="183" t="s">
        <v>598</v>
      </c>
      <c r="F50" s="183" t="s">
        <v>556</v>
      </c>
      <c r="G50" s="184">
        <v>2641</v>
      </c>
      <c r="I50" t="str">
        <f t="shared" si="1"/>
        <v>SOUTH CAROLINA</v>
      </c>
      <c r="J50" s="96">
        <f t="shared" si="0"/>
        <v>425000</v>
      </c>
    </row>
    <row r="51" spans="4:10" ht="16.5" thickBot="1">
      <c r="D51" s="180" t="s">
        <v>599</v>
      </c>
      <c r="E51" s="183" t="s">
        <v>600</v>
      </c>
      <c r="F51" s="183" t="s">
        <v>601</v>
      </c>
      <c r="G51" s="184">
        <v>2279</v>
      </c>
      <c r="I51" t="str">
        <f t="shared" si="1"/>
        <v>SOUTH DAKOTA</v>
      </c>
      <c r="J51" s="96">
        <f t="shared" si="0"/>
        <v>51000</v>
      </c>
    </row>
    <row r="52" spans="4:10" ht="16.5" thickBot="1">
      <c r="D52" s="180" t="s">
        <v>602</v>
      </c>
      <c r="E52" s="183" t="s">
        <v>603</v>
      </c>
      <c r="F52" s="183" t="s">
        <v>604</v>
      </c>
      <c r="G52" s="184">
        <v>2633</v>
      </c>
      <c r="I52" t="str">
        <f t="shared" si="1"/>
        <v>TENNESSEE</v>
      </c>
      <c r="J52" s="96">
        <f t="shared" si="0"/>
        <v>538000</v>
      </c>
    </row>
    <row r="53" spans="4:10" ht="16.5" thickBot="1">
      <c r="D53" s="180" t="s">
        <v>605</v>
      </c>
      <c r="E53" s="183" t="s">
        <v>606</v>
      </c>
      <c r="F53" s="183" t="s">
        <v>607</v>
      </c>
      <c r="G53" s="184">
        <v>2860</v>
      </c>
      <c r="I53" t="str">
        <f t="shared" si="1"/>
        <v>TEXAS</v>
      </c>
      <c r="J53" s="96">
        <f t="shared" si="0"/>
        <v>2500000</v>
      </c>
    </row>
    <row r="54" spans="4:10" ht="16.5" thickBot="1">
      <c r="D54" s="180" t="s">
        <v>608</v>
      </c>
      <c r="E54" s="183" t="s">
        <v>609</v>
      </c>
      <c r="F54" s="183" t="s">
        <v>610</v>
      </c>
      <c r="G54" s="184">
        <v>2309</v>
      </c>
      <c r="I54" t="str">
        <f t="shared" si="1"/>
        <v>UTAH</v>
      </c>
      <c r="J54" s="96">
        <f t="shared" si="0"/>
        <v>153000</v>
      </c>
    </row>
    <row r="55" spans="4:10" ht="16.5" thickBot="1">
      <c r="D55" s="180" t="s">
        <v>611</v>
      </c>
      <c r="E55" s="183" t="s">
        <v>612</v>
      </c>
      <c r="F55" s="183" t="s">
        <v>613</v>
      </c>
      <c r="G55" s="184">
        <v>1957</v>
      </c>
      <c r="I55" t="str">
        <f t="shared" si="1"/>
        <v>VERMONT</v>
      </c>
      <c r="J55" s="96">
        <f t="shared" si="0"/>
        <v>34000</v>
      </c>
    </row>
    <row r="56" spans="4:10" ht="16.5" thickBot="1">
      <c r="D56" s="180" t="s">
        <v>614</v>
      </c>
      <c r="E56" s="183" t="s">
        <v>615</v>
      </c>
      <c r="F56" s="183" t="s">
        <v>487</v>
      </c>
      <c r="G56" s="184">
        <v>2455</v>
      </c>
      <c r="I56" t="str">
        <f t="shared" si="1"/>
        <v>VIRGINIA</v>
      </c>
      <c r="J56" s="96">
        <f t="shared" si="0"/>
        <v>512000</v>
      </c>
    </row>
    <row r="57" spans="4:10" ht="16.5" thickBot="1">
      <c r="D57" s="180" t="s">
        <v>616</v>
      </c>
      <c r="E57" s="183" t="s">
        <v>617</v>
      </c>
      <c r="F57" s="183" t="s">
        <v>618</v>
      </c>
      <c r="G57" s="184">
        <v>2212</v>
      </c>
      <c r="I57" t="str">
        <f t="shared" si="1"/>
        <v>WASHINGTON</v>
      </c>
      <c r="J57" s="96">
        <f t="shared" si="0"/>
        <v>352000</v>
      </c>
    </row>
    <row r="58" spans="4:10" ht="16.5" thickBot="1">
      <c r="D58" s="180" t="s">
        <v>619</v>
      </c>
      <c r="E58" s="183" t="s">
        <v>620</v>
      </c>
      <c r="F58" s="183" t="s">
        <v>621</v>
      </c>
      <c r="G58" s="184">
        <v>2417</v>
      </c>
      <c r="I58" t="str">
        <f t="shared" si="1"/>
        <v>WEST VIRGINIA</v>
      </c>
      <c r="J58" s="96">
        <f t="shared" si="0"/>
        <v>126000</v>
      </c>
    </row>
    <row r="59" spans="4:10" ht="16.5" thickBot="1">
      <c r="D59" s="180" t="s">
        <v>622</v>
      </c>
      <c r="E59" s="183" t="s">
        <v>623</v>
      </c>
      <c r="F59" s="183" t="s">
        <v>624</v>
      </c>
      <c r="G59" s="184">
        <v>2310</v>
      </c>
      <c r="I59" t="str">
        <f t="shared" si="1"/>
        <v>WISCONSIN</v>
      </c>
      <c r="J59" s="96">
        <f t="shared" si="0"/>
        <v>302000</v>
      </c>
    </row>
    <row r="60" spans="4:10" ht="16.5" thickBot="1">
      <c r="D60" s="180" t="s">
        <v>625</v>
      </c>
      <c r="E60" s="183" t="s">
        <v>626</v>
      </c>
      <c r="F60" s="183" t="s">
        <v>627</v>
      </c>
      <c r="G60" s="184">
        <v>2266</v>
      </c>
      <c r="I60" t="str">
        <f t="shared" si="1"/>
        <v>WYOMING</v>
      </c>
      <c r="J60" s="96">
        <f t="shared" si="0"/>
        <v>31000</v>
      </c>
    </row>
    <row r="61" spans="4:10" ht="16.5" thickBot="1">
      <c r="D61" s="180" t="s">
        <v>628</v>
      </c>
      <c r="E61" s="181" t="s">
        <v>629</v>
      </c>
      <c r="F61" s="181" t="s">
        <v>630</v>
      </c>
      <c r="G61" s="182">
        <v>2228</v>
      </c>
      <c r="I61" t="str">
        <f t="shared" si="1"/>
        <v>INTERNATIONAL</v>
      </c>
      <c r="J61" s="96">
        <f t="shared" si="0"/>
        <v>10000</v>
      </c>
    </row>
  </sheetData>
  <hyperlinks>
    <hyperlink ref="C4" r:id="rId1" location="2020%20Tax%20Returns%20by%20State%20with%20EITC%20Claims" xr:uid="{9021A8AF-4600-424B-8768-CD4BF61230A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CDD89-3365-4034-A204-466E9C26D3B7}">
  <sheetPr codeName="Sheet10"/>
  <dimension ref="A1:AB201"/>
  <sheetViews>
    <sheetView zoomScale="60" zoomScaleNormal="60" workbookViewId="0"/>
  </sheetViews>
  <sheetFormatPr defaultRowHeight="14.5"/>
  <cols>
    <col min="3" max="3" width="20.81640625" customWidth="1"/>
    <col min="4" max="4" width="20.1796875" customWidth="1"/>
    <col min="5" max="5" width="19.54296875" customWidth="1"/>
    <col min="6" max="6" width="17.81640625" customWidth="1"/>
    <col min="7" max="7" width="14.81640625" customWidth="1"/>
    <col min="8" max="8" width="16.26953125" customWidth="1"/>
    <col min="9" max="9" width="16.81640625" customWidth="1"/>
    <col min="10" max="10" width="14.1796875" customWidth="1"/>
    <col min="11" max="11" width="12.453125" customWidth="1"/>
    <col min="12" max="12" width="11.1796875" customWidth="1"/>
    <col min="14" max="14" width="17.26953125" bestFit="1" customWidth="1"/>
    <col min="15" max="15" width="9.7265625" bestFit="1" customWidth="1"/>
    <col min="17" max="17" width="12.7265625" customWidth="1"/>
    <col min="18" max="18" width="11.453125" customWidth="1"/>
    <col min="19" max="19" width="13.1796875" customWidth="1"/>
    <col min="21" max="21" width="12.453125" customWidth="1"/>
  </cols>
  <sheetData>
    <row r="1" spans="1:13">
      <c r="A1" s="1" t="s">
        <v>63</v>
      </c>
      <c r="B1" s="1" t="s">
        <v>64</v>
      </c>
    </row>
    <row r="3" spans="1:13">
      <c r="B3" s="10" t="s">
        <v>65</v>
      </c>
      <c r="M3" s="2"/>
    </row>
    <row r="4" spans="1:13">
      <c r="C4" t="s">
        <v>66</v>
      </c>
      <c r="D4" s="11" t="s">
        <v>67</v>
      </c>
      <c r="E4" s="12" t="s">
        <v>68</v>
      </c>
      <c r="F4" s="13" t="s">
        <v>69</v>
      </c>
      <c r="G4" s="13" t="s">
        <v>70</v>
      </c>
      <c r="H4" s="13" t="s">
        <v>71</v>
      </c>
      <c r="I4" s="11" t="s">
        <v>72</v>
      </c>
      <c r="J4" s="11" t="s">
        <v>73</v>
      </c>
      <c r="K4" s="11" t="s">
        <v>74</v>
      </c>
      <c r="L4" s="11" t="s">
        <v>75</v>
      </c>
    </row>
    <row r="5" spans="1:13">
      <c r="C5" s="14" t="s">
        <v>50</v>
      </c>
      <c r="D5" s="15" t="s">
        <v>76</v>
      </c>
      <c r="E5" s="16" t="s">
        <v>62</v>
      </c>
      <c r="F5" s="17">
        <v>12000</v>
      </c>
      <c r="G5" s="17">
        <v>12200</v>
      </c>
      <c r="H5" s="17">
        <v>12400</v>
      </c>
      <c r="I5" s="17">
        <v>12550</v>
      </c>
      <c r="J5" s="17">
        <v>12950</v>
      </c>
      <c r="K5" s="17">
        <v>13850</v>
      </c>
      <c r="L5" s="17">
        <v>14600</v>
      </c>
    </row>
    <row r="6" spans="1:13">
      <c r="C6" s="14" t="s">
        <v>129</v>
      </c>
      <c r="D6" s="18" t="s">
        <v>78</v>
      </c>
      <c r="E6" s="16" t="s">
        <v>62</v>
      </c>
      <c r="F6" s="19">
        <v>12000</v>
      </c>
      <c r="G6" s="19">
        <v>12200</v>
      </c>
      <c r="H6" s="19">
        <v>12400</v>
      </c>
      <c r="I6" s="19">
        <v>12550</v>
      </c>
      <c r="J6" s="19">
        <v>12950</v>
      </c>
      <c r="K6" s="19">
        <v>13850</v>
      </c>
      <c r="L6" s="19">
        <v>14600</v>
      </c>
    </row>
    <row r="7" spans="1:13">
      <c r="C7" s="14" t="s">
        <v>128</v>
      </c>
      <c r="D7" s="18" t="s">
        <v>80</v>
      </c>
      <c r="E7" s="16" t="s">
        <v>62</v>
      </c>
      <c r="F7" s="19">
        <v>24000</v>
      </c>
      <c r="G7" s="19">
        <v>24400</v>
      </c>
      <c r="H7" s="19">
        <v>24800</v>
      </c>
      <c r="I7" s="19">
        <v>25100</v>
      </c>
      <c r="J7" s="19">
        <v>25900</v>
      </c>
      <c r="K7" s="19">
        <v>27700</v>
      </c>
      <c r="L7" s="19">
        <v>29200</v>
      </c>
    </row>
    <row r="8" spans="1:13">
      <c r="C8" s="14" t="s">
        <v>61</v>
      </c>
      <c r="D8" s="20" t="s">
        <v>82</v>
      </c>
      <c r="E8" s="16" t="s">
        <v>62</v>
      </c>
      <c r="F8" s="21">
        <v>18000</v>
      </c>
      <c r="G8" s="21">
        <v>18350</v>
      </c>
      <c r="H8" s="21">
        <v>18650</v>
      </c>
      <c r="I8" s="19">
        <v>18800</v>
      </c>
      <c r="J8" s="19">
        <v>19400</v>
      </c>
      <c r="K8" s="19">
        <v>20800</v>
      </c>
      <c r="L8" s="19">
        <v>21900</v>
      </c>
    </row>
    <row r="9" spans="1:13">
      <c r="C9" s="22"/>
      <c r="D9" s="20"/>
      <c r="E9" s="16"/>
      <c r="F9" s="21"/>
      <c r="G9" s="21"/>
      <c r="H9" s="21"/>
      <c r="I9" s="21"/>
      <c r="J9" s="21"/>
      <c r="K9" s="21"/>
      <c r="L9" s="21"/>
    </row>
    <row r="10" spans="1:13">
      <c r="C10" s="1" t="s">
        <v>83</v>
      </c>
    </row>
    <row r="11" spans="1:13">
      <c r="C11" s="23" t="s">
        <v>84</v>
      </c>
      <c r="D11" s="24" t="s">
        <v>67</v>
      </c>
      <c r="E11" s="25" t="s">
        <v>69</v>
      </c>
    </row>
    <row r="12" spans="1:13">
      <c r="C12" s="22" t="s">
        <v>85</v>
      </c>
      <c r="D12" s="26" t="s">
        <v>86</v>
      </c>
      <c r="E12" s="27">
        <v>0</v>
      </c>
    </row>
    <row r="13" spans="1:13">
      <c r="E13" s="20"/>
    </row>
    <row r="14" spans="1:13">
      <c r="B14" s="10" t="s">
        <v>87</v>
      </c>
      <c r="C14" s="28"/>
      <c r="D14" s="29"/>
    </row>
    <row r="15" spans="1:13">
      <c r="C15" s="30" t="s">
        <v>88</v>
      </c>
      <c r="D15" s="30" t="s">
        <v>89</v>
      </c>
      <c r="E15" s="31" t="s">
        <v>90</v>
      </c>
      <c r="F15" s="32" t="s">
        <v>91</v>
      </c>
      <c r="G15" s="33" t="s">
        <v>92</v>
      </c>
    </row>
    <row r="16" spans="1:13">
      <c r="C16" s="28" t="s">
        <v>93</v>
      </c>
      <c r="D16" s="28"/>
      <c r="E16" s="34">
        <v>10200</v>
      </c>
      <c r="F16" s="7">
        <v>2021</v>
      </c>
      <c r="G16" s="35">
        <v>150000</v>
      </c>
    </row>
    <row r="17" spans="2:9">
      <c r="C17" s="28" t="s">
        <v>93</v>
      </c>
      <c r="D17" s="28"/>
      <c r="E17" s="34">
        <v>10200</v>
      </c>
      <c r="F17" s="7">
        <v>2020</v>
      </c>
      <c r="G17" s="35">
        <v>150000</v>
      </c>
    </row>
    <row r="18" spans="2:9">
      <c r="C18" s="28" t="s">
        <v>93</v>
      </c>
      <c r="D18" s="28"/>
      <c r="E18" s="34">
        <v>0</v>
      </c>
      <c r="F18" s="7">
        <v>2021</v>
      </c>
      <c r="G18" s="35">
        <v>0</v>
      </c>
    </row>
    <row r="19" spans="2:9">
      <c r="C19" s="28" t="s">
        <v>93</v>
      </c>
      <c r="D19" s="28"/>
      <c r="E19" s="34">
        <v>0</v>
      </c>
      <c r="F19" s="7">
        <v>2022</v>
      </c>
      <c r="G19" s="35">
        <v>0</v>
      </c>
    </row>
    <row r="20" spans="2:9">
      <c r="C20" s="28" t="s">
        <v>93</v>
      </c>
      <c r="D20" s="28"/>
      <c r="E20" s="34">
        <v>0</v>
      </c>
      <c r="F20" s="7">
        <v>2023</v>
      </c>
      <c r="G20" s="35">
        <v>0</v>
      </c>
    </row>
    <row r="21" spans="2:9">
      <c r="C21" s="28" t="s">
        <v>93</v>
      </c>
      <c r="D21" s="28"/>
      <c r="E21" s="34">
        <v>0</v>
      </c>
      <c r="F21" s="7">
        <v>2024</v>
      </c>
      <c r="G21" s="35">
        <v>0</v>
      </c>
    </row>
    <row r="22" spans="2:9">
      <c r="C22" s="28"/>
      <c r="D22" s="34"/>
      <c r="E22" s="7"/>
      <c r="F22" s="35"/>
    </row>
    <row r="23" spans="2:9">
      <c r="B23" s="10" t="s">
        <v>94</v>
      </c>
      <c r="C23" s="28"/>
      <c r="D23" s="34"/>
      <c r="E23" s="7"/>
      <c r="F23" s="35"/>
    </row>
    <row r="24" spans="2:9">
      <c r="C24" s="36" t="s">
        <v>95</v>
      </c>
      <c r="D24" s="37" t="s">
        <v>91</v>
      </c>
      <c r="E24" s="38" t="s">
        <v>89</v>
      </c>
      <c r="F24" s="39" t="s">
        <v>96</v>
      </c>
      <c r="G24" s="40" t="s">
        <v>97</v>
      </c>
      <c r="H24" s="41" t="s">
        <v>98</v>
      </c>
      <c r="I24" s="41" t="s">
        <v>99</v>
      </c>
    </row>
    <row r="25" spans="2:9">
      <c r="C25" s="28">
        <v>90000</v>
      </c>
      <c r="D25" s="42">
        <v>2019</v>
      </c>
      <c r="E25" s="28" t="s">
        <v>128</v>
      </c>
      <c r="F25" s="9">
        <v>0.5</v>
      </c>
      <c r="G25" s="35">
        <v>32000</v>
      </c>
      <c r="H25">
        <v>12000</v>
      </c>
      <c r="I25">
        <v>0.85</v>
      </c>
    </row>
    <row r="26" spans="2:9">
      <c r="C26" s="28">
        <v>90000</v>
      </c>
      <c r="D26" s="42">
        <v>2019</v>
      </c>
      <c r="E26" s="43" t="s">
        <v>61</v>
      </c>
      <c r="F26" s="9">
        <v>0.5</v>
      </c>
      <c r="G26" s="35">
        <v>25000</v>
      </c>
      <c r="H26">
        <v>9000</v>
      </c>
      <c r="I26">
        <v>0.85</v>
      </c>
    </row>
    <row r="27" spans="2:9">
      <c r="C27" s="28">
        <v>90000</v>
      </c>
      <c r="D27" s="42">
        <v>2019</v>
      </c>
      <c r="E27" s="43" t="s">
        <v>50</v>
      </c>
      <c r="F27" s="9">
        <v>0.5</v>
      </c>
      <c r="G27" s="35">
        <v>25000</v>
      </c>
      <c r="H27">
        <v>9000</v>
      </c>
      <c r="I27">
        <v>0.85</v>
      </c>
    </row>
    <row r="28" spans="2:9">
      <c r="C28" s="28">
        <v>90000</v>
      </c>
      <c r="D28" s="42">
        <v>2019</v>
      </c>
      <c r="E28" s="43" t="s">
        <v>129</v>
      </c>
      <c r="F28" s="9">
        <v>0.5</v>
      </c>
      <c r="G28" s="44">
        <v>0.85</v>
      </c>
      <c r="H28">
        <v>0</v>
      </c>
      <c r="I28">
        <v>0.85</v>
      </c>
    </row>
    <row r="29" spans="2:9">
      <c r="C29" s="28">
        <v>90000</v>
      </c>
      <c r="D29" s="42">
        <v>2020</v>
      </c>
      <c r="E29" s="28" t="s">
        <v>128</v>
      </c>
      <c r="F29" s="9">
        <v>0.5</v>
      </c>
      <c r="G29" s="35">
        <v>32000</v>
      </c>
      <c r="H29">
        <v>12000</v>
      </c>
      <c r="I29">
        <v>0.85</v>
      </c>
    </row>
    <row r="30" spans="2:9">
      <c r="C30" s="28">
        <v>90000</v>
      </c>
      <c r="D30" s="42">
        <v>2020</v>
      </c>
      <c r="E30" s="43" t="s">
        <v>61</v>
      </c>
      <c r="F30" s="9">
        <v>0.5</v>
      </c>
      <c r="G30" s="35">
        <v>25000</v>
      </c>
      <c r="H30">
        <v>9000</v>
      </c>
      <c r="I30">
        <v>0.85</v>
      </c>
    </row>
    <row r="31" spans="2:9">
      <c r="C31" s="28">
        <v>90000</v>
      </c>
      <c r="D31" s="42">
        <v>2020</v>
      </c>
      <c r="E31" s="43" t="s">
        <v>50</v>
      </c>
      <c r="F31" s="9">
        <v>0.5</v>
      </c>
      <c r="G31" s="35">
        <v>25000</v>
      </c>
      <c r="H31">
        <v>9000</v>
      </c>
      <c r="I31">
        <v>0.85</v>
      </c>
    </row>
    <row r="32" spans="2:9">
      <c r="C32" s="28">
        <v>90000</v>
      </c>
      <c r="D32" s="42">
        <v>2020</v>
      </c>
      <c r="E32" s="43" t="s">
        <v>129</v>
      </c>
      <c r="F32" s="9">
        <v>0.5</v>
      </c>
      <c r="G32" s="44">
        <v>0.85</v>
      </c>
      <c r="H32">
        <v>0</v>
      </c>
      <c r="I32">
        <v>0.85</v>
      </c>
    </row>
    <row r="33" spans="3:9">
      <c r="C33" s="28">
        <v>90000</v>
      </c>
      <c r="D33" s="42">
        <v>2021</v>
      </c>
      <c r="E33" s="28" t="s">
        <v>128</v>
      </c>
      <c r="F33" s="9">
        <v>0.5</v>
      </c>
      <c r="G33" s="35">
        <v>32000</v>
      </c>
      <c r="H33">
        <v>12000</v>
      </c>
      <c r="I33">
        <v>0.85</v>
      </c>
    </row>
    <row r="34" spans="3:9">
      <c r="C34" s="28">
        <v>90000</v>
      </c>
      <c r="D34" s="42">
        <v>2021</v>
      </c>
      <c r="E34" s="43" t="s">
        <v>61</v>
      </c>
      <c r="F34" s="9">
        <v>0.5</v>
      </c>
      <c r="G34" s="35">
        <v>25000</v>
      </c>
      <c r="H34">
        <v>9000</v>
      </c>
      <c r="I34">
        <v>0.85</v>
      </c>
    </row>
    <row r="35" spans="3:9">
      <c r="C35" s="28">
        <v>90000</v>
      </c>
      <c r="D35" s="42">
        <v>2021</v>
      </c>
      <c r="E35" s="43" t="s">
        <v>50</v>
      </c>
      <c r="F35" s="9">
        <v>0.5</v>
      </c>
      <c r="G35" s="35">
        <v>25000</v>
      </c>
      <c r="H35">
        <v>9000</v>
      </c>
      <c r="I35">
        <v>0.85</v>
      </c>
    </row>
    <row r="36" spans="3:9">
      <c r="C36" s="28">
        <v>90000</v>
      </c>
      <c r="D36" s="42">
        <v>2021</v>
      </c>
      <c r="E36" s="43" t="s">
        <v>129</v>
      </c>
      <c r="F36" s="9">
        <v>0.5</v>
      </c>
      <c r="G36" s="44">
        <v>0.85</v>
      </c>
      <c r="H36">
        <v>0</v>
      </c>
      <c r="I36">
        <v>0.85</v>
      </c>
    </row>
    <row r="37" spans="3:9">
      <c r="C37" s="28">
        <v>90000</v>
      </c>
      <c r="D37" s="42">
        <v>2022</v>
      </c>
      <c r="E37" s="28" t="s">
        <v>128</v>
      </c>
      <c r="F37" s="9">
        <v>0.5</v>
      </c>
      <c r="G37" s="35">
        <v>32000</v>
      </c>
      <c r="H37">
        <v>12000</v>
      </c>
      <c r="I37">
        <v>0.85</v>
      </c>
    </row>
    <row r="38" spans="3:9">
      <c r="C38" s="28">
        <v>90000</v>
      </c>
      <c r="D38" s="42">
        <v>2022</v>
      </c>
      <c r="E38" s="43" t="s">
        <v>61</v>
      </c>
      <c r="F38" s="9">
        <v>0.5</v>
      </c>
      <c r="G38" s="35">
        <v>25000</v>
      </c>
      <c r="H38">
        <v>9000</v>
      </c>
      <c r="I38">
        <v>0.85</v>
      </c>
    </row>
    <row r="39" spans="3:9">
      <c r="C39" s="28">
        <v>90000</v>
      </c>
      <c r="D39" s="42">
        <v>2022</v>
      </c>
      <c r="E39" s="43" t="s">
        <v>50</v>
      </c>
      <c r="F39" s="9">
        <v>0.5</v>
      </c>
      <c r="G39" s="35">
        <v>25000</v>
      </c>
      <c r="H39">
        <v>9000</v>
      </c>
      <c r="I39">
        <v>0.85</v>
      </c>
    </row>
    <row r="40" spans="3:9">
      <c r="C40" s="28">
        <v>90000</v>
      </c>
      <c r="D40" s="42">
        <v>2022</v>
      </c>
      <c r="E40" s="43" t="s">
        <v>129</v>
      </c>
      <c r="F40" s="9">
        <v>0.5</v>
      </c>
      <c r="G40" s="44">
        <v>0.85</v>
      </c>
      <c r="H40">
        <v>0</v>
      </c>
      <c r="I40">
        <v>0.85</v>
      </c>
    </row>
    <row r="41" spans="3:9">
      <c r="C41" s="28">
        <v>90000</v>
      </c>
      <c r="D41" s="42">
        <v>2023</v>
      </c>
      <c r="E41" s="28" t="s">
        <v>128</v>
      </c>
      <c r="F41" s="9">
        <v>0.5</v>
      </c>
      <c r="G41" s="35">
        <v>32000</v>
      </c>
      <c r="H41">
        <v>12000</v>
      </c>
      <c r="I41">
        <v>0.85</v>
      </c>
    </row>
    <row r="42" spans="3:9">
      <c r="C42" s="28">
        <v>90000</v>
      </c>
      <c r="D42" s="42">
        <v>2023</v>
      </c>
      <c r="E42" s="43" t="s">
        <v>61</v>
      </c>
      <c r="F42" s="9">
        <v>0.5</v>
      </c>
      <c r="G42" s="35">
        <v>25000</v>
      </c>
      <c r="H42">
        <v>9000</v>
      </c>
      <c r="I42">
        <v>0.85</v>
      </c>
    </row>
    <row r="43" spans="3:9">
      <c r="C43" s="28">
        <v>90000</v>
      </c>
      <c r="D43" s="42">
        <v>2023</v>
      </c>
      <c r="E43" s="43" t="s">
        <v>50</v>
      </c>
      <c r="F43" s="9">
        <v>0.5</v>
      </c>
      <c r="G43" s="35">
        <v>25000</v>
      </c>
      <c r="H43">
        <v>9000</v>
      </c>
      <c r="I43">
        <v>0.85</v>
      </c>
    </row>
    <row r="44" spans="3:9">
      <c r="C44" s="28">
        <v>90000</v>
      </c>
      <c r="D44" s="42">
        <v>2023</v>
      </c>
      <c r="E44" s="43" t="s">
        <v>129</v>
      </c>
      <c r="F44" s="9">
        <v>0.5</v>
      </c>
      <c r="G44" s="35">
        <v>0.85</v>
      </c>
      <c r="H44">
        <v>0</v>
      </c>
      <c r="I44">
        <v>0.85</v>
      </c>
    </row>
    <row r="45" spans="3:9">
      <c r="C45" s="28">
        <v>90000</v>
      </c>
      <c r="D45" s="42">
        <v>2024</v>
      </c>
      <c r="E45" s="28" t="s">
        <v>128</v>
      </c>
      <c r="F45" s="9">
        <v>0.5</v>
      </c>
      <c r="G45" s="35">
        <v>32000</v>
      </c>
      <c r="H45">
        <v>12000</v>
      </c>
      <c r="I45">
        <v>0.85</v>
      </c>
    </row>
    <row r="46" spans="3:9">
      <c r="C46" s="28">
        <v>90000</v>
      </c>
      <c r="D46" s="42">
        <v>2024</v>
      </c>
      <c r="E46" s="43" t="s">
        <v>61</v>
      </c>
      <c r="F46" s="9">
        <v>0.5</v>
      </c>
      <c r="G46" s="35">
        <v>25000</v>
      </c>
      <c r="H46">
        <v>9000</v>
      </c>
      <c r="I46">
        <v>0.85</v>
      </c>
    </row>
    <row r="47" spans="3:9">
      <c r="C47" s="28">
        <v>90000</v>
      </c>
      <c r="D47" s="42">
        <v>2024</v>
      </c>
      <c r="E47" s="43" t="s">
        <v>50</v>
      </c>
      <c r="F47" s="9">
        <v>0.5</v>
      </c>
      <c r="G47" s="35">
        <v>25000</v>
      </c>
      <c r="H47">
        <v>9000</v>
      </c>
      <c r="I47">
        <v>0.85</v>
      </c>
    </row>
    <row r="48" spans="3:9">
      <c r="C48" s="28">
        <v>90000</v>
      </c>
      <c r="D48" s="42">
        <v>2024</v>
      </c>
      <c r="E48" s="43" t="s">
        <v>129</v>
      </c>
      <c r="F48" s="9">
        <v>0.5</v>
      </c>
      <c r="G48" s="35">
        <v>0.85</v>
      </c>
      <c r="H48">
        <v>0</v>
      </c>
      <c r="I48">
        <v>0.85</v>
      </c>
    </row>
    <row r="50" spans="2:25">
      <c r="B50" s="10" t="s">
        <v>100</v>
      </c>
    </row>
    <row r="51" spans="2:25">
      <c r="C51" s="7" t="s">
        <v>91</v>
      </c>
      <c r="D51" s="7" t="s">
        <v>101</v>
      </c>
      <c r="E51" s="7" t="s">
        <v>102</v>
      </c>
      <c r="F51" s="7" t="s">
        <v>103</v>
      </c>
    </row>
    <row r="52" spans="2:25">
      <c r="C52" s="7">
        <v>2019</v>
      </c>
      <c r="D52" s="7">
        <v>17640</v>
      </c>
      <c r="E52" s="7">
        <v>67</v>
      </c>
      <c r="F52" s="7">
        <v>0.5</v>
      </c>
    </row>
    <row r="53" spans="2:25">
      <c r="C53" s="7">
        <v>2020</v>
      </c>
      <c r="D53" s="7">
        <v>18240</v>
      </c>
      <c r="E53" s="7">
        <v>67</v>
      </c>
      <c r="F53" s="7">
        <v>0.5</v>
      </c>
    </row>
    <row r="54" spans="2:25">
      <c r="C54" s="7">
        <v>2021</v>
      </c>
      <c r="D54" s="7">
        <v>18960</v>
      </c>
      <c r="E54" s="7">
        <v>67</v>
      </c>
      <c r="F54" s="7">
        <v>0.5</v>
      </c>
    </row>
    <row r="55" spans="2:25">
      <c r="C55" s="7">
        <v>2022</v>
      </c>
      <c r="D55" s="7">
        <v>19560</v>
      </c>
      <c r="E55" s="7">
        <v>67</v>
      </c>
      <c r="F55" s="7">
        <v>0.5</v>
      </c>
    </row>
    <row r="56" spans="2:25">
      <c r="C56" s="7">
        <v>2023</v>
      </c>
      <c r="D56" s="7">
        <v>21240</v>
      </c>
      <c r="E56" s="7">
        <v>67</v>
      </c>
      <c r="F56" s="7">
        <v>0.5</v>
      </c>
    </row>
    <row r="57" spans="2:25">
      <c r="C57" s="7">
        <v>2024</v>
      </c>
      <c r="D57" s="7">
        <v>22320</v>
      </c>
      <c r="E57" s="7">
        <v>67</v>
      </c>
      <c r="F57" s="7">
        <v>0.5</v>
      </c>
      <c r="O57" t="s">
        <v>61</v>
      </c>
    </row>
    <row r="59" spans="2:25">
      <c r="B59" s="10" t="s">
        <v>104</v>
      </c>
    </row>
    <row r="60" spans="2:25">
      <c r="B60" t="s">
        <v>131</v>
      </c>
      <c r="C60" t="s">
        <v>66</v>
      </c>
      <c r="D60" t="s">
        <v>105</v>
      </c>
      <c r="E60" t="s">
        <v>106</v>
      </c>
      <c r="F60" t="s">
        <v>69</v>
      </c>
      <c r="G60" t="s">
        <v>70</v>
      </c>
      <c r="H60" t="s">
        <v>71</v>
      </c>
      <c r="I60" t="s">
        <v>72</v>
      </c>
      <c r="J60" t="s">
        <v>73</v>
      </c>
      <c r="K60" t="s">
        <v>74</v>
      </c>
      <c r="L60" t="s">
        <v>75</v>
      </c>
      <c r="M60" t="s">
        <v>131</v>
      </c>
      <c r="N60" t="s">
        <v>91</v>
      </c>
      <c r="O60">
        <v>2023</v>
      </c>
    </row>
    <row r="61" spans="2:25">
      <c r="B61" t="s">
        <v>61</v>
      </c>
      <c r="C61" s="7" t="s">
        <v>81</v>
      </c>
      <c r="D61" s="7" t="s">
        <v>107</v>
      </c>
      <c r="E61" s="7" t="s">
        <v>108</v>
      </c>
      <c r="F61" s="19">
        <v>0</v>
      </c>
      <c r="G61" s="19">
        <v>0</v>
      </c>
      <c r="H61" s="19">
        <v>0</v>
      </c>
      <c r="I61" s="17">
        <v>0</v>
      </c>
      <c r="J61" s="17">
        <v>0</v>
      </c>
      <c r="K61" s="17">
        <v>0</v>
      </c>
      <c r="L61" s="17">
        <v>0</v>
      </c>
      <c r="M61" s="17" t="s">
        <v>61</v>
      </c>
      <c r="N61" t="s">
        <v>130</v>
      </c>
      <c r="O61" s="2">
        <v>20000</v>
      </c>
      <c r="Q61" t="s">
        <v>91</v>
      </c>
      <c r="R61" s="58" t="s">
        <v>66</v>
      </c>
      <c r="S61" s="59" t="s">
        <v>105</v>
      </c>
      <c r="T61" s="60" t="s">
        <v>108</v>
      </c>
      <c r="U61" s="60" t="s">
        <v>109</v>
      </c>
      <c r="V61" s="60" t="s">
        <v>110</v>
      </c>
      <c r="W61" s="60" t="s">
        <v>111</v>
      </c>
    </row>
    <row r="62" spans="2:25">
      <c r="B62" t="s">
        <v>61</v>
      </c>
      <c r="C62" s="7" t="s">
        <v>81</v>
      </c>
      <c r="D62" s="7" t="s">
        <v>107</v>
      </c>
      <c r="E62" s="7" t="s">
        <v>109</v>
      </c>
      <c r="F62" s="19">
        <v>13600</v>
      </c>
      <c r="G62" s="19">
        <v>13850</v>
      </c>
      <c r="H62" s="19">
        <v>14100</v>
      </c>
      <c r="I62" s="19">
        <v>14200</v>
      </c>
      <c r="J62" s="19">
        <v>14650</v>
      </c>
      <c r="K62" s="19">
        <v>15700</v>
      </c>
      <c r="L62" s="19">
        <v>16550</v>
      </c>
      <c r="M62" s="19" t="s">
        <v>61</v>
      </c>
      <c r="O62" cm="1">
        <f t="array" ref="O62">INDEX(FedTaxRateTable[],MATCH(1,(FedTaxRateTable[Status]="HOH")*(FedTaxRateTable[Condition]="Not Over")*(FedTaxRateTable[2023]=O61),1),MATCH("2023",FedTaxRateTable[#Headers],0))</f>
        <v>174238.25</v>
      </c>
      <c r="Q62">
        <v>2023</v>
      </c>
      <c r="R62" t="s">
        <v>61</v>
      </c>
      <c r="S62" t="s">
        <v>107</v>
      </c>
      <c r="T62" cm="1">
        <f t="array" ref="T62">INDEX(FedTaxRateTable[],MATCH(1,(FedTaxRateTable[StatusAbb]=$R62)*(FedTaxRateTable[Bracket]=$S62)*(FedTaxRateTable[Condition]=T$61),0),MATCH($Q62,VALUE(FedTaxRateTable[#Headers]),0))</f>
        <v>0</v>
      </c>
      <c r="U62" cm="1">
        <f t="array" ref="U62">INDEX(FedTaxRateTable[],MATCH(1,(FedTaxRateTable[StatusAbb]=$R62)*(FedTaxRateTable[Bracket]=$S62)*(FedTaxRateTable[Condition]=U$61),0),MATCH($Q62,VALUE(FedTaxRateTable[#Headers]),0))</f>
        <v>15700</v>
      </c>
      <c r="V62" cm="1">
        <f t="array" ref="V62">INDEX(FedTaxRateTable[],MATCH(1,(FedTaxRateTable[StatusAbb]=$R62)*(FedTaxRateTable[Bracket]=$S62)*(FedTaxRateTable[Condition]=V$61),0),MATCH($Q62,VALUE(FedTaxRateTable[#Headers]),0))</f>
        <v>0.1</v>
      </c>
      <c r="W62" cm="1">
        <f t="array" ref="W62">INDEX(FedTaxRateTable[],MATCH(1,(FedTaxRateTable[StatusAbb]=$R62)*(FedTaxRateTable[Bracket]=$S62)*(FedTaxRateTable[Condition]=W$61),0),MATCH($Q62,VALUE(FedTaxRateTable[#Headers]),0))</f>
        <v>0</v>
      </c>
      <c r="Y62" t="e" cm="1">
        <f t="array" ref="Y62">filter</f>
        <v>#NAME?</v>
      </c>
    </row>
    <row r="63" spans="2:25">
      <c r="B63" t="s">
        <v>61</v>
      </c>
      <c r="C63" s="7" t="s">
        <v>81</v>
      </c>
      <c r="D63" s="7" t="s">
        <v>107</v>
      </c>
      <c r="E63" s="7" t="s">
        <v>110</v>
      </c>
      <c r="F63" s="45">
        <v>0.1</v>
      </c>
      <c r="G63" s="45">
        <v>0.1</v>
      </c>
      <c r="H63" s="45">
        <v>0.1</v>
      </c>
      <c r="I63" s="45">
        <v>0.1</v>
      </c>
      <c r="J63" s="45">
        <v>0.1</v>
      </c>
      <c r="K63" s="45">
        <v>0.1</v>
      </c>
      <c r="L63" s="45">
        <v>0.1</v>
      </c>
      <c r="M63" s="19" t="s">
        <v>61</v>
      </c>
      <c r="O63" t="e" cm="1">
        <f t="array" ref="O63">MATCH(1,(FedTaxRateTable[Status]="Head of Household")*(FedTaxRateTable[Condition]="Not Over")*(FedTaxRateTable[2023]=O61),0)</f>
        <v>#N/A</v>
      </c>
      <c r="Q63">
        <v>2023</v>
      </c>
      <c r="R63" t="s">
        <v>61</v>
      </c>
      <c r="S63" t="s">
        <v>112</v>
      </c>
      <c r="T63" cm="1">
        <f t="array" ref="T63">INDEX(FedTaxRateTable[],MATCH(1,(FedTaxRateTable[StatusAbb]=$R63)*(FedTaxRateTable[Bracket]=$S63)*(FedTaxRateTable[Condition]=T$61),0),MATCH($Q63,VALUE(FedTaxRateTable[#Headers]),0))</f>
        <v>15700</v>
      </c>
      <c r="U63" cm="1">
        <f t="array" ref="U63">INDEX(FedTaxRateTable[],MATCH(1,(FedTaxRateTable[StatusAbb]=$R63)*(FedTaxRateTable[Bracket]=$S63)*(FedTaxRateTable[Condition]=U$61),0),MATCH($Q63,VALUE(FedTaxRateTable[#Headers]),0))</f>
        <v>59850</v>
      </c>
      <c r="V63" cm="1">
        <f t="array" ref="V63">INDEX(FedTaxRateTable[],MATCH(1,(FedTaxRateTable[StatusAbb]=$R63)*(FedTaxRateTable[Bracket]=$S63)*(FedTaxRateTable[Condition]=V$61),0),MATCH($Q63,VALUE(FedTaxRateTable[#Headers]),0))</f>
        <v>0.12</v>
      </c>
      <c r="W63" cm="1">
        <f t="array" ref="W63">INDEX(FedTaxRateTable[],MATCH(1,(FedTaxRateTable[StatusAbb]=$R63)*(FedTaxRateTable[Bracket]=$S63)*(FedTaxRateTable[Condition]=W$61),0),MATCH($Q63,VALUE(FedTaxRateTable[#Headers]),0))</f>
        <v>1570</v>
      </c>
    </row>
    <row r="64" spans="2:25">
      <c r="B64" t="s">
        <v>61</v>
      </c>
      <c r="C64" s="7" t="s">
        <v>81</v>
      </c>
      <c r="D64" s="7" t="s">
        <v>107</v>
      </c>
      <c r="E64" s="7" t="s">
        <v>111</v>
      </c>
      <c r="F64" s="19">
        <v>0</v>
      </c>
      <c r="G64" s="19">
        <v>0</v>
      </c>
      <c r="H64" s="19">
        <v>0</v>
      </c>
      <c r="I64" s="19">
        <v>0</v>
      </c>
      <c r="J64" s="19">
        <v>0</v>
      </c>
      <c r="K64" s="19">
        <v>0</v>
      </c>
      <c r="L64" s="19">
        <v>0</v>
      </c>
      <c r="M64" s="19" t="s">
        <v>61</v>
      </c>
      <c r="Q64">
        <v>2023</v>
      </c>
      <c r="R64" t="s">
        <v>61</v>
      </c>
      <c r="S64" t="s">
        <v>113</v>
      </c>
      <c r="T64" cm="1">
        <f t="array" ref="T64">INDEX(FedTaxRateTable[],MATCH(1,(FedTaxRateTable[StatusAbb]=$R64)*(FedTaxRateTable[Bracket]=$S64)*(FedTaxRateTable[Condition]=T$61),0),MATCH($Q64,VALUE(FedTaxRateTable[#Headers]),0))</f>
        <v>59850</v>
      </c>
      <c r="U64" cm="1">
        <f t="array" ref="U64">INDEX(FedTaxRateTable[],MATCH(1,(FedTaxRateTable[StatusAbb]=$R64)*(FedTaxRateTable[Bracket]=$S64)*(FedTaxRateTable[Condition]=U$61),0),MATCH($Q64,VALUE(FedTaxRateTable[#Headers]),0))</f>
        <v>95350</v>
      </c>
      <c r="V64" cm="1">
        <f t="array" ref="V64">INDEX(FedTaxRateTable[],MATCH(1,(FedTaxRateTable[StatusAbb]=$R64)*(FedTaxRateTable[Bracket]=$S64)*(FedTaxRateTable[Condition]=V$61),0),MATCH($Q64,VALUE(FedTaxRateTable[#Headers]),0))</f>
        <v>0.22</v>
      </c>
      <c r="W64" cm="1">
        <f t="array" ref="W64">INDEX(FedTaxRateTable[],MATCH(1,(FedTaxRateTable[StatusAbb]=$R64)*(FedTaxRateTable[Bracket]=$S64)*(FedTaxRateTable[Condition]=W$61),0),MATCH($Q64,VALUE(FedTaxRateTable[#Headers]),0))</f>
        <v>6868</v>
      </c>
    </row>
    <row r="65" spans="2:23">
      <c r="B65" t="s">
        <v>61</v>
      </c>
      <c r="C65" s="7" t="s">
        <v>81</v>
      </c>
      <c r="D65" s="7" t="s">
        <v>112</v>
      </c>
      <c r="E65" s="7" t="s">
        <v>108</v>
      </c>
      <c r="F65" s="19">
        <v>13600</v>
      </c>
      <c r="G65" s="19">
        <v>13850</v>
      </c>
      <c r="H65" s="19">
        <v>14100</v>
      </c>
      <c r="I65" s="19">
        <v>14200</v>
      </c>
      <c r="J65" s="19">
        <v>14650</v>
      </c>
      <c r="K65" s="19">
        <v>15700</v>
      </c>
      <c r="L65" s="19">
        <v>16550</v>
      </c>
      <c r="M65" s="19" t="s">
        <v>61</v>
      </c>
      <c r="O65" t="e" cm="1">
        <f t="array" ref="O65">match</f>
        <v>#NAME?</v>
      </c>
      <c r="Q65">
        <v>2023</v>
      </c>
      <c r="R65" t="s">
        <v>61</v>
      </c>
      <c r="S65" t="s">
        <v>114</v>
      </c>
      <c r="T65" cm="1">
        <f t="array" ref="T65">INDEX(FedTaxRateTable[],MATCH(1,(FedTaxRateTable[StatusAbb]=$R65)*(FedTaxRateTable[Bracket]=$S65)*(FedTaxRateTable[Condition]=T$61),0),MATCH($Q65,VALUE(FedTaxRateTable[#Headers]),0))</f>
        <v>95350</v>
      </c>
      <c r="U65" cm="1">
        <f t="array" ref="U65">INDEX(FedTaxRateTable[],MATCH(1,(FedTaxRateTable[StatusAbb]=$R65)*(FedTaxRateTable[Bracket]=$S65)*(FedTaxRateTable[Condition]=U$61),0),MATCH($Q65,VALUE(FedTaxRateTable[#Headers]),0))</f>
        <v>182100</v>
      </c>
      <c r="V65" cm="1">
        <f t="array" ref="V65">INDEX(FedTaxRateTable[],MATCH(1,(FedTaxRateTable[StatusAbb]=$R65)*(FedTaxRateTable[Bracket]=$S65)*(FedTaxRateTable[Condition]=V$61),0),MATCH($Q65,VALUE(FedTaxRateTable[#Headers]),0))</f>
        <v>0.24</v>
      </c>
      <c r="W65" cm="1">
        <f t="array" ref="W65">INDEX(FedTaxRateTable[],MATCH(1,(FedTaxRateTable[StatusAbb]=$R65)*(FedTaxRateTable[Bracket]=$S65)*(FedTaxRateTable[Condition]=W$61),0),MATCH($Q65,VALUE(FedTaxRateTable[#Headers]),0))</f>
        <v>14678</v>
      </c>
    </row>
    <row r="66" spans="2:23">
      <c r="B66" t="s">
        <v>61</v>
      </c>
      <c r="C66" s="7" t="s">
        <v>81</v>
      </c>
      <c r="D66" s="7" t="s">
        <v>112</v>
      </c>
      <c r="E66" s="7" t="s">
        <v>109</v>
      </c>
      <c r="F66" s="19">
        <v>51800</v>
      </c>
      <c r="G66" s="19">
        <v>52850</v>
      </c>
      <c r="H66" s="19">
        <v>53700</v>
      </c>
      <c r="I66" s="19">
        <v>54200</v>
      </c>
      <c r="J66" s="19">
        <v>55900</v>
      </c>
      <c r="K66" s="19">
        <v>59850</v>
      </c>
      <c r="L66" s="19">
        <v>63100</v>
      </c>
      <c r="M66" s="19" t="s">
        <v>61</v>
      </c>
      <c r="Q66">
        <v>2023</v>
      </c>
      <c r="R66" t="s">
        <v>61</v>
      </c>
      <c r="S66" t="s">
        <v>115</v>
      </c>
      <c r="T66" cm="1">
        <f t="array" ref="T66">INDEX(FedTaxRateTable[],MATCH(1,(FedTaxRateTable[StatusAbb]=$R66)*(FedTaxRateTable[Bracket]=$S66)*(FedTaxRateTable[Condition]=T$61),0),MATCH($Q66,VALUE(FedTaxRateTable[#Headers]),0))</f>
        <v>182100</v>
      </c>
      <c r="U66" cm="1">
        <f t="array" ref="U66">INDEX(FedTaxRateTable[],MATCH(1,(FedTaxRateTable[StatusAbb]=$R66)*(FedTaxRateTable[Bracket]=$S66)*(FedTaxRateTable[Condition]=U$61),0),MATCH($Q66,VALUE(FedTaxRateTable[#Headers]),0))</f>
        <v>231250</v>
      </c>
      <c r="V66" cm="1">
        <f t="array" ref="V66">INDEX(FedTaxRateTable[],MATCH(1,(FedTaxRateTable[StatusAbb]=$R66)*(FedTaxRateTable[Bracket]=$S66)*(FedTaxRateTable[Condition]=V$61),0),MATCH($Q66,VALUE(FedTaxRateTable[#Headers]),0))</f>
        <v>0.32</v>
      </c>
      <c r="W66" cm="1">
        <f t="array" ref="W66">INDEX(FedTaxRateTable[],MATCH(1,(FedTaxRateTable[StatusAbb]=$R66)*(FedTaxRateTable[Bracket]=$S66)*(FedTaxRateTable[Condition]=W$61),0),MATCH($Q66,VALUE(FedTaxRateTable[#Headers]),0))</f>
        <v>35498</v>
      </c>
    </row>
    <row r="67" spans="2:23">
      <c r="B67" t="s">
        <v>61</v>
      </c>
      <c r="C67" s="7" t="s">
        <v>81</v>
      </c>
      <c r="D67" s="7" t="s">
        <v>112</v>
      </c>
      <c r="E67" s="7" t="s">
        <v>110</v>
      </c>
      <c r="F67" s="45">
        <v>0.12</v>
      </c>
      <c r="G67" s="45">
        <v>0.12</v>
      </c>
      <c r="H67" s="45">
        <v>0.12</v>
      </c>
      <c r="I67" s="45">
        <v>0.12</v>
      </c>
      <c r="J67" s="45">
        <v>0.12</v>
      </c>
      <c r="K67" s="45">
        <v>0.12</v>
      </c>
      <c r="L67" s="45">
        <v>0.12</v>
      </c>
      <c r="M67" s="19" t="s">
        <v>61</v>
      </c>
      <c r="Q67">
        <v>2023</v>
      </c>
      <c r="R67" t="s">
        <v>61</v>
      </c>
      <c r="S67" t="s">
        <v>116</v>
      </c>
      <c r="T67" cm="1">
        <f t="array" ref="T67">INDEX(FedTaxRateTable[],MATCH(1,(FedTaxRateTable[StatusAbb]=$R67)*(FedTaxRateTable[Bracket]=$S67)*(FedTaxRateTable[Condition]=T$61),0),MATCH($Q67,VALUE(FedTaxRateTable[#Headers]),0))</f>
        <v>231250</v>
      </c>
      <c r="U67" cm="1">
        <f t="array" ref="U67">INDEX(FedTaxRateTable[],MATCH(1,(FedTaxRateTable[StatusAbb]=$R67)*(FedTaxRateTable[Bracket]=$S67)*(FedTaxRateTable[Condition]=U$61),0),MATCH($Q67,VALUE(FedTaxRateTable[#Headers]),0))</f>
        <v>578100</v>
      </c>
      <c r="V67" cm="1">
        <f t="array" ref="V67">INDEX(FedTaxRateTable[],MATCH(1,(FedTaxRateTable[StatusAbb]=$R67)*(FedTaxRateTable[Bracket]=$S67)*(FedTaxRateTable[Condition]=V$61),0),MATCH($Q67,VALUE(FedTaxRateTable[#Headers]),0))</f>
        <v>0.35</v>
      </c>
      <c r="W67" cm="1">
        <f t="array" ref="W67">INDEX(FedTaxRateTable[],MATCH(1,(FedTaxRateTable[StatusAbb]=$R67)*(FedTaxRateTable[Bracket]=$S67)*(FedTaxRateTable[Condition]=W$61),0),MATCH($Q67,VALUE(FedTaxRateTable[#Headers]),0))</f>
        <v>51226</v>
      </c>
    </row>
    <row r="68" spans="2:23">
      <c r="B68" t="s">
        <v>61</v>
      </c>
      <c r="C68" s="7" t="s">
        <v>81</v>
      </c>
      <c r="D68" s="7" t="s">
        <v>112</v>
      </c>
      <c r="E68" s="7" t="s">
        <v>111</v>
      </c>
      <c r="F68" s="19">
        <v>1360</v>
      </c>
      <c r="G68" s="19">
        <v>1385</v>
      </c>
      <c r="H68" s="19">
        <v>1410</v>
      </c>
      <c r="I68" s="19">
        <v>1420</v>
      </c>
      <c r="J68" s="19">
        <v>1465</v>
      </c>
      <c r="K68" s="19">
        <v>1570</v>
      </c>
      <c r="L68" s="19">
        <v>1655</v>
      </c>
      <c r="M68" s="19" t="s">
        <v>61</v>
      </c>
      <c r="Q68">
        <v>2023</v>
      </c>
      <c r="R68" t="s">
        <v>61</v>
      </c>
      <c r="S68" t="s">
        <v>117</v>
      </c>
      <c r="T68" cm="1">
        <f t="array" ref="T68">INDEX(FedTaxRateTable[],MATCH(1,(FedTaxRateTable[StatusAbb]=$R68)*(FedTaxRateTable[Bracket]=$S68)*(FedTaxRateTable[Condition]=T$61),0),MATCH($Q68,VALUE(FedTaxRateTable[#Headers]),0))</f>
        <v>578100</v>
      </c>
      <c r="U68" t="e" cm="1">
        <f t="array" ref="U68">INDEX(FedTaxRateTable[],MATCH(1,(FedTaxRateTable[StatusAbb]=$R68)*(FedTaxRateTable[Bracket]=$S68)*(FedTaxRateTable[Condition]=U$61),0),MATCH($Q68,VALUE(FedTaxRateTable[#Headers]),0))</f>
        <v>#N/A</v>
      </c>
      <c r="V68" cm="1">
        <f t="array" ref="V68">INDEX(FedTaxRateTable[],MATCH(1,(FedTaxRateTable[StatusAbb]=$R68)*(FedTaxRateTable[Bracket]=$S68)*(FedTaxRateTable[Condition]=V$61),0),MATCH($Q68,VALUE(FedTaxRateTable[#Headers]),0))</f>
        <v>0.37</v>
      </c>
      <c r="W68" cm="1">
        <f t="array" ref="W68">INDEX(FedTaxRateTable[],MATCH(1,(FedTaxRateTable[StatusAbb]=$R68)*(FedTaxRateTable[Bracket]=$S68)*(FedTaxRateTable[Condition]=W$61),0),MATCH($Q68,VALUE(FedTaxRateTable[#Headers]),0))</f>
        <v>172623.5</v>
      </c>
    </row>
    <row r="69" spans="2:23">
      <c r="B69" t="s">
        <v>61</v>
      </c>
      <c r="C69" s="7" t="s">
        <v>81</v>
      </c>
      <c r="D69" s="7" t="s">
        <v>113</v>
      </c>
      <c r="E69" s="7" t="s">
        <v>108</v>
      </c>
      <c r="F69" s="19">
        <v>51800</v>
      </c>
      <c r="G69" s="19">
        <v>52850</v>
      </c>
      <c r="H69" s="19">
        <v>53700</v>
      </c>
      <c r="I69" s="19">
        <v>54200</v>
      </c>
      <c r="J69" s="19">
        <v>55900</v>
      </c>
      <c r="K69" s="19">
        <v>59850</v>
      </c>
      <c r="L69" s="19">
        <v>63100</v>
      </c>
      <c r="M69" s="19" t="s">
        <v>61</v>
      </c>
      <c r="Q69">
        <v>2023</v>
      </c>
      <c r="R69" t="s">
        <v>128</v>
      </c>
      <c r="S69" t="s">
        <v>107</v>
      </c>
      <c r="T69" cm="1">
        <f t="array" ref="T69">INDEX(FedTaxRateTable[],MATCH(1,(FedTaxRateTable[StatusAbb]=$R69)*(FedTaxRateTable[Bracket]=$S69)*(FedTaxRateTable[Condition]=T$61),0),MATCH($Q69,VALUE(FedTaxRateTable[#Headers]),0))</f>
        <v>0</v>
      </c>
      <c r="U69" cm="1">
        <f t="array" ref="U69">INDEX(FedTaxRateTable[],MATCH(1,(FedTaxRateTable[StatusAbb]=$R69)*(FedTaxRateTable[Bracket]=$S69)*(FedTaxRateTable[Condition]=U$61),0),MATCH($Q69,VALUE(FedTaxRateTable[#Headers]),0))</f>
        <v>22000</v>
      </c>
      <c r="V69" cm="1">
        <f t="array" ref="V69">INDEX(FedTaxRateTable[],MATCH(1,(FedTaxRateTable[StatusAbb]=$R69)*(FedTaxRateTable[Bracket]=$S69)*(FedTaxRateTable[Condition]=V$61),0),MATCH($Q69,VALUE(FedTaxRateTable[#Headers]),0))</f>
        <v>0.1</v>
      </c>
      <c r="W69" cm="1">
        <f t="array" ref="W69">INDEX(FedTaxRateTable[],MATCH(1,(FedTaxRateTable[StatusAbb]=$R69)*(FedTaxRateTable[Bracket]=$S69)*(FedTaxRateTable[Condition]=W$61),0),MATCH($Q69,VALUE(FedTaxRateTable[#Headers]),0))</f>
        <v>0</v>
      </c>
    </row>
    <row r="70" spans="2:23">
      <c r="B70" t="s">
        <v>61</v>
      </c>
      <c r="C70" s="7" t="s">
        <v>81</v>
      </c>
      <c r="D70" s="7" t="s">
        <v>113</v>
      </c>
      <c r="E70" s="7" t="s">
        <v>109</v>
      </c>
      <c r="F70" s="19">
        <v>82500</v>
      </c>
      <c r="G70" s="19">
        <v>84200</v>
      </c>
      <c r="H70" s="19">
        <v>85500</v>
      </c>
      <c r="I70" s="19">
        <v>86350</v>
      </c>
      <c r="J70" s="19">
        <v>89050</v>
      </c>
      <c r="K70" s="19">
        <v>95350</v>
      </c>
      <c r="L70" s="19">
        <v>100500</v>
      </c>
      <c r="M70" s="19" t="s">
        <v>61</v>
      </c>
      <c r="Q70">
        <v>2023</v>
      </c>
      <c r="R70" t="s">
        <v>128</v>
      </c>
      <c r="S70" t="s">
        <v>112</v>
      </c>
      <c r="T70" cm="1">
        <f t="array" ref="T70">INDEX(FedTaxRateTable[],MATCH(1,(FedTaxRateTable[StatusAbb]=$R70)*(FedTaxRateTable[Bracket]=$S70)*(FedTaxRateTable[Condition]=T$61),0),MATCH($Q70,VALUE(FedTaxRateTable[#Headers]),0))</f>
        <v>22000</v>
      </c>
      <c r="U70" cm="1">
        <f t="array" ref="U70">INDEX(FedTaxRateTable[],MATCH(1,(FedTaxRateTable[StatusAbb]=$R70)*(FedTaxRateTable[Bracket]=$S70)*(FedTaxRateTable[Condition]=U$61),0),MATCH($Q70,VALUE(FedTaxRateTable[#Headers]),0))</f>
        <v>89450</v>
      </c>
      <c r="V70" cm="1">
        <f t="array" ref="V70">INDEX(FedTaxRateTable[],MATCH(1,(FedTaxRateTable[StatusAbb]=$R70)*(FedTaxRateTable[Bracket]=$S70)*(FedTaxRateTable[Condition]=V$61),0),MATCH($Q70,VALUE(FedTaxRateTable[#Headers]),0))</f>
        <v>0.12</v>
      </c>
      <c r="W70" cm="1">
        <f t="array" ref="W70">INDEX(FedTaxRateTable[],MATCH(1,(FedTaxRateTable[StatusAbb]=$R70)*(FedTaxRateTable[Bracket]=$S70)*(FedTaxRateTable[Condition]=W$61),0),MATCH($Q70,VALUE(FedTaxRateTable[#Headers]),0))</f>
        <v>2200</v>
      </c>
    </row>
    <row r="71" spans="2:23">
      <c r="B71" t="s">
        <v>61</v>
      </c>
      <c r="C71" s="7" t="s">
        <v>81</v>
      </c>
      <c r="D71" s="7" t="s">
        <v>113</v>
      </c>
      <c r="E71" s="7" t="s">
        <v>110</v>
      </c>
      <c r="F71" s="45">
        <v>0.22</v>
      </c>
      <c r="G71" s="45">
        <v>0.22</v>
      </c>
      <c r="H71" s="45">
        <v>0.22</v>
      </c>
      <c r="I71" s="45">
        <v>0.22</v>
      </c>
      <c r="J71" s="45">
        <v>0.22</v>
      </c>
      <c r="K71" s="45">
        <v>0.22</v>
      </c>
      <c r="L71" s="45">
        <v>0.22</v>
      </c>
      <c r="M71" s="19" t="s">
        <v>61</v>
      </c>
      <c r="Q71">
        <v>2023</v>
      </c>
      <c r="R71" t="s">
        <v>128</v>
      </c>
      <c r="S71" t="s">
        <v>113</v>
      </c>
      <c r="T71" cm="1">
        <f t="array" ref="T71">INDEX(FedTaxRateTable[],MATCH(1,(FedTaxRateTable[StatusAbb]=$R71)*(FedTaxRateTable[Bracket]=$S71)*(FedTaxRateTable[Condition]=T$61),0),MATCH($Q71,VALUE(FedTaxRateTable[#Headers]),0))</f>
        <v>89450</v>
      </c>
      <c r="U71" cm="1">
        <f t="array" ref="U71">INDEX(FedTaxRateTable[],MATCH(1,(FedTaxRateTable[StatusAbb]=$R71)*(FedTaxRateTable[Bracket]=$S71)*(FedTaxRateTable[Condition]=U$61),0),MATCH($Q71,VALUE(FedTaxRateTable[#Headers]),0))</f>
        <v>190750</v>
      </c>
      <c r="V71" cm="1">
        <f t="array" ref="V71">INDEX(FedTaxRateTable[],MATCH(1,(FedTaxRateTable[StatusAbb]=$R71)*(FedTaxRateTable[Bracket]=$S71)*(FedTaxRateTable[Condition]=V$61),0),MATCH($Q71,VALUE(FedTaxRateTable[#Headers]),0))</f>
        <v>0.22</v>
      </c>
      <c r="W71" cm="1">
        <f t="array" ref="W71">INDEX(FedTaxRateTable[],MATCH(1,(FedTaxRateTable[StatusAbb]=$R71)*(FedTaxRateTable[Bracket]=$S71)*(FedTaxRateTable[Condition]=W$61),0),MATCH($Q71,VALUE(FedTaxRateTable[#Headers]),0))</f>
        <v>10294</v>
      </c>
    </row>
    <row r="72" spans="2:23">
      <c r="B72" t="s">
        <v>61</v>
      </c>
      <c r="C72" s="7" t="s">
        <v>81</v>
      </c>
      <c r="D72" s="7" t="s">
        <v>113</v>
      </c>
      <c r="E72" s="7" t="s">
        <v>111</v>
      </c>
      <c r="F72" s="19">
        <v>5944</v>
      </c>
      <c r="G72" s="19">
        <v>6065</v>
      </c>
      <c r="H72" s="19">
        <v>6162</v>
      </c>
      <c r="I72" s="19">
        <v>6220</v>
      </c>
      <c r="J72" s="19">
        <v>6415</v>
      </c>
      <c r="K72" s="19">
        <v>6868</v>
      </c>
      <c r="L72" s="19">
        <v>7241</v>
      </c>
      <c r="M72" s="19" t="s">
        <v>61</v>
      </c>
      <c r="Q72">
        <v>2023</v>
      </c>
      <c r="R72" t="s">
        <v>128</v>
      </c>
      <c r="S72" t="s">
        <v>114</v>
      </c>
      <c r="T72" cm="1">
        <f t="array" ref="T72">INDEX(FedTaxRateTable[],MATCH(1,(FedTaxRateTable[StatusAbb]=$R72)*(FedTaxRateTable[Bracket]=$S72)*(FedTaxRateTable[Condition]=T$61),0),MATCH($Q72,VALUE(FedTaxRateTable[#Headers]),0))</f>
        <v>190750</v>
      </c>
      <c r="U72" cm="1">
        <f t="array" ref="U72">INDEX(FedTaxRateTable[],MATCH(1,(FedTaxRateTable[StatusAbb]=$R72)*(FedTaxRateTable[Bracket]=$S72)*(FedTaxRateTable[Condition]=U$61),0),MATCH($Q72,VALUE(FedTaxRateTable[#Headers]),0))</f>
        <v>364200</v>
      </c>
      <c r="V72" cm="1">
        <f t="array" ref="V72">INDEX(FedTaxRateTable[],MATCH(1,(FedTaxRateTable[StatusAbb]=$R72)*(FedTaxRateTable[Bracket]=$S72)*(FedTaxRateTable[Condition]=V$61),0),MATCH($Q72,VALUE(FedTaxRateTable[#Headers]),0))</f>
        <v>0.24</v>
      </c>
      <c r="W72" cm="1">
        <f t="array" ref="W72">INDEX(FedTaxRateTable[],MATCH(1,(FedTaxRateTable[StatusAbb]=$R72)*(FedTaxRateTable[Bracket]=$S72)*(FedTaxRateTable[Condition]=W$61),0),MATCH($Q72,VALUE(FedTaxRateTable[#Headers]),0))</f>
        <v>32580</v>
      </c>
    </row>
    <row r="73" spans="2:23">
      <c r="B73" t="s">
        <v>61</v>
      </c>
      <c r="C73" s="7" t="s">
        <v>81</v>
      </c>
      <c r="D73" s="7" t="s">
        <v>114</v>
      </c>
      <c r="E73" s="7" t="s">
        <v>108</v>
      </c>
      <c r="F73" s="19">
        <v>82500</v>
      </c>
      <c r="G73" s="19">
        <v>84200</v>
      </c>
      <c r="H73" s="19">
        <v>85500</v>
      </c>
      <c r="I73" s="19">
        <v>86350</v>
      </c>
      <c r="J73" s="19">
        <v>89050</v>
      </c>
      <c r="K73" s="19">
        <v>95350</v>
      </c>
      <c r="L73" s="19">
        <v>100500</v>
      </c>
      <c r="M73" s="19" t="s">
        <v>61</v>
      </c>
      <c r="Q73">
        <v>2023</v>
      </c>
      <c r="R73" t="s">
        <v>128</v>
      </c>
      <c r="S73" t="s">
        <v>115</v>
      </c>
      <c r="T73" cm="1">
        <f t="array" ref="T73">INDEX(FedTaxRateTable[],MATCH(1,(FedTaxRateTable[StatusAbb]=$R73)*(FedTaxRateTable[Bracket]=$S73)*(FedTaxRateTable[Condition]=T$61),0),MATCH($Q73,VALUE(FedTaxRateTable[#Headers]),0))</f>
        <v>364200</v>
      </c>
      <c r="U73" cm="1">
        <f t="array" ref="U73">INDEX(FedTaxRateTable[],MATCH(1,(FedTaxRateTable[StatusAbb]=$R73)*(FedTaxRateTable[Bracket]=$S73)*(FedTaxRateTable[Condition]=U$61),0),MATCH($Q73,VALUE(FedTaxRateTable[#Headers]),0))</f>
        <v>462200</v>
      </c>
      <c r="V73" cm="1">
        <f t="array" ref="V73">INDEX(FedTaxRateTable[],MATCH(1,(FedTaxRateTable[StatusAbb]=$R73)*(FedTaxRateTable[Bracket]=$S73)*(FedTaxRateTable[Condition]=V$61),0),MATCH($Q73,VALUE(FedTaxRateTable[#Headers]),0))</f>
        <v>0.32</v>
      </c>
      <c r="W73" cm="1">
        <f t="array" ref="W73">INDEX(FedTaxRateTable[],MATCH(1,(FedTaxRateTable[StatusAbb]=$R73)*(FedTaxRateTable[Bracket]=$S73)*(FedTaxRateTable[Condition]=W$61),0),MATCH($Q73,VALUE(FedTaxRateTable[#Headers]),0))</f>
        <v>74208</v>
      </c>
    </row>
    <row r="74" spans="2:23">
      <c r="B74" t="s">
        <v>61</v>
      </c>
      <c r="C74" s="7" t="s">
        <v>81</v>
      </c>
      <c r="D74" s="7" t="s">
        <v>114</v>
      </c>
      <c r="E74" s="7" t="s">
        <v>109</v>
      </c>
      <c r="F74" s="19">
        <v>157500</v>
      </c>
      <c r="G74" s="19">
        <v>160700</v>
      </c>
      <c r="H74" s="19">
        <v>163300</v>
      </c>
      <c r="I74" s="19">
        <v>164900</v>
      </c>
      <c r="J74" s="19">
        <v>170050</v>
      </c>
      <c r="K74" s="19">
        <v>182100</v>
      </c>
      <c r="L74" s="19">
        <v>191950</v>
      </c>
      <c r="M74" s="19" t="s">
        <v>61</v>
      </c>
      <c r="Q74">
        <v>2023</v>
      </c>
      <c r="R74" t="s">
        <v>128</v>
      </c>
      <c r="S74" t="s">
        <v>116</v>
      </c>
      <c r="T74" cm="1">
        <f t="array" ref="T74">INDEX(FedTaxRateTable[],MATCH(1,(FedTaxRateTable[StatusAbb]=$R74)*(FedTaxRateTable[Bracket]=$S74)*(FedTaxRateTable[Condition]=T$61),0),MATCH($Q74,VALUE(FedTaxRateTable[#Headers]),0))</f>
        <v>462200</v>
      </c>
      <c r="U74" cm="1">
        <f t="array" ref="U74">INDEX(FedTaxRateTable[],MATCH(1,(FedTaxRateTable[StatusAbb]=$R74)*(FedTaxRateTable[Bracket]=$S74)*(FedTaxRateTable[Condition]=U$61),0),MATCH($Q74,VALUE(FedTaxRateTable[#Headers]),0))</f>
        <v>693750</v>
      </c>
      <c r="V74" cm="1">
        <f t="array" ref="V74">INDEX(FedTaxRateTable[],MATCH(1,(FedTaxRateTable[StatusAbb]=$R74)*(FedTaxRateTable[Bracket]=$S74)*(FedTaxRateTable[Condition]=V$61),0),MATCH($Q74,VALUE(FedTaxRateTable[#Headers]),0))</f>
        <v>0.35</v>
      </c>
      <c r="W74" cm="1">
        <f t="array" ref="W74">INDEX(FedTaxRateTable[],MATCH(1,(FedTaxRateTable[StatusAbb]=$R74)*(FedTaxRateTable[Bracket]=$S74)*(FedTaxRateTable[Condition]=W$61),0),MATCH($Q74,VALUE(FedTaxRateTable[#Headers]),0))</f>
        <v>105664</v>
      </c>
    </row>
    <row r="75" spans="2:23">
      <c r="B75" t="s">
        <v>61</v>
      </c>
      <c r="C75" s="7" t="s">
        <v>81</v>
      </c>
      <c r="D75" s="7" t="s">
        <v>114</v>
      </c>
      <c r="E75" s="7" t="s">
        <v>110</v>
      </c>
      <c r="F75" s="45">
        <v>0.24</v>
      </c>
      <c r="G75" s="45">
        <v>0.24</v>
      </c>
      <c r="H75" s="45">
        <v>0.24</v>
      </c>
      <c r="I75" s="45">
        <v>0.24</v>
      </c>
      <c r="J75" s="45">
        <v>0.24</v>
      </c>
      <c r="K75" s="45">
        <v>0.24</v>
      </c>
      <c r="L75" s="45">
        <v>0.24</v>
      </c>
      <c r="M75" s="19" t="s">
        <v>61</v>
      </c>
      <c r="Q75">
        <v>2023</v>
      </c>
      <c r="R75" t="s">
        <v>128</v>
      </c>
      <c r="S75" t="s">
        <v>117</v>
      </c>
      <c r="T75" cm="1">
        <f t="array" ref="T75">INDEX(FedTaxRateTable[],MATCH(1,(FedTaxRateTable[StatusAbb]=$R75)*(FedTaxRateTable[Bracket]=$S75)*(FedTaxRateTable[Condition]=T$61),0),MATCH($Q75,VALUE(FedTaxRateTable[#Headers]),0))</f>
        <v>693750</v>
      </c>
      <c r="U75" t="e" cm="1">
        <f t="array" ref="U75">INDEX(FedTaxRateTable[],MATCH(1,(FedTaxRateTable[StatusAbb]=$R75)*(FedTaxRateTable[Bracket]=$S75)*(FedTaxRateTable[Condition]=U$61),0),MATCH($Q75,VALUE(FedTaxRateTable[#Headers]),0))</f>
        <v>#N/A</v>
      </c>
      <c r="V75" cm="1">
        <f t="array" ref="V75">INDEX(FedTaxRateTable[],MATCH(1,(FedTaxRateTable[StatusAbb]=$R75)*(FedTaxRateTable[Bracket]=$S75)*(FedTaxRateTable[Condition]=V$61),0),MATCH($Q75,VALUE(FedTaxRateTable[#Headers]),0))</f>
        <v>0.37</v>
      </c>
      <c r="W75" cm="1">
        <f t="array" ref="W75">INDEX(FedTaxRateTable[],MATCH(1,(FedTaxRateTable[StatusAbb]=$R75)*(FedTaxRateTable[Bracket]=$S75)*(FedTaxRateTable[Condition]=W$61),0),MATCH($Q75,VALUE(FedTaxRateTable[#Headers]),0))</f>
        <v>186601.5</v>
      </c>
    </row>
    <row r="76" spans="2:23">
      <c r="B76" t="s">
        <v>61</v>
      </c>
      <c r="C76" s="7" t="s">
        <v>81</v>
      </c>
      <c r="D76" s="7" t="s">
        <v>114</v>
      </c>
      <c r="E76" s="7" t="s">
        <v>111</v>
      </c>
      <c r="F76" s="19">
        <v>12698</v>
      </c>
      <c r="G76" s="19">
        <v>12962</v>
      </c>
      <c r="H76" s="19">
        <v>13158</v>
      </c>
      <c r="I76" s="19">
        <v>13293</v>
      </c>
      <c r="J76" s="19">
        <v>13708</v>
      </c>
      <c r="K76" s="19">
        <v>14678</v>
      </c>
      <c r="L76" s="19">
        <v>15469</v>
      </c>
      <c r="M76" s="19" t="s">
        <v>61</v>
      </c>
      <c r="Q76">
        <v>2023</v>
      </c>
      <c r="R76" t="s">
        <v>50</v>
      </c>
      <c r="S76" t="s">
        <v>107</v>
      </c>
      <c r="T76" cm="1">
        <f t="array" ref="T76">INDEX(FedTaxRateTable[],MATCH(1,(FedTaxRateTable[StatusAbb]=$R76)*(FedTaxRateTable[Bracket]=$S76)*(FedTaxRateTable[Condition]=T$61),0),MATCH($Q76,VALUE(FedTaxRateTable[#Headers]),0))</f>
        <v>0</v>
      </c>
      <c r="U76" cm="1">
        <f t="array" ref="U76">INDEX(FedTaxRateTable[],MATCH(1,(FedTaxRateTable[StatusAbb]=$R76)*(FedTaxRateTable[Bracket]=$S76)*(FedTaxRateTable[Condition]=U$61),0),MATCH($Q76,VALUE(FedTaxRateTable[#Headers]),0))</f>
        <v>11000</v>
      </c>
      <c r="V76" cm="1">
        <f t="array" ref="V76">INDEX(FedTaxRateTable[],MATCH(1,(FedTaxRateTable[StatusAbb]=$R76)*(FedTaxRateTable[Bracket]=$S76)*(FedTaxRateTable[Condition]=V$61),0),MATCH($Q76,VALUE(FedTaxRateTable[#Headers]),0))</f>
        <v>0.1</v>
      </c>
      <c r="W76" cm="1">
        <f t="array" ref="W76">INDEX(FedTaxRateTable[],MATCH(1,(FedTaxRateTable[StatusAbb]=$R76)*(FedTaxRateTable[Bracket]=$S76)*(FedTaxRateTable[Condition]=W$61),0),MATCH($Q76,VALUE(FedTaxRateTable[#Headers]),0))</f>
        <v>0</v>
      </c>
    </row>
    <row r="77" spans="2:23">
      <c r="B77" t="s">
        <v>61</v>
      </c>
      <c r="C77" s="7" t="s">
        <v>81</v>
      </c>
      <c r="D77" s="7" t="s">
        <v>115</v>
      </c>
      <c r="E77" s="7" t="s">
        <v>108</v>
      </c>
      <c r="F77" s="19">
        <v>157500</v>
      </c>
      <c r="G77" s="19">
        <v>160700</v>
      </c>
      <c r="H77" s="19">
        <v>163300</v>
      </c>
      <c r="I77" s="19">
        <v>164900</v>
      </c>
      <c r="J77" s="19">
        <v>170050</v>
      </c>
      <c r="K77" s="19">
        <v>182100</v>
      </c>
      <c r="L77" s="19">
        <v>191950</v>
      </c>
      <c r="M77" s="19" t="s">
        <v>61</v>
      </c>
      <c r="Q77">
        <v>2023</v>
      </c>
      <c r="R77" t="s">
        <v>50</v>
      </c>
      <c r="S77" t="s">
        <v>112</v>
      </c>
      <c r="T77" cm="1">
        <f t="array" ref="T77">INDEX(FedTaxRateTable[],MATCH(1,(FedTaxRateTable[StatusAbb]=$R77)*(FedTaxRateTable[Bracket]=$S77)*(FedTaxRateTable[Condition]=T$61),0),MATCH($Q77,VALUE(FedTaxRateTable[#Headers]),0))</f>
        <v>11000</v>
      </c>
      <c r="U77" cm="1">
        <f t="array" ref="U77">INDEX(FedTaxRateTable[],MATCH(1,(FedTaxRateTable[StatusAbb]=$R77)*(FedTaxRateTable[Bracket]=$S77)*(FedTaxRateTable[Condition]=U$61),0),MATCH($Q77,VALUE(FedTaxRateTable[#Headers]),0))</f>
        <v>44725</v>
      </c>
      <c r="V77" cm="1">
        <f t="array" ref="V77">INDEX(FedTaxRateTable[],MATCH(1,(FedTaxRateTable[StatusAbb]=$R77)*(FedTaxRateTable[Bracket]=$S77)*(FedTaxRateTable[Condition]=V$61),0),MATCH($Q77,VALUE(FedTaxRateTable[#Headers]),0))</f>
        <v>0.12</v>
      </c>
      <c r="W77" cm="1">
        <f t="array" ref="W77">INDEX(FedTaxRateTable[],MATCH(1,(FedTaxRateTable[StatusAbb]=$R77)*(FedTaxRateTable[Bracket]=$S77)*(FedTaxRateTable[Condition]=W$61),0),MATCH($Q77,VALUE(FedTaxRateTable[#Headers]),0))</f>
        <v>1100</v>
      </c>
    </row>
    <row r="78" spans="2:23">
      <c r="B78" t="s">
        <v>61</v>
      </c>
      <c r="C78" s="7" t="s">
        <v>81</v>
      </c>
      <c r="D78" s="7" t="s">
        <v>115</v>
      </c>
      <c r="E78" s="7" t="s">
        <v>109</v>
      </c>
      <c r="F78" s="19">
        <v>200000</v>
      </c>
      <c r="G78" s="19">
        <v>204100</v>
      </c>
      <c r="H78" s="19">
        <v>207350</v>
      </c>
      <c r="I78" s="19">
        <v>209400</v>
      </c>
      <c r="J78" s="19">
        <v>215950</v>
      </c>
      <c r="K78" s="19">
        <v>231250</v>
      </c>
      <c r="L78" s="19">
        <v>243700</v>
      </c>
      <c r="M78" s="19" t="s">
        <v>61</v>
      </c>
      <c r="Q78">
        <v>2023</v>
      </c>
      <c r="R78" t="s">
        <v>50</v>
      </c>
      <c r="S78" t="s">
        <v>113</v>
      </c>
      <c r="T78" cm="1">
        <f t="array" ref="T78">INDEX(FedTaxRateTable[],MATCH(1,(FedTaxRateTable[StatusAbb]=$R78)*(FedTaxRateTable[Bracket]=$S78)*(FedTaxRateTable[Condition]=T$61),0),MATCH($Q78,VALUE(FedTaxRateTable[#Headers]),0))</f>
        <v>44725</v>
      </c>
      <c r="U78" cm="1">
        <f t="array" ref="U78">INDEX(FedTaxRateTable[],MATCH(1,(FedTaxRateTable[StatusAbb]=$R78)*(FedTaxRateTable[Bracket]=$S78)*(FedTaxRateTable[Condition]=U$61),0),MATCH($Q78,VALUE(FedTaxRateTable[#Headers]),0))</f>
        <v>95375</v>
      </c>
      <c r="V78" cm="1">
        <f t="array" ref="V78">INDEX(FedTaxRateTable[],MATCH(1,(FedTaxRateTable[StatusAbb]=$R78)*(FedTaxRateTable[Bracket]=$S78)*(FedTaxRateTable[Condition]=V$61),0),MATCH($Q78,VALUE(FedTaxRateTable[#Headers]),0))</f>
        <v>0.22</v>
      </c>
      <c r="W78" cm="1">
        <f t="array" ref="W78">INDEX(FedTaxRateTable[],MATCH(1,(FedTaxRateTable[StatusAbb]=$R78)*(FedTaxRateTable[Bracket]=$S78)*(FedTaxRateTable[Condition]=W$61),0),MATCH($Q78,VALUE(FedTaxRateTable[#Headers]),0))</f>
        <v>5147</v>
      </c>
    </row>
    <row r="79" spans="2:23">
      <c r="B79" t="s">
        <v>61</v>
      </c>
      <c r="C79" s="7" t="s">
        <v>81</v>
      </c>
      <c r="D79" s="7" t="s">
        <v>115</v>
      </c>
      <c r="E79" s="7" t="s">
        <v>110</v>
      </c>
      <c r="F79" s="46">
        <v>0.32</v>
      </c>
      <c r="G79" s="46">
        <v>0.32</v>
      </c>
      <c r="H79" s="46">
        <v>0.32</v>
      </c>
      <c r="I79" s="46">
        <v>0.32</v>
      </c>
      <c r="J79" s="46">
        <v>0.32</v>
      </c>
      <c r="K79" s="46">
        <v>0.32</v>
      </c>
      <c r="L79" s="46">
        <v>0.32</v>
      </c>
      <c r="M79" s="19" t="s">
        <v>61</v>
      </c>
      <c r="Q79">
        <v>2023</v>
      </c>
      <c r="R79" t="s">
        <v>50</v>
      </c>
      <c r="S79" t="s">
        <v>114</v>
      </c>
      <c r="T79" cm="1">
        <f t="array" ref="T79">INDEX(FedTaxRateTable[],MATCH(1,(FedTaxRateTable[StatusAbb]=$R79)*(FedTaxRateTable[Bracket]=$S79)*(FedTaxRateTable[Condition]=T$61),0),MATCH($Q79,VALUE(FedTaxRateTable[#Headers]),0))</f>
        <v>95375</v>
      </c>
      <c r="U79" cm="1">
        <f t="array" ref="U79">INDEX(FedTaxRateTable[],MATCH(1,(FedTaxRateTable[StatusAbb]=$R79)*(FedTaxRateTable[Bracket]=$S79)*(FedTaxRateTable[Condition]=U$61),0),MATCH($Q79,VALUE(FedTaxRateTable[#Headers]),0))</f>
        <v>182100</v>
      </c>
      <c r="V79" cm="1">
        <f t="array" ref="V79">INDEX(FedTaxRateTable[],MATCH(1,(FedTaxRateTable[StatusAbb]=$R79)*(FedTaxRateTable[Bracket]=$S79)*(FedTaxRateTable[Condition]=V$61),0),MATCH($Q79,VALUE(FedTaxRateTable[#Headers]),0))</f>
        <v>0.24</v>
      </c>
      <c r="W79" cm="1">
        <f t="array" ref="W79">INDEX(FedTaxRateTable[],MATCH(1,(FedTaxRateTable[StatusAbb]=$R79)*(FedTaxRateTable[Bracket]=$S79)*(FedTaxRateTable[Condition]=W$61),0),MATCH($Q79,VALUE(FedTaxRateTable[#Headers]),0))</f>
        <v>16290</v>
      </c>
    </row>
    <row r="80" spans="2:23">
      <c r="B80" t="s">
        <v>61</v>
      </c>
      <c r="C80" s="7" t="s">
        <v>81</v>
      </c>
      <c r="D80" s="7" t="s">
        <v>115</v>
      </c>
      <c r="E80" s="7" t="s">
        <v>111</v>
      </c>
      <c r="F80" s="19">
        <v>30698</v>
      </c>
      <c r="G80" s="19">
        <v>31322</v>
      </c>
      <c r="H80" s="19">
        <v>31158</v>
      </c>
      <c r="I80" s="19">
        <v>33603</v>
      </c>
      <c r="J80" s="19">
        <v>33148</v>
      </c>
      <c r="K80" s="19">
        <v>35498</v>
      </c>
      <c r="L80" s="19">
        <v>37417</v>
      </c>
      <c r="M80" s="19" t="s">
        <v>61</v>
      </c>
      <c r="Q80">
        <v>2023</v>
      </c>
      <c r="R80" t="s">
        <v>50</v>
      </c>
      <c r="S80" t="s">
        <v>115</v>
      </c>
      <c r="T80" cm="1">
        <f t="array" ref="T80">INDEX(FedTaxRateTable[],MATCH(1,(FedTaxRateTable[StatusAbb]=$R80)*(FedTaxRateTable[Bracket]=$S80)*(FedTaxRateTable[Condition]=T$61),0),MATCH($Q80,VALUE(FedTaxRateTable[#Headers]),0))</f>
        <v>182100</v>
      </c>
      <c r="U80" cm="1">
        <f t="array" ref="U80">INDEX(FedTaxRateTable[],MATCH(1,(FedTaxRateTable[StatusAbb]=$R80)*(FedTaxRateTable[Bracket]=$S80)*(FedTaxRateTable[Condition]=U$61),0),MATCH($Q80,VALUE(FedTaxRateTable[#Headers]),0))</f>
        <v>231250</v>
      </c>
      <c r="V80" cm="1">
        <f t="array" ref="V80">INDEX(FedTaxRateTable[],MATCH(1,(FedTaxRateTable[StatusAbb]=$R80)*(FedTaxRateTable[Bracket]=$S80)*(FedTaxRateTable[Condition]=V$61),0),MATCH($Q80,VALUE(FedTaxRateTable[#Headers]),0))</f>
        <v>0.32</v>
      </c>
      <c r="W80" cm="1">
        <f t="array" ref="W80">INDEX(FedTaxRateTable[],MATCH(1,(FedTaxRateTable[StatusAbb]=$R80)*(FedTaxRateTable[Bracket]=$S80)*(FedTaxRateTable[Condition]=W$61),0),MATCH($Q80,VALUE(FedTaxRateTable[#Headers]),0))</f>
        <v>37104</v>
      </c>
    </row>
    <row r="81" spans="2:28">
      <c r="B81" t="s">
        <v>61</v>
      </c>
      <c r="C81" s="7" t="s">
        <v>81</v>
      </c>
      <c r="D81" s="7" t="s">
        <v>116</v>
      </c>
      <c r="E81" s="7" t="s">
        <v>108</v>
      </c>
      <c r="F81" s="19">
        <v>200000</v>
      </c>
      <c r="G81" s="19">
        <v>204100</v>
      </c>
      <c r="H81" s="19">
        <v>207350</v>
      </c>
      <c r="I81" s="19">
        <v>209400</v>
      </c>
      <c r="J81" s="19">
        <v>215950</v>
      </c>
      <c r="K81" s="19">
        <v>231250</v>
      </c>
      <c r="L81" s="19">
        <v>243700</v>
      </c>
      <c r="M81" s="19" t="s">
        <v>61</v>
      </c>
      <c r="Q81">
        <v>2023</v>
      </c>
      <c r="R81" t="s">
        <v>50</v>
      </c>
      <c r="S81" t="s">
        <v>116</v>
      </c>
      <c r="T81" cm="1">
        <f t="array" ref="T81">INDEX(FedTaxRateTable[],MATCH(1,(FedTaxRateTable[StatusAbb]=$R81)*(FedTaxRateTable[Bracket]=$S81)*(FedTaxRateTable[Condition]=T$61),0),MATCH($Q81,VALUE(FedTaxRateTable[#Headers]),0))</f>
        <v>231250</v>
      </c>
      <c r="U81" cm="1">
        <f t="array" ref="U81">INDEX(FedTaxRateTable[],MATCH(1,(FedTaxRateTable[StatusAbb]=$R81)*(FedTaxRateTable[Bracket]=$S81)*(FedTaxRateTable[Condition]=U$61),0),MATCH($Q81,VALUE(FedTaxRateTable[#Headers]),0))</f>
        <v>578125</v>
      </c>
      <c r="V81" cm="1">
        <f t="array" ref="V81">INDEX(FedTaxRateTable[],MATCH(1,(FedTaxRateTable[StatusAbb]=$R81)*(FedTaxRateTable[Bracket]=$S81)*(FedTaxRateTable[Condition]=V$61),0),MATCH($Q81,VALUE(FedTaxRateTable[#Headers]),0))</f>
        <v>0.35</v>
      </c>
      <c r="W81" cm="1">
        <f t="array" ref="W81">INDEX(FedTaxRateTable[],MATCH(1,(FedTaxRateTable[StatusAbb]=$R81)*(FedTaxRateTable[Bracket]=$S81)*(FedTaxRateTable[Condition]=W$61),0),MATCH($Q81,VALUE(FedTaxRateTable[#Headers]),0))</f>
        <v>52832</v>
      </c>
    </row>
    <row r="82" spans="2:28">
      <c r="B82" t="s">
        <v>61</v>
      </c>
      <c r="C82" s="7" t="s">
        <v>81</v>
      </c>
      <c r="D82" s="7" t="s">
        <v>116</v>
      </c>
      <c r="E82" s="7" t="s">
        <v>109</v>
      </c>
      <c r="F82" s="19">
        <v>500000</v>
      </c>
      <c r="G82" s="19">
        <v>510300</v>
      </c>
      <c r="H82" s="19">
        <v>518400</v>
      </c>
      <c r="I82" s="19">
        <v>523600</v>
      </c>
      <c r="J82" s="19">
        <v>539900</v>
      </c>
      <c r="K82" s="19">
        <v>578100</v>
      </c>
      <c r="L82" s="19">
        <v>609350</v>
      </c>
      <c r="M82" s="19" t="s">
        <v>61</v>
      </c>
      <c r="Q82">
        <v>2023</v>
      </c>
      <c r="R82" t="s">
        <v>50</v>
      </c>
      <c r="S82" t="s">
        <v>117</v>
      </c>
      <c r="T82" cm="1">
        <f t="array" ref="T82">INDEX(FedTaxRateTable[],MATCH(1,(FedTaxRateTable[StatusAbb]=$R82)*(FedTaxRateTable[Bracket]=$S82)*(FedTaxRateTable[Condition]=T$61),0),MATCH($Q82,VALUE(FedTaxRateTable[#Headers]),0))</f>
        <v>578125</v>
      </c>
      <c r="U82" t="e" cm="1">
        <f t="array" ref="U82">INDEX(FedTaxRateTable[],MATCH(1,(FedTaxRateTable[StatusAbb]=$R82)*(FedTaxRateTable[Bracket]=$S82)*(FedTaxRateTable[Condition]=U$61),0),MATCH($Q82,VALUE(FedTaxRateTable[#Headers]),0))</f>
        <v>#N/A</v>
      </c>
      <c r="V82" cm="1">
        <f t="array" ref="V82">INDEX(FedTaxRateTable[],MATCH(1,(FedTaxRateTable[StatusAbb]=$R82)*(FedTaxRateTable[Bracket]=$S82)*(FedTaxRateTable[Condition]=V$61),0),MATCH($Q82,VALUE(FedTaxRateTable[#Headers]),0))</f>
        <v>0.37</v>
      </c>
      <c r="W82" cm="1">
        <f t="array" ref="W82">INDEX(FedTaxRateTable[],MATCH(1,(FedTaxRateTable[StatusAbb]=$R82)*(FedTaxRateTable[Bracket]=$S82)*(FedTaxRateTable[Condition]=W$61),0),MATCH($Q82,VALUE(FedTaxRateTable[#Headers]),0))</f>
        <v>174238.25</v>
      </c>
    </row>
    <row r="83" spans="2:28">
      <c r="B83" t="s">
        <v>61</v>
      </c>
      <c r="C83" s="7" t="s">
        <v>81</v>
      </c>
      <c r="D83" s="7" t="s">
        <v>116</v>
      </c>
      <c r="E83" s="7" t="s">
        <v>110</v>
      </c>
      <c r="F83" s="46">
        <v>0.35</v>
      </c>
      <c r="G83" s="46">
        <v>0.35</v>
      </c>
      <c r="H83" s="46">
        <v>0.35</v>
      </c>
      <c r="I83" s="46">
        <v>0.35</v>
      </c>
      <c r="J83" s="46">
        <v>0.35</v>
      </c>
      <c r="K83" s="46">
        <v>0.35</v>
      </c>
      <c r="L83" s="46">
        <v>0.35</v>
      </c>
      <c r="M83" s="19" t="s">
        <v>61</v>
      </c>
    </row>
    <row r="84" spans="2:28">
      <c r="B84" t="s">
        <v>61</v>
      </c>
      <c r="C84" s="7" t="s">
        <v>81</v>
      </c>
      <c r="D84" s="7" t="s">
        <v>116</v>
      </c>
      <c r="E84" s="7" t="s">
        <v>111</v>
      </c>
      <c r="F84" s="19">
        <v>44298</v>
      </c>
      <c r="G84" s="19">
        <v>45210</v>
      </c>
      <c r="H84" s="19">
        <v>45926</v>
      </c>
      <c r="I84" s="19">
        <v>47843</v>
      </c>
      <c r="J84" s="19">
        <v>47836</v>
      </c>
      <c r="K84" s="19">
        <v>51226</v>
      </c>
      <c r="L84" s="19">
        <v>53977</v>
      </c>
      <c r="M84" s="19" t="s">
        <v>61</v>
      </c>
    </row>
    <row r="85" spans="2:28">
      <c r="B85" t="s">
        <v>61</v>
      </c>
      <c r="C85" s="7" t="s">
        <v>81</v>
      </c>
      <c r="D85" s="7" t="s">
        <v>117</v>
      </c>
      <c r="E85" s="7" t="s">
        <v>108</v>
      </c>
      <c r="F85" s="19">
        <v>500000</v>
      </c>
      <c r="G85" s="19">
        <v>510300</v>
      </c>
      <c r="H85" s="19">
        <v>518400</v>
      </c>
      <c r="I85" s="19">
        <v>523600</v>
      </c>
      <c r="J85" s="19">
        <v>539900</v>
      </c>
      <c r="K85" s="19">
        <v>578100</v>
      </c>
      <c r="L85" s="19">
        <v>609350</v>
      </c>
      <c r="M85" s="19" t="s">
        <v>61</v>
      </c>
    </row>
    <row r="86" spans="2:28">
      <c r="B86" t="s">
        <v>61</v>
      </c>
      <c r="C86" s="7" t="s">
        <v>81</v>
      </c>
      <c r="D86" s="7" t="s">
        <v>117</v>
      </c>
      <c r="E86" s="7" t="s">
        <v>110</v>
      </c>
      <c r="F86" s="46">
        <v>0.37</v>
      </c>
      <c r="G86" s="46">
        <v>0.37</v>
      </c>
      <c r="H86" s="46">
        <v>0.37</v>
      </c>
      <c r="I86" s="46">
        <v>0.37</v>
      </c>
      <c r="J86" s="46">
        <v>0.37</v>
      </c>
      <c r="K86" s="46">
        <v>0.37</v>
      </c>
      <c r="L86" s="46">
        <v>0.37</v>
      </c>
      <c r="M86" s="19" t="s">
        <v>61</v>
      </c>
      <c r="U86" t="s">
        <v>132</v>
      </c>
      <c r="W86" t="s">
        <v>133</v>
      </c>
    </row>
    <row r="87" spans="2:28">
      <c r="B87" t="s">
        <v>61</v>
      </c>
      <c r="C87" s="7" t="s">
        <v>81</v>
      </c>
      <c r="D87" s="7" t="s">
        <v>117</v>
      </c>
      <c r="E87" s="7" t="s">
        <v>111</v>
      </c>
      <c r="F87" s="19">
        <v>149298</v>
      </c>
      <c r="G87" s="19">
        <v>152380</v>
      </c>
      <c r="H87" s="19">
        <v>154793.5</v>
      </c>
      <c r="I87" s="19">
        <v>156355</v>
      </c>
      <c r="J87" s="19">
        <v>161218</v>
      </c>
      <c r="K87" s="19">
        <v>172623.5</v>
      </c>
      <c r="L87" s="19">
        <v>181954.5</v>
      </c>
      <c r="M87" s="19" t="s">
        <v>61</v>
      </c>
      <c r="Q87" cm="1">
        <f t="array" ref="Q87:Q194">(FedTaxRateTable[Status]="HOH")*(FedTaxRateTable[Condition]="Not Over")*(FedTaxRateTable[2023]=O61)</f>
        <v>0</v>
      </c>
      <c r="S87" t="e" cm="1" vm="1">
        <f t="array" aca="1" ref="S87" ca="1">_xlfn.CHOOSECOLS(_xlfn._xlws.FILTER(FedTaxRateTable[],(FedTaxRateTable[StatusAbb]=$O$57)*(FedTaxRateTable[Condition]="Over")),MATCH(2023,VALUE(FedTaxRateTable[#Headers]),0))</f>
        <v>#NAME?</v>
      </c>
      <c r="T87" t="e" cm="1" vm="2">
        <f t="array" aca="1" ref="T87" ca="1">MATCH(S87,_xlfn.CHOOSECOLS(_xlfn._xlws.FILTER(FedTaxRateTable[],(FedTaxRateTable[StatusAbb]=$O$57)*(FedTaxRateTable[Condition]="Over")),MATCH(2023,VALUE(FedTaxRateTable[#Headers]),0)),0)</f>
        <v>#NAME?</v>
      </c>
      <c r="U87" cm="1">
        <f t="array" ref="U87">MATCH($O$60,VALUE(FedTaxRateTable[#Headers]),0)</f>
        <v>9</v>
      </c>
      <c r="W87" t="e">
        <f ca="1">MATCH(O61,_xlfn.ANCHORARRAY(S87),1)</f>
        <v>#N/A</v>
      </c>
      <c r="Y87" t="e" cm="1">
        <f t="array" aca="1" ref="Y87" ca="1">MATCH($O$61,_xlfn.CHOOSECOLS(_xlfn._xlws.FILTER(FedTaxRateTable[],(FedTaxRateTable[StatusAbb]=$O$57)*(FedTaxRateTable[Condition]="Over")),MATCH(2023,VALUE(FedTaxRateTable[#Headers]),0)),1)</f>
        <v>#N/A</v>
      </c>
      <c r="AB87" t="e" cm="1">
        <f t="array" ref="AB87">inde</f>
        <v>#NAME?</v>
      </c>
    </row>
    <row r="88" spans="2:28">
      <c r="B88" t="s">
        <v>128</v>
      </c>
      <c r="C88" s="7" t="s">
        <v>79</v>
      </c>
      <c r="D88" s="7" t="s">
        <v>107</v>
      </c>
      <c r="E88" s="7" t="s">
        <v>108</v>
      </c>
      <c r="F88" s="19">
        <v>0</v>
      </c>
      <c r="G88" s="19">
        <v>0</v>
      </c>
      <c r="H88" s="19">
        <v>0</v>
      </c>
      <c r="I88" s="19">
        <v>0</v>
      </c>
      <c r="J88" s="19">
        <v>0</v>
      </c>
      <c r="K88" s="19">
        <v>0</v>
      </c>
      <c r="L88" s="19">
        <v>0</v>
      </c>
      <c r="M88" s="19" t="s">
        <v>128</v>
      </c>
      <c r="Q88">
        <v>0</v>
      </c>
      <c r="T88" t="e" cm="1">
        <f t="array" aca="1" ref="T88" ca="1">MATCH(S88,_xlfn.CHOOSECOLS(_xlfn._xlws.FILTER(FedTaxRateTable[],(FedTaxRateTable[StatusAbb]=$O$57)*(FedTaxRateTable[Condition]="Over")),MATCH(2023,VALUE(FedTaxRateTable[#Headers]),0)),0)</f>
        <v>#N/A</v>
      </c>
    </row>
    <row r="89" spans="2:28">
      <c r="B89" t="s">
        <v>128</v>
      </c>
      <c r="C89" s="7" t="s">
        <v>79</v>
      </c>
      <c r="D89" s="7" t="s">
        <v>107</v>
      </c>
      <c r="E89" s="7" t="s">
        <v>109</v>
      </c>
      <c r="F89" s="19">
        <v>19050</v>
      </c>
      <c r="G89" s="19">
        <v>19400</v>
      </c>
      <c r="H89" s="19">
        <v>19750</v>
      </c>
      <c r="I89" s="19">
        <v>19900</v>
      </c>
      <c r="J89" s="19">
        <v>20550</v>
      </c>
      <c r="K89" s="19">
        <v>22000</v>
      </c>
      <c r="L89" s="19">
        <v>23200</v>
      </c>
      <c r="M89" s="19" t="s">
        <v>128</v>
      </c>
      <c r="Q89">
        <v>0</v>
      </c>
      <c r="T89" t="e" cm="1">
        <f t="array" aca="1" ref="T89" ca="1">MATCH(S89,_xlfn.CHOOSECOLS(_xlfn._xlws.FILTER(FedTaxRateTable[],(FedTaxRateTable[StatusAbb]=$O$57)*(FedTaxRateTable[Condition]="Over")),MATCH(2023,VALUE(FedTaxRateTable[#Headers]),0)),0)</f>
        <v>#N/A</v>
      </c>
    </row>
    <row r="90" spans="2:28">
      <c r="B90" t="s">
        <v>128</v>
      </c>
      <c r="C90" s="7" t="s">
        <v>79</v>
      </c>
      <c r="D90" s="7" t="s">
        <v>107</v>
      </c>
      <c r="E90" s="7" t="s">
        <v>110</v>
      </c>
      <c r="F90" s="45">
        <v>0.1</v>
      </c>
      <c r="G90" s="45">
        <v>0.1</v>
      </c>
      <c r="H90" s="45">
        <v>0.1</v>
      </c>
      <c r="I90" s="45">
        <v>0.1</v>
      </c>
      <c r="J90" s="45">
        <v>0.1</v>
      </c>
      <c r="K90" s="45">
        <v>0.1</v>
      </c>
      <c r="L90" s="45">
        <v>0.1</v>
      </c>
      <c r="M90" s="19" t="s">
        <v>128</v>
      </c>
      <c r="Q90">
        <v>0</v>
      </c>
      <c r="T90" t="e" cm="1">
        <f t="array" aca="1" ref="T90" ca="1">MATCH(S90,_xlfn.CHOOSECOLS(_xlfn._xlws.FILTER(FedTaxRateTable[],(FedTaxRateTable[StatusAbb]=$O$57)*(FedTaxRateTable[Condition]="Over")),MATCH(2023,VALUE(FedTaxRateTable[#Headers]),0)),0)</f>
        <v>#N/A</v>
      </c>
    </row>
    <row r="91" spans="2:28">
      <c r="B91" t="s">
        <v>128</v>
      </c>
      <c r="C91" s="7" t="s">
        <v>79</v>
      </c>
      <c r="D91" s="7" t="s">
        <v>107</v>
      </c>
      <c r="E91" s="7" t="s">
        <v>111</v>
      </c>
      <c r="F91" s="19">
        <v>0</v>
      </c>
      <c r="G91" s="19">
        <v>0</v>
      </c>
      <c r="H91" s="19">
        <v>0</v>
      </c>
      <c r="I91" s="19">
        <v>0</v>
      </c>
      <c r="J91" s="19">
        <v>0</v>
      </c>
      <c r="K91" s="19">
        <v>0</v>
      </c>
      <c r="L91" s="19">
        <v>0</v>
      </c>
      <c r="M91" s="19" t="s">
        <v>128</v>
      </c>
      <c r="Q91">
        <v>0</v>
      </c>
      <c r="T91" t="e" cm="1">
        <f t="array" aca="1" ref="T91" ca="1">MATCH(S91,_xlfn.CHOOSECOLS(_xlfn._xlws.FILTER(FedTaxRateTable[],(FedTaxRateTable[StatusAbb]=$O$57)*(FedTaxRateTable[Condition]="Over")),MATCH(2023,VALUE(FedTaxRateTable[#Headers]),0)),0)</f>
        <v>#N/A</v>
      </c>
    </row>
    <row r="92" spans="2:28">
      <c r="B92" t="s">
        <v>128</v>
      </c>
      <c r="C92" s="7" t="s">
        <v>79</v>
      </c>
      <c r="D92" s="7" t="s">
        <v>112</v>
      </c>
      <c r="E92" s="7" t="s">
        <v>108</v>
      </c>
      <c r="F92" s="19">
        <v>19050</v>
      </c>
      <c r="G92" s="19">
        <v>19400</v>
      </c>
      <c r="H92" s="19">
        <v>19750</v>
      </c>
      <c r="I92" s="19">
        <v>19900</v>
      </c>
      <c r="J92" s="19">
        <v>20550</v>
      </c>
      <c r="K92" s="19">
        <v>22000</v>
      </c>
      <c r="L92" s="19">
        <v>23200</v>
      </c>
      <c r="M92" s="19" t="s">
        <v>128</v>
      </c>
      <c r="Q92">
        <v>0</v>
      </c>
      <c r="T92" t="e" cm="1">
        <f t="array" aca="1" ref="T92" ca="1">MATCH(S92,_xlfn.CHOOSECOLS(_xlfn._xlws.FILTER(FedTaxRateTable[],(FedTaxRateTable[StatusAbb]=$O$57)*(FedTaxRateTable[Condition]="Over")),MATCH(2023,VALUE(FedTaxRateTable[#Headers]),0)),0)</f>
        <v>#N/A</v>
      </c>
    </row>
    <row r="93" spans="2:28">
      <c r="B93" t="s">
        <v>128</v>
      </c>
      <c r="C93" s="7" t="s">
        <v>79</v>
      </c>
      <c r="D93" s="7" t="s">
        <v>112</v>
      </c>
      <c r="E93" s="7" t="s">
        <v>109</v>
      </c>
      <c r="F93" s="19">
        <v>77400</v>
      </c>
      <c r="G93" s="19">
        <v>78950</v>
      </c>
      <c r="H93" s="19">
        <v>80250</v>
      </c>
      <c r="I93" s="19">
        <v>81050</v>
      </c>
      <c r="J93" s="19">
        <v>83550</v>
      </c>
      <c r="K93" s="19">
        <v>89450</v>
      </c>
      <c r="L93" s="19">
        <v>94300</v>
      </c>
      <c r="M93" s="19" t="s">
        <v>128</v>
      </c>
      <c r="Q93">
        <v>0</v>
      </c>
      <c r="T93" t="e" cm="1">
        <f t="array" aca="1" ref="T93" ca="1">MATCH(S93,_xlfn.CHOOSECOLS(_xlfn._xlws.FILTER(FedTaxRateTable[],(FedTaxRateTable[StatusAbb]=$O$57)*(FedTaxRateTable[Condition]="Over")),MATCH(2023,VALUE(FedTaxRateTable[#Headers]),0)),0)</f>
        <v>#N/A</v>
      </c>
    </row>
    <row r="94" spans="2:28">
      <c r="B94" t="s">
        <v>128</v>
      </c>
      <c r="C94" s="7" t="s">
        <v>79</v>
      </c>
      <c r="D94" s="7" t="s">
        <v>112</v>
      </c>
      <c r="E94" s="7" t="s">
        <v>110</v>
      </c>
      <c r="F94" s="45">
        <v>0.12</v>
      </c>
      <c r="G94" s="45">
        <v>0.12</v>
      </c>
      <c r="H94" s="45">
        <v>0.12</v>
      </c>
      <c r="I94" s="45">
        <v>0.12</v>
      </c>
      <c r="J94" s="45">
        <v>0.12</v>
      </c>
      <c r="K94" s="45">
        <v>0.12</v>
      </c>
      <c r="L94" s="45">
        <v>0.12</v>
      </c>
      <c r="M94" s="19" t="s">
        <v>128</v>
      </c>
      <c r="Q94">
        <v>0</v>
      </c>
      <c r="W94" s="57" cm="1">
        <f t="array" ref="W94:W201">FedTaxRateTable[2023]</f>
        <v>0</v>
      </c>
      <c r="X94">
        <f ca="1">OFFSET(W94,1,0)</f>
        <v>15700</v>
      </c>
    </row>
    <row r="95" spans="2:28">
      <c r="B95" t="s">
        <v>128</v>
      </c>
      <c r="C95" s="7" t="s">
        <v>79</v>
      </c>
      <c r="D95" s="7" t="s">
        <v>112</v>
      </c>
      <c r="E95" s="7" t="s">
        <v>111</v>
      </c>
      <c r="F95" s="19">
        <v>1905</v>
      </c>
      <c r="G95" s="19">
        <v>1940</v>
      </c>
      <c r="H95" s="19">
        <v>1975</v>
      </c>
      <c r="I95" s="19">
        <v>1990</v>
      </c>
      <c r="J95" s="19">
        <v>2055</v>
      </c>
      <c r="K95" s="19">
        <v>2200</v>
      </c>
      <c r="L95" s="19">
        <v>2320</v>
      </c>
      <c r="M95" s="19" t="s">
        <v>128</v>
      </c>
      <c r="Q95">
        <v>0</v>
      </c>
      <c r="S95" t="e" vm="2">
        <f ca="1">MATCH(S87,FedTaxRateTable[2023],0)</f>
        <v>#NAME?</v>
      </c>
      <c r="W95">
        <v>15700</v>
      </c>
      <c r="X95">
        <f ca="1">OFFSET(W95,1,0)</f>
        <v>0.1</v>
      </c>
    </row>
    <row r="96" spans="2:28">
      <c r="B96" t="s">
        <v>128</v>
      </c>
      <c r="C96" s="7" t="s">
        <v>79</v>
      </c>
      <c r="D96" s="7" t="s">
        <v>113</v>
      </c>
      <c r="E96" s="7" t="s">
        <v>108</v>
      </c>
      <c r="F96" s="19">
        <v>77400</v>
      </c>
      <c r="G96" s="19">
        <v>78950</v>
      </c>
      <c r="H96" s="19">
        <v>80250</v>
      </c>
      <c r="I96" s="19">
        <v>81050</v>
      </c>
      <c r="J96" s="19">
        <v>83550</v>
      </c>
      <c r="K96" s="19">
        <v>89450</v>
      </c>
      <c r="L96" s="19">
        <v>94300</v>
      </c>
      <c r="M96" s="19" t="s">
        <v>128</v>
      </c>
      <c r="Q96">
        <v>0</v>
      </c>
      <c r="S96">
        <f>MATCH(S88,FedTaxRateTable[2023],0)</f>
        <v>1</v>
      </c>
      <c r="W96">
        <v>0.1</v>
      </c>
    </row>
    <row r="97" spans="2:23">
      <c r="B97" t="s">
        <v>128</v>
      </c>
      <c r="C97" s="7" t="s">
        <v>79</v>
      </c>
      <c r="D97" s="7" t="s">
        <v>113</v>
      </c>
      <c r="E97" s="7" t="s">
        <v>109</v>
      </c>
      <c r="F97" s="19">
        <v>165000</v>
      </c>
      <c r="G97" s="19">
        <v>168400</v>
      </c>
      <c r="H97" s="19">
        <v>171050</v>
      </c>
      <c r="I97" s="19">
        <v>172750</v>
      </c>
      <c r="J97" s="19">
        <v>178150</v>
      </c>
      <c r="K97" s="19">
        <v>190750</v>
      </c>
      <c r="L97" s="19">
        <v>201050</v>
      </c>
      <c r="M97" s="19" t="s">
        <v>128</v>
      </c>
      <c r="Q97">
        <v>0</v>
      </c>
      <c r="S97">
        <f>MATCH(S89,FedTaxRateTable[2023],0)</f>
        <v>1</v>
      </c>
      <c r="W97">
        <v>0</v>
      </c>
    </row>
    <row r="98" spans="2:23">
      <c r="B98" t="s">
        <v>128</v>
      </c>
      <c r="C98" s="7" t="s">
        <v>79</v>
      </c>
      <c r="D98" s="7" t="s">
        <v>113</v>
      </c>
      <c r="E98" s="7" t="s">
        <v>110</v>
      </c>
      <c r="F98" s="45">
        <v>0.22</v>
      </c>
      <c r="G98" s="45">
        <v>0.22</v>
      </c>
      <c r="H98" s="45">
        <v>0.22</v>
      </c>
      <c r="I98" s="45">
        <v>0.22</v>
      </c>
      <c r="J98" s="45">
        <v>0.22</v>
      </c>
      <c r="K98" s="45">
        <v>0.22</v>
      </c>
      <c r="L98" s="45">
        <v>0.22</v>
      </c>
      <c r="M98" s="19" t="s">
        <v>128</v>
      </c>
      <c r="Q98">
        <v>0</v>
      </c>
      <c r="S98">
        <f>MATCH(S90,FedTaxRateTable[2023],0)</f>
        <v>1</v>
      </c>
      <c r="W98">
        <v>15700</v>
      </c>
    </row>
    <row r="99" spans="2:23">
      <c r="B99" t="s">
        <v>128</v>
      </c>
      <c r="C99" s="7" t="s">
        <v>79</v>
      </c>
      <c r="D99" s="7" t="s">
        <v>113</v>
      </c>
      <c r="E99" s="7" t="s">
        <v>111</v>
      </c>
      <c r="F99" s="19">
        <v>8907</v>
      </c>
      <c r="G99" s="19">
        <v>9086</v>
      </c>
      <c r="H99" s="19">
        <v>9235</v>
      </c>
      <c r="I99" s="19">
        <v>9328</v>
      </c>
      <c r="J99" s="19">
        <v>9615</v>
      </c>
      <c r="K99" s="19">
        <v>10294</v>
      </c>
      <c r="L99" s="19">
        <v>10852</v>
      </c>
      <c r="M99" s="19" t="s">
        <v>128</v>
      </c>
      <c r="Q99">
        <v>0</v>
      </c>
      <c r="S99">
        <f>MATCH(S91,FedTaxRateTable[2023],0)</f>
        <v>1</v>
      </c>
      <c r="W99">
        <v>59850</v>
      </c>
    </row>
    <row r="100" spans="2:23">
      <c r="B100" t="s">
        <v>128</v>
      </c>
      <c r="C100" s="7" t="s">
        <v>79</v>
      </c>
      <c r="D100" s="7" t="s">
        <v>114</v>
      </c>
      <c r="E100" s="7" t="s">
        <v>108</v>
      </c>
      <c r="F100" s="19">
        <v>165000</v>
      </c>
      <c r="G100" s="19">
        <v>168400</v>
      </c>
      <c r="H100" s="19">
        <v>171050</v>
      </c>
      <c r="I100" s="19">
        <v>172750</v>
      </c>
      <c r="J100" s="19">
        <v>178150</v>
      </c>
      <c r="K100" s="19">
        <v>190750</v>
      </c>
      <c r="L100" s="19">
        <v>201050</v>
      </c>
      <c r="M100" s="19" t="s">
        <v>128</v>
      </c>
      <c r="Q100">
        <v>0</v>
      </c>
      <c r="W100">
        <v>0.12</v>
      </c>
    </row>
    <row r="101" spans="2:23">
      <c r="B101" t="s">
        <v>128</v>
      </c>
      <c r="C101" s="7" t="s">
        <v>79</v>
      </c>
      <c r="D101" s="7" t="s">
        <v>114</v>
      </c>
      <c r="E101" s="7" t="s">
        <v>109</v>
      </c>
      <c r="F101" s="19">
        <v>315000</v>
      </c>
      <c r="G101" s="19">
        <v>321450</v>
      </c>
      <c r="H101" s="19">
        <v>326600</v>
      </c>
      <c r="I101" s="19">
        <v>329850</v>
      </c>
      <c r="J101" s="19">
        <v>340100</v>
      </c>
      <c r="K101" s="19">
        <v>364200</v>
      </c>
      <c r="L101" s="19">
        <v>383900</v>
      </c>
      <c r="M101" s="19" t="s">
        <v>128</v>
      </c>
      <c r="Q101">
        <v>0</v>
      </c>
      <c r="W101">
        <v>1570</v>
      </c>
    </row>
    <row r="102" spans="2:23">
      <c r="B102" t="s">
        <v>128</v>
      </c>
      <c r="C102" s="7" t="s">
        <v>79</v>
      </c>
      <c r="D102" s="7" t="s">
        <v>114</v>
      </c>
      <c r="E102" s="7" t="s">
        <v>110</v>
      </c>
      <c r="F102" s="46">
        <v>0.24</v>
      </c>
      <c r="G102" s="46">
        <v>0.24</v>
      </c>
      <c r="H102" s="46">
        <v>0.24</v>
      </c>
      <c r="I102" s="46">
        <v>0.24</v>
      </c>
      <c r="J102" s="46">
        <v>0.24</v>
      </c>
      <c r="K102" s="46">
        <v>0.24</v>
      </c>
      <c r="L102" s="46">
        <v>0.24</v>
      </c>
      <c r="M102" s="19" t="s">
        <v>128</v>
      </c>
      <c r="Q102">
        <v>0</v>
      </c>
      <c r="W102">
        <v>59850</v>
      </c>
    </row>
    <row r="103" spans="2:23">
      <c r="B103" t="s">
        <v>128</v>
      </c>
      <c r="C103" s="7" t="s">
        <v>79</v>
      </c>
      <c r="D103" s="7" t="s">
        <v>114</v>
      </c>
      <c r="E103" s="7" t="s">
        <v>111</v>
      </c>
      <c r="F103" s="19">
        <v>28179</v>
      </c>
      <c r="G103" s="19">
        <v>28765</v>
      </c>
      <c r="H103" s="19">
        <v>29211</v>
      </c>
      <c r="I103" s="19">
        <v>29502</v>
      </c>
      <c r="J103" s="19">
        <v>30427</v>
      </c>
      <c r="K103" s="19">
        <v>32580</v>
      </c>
      <c r="L103" s="19">
        <v>34337</v>
      </c>
      <c r="M103" s="19" t="s">
        <v>128</v>
      </c>
      <c r="Q103">
        <v>0</v>
      </c>
      <c r="W103">
        <v>95350</v>
      </c>
    </row>
    <row r="104" spans="2:23">
      <c r="B104" t="s">
        <v>128</v>
      </c>
      <c r="C104" s="7" t="s">
        <v>79</v>
      </c>
      <c r="D104" s="7" t="s">
        <v>115</v>
      </c>
      <c r="E104" s="7" t="s">
        <v>108</v>
      </c>
      <c r="F104" s="19">
        <v>315000</v>
      </c>
      <c r="G104" s="19">
        <v>321450</v>
      </c>
      <c r="H104" s="19">
        <v>326600</v>
      </c>
      <c r="I104" s="19">
        <v>329850</v>
      </c>
      <c r="J104" s="19">
        <v>340100</v>
      </c>
      <c r="K104" s="19">
        <v>364200</v>
      </c>
      <c r="L104" s="19">
        <v>383900</v>
      </c>
      <c r="M104" s="19" t="s">
        <v>128</v>
      </c>
      <c r="Q104">
        <v>0</v>
      </c>
      <c r="W104">
        <v>0.22</v>
      </c>
    </row>
    <row r="105" spans="2:23">
      <c r="B105" t="s">
        <v>128</v>
      </c>
      <c r="C105" s="7" t="s">
        <v>79</v>
      </c>
      <c r="D105" s="7" t="s">
        <v>115</v>
      </c>
      <c r="E105" s="7" t="s">
        <v>109</v>
      </c>
      <c r="F105" s="19">
        <v>400000</v>
      </c>
      <c r="G105" s="19">
        <v>408200</v>
      </c>
      <c r="H105" s="19">
        <v>414700</v>
      </c>
      <c r="I105" s="19">
        <v>418850</v>
      </c>
      <c r="J105" s="19">
        <v>431900</v>
      </c>
      <c r="K105" s="19">
        <v>462200</v>
      </c>
      <c r="L105" s="19">
        <v>487450</v>
      </c>
      <c r="M105" s="19" t="s">
        <v>128</v>
      </c>
      <c r="Q105">
        <v>0</v>
      </c>
      <c r="W105">
        <v>6868</v>
      </c>
    </row>
    <row r="106" spans="2:23">
      <c r="B106" t="s">
        <v>128</v>
      </c>
      <c r="C106" s="7" t="s">
        <v>79</v>
      </c>
      <c r="D106" s="7" t="s">
        <v>115</v>
      </c>
      <c r="E106" s="7" t="s">
        <v>110</v>
      </c>
      <c r="F106" s="46">
        <v>0.32</v>
      </c>
      <c r="G106" s="46">
        <v>0.32</v>
      </c>
      <c r="H106" s="46">
        <v>0.32</v>
      </c>
      <c r="I106" s="46">
        <v>0.32</v>
      </c>
      <c r="J106" s="46">
        <v>0.32</v>
      </c>
      <c r="K106" s="46">
        <v>0.32</v>
      </c>
      <c r="L106" s="46">
        <v>0.32</v>
      </c>
      <c r="M106" s="19" t="s">
        <v>128</v>
      </c>
      <c r="Q106">
        <v>0</v>
      </c>
      <c r="W106">
        <v>95350</v>
      </c>
    </row>
    <row r="107" spans="2:23">
      <c r="B107" t="s">
        <v>128</v>
      </c>
      <c r="C107" s="7" t="s">
        <v>79</v>
      </c>
      <c r="D107" s="7" t="s">
        <v>115</v>
      </c>
      <c r="E107" s="7" t="s">
        <v>111</v>
      </c>
      <c r="F107" s="19">
        <v>64179</v>
      </c>
      <c r="G107" s="19">
        <v>65497</v>
      </c>
      <c r="H107" s="19">
        <v>66543</v>
      </c>
      <c r="I107" s="19">
        <v>67206</v>
      </c>
      <c r="J107" s="19">
        <v>69295</v>
      </c>
      <c r="K107" s="19">
        <v>74208</v>
      </c>
      <c r="L107" s="19">
        <v>78221</v>
      </c>
      <c r="M107" s="19" t="s">
        <v>128</v>
      </c>
      <c r="Q107">
        <v>0</v>
      </c>
      <c r="W107">
        <v>182100</v>
      </c>
    </row>
    <row r="108" spans="2:23">
      <c r="B108" t="s">
        <v>128</v>
      </c>
      <c r="C108" s="7" t="s">
        <v>79</v>
      </c>
      <c r="D108" s="7" t="s">
        <v>116</v>
      </c>
      <c r="E108" s="7" t="s">
        <v>108</v>
      </c>
      <c r="F108" s="19">
        <v>400000</v>
      </c>
      <c r="G108" s="19">
        <v>408200</v>
      </c>
      <c r="H108" s="19">
        <v>414700</v>
      </c>
      <c r="I108" s="19">
        <v>418850</v>
      </c>
      <c r="J108" s="19">
        <v>431900</v>
      </c>
      <c r="K108" s="19">
        <v>462200</v>
      </c>
      <c r="L108" s="19">
        <v>487450</v>
      </c>
      <c r="M108" s="19" t="s">
        <v>128</v>
      </c>
      <c r="Q108">
        <v>0</v>
      </c>
      <c r="W108">
        <v>0.24</v>
      </c>
    </row>
    <row r="109" spans="2:23">
      <c r="B109" t="s">
        <v>128</v>
      </c>
      <c r="C109" s="7" t="s">
        <v>79</v>
      </c>
      <c r="D109" s="7" t="s">
        <v>116</v>
      </c>
      <c r="E109" s="7" t="s">
        <v>109</v>
      </c>
      <c r="F109" s="19">
        <v>600000</v>
      </c>
      <c r="G109" s="19">
        <v>612350</v>
      </c>
      <c r="H109" s="19">
        <v>622050</v>
      </c>
      <c r="I109" s="19">
        <v>628300</v>
      </c>
      <c r="J109" s="19">
        <v>647850</v>
      </c>
      <c r="K109" s="19">
        <v>693750</v>
      </c>
      <c r="L109" s="19">
        <v>731200</v>
      </c>
      <c r="M109" s="19" t="s">
        <v>128</v>
      </c>
      <c r="Q109">
        <v>0</v>
      </c>
      <c r="W109">
        <v>14678</v>
      </c>
    </row>
    <row r="110" spans="2:23">
      <c r="B110" t="s">
        <v>128</v>
      </c>
      <c r="C110" s="7" t="s">
        <v>79</v>
      </c>
      <c r="D110" s="7" t="s">
        <v>116</v>
      </c>
      <c r="E110" s="7" t="s">
        <v>110</v>
      </c>
      <c r="F110" s="46">
        <v>0.35</v>
      </c>
      <c r="G110" s="46">
        <v>0.35</v>
      </c>
      <c r="H110" s="46">
        <v>0.35</v>
      </c>
      <c r="I110" s="46">
        <v>0.35</v>
      </c>
      <c r="J110" s="46">
        <v>0.35</v>
      </c>
      <c r="K110" s="46">
        <v>0.35</v>
      </c>
      <c r="L110" s="46">
        <v>0.35</v>
      </c>
      <c r="M110" s="19" t="s">
        <v>128</v>
      </c>
      <c r="Q110">
        <v>0</v>
      </c>
      <c r="W110">
        <v>182100</v>
      </c>
    </row>
    <row r="111" spans="2:23">
      <c r="B111" t="s">
        <v>128</v>
      </c>
      <c r="C111" s="7" t="s">
        <v>79</v>
      </c>
      <c r="D111" s="7" t="s">
        <v>116</v>
      </c>
      <c r="E111" s="7" t="s">
        <v>111</v>
      </c>
      <c r="F111" s="19">
        <v>91379</v>
      </c>
      <c r="G111" s="19">
        <v>93257</v>
      </c>
      <c r="H111" s="19">
        <v>94735</v>
      </c>
      <c r="I111" s="19">
        <v>95686</v>
      </c>
      <c r="J111" s="19">
        <v>98671</v>
      </c>
      <c r="K111" s="19">
        <v>105664</v>
      </c>
      <c r="L111" s="19">
        <v>111357</v>
      </c>
      <c r="M111" s="19" t="s">
        <v>128</v>
      </c>
      <c r="Q111">
        <v>0</v>
      </c>
      <c r="W111">
        <v>231250</v>
      </c>
    </row>
    <row r="112" spans="2:23">
      <c r="B112" t="s">
        <v>128</v>
      </c>
      <c r="C112" s="7" t="s">
        <v>79</v>
      </c>
      <c r="D112" s="7" t="s">
        <v>117</v>
      </c>
      <c r="E112" s="7" t="s">
        <v>108</v>
      </c>
      <c r="F112" s="19">
        <v>600000</v>
      </c>
      <c r="G112" s="19">
        <v>612350</v>
      </c>
      <c r="H112" s="19">
        <v>622050</v>
      </c>
      <c r="I112" s="19">
        <v>628300</v>
      </c>
      <c r="J112" s="19">
        <v>647850</v>
      </c>
      <c r="K112" s="19">
        <v>693750</v>
      </c>
      <c r="L112" s="19">
        <v>731200</v>
      </c>
      <c r="M112" s="19" t="s">
        <v>128</v>
      </c>
      <c r="Q112">
        <v>0</v>
      </c>
      <c r="W112">
        <v>0.32</v>
      </c>
    </row>
    <row r="113" spans="2:23">
      <c r="B113" t="s">
        <v>128</v>
      </c>
      <c r="C113" s="7" t="s">
        <v>79</v>
      </c>
      <c r="D113" s="7" t="s">
        <v>117</v>
      </c>
      <c r="E113" s="7" t="s">
        <v>110</v>
      </c>
      <c r="F113" s="46">
        <v>0.37</v>
      </c>
      <c r="G113" s="46">
        <v>0.37</v>
      </c>
      <c r="H113" s="46">
        <v>0.37</v>
      </c>
      <c r="I113" s="46">
        <v>0.37</v>
      </c>
      <c r="J113" s="46">
        <v>0.37</v>
      </c>
      <c r="K113" s="46">
        <v>0.37</v>
      </c>
      <c r="L113" s="46">
        <v>0.37</v>
      </c>
      <c r="M113" s="19" t="s">
        <v>128</v>
      </c>
      <c r="Q113">
        <v>0</v>
      </c>
      <c r="W113">
        <v>35498</v>
      </c>
    </row>
    <row r="114" spans="2:23">
      <c r="B114" t="s">
        <v>128</v>
      </c>
      <c r="C114" s="7" t="s">
        <v>79</v>
      </c>
      <c r="D114" s="7" t="s">
        <v>117</v>
      </c>
      <c r="E114" s="7" t="s">
        <v>111</v>
      </c>
      <c r="F114" s="19">
        <v>161379</v>
      </c>
      <c r="G114" s="19">
        <v>164709.5</v>
      </c>
      <c r="H114" s="19">
        <v>167307.5</v>
      </c>
      <c r="I114" s="19">
        <v>168993.5</v>
      </c>
      <c r="J114" s="19">
        <v>174253</v>
      </c>
      <c r="K114" s="19">
        <v>186601.5</v>
      </c>
      <c r="L114" s="19">
        <v>196669.5</v>
      </c>
      <c r="M114" s="19" t="s">
        <v>128</v>
      </c>
      <c r="Q114">
        <v>0</v>
      </c>
      <c r="W114">
        <v>231250</v>
      </c>
    </row>
    <row r="115" spans="2:23">
      <c r="B115" t="s">
        <v>129</v>
      </c>
      <c r="C115" s="7" t="s">
        <v>77</v>
      </c>
      <c r="D115" s="7" t="s">
        <v>107</v>
      </c>
      <c r="E115" s="7" t="s">
        <v>108</v>
      </c>
      <c r="F115" s="19">
        <v>0</v>
      </c>
      <c r="G115" s="19">
        <v>0</v>
      </c>
      <c r="H115" s="19">
        <v>0</v>
      </c>
      <c r="I115" s="19">
        <v>0</v>
      </c>
      <c r="J115" s="19">
        <v>0</v>
      </c>
      <c r="K115" s="19">
        <v>0</v>
      </c>
      <c r="L115" s="19">
        <v>0</v>
      </c>
      <c r="M115" s="19" t="s">
        <v>129</v>
      </c>
      <c r="Q115">
        <v>0</v>
      </c>
      <c r="W115">
        <v>578100</v>
      </c>
    </row>
    <row r="116" spans="2:23">
      <c r="B116" t="s">
        <v>129</v>
      </c>
      <c r="C116" s="7" t="s">
        <v>77</v>
      </c>
      <c r="D116" s="7" t="s">
        <v>107</v>
      </c>
      <c r="E116" s="7" t="s">
        <v>109</v>
      </c>
      <c r="F116" s="19">
        <v>9525</v>
      </c>
      <c r="G116" s="19">
        <v>9700</v>
      </c>
      <c r="H116" s="19">
        <v>9875</v>
      </c>
      <c r="I116" s="19">
        <v>9950</v>
      </c>
      <c r="J116" s="19">
        <v>10275</v>
      </c>
      <c r="K116" s="19">
        <v>11000</v>
      </c>
      <c r="L116" s="19">
        <v>11600</v>
      </c>
      <c r="M116" s="19" t="s">
        <v>129</v>
      </c>
      <c r="Q116">
        <v>0</v>
      </c>
      <c r="W116">
        <v>0.35</v>
      </c>
    </row>
    <row r="117" spans="2:23">
      <c r="B117" t="s">
        <v>129</v>
      </c>
      <c r="C117" s="7" t="s">
        <v>77</v>
      </c>
      <c r="D117" s="7" t="s">
        <v>107</v>
      </c>
      <c r="E117" s="7" t="s">
        <v>110</v>
      </c>
      <c r="F117" s="45">
        <v>0.1</v>
      </c>
      <c r="G117" s="45">
        <v>0.1</v>
      </c>
      <c r="H117" s="45">
        <v>0.1</v>
      </c>
      <c r="I117" s="45">
        <v>0.1</v>
      </c>
      <c r="J117" s="45">
        <v>0.1</v>
      </c>
      <c r="K117" s="45">
        <v>0.1</v>
      </c>
      <c r="L117" s="45">
        <v>0.1</v>
      </c>
      <c r="M117" s="19" t="s">
        <v>129</v>
      </c>
      <c r="Q117">
        <v>0</v>
      </c>
      <c r="W117">
        <v>51226</v>
      </c>
    </row>
    <row r="118" spans="2:23">
      <c r="B118" t="s">
        <v>129</v>
      </c>
      <c r="C118" s="7" t="s">
        <v>77</v>
      </c>
      <c r="D118" s="7" t="s">
        <v>107</v>
      </c>
      <c r="E118" s="7" t="s">
        <v>111</v>
      </c>
      <c r="F118" s="19">
        <v>0</v>
      </c>
      <c r="G118" s="19">
        <v>0</v>
      </c>
      <c r="H118" s="19">
        <v>0</v>
      </c>
      <c r="I118" s="19">
        <v>0</v>
      </c>
      <c r="J118" s="19">
        <v>0</v>
      </c>
      <c r="K118" s="19">
        <v>0</v>
      </c>
      <c r="L118" s="19">
        <v>0</v>
      </c>
      <c r="M118" s="19" t="s">
        <v>129</v>
      </c>
      <c r="Q118">
        <v>0</v>
      </c>
      <c r="W118">
        <v>578100</v>
      </c>
    </row>
    <row r="119" spans="2:23">
      <c r="B119" t="s">
        <v>129</v>
      </c>
      <c r="C119" s="7" t="s">
        <v>77</v>
      </c>
      <c r="D119" s="7" t="s">
        <v>112</v>
      </c>
      <c r="E119" s="7" t="s">
        <v>108</v>
      </c>
      <c r="F119" s="19">
        <v>9525</v>
      </c>
      <c r="G119" s="19">
        <v>9700</v>
      </c>
      <c r="H119" s="19">
        <v>9875</v>
      </c>
      <c r="I119" s="19">
        <v>9950</v>
      </c>
      <c r="J119" s="19">
        <v>10275</v>
      </c>
      <c r="K119" s="19">
        <v>11000</v>
      </c>
      <c r="L119" s="19">
        <v>11600</v>
      </c>
      <c r="M119" s="19" t="s">
        <v>129</v>
      </c>
      <c r="Q119">
        <v>0</v>
      </c>
      <c r="W119">
        <v>0.37</v>
      </c>
    </row>
    <row r="120" spans="2:23">
      <c r="B120" t="s">
        <v>129</v>
      </c>
      <c r="C120" s="7" t="s">
        <v>77</v>
      </c>
      <c r="D120" s="7" t="s">
        <v>112</v>
      </c>
      <c r="E120" s="7" t="s">
        <v>109</v>
      </c>
      <c r="F120" s="19">
        <v>38700</v>
      </c>
      <c r="G120" s="19">
        <v>39475</v>
      </c>
      <c r="H120" s="19">
        <v>40125</v>
      </c>
      <c r="I120" s="19">
        <v>40525</v>
      </c>
      <c r="J120" s="19">
        <v>41775</v>
      </c>
      <c r="K120" s="19">
        <v>44725</v>
      </c>
      <c r="L120" s="19">
        <v>47150</v>
      </c>
      <c r="M120" s="19" t="s">
        <v>129</v>
      </c>
      <c r="Q120">
        <v>0</v>
      </c>
      <c r="W120">
        <v>172623.5</v>
      </c>
    </row>
    <row r="121" spans="2:23">
      <c r="B121" t="s">
        <v>129</v>
      </c>
      <c r="C121" s="7" t="s">
        <v>77</v>
      </c>
      <c r="D121" s="7" t="s">
        <v>112</v>
      </c>
      <c r="E121" s="7" t="s">
        <v>110</v>
      </c>
      <c r="F121" s="45">
        <v>0.12</v>
      </c>
      <c r="G121" s="45">
        <v>0.12</v>
      </c>
      <c r="H121" s="45">
        <v>0.12</v>
      </c>
      <c r="I121" s="45">
        <v>0.12</v>
      </c>
      <c r="J121" s="45">
        <v>0.12</v>
      </c>
      <c r="K121" s="45">
        <v>0.12</v>
      </c>
      <c r="L121" s="45">
        <v>0.12</v>
      </c>
      <c r="M121" s="19" t="s">
        <v>129</v>
      </c>
      <c r="Q121">
        <v>0</v>
      </c>
      <c r="W121">
        <v>0</v>
      </c>
    </row>
    <row r="122" spans="2:23">
      <c r="B122" t="s">
        <v>129</v>
      </c>
      <c r="C122" s="7" t="s">
        <v>77</v>
      </c>
      <c r="D122" s="7" t="s">
        <v>112</v>
      </c>
      <c r="E122" s="7" t="s">
        <v>111</v>
      </c>
      <c r="F122" s="19">
        <v>952.5</v>
      </c>
      <c r="G122" s="19">
        <v>970</v>
      </c>
      <c r="H122" s="19">
        <v>987.5</v>
      </c>
      <c r="I122" s="19">
        <v>995</v>
      </c>
      <c r="J122" s="19">
        <v>1027.5</v>
      </c>
      <c r="K122" s="19">
        <v>1100</v>
      </c>
      <c r="L122" s="19">
        <v>1160</v>
      </c>
      <c r="M122" s="19" t="s">
        <v>129</v>
      </c>
      <c r="Q122">
        <v>0</v>
      </c>
      <c r="W122">
        <v>22000</v>
      </c>
    </row>
    <row r="123" spans="2:23">
      <c r="B123" t="s">
        <v>129</v>
      </c>
      <c r="C123" s="7" t="s">
        <v>77</v>
      </c>
      <c r="D123" s="7" t="s">
        <v>113</v>
      </c>
      <c r="E123" s="7" t="s">
        <v>108</v>
      </c>
      <c r="F123" s="19">
        <v>38700</v>
      </c>
      <c r="G123" s="19">
        <v>39475</v>
      </c>
      <c r="H123" s="19">
        <v>40125</v>
      </c>
      <c r="I123" s="19">
        <v>40525</v>
      </c>
      <c r="J123" s="19">
        <v>41775</v>
      </c>
      <c r="K123" s="19">
        <v>44725</v>
      </c>
      <c r="L123" s="19">
        <v>47150</v>
      </c>
      <c r="M123" s="19" t="s">
        <v>129</v>
      </c>
      <c r="Q123">
        <v>0</v>
      </c>
      <c r="W123">
        <v>0.1</v>
      </c>
    </row>
    <row r="124" spans="2:23">
      <c r="B124" t="s">
        <v>129</v>
      </c>
      <c r="C124" s="7" t="s">
        <v>77</v>
      </c>
      <c r="D124" s="7" t="s">
        <v>113</v>
      </c>
      <c r="E124" s="7" t="s">
        <v>109</v>
      </c>
      <c r="F124" s="19">
        <v>82500</v>
      </c>
      <c r="G124" s="19">
        <v>84200</v>
      </c>
      <c r="H124" s="19">
        <v>85525</v>
      </c>
      <c r="I124" s="19">
        <v>86375</v>
      </c>
      <c r="J124" s="19">
        <v>89075</v>
      </c>
      <c r="K124" s="19">
        <v>95375</v>
      </c>
      <c r="L124" s="19">
        <v>100525</v>
      </c>
      <c r="M124" s="19" t="s">
        <v>129</v>
      </c>
      <c r="Q124">
        <v>0</v>
      </c>
      <c r="W124">
        <v>0</v>
      </c>
    </row>
    <row r="125" spans="2:23">
      <c r="B125" t="s">
        <v>129</v>
      </c>
      <c r="C125" s="7" t="s">
        <v>77</v>
      </c>
      <c r="D125" s="7" t="s">
        <v>113</v>
      </c>
      <c r="E125" s="7" t="s">
        <v>110</v>
      </c>
      <c r="F125" s="45">
        <v>0.22</v>
      </c>
      <c r="G125" s="45">
        <v>0.22</v>
      </c>
      <c r="H125" s="45">
        <v>0.22</v>
      </c>
      <c r="I125" s="45">
        <v>0.22</v>
      </c>
      <c r="J125" s="45">
        <v>0.22</v>
      </c>
      <c r="K125" s="45">
        <v>0.22</v>
      </c>
      <c r="L125" s="45">
        <v>0.22</v>
      </c>
      <c r="M125" s="19" t="s">
        <v>129</v>
      </c>
      <c r="Q125">
        <v>0</v>
      </c>
      <c r="W125">
        <v>22000</v>
      </c>
    </row>
    <row r="126" spans="2:23">
      <c r="B126" t="s">
        <v>129</v>
      </c>
      <c r="C126" s="7" t="s">
        <v>77</v>
      </c>
      <c r="D126" s="7" t="s">
        <v>113</v>
      </c>
      <c r="E126" s="7" t="s">
        <v>111</v>
      </c>
      <c r="F126" s="19">
        <v>4453.5</v>
      </c>
      <c r="G126" s="19">
        <v>4543</v>
      </c>
      <c r="H126" s="19">
        <v>4617.5</v>
      </c>
      <c r="I126" s="19">
        <v>4664</v>
      </c>
      <c r="J126" s="19">
        <v>4807.5</v>
      </c>
      <c r="K126" s="19">
        <v>5147</v>
      </c>
      <c r="L126" s="19">
        <v>5426</v>
      </c>
      <c r="M126" s="19" t="s">
        <v>129</v>
      </c>
      <c r="Q126">
        <v>0</v>
      </c>
      <c r="W126">
        <v>89450</v>
      </c>
    </row>
    <row r="127" spans="2:23">
      <c r="B127" t="s">
        <v>129</v>
      </c>
      <c r="C127" s="7" t="s">
        <v>77</v>
      </c>
      <c r="D127" s="7" t="s">
        <v>114</v>
      </c>
      <c r="E127" s="7" t="s">
        <v>108</v>
      </c>
      <c r="F127" s="19">
        <v>82500</v>
      </c>
      <c r="G127" s="19">
        <v>84200</v>
      </c>
      <c r="H127" s="19">
        <v>85525</v>
      </c>
      <c r="I127" s="19">
        <v>86375</v>
      </c>
      <c r="J127" s="19">
        <v>89075</v>
      </c>
      <c r="K127" s="19">
        <v>95375</v>
      </c>
      <c r="L127" s="19">
        <v>100525</v>
      </c>
      <c r="M127" s="19" t="s">
        <v>129</v>
      </c>
      <c r="Q127">
        <v>0</v>
      </c>
      <c r="W127">
        <v>0.12</v>
      </c>
    </row>
    <row r="128" spans="2:23">
      <c r="B128" t="s">
        <v>129</v>
      </c>
      <c r="C128" s="7" t="s">
        <v>77</v>
      </c>
      <c r="D128" s="7" t="s">
        <v>114</v>
      </c>
      <c r="E128" s="7" t="s">
        <v>109</v>
      </c>
      <c r="F128" s="19">
        <v>157500</v>
      </c>
      <c r="G128" s="19">
        <v>160725</v>
      </c>
      <c r="H128" s="19">
        <v>163300</v>
      </c>
      <c r="I128" s="19">
        <v>164925</v>
      </c>
      <c r="J128" s="19">
        <v>170050</v>
      </c>
      <c r="K128" s="19">
        <v>182100</v>
      </c>
      <c r="L128" s="19">
        <v>191950</v>
      </c>
      <c r="M128" s="19" t="s">
        <v>129</v>
      </c>
      <c r="Q128">
        <v>0</v>
      </c>
      <c r="W128">
        <v>2200</v>
      </c>
    </row>
    <row r="129" spans="2:23">
      <c r="B129" t="s">
        <v>129</v>
      </c>
      <c r="C129" s="7" t="s">
        <v>77</v>
      </c>
      <c r="D129" s="7" t="s">
        <v>114</v>
      </c>
      <c r="E129" s="7" t="s">
        <v>110</v>
      </c>
      <c r="F129" s="45">
        <v>0.24</v>
      </c>
      <c r="G129" s="45">
        <v>0.24</v>
      </c>
      <c r="H129" s="45">
        <v>0.24</v>
      </c>
      <c r="I129" s="45">
        <v>0.24</v>
      </c>
      <c r="J129" s="45">
        <v>0.24</v>
      </c>
      <c r="K129" s="45">
        <v>0.24</v>
      </c>
      <c r="L129" s="45">
        <v>0.24</v>
      </c>
      <c r="M129" s="19" t="s">
        <v>129</v>
      </c>
      <c r="Q129">
        <v>0</v>
      </c>
      <c r="W129">
        <v>89450</v>
      </c>
    </row>
    <row r="130" spans="2:23">
      <c r="B130" t="s">
        <v>129</v>
      </c>
      <c r="C130" s="7" t="s">
        <v>77</v>
      </c>
      <c r="D130" s="7" t="s">
        <v>114</v>
      </c>
      <c r="E130" s="7" t="s">
        <v>111</v>
      </c>
      <c r="F130" s="19">
        <v>14089.5</v>
      </c>
      <c r="G130" s="19">
        <v>14382.5</v>
      </c>
      <c r="H130" s="19">
        <v>14605.5</v>
      </c>
      <c r="I130" s="19">
        <v>14751</v>
      </c>
      <c r="J130" s="19">
        <v>15213.5</v>
      </c>
      <c r="K130" s="19">
        <v>16290</v>
      </c>
      <c r="L130" s="19">
        <v>17168.5</v>
      </c>
      <c r="M130" s="19" t="s">
        <v>129</v>
      </c>
      <c r="Q130">
        <v>0</v>
      </c>
      <c r="W130">
        <v>190750</v>
      </c>
    </row>
    <row r="131" spans="2:23">
      <c r="B131" t="s">
        <v>129</v>
      </c>
      <c r="C131" s="7" t="s">
        <v>77</v>
      </c>
      <c r="D131" s="7" t="s">
        <v>115</v>
      </c>
      <c r="E131" s="7" t="s">
        <v>108</v>
      </c>
      <c r="F131" s="19">
        <v>157500</v>
      </c>
      <c r="G131" s="19">
        <v>160725</v>
      </c>
      <c r="H131" s="19">
        <v>163300</v>
      </c>
      <c r="I131" s="19">
        <v>164925</v>
      </c>
      <c r="J131" s="19">
        <v>170050</v>
      </c>
      <c r="K131" s="19">
        <v>182100</v>
      </c>
      <c r="L131" s="19">
        <v>191950</v>
      </c>
      <c r="M131" s="19" t="s">
        <v>129</v>
      </c>
      <c r="Q131">
        <v>0</v>
      </c>
      <c r="W131">
        <v>0.22</v>
      </c>
    </row>
    <row r="132" spans="2:23">
      <c r="B132" t="s">
        <v>129</v>
      </c>
      <c r="C132" s="7" t="s">
        <v>77</v>
      </c>
      <c r="D132" s="7" t="s">
        <v>115</v>
      </c>
      <c r="E132" s="7" t="s">
        <v>109</v>
      </c>
      <c r="F132" s="19">
        <v>200000</v>
      </c>
      <c r="G132" s="19">
        <v>204100</v>
      </c>
      <c r="H132" s="19">
        <v>207350</v>
      </c>
      <c r="I132" s="19">
        <v>209425</v>
      </c>
      <c r="J132" s="19">
        <v>215950</v>
      </c>
      <c r="K132" s="19">
        <v>231250</v>
      </c>
      <c r="L132" s="19">
        <v>243725</v>
      </c>
      <c r="M132" s="19" t="s">
        <v>129</v>
      </c>
      <c r="Q132">
        <v>0</v>
      </c>
      <c r="W132">
        <v>10294</v>
      </c>
    </row>
    <row r="133" spans="2:23">
      <c r="B133" t="s">
        <v>129</v>
      </c>
      <c r="C133" s="7" t="s">
        <v>77</v>
      </c>
      <c r="D133" s="7" t="s">
        <v>115</v>
      </c>
      <c r="E133" s="7" t="s">
        <v>110</v>
      </c>
      <c r="F133" s="46">
        <v>0.32</v>
      </c>
      <c r="G133" s="46">
        <v>0.32</v>
      </c>
      <c r="H133" s="46">
        <v>0.32</v>
      </c>
      <c r="I133" s="46">
        <v>0.32</v>
      </c>
      <c r="J133" s="46">
        <v>0.32</v>
      </c>
      <c r="K133" s="46">
        <v>0.32</v>
      </c>
      <c r="L133" s="46">
        <v>0.32</v>
      </c>
      <c r="M133" s="19" t="s">
        <v>129</v>
      </c>
      <c r="Q133">
        <v>0</v>
      </c>
      <c r="W133">
        <v>190750</v>
      </c>
    </row>
    <row r="134" spans="2:23">
      <c r="B134" t="s">
        <v>129</v>
      </c>
      <c r="C134" s="7" t="s">
        <v>77</v>
      </c>
      <c r="D134" s="7" t="s">
        <v>115</v>
      </c>
      <c r="E134" s="7" t="s">
        <v>111</v>
      </c>
      <c r="F134" s="19">
        <v>32089</v>
      </c>
      <c r="G134" s="19">
        <v>32748</v>
      </c>
      <c r="H134" s="19">
        <v>33271</v>
      </c>
      <c r="I134" s="19">
        <v>33603</v>
      </c>
      <c r="J134" s="19">
        <v>34647.5</v>
      </c>
      <c r="K134" s="19">
        <v>37104</v>
      </c>
      <c r="L134" s="19">
        <v>39110.5</v>
      </c>
      <c r="M134" s="19" t="s">
        <v>129</v>
      </c>
      <c r="Q134">
        <v>0</v>
      </c>
      <c r="W134">
        <v>364200</v>
      </c>
    </row>
    <row r="135" spans="2:23">
      <c r="B135" t="s">
        <v>129</v>
      </c>
      <c r="C135" s="7" t="s">
        <v>77</v>
      </c>
      <c r="D135" s="7" t="s">
        <v>116</v>
      </c>
      <c r="E135" s="7" t="s">
        <v>108</v>
      </c>
      <c r="F135" s="19">
        <v>200000</v>
      </c>
      <c r="G135" s="19">
        <v>204100</v>
      </c>
      <c r="H135" s="19">
        <v>207350</v>
      </c>
      <c r="I135" s="19">
        <v>209425</v>
      </c>
      <c r="J135" s="19">
        <v>215950</v>
      </c>
      <c r="K135" s="19">
        <v>231250</v>
      </c>
      <c r="L135" s="19">
        <v>243715</v>
      </c>
      <c r="M135" s="19" t="s">
        <v>129</v>
      </c>
      <c r="Q135">
        <v>0</v>
      </c>
      <c r="W135">
        <v>0.24</v>
      </c>
    </row>
    <row r="136" spans="2:23">
      <c r="B136" t="s">
        <v>129</v>
      </c>
      <c r="C136" s="7" t="s">
        <v>77</v>
      </c>
      <c r="D136" s="7" t="s">
        <v>116</v>
      </c>
      <c r="E136" s="7" t="s">
        <v>109</v>
      </c>
      <c r="F136" s="19">
        <v>300000</v>
      </c>
      <c r="G136" s="19">
        <v>306175</v>
      </c>
      <c r="H136" s="19">
        <v>311025</v>
      </c>
      <c r="I136" s="19">
        <v>314150</v>
      </c>
      <c r="J136" s="19">
        <v>323925</v>
      </c>
      <c r="K136" s="19">
        <v>346875</v>
      </c>
      <c r="L136" s="19">
        <v>365600</v>
      </c>
      <c r="M136" s="19" t="s">
        <v>129</v>
      </c>
      <c r="Q136">
        <v>0</v>
      </c>
      <c r="W136">
        <v>32580</v>
      </c>
    </row>
    <row r="137" spans="2:23">
      <c r="B137" t="s">
        <v>129</v>
      </c>
      <c r="C137" s="7" t="s">
        <v>77</v>
      </c>
      <c r="D137" s="7" t="s">
        <v>116</v>
      </c>
      <c r="E137" s="7" t="s">
        <v>110</v>
      </c>
      <c r="F137" s="46">
        <v>0.35</v>
      </c>
      <c r="G137" s="46">
        <v>0.35</v>
      </c>
      <c r="H137" s="46">
        <v>0.35</v>
      </c>
      <c r="I137" s="46">
        <v>0.35</v>
      </c>
      <c r="J137" s="46">
        <v>0.35</v>
      </c>
      <c r="K137" s="46">
        <v>0.35</v>
      </c>
      <c r="L137" s="46">
        <v>0.35</v>
      </c>
      <c r="M137" s="19" t="s">
        <v>129</v>
      </c>
      <c r="Q137">
        <v>0</v>
      </c>
      <c r="W137">
        <v>364200</v>
      </c>
    </row>
    <row r="138" spans="2:23">
      <c r="B138" t="s">
        <v>129</v>
      </c>
      <c r="C138" s="7" t="s">
        <v>77</v>
      </c>
      <c r="D138" s="7" t="s">
        <v>116</v>
      </c>
      <c r="E138" s="7" t="s">
        <v>111</v>
      </c>
      <c r="F138" s="19">
        <v>45689</v>
      </c>
      <c r="G138" s="19">
        <v>46628</v>
      </c>
      <c r="H138" s="19">
        <v>47367</v>
      </c>
      <c r="I138" s="19">
        <v>47843</v>
      </c>
      <c r="J138" s="19">
        <v>49335.5</v>
      </c>
      <c r="K138" s="19">
        <v>52832</v>
      </c>
      <c r="L138" s="19">
        <v>55678.5</v>
      </c>
      <c r="M138" s="19" t="s">
        <v>129</v>
      </c>
      <c r="Q138">
        <v>0</v>
      </c>
      <c r="W138">
        <v>462200</v>
      </c>
    </row>
    <row r="139" spans="2:23">
      <c r="B139" t="s">
        <v>129</v>
      </c>
      <c r="C139" s="7" t="s">
        <v>77</v>
      </c>
      <c r="D139" s="7" t="s">
        <v>117</v>
      </c>
      <c r="E139" s="7" t="s">
        <v>108</v>
      </c>
      <c r="F139" s="19">
        <v>300000</v>
      </c>
      <c r="G139" s="19">
        <v>306175</v>
      </c>
      <c r="H139" s="19">
        <v>311025</v>
      </c>
      <c r="I139" s="19">
        <v>314150</v>
      </c>
      <c r="J139" s="19">
        <v>323925</v>
      </c>
      <c r="K139" s="19">
        <v>346875</v>
      </c>
      <c r="L139" s="19">
        <v>365600</v>
      </c>
      <c r="M139" s="19" t="s">
        <v>129</v>
      </c>
      <c r="Q139">
        <v>0</v>
      </c>
      <c r="W139">
        <v>0.32</v>
      </c>
    </row>
    <row r="140" spans="2:23">
      <c r="B140" t="s">
        <v>129</v>
      </c>
      <c r="C140" s="7" t="s">
        <v>77</v>
      </c>
      <c r="D140" s="7" t="s">
        <v>117</v>
      </c>
      <c r="E140" s="7" t="s">
        <v>110</v>
      </c>
      <c r="F140" s="46">
        <v>0.37</v>
      </c>
      <c r="G140" s="46">
        <v>0.37</v>
      </c>
      <c r="H140" s="46">
        <v>0.37</v>
      </c>
      <c r="I140" s="46">
        <v>0.37</v>
      </c>
      <c r="J140" s="46">
        <v>0.37</v>
      </c>
      <c r="K140" s="46">
        <v>0.37</v>
      </c>
      <c r="L140" s="46">
        <v>0.37</v>
      </c>
      <c r="M140" s="19" t="s">
        <v>129</v>
      </c>
      <c r="Q140">
        <v>0</v>
      </c>
      <c r="W140">
        <v>74208</v>
      </c>
    </row>
    <row r="141" spans="2:23">
      <c r="B141" t="s">
        <v>129</v>
      </c>
      <c r="C141" s="7" t="s">
        <v>77</v>
      </c>
      <c r="D141" s="7" t="s">
        <v>117</v>
      </c>
      <c r="E141" s="7" t="s">
        <v>111</v>
      </c>
      <c r="F141" s="19">
        <v>80689.5</v>
      </c>
      <c r="G141" s="19">
        <v>82354.75</v>
      </c>
      <c r="H141" s="19">
        <v>156235</v>
      </c>
      <c r="I141" s="19">
        <v>84496.75</v>
      </c>
      <c r="J141" s="19">
        <v>87126.75</v>
      </c>
      <c r="K141" s="19">
        <v>93300.75</v>
      </c>
      <c r="L141" s="19">
        <v>98334.75</v>
      </c>
      <c r="M141" s="19" t="s">
        <v>129</v>
      </c>
      <c r="Q141">
        <v>0</v>
      </c>
      <c r="W141">
        <v>462200</v>
      </c>
    </row>
    <row r="142" spans="2:23">
      <c r="B142" t="s">
        <v>50</v>
      </c>
      <c r="C142" s="7" t="s">
        <v>50</v>
      </c>
      <c r="D142" s="7" t="s">
        <v>107</v>
      </c>
      <c r="E142" s="7" t="s">
        <v>108</v>
      </c>
      <c r="F142" s="19">
        <v>0</v>
      </c>
      <c r="G142" s="19">
        <v>0</v>
      </c>
      <c r="H142" s="19">
        <v>0</v>
      </c>
      <c r="I142" s="19">
        <v>0</v>
      </c>
      <c r="J142" s="19">
        <v>0</v>
      </c>
      <c r="K142" s="19">
        <v>0</v>
      </c>
      <c r="L142" s="19">
        <v>0</v>
      </c>
      <c r="M142" s="19" t="s">
        <v>50</v>
      </c>
      <c r="Q142">
        <v>0</v>
      </c>
      <c r="W142">
        <v>693750</v>
      </c>
    </row>
    <row r="143" spans="2:23">
      <c r="B143" t="s">
        <v>50</v>
      </c>
      <c r="C143" s="7" t="s">
        <v>50</v>
      </c>
      <c r="D143" s="7" t="s">
        <v>107</v>
      </c>
      <c r="E143" s="7" t="s">
        <v>109</v>
      </c>
      <c r="F143" s="19">
        <v>9525</v>
      </c>
      <c r="G143" s="19">
        <v>9700</v>
      </c>
      <c r="H143" s="19">
        <v>9875</v>
      </c>
      <c r="I143" s="19">
        <v>9950</v>
      </c>
      <c r="J143" s="19">
        <v>10275</v>
      </c>
      <c r="K143" s="19">
        <v>11000</v>
      </c>
      <c r="L143" s="19">
        <v>11600</v>
      </c>
      <c r="M143" s="19" t="s">
        <v>50</v>
      </c>
      <c r="Q143">
        <v>0</v>
      </c>
      <c r="W143">
        <v>0.35</v>
      </c>
    </row>
    <row r="144" spans="2:23">
      <c r="B144" t="s">
        <v>50</v>
      </c>
      <c r="C144" s="7" t="s">
        <v>50</v>
      </c>
      <c r="D144" s="7" t="s">
        <v>107</v>
      </c>
      <c r="E144" s="7" t="s">
        <v>110</v>
      </c>
      <c r="F144" s="45">
        <v>0.1</v>
      </c>
      <c r="G144" s="45">
        <v>0.1</v>
      </c>
      <c r="H144" s="45">
        <v>0.1</v>
      </c>
      <c r="I144" s="45">
        <v>0.1</v>
      </c>
      <c r="J144" s="45">
        <v>0.1</v>
      </c>
      <c r="K144" s="45">
        <v>0.1</v>
      </c>
      <c r="L144" s="45">
        <v>0.1</v>
      </c>
      <c r="M144" s="19" t="s">
        <v>50</v>
      </c>
      <c r="Q144">
        <v>0</v>
      </c>
      <c r="W144">
        <v>105664</v>
      </c>
    </row>
    <row r="145" spans="2:23">
      <c r="B145" t="s">
        <v>50</v>
      </c>
      <c r="C145" s="7" t="s">
        <v>50</v>
      </c>
      <c r="D145" s="7" t="s">
        <v>107</v>
      </c>
      <c r="E145" s="7" t="s">
        <v>111</v>
      </c>
      <c r="F145" s="19">
        <v>0</v>
      </c>
      <c r="G145" s="19">
        <v>0</v>
      </c>
      <c r="H145" s="19">
        <v>0</v>
      </c>
      <c r="I145" s="19">
        <v>0</v>
      </c>
      <c r="J145" s="19">
        <v>0</v>
      </c>
      <c r="K145" s="19">
        <v>0</v>
      </c>
      <c r="L145" s="19">
        <v>0</v>
      </c>
      <c r="M145" s="19" t="s">
        <v>50</v>
      </c>
      <c r="Q145">
        <v>0</v>
      </c>
      <c r="W145">
        <v>693750</v>
      </c>
    </row>
    <row r="146" spans="2:23">
      <c r="B146" t="s">
        <v>50</v>
      </c>
      <c r="C146" s="7" t="s">
        <v>50</v>
      </c>
      <c r="D146" s="7" t="s">
        <v>112</v>
      </c>
      <c r="E146" s="7" t="s">
        <v>108</v>
      </c>
      <c r="F146" s="19">
        <v>9525</v>
      </c>
      <c r="G146" s="19">
        <v>9700</v>
      </c>
      <c r="H146" s="19">
        <v>9875</v>
      </c>
      <c r="I146" s="19">
        <v>9950</v>
      </c>
      <c r="J146" s="19">
        <v>10275</v>
      </c>
      <c r="K146" s="19">
        <v>11000</v>
      </c>
      <c r="L146" s="19">
        <v>11600</v>
      </c>
      <c r="M146" s="19" t="s">
        <v>50</v>
      </c>
      <c r="Q146">
        <v>0</v>
      </c>
      <c r="W146">
        <v>0.37</v>
      </c>
    </row>
    <row r="147" spans="2:23">
      <c r="B147" t="s">
        <v>50</v>
      </c>
      <c r="C147" s="7" t="s">
        <v>50</v>
      </c>
      <c r="D147" s="7" t="s">
        <v>112</v>
      </c>
      <c r="E147" s="7" t="s">
        <v>109</v>
      </c>
      <c r="F147" s="19">
        <v>38700</v>
      </c>
      <c r="G147" s="19">
        <v>39475</v>
      </c>
      <c r="H147" s="19">
        <v>40125</v>
      </c>
      <c r="I147" s="19">
        <v>40525</v>
      </c>
      <c r="J147" s="19">
        <v>41775</v>
      </c>
      <c r="K147" s="19">
        <v>44725</v>
      </c>
      <c r="L147" s="19">
        <v>47150</v>
      </c>
      <c r="M147" s="19" t="s">
        <v>50</v>
      </c>
      <c r="Q147">
        <v>0</v>
      </c>
      <c r="W147">
        <v>186601.5</v>
      </c>
    </row>
    <row r="148" spans="2:23">
      <c r="B148" t="s">
        <v>50</v>
      </c>
      <c r="C148" s="7" t="s">
        <v>50</v>
      </c>
      <c r="D148" s="7" t="s">
        <v>112</v>
      </c>
      <c r="E148" s="7" t="s">
        <v>110</v>
      </c>
      <c r="F148" s="45">
        <v>0.12</v>
      </c>
      <c r="G148" s="45">
        <v>0.12</v>
      </c>
      <c r="H148" s="45">
        <v>0.12</v>
      </c>
      <c r="I148" s="45">
        <v>0.12</v>
      </c>
      <c r="J148" s="45">
        <v>0.12</v>
      </c>
      <c r="K148" s="45">
        <v>0.12</v>
      </c>
      <c r="L148" s="45">
        <v>0.12</v>
      </c>
      <c r="M148" s="19" t="s">
        <v>50</v>
      </c>
      <c r="Q148">
        <v>0</v>
      </c>
      <c r="W148">
        <v>0</v>
      </c>
    </row>
    <row r="149" spans="2:23">
      <c r="B149" t="s">
        <v>50</v>
      </c>
      <c r="C149" s="7" t="s">
        <v>50</v>
      </c>
      <c r="D149" s="7" t="s">
        <v>112</v>
      </c>
      <c r="E149" s="7" t="s">
        <v>111</v>
      </c>
      <c r="F149" s="19">
        <v>952.5</v>
      </c>
      <c r="G149" s="19">
        <v>970</v>
      </c>
      <c r="H149" s="19">
        <v>987.5</v>
      </c>
      <c r="I149" s="19">
        <v>995</v>
      </c>
      <c r="J149" s="19">
        <v>1027.5</v>
      </c>
      <c r="K149" s="19">
        <v>1100</v>
      </c>
      <c r="L149" s="19">
        <v>1160</v>
      </c>
      <c r="M149" s="19" t="s">
        <v>50</v>
      </c>
      <c r="Q149">
        <v>0</v>
      </c>
      <c r="W149">
        <v>11000</v>
      </c>
    </row>
    <row r="150" spans="2:23">
      <c r="B150" t="s">
        <v>50</v>
      </c>
      <c r="C150" s="7" t="s">
        <v>50</v>
      </c>
      <c r="D150" s="7" t="s">
        <v>113</v>
      </c>
      <c r="E150" s="7" t="s">
        <v>108</v>
      </c>
      <c r="F150" s="19">
        <v>38700</v>
      </c>
      <c r="G150" s="19">
        <v>39475</v>
      </c>
      <c r="H150" s="19">
        <v>40125</v>
      </c>
      <c r="I150" s="19">
        <v>40525</v>
      </c>
      <c r="J150" s="19">
        <v>41775</v>
      </c>
      <c r="K150" s="19">
        <v>44725</v>
      </c>
      <c r="L150" s="19">
        <v>47150</v>
      </c>
      <c r="M150" s="19" t="s">
        <v>50</v>
      </c>
      <c r="Q150">
        <v>0</v>
      </c>
      <c r="W150">
        <v>0.1</v>
      </c>
    </row>
    <row r="151" spans="2:23">
      <c r="B151" t="s">
        <v>50</v>
      </c>
      <c r="C151" s="7" t="s">
        <v>50</v>
      </c>
      <c r="D151" s="7" t="s">
        <v>113</v>
      </c>
      <c r="E151" s="7" t="s">
        <v>109</v>
      </c>
      <c r="F151" s="19">
        <v>82500</v>
      </c>
      <c r="G151" s="19">
        <v>84200</v>
      </c>
      <c r="H151" s="19">
        <v>85525</v>
      </c>
      <c r="I151" s="19">
        <v>86375</v>
      </c>
      <c r="J151" s="19">
        <v>89075</v>
      </c>
      <c r="K151" s="19">
        <v>95375</v>
      </c>
      <c r="L151" s="19">
        <v>100525</v>
      </c>
      <c r="M151" s="19" t="s">
        <v>50</v>
      </c>
      <c r="Q151">
        <v>0</v>
      </c>
      <c r="W151">
        <v>0</v>
      </c>
    </row>
    <row r="152" spans="2:23">
      <c r="B152" t="s">
        <v>50</v>
      </c>
      <c r="C152" s="7" t="s">
        <v>50</v>
      </c>
      <c r="D152" s="7" t="s">
        <v>113</v>
      </c>
      <c r="E152" s="7" t="s">
        <v>110</v>
      </c>
      <c r="F152" s="45">
        <v>0.22</v>
      </c>
      <c r="G152" s="45">
        <v>0.22</v>
      </c>
      <c r="H152" s="45">
        <v>0.22</v>
      </c>
      <c r="I152" s="45">
        <v>0.22</v>
      </c>
      <c r="J152" s="45">
        <v>0.22</v>
      </c>
      <c r="K152" s="45">
        <v>0.22</v>
      </c>
      <c r="L152" s="45">
        <v>0.22</v>
      </c>
      <c r="M152" s="19" t="s">
        <v>50</v>
      </c>
      <c r="Q152">
        <v>0</v>
      </c>
      <c r="W152">
        <v>11000</v>
      </c>
    </row>
    <row r="153" spans="2:23">
      <c r="B153" t="s">
        <v>50</v>
      </c>
      <c r="C153" s="7" t="s">
        <v>50</v>
      </c>
      <c r="D153" s="7" t="s">
        <v>113</v>
      </c>
      <c r="E153" s="7" t="s">
        <v>111</v>
      </c>
      <c r="F153" s="19">
        <v>4453.5</v>
      </c>
      <c r="G153" s="19">
        <v>4543</v>
      </c>
      <c r="H153" s="19">
        <v>4617.5</v>
      </c>
      <c r="I153" s="19">
        <v>4664</v>
      </c>
      <c r="J153" s="19">
        <v>4807.5</v>
      </c>
      <c r="K153" s="19">
        <v>5147</v>
      </c>
      <c r="L153" s="19">
        <v>5426</v>
      </c>
      <c r="M153" s="19" t="s">
        <v>50</v>
      </c>
      <c r="Q153">
        <v>0</v>
      </c>
      <c r="W153">
        <v>44725</v>
      </c>
    </row>
    <row r="154" spans="2:23">
      <c r="B154" t="s">
        <v>50</v>
      </c>
      <c r="C154" s="7" t="s">
        <v>50</v>
      </c>
      <c r="D154" s="7" t="s">
        <v>114</v>
      </c>
      <c r="E154" s="7" t="s">
        <v>108</v>
      </c>
      <c r="F154" s="19">
        <v>82500</v>
      </c>
      <c r="G154" s="19">
        <v>84200</v>
      </c>
      <c r="H154" s="19">
        <v>85525</v>
      </c>
      <c r="I154" s="19">
        <v>86375</v>
      </c>
      <c r="J154" s="19">
        <v>89075</v>
      </c>
      <c r="K154" s="19">
        <v>95375</v>
      </c>
      <c r="L154" s="19">
        <v>100525</v>
      </c>
      <c r="M154" s="19" t="s">
        <v>50</v>
      </c>
      <c r="Q154">
        <v>0</v>
      </c>
      <c r="W154">
        <v>0.12</v>
      </c>
    </row>
    <row r="155" spans="2:23">
      <c r="B155" t="s">
        <v>50</v>
      </c>
      <c r="C155" s="7" t="s">
        <v>50</v>
      </c>
      <c r="D155" s="7" t="s">
        <v>114</v>
      </c>
      <c r="E155" s="7" t="s">
        <v>109</v>
      </c>
      <c r="F155" s="19">
        <v>157500</v>
      </c>
      <c r="G155" s="19">
        <v>160725</v>
      </c>
      <c r="H155" s="19">
        <v>163300</v>
      </c>
      <c r="I155" s="19">
        <v>164925</v>
      </c>
      <c r="J155" s="19">
        <v>170050</v>
      </c>
      <c r="K155" s="19">
        <v>182100</v>
      </c>
      <c r="L155" s="19">
        <v>191950</v>
      </c>
      <c r="M155" s="19" t="s">
        <v>50</v>
      </c>
      <c r="Q155">
        <v>0</v>
      </c>
      <c r="W155">
        <v>1100</v>
      </c>
    </row>
    <row r="156" spans="2:23">
      <c r="B156" t="s">
        <v>50</v>
      </c>
      <c r="C156" s="7" t="s">
        <v>50</v>
      </c>
      <c r="D156" s="7" t="s">
        <v>114</v>
      </c>
      <c r="E156" s="7" t="s">
        <v>110</v>
      </c>
      <c r="F156" s="45">
        <v>0.24</v>
      </c>
      <c r="G156" s="45">
        <v>0.24</v>
      </c>
      <c r="H156" s="45">
        <v>0.24</v>
      </c>
      <c r="I156" s="45">
        <v>0.24</v>
      </c>
      <c r="J156" s="45">
        <v>0.24</v>
      </c>
      <c r="K156" s="45">
        <v>0.24</v>
      </c>
      <c r="L156" s="45">
        <v>0.24</v>
      </c>
      <c r="M156" s="19" t="s">
        <v>50</v>
      </c>
      <c r="Q156">
        <v>0</v>
      </c>
      <c r="W156">
        <v>44725</v>
      </c>
    </row>
    <row r="157" spans="2:23">
      <c r="B157" t="s">
        <v>50</v>
      </c>
      <c r="C157" s="7" t="s">
        <v>50</v>
      </c>
      <c r="D157" s="7" t="s">
        <v>114</v>
      </c>
      <c r="E157" s="7" t="s">
        <v>111</v>
      </c>
      <c r="F157" s="19">
        <v>14089.5</v>
      </c>
      <c r="G157" s="19">
        <v>14382.5</v>
      </c>
      <c r="H157" s="19">
        <v>14605.5</v>
      </c>
      <c r="I157" s="21">
        <v>14751</v>
      </c>
      <c r="J157" s="19">
        <v>15213.5</v>
      </c>
      <c r="K157" s="19">
        <v>16290</v>
      </c>
      <c r="L157" s="19">
        <v>17168.5</v>
      </c>
      <c r="M157" s="19" t="s">
        <v>50</v>
      </c>
      <c r="Q157">
        <v>0</v>
      </c>
      <c r="W157">
        <v>95375</v>
      </c>
    </row>
    <row r="158" spans="2:23">
      <c r="B158" t="s">
        <v>50</v>
      </c>
      <c r="C158" s="7" t="s">
        <v>50</v>
      </c>
      <c r="D158" s="7" t="s">
        <v>115</v>
      </c>
      <c r="E158" s="7" t="s">
        <v>108</v>
      </c>
      <c r="F158" s="19">
        <v>157500</v>
      </c>
      <c r="G158" s="19">
        <v>160725</v>
      </c>
      <c r="H158" s="19">
        <v>163300</v>
      </c>
      <c r="I158" s="19">
        <v>164925</v>
      </c>
      <c r="J158" s="19">
        <v>170050</v>
      </c>
      <c r="K158" s="19">
        <v>182100</v>
      </c>
      <c r="L158" s="19">
        <v>191950</v>
      </c>
      <c r="M158" s="19" t="s">
        <v>50</v>
      </c>
      <c r="Q158">
        <v>0</v>
      </c>
      <c r="W158">
        <v>0.22</v>
      </c>
    </row>
    <row r="159" spans="2:23">
      <c r="B159" t="s">
        <v>50</v>
      </c>
      <c r="C159" s="7" t="s">
        <v>50</v>
      </c>
      <c r="D159" s="7" t="s">
        <v>115</v>
      </c>
      <c r="E159" s="7" t="s">
        <v>109</v>
      </c>
      <c r="F159" s="19">
        <v>200000</v>
      </c>
      <c r="G159" s="19">
        <v>204100</v>
      </c>
      <c r="H159" s="19">
        <v>207350</v>
      </c>
      <c r="I159" s="19">
        <v>209425</v>
      </c>
      <c r="J159" s="19">
        <v>215950</v>
      </c>
      <c r="K159" s="19">
        <v>231250</v>
      </c>
      <c r="L159" s="19">
        <v>243725</v>
      </c>
      <c r="M159" s="19" t="s">
        <v>50</v>
      </c>
      <c r="Q159">
        <v>0</v>
      </c>
      <c r="W159">
        <v>5147</v>
      </c>
    </row>
    <row r="160" spans="2:23">
      <c r="B160" t="s">
        <v>50</v>
      </c>
      <c r="C160" s="7" t="s">
        <v>50</v>
      </c>
      <c r="D160" s="7" t="s">
        <v>115</v>
      </c>
      <c r="E160" s="7" t="s">
        <v>110</v>
      </c>
      <c r="F160" s="46">
        <v>0.32</v>
      </c>
      <c r="G160" s="46">
        <v>0.32</v>
      </c>
      <c r="H160" s="46">
        <v>0.32</v>
      </c>
      <c r="I160" s="46">
        <v>0.32</v>
      </c>
      <c r="J160" s="46">
        <v>0.32</v>
      </c>
      <c r="K160" s="46">
        <v>0.32</v>
      </c>
      <c r="L160" s="46">
        <v>0.32</v>
      </c>
      <c r="M160" s="19" t="s">
        <v>50</v>
      </c>
      <c r="Q160">
        <v>0</v>
      </c>
      <c r="W160">
        <v>95375</v>
      </c>
    </row>
    <row r="161" spans="2:23">
      <c r="B161" t="s">
        <v>50</v>
      </c>
      <c r="C161" s="7" t="s">
        <v>50</v>
      </c>
      <c r="D161" s="7" t="s">
        <v>115</v>
      </c>
      <c r="E161" s="7" t="s">
        <v>111</v>
      </c>
      <c r="F161" s="19">
        <v>32089</v>
      </c>
      <c r="G161" s="19">
        <v>32748</v>
      </c>
      <c r="H161" s="19">
        <v>33271</v>
      </c>
      <c r="I161" s="19">
        <v>33603</v>
      </c>
      <c r="J161" s="19">
        <v>34647.5</v>
      </c>
      <c r="K161" s="19">
        <v>37104</v>
      </c>
      <c r="L161" s="19">
        <v>39110.5</v>
      </c>
      <c r="M161" s="19" t="s">
        <v>50</v>
      </c>
      <c r="Q161">
        <v>0</v>
      </c>
      <c r="W161">
        <v>182100</v>
      </c>
    </row>
    <row r="162" spans="2:23">
      <c r="B162" t="s">
        <v>50</v>
      </c>
      <c r="C162" s="7" t="s">
        <v>50</v>
      </c>
      <c r="D162" s="7" t="s">
        <v>116</v>
      </c>
      <c r="E162" s="7" t="s">
        <v>108</v>
      </c>
      <c r="F162" s="19">
        <v>200000</v>
      </c>
      <c r="G162" s="19">
        <v>204100</v>
      </c>
      <c r="H162" s="19">
        <v>207350</v>
      </c>
      <c r="I162" s="19">
        <v>209425</v>
      </c>
      <c r="J162" s="19">
        <v>215950</v>
      </c>
      <c r="K162" s="19">
        <v>231250</v>
      </c>
      <c r="L162" s="19">
        <v>243725</v>
      </c>
      <c r="M162" s="19" t="s">
        <v>50</v>
      </c>
      <c r="Q162">
        <v>0</v>
      </c>
      <c r="W162">
        <v>0.24</v>
      </c>
    </row>
    <row r="163" spans="2:23">
      <c r="B163" t="s">
        <v>50</v>
      </c>
      <c r="C163" s="7" t="s">
        <v>50</v>
      </c>
      <c r="D163" s="7" t="s">
        <v>116</v>
      </c>
      <c r="E163" s="7" t="s">
        <v>109</v>
      </c>
      <c r="F163" s="19">
        <v>300000</v>
      </c>
      <c r="G163" s="19">
        <v>306175</v>
      </c>
      <c r="H163" s="19">
        <v>311025</v>
      </c>
      <c r="I163" s="19">
        <v>314150</v>
      </c>
      <c r="J163" s="19">
        <v>539900</v>
      </c>
      <c r="K163" s="19">
        <v>578125</v>
      </c>
      <c r="L163" s="19">
        <v>609350</v>
      </c>
      <c r="M163" s="19" t="s">
        <v>50</v>
      </c>
      <c r="Q163">
        <v>0</v>
      </c>
      <c r="W163">
        <v>16290</v>
      </c>
    </row>
    <row r="164" spans="2:23">
      <c r="B164" t="s">
        <v>50</v>
      </c>
      <c r="C164" s="7" t="s">
        <v>50</v>
      </c>
      <c r="D164" s="7" t="s">
        <v>116</v>
      </c>
      <c r="E164" s="7" t="s">
        <v>110</v>
      </c>
      <c r="F164" s="46">
        <v>0.35</v>
      </c>
      <c r="G164" s="46">
        <v>0.35</v>
      </c>
      <c r="H164" s="46">
        <v>0.35</v>
      </c>
      <c r="I164" s="46">
        <v>0.35</v>
      </c>
      <c r="J164" s="46">
        <v>0.35</v>
      </c>
      <c r="K164" s="46">
        <v>0.35</v>
      </c>
      <c r="L164" s="46">
        <v>0.35</v>
      </c>
      <c r="M164" s="19" t="s">
        <v>50</v>
      </c>
      <c r="Q164">
        <v>0</v>
      </c>
      <c r="W164">
        <v>182100</v>
      </c>
    </row>
    <row r="165" spans="2:23">
      <c r="B165" t="s">
        <v>50</v>
      </c>
      <c r="C165" s="7" t="s">
        <v>50</v>
      </c>
      <c r="D165" s="7" t="s">
        <v>116</v>
      </c>
      <c r="E165" s="7" t="s">
        <v>111</v>
      </c>
      <c r="F165" s="19">
        <v>45689</v>
      </c>
      <c r="G165" s="19">
        <v>46628</v>
      </c>
      <c r="H165" s="19">
        <v>47367</v>
      </c>
      <c r="I165" s="19">
        <v>47843</v>
      </c>
      <c r="J165" s="19">
        <v>49335.5</v>
      </c>
      <c r="K165" s="19">
        <v>52832</v>
      </c>
      <c r="L165" s="19">
        <v>55678.5</v>
      </c>
      <c r="M165" s="19" t="s">
        <v>50</v>
      </c>
      <c r="Q165">
        <v>0</v>
      </c>
      <c r="W165">
        <v>231250</v>
      </c>
    </row>
    <row r="166" spans="2:23">
      <c r="B166" t="s">
        <v>50</v>
      </c>
      <c r="C166" s="7" t="s">
        <v>50</v>
      </c>
      <c r="D166" s="7" t="s">
        <v>117</v>
      </c>
      <c r="E166" s="7" t="s">
        <v>108</v>
      </c>
      <c r="F166" s="19">
        <v>500000</v>
      </c>
      <c r="G166" s="19">
        <v>510300</v>
      </c>
      <c r="H166" s="19">
        <v>518400</v>
      </c>
      <c r="I166" s="19">
        <v>523600</v>
      </c>
      <c r="J166" s="19">
        <v>539900</v>
      </c>
      <c r="K166" s="19">
        <v>578125</v>
      </c>
      <c r="L166" s="19">
        <v>609350</v>
      </c>
      <c r="M166" s="19" t="s">
        <v>50</v>
      </c>
      <c r="Q166">
        <v>0</v>
      </c>
      <c r="W166">
        <v>0.32</v>
      </c>
    </row>
    <row r="167" spans="2:23">
      <c r="B167" t="s">
        <v>50</v>
      </c>
      <c r="C167" s="7" t="s">
        <v>50</v>
      </c>
      <c r="D167" s="7" t="s">
        <v>117</v>
      </c>
      <c r="E167" s="7" t="s">
        <v>110</v>
      </c>
      <c r="F167" s="46">
        <v>0.37</v>
      </c>
      <c r="G167" s="46">
        <v>0.37</v>
      </c>
      <c r="H167" s="46">
        <v>0.37</v>
      </c>
      <c r="I167" s="46">
        <v>0.37</v>
      </c>
      <c r="J167" s="46">
        <v>0.37</v>
      </c>
      <c r="K167" s="46">
        <v>0.37</v>
      </c>
      <c r="L167" s="46">
        <v>0.37</v>
      </c>
      <c r="M167" s="19" t="s">
        <v>50</v>
      </c>
      <c r="Q167">
        <v>0</v>
      </c>
      <c r="W167">
        <v>37104</v>
      </c>
    </row>
    <row r="168" spans="2:23">
      <c r="B168" t="s">
        <v>50</v>
      </c>
      <c r="C168" s="7" t="s">
        <v>50</v>
      </c>
      <c r="D168" s="7" t="s">
        <v>117</v>
      </c>
      <c r="E168" s="7" t="s">
        <v>111</v>
      </c>
      <c r="F168" s="19">
        <v>150689.5</v>
      </c>
      <c r="G168" s="19">
        <v>153798.5</v>
      </c>
      <c r="H168" s="19">
        <v>156235.5</v>
      </c>
      <c r="I168" s="19">
        <v>157804.25</v>
      </c>
      <c r="J168" s="21">
        <v>162718</v>
      </c>
      <c r="K168" s="21">
        <v>174238.25</v>
      </c>
      <c r="L168" s="21">
        <v>183647.25</v>
      </c>
      <c r="M168" s="21" t="s">
        <v>50</v>
      </c>
      <c r="Q168">
        <v>0</v>
      </c>
      <c r="W168">
        <v>231250</v>
      </c>
    </row>
    <row r="169" spans="2:23">
      <c r="C169" s="7"/>
      <c r="D169" s="7"/>
      <c r="E169" s="7"/>
      <c r="F169" s="47"/>
      <c r="G169" s="47"/>
      <c r="H169" s="47"/>
      <c r="I169" s="47"/>
      <c r="Q169">
        <v>0</v>
      </c>
      <c r="W169">
        <v>346875</v>
      </c>
    </row>
    <row r="170" spans="2:23">
      <c r="B170" s="10" t="s">
        <v>118</v>
      </c>
      <c r="Q170">
        <v>0</v>
      </c>
      <c r="W170">
        <v>0.35</v>
      </c>
    </row>
    <row r="171" spans="2:23">
      <c r="C171" t="s">
        <v>84</v>
      </c>
      <c r="D171" s="4" t="s">
        <v>70</v>
      </c>
      <c r="E171" s="4" t="s">
        <v>71</v>
      </c>
      <c r="F171" s="4" t="s">
        <v>72</v>
      </c>
      <c r="G171" s="4" t="s">
        <v>73</v>
      </c>
      <c r="H171" s="4" t="s">
        <v>74</v>
      </c>
      <c r="I171" s="4" t="s">
        <v>75</v>
      </c>
      <c r="Q171">
        <v>0</v>
      </c>
      <c r="W171">
        <v>52832</v>
      </c>
    </row>
    <row r="172" spans="2:23">
      <c r="C172" s="16" t="s">
        <v>119</v>
      </c>
      <c r="D172" s="48">
        <v>3000</v>
      </c>
      <c r="E172" s="48">
        <v>3000</v>
      </c>
      <c r="F172" s="49">
        <v>8000</v>
      </c>
      <c r="G172" s="48">
        <v>3000</v>
      </c>
      <c r="H172" s="48">
        <v>3000</v>
      </c>
      <c r="I172" s="48">
        <v>3000</v>
      </c>
      <c r="Q172">
        <v>0</v>
      </c>
      <c r="W172">
        <v>346875</v>
      </c>
    </row>
    <row r="173" spans="2:23">
      <c r="C173" s="16" t="s">
        <v>120</v>
      </c>
      <c r="D173" s="48">
        <v>6000</v>
      </c>
      <c r="E173" s="48">
        <v>6000</v>
      </c>
      <c r="F173" s="50">
        <v>16000</v>
      </c>
      <c r="G173" s="48">
        <v>6000</v>
      </c>
      <c r="H173" s="48">
        <v>6000</v>
      </c>
      <c r="I173" s="48">
        <v>6000</v>
      </c>
      <c r="Q173">
        <v>0</v>
      </c>
      <c r="W173">
        <v>0.37</v>
      </c>
    </row>
    <row r="174" spans="2:23">
      <c r="Q174">
        <v>0</v>
      </c>
      <c r="W174">
        <v>93300.75</v>
      </c>
    </row>
    <row r="175" spans="2:23">
      <c r="B175" s="10" t="s">
        <v>121</v>
      </c>
      <c r="Q175">
        <v>0</v>
      </c>
      <c r="W175">
        <v>0</v>
      </c>
    </row>
    <row r="176" spans="2:23">
      <c r="C176" s="51" t="s">
        <v>122</v>
      </c>
      <c r="D176" s="52" t="s">
        <v>123</v>
      </c>
      <c r="Q176">
        <v>0</v>
      </c>
      <c r="W176">
        <v>11000</v>
      </c>
    </row>
    <row r="177" spans="3:23">
      <c r="C177" s="53">
        <v>0</v>
      </c>
      <c r="D177" s="54">
        <v>0.35</v>
      </c>
      <c r="Q177">
        <v>0</v>
      </c>
      <c r="W177">
        <v>0.1</v>
      </c>
    </row>
    <row r="178" spans="3:23">
      <c r="C178" s="53">
        <v>15000.01</v>
      </c>
      <c r="D178" s="54">
        <v>0.34</v>
      </c>
      <c r="Q178">
        <v>0</v>
      </c>
      <c r="W178">
        <v>0</v>
      </c>
    </row>
    <row r="179" spans="3:23">
      <c r="C179" s="53">
        <v>17000.009999999998</v>
      </c>
      <c r="D179" s="54">
        <v>0.33</v>
      </c>
      <c r="Q179">
        <v>0</v>
      </c>
      <c r="W179">
        <v>11000</v>
      </c>
    </row>
    <row r="180" spans="3:23">
      <c r="C180" s="53">
        <v>19000.009999999998</v>
      </c>
      <c r="D180" s="54">
        <v>0.32</v>
      </c>
      <c r="Q180">
        <v>0</v>
      </c>
      <c r="W180">
        <v>44725</v>
      </c>
    </row>
    <row r="181" spans="3:23">
      <c r="C181" s="53">
        <v>21000.01</v>
      </c>
      <c r="D181" s="54">
        <v>0.31</v>
      </c>
      <c r="Q181">
        <v>0</v>
      </c>
      <c r="W181">
        <v>0.12</v>
      </c>
    </row>
    <row r="182" spans="3:23">
      <c r="C182" s="53">
        <v>23000.01</v>
      </c>
      <c r="D182" s="54">
        <v>0.3</v>
      </c>
      <c r="Q182">
        <v>0</v>
      </c>
      <c r="W182">
        <v>1100</v>
      </c>
    </row>
    <row r="183" spans="3:23">
      <c r="C183" s="53">
        <v>25000.01</v>
      </c>
      <c r="D183" s="54">
        <v>0.28999999999999998</v>
      </c>
      <c r="Q183">
        <v>0</v>
      </c>
      <c r="W183">
        <v>44725</v>
      </c>
    </row>
    <row r="184" spans="3:23">
      <c r="C184" s="53">
        <v>27000.01</v>
      </c>
      <c r="D184" s="54">
        <v>0.28000000000000003</v>
      </c>
      <c r="Q184">
        <v>0</v>
      </c>
      <c r="W184">
        <v>95375</v>
      </c>
    </row>
    <row r="185" spans="3:23">
      <c r="C185" s="53">
        <v>29000.01</v>
      </c>
      <c r="D185" s="54">
        <v>0.27</v>
      </c>
      <c r="Q185">
        <v>0</v>
      </c>
      <c r="W185">
        <v>0.22</v>
      </c>
    </row>
    <row r="186" spans="3:23">
      <c r="C186" s="53">
        <v>31000.01</v>
      </c>
      <c r="D186" s="54">
        <v>0.26</v>
      </c>
      <c r="Q186">
        <v>0</v>
      </c>
      <c r="W186">
        <v>5147</v>
      </c>
    </row>
    <row r="187" spans="3:23">
      <c r="C187" s="53">
        <v>33000.01</v>
      </c>
      <c r="D187" s="54">
        <v>0.25</v>
      </c>
      <c r="Q187">
        <v>0</v>
      </c>
      <c r="W187">
        <v>95375</v>
      </c>
    </row>
    <row r="188" spans="3:23">
      <c r="C188" s="53">
        <v>35000.01</v>
      </c>
      <c r="D188" s="54">
        <v>0.24000000000000099</v>
      </c>
      <c r="Q188">
        <v>0</v>
      </c>
      <c r="W188">
        <v>182100</v>
      </c>
    </row>
    <row r="189" spans="3:23">
      <c r="C189" s="53">
        <v>37000.01</v>
      </c>
      <c r="D189" s="54">
        <v>0.23000000000000101</v>
      </c>
      <c r="Q189">
        <v>0</v>
      </c>
      <c r="W189">
        <v>0.24</v>
      </c>
    </row>
    <row r="190" spans="3:23">
      <c r="C190" s="53">
        <v>39000.01</v>
      </c>
      <c r="D190" s="54">
        <v>0.220000000000001</v>
      </c>
      <c r="Q190">
        <v>0</v>
      </c>
      <c r="W190">
        <v>16290</v>
      </c>
    </row>
    <row r="191" spans="3:23">
      <c r="C191" s="53">
        <v>41000.01</v>
      </c>
      <c r="D191" s="54">
        <v>0.21000000000000099</v>
      </c>
      <c r="Q191">
        <v>0</v>
      </c>
      <c r="W191">
        <v>182100</v>
      </c>
    </row>
    <row r="192" spans="3:23">
      <c r="C192" s="55">
        <v>43000.01</v>
      </c>
      <c r="D192" s="56">
        <v>0.20000000000000101</v>
      </c>
      <c r="Q192">
        <v>0</v>
      </c>
      <c r="W192">
        <v>231250</v>
      </c>
    </row>
    <row r="193" spans="17:23">
      <c r="Q193">
        <v>0</v>
      </c>
      <c r="W193">
        <v>0.32</v>
      </c>
    </row>
    <row r="194" spans="17:23">
      <c r="Q194">
        <v>0</v>
      </c>
      <c r="W194">
        <v>37104</v>
      </c>
    </row>
    <row r="195" spans="17:23">
      <c r="W195">
        <v>231250</v>
      </c>
    </row>
    <row r="196" spans="17:23">
      <c r="W196">
        <v>578125</v>
      </c>
    </row>
    <row r="197" spans="17:23">
      <c r="W197">
        <v>0.35</v>
      </c>
    </row>
    <row r="198" spans="17:23">
      <c r="W198">
        <v>52832</v>
      </c>
    </row>
    <row r="199" spans="17:23">
      <c r="W199">
        <v>578125</v>
      </c>
    </row>
    <row r="200" spans="17:23">
      <c r="W200">
        <v>0.37</v>
      </c>
    </row>
    <row r="201" spans="17:23">
      <c r="W201">
        <v>174238.25</v>
      </c>
    </row>
  </sheetData>
  <phoneticPr fontId="12" type="noConversion"/>
  <pageMargins left="0.7" right="0.7" top="0.75" bottom="0.75" header="0.3" footer="0.3"/>
  <pageSetup orientation="portrait" r:id="rId1"/>
  <tableParts count="9">
    <tablePart r:id="rId2"/>
    <tablePart r:id="rId3"/>
    <tablePart r:id="rId4"/>
    <tablePart r:id="rId5"/>
    <tablePart r:id="rId6"/>
    <tablePart r:id="rId7"/>
    <tablePart r:id="rId8"/>
    <tablePart r:id="rId9"/>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AB8A-C969-4E1F-A91F-665CB19EDBA6}">
  <sheetPr codeName="Sheet11"/>
  <dimension ref="A1:N74"/>
  <sheetViews>
    <sheetView topLeftCell="B1" zoomScale="60" zoomScaleNormal="60" workbookViewId="0">
      <selection activeCell="G4" sqref="G4"/>
    </sheetView>
  </sheetViews>
  <sheetFormatPr defaultRowHeight="14.5"/>
  <cols>
    <col min="3" max="3" width="27.1796875" customWidth="1"/>
    <col min="4" max="4" width="7.54296875" bestFit="1" customWidth="1"/>
    <col min="5" max="5" width="19.7265625" bestFit="1" customWidth="1"/>
    <col min="6" max="6" width="8.54296875" customWidth="1"/>
    <col min="7" max="7" width="16.81640625" customWidth="1"/>
    <col min="8" max="8" width="14.54296875" customWidth="1"/>
    <col min="9" max="9" width="10.81640625" customWidth="1"/>
    <col min="11" max="11" width="8.7265625" customWidth="1"/>
    <col min="12" max="12" width="11.1796875" customWidth="1"/>
    <col min="13" max="13" width="11" customWidth="1"/>
    <col min="14" max="14" width="10.54296875" customWidth="1"/>
  </cols>
  <sheetData>
    <row r="1" spans="1:14">
      <c r="A1" s="1" t="s">
        <v>134</v>
      </c>
      <c r="B1" s="1" t="s">
        <v>136</v>
      </c>
    </row>
    <row r="3" spans="1:14">
      <c r="B3" s="10" t="s">
        <v>137</v>
      </c>
    </row>
    <row r="4" spans="1:14" ht="43.5">
      <c r="C4" s="61" t="s">
        <v>84</v>
      </c>
      <c r="D4" s="62" t="s">
        <v>91</v>
      </c>
      <c r="E4" s="61" t="s">
        <v>138</v>
      </c>
      <c r="F4" s="63" t="s">
        <v>139</v>
      </c>
      <c r="G4" s="63" t="s">
        <v>140</v>
      </c>
      <c r="H4" s="63" t="s">
        <v>141</v>
      </c>
      <c r="I4" s="63" t="s">
        <v>142</v>
      </c>
      <c r="J4" s="63" t="s">
        <v>143</v>
      </c>
      <c r="K4" s="63" t="s">
        <v>144</v>
      </c>
      <c r="L4" s="62" t="s">
        <v>145</v>
      </c>
      <c r="M4" s="63" t="s">
        <v>146</v>
      </c>
      <c r="N4" s="63" t="s">
        <v>147</v>
      </c>
    </row>
    <row r="5" spans="1:14">
      <c r="C5" s="64" t="s">
        <v>148</v>
      </c>
      <c r="D5" s="62">
        <v>2020</v>
      </c>
      <c r="E5" s="65" t="s">
        <v>149</v>
      </c>
      <c r="F5" s="66"/>
      <c r="G5" s="8"/>
      <c r="H5" s="8"/>
      <c r="I5" s="67">
        <v>6</v>
      </c>
      <c r="J5" s="67">
        <v>16</v>
      </c>
      <c r="K5" s="8"/>
      <c r="L5" s="62">
        <v>2000</v>
      </c>
      <c r="M5" s="8">
        <v>1400</v>
      </c>
      <c r="N5" s="8">
        <v>1000</v>
      </c>
    </row>
    <row r="6" spans="1:14">
      <c r="C6" s="64" t="s">
        <v>148</v>
      </c>
      <c r="D6" s="62">
        <v>2020</v>
      </c>
      <c r="E6" s="65" t="s">
        <v>150</v>
      </c>
      <c r="F6" s="66"/>
      <c r="G6" s="8"/>
      <c r="H6" s="8"/>
      <c r="I6" s="67">
        <v>0</v>
      </c>
      <c r="J6" s="67">
        <v>5</v>
      </c>
      <c r="K6" s="8"/>
      <c r="L6" s="62">
        <v>2000</v>
      </c>
      <c r="M6" s="8">
        <v>1400</v>
      </c>
      <c r="N6" s="8">
        <v>1000</v>
      </c>
    </row>
    <row r="7" spans="1:14">
      <c r="C7" s="64" t="s">
        <v>151</v>
      </c>
      <c r="D7" s="62">
        <v>2020</v>
      </c>
      <c r="E7" s="65" t="s">
        <v>152</v>
      </c>
      <c r="F7" s="66"/>
      <c r="G7" s="8"/>
      <c r="H7" s="8"/>
      <c r="I7" s="67"/>
      <c r="J7" s="67"/>
      <c r="K7" s="8"/>
      <c r="L7" s="62">
        <v>500</v>
      </c>
      <c r="M7" s="8"/>
      <c r="N7" s="8"/>
    </row>
    <row r="8" spans="1:14">
      <c r="C8" s="64" t="s">
        <v>153</v>
      </c>
      <c r="D8" s="62">
        <v>2020</v>
      </c>
      <c r="E8" s="65" t="s">
        <v>152</v>
      </c>
      <c r="F8" s="66"/>
      <c r="G8" s="8"/>
      <c r="H8" s="8"/>
      <c r="I8" s="67"/>
      <c r="J8" s="67"/>
      <c r="K8" s="8"/>
      <c r="L8" s="62">
        <v>0.15</v>
      </c>
      <c r="M8" s="8"/>
      <c r="N8" s="8"/>
    </row>
    <row r="9" spans="1:14">
      <c r="C9" s="64" t="s">
        <v>154</v>
      </c>
      <c r="D9" s="62">
        <v>2020</v>
      </c>
      <c r="E9" s="65" t="s">
        <v>152</v>
      </c>
      <c r="F9" s="66"/>
      <c r="G9" s="8"/>
      <c r="H9" s="8"/>
      <c r="I9" s="67"/>
      <c r="J9" s="67"/>
      <c r="K9" s="8"/>
      <c r="L9" s="62">
        <v>2500</v>
      </c>
      <c r="M9" s="8"/>
      <c r="N9" s="8"/>
    </row>
    <row r="10" spans="1:14">
      <c r="C10" s="64" t="s">
        <v>79</v>
      </c>
      <c r="D10" s="62">
        <v>2020</v>
      </c>
      <c r="E10" s="65" t="s">
        <v>155</v>
      </c>
      <c r="F10" s="66">
        <v>1</v>
      </c>
      <c r="G10" s="8">
        <v>1000</v>
      </c>
      <c r="H10" s="8">
        <v>50</v>
      </c>
      <c r="I10" s="67"/>
      <c r="J10" s="67"/>
      <c r="K10" s="8">
        <v>2000</v>
      </c>
      <c r="L10" s="62">
        <v>400000.01</v>
      </c>
      <c r="M10" s="8"/>
      <c r="N10" s="8"/>
    </row>
    <row r="11" spans="1:14">
      <c r="C11" s="64" t="s">
        <v>81</v>
      </c>
      <c r="D11" s="62">
        <v>2020</v>
      </c>
      <c r="E11" s="65" t="s">
        <v>155</v>
      </c>
      <c r="F11" s="66">
        <v>1</v>
      </c>
      <c r="G11" s="8">
        <v>1000</v>
      </c>
      <c r="H11" s="8">
        <v>50</v>
      </c>
      <c r="I11" s="67"/>
      <c r="J11" s="67"/>
      <c r="K11" s="8">
        <v>2000</v>
      </c>
      <c r="L11" s="62">
        <v>200000.01</v>
      </c>
      <c r="M11" s="8"/>
      <c r="N11" s="8"/>
    </row>
    <row r="12" spans="1:14">
      <c r="C12" s="64" t="s">
        <v>50</v>
      </c>
      <c r="D12" s="62">
        <v>2020</v>
      </c>
      <c r="E12" s="65" t="s">
        <v>155</v>
      </c>
      <c r="F12" s="66">
        <v>1</v>
      </c>
      <c r="G12" s="8">
        <v>1000</v>
      </c>
      <c r="H12" s="8">
        <v>50</v>
      </c>
      <c r="I12" s="67"/>
      <c r="J12" s="67"/>
      <c r="K12" s="8">
        <v>2000</v>
      </c>
      <c r="L12" s="62">
        <v>200000.01</v>
      </c>
      <c r="M12" s="8"/>
      <c r="N12" s="8"/>
    </row>
    <row r="13" spans="1:14">
      <c r="C13" s="64" t="s">
        <v>77</v>
      </c>
      <c r="D13" s="62">
        <v>2020</v>
      </c>
      <c r="E13" s="65" t="s">
        <v>155</v>
      </c>
      <c r="F13" s="66">
        <v>1</v>
      </c>
      <c r="G13" s="8">
        <v>1000</v>
      </c>
      <c r="H13" s="8">
        <v>50</v>
      </c>
      <c r="I13" s="67"/>
      <c r="J13" s="67"/>
      <c r="K13" s="8">
        <v>2000</v>
      </c>
      <c r="L13" s="62">
        <v>200000.01</v>
      </c>
      <c r="M13" s="8"/>
      <c r="N13" s="8"/>
    </row>
    <row r="14" spans="1:14">
      <c r="C14" s="64" t="s">
        <v>79</v>
      </c>
      <c r="D14" s="62">
        <v>2020</v>
      </c>
      <c r="E14" s="65" t="s">
        <v>155</v>
      </c>
      <c r="F14" s="66">
        <v>2</v>
      </c>
      <c r="G14" s="8">
        <v>1000</v>
      </c>
      <c r="H14" s="8">
        <v>50</v>
      </c>
      <c r="I14" s="67"/>
      <c r="J14" s="67"/>
      <c r="K14" s="8">
        <v>0</v>
      </c>
      <c r="L14" s="62">
        <v>400000.01</v>
      </c>
      <c r="M14" s="8"/>
      <c r="N14" s="8"/>
    </row>
    <row r="15" spans="1:14">
      <c r="C15" s="64" t="s">
        <v>81</v>
      </c>
      <c r="D15" s="62">
        <v>2020</v>
      </c>
      <c r="E15" s="65" t="s">
        <v>155</v>
      </c>
      <c r="F15" s="66">
        <v>2</v>
      </c>
      <c r="G15" s="8">
        <v>1000</v>
      </c>
      <c r="H15" s="8">
        <v>50</v>
      </c>
      <c r="I15" s="67"/>
      <c r="J15" s="67"/>
      <c r="K15" s="8">
        <v>0</v>
      </c>
      <c r="L15" s="62">
        <v>200000.01</v>
      </c>
      <c r="M15" s="8"/>
      <c r="N15" s="8"/>
    </row>
    <row r="16" spans="1:14">
      <c r="C16" s="64" t="s">
        <v>50</v>
      </c>
      <c r="D16" s="62">
        <v>2020</v>
      </c>
      <c r="E16" s="65" t="s">
        <v>155</v>
      </c>
      <c r="F16" s="66">
        <v>2</v>
      </c>
      <c r="G16" s="8">
        <v>1000</v>
      </c>
      <c r="H16" s="8">
        <v>50</v>
      </c>
      <c r="I16" s="67"/>
      <c r="J16" s="67"/>
      <c r="K16" s="8">
        <v>0</v>
      </c>
      <c r="L16" s="62">
        <v>200000.01</v>
      </c>
      <c r="M16" s="8"/>
      <c r="N16" s="8"/>
    </row>
    <row r="17" spans="3:14">
      <c r="C17" s="64" t="s">
        <v>77</v>
      </c>
      <c r="D17" s="62">
        <v>2020</v>
      </c>
      <c r="E17" s="65" t="s">
        <v>155</v>
      </c>
      <c r="F17" s="66">
        <v>2</v>
      </c>
      <c r="G17" s="8">
        <v>1000</v>
      </c>
      <c r="H17" s="8">
        <v>50</v>
      </c>
      <c r="I17" s="67"/>
      <c r="J17" s="67"/>
      <c r="K17" s="8">
        <v>0</v>
      </c>
      <c r="L17" s="62">
        <v>200000.01</v>
      </c>
      <c r="M17" s="8"/>
      <c r="N17" s="8"/>
    </row>
    <row r="18" spans="3:14">
      <c r="C18" s="68" t="s">
        <v>148</v>
      </c>
      <c r="D18" s="7">
        <v>2021</v>
      </c>
      <c r="E18" s="65" t="s">
        <v>149</v>
      </c>
      <c r="F18" s="66"/>
      <c r="G18" s="8"/>
      <c r="H18" s="8"/>
      <c r="I18" s="67">
        <v>6</v>
      </c>
      <c r="J18" s="67">
        <v>16</v>
      </c>
      <c r="K18" s="8"/>
      <c r="L18" s="8">
        <v>3000</v>
      </c>
      <c r="M18" s="8">
        <v>3000</v>
      </c>
      <c r="N18" s="8">
        <v>1400</v>
      </c>
    </row>
    <row r="19" spans="3:14">
      <c r="C19" s="68" t="s">
        <v>148</v>
      </c>
      <c r="D19" s="7">
        <v>2021</v>
      </c>
      <c r="E19" s="65" t="s">
        <v>150</v>
      </c>
      <c r="F19" s="66"/>
      <c r="G19" s="8"/>
      <c r="H19" s="8"/>
      <c r="I19" s="67">
        <v>0</v>
      </c>
      <c r="J19" s="67">
        <v>5</v>
      </c>
      <c r="K19" s="8"/>
      <c r="L19" s="69">
        <v>3600</v>
      </c>
      <c r="M19" s="69">
        <v>3600</v>
      </c>
      <c r="N19" s="8">
        <v>1400</v>
      </c>
    </row>
    <row r="20" spans="3:14">
      <c r="C20" s="68" t="s">
        <v>151</v>
      </c>
      <c r="D20" s="70">
        <v>2021</v>
      </c>
      <c r="E20" s="65" t="s">
        <v>152</v>
      </c>
      <c r="F20" s="71"/>
      <c r="G20" s="72"/>
      <c r="H20" s="72"/>
      <c r="I20" s="73"/>
      <c r="J20" s="73"/>
      <c r="K20" s="72"/>
      <c r="L20" s="74">
        <v>500</v>
      </c>
      <c r="M20" s="72"/>
      <c r="N20" s="8"/>
    </row>
    <row r="21" spans="3:14">
      <c r="C21" s="68" t="s">
        <v>153</v>
      </c>
      <c r="D21" s="7">
        <v>2021</v>
      </c>
      <c r="E21" s="65" t="s">
        <v>152</v>
      </c>
      <c r="F21" s="66"/>
      <c r="G21" s="8"/>
      <c r="H21" s="8"/>
      <c r="I21" s="67"/>
      <c r="J21" s="67"/>
      <c r="K21" s="8"/>
      <c r="L21" s="9">
        <v>0.15</v>
      </c>
      <c r="M21" s="8"/>
      <c r="N21" s="8"/>
    </row>
    <row r="22" spans="3:14">
      <c r="C22" s="68" t="s">
        <v>154</v>
      </c>
      <c r="D22" s="7">
        <v>2021</v>
      </c>
      <c r="E22" s="65" t="s">
        <v>152</v>
      </c>
      <c r="F22" s="66"/>
      <c r="G22" s="8"/>
      <c r="H22" s="8"/>
      <c r="I22" s="67"/>
      <c r="J22" s="67"/>
      <c r="K22" s="8"/>
      <c r="L22" s="2">
        <v>2500</v>
      </c>
      <c r="M22" s="8"/>
      <c r="N22" s="8"/>
    </row>
    <row r="23" spans="3:14">
      <c r="C23" s="68" t="s">
        <v>79</v>
      </c>
      <c r="D23" s="7">
        <v>2021</v>
      </c>
      <c r="E23" s="65" t="s">
        <v>155</v>
      </c>
      <c r="F23" s="66">
        <v>1</v>
      </c>
      <c r="G23" s="8">
        <v>1000</v>
      </c>
      <c r="H23" s="8">
        <v>50</v>
      </c>
      <c r="I23" s="67"/>
      <c r="J23" s="67"/>
      <c r="K23" s="8">
        <v>2000</v>
      </c>
      <c r="L23" s="75">
        <v>150000.01</v>
      </c>
      <c r="M23" s="8"/>
      <c r="N23" s="76"/>
    </row>
    <row r="24" spans="3:14">
      <c r="C24" s="68" t="s">
        <v>81</v>
      </c>
      <c r="D24" s="7">
        <v>2021</v>
      </c>
      <c r="E24" s="65" t="s">
        <v>155</v>
      </c>
      <c r="F24" s="66">
        <v>1</v>
      </c>
      <c r="G24" s="8">
        <v>1000</v>
      </c>
      <c r="H24" s="8">
        <v>50</v>
      </c>
      <c r="I24" s="67"/>
      <c r="J24" s="67"/>
      <c r="K24" s="8">
        <v>2000</v>
      </c>
      <c r="L24" s="75">
        <v>112500.01</v>
      </c>
      <c r="M24" s="8"/>
      <c r="N24" s="8"/>
    </row>
    <row r="25" spans="3:14">
      <c r="C25" s="68" t="s">
        <v>50</v>
      </c>
      <c r="D25" s="7">
        <v>2021</v>
      </c>
      <c r="E25" s="65" t="s">
        <v>155</v>
      </c>
      <c r="F25" s="66">
        <v>1</v>
      </c>
      <c r="G25" s="8">
        <v>1000</v>
      </c>
      <c r="H25" s="8">
        <v>50</v>
      </c>
      <c r="I25" s="67"/>
      <c r="J25" s="67"/>
      <c r="K25" s="8">
        <v>2000</v>
      </c>
      <c r="L25" s="75">
        <v>75000.009999999995</v>
      </c>
      <c r="M25" s="8"/>
      <c r="N25" s="8"/>
    </row>
    <row r="26" spans="3:14">
      <c r="C26" s="68" t="s">
        <v>77</v>
      </c>
      <c r="D26" s="7">
        <v>2021</v>
      </c>
      <c r="E26" s="65" t="s">
        <v>155</v>
      </c>
      <c r="F26" s="66">
        <v>1</v>
      </c>
      <c r="G26" s="8">
        <v>1000</v>
      </c>
      <c r="H26" s="8">
        <v>50</v>
      </c>
      <c r="I26" s="67"/>
      <c r="J26" s="67"/>
      <c r="K26" s="8">
        <v>2000</v>
      </c>
      <c r="L26" s="75">
        <v>75000.009999999995</v>
      </c>
      <c r="M26" s="8"/>
      <c r="N26" s="8"/>
    </row>
    <row r="27" spans="3:14">
      <c r="C27" s="68" t="s">
        <v>79</v>
      </c>
      <c r="D27" s="7">
        <v>2021</v>
      </c>
      <c r="E27" s="65" t="s">
        <v>155</v>
      </c>
      <c r="F27" s="66">
        <v>2</v>
      </c>
      <c r="G27" s="8">
        <v>1000</v>
      </c>
      <c r="H27" s="8">
        <v>50</v>
      </c>
      <c r="I27" s="67"/>
      <c r="J27" s="67"/>
      <c r="K27" s="8">
        <v>0</v>
      </c>
      <c r="L27" s="75">
        <v>400000.01</v>
      </c>
      <c r="M27" s="8"/>
      <c r="N27" s="8"/>
    </row>
    <row r="28" spans="3:14">
      <c r="C28" s="68" t="s">
        <v>81</v>
      </c>
      <c r="D28" s="7">
        <v>2021</v>
      </c>
      <c r="E28" s="65" t="s">
        <v>155</v>
      </c>
      <c r="F28" s="66">
        <v>2</v>
      </c>
      <c r="G28" s="8">
        <v>1000</v>
      </c>
      <c r="H28" s="8">
        <v>50</v>
      </c>
      <c r="I28" s="67"/>
      <c r="J28" s="67"/>
      <c r="K28" s="8">
        <v>0</v>
      </c>
      <c r="L28" s="75">
        <v>200000.01</v>
      </c>
      <c r="M28" s="8"/>
      <c r="N28" s="8"/>
    </row>
    <row r="29" spans="3:14">
      <c r="C29" s="68" t="s">
        <v>50</v>
      </c>
      <c r="D29" s="7">
        <v>2021</v>
      </c>
      <c r="E29" s="65" t="s">
        <v>155</v>
      </c>
      <c r="F29" s="66">
        <v>2</v>
      </c>
      <c r="G29" s="8">
        <v>1000</v>
      </c>
      <c r="H29" s="8">
        <v>50</v>
      </c>
      <c r="I29" s="67"/>
      <c r="J29" s="67"/>
      <c r="K29" s="8">
        <v>0</v>
      </c>
      <c r="L29" s="75">
        <v>200000.01</v>
      </c>
      <c r="M29" s="8"/>
      <c r="N29" s="8"/>
    </row>
    <row r="30" spans="3:14">
      <c r="C30" s="68" t="s">
        <v>77</v>
      </c>
      <c r="D30" s="7">
        <v>2021</v>
      </c>
      <c r="E30" s="65" t="s">
        <v>155</v>
      </c>
      <c r="F30" s="66">
        <v>2</v>
      </c>
      <c r="G30" s="8">
        <v>1000</v>
      </c>
      <c r="H30" s="8">
        <v>50</v>
      </c>
      <c r="I30" s="67"/>
      <c r="J30" s="67"/>
      <c r="K30" s="8">
        <v>0</v>
      </c>
      <c r="L30" s="75">
        <v>200000.01</v>
      </c>
      <c r="M30" s="8"/>
      <c r="N30" s="8"/>
    </row>
    <row r="31" spans="3:14">
      <c r="C31" s="68" t="s">
        <v>148</v>
      </c>
      <c r="D31" s="77">
        <v>2022</v>
      </c>
      <c r="E31" s="65" t="s">
        <v>149</v>
      </c>
      <c r="F31" s="66"/>
      <c r="G31" s="8"/>
      <c r="H31" s="8"/>
      <c r="I31" s="67">
        <v>6</v>
      </c>
      <c r="J31" s="67">
        <v>16</v>
      </c>
      <c r="K31" s="8"/>
      <c r="L31" s="8">
        <v>2000</v>
      </c>
      <c r="M31" s="8">
        <v>1500</v>
      </c>
      <c r="N31" s="8">
        <v>1500</v>
      </c>
    </row>
    <row r="32" spans="3:14">
      <c r="C32" s="68" t="s">
        <v>148</v>
      </c>
      <c r="D32" s="77">
        <v>2022</v>
      </c>
      <c r="E32" s="65" t="s">
        <v>150</v>
      </c>
      <c r="F32" s="66"/>
      <c r="G32" s="8"/>
      <c r="H32" s="8"/>
      <c r="I32" s="67">
        <v>0</v>
      </c>
      <c r="J32" s="67">
        <v>5</v>
      </c>
      <c r="K32" s="8"/>
      <c r="L32" s="8">
        <v>2000</v>
      </c>
      <c r="M32" s="8">
        <v>1500</v>
      </c>
      <c r="N32" s="8">
        <v>1500</v>
      </c>
    </row>
    <row r="33" spans="3:14">
      <c r="C33" s="68" t="s">
        <v>151</v>
      </c>
      <c r="D33" s="77">
        <v>2022</v>
      </c>
      <c r="E33" s="65" t="s">
        <v>152</v>
      </c>
      <c r="F33" s="66"/>
      <c r="G33" s="8"/>
      <c r="H33" s="8"/>
      <c r="I33" s="67"/>
      <c r="J33" s="67"/>
      <c r="K33" s="8"/>
      <c r="L33" s="8">
        <v>500</v>
      </c>
      <c r="M33" s="8"/>
      <c r="N33" s="8"/>
    </row>
    <row r="34" spans="3:14">
      <c r="C34" s="68" t="s">
        <v>153</v>
      </c>
      <c r="D34" s="77">
        <v>2022</v>
      </c>
      <c r="E34" s="65" t="s">
        <v>152</v>
      </c>
      <c r="F34" s="66"/>
      <c r="G34" s="8"/>
      <c r="H34" s="8"/>
      <c r="I34" s="67"/>
      <c r="J34" s="67"/>
      <c r="K34" s="8"/>
      <c r="L34" s="8">
        <v>0.15</v>
      </c>
      <c r="M34" s="8"/>
      <c r="N34" s="8"/>
    </row>
    <row r="35" spans="3:14">
      <c r="C35" s="68" t="s">
        <v>154</v>
      </c>
      <c r="D35" s="77">
        <v>2022</v>
      </c>
      <c r="E35" s="65" t="s">
        <v>152</v>
      </c>
      <c r="F35" s="66"/>
      <c r="G35" s="8"/>
      <c r="H35" s="8"/>
      <c r="I35" s="67"/>
      <c r="J35" s="67"/>
      <c r="K35" s="8"/>
      <c r="L35" s="8">
        <v>2500</v>
      </c>
      <c r="M35" s="8"/>
      <c r="N35" s="8"/>
    </row>
    <row r="36" spans="3:14">
      <c r="C36" s="68" t="s">
        <v>79</v>
      </c>
      <c r="D36" s="77">
        <v>2022</v>
      </c>
      <c r="E36" s="65" t="s">
        <v>155</v>
      </c>
      <c r="F36" s="66">
        <v>1</v>
      </c>
      <c r="G36" s="8">
        <v>1000</v>
      </c>
      <c r="H36" s="8">
        <v>50</v>
      </c>
      <c r="I36" s="67"/>
      <c r="J36" s="67"/>
      <c r="K36" s="8">
        <v>2000</v>
      </c>
      <c r="L36" s="8">
        <v>150000.01</v>
      </c>
      <c r="M36" s="76"/>
      <c r="N36" s="76"/>
    </row>
    <row r="37" spans="3:14">
      <c r="C37" s="68" t="s">
        <v>81</v>
      </c>
      <c r="D37" s="77">
        <v>2022</v>
      </c>
      <c r="E37" s="65" t="s">
        <v>155</v>
      </c>
      <c r="F37" s="66">
        <v>1</v>
      </c>
      <c r="G37" s="8">
        <v>1000</v>
      </c>
      <c r="H37" s="8">
        <v>50</v>
      </c>
      <c r="I37" s="67"/>
      <c r="J37" s="67"/>
      <c r="K37" s="8">
        <v>2000</v>
      </c>
      <c r="L37" s="8">
        <v>112500.01</v>
      </c>
      <c r="M37" s="8"/>
      <c r="N37" s="8"/>
    </row>
    <row r="38" spans="3:14">
      <c r="C38" s="68" t="s">
        <v>50</v>
      </c>
      <c r="D38" s="77">
        <v>2022</v>
      </c>
      <c r="E38" s="65" t="s">
        <v>155</v>
      </c>
      <c r="F38" s="66">
        <v>1</v>
      </c>
      <c r="G38" s="8">
        <v>1000</v>
      </c>
      <c r="H38" s="8">
        <v>50</v>
      </c>
      <c r="I38" s="67"/>
      <c r="J38" s="67"/>
      <c r="K38" s="8">
        <v>2000</v>
      </c>
      <c r="L38" s="8">
        <v>75000.009999999995</v>
      </c>
      <c r="M38" s="8"/>
      <c r="N38" s="8"/>
    </row>
    <row r="39" spans="3:14">
      <c r="C39" s="68" t="s">
        <v>77</v>
      </c>
      <c r="D39" s="77">
        <v>2022</v>
      </c>
      <c r="E39" s="65" t="s">
        <v>155</v>
      </c>
      <c r="F39" s="66">
        <v>1</v>
      </c>
      <c r="G39" s="8">
        <v>1000</v>
      </c>
      <c r="H39" s="8">
        <v>50</v>
      </c>
      <c r="I39" s="67"/>
      <c r="J39" s="67"/>
      <c r="K39" s="8">
        <v>2000</v>
      </c>
      <c r="L39" s="8">
        <v>75000.009999999995</v>
      </c>
      <c r="M39" s="8"/>
      <c r="N39" s="8"/>
    </row>
    <row r="40" spans="3:14">
      <c r="C40" s="68" t="s">
        <v>79</v>
      </c>
      <c r="D40" s="77">
        <v>2022</v>
      </c>
      <c r="E40" s="65" t="s">
        <v>155</v>
      </c>
      <c r="F40" s="66">
        <v>2</v>
      </c>
      <c r="G40" s="8">
        <v>1000</v>
      </c>
      <c r="H40" s="8">
        <v>50</v>
      </c>
      <c r="I40" s="67"/>
      <c r="J40" s="67"/>
      <c r="K40" s="8">
        <v>0</v>
      </c>
      <c r="L40" s="8">
        <v>400000.01</v>
      </c>
      <c r="M40" s="8"/>
      <c r="N40" s="8"/>
    </row>
    <row r="41" spans="3:14">
      <c r="C41" s="68" t="s">
        <v>81</v>
      </c>
      <c r="D41" s="77">
        <v>2022</v>
      </c>
      <c r="E41" s="65" t="s">
        <v>155</v>
      </c>
      <c r="F41" s="66">
        <v>2</v>
      </c>
      <c r="G41" s="8">
        <v>1000</v>
      </c>
      <c r="H41" s="8">
        <v>50</v>
      </c>
      <c r="I41" s="67"/>
      <c r="J41" s="67"/>
      <c r="K41" s="8">
        <v>0</v>
      </c>
      <c r="L41" s="8">
        <v>200000.01</v>
      </c>
      <c r="M41" s="8"/>
      <c r="N41" s="8"/>
    </row>
    <row r="42" spans="3:14">
      <c r="C42" s="68" t="s">
        <v>50</v>
      </c>
      <c r="D42" s="77">
        <v>2022</v>
      </c>
      <c r="E42" s="65" t="s">
        <v>155</v>
      </c>
      <c r="F42" s="66">
        <v>2</v>
      </c>
      <c r="G42" s="8">
        <v>1000</v>
      </c>
      <c r="H42" s="8">
        <v>50</v>
      </c>
      <c r="I42" s="67"/>
      <c r="J42" s="67"/>
      <c r="K42" s="8">
        <v>0</v>
      </c>
      <c r="L42" s="8">
        <v>200000.01</v>
      </c>
      <c r="M42" s="8"/>
      <c r="N42" s="8"/>
    </row>
    <row r="43" spans="3:14">
      <c r="C43" s="68" t="s">
        <v>77</v>
      </c>
      <c r="D43" s="77">
        <v>2022</v>
      </c>
      <c r="E43" s="65" t="s">
        <v>155</v>
      </c>
      <c r="F43" s="66">
        <v>2</v>
      </c>
      <c r="G43" s="8">
        <v>1000</v>
      </c>
      <c r="H43" s="8">
        <v>50</v>
      </c>
      <c r="I43" s="67"/>
      <c r="J43" s="67"/>
      <c r="K43" s="8">
        <v>0</v>
      </c>
      <c r="L43" s="8">
        <v>200000.01</v>
      </c>
      <c r="M43" s="8"/>
      <c r="N43" s="8"/>
    </row>
    <row r="44" spans="3:14">
      <c r="C44" s="68" t="s">
        <v>148</v>
      </c>
      <c r="D44" s="77">
        <v>2023</v>
      </c>
      <c r="E44" s="65" t="s">
        <v>149</v>
      </c>
      <c r="F44" s="66"/>
      <c r="G44" s="8"/>
      <c r="H44" s="8"/>
      <c r="I44" s="67">
        <v>6</v>
      </c>
      <c r="J44" s="67">
        <v>16</v>
      </c>
      <c r="K44" s="8"/>
      <c r="L44" s="8">
        <v>2000</v>
      </c>
      <c r="M44" s="8">
        <v>1600</v>
      </c>
      <c r="N44" s="8">
        <v>1600</v>
      </c>
    </row>
    <row r="45" spans="3:14">
      <c r="C45" s="68" t="s">
        <v>148</v>
      </c>
      <c r="D45" s="77">
        <v>2023</v>
      </c>
      <c r="E45" s="65" t="s">
        <v>150</v>
      </c>
      <c r="F45" s="66"/>
      <c r="G45" s="8"/>
      <c r="H45" s="8"/>
      <c r="I45" s="67">
        <v>0</v>
      </c>
      <c r="J45" s="67">
        <v>5</v>
      </c>
      <c r="K45" s="8"/>
      <c r="L45" s="8">
        <v>2000</v>
      </c>
      <c r="M45" s="8">
        <v>1600</v>
      </c>
      <c r="N45" s="8">
        <v>1600</v>
      </c>
    </row>
    <row r="46" spans="3:14">
      <c r="C46" s="68" t="s">
        <v>151</v>
      </c>
      <c r="D46" s="77">
        <v>2023</v>
      </c>
      <c r="E46" s="65" t="s">
        <v>152</v>
      </c>
      <c r="F46" s="66"/>
      <c r="G46" s="8"/>
      <c r="H46" s="8"/>
      <c r="I46" s="67"/>
      <c r="J46" s="67"/>
      <c r="K46" s="8"/>
      <c r="L46" s="8">
        <v>500</v>
      </c>
      <c r="M46" s="8"/>
      <c r="N46" s="8"/>
    </row>
    <row r="47" spans="3:14">
      <c r="C47" s="68" t="s">
        <v>153</v>
      </c>
      <c r="D47" s="77">
        <v>2023</v>
      </c>
      <c r="E47" s="65" t="s">
        <v>152</v>
      </c>
      <c r="F47" s="66"/>
      <c r="G47" s="8"/>
      <c r="H47" s="8"/>
      <c r="I47" s="67"/>
      <c r="J47" s="67"/>
      <c r="K47" s="8"/>
      <c r="L47" s="8">
        <v>0.15</v>
      </c>
      <c r="M47" s="8"/>
      <c r="N47" s="8"/>
    </row>
    <row r="48" spans="3:14">
      <c r="C48" s="68" t="s">
        <v>154</v>
      </c>
      <c r="D48" s="77">
        <v>2023</v>
      </c>
      <c r="E48" s="65" t="s">
        <v>152</v>
      </c>
      <c r="F48" s="66"/>
      <c r="G48" s="8"/>
      <c r="H48" s="8"/>
      <c r="I48" s="67"/>
      <c r="J48" s="67"/>
      <c r="K48" s="8"/>
      <c r="L48" s="8">
        <v>2500</v>
      </c>
      <c r="M48" s="8"/>
      <c r="N48" s="8"/>
    </row>
    <row r="49" spans="3:14">
      <c r="C49" s="68" t="s">
        <v>79</v>
      </c>
      <c r="D49" s="77">
        <v>2023</v>
      </c>
      <c r="E49" s="65" t="s">
        <v>155</v>
      </c>
      <c r="F49" s="66">
        <v>1</v>
      </c>
      <c r="G49" s="8">
        <v>1000</v>
      </c>
      <c r="H49" s="8">
        <v>50</v>
      </c>
      <c r="I49" s="67"/>
      <c r="J49" s="67"/>
      <c r="K49" s="8">
        <v>2000</v>
      </c>
      <c r="L49" s="8">
        <v>150000.01</v>
      </c>
      <c r="M49" s="76"/>
      <c r="N49" s="76"/>
    </row>
    <row r="50" spans="3:14">
      <c r="C50" s="68" t="s">
        <v>81</v>
      </c>
      <c r="D50" s="77">
        <v>2023</v>
      </c>
      <c r="E50" s="65" t="s">
        <v>155</v>
      </c>
      <c r="F50" s="66">
        <v>1</v>
      </c>
      <c r="G50" s="8">
        <v>1000</v>
      </c>
      <c r="H50" s="8">
        <v>50</v>
      </c>
      <c r="I50" s="67"/>
      <c r="J50" s="67"/>
      <c r="K50" s="8">
        <v>2000</v>
      </c>
      <c r="L50" s="8">
        <v>112500.01</v>
      </c>
      <c r="M50" s="8"/>
      <c r="N50" s="8"/>
    </row>
    <row r="51" spans="3:14">
      <c r="C51" s="68" t="s">
        <v>50</v>
      </c>
      <c r="D51" s="77">
        <v>2023</v>
      </c>
      <c r="E51" s="65" t="s">
        <v>155</v>
      </c>
      <c r="F51" s="66">
        <v>1</v>
      </c>
      <c r="G51" s="8">
        <v>1000</v>
      </c>
      <c r="H51" s="8">
        <v>50</v>
      </c>
      <c r="I51" s="67"/>
      <c r="J51" s="67"/>
      <c r="K51" s="8">
        <v>2000</v>
      </c>
      <c r="L51" s="8">
        <v>75000.009999999995</v>
      </c>
      <c r="M51" s="8"/>
      <c r="N51" s="8"/>
    </row>
    <row r="52" spans="3:14">
      <c r="C52" s="68" t="s">
        <v>77</v>
      </c>
      <c r="D52" s="77">
        <v>2023</v>
      </c>
      <c r="E52" s="65" t="s">
        <v>155</v>
      </c>
      <c r="F52" s="66">
        <v>1</v>
      </c>
      <c r="G52" s="8">
        <v>1000</v>
      </c>
      <c r="H52" s="8">
        <v>50</v>
      </c>
      <c r="I52" s="67"/>
      <c r="J52" s="67"/>
      <c r="K52" s="8">
        <v>2000</v>
      </c>
      <c r="L52" s="8">
        <v>75000.009999999995</v>
      </c>
      <c r="M52" s="8"/>
      <c r="N52" s="8"/>
    </row>
    <row r="53" spans="3:14">
      <c r="C53" s="68" t="s">
        <v>79</v>
      </c>
      <c r="D53" s="77">
        <v>2023</v>
      </c>
      <c r="E53" s="65" t="s">
        <v>155</v>
      </c>
      <c r="F53" s="66">
        <v>2</v>
      </c>
      <c r="G53" s="8">
        <v>1000</v>
      </c>
      <c r="H53" s="8">
        <v>50</v>
      </c>
      <c r="I53" s="67"/>
      <c r="J53" s="67"/>
      <c r="K53" s="8">
        <v>0</v>
      </c>
      <c r="L53" s="8">
        <v>400000.01</v>
      </c>
      <c r="M53" s="8"/>
      <c r="N53" s="8"/>
    </row>
    <row r="54" spans="3:14">
      <c r="C54" s="68" t="s">
        <v>81</v>
      </c>
      <c r="D54" s="77">
        <v>2023</v>
      </c>
      <c r="E54" s="65" t="s">
        <v>155</v>
      </c>
      <c r="F54" s="66">
        <v>2</v>
      </c>
      <c r="G54" s="8">
        <v>1000</v>
      </c>
      <c r="H54" s="8">
        <v>50</v>
      </c>
      <c r="I54" s="67"/>
      <c r="J54" s="67"/>
      <c r="K54" s="8">
        <v>0</v>
      </c>
      <c r="L54" s="8">
        <v>200000.01</v>
      </c>
      <c r="M54" s="8"/>
      <c r="N54" s="8"/>
    </row>
    <row r="55" spans="3:14">
      <c r="C55" s="68" t="s">
        <v>50</v>
      </c>
      <c r="D55" s="77">
        <v>2023</v>
      </c>
      <c r="E55" s="65" t="s">
        <v>155</v>
      </c>
      <c r="F55" s="66">
        <v>2</v>
      </c>
      <c r="G55" s="8">
        <v>1000</v>
      </c>
      <c r="H55" s="8">
        <v>50</v>
      </c>
      <c r="I55" s="67"/>
      <c r="J55" s="67"/>
      <c r="K55" s="8">
        <v>0</v>
      </c>
      <c r="L55" s="8">
        <v>200000.01</v>
      </c>
      <c r="M55" s="8"/>
      <c r="N55" s="8"/>
    </row>
    <row r="56" spans="3:14">
      <c r="C56" s="68" t="s">
        <v>77</v>
      </c>
      <c r="D56" s="77">
        <v>2023</v>
      </c>
      <c r="E56" s="65" t="s">
        <v>155</v>
      </c>
      <c r="F56" s="66">
        <v>2</v>
      </c>
      <c r="G56" s="8">
        <v>1000</v>
      </c>
      <c r="H56" s="8">
        <v>50</v>
      </c>
      <c r="I56" s="67"/>
      <c r="J56" s="67"/>
      <c r="K56" s="8">
        <v>0</v>
      </c>
      <c r="L56" s="8">
        <v>200000.01</v>
      </c>
      <c r="M56" s="8"/>
      <c r="N56" s="8"/>
    </row>
    <row r="57" spans="3:14">
      <c r="C57" s="68" t="s">
        <v>148</v>
      </c>
      <c r="D57" s="77">
        <v>2024</v>
      </c>
      <c r="E57" s="65" t="s">
        <v>149</v>
      </c>
      <c r="F57" s="66"/>
      <c r="G57" s="8"/>
      <c r="H57" s="8"/>
      <c r="I57" s="67">
        <v>6</v>
      </c>
      <c r="J57" s="67">
        <v>16</v>
      </c>
      <c r="K57" s="8"/>
      <c r="L57" s="8">
        <v>2000</v>
      </c>
      <c r="M57" s="8">
        <v>1700</v>
      </c>
      <c r="N57" s="8">
        <v>1700</v>
      </c>
    </row>
    <row r="58" spans="3:14">
      <c r="C58" s="68" t="s">
        <v>148</v>
      </c>
      <c r="D58" s="77">
        <v>2024</v>
      </c>
      <c r="E58" s="65" t="s">
        <v>150</v>
      </c>
      <c r="F58" s="66"/>
      <c r="G58" s="8"/>
      <c r="H58" s="8"/>
      <c r="I58" s="67">
        <v>0</v>
      </c>
      <c r="J58" s="67">
        <v>5</v>
      </c>
      <c r="K58" s="8"/>
      <c r="L58" s="8">
        <v>2000</v>
      </c>
      <c r="M58" s="8">
        <v>1700</v>
      </c>
      <c r="N58" s="8">
        <v>1700</v>
      </c>
    </row>
    <row r="59" spans="3:14">
      <c r="C59" s="68" t="s">
        <v>151</v>
      </c>
      <c r="D59" s="77">
        <v>2024</v>
      </c>
      <c r="E59" s="65" t="s">
        <v>152</v>
      </c>
      <c r="F59" s="66"/>
      <c r="G59" s="8"/>
      <c r="H59" s="8"/>
      <c r="I59" s="67"/>
      <c r="J59" s="67"/>
      <c r="K59" s="8"/>
      <c r="L59" s="8">
        <v>500</v>
      </c>
      <c r="M59" s="8"/>
      <c r="N59" s="8"/>
    </row>
    <row r="60" spans="3:14">
      <c r="C60" s="68" t="s">
        <v>153</v>
      </c>
      <c r="D60" s="77">
        <v>2024</v>
      </c>
      <c r="E60" s="65" t="s">
        <v>152</v>
      </c>
      <c r="F60" s="66"/>
      <c r="G60" s="8"/>
      <c r="H60" s="8"/>
      <c r="I60" s="67"/>
      <c r="J60" s="67"/>
      <c r="K60" s="8"/>
      <c r="L60" s="8">
        <v>0.15</v>
      </c>
      <c r="M60" s="8"/>
      <c r="N60" s="8"/>
    </row>
    <row r="61" spans="3:14">
      <c r="C61" s="68" t="s">
        <v>154</v>
      </c>
      <c r="D61" s="77">
        <v>2024</v>
      </c>
      <c r="E61" s="65" t="s">
        <v>152</v>
      </c>
      <c r="F61" s="66"/>
      <c r="G61" s="8"/>
      <c r="H61" s="8"/>
      <c r="I61" s="67"/>
      <c r="J61" s="67"/>
      <c r="K61" s="8"/>
      <c r="L61" s="8">
        <v>2500</v>
      </c>
      <c r="M61" s="8"/>
      <c r="N61" s="8"/>
    </row>
    <row r="62" spans="3:14">
      <c r="C62" s="68" t="s">
        <v>79</v>
      </c>
      <c r="D62" s="77">
        <v>2024</v>
      </c>
      <c r="E62" s="65" t="s">
        <v>155</v>
      </c>
      <c r="F62" s="66">
        <v>1</v>
      </c>
      <c r="G62" s="8">
        <v>1000</v>
      </c>
      <c r="H62" s="8">
        <v>50</v>
      </c>
      <c r="I62" s="67"/>
      <c r="J62" s="67"/>
      <c r="K62" s="8">
        <v>2000</v>
      </c>
      <c r="L62" s="8">
        <v>150000.01</v>
      </c>
      <c r="M62" s="76"/>
      <c r="N62" s="76"/>
    </row>
    <row r="63" spans="3:14">
      <c r="C63" s="68" t="s">
        <v>81</v>
      </c>
      <c r="D63" s="77">
        <v>2024</v>
      </c>
      <c r="E63" s="65" t="s">
        <v>155</v>
      </c>
      <c r="F63" s="66">
        <v>1</v>
      </c>
      <c r="G63" s="8">
        <v>1000</v>
      </c>
      <c r="H63" s="8">
        <v>50</v>
      </c>
      <c r="I63" s="67"/>
      <c r="J63" s="67"/>
      <c r="K63" s="8">
        <v>2000</v>
      </c>
      <c r="L63" s="8">
        <v>112500.01</v>
      </c>
      <c r="M63" s="8"/>
      <c r="N63" s="8"/>
    </row>
    <row r="64" spans="3:14">
      <c r="C64" s="68" t="s">
        <v>50</v>
      </c>
      <c r="D64" s="77">
        <v>2024</v>
      </c>
      <c r="E64" s="65" t="s">
        <v>155</v>
      </c>
      <c r="F64" s="66">
        <v>1</v>
      </c>
      <c r="G64" s="8">
        <v>1000</v>
      </c>
      <c r="H64" s="8">
        <v>50</v>
      </c>
      <c r="I64" s="67"/>
      <c r="J64" s="67"/>
      <c r="K64" s="8">
        <v>2000</v>
      </c>
      <c r="L64" s="8">
        <v>75000.009999999995</v>
      </c>
      <c r="M64" s="8"/>
      <c r="N64" s="8"/>
    </row>
    <row r="65" spans="2:14">
      <c r="C65" s="68" t="s">
        <v>77</v>
      </c>
      <c r="D65" s="77">
        <v>2024</v>
      </c>
      <c r="E65" s="65" t="s">
        <v>155</v>
      </c>
      <c r="F65" s="66">
        <v>1</v>
      </c>
      <c r="G65" s="8">
        <v>1000</v>
      </c>
      <c r="H65" s="8">
        <v>50</v>
      </c>
      <c r="I65" s="67"/>
      <c r="J65" s="67"/>
      <c r="K65" s="8">
        <v>2000</v>
      </c>
      <c r="L65" s="8">
        <v>75000.009999999995</v>
      </c>
      <c r="M65" s="8"/>
      <c r="N65" s="8"/>
    </row>
    <row r="66" spans="2:14">
      <c r="C66" s="68" t="s">
        <v>79</v>
      </c>
      <c r="D66" s="77">
        <v>2024</v>
      </c>
      <c r="E66" s="65" t="s">
        <v>155</v>
      </c>
      <c r="F66" s="66">
        <v>2</v>
      </c>
      <c r="G66" s="8">
        <v>1000</v>
      </c>
      <c r="H66" s="8">
        <v>50</v>
      </c>
      <c r="I66" s="67"/>
      <c r="J66" s="67"/>
      <c r="K66" s="8">
        <v>0</v>
      </c>
      <c r="L66" s="8">
        <v>400000.01</v>
      </c>
      <c r="M66" s="8"/>
      <c r="N66" s="8"/>
    </row>
    <row r="67" spans="2:14">
      <c r="C67" s="68" t="s">
        <v>81</v>
      </c>
      <c r="D67" s="77">
        <v>2024</v>
      </c>
      <c r="E67" s="65" t="s">
        <v>155</v>
      </c>
      <c r="F67" s="66">
        <v>2</v>
      </c>
      <c r="G67" s="8">
        <v>1000</v>
      </c>
      <c r="H67" s="8">
        <v>50</v>
      </c>
      <c r="I67" s="67"/>
      <c r="J67" s="67"/>
      <c r="K67" s="8">
        <v>0</v>
      </c>
      <c r="L67" s="8">
        <v>200000.01</v>
      </c>
      <c r="M67" s="8"/>
      <c r="N67" s="8"/>
    </row>
    <row r="68" spans="2:14">
      <c r="C68" s="68" t="s">
        <v>50</v>
      </c>
      <c r="D68" s="77">
        <v>2024</v>
      </c>
      <c r="E68" s="65" t="s">
        <v>155</v>
      </c>
      <c r="F68" s="66">
        <v>2</v>
      </c>
      <c r="G68" s="8">
        <v>1000</v>
      </c>
      <c r="H68" s="8">
        <v>50</v>
      </c>
      <c r="I68" s="67"/>
      <c r="J68" s="67"/>
      <c r="K68" s="8">
        <v>0</v>
      </c>
      <c r="L68" s="8">
        <v>200000.01</v>
      </c>
      <c r="M68" s="8"/>
      <c r="N68" s="8"/>
    </row>
    <row r="69" spans="2:14">
      <c r="C69" s="68" t="s">
        <v>77</v>
      </c>
      <c r="D69" s="77">
        <v>2024</v>
      </c>
      <c r="E69" s="65" t="s">
        <v>155</v>
      </c>
      <c r="F69" s="66">
        <v>2</v>
      </c>
      <c r="G69" s="8">
        <v>1000</v>
      </c>
      <c r="H69" s="8">
        <v>50</v>
      </c>
      <c r="I69" s="67"/>
      <c r="J69" s="67"/>
      <c r="K69" s="8">
        <v>0</v>
      </c>
      <c r="L69" s="8">
        <v>200000.01</v>
      </c>
      <c r="M69" s="8"/>
      <c r="N69" s="8"/>
    </row>
    <row r="70" spans="2:14">
      <c r="D70" s="77"/>
      <c r="E70" s="65"/>
      <c r="F70" s="66"/>
      <c r="G70" s="8"/>
      <c r="H70" s="8"/>
      <c r="I70" s="67"/>
      <c r="J70" s="67"/>
      <c r="K70" s="8"/>
      <c r="L70" s="8"/>
      <c r="M70" s="8"/>
      <c r="N70" s="8"/>
    </row>
    <row r="71" spans="2:14">
      <c r="B71" s="10" t="s">
        <v>156</v>
      </c>
    </row>
    <row r="73" spans="2:14">
      <c r="C73" t="s">
        <v>84</v>
      </c>
      <c r="D73" s="7" t="s">
        <v>69</v>
      </c>
      <c r="E73" s="7" t="s">
        <v>70</v>
      </c>
      <c r="F73" s="7" t="s">
        <v>71</v>
      </c>
      <c r="G73" s="7" t="s">
        <v>72</v>
      </c>
      <c r="H73" s="7" t="s">
        <v>73</v>
      </c>
      <c r="I73" s="7" t="s">
        <v>74</v>
      </c>
      <c r="J73" s="7" t="s">
        <v>75</v>
      </c>
    </row>
    <row r="74" spans="2:14">
      <c r="C74" t="s">
        <v>157</v>
      </c>
      <c r="D74" s="8"/>
      <c r="E74" s="8">
        <v>1400</v>
      </c>
      <c r="F74" s="8">
        <v>1400</v>
      </c>
      <c r="G74" s="8">
        <v>3000</v>
      </c>
      <c r="H74" s="8">
        <v>1500</v>
      </c>
      <c r="I74" s="8">
        <v>1600</v>
      </c>
      <c r="J74" s="8">
        <v>1700</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FADC6-2DD7-4D61-B2E2-1F6DDD0FBA6D}">
  <sheetPr codeName="Sheet12"/>
  <dimension ref="A1:M54"/>
  <sheetViews>
    <sheetView zoomScale="60" zoomScaleNormal="60" workbookViewId="0">
      <selection activeCell="P45" sqref="P45"/>
    </sheetView>
  </sheetViews>
  <sheetFormatPr defaultRowHeight="14.5"/>
  <cols>
    <col min="2" max="2" width="26.453125" customWidth="1"/>
    <col min="3" max="3" width="32.54296875" customWidth="1"/>
    <col min="4" max="4" width="22.1796875" customWidth="1"/>
    <col min="5" max="32" width="10.54296875" customWidth="1"/>
  </cols>
  <sheetData>
    <row r="1" spans="1:10">
      <c r="A1" s="1" t="s">
        <v>163</v>
      </c>
      <c r="B1" s="1" t="s">
        <v>281</v>
      </c>
    </row>
    <row r="3" spans="1:10">
      <c r="B3" s="10" t="s">
        <v>282</v>
      </c>
    </row>
    <row r="4" spans="1:10">
      <c r="B4" s="80" t="s">
        <v>84</v>
      </c>
      <c r="C4" s="81" t="s">
        <v>283</v>
      </c>
      <c r="D4" s="82" t="s">
        <v>284</v>
      </c>
    </row>
    <row r="5" spans="1:10">
      <c r="B5" s="83" t="s">
        <v>285</v>
      </c>
      <c r="C5" s="84">
        <v>0</v>
      </c>
      <c r="D5" s="85">
        <v>7.6499999999999999E-2</v>
      </c>
    </row>
    <row r="6" spans="1:10">
      <c r="B6" s="61" t="s">
        <v>285</v>
      </c>
      <c r="C6" s="7">
        <v>1</v>
      </c>
      <c r="D6" s="86">
        <v>0.34</v>
      </c>
    </row>
    <row r="7" spans="1:10">
      <c r="B7" s="83" t="s">
        <v>285</v>
      </c>
      <c r="C7" s="84">
        <v>2</v>
      </c>
      <c r="D7" s="87">
        <v>0.4</v>
      </c>
    </row>
    <row r="8" spans="1:10">
      <c r="B8" s="61" t="s">
        <v>285</v>
      </c>
      <c r="C8" s="7" t="s">
        <v>286</v>
      </c>
      <c r="D8" s="86">
        <v>0.45</v>
      </c>
    </row>
    <row r="9" spans="1:10">
      <c r="B9" s="83" t="s">
        <v>287</v>
      </c>
      <c r="C9" s="84">
        <v>0</v>
      </c>
      <c r="D9" s="85">
        <v>7.6499999999999999E-2</v>
      </c>
    </row>
    <row r="10" spans="1:10">
      <c r="B10" s="61" t="s">
        <v>287</v>
      </c>
      <c r="C10" s="7">
        <v>1</v>
      </c>
      <c r="D10" s="88">
        <v>0.1598</v>
      </c>
    </row>
    <row r="11" spans="1:10">
      <c r="B11" s="83" t="s">
        <v>287</v>
      </c>
      <c r="C11" s="84">
        <v>2</v>
      </c>
      <c r="D11" s="85">
        <v>0.21060000000000001</v>
      </c>
    </row>
    <row r="12" spans="1:10">
      <c r="B12" s="61" t="s">
        <v>287</v>
      </c>
      <c r="C12" s="7" t="s">
        <v>286</v>
      </c>
      <c r="D12" s="88">
        <v>0.21060000000000001</v>
      </c>
    </row>
    <row r="14" spans="1:10">
      <c r="B14" s="10" t="s">
        <v>288</v>
      </c>
    </row>
    <row r="15" spans="1:10">
      <c r="B15" t="s">
        <v>84</v>
      </c>
      <c r="C15" s="81" t="s">
        <v>283</v>
      </c>
      <c r="D15" s="7" t="s">
        <v>69</v>
      </c>
      <c r="E15" s="7" t="s">
        <v>70</v>
      </c>
      <c r="F15" s="7" t="s">
        <v>71</v>
      </c>
      <c r="G15" s="7" t="s">
        <v>72</v>
      </c>
      <c r="H15" s="7" t="s">
        <v>73</v>
      </c>
      <c r="I15" s="7" t="s">
        <v>74</v>
      </c>
      <c r="J15" s="7" t="s">
        <v>75</v>
      </c>
    </row>
    <row r="16" spans="1:10">
      <c r="B16" t="s">
        <v>289</v>
      </c>
      <c r="C16" s="84">
        <v>0</v>
      </c>
      <c r="D16" s="89">
        <v>6780</v>
      </c>
      <c r="E16" s="90">
        <v>6920</v>
      </c>
      <c r="F16" s="90">
        <v>7030</v>
      </c>
      <c r="G16" s="91">
        <v>7100</v>
      </c>
      <c r="H16" s="91">
        <v>7320</v>
      </c>
      <c r="I16" s="91">
        <v>7840</v>
      </c>
      <c r="J16" s="91">
        <v>8260</v>
      </c>
    </row>
    <row r="17" spans="2:11">
      <c r="B17" t="s">
        <v>289</v>
      </c>
      <c r="C17" s="7">
        <v>1</v>
      </c>
      <c r="D17" s="89">
        <v>10180</v>
      </c>
      <c r="E17" s="90">
        <v>10370</v>
      </c>
      <c r="F17" s="90">
        <v>10540</v>
      </c>
      <c r="G17" s="91">
        <v>10640</v>
      </c>
      <c r="H17" s="91">
        <v>10980</v>
      </c>
      <c r="I17" s="91">
        <v>11750</v>
      </c>
      <c r="J17" s="91">
        <v>12390</v>
      </c>
    </row>
    <row r="18" spans="2:11">
      <c r="B18" t="s">
        <v>289</v>
      </c>
      <c r="C18" s="84">
        <v>2</v>
      </c>
      <c r="D18" s="89">
        <v>14290</v>
      </c>
      <c r="E18" s="90">
        <v>14570</v>
      </c>
      <c r="F18" s="90">
        <v>14800</v>
      </c>
      <c r="G18" s="91">
        <v>14950</v>
      </c>
      <c r="H18" s="91">
        <v>15410</v>
      </c>
      <c r="I18" s="91">
        <v>16510</v>
      </c>
      <c r="J18" s="91">
        <v>17400</v>
      </c>
    </row>
    <row r="19" spans="2:11">
      <c r="B19" t="s">
        <v>289</v>
      </c>
      <c r="C19" s="7" t="s">
        <v>286</v>
      </c>
      <c r="D19" s="89">
        <v>14290</v>
      </c>
      <c r="E19" s="90">
        <v>14570</v>
      </c>
      <c r="F19" s="90">
        <v>14800</v>
      </c>
      <c r="G19" s="91">
        <v>14950</v>
      </c>
      <c r="H19" s="91">
        <v>15410</v>
      </c>
      <c r="I19" s="91">
        <v>16510</v>
      </c>
      <c r="J19" s="91">
        <v>17400</v>
      </c>
    </row>
    <row r="20" spans="2:11">
      <c r="B20" t="s">
        <v>290</v>
      </c>
      <c r="C20" s="84">
        <v>0</v>
      </c>
      <c r="D20" s="89">
        <v>519</v>
      </c>
      <c r="E20" s="90">
        <v>529</v>
      </c>
      <c r="F20" s="90">
        <v>538</v>
      </c>
      <c r="G20" s="91">
        <v>543</v>
      </c>
      <c r="H20" s="91">
        <v>560</v>
      </c>
      <c r="I20" s="91">
        <v>600</v>
      </c>
      <c r="J20" s="91">
        <v>632</v>
      </c>
    </row>
    <row r="21" spans="2:11">
      <c r="B21" t="s">
        <v>290</v>
      </c>
      <c r="C21" s="7">
        <v>1</v>
      </c>
      <c r="D21" s="89">
        <v>3461</v>
      </c>
      <c r="E21" s="90">
        <v>3526</v>
      </c>
      <c r="F21" s="90">
        <v>3584</v>
      </c>
      <c r="G21" s="91">
        <v>3618</v>
      </c>
      <c r="H21" s="91">
        <v>3733</v>
      </c>
      <c r="I21" s="91">
        <v>3995</v>
      </c>
      <c r="J21" s="91">
        <v>4213</v>
      </c>
    </row>
    <row r="22" spans="2:11">
      <c r="B22" t="s">
        <v>290</v>
      </c>
      <c r="C22" s="84">
        <v>2</v>
      </c>
      <c r="D22" s="89">
        <v>5716</v>
      </c>
      <c r="E22" s="90">
        <v>5828</v>
      </c>
      <c r="F22" s="90">
        <v>5920</v>
      </c>
      <c r="G22" s="91">
        <v>5980</v>
      </c>
      <c r="H22" s="91">
        <v>6164</v>
      </c>
      <c r="I22" s="91">
        <v>6604</v>
      </c>
      <c r="J22" s="91">
        <v>6960</v>
      </c>
    </row>
    <row r="23" spans="2:11">
      <c r="B23" t="s">
        <v>290</v>
      </c>
      <c r="C23" s="7" t="s">
        <v>286</v>
      </c>
      <c r="D23" s="89">
        <v>6431</v>
      </c>
      <c r="E23" s="90">
        <v>6557</v>
      </c>
      <c r="F23" s="90">
        <v>6660</v>
      </c>
      <c r="G23" s="91">
        <v>6728</v>
      </c>
      <c r="H23" s="91">
        <v>6935</v>
      </c>
      <c r="I23" s="91">
        <v>7430</v>
      </c>
      <c r="J23" s="91">
        <v>7830</v>
      </c>
    </row>
    <row r="25" spans="2:11">
      <c r="B25" s="10" t="s">
        <v>291</v>
      </c>
    </row>
    <row r="26" spans="2:11">
      <c r="B26" t="s">
        <v>66</v>
      </c>
      <c r="C26" t="s">
        <v>84</v>
      </c>
      <c r="D26" s="81" t="s">
        <v>283</v>
      </c>
      <c r="E26" s="82" t="s">
        <v>69</v>
      </c>
      <c r="F26" s="82" t="s">
        <v>70</v>
      </c>
      <c r="G26" s="82" t="s">
        <v>71</v>
      </c>
      <c r="H26" s="82" t="s">
        <v>72</v>
      </c>
      <c r="I26" s="82" t="s">
        <v>73</v>
      </c>
      <c r="J26" s="82" t="s">
        <v>74</v>
      </c>
      <c r="K26" s="82" t="s">
        <v>75</v>
      </c>
    </row>
    <row r="27" spans="2:11">
      <c r="B27" t="s">
        <v>79</v>
      </c>
      <c r="C27" t="s">
        <v>292</v>
      </c>
      <c r="D27" s="84">
        <v>0</v>
      </c>
      <c r="E27" s="92">
        <v>14170</v>
      </c>
      <c r="F27" s="92">
        <v>14450</v>
      </c>
      <c r="G27" s="92">
        <v>14680</v>
      </c>
      <c r="H27" s="92">
        <v>14820</v>
      </c>
      <c r="I27" s="92">
        <v>15290</v>
      </c>
      <c r="J27" s="92">
        <v>16370</v>
      </c>
      <c r="K27" s="92">
        <v>17250</v>
      </c>
    </row>
    <row r="28" spans="2:11">
      <c r="B28" t="s">
        <v>79</v>
      </c>
      <c r="C28" t="s">
        <v>292</v>
      </c>
      <c r="D28" s="7">
        <v>1</v>
      </c>
      <c r="E28" s="92">
        <v>24350</v>
      </c>
      <c r="F28" s="92">
        <v>24820</v>
      </c>
      <c r="G28" s="92">
        <v>25220</v>
      </c>
      <c r="H28" s="92">
        <v>25470</v>
      </c>
      <c r="I28" s="92">
        <v>26260</v>
      </c>
      <c r="J28" s="92">
        <v>28120</v>
      </c>
      <c r="K28" s="92">
        <v>29640</v>
      </c>
    </row>
    <row r="29" spans="2:11">
      <c r="B29" t="s">
        <v>79</v>
      </c>
      <c r="C29" t="s">
        <v>292</v>
      </c>
      <c r="D29" s="84">
        <v>2</v>
      </c>
      <c r="E29" s="92">
        <v>24350</v>
      </c>
      <c r="F29" s="92">
        <v>24820</v>
      </c>
      <c r="G29" s="92">
        <v>25220</v>
      </c>
      <c r="H29" s="92">
        <v>25470</v>
      </c>
      <c r="I29" s="92">
        <v>26260</v>
      </c>
      <c r="J29" s="92">
        <v>28120</v>
      </c>
      <c r="K29" s="92">
        <v>29640</v>
      </c>
    </row>
    <row r="30" spans="2:11">
      <c r="B30" t="s">
        <v>79</v>
      </c>
      <c r="C30" t="s">
        <v>292</v>
      </c>
      <c r="D30" s="7" t="s">
        <v>286</v>
      </c>
      <c r="E30" s="92">
        <v>24350</v>
      </c>
      <c r="F30" s="92">
        <v>24820</v>
      </c>
      <c r="G30" s="92">
        <v>25220</v>
      </c>
      <c r="H30" s="92">
        <v>25470</v>
      </c>
      <c r="I30" s="92">
        <v>26260</v>
      </c>
      <c r="J30" s="92">
        <v>28120</v>
      </c>
      <c r="K30" s="92">
        <v>29640</v>
      </c>
    </row>
    <row r="31" spans="2:11">
      <c r="B31" t="s">
        <v>79</v>
      </c>
      <c r="C31" t="s">
        <v>293</v>
      </c>
      <c r="D31" s="84">
        <v>0</v>
      </c>
      <c r="E31" s="92">
        <v>20950</v>
      </c>
      <c r="F31" s="92">
        <v>21370</v>
      </c>
      <c r="G31" s="92">
        <v>21710</v>
      </c>
      <c r="H31" s="92">
        <v>21920</v>
      </c>
      <c r="I31" s="92">
        <v>22610</v>
      </c>
      <c r="J31" s="92">
        <v>24210</v>
      </c>
      <c r="K31" s="92">
        <v>25511</v>
      </c>
    </row>
    <row r="32" spans="2:11">
      <c r="B32" t="s">
        <v>79</v>
      </c>
      <c r="C32" t="s">
        <v>293</v>
      </c>
      <c r="D32" s="7">
        <v>1</v>
      </c>
      <c r="E32" s="92">
        <v>46010</v>
      </c>
      <c r="F32" s="92">
        <v>46884</v>
      </c>
      <c r="G32" s="92">
        <v>47646</v>
      </c>
      <c r="H32" s="92">
        <v>48108</v>
      </c>
      <c r="I32" s="92">
        <v>49622</v>
      </c>
      <c r="J32" s="92">
        <v>53120</v>
      </c>
      <c r="K32" s="92">
        <v>56004</v>
      </c>
    </row>
    <row r="33" spans="2:13">
      <c r="B33" t="s">
        <v>79</v>
      </c>
      <c r="C33" t="s">
        <v>293</v>
      </c>
      <c r="D33" s="84">
        <v>2</v>
      </c>
      <c r="E33" s="92">
        <v>51492</v>
      </c>
      <c r="F33" s="92">
        <v>52493</v>
      </c>
      <c r="G33" s="92">
        <v>53330</v>
      </c>
      <c r="H33" s="92">
        <v>53865</v>
      </c>
      <c r="I33" s="92">
        <v>55529</v>
      </c>
      <c r="J33" s="92">
        <v>59478</v>
      </c>
      <c r="K33" s="92">
        <v>62688</v>
      </c>
    </row>
    <row r="34" spans="2:13">
      <c r="B34" t="s">
        <v>79</v>
      </c>
      <c r="C34" t="s">
        <v>293</v>
      </c>
      <c r="D34" s="7" t="s">
        <v>286</v>
      </c>
      <c r="E34" s="92">
        <v>54884</v>
      </c>
      <c r="F34" s="92">
        <v>55952</v>
      </c>
      <c r="G34" s="92">
        <v>56844</v>
      </c>
      <c r="H34" s="92">
        <v>57414</v>
      </c>
      <c r="I34" s="92">
        <v>59187</v>
      </c>
      <c r="J34" s="92">
        <v>63398</v>
      </c>
      <c r="K34" s="92">
        <v>66819</v>
      </c>
    </row>
    <row r="35" spans="2:13">
      <c r="B35" t="s">
        <v>81</v>
      </c>
      <c r="C35" t="s">
        <v>292</v>
      </c>
      <c r="D35" s="84">
        <v>0</v>
      </c>
      <c r="E35" s="92">
        <v>8490</v>
      </c>
      <c r="F35" s="92">
        <v>8650</v>
      </c>
      <c r="G35" s="92">
        <v>8790</v>
      </c>
      <c r="H35" s="92">
        <v>8880</v>
      </c>
      <c r="I35" s="92">
        <v>9160</v>
      </c>
      <c r="J35" s="92">
        <v>9800</v>
      </c>
      <c r="K35" s="92">
        <v>10330</v>
      </c>
      <c r="M35" t="b">
        <f>EITCPhaseOut[[#This Row],[2023]]=J43</f>
        <v>1</v>
      </c>
    </row>
    <row r="36" spans="2:13">
      <c r="B36" t="s">
        <v>81</v>
      </c>
      <c r="C36" t="s">
        <v>292</v>
      </c>
      <c r="D36" s="7">
        <v>1</v>
      </c>
      <c r="E36" s="92">
        <v>18660</v>
      </c>
      <c r="F36" s="92">
        <v>19030</v>
      </c>
      <c r="G36" s="92">
        <v>19330</v>
      </c>
      <c r="H36" s="92">
        <v>19520</v>
      </c>
      <c r="I36" s="92">
        <v>20130</v>
      </c>
      <c r="J36" s="92">
        <v>21560</v>
      </c>
      <c r="K36" s="92">
        <v>22720</v>
      </c>
      <c r="M36" t="b">
        <f>EITCPhaseOut[[#This Row],[2023]]=J44</f>
        <v>1</v>
      </c>
    </row>
    <row r="37" spans="2:13">
      <c r="B37" t="s">
        <v>81</v>
      </c>
      <c r="C37" t="s">
        <v>292</v>
      </c>
      <c r="D37" s="84">
        <v>2</v>
      </c>
      <c r="E37" s="92">
        <v>18660</v>
      </c>
      <c r="F37" s="92">
        <v>19030</v>
      </c>
      <c r="G37" s="92">
        <v>19330</v>
      </c>
      <c r="H37" s="92">
        <v>19520</v>
      </c>
      <c r="I37" s="92">
        <v>20130</v>
      </c>
      <c r="J37" s="92">
        <v>21560</v>
      </c>
      <c r="K37" s="92">
        <v>22720</v>
      </c>
      <c r="M37" t="b">
        <f>EITCPhaseOut[[#This Row],[2023]]=J45</f>
        <v>1</v>
      </c>
    </row>
    <row r="38" spans="2:13">
      <c r="B38" t="s">
        <v>81</v>
      </c>
      <c r="C38" t="s">
        <v>292</v>
      </c>
      <c r="D38" s="7" t="s">
        <v>286</v>
      </c>
      <c r="E38" s="92">
        <v>18660</v>
      </c>
      <c r="F38" s="92">
        <v>19030</v>
      </c>
      <c r="G38" s="92">
        <v>19330</v>
      </c>
      <c r="H38" s="92">
        <v>19520</v>
      </c>
      <c r="I38" s="92">
        <v>20130</v>
      </c>
      <c r="J38" s="92">
        <v>21560</v>
      </c>
      <c r="K38" s="92">
        <v>22720</v>
      </c>
      <c r="M38" t="b">
        <f>EITCPhaseOut[[#This Row],[2023]]=J46</f>
        <v>1</v>
      </c>
    </row>
    <row r="39" spans="2:13">
      <c r="B39" t="s">
        <v>81</v>
      </c>
      <c r="C39" t="s">
        <v>293</v>
      </c>
      <c r="D39" s="84">
        <v>0</v>
      </c>
      <c r="E39" s="92">
        <v>15270</v>
      </c>
      <c r="F39" s="92">
        <v>15570</v>
      </c>
      <c r="G39" s="92">
        <v>15820</v>
      </c>
      <c r="H39" s="92">
        <v>15980</v>
      </c>
      <c r="I39" s="92">
        <v>16480</v>
      </c>
      <c r="J39" s="92">
        <v>17640</v>
      </c>
      <c r="K39" s="92">
        <v>18591</v>
      </c>
      <c r="M39" t="b">
        <f>EITCPhaseOut[[#This Row],[2023]]=J47</f>
        <v>1</v>
      </c>
    </row>
    <row r="40" spans="2:13">
      <c r="B40" t="s">
        <v>81</v>
      </c>
      <c r="C40" t="s">
        <v>293</v>
      </c>
      <c r="D40" s="7">
        <v>1</v>
      </c>
      <c r="E40" s="92">
        <v>40320</v>
      </c>
      <c r="F40" s="92">
        <v>41094</v>
      </c>
      <c r="G40" s="92">
        <v>41756</v>
      </c>
      <c r="H40" s="92">
        <v>42158</v>
      </c>
      <c r="I40" s="92">
        <v>43492</v>
      </c>
      <c r="J40" s="92">
        <v>46560</v>
      </c>
      <c r="K40" s="92">
        <v>49084</v>
      </c>
      <c r="M40" t="b">
        <f>EITCPhaseOut[[#This Row],[2023]]=J48</f>
        <v>1</v>
      </c>
    </row>
    <row r="41" spans="2:13">
      <c r="B41" t="s">
        <v>81</v>
      </c>
      <c r="C41" t="s">
        <v>293</v>
      </c>
      <c r="D41" s="84">
        <v>2</v>
      </c>
      <c r="E41" s="92">
        <v>45802</v>
      </c>
      <c r="F41" s="92">
        <v>46703</v>
      </c>
      <c r="G41" s="92">
        <v>47440</v>
      </c>
      <c r="H41" s="92">
        <v>47915</v>
      </c>
      <c r="I41" s="92">
        <v>49399</v>
      </c>
      <c r="J41" s="92">
        <v>52918</v>
      </c>
      <c r="K41" s="92">
        <v>55768</v>
      </c>
      <c r="M41" t="b">
        <f>EITCPhaseOut[[#This Row],[2023]]=J49</f>
        <v>1</v>
      </c>
    </row>
    <row r="42" spans="2:13">
      <c r="B42" t="s">
        <v>81</v>
      </c>
      <c r="C42" t="s">
        <v>293</v>
      </c>
      <c r="D42" s="7" t="s">
        <v>286</v>
      </c>
      <c r="E42" s="92">
        <v>49194</v>
      </c>
      <c r="F42" s="92">
        <v>50162</v>
      </c>
      <c r="G42" s="92">
        <v>50954</v>
      </c>
      <c r="H42" s="92">
        <v>51464</v>
      </c>
      <c r="I42" s="92">
        <v>53057</v>
      </c>
      <c r="J42" s="92">
        <v>56838</v>
      </c>
      <c r="K42" s="92">
        <v>59899</v>
      </c>
      <c r="M42" t="b">
        <f>EITCPhaseOut[[#This Row],[2023]]=J50</f>
        <v>1</v>
      </c>
    </row>
    <row r="43" spans="2:13">
      <c r="B43" t="s">
        <v>50</v>
      </c>
      <c r="C43" t="s">
        <v>292</v>
      </c>
      <c r="D43" s="84">
        <v>0</v>
      </c>
      <c r="E43" s="92">
        <v>8490</v>
      </c>
      <c r="F43" s="92">
        <v>8650</v>
      </c>
      <c r="G43" s="92">
        <v>8790</v>
      </c>
      <c r="H43" s="92">
        <v>8880</v>
      </c>
      <c r="I43" s="92">
        <v>9160</v>
      </c>
      <c r="J43" s="92">
        <v>9800</v>
      </c>
      <c r="K43" s="92">
        <v>10330</v>
      </c>
    </row>
    <row r="44" spans="2:13">
      <c r="B44" t="s">
        <v>50</v>
      </c>
      <c r="C44" t="s">
        <v>292</v>
      </c>
      <c r="D44" s="7">
        <v>1</v>
      </c>
      <c r="E44" s="92">
        <v>18660</v>
      </c>
      <c r="F44" s="92">
        <v>19030</v>
      </c>
      <c r="G44" s="92">
        <v>19330</v>
      </c>
      <c r="H44" s="92">
        <v>19520</v>
      </c>
      <c r="I44" s="92">
        <v>20130</v>
      </c>
      <c r="J44" s="92">
        <v>21560</v>
      </c>
      <c r="K44" s="92">
        <v>22720</v>
      </c>
    </row>
    <row r="45" spans="2:13">
      <c r="B45" t="s">
        <v>50</v>
      </c>
      <c r="C45" t="s">
        <v>292</v>
      </c>
      <c r="D45" s="84">
        <v>2</v>
      </c>
      <c r="E45" s="92">
        <v>18660</v>
      </c>
      <c r="F45" s="92">
        <v>19030</v>
      </c>
      <c r="G45" s="92">
        <v>19330</v>
      </c>
      <c r="H45" s="92">
        <v>19520</v>
      </c>
      <c r="I45" s="92">
        <v>20130</v>
      </c>
      <c r="J45" s="92">
        <v>21560</v>
      </c>
      <c r="K45" s="92">
        <v>22720</v>
      </c>
    </row>
    <row r="46" spans="2:13">
      <c r="B46" t="s">
        <v>50</v>
      </c>
      <c r="C46" t="s">
        <v>292</v>
      </c>
      <c r="D46" s="7" t="s">
        <v>286</v>
      </c>
      <c r="E46" s="92">
        <v>18660</v>
      </c>
      <c r="F46" s="92">
        <v>19030</v>
      </c>
      <c r="G46" s="92">
        <v>19330</v>
      </c>
      <c r="H46" s="92">
        <v>19520</v>
      </c>
      <c r="I46" s="92">
        <v>20130</v>
      </c>
      <c r="J46" s="92">
        <v>21560</v>
      </c>
      <c r="K46" s="92">
        <v>22720</v>
      </c>
    </row>
    <row r="47" spans="2:13">
      <c r="B47" t="s">
        <v>50</v>
      </c>
      <c r="C47" t="s">
        <v>293</v>
      </c>
      <c r="D47" s="84">
        <v>0</v>
      </c>
      <c r="E47" s="92">
        <v>15270</v>
      </c>
      <c r="F47" s="92">
        <v>15570</v>
      </c>
      <c r="G47" s="92">
        <v>15820</v>
      </c>
      <c r="H47" s="92">
        <v>15980</v>
      </c>
      <c r="I47" s="92">
        <v>16480</v>
      </c>
      <c r="J47" s="92">
        <v>17640</v>
      </c>
      <c r="K47" s="92">
        <v>18591</v>
      </c>
    </row>
    <row r="48" spans="2:13">
      <c r="B48" t="s">
        <v>50</v>
      </c>
      <c r="C48" t="s">
        <v>293</v>
      </c>
      <c r="D48" s="7">
        <v>1</v>
      </c>
      <c r="E48" s="92">
        <v>40320</v>
      </c>
      <c r="F48" s="92">
        <v>41094</v>
      </c>
      <c r="G48" s="92">
        <v>41756</v>
      </c>
      <c r="H48" s="92">
        <v>42158</v>
      </c>
      <c r="I48" s="92">
        <v>43492</v>
      </c>
      <c r="J48" s="92">
        <v>46560</v>
      </c>
      <c r="K48" s="92">
        <v>49084</v>
      </c>
    </row>
    <row r="49" spans="2:11">
      <c r="B49" t="s">
        <v>50</v>
      </c>
      <c r="C49" t="s">
        <v>293</v>
      </c>
      <c r="D49" s="84">
        <v>2</v>
      </c>
      <c r="E49" s="92">
        <v>45802</v>
      </c>
      <c r="F49" s="92">
        <v>46703</v>
      </c>
      <c r="G49" s="92">
        <v>47440</v>
      </c>
      <c r="H49" s="92">
        <v>47915</v>
      </c>
      <c r="I49" s="92">
        <v>49399</v>
      </c>
      <c r="J49" s="92">
        <v>52918</v>
      </c>
      <c r="K49" s="92">
        <v>55768</v>
      </c>
    </row>
    <row r="50" spans="2:11">
      <c r="B50" t="s">
        <v>50</v>
      </c>
      <c r="C50" t="s">
        <v>293</v>
      </c>
      <c r="D50" s="7" t="s">
        <v>286</v>
      </c>
      <c r="E50" s="92">
        <v>49194</v>
      </c>
      <c r="F50" s="92">
        <v>50162</v>
      </c>
      <c r="G50" s="92">
        <v>50954</v>
      </c>
      <c r="H50" s="92">
        <v>51464</v>
      </c>
      <c r="I50" s="92">
        <v>53057</v>
      </c>
      <c r="J50" s="92">
        <v>56838</v>
      </c>
      <c r="K50" s="92">
        <v>59899</v>
      </c>
    </row>
    <row r="52" spans="2:11">
      <c r="B52" s="10" t="s">
        <v>294</v>
      </c>
    </row>
    <row r="53" spans="2:11">
      <c r="B53" t="s">
        <v>84</v>
      </c>
      <c r="C53" s="7" t="s">
        <v>69</v>
      </c>
      <c r="D53" s="7" t="s">
        <v>70</v>
      </c>
      <c r="E53" t="s">
        <v>71</v>
      </c>
      <c r="F53" t="s">
        <v>72</v>
      </c>
      <c r="G53" t="s">
        <v>73</v>
      </c>
      <c r="H53" t="s">
        <v>74</v>
      </c>
      <c r="I53" t="s">
        <v>75</v>
      </c>
    </row>
    <row r="54" spans="2:11">
      <c r="B54" t="s">
        <v>295</v>
      </c>
      <c r="C54" s="90">
        <v>3500</v>
      </c>
      <c r="D54" s="90">
        <v>3600</v>
      </c>
      <c r="E54" s="90">
        <v>3650</v>
      </c>
      <c r="F54" s="90">
        <v>10000</v>
      </c>
      <c r="G54" s="92">
        <v>10000</v>
      </c>
      <c r="H54" s="92">
        <v>11000</v>
      </c>
      <c r="I54" s="92">
        <v>11600</v>
      </c>
    </row>
  </sheetData>
  <pageMargins left="0.7" right="0.7" top="0.75" bottom="0.75" header="0.3" footer="0.3"/>
  <pageSetup orientation="portrait"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1D4AC-D42B-4273-B0C2-F593E78B779C}">
  <sheetPr codeName="Sheet5"/>
  <dimension ref="A1:DQ409"/>
  <sheetViews>
    <sheetView zoomScale="70" zoomScaleNormal="70" workbookViewId="0">
      <pane xSplit="9" ySplit="1" topLeftCell="DD2" activePane="bottomRight" state="frozen"/>
      <selection pane="topRight" activeCell="J1" sqref="J1"/>
      <selection pane="bottomLeft" activeCell="A2" sqref="A2"/>
      <selection pane="bottomRight" activeCell="DM23" sqref="DM23"/>
    </sheetView>
  </sheetViews>
  <sheetFormatPr defaultRowHeight="14.5"/>
  <cols>
    <col min="2" max="2" width="16" customWidth="1"/>
    <col min="3" max="3" width="18.7265625" bestFit="1" customWidth="1"/>
    <col min="4" max="4" width="11.1796875" customWidth="1"/>
    <col min="5" max="5" width="13.453125" customWidth="1"/>
    <col min="6" max="6" width="23.1796875" bestFit="1" customWidth="1"/>
    <col min="7" max="7" width="29" bestFit="1" customWidth="1"/>
    <col min="8" max="8" width="10.453125" customWidth="1"/>
    <col min="9" max="9" width="9.54296875" customWidth="1"/>
    <col min="10" max="18" width="17.1796875" customWidth="1"/>
    <col min="19" max="22" width="18.1796875" customWidth="1"/>
    <col min="23" max="31" width="11" customWidth="1"/>
    <col min="32" max="34" width="12" customWidth="1"/>
    <col min="35" max="35" width="11.1796875" customWidth="1"/>
    <col min="36" max="36" width="20.1796875" customWidth="1"/>
    <col min="37" max="37" width="27.453125" customWidth="1"/>
    <col min="38" max="38" width="21.7265625" customWidth="1"/>
    <col min="39" max="39" width="26.26953125" customWidth="1"/>
    <col min="40" max="40" width="28.7265625" customWidth="1"/>
    <col min="41" max="41" width="16.26953125" customWidth="1"/>
    <col min="42" max="42" width="24.453125" customWidth="1"/>
    <col min="43" max="43" width="15.54296875" customWidth="1"/>
    <col min="44" max="44" width="10.54296875" customWidth="1"/>
    <col min="45" max="46" width="30" customWidth="1"/>
    <col min="47" max="48" width="33.1796875" customWidth="1"/>
    <col min="49" max="49" width="18.81640625" customWidth="1"/>
    <col min="50" max="50" width="22" customWidth="1"/>
    <col min="51" max="51" width="26.26953125" customWidth="1"/>
    <col min="52" max="57" width="24.1796875" customWidth="1"/>
    <col min="58" max="62" width="18" customWidth="1"/>
    <col min="63" max="63" width="25.26953125" customWidth="1"/>
    <col min="64" max="64" width="21.81640625" customWidth="1"/>
    <col min="65" max="67" width="19" customWidth="1"/>
    <col min="68" max="70" width="16.7265625" customWidth="1"/>
    <col min="71" max="71" width="21.54296875" customWidth="1"/>
    <col min="72" max="73" width="17" customWidth="1"/>
    <col min="74" max="74" width="17.1796875" customWidth="1"/>
    <col min="75" max="75" width="25.1796875" customWidth="1"/>
    <col min="76" max="76" width="22.26953125" customWidth="1"/>
    <col min="77" max="77" width="21.7265625" customWidth="1"/>
    <col min="78" max="78" width="21.54296875" customWidth="1"/>
    <col min="79" max="79" width="18.1796875" customWidth="1"/>
    <col min="80" max="80" width="23.26953125" customWidth="1"/>
    <col min="81" max="81" width="23" customWidth="1"/>
    <col min="82" max="82" width="22.453125" customWidth="1"/>
    <col min="83" max="83" width="27" customWidth="1"/>
    <col min="84" max="84" width="18.26953125" customWidth="1"/>
    <col min="85" max="85" width="26.453125" customWidth="1"/>
    <col min="86" max="86" width="17.81640625" customWidth="1"/>
    <col min="87" max="87" width="23" customWidth="1"/>
    <col min="88" max="89" width="16.54296875" customWidth="1"/>
    <col min="90" max="91" width="16.81640625" customWidth="1"/>
    <col min="92" max="92" width="16.453125" customWidth="1"/>
    <col min="93" max="94" width="15.54296875" customWidth="1"/>
    <col min="95" max="95" width="14" customWidth="1"/>
    <col min="96" max="96" width="16.1796875" customWidth="1"/>
    <col min="97" max="97" width="14.54296875" customWidth="1"/>
    <col min="98" max="98" width="16" customWidth="1"/>
    <col min="99" max="99" width="17.453125" customWidth="1"/>
    <col min="100" max="100" width="16.1796875" customWidth="1"/>
    <col min="101" max="101" width="15.54296875" customWidth="1"/>
    <col min="102" max="103" width="16.1796875" customWidth="1"/>
    <col min="104" max="104" width="22.81640625" customWidth="1"/>
    <col min="105" max="105" width="15.54296875" customWidth="1"/>
    <col min="106" max="106" width="19" customWidth="1"/>
    <col min="107" max="107" width="16.7265625" customWidth="1"/>
    <col min="108" max="108" width="17" customWidth="1"/>
    <col min="109" max="109" width="17.1796875" customWidth="1"/>
    <col min="113" max="113" width="13.54296875" bestFit="1" customWidth="1"/>
    <col min="114" max="114" width="7.453125" bestFit="1" customWidth="1"/>
    <col min="115" max="115" width="43.1796875" bestFit="1" customWidth="1"/>
    <col min="116" max="116" width="8.7265625" bestFit="1" customWidth="1"/>
    <col min="117" max="117" width="19.453125" bestFit="1" customWidth="1"/>
    <col min="118" max="118" width="18" bestFit="1" customWidth="1"/>
    <col min="119" max="119" width="23.1796875" bestFit="1" customWidth="1"/>
  </cols>
  <sheetData>
    <row r="1" spans="1:121">
      <c r="B1" t="s">
        <v>164</v>
      </c>
      <c r="C1" t="s">
        <v>165</v>
      </c>
      <c r="D1" t="s">
        <v>166</v>
      </c>
      <c r="E1" t="s">
        <v>167</v>
      </c>
      <c r="F1" t="s">
        <v>168</v>
      </c>
      <c r="G1" t="s">
        <v>169</v>
      </c>
      <c r="H1" t="s">
        <v>170</v>
      </c>
      <c r="I1" t="s">
        <v>171</v>
      </c>
      <c r="J1" t="s">
        <v>172</v>
      </c>
      <c r="K1" t="s">
        <v>173</v>
      </c>
      <c r="L1" t="s">
        <v>174</v>
      </c>
      <c r="M1" t="s">
        <v>175</v>
      </c>
      <c r="N1" t="s">
        <v>176</v>
      </c>
      <c r="O1" t="s">
        <v>177</v>
      </c>
      <c r="P1" t="s">
        <v>178</v>
      </c>
      <c r="Q1" t="s">
        <v>179</v>
      </c>
      <c r="R1" t="s">
        <v>180</v>
      </c>
      <c r="S1" t="s">
        <v>181</v>
      </c>
      <c r="T1" t="s">
        <v>182</v>
      </c>
      <c r="U1" t="s">
        <v>183</v>
      </c>
      <c r="V1" t="s">
        <v>184</v>
      </c>
      <c r="W1" t="s">
        <v>185</v>
      </c>
      <c r="X1" t="s">
        <v>186</v>
      </c>
      <c r="Y1" t="s">
        <v>187</v>
      </c>
      <c r="Z1" t="s">
        <v>188</v>
      </c>
      <c r="AA1" t="s">
        <v>189</v>
      </c>
      <c r="AB1" t="s">
        <v>190</v>
      </c>
      <c r="AC1" t="s">
        <v>191</v>
      </c>
      <c r="AD1" t="s">
        <v>192</v>
      </c>
      <c r="AE1" t="s">
        <v>193</v>
      </c>
      <c r="AF1" t="s">
        <v>194</v>
      </c>
      <c r="AG1" t="s">
        <v>195</v>
      </c>
      <c r="AH1" t="s">
        <v>196</v>
      </c>
      <c r="AI1" t="s">
        <v>197</v>
      </c>
      <c r="AJ1" t="s">
        <v>198</v>
      </c>
      <c r="AK1" t="s">
        <v>199</v>
      </c>
      <c r="AL1" t="s">
        <v>200</v>
      </c>
      <c r="AM1" t="s">
        <v>201</v>
      </c>
      <c r="AN1" t="s">
        <v>202</v>
      </c>
      <c r="AO1" t="s">
        <v>203</v>
      </c>
      <c r="AP1" t="s">
        <v>204</v>
      </c>
      <c r="AQ1" t="s">
        <v>205</v>
      </c>
      <c r="AR1" t="s">
        <v>206</v>
      </c>
      <c r="AS1" t="s">
        <v>207</v>
      </c>
      <c r="AT1" t="s">
        <v>208</v>
      </c>
      <c r="AU1" t="s">
        <v>209</v>
      </c>
      <c r="AV1" t="s">
        <v>210</v>
      </c>
      <c r="AW1" t="s">
        <v>211</v>
      </c>
      <c r="AX1" t="s">
        <v>212</v>
      </c>
      <c r="AY1" t="s">
        <v>213</v>
      </c>
      <c r="AZ1" t="s">
        <v>214</v>
      </c>
      <c r="BA1" t="s">
        <v>215</v>
      </c>
      <c r="BB1" t="s">
        <v>216</v>
      </c>
      <c r="BC1" t="s">
        <v>217</v>
      </c>
      <c r="BD1" t="s">
        <v>218</v>
      </c>
      <c r="BE1" t="s">
        <v>219</v>
      </c>
      <c r="BF1" t="s">
        <v>220</v>
      </c>
      <c r="BG1" t="s">
        <v>221</v>
      </c>
      <c r="BH1" t="s">
        <v>222</v>
      </c>
      <c r="BI1" t="s">
        <v>223</v>
      </c>
      <c r="BJ1" t="s">
        <v>224</v>
      </c>
      <c r="BK1" t="s">
        <v>225</v>
      </c>
      <c r="BL1" t="s">
        <v>226</v>
      </c>
      <c r="BM1" t="s">
        <v>227</v>
      </c>
      <c r="BN1" t="s">
        <v>228</v>
      </c>
      <c r="BO1" t="s">
        <v>229</v>
      </c>
      <c r="BP1" t="s">
        <v>230</v>
      </c>
      <c r="BQ1" t="s">
        <v>231</v>
      </c>
      <c r="BR1" t="s">
        <v>232</v>
      </c>
      <c r="BS1" t="s">
        <v>233</v>
      </c>
      <c r="BT1" t="s">
        <v>234</v>
      </c>
      <c r="BU1" t="s">
        <v>235</v>
      </c>
      <c r="BV1" t="s">
        <v>236</v>
      </c>
      <c r="BW1" t="s">
        <v>237</v>
      </c>
      <c r="BX1" t="s">
        <v>238</v>
      </c>
      <c r="BY1" t="s">
        <v>239</v>
      </c>
      <c r="BZ1" t="s">
        <v>240</v>
      </c>
      <c r="CA1" t="s">
        <v>241</v>
      </c>
      <c r="CB1" t="s">
        <v>242</v>
      </c>
      <c r="CC1" t="s">
        <v>243</v>
      </c>
      <c r="CD1" t="s">
        <v>244</v>
      </c>
      <c r="CE1" t="s">
        <v>245</v>
      </c>
      <c r="CF1" t="s">
        <v>246</v>
      </c>
      <c r="CG1" t="s">
        <v>247</v>
      </c>
      <c r="CH1" t="s">
        <v>248</v>
      </c>
      <c r="CI1" t="s">
        <v>249</v>
      </c>
      <c r="CJ1" t="s">
        <v>250</v>
      </c>
      <c r="CK1" t="s">
        <v>251</v>
      </c>
      <c r="CL1" t="s">
        <v>252</v>
      </c>
      <c r="CM1" t="s">
        <v>253</v>
      </c>
      <c r="CN1" t="s">
        <v>254</v>
      </c>
      <c r="CO1" t="s">
        <v>255</v>
      </c>
      <c r="CP1" t="s">
        <v>256</v>
      </c>
      <c r="CQ1" t="s">
        <v>257</v>
      </c>
      <c r="CR1" t="s">
        <v>258</v>
      </c>
      <c r="CS1" t="s">
        <v>259</v>
      </c>
      <c r="CT1" t="s">
        <v>260</v>
      </c>
      <c r="CU1" t="s">
        <v>261</v>
      </c>
      <c r="CV1" t="s">
        <v>262</v>
      </c>
      <c r="CW1" t="s">
        <v>263</v>
      </c>
      <c r="CX1" t="s">
        <v>264</v>
      </c>
      <c r="CY1" t="s">
        <v>265</v>
      </c>
      <c r="CZ1" t="s">
        <v>266</v>
      </c>
      <c r="DA1" t="s">
        <v>267</v>
      </c>
      <c r="DB1" t="s">
        <v>268</v>
      </c>
      <c r="DC1" t="s">
        <v>269</v>
      </c>
      <c r="DD1" t="s">
        <v>270</v>
      </c>
      <c r="DE1" t="s">
        <v>271</v>
      </c>
      <c r="DI1" t="s">
        <v>91</v>
      </c>
    </row>
    <row r="2" spans="1:121">
      <c r="A2">
        <v>1</v>
      </c>
      <c r="B2" t="s">
        <v>272</v>
      </c>
      <c r="C2" t="s">
        <v>0</v>
      </c>
      <c r="D2">
        <v>1</v>
      </c>
      <c r="E2">
        <v>1</v>
      </c>
      <c r="F2" t="s">
        <v>50</v>
      </c>
      <c r="G2" t="s">
        <v>273</v>
      </c>
      <c r="H2">
        <v>2024</v>
      </c>
      <c r="I2">
        <v>2023</v>
      </c>
      <c r="J2">
        <v>0</v>
      </c>
      <c r="K2">
        <v>500</v>
      </c>
      <c r="L2">
        <v>3000</v>
      </c>
      <c r="M2">
        <v>9999999</v>
      </c>
      <c r="N2">
        <v>0</v>
      </c>
      <c r="O2">
        <v>0</v>
      </c>
      <c r="P2">
        <v>0</v>
      </c>
      <c r="Q2">
        <v>0</v>
      </c>
      <c r="R2">
        <v>0</v>
      </c>
      <c r="S2">
        <v>0</v>
      </c>
      <c r="T2">
        <v>0</v>
      </c>
      <c r="U2">
        <v>0</v>
      </c>
      <c r="V2">
        <v>0</v>
      </c>
      <c r="W2">
        <v>0.02</v>
      </c>
      <c r="X2">
        <v>0.04</v>
      </c>
      <c r="Y2">
        <v>0.05</v>
      </c>
      <c r="Z2">
        <v>0</v>
      </c>
      <c r="AA2">
        <v>0</v>
      </c>
      <c r="AB2">
        <v>0</v>
      </c>
      <c r="AC2">
        <v>0</v>
      </c>
      <c r="AD2">
        <v>0</v>
      </c>
      <c r="AE2">
        <v>0</v>
      </c>
      <c r="AF2">
        <v>0</v>
      </c>
      <c r="AG2">
        <v>0</v>
      </c>
      <c r="AH2">
        <v>0</v>
      </c>
      <c r="AI2">
        <v>3000</v>
      </c>
      <c r="AJ2">
        <v>1500</v>
      </c>
      <c r="AK2" t="s">
        <v>274</v>
      </c>
      <c r="AL2">
        <v>1000</v>
      </c>
      <c r="AM2" t="s">
        <v>274</v>
      </c>
      <c r="AN2" t="s">
        <v>275</v>
      </c>
      <c r="AO2">
        <v>0</v>
      </c>
      <c r="AP2">
        <v>25500</v>
      </c>
      <c r="AQ2">
        <v>0.05</v>
      </c>
      <c r="AR2">
        <v>2500</v>
      </c>
      <c r="AS2">
        <v>20000</v>
      </c>
      <c r="AT2" s="79">
        <v>100000</v>
      </c>
      <c r="AU2">
        <v>500</v>
      </c>
      <c r="AV2">
        <v>300</v>
      </c>
      <c r="AW2" t="s">
        <v>276</v>
      </c>
      <c r="AX2" t="s">
        <v>276</v>
      </c>
      <c r="AY2" t="s">
        <v>276</v>
      </c>
      <c r="AZ2" t="s">
        <v>276</v>
      </c>
      <c r="BA2" t="s">
        <v>276</v>
      </c>
      <c r="BB2" t="s">
        <v>276</v>
      </c>
      <c r="BC2" t="s">
        <v>276</v>
      </c>
      <c r="BD2" t="s">
        <v>276</v>
      </c>
      <c r="BE2" t="s">
        <v>276</v>
      </c>
      <c r="BF2" t="s">
        <v>276</v>
      </c>
      <c r="BG2" t="s">
        <v>276</v>
      </c>
      <c r="BH2" t="s">
        <v>276</v>
      </c>
      <c r="BI2" t="s">
        <v>276</v>
      </c>
      <c r="BJ2" t="s">
        <v>276</v>
      </c>
      <c r="BK2" t="s">
        <v>276</v>
      </c>
      <c r="BL2" t="s">
        <v>276</v>
      </c>
      <c r="BM2" t="s">
        <v>276</v>
      </c>
      <c r="BN2" t="s">
        <v>276</v>
      </c>
      <c r="BO2" t="s">
        <v>276</v>
      </c>
      <c r="BP2" t="s">
        <v>276</v>
      </c>
      <c r="BQ2" t="s">
        <v>276</v>
      </c>
      <c r="BR2" t="s">
        <v>276</v>
      </c>
      <c r="BS2" t="s">
        <v>276</v>
      </c>
      <c r="BT2" t="s">
        <v>276</v>
      </c>
      <c r="BU2" t="s">
        <v>276</v>
      </c>
      <c r="BV2" t="s">
        <v>276</v>
      </c>
      <c r="BW2" t="s">
        <v>276</v>
      </c>
      <c r="BX2" t="s">
        <v>276</v>
      </c>
      <c r="BY2" t="s">
        <v>276</v>
      </c>
      <c r="BZ2" t="s">
        <v>276</v>
      </c>
      <c r="CA2" t="s">
        <v>276</v>
      </c>
      <c r="CB2" t="s">
        <v>276</v>
      </c>
      <c r="CC2" t="s">
        <v>276</v>
      </c>
      <c r="CD2" t="s">
        <v>276</v>
      </c>
      <c r="CE2" t="s">
        <v>276</v>
      </c>
      <c r="CF2" t="s">
        <v>276</v>
      </c>
      <c r="CG2" t="s">
        <v>276</v>
      </c>
      <c r="CH2" t="s">
        <v>276</v>
      </c>
      <c r="CI2" t="s">
        <v>276</v>
      </c>
      <c r="CJ2" t="s">
        <v>276</v>
      </c>
      <c r="CK2" t="s">
        <v>276</v>
      </c>
      <c r="CL2" t="s">
        <v>276</v>
      </c>
      <c r="CM2" t="s">
        <v>276</v>
      </c>
      <c r="CN2" t="s">
        <v>276</v>
      </c>
      <c r="CO2" t="s">
        <v>276</v>
      </c>
      <c r="CP2" t="s">
        <v>276</v>
      </c>
      <c r="CQ2" t="s">
        <v>276</v>
      </c>
      <c r="CR2" t="s">
        <v>276</v>
      </c>
      <c r="CS2" t="s">
        <v>276</v>
      </c>
      <c r="CT2" t="s">
        <v>276</v>
      </c>
      <c r="CU2" t="s">
        <v>276</v>
      </c>
      <c r="CV2" t="s">
        <v>276</v>
      </c>
      <c r="CW2" t="s">
        <v>276</v>
      </c>
      <c r="CX2" t="s">
        <v>276</v>
      </c>
      <c r="CY2" t="s">
        <v>276</v>
      </c>
      <c r="CZ2" t="s">
        <v>276</v>
      </c>
      <c r="DA2" t="s">
        <v>276</v>
      </c>
      <c r="DB2" t="s">
        <v>276</v>
      </c>
      <c r="DC2" t="s">
        <v>276</v>
      </c>
      <c r="DD2" t="s">
        <v>276</v>
      </c>
      <c r="DE2" t="s">
        <v>276</v>
      </c>
    </row>
    <row r="3" spans="1:121">
      <c r="A3">
        <v>2</v>
      </c>
      <c r="B3" t="s">
        <v>272</v>
      </c>
      <c r="C3" t="s">
        <v>1</v>
      </c>
      <c r="D3">
        <v>2</v>
      </c>
      <c r="E3">
        <v>1</v>
      </c>
      <c r="F3" t="s">
        <v>50</v>
      </c>
      <c r="G3" t="s">
        <v>273</v>
      </c>
      <c r="H3">
        <v>2024</v>
      </c>
      <c r="I3">
        <v>2023</v>
      </c>
      <c r="J3">
        <v>0</v>
      </c>
      <c r="K3">
        <v>9999999</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t="s">
        <v>274</v>
      </c>
      <c r="AL3">
        <v>0</v>
      </c>
      <c r="AM3" t="s">
        <v>274</v>
      </c>
      <c r="AN3" t="s">
        <v>274</v>
      </c>
      <c r="AO3">
        <v>0</v>
      </c>
      <c r="AP3" t="s">
        <v>276</v>
      </c>
      <c r="AQ3" t="s">
        <v>276</v>
      </c>
      <c r="AR3" t="s">
        <v>276</v>
      </c>
      <c r="AS3" t="s">
        <v>276</v>
      </c>
      <c r="AT3" t="s">
        <v>276</v>
      </c>
      <c r="AU3" t="s">
        <v>276</v>
      </c>
      <c r="AV3" t="s">
        <v>276</v>
      </c>
      <c r="AW3" t="s">
        <v>276</v>
      </c>
      <c r="AX3" t="s">
        <v>276</v>
      </c>
      <c r="AY3" t="s">
        <v>276</v>
      </c>
      <c r="AZ3" t="s">
        <v>276</v>
      </c>
      <c r="BA3" t="s">
        <v>276</v>
      </c>
      <c r="BB3" t="s">
        <v>276</v>
      </c>
      <c r="BC3" t="s">
        <v>276</v>
      </c>
      <c r="BD3" t="s">
        <v>276</v>
      </c>
      <c r="BE3" t="s">
        <v>276</v>
      </c>
      <c r="BF3" t="s">
        <v>276</v>
      </c>
      <c r="BG3" t="s">
        <v>276</v>
      </c>
      <c r="BH3" t="s">
        <v>276</v>
      </c>
      <c r="BI3" t="s">
        <v>276</v>
      </c>
      <c r="BJ3" t="s">
        <v>276</v>
      </c>
      <c r="BK3" t="s">
        <v>276</v>
      </c>
      <c r="BL3" t="s">
        <v>276</v>
      </c>
      <c r="BM3" t="s">
        <v>276</v>
      </c>
      <c r="BN3" t="s">
        <v>276</v>
      </c>
      <c r="BO3" t="s">
        <v>276</v>
      </c>
      <c r="BP3" t="s">
        <v>276</v>
      </c>
      <c r="BQ3" t="s">
        <v>276</v>
      </c>
      <c r="BR3" t="s">
        <v>276</v>
      </c>
      <c r="BS3" t="s">
        <v>276</v>
      </c>
      <c r="BT3" t="s">
        <v>276</v>
      </c>
      <c r="BU3" t="s">
        <v>276</v>
      </c>
      <c r="BV3" t="s">
        <v>276</v>
      </c>
      <c r="BW3" t="s">
        <v>276</v>
      </c>
      <c r="BX3" t="s">
        <v>276</v>
      </c>
      <c r="BY3" t="s">
        <v>276</v>
      </c>
      <c r="BZ3" t="s">
        <v>276</v>
      </c>
      <c r="CA3" t="s">
        <v>276</v>
      </c>
      <c r="CB3" t="s">
        <v>276</v>
      </c>
      <c r="CC3" t="s">
        <v>276</v>
      </c>
      <c r="CD3" t="s">
        <v>276</v>
      </c>
      <c r="CE3" t="s">
        <v>276</v>
      </c>
      <c r="CF3" t="s">
        <v>276</v>
      </c>
      <c r="CG3" t="s">
        <v>276</v>
      </c>
      <c r="CH3" t="s">
        <v>276</v>
      </c>
      <c r="CI3" t="s">
        <v>276</v>
      </c>
      <c r="CJ3" t="s">
        <v>276</v>
      </c>
      <c r="CK3" t="s">
        <v>276</v>
      </c>
      <c r="CL3" t="s">
        <v>276</v>
      </c>
      <c r="CM3" t="s">
        <v>276</v>
      </c>
      <c r="CN3" t="s">
        <v>276</v>
      </c>
      <c r="CO3" t="s">
        <v>276</v>
      </c>
      <c r="CP3" t="s">
        <v>276</v>
      </c>
      <c r="CQ3" t="s">
        <v>276</v>
      </c>
      <c r="CR3" t="s">
        <v>276</v>
      </c>
      <c r="CS3" t="s">
        <v>276</v>
      </c>
      <c r="CT3" t="s">
        <v>276</v>
      </c>
      <c r="CU3" t="s">
        <v>276</v>
      </c>
      <c r="CV3" t="s">
        <v>276</v>
      </c>
      <c r="CW3" t="s">
        <v>276</v>
      </c>
      <c r="CX3" t="s">
        <v>276</v>
      </c>
      <c r="CY3" t="s">
        <v>276</v>
      </c>
      <c r="CZ3" t="s">
        <v>276</v>
      </c>
      <c r="DA3" t="s">
        <v>276</v>
      </c>
      <c r="DB3" t="s">
        <v>276</v>
      </c>
      <c r="DC3" t="s">
        <v>276</v>
      </c>
      <c r="DD3" t="s">
        <v>276</v>
      </c>
      <c r="DE3" t="s">
        <v>276</v>
      </c>
      <c r="DJ3" t="s">
        <v>91</v>
      </c>
      <c r="DL3" s="100" t="s">
        <v>50</v>
      </c>
      <c r="DM3" s="101" t="s">
        <v>79</v>
      </c>
      <c r="DN3" s="100" t="s">
        <v>81</v>
      </c>
      <c r="DO3" s="101" t="s">
        <v>77</v>
      </c>
    </row>
    <row r="4" spans="1:121">
      <c r="A4">
        <v>3</v>
      </c>
      <c r="B4" t="s">
        <v>272</v>
      </c>
      <c r="C4" t="s">
        <v>2</v>
      </c>
      <c r="D4">
        <v>4</v>
      </c>
      <c r="E4">
        <v>1</v>
      </c>
      <c r="F4" t="s">
        <v>50</v>
      </c>
      <c r="G4" t="s">
        <v>273</v>
      </c>
      <c r="H4">
        <v>2024</v>
      </c>
      <c r="I4">
        <v>2023</v>
      </c>
      <c r="J4">
        <v>0</v>
      </c>
      <c r="K4">
        <v>9999999</v>
      </c>
      <c r="L4">
        <v>0</v>
      </c>
      <c r="M4">
        <v>0</v>
      </c>
      <c r="N4">
        <v>0</v>
      </c>
      <c r="O4">
        <v>0</v>
      </c>
      <c r="P4">
        <v>0</v>
      </c>
      <c r="Q4">
        <v>0</v>
      </c>
      <c r="R4">
        <v>0</v>
      </c>
      <c r="S4">
        <v>0</v>
      </c>
      <c r="T4">
        <v>0</v>
      </c>
      <c r="U4">
        <v>0</v>
      </c>
      <c r="V4">
        <v>0</v>
      </c>
      <c r="W4">
        <v>2.5000000000000001E-2</v>
      </c>
      <c r="X4">
        <v>0</v>
      </c>
      <c r="Y4">
        <v>0</v>
      </c>
      <c r="Z4">
        <v>0</v>
      </c>
      <c r="AA4">
        <v>0</v>
      </c>
      <c r="AB4">
        <v>0</v>
      </c>
      <c r="AC4">
        <v>0</v>
      </c>
      <c r="AD4">
        <v>0</v>
      </c>
      <c r="AE4">
        <v>0</v>
      </c>
      <c r="AF4">
        <v>0</v>
      </c>
      <c r="AG4">
        <v>0</v>
      </c>
      <c r="AH4">
        <v>0</v>
      </c>
      <c r="AI4">
        <v>13850</v>
      </c>
      <c r="AJ4">
        <v>0</v>
      </c>
      <c r="AK4" t="s">
        <v>274</v>
      </c>
      <c r="AL4">
        <v>100</v>
      </c>
      <c r="AM4" t="s">
        <v>275</v>
      </c>
      <c r="AN4" t="s">
        <v>274</v>
      </c>
      <c r="AO4">
        <v>0</v>
      </c>
      <c r="AP4" t="s">
        <v>276</v>
      </c>
      <c r="AQ4" t="s">
        <v>276</v>
      </c>
      <c r="AR4" t="s">
        <v>276</v>
      </c>
      <c r="AS4" t="s">
        <v>276</v>
      </c>
      <c r="AT4" t="s">
        <v>276</v>
      </c>
      <c r="AU4" t="s">
        <v>276</v>
      </c>
      <c r="AV4" t="s">
        <v>276</v>
      </c>
      <c r="AW4">
        <v>25</v>
      </c>
      <c r="AX4">
        <v>17</v>
      </c>
      <c r="AY4">
        <v>19</v>
      </c>
      <c r="AZ4" t="s">
        <v>276</v>
      </c>
      <c r="BA4" t="s">
        <v>276</v>
      </c>
      <c r="BB4" t="s">
        <v>276</v>
      </c>
      <c r="BC4" t="s">
        <v>276</v>
      </c>
      <c r="BD4" t="s">
        <v>276</v>
      </c>
      <c r="BE4" t="s">
        <v>276</v>
      </c>
      <c r="BF4" t="s">
        <v>276</v>
      </c>
      <c r="BG4" t="s">
        <v>276</v>
      </c>
      <c r="BH4" t="s">
        <v>276</v>
      </c>
      <c r="BI4" t="s">
        <v>276</v>
      </c>
      <c r="BJ4" t="s">
        <v>276</v>
      </c>
      <c r="BK4" t="s">
        <v>276</v>
      </c>
      <c r="BL4" t="s">
        <v>276</v>
      </c>
      <c r="BM4" t="s">
        <v>276</v>
      </c>
      <c r="BN4" t="s">
        <v>276</v>
      </c>
      <c r="BO4" t="s">
        <v>276</v>
      </c>
      <c r="BP4" t="s">
        <v>276</v>
      </c>
      <c r="BQ4" t="s">
        <v>276</v>
      </c>
      <c r="BR4" t="s">
        <v>276</v>
      </c>
      <c r="BS4" t="s">
        <v>276</v>
      </c>
      <c r="BT4" t="s">
        <v>276</v>
      </c>
      <c r="BU4" t="s">
        <v>276</v>
      </c>
      <c r="BV4" t="s">
        <v>276</v>
      </c>
      <c r="BW4" t="s">
        <v>276</v>
      </c>
      <c r="BX4" t="s">
        <v>276</v>
      </c>
      <c r="BY4" t="s">
        <v>276</v>
      </c>
      <c r="BZ4" t="s">
        <v>276</v>
      </c>
      <c r="CA4" t="s">
        <v>276</v>
      </c>
      <c r="CB4" t="s">
        <v>276</v>
      </c>
      <c r="CC4" t="s">
        <v>276</v>
      </c>
      <c r="CD4" t="s">
        <v>276</v>
      </c>
      <c r="CE4" t="s">
        <v>276</v>
      </c>
      <c r="CF4" t="s">
        <v>276</v>
      </c>
      <c r="CG4" t="s">
        <v>276</v>
      </c>
      <c r="CH4" t="s">
        <v>276</v>
      </c>
      <c r="CI4" t="s">
        <v>276</v>
      </c>
      <c r="CJ4" t="s">
        <v>276</v>
      </c>
      <c r="CK4" t="s">
        <v>276</v>
      </c>
      <c r="CL4" t="s">
        <v>276</v>
      </c>
      <c r="CM4" t="s">
        <v>276</v>
      </c>
      <c r="CN4" t="s">
        <v>276</v>
      </c>
      <c r="CO4" t="s">
        <v>276</v>
      </c>
      <c r="CP4" t="s">
        <v>276</v>
      </c>
      <c r="CQ4" t="s">
        <v>276</v>
      </c>
      <c r="CR4" t="s">
        <v>276</v>
      </c>
      <c r="CS4" t="s">
        <v>276</v>
      </c>
      <c r="CT4" t="s">
        <v>276</v>
      </c>
      <c r="CU4" t="s">
        <v>276</v>
      </c>
      <c r="CV4" t="s">
        <v>276</v>
      </c>
      <c r="CW4" t="s">
        <v>276</v>
      </c>
      <c r="CX4" t="s">
        <v>276</v>
      </c>
      <c r="CY4" t="s">
        <v>276</v>
      </c>
      <c r="CZ4" t="s">
        <v>276</v>
      </c>
      <c r="DA4" t="s">
        <v>276</v>
      </c>
      <c r="DB4" t="s">
        <v>276</v>
      </c>
      <c r="DC4" t="s">
        <v>276</v>
      </c>
      <c r="DD4" t="s">
        <v>276</v>
      </c>
      <c r="DE4" t="s">
        <v>276</v>
      </c>
      <c r="DH4" t="str">
        <f>LEFT(DK4,2)</f>
        <v>AL</v>
      </c>
      <c r="DI4" t="s">
        <v>0</v>
      </c>
      <c r="DJ4" s="102">
        <v>2023</v>
      </c>
      <c r="DK4" s="99" t="s">
        <v>207</v>
      </c>
      <c r="DL4" cm="1">
        <f t="array" ref="DL4">INDEX(stateTaxData[],MATCH(1,(stateTaxData[taxYear]=$DJ4)*(stateTaxData[FilingStatusFlag]=DL$3)*(stateTaxData[stateName]=$DI4),0),MATCH($DK4,stateTaxData[#Headers],0))</f>
        <v>20000</v>
      </c>
      <c r="DM4" cm="1">
        <f t="array" ref="DM4">INDEX(stateTaxData[],MATCH(1,(stateTaxData[taxYear]=$DJ4)*(stateTaxData[FilingStatusFlag]=DM$3)*(stateTaxData[stateName]=$DI4),0),MATCH($DK4,stateTaxData[#Headers],0))</f>
        <v>20000</v>
      </c>
      <c r="DN4" cm="1">
        <f t="array" ref="DN4">INDEX(stateTaxData[],MATCH(1,(stateTaxData[taxYear]=$DJ4)*(stateTaxData[FilingStatusFlag]=DN$3)*(stateTaxData[stateName]=$DI4),0),MATCH($DK4,stateTaxData[#Headers],0))</f>
        <v>20000</v>
      </c>
      <c r="DO4" cm="1">
        <f t="array" ref="DO4">INDEX(stateTaxData[],MATCH(1,(stateTaxData[taxYear]=$DJ4)*(stateTaxData[FilingStatusFlag]=DO$3)*(stateTaxData[stateName]=$DI4),0),MATCH($DK4,stateTaxData[#Headers],0))</f>
        <v>20000</v>
      </c>
      <c r="DQ4" s="100"/>
    </row>
    <row r="5" spans="1:121">
      <c r="A5">
        <v>4</v>
      </c>
      <c r="B5" t="s">
        <v>272</v>
      </c>
      <c r="C5" t="s">
        <v>3</v>
      </c>
      <c r="D5">
        <v>5</v>
      </c>
      <c r="E5">
        <v>1</v>
      </c>
      <c r="F5" t="s">
        <v>50</v>
      </c>
      <c r="G5" t="s">
        <v>273</v>
      </c>
      <c r="H5">
        <v>2024</v>
      </c>
      <c r="I5">
        <v>2023</v>
      </c>
      <c r="J5">
        <v>0</v>
      </c>
      <c r="K5">
        <v>4400</v>
      </c>
      <c r="L5">
        <v>8800</v>
      </c>
      <c r="M5">
        <v>9999999</v>
      </c>
      <c r="N5">
        <v>0</v>
      </c>
      <c r="O5">
        <v>0</v>
      </c>
      <c r="P5">
        <v>0</v>
      </c>
      <c r="Q5">
        <v>0</v>
      </c>
      <c r="R5">
        <v>0</v>
      </c>
      <c r="S5">
        <v>0</v>
      </c>
      <c r="T5">
        <v>0</v>
      </c>
      <c r="U5">
        <v>0</v>
      </c>
      <c r="V5">
        <v>0</v>
      </c>
      <c r="W5">
        <v>0.02</v>
      </c>
      <c r="X5">
        <v>0.04</v>
      </c>
      <c r="Y5">
        <v>4.7E-2</v>
      </c>
      <c r="Z5">
        <v>0</v>
      </c>
      <c r="AA5">
        <v>0</v>
      </c>
      <c r="AB5">
        <v>0</v>
      </c>
      <c r="AC5">
        <v>0</v>
      </c>
      <c r="AD5">
        <v>0</v>
      </c>
      <c r="AE5">
        <v>0</v>
      </c>
      <c r="AF5">
        <v>0</v>
      </c>
      <c r="AG5">
        <v>0</v>
      </c>
      <c r="AH5">
        <v>0</v>
      </c>
      <c r="AI5">
        <v>2340</v>
      </c>
      <c r="AJ5">
        <v>29</v>
      </c>
      <c r="AK5" t="s">
        <v>275</v>
      </c>
      <c r="AL5">
        <v>29</v>
      </c>
      <c r="AM5" t="s">
        <v>275</v>
      </c>
      <c r="AN5" t="s">
        <v>274</v>
      </c>
      <c r="AO5">
        <v>0</v>
      </c>
      <c r="AP5" t="s">
        <v>276</v>
      </c>
      <c r="AQ5" t="s">
        <v>276</v>
      </c>
      <c r="AR5" t="s">
        <v>276</v>
      </c>
      <c r="AS5" t="s">
        <v>276</v>
      </c>
      <c r="AT5" t="s">
        <v>276</v>
      </c>
      <c r="AU5" t="s">
        <v>276</v>
      </c>
      <c r="AV5" t="s">
        <v>276</v>
      </c>
      <c r="AW5" t="s">
        <v>276</v>
      </c>
      <c r="AX5" t="s">
        <v>276</v>
      </c>
      <c r="AY5" t="s">
        <v>276</v>
      </c>
      <c r="AZ5">
        <v>0</v>
      </c>
      <c r="BA5">
        <v>5000</v>
      </c>
      <c r="BB5">
        <v>10000</v>
      </c>
      <c r="BC5">
        <v>14300</v>
      </c>
      <c r="BD5">
        <v>23600</v>
      </c>
      <c r="BE5">
        <v>84500</v>
      </c>
      <c r="BF5">
        <v>0</v>
      </c>
      <c r="BG5">
        <v>0.02</v>
      </c>
      <c r="BH5">
        <v>0.03</v>
      </c>
      <c r="BI5">
        <v>3.4000000000000002E-2</v>
      </c>
      <c r="BJ5">
        <v>4.9000000000000002E-2</v>
      </c>
      <c r="BK5" t="s">
        <v>276</v>
      </c>
      <c r="BL5" t="s">
        <v>276</v>
      </c>
      <c r="BM5" t="s">
        <v>276</v>
      </c>
      <c r="BN5" t="s">
        <v>276</v>
      </c>
      <c r="BO5" t="s">
        <v>276</v>
      </c>
      <c r="BP5" t="s">
        <v>276</v>
      </c>
      <c r="BQ5" t="s">
        <v>276</v>
      </c>
      <c r="BR5" t="s">
        <v>276</v>
      </c>
      <c r="BS5" t="s">
        <v>276</v>
      </c>
      <c r="BT5" t="s">
        <v>276</v>
      </c>
      <c r="BU5" t="s">
        <v>276</v>
      </c>
      <c r="BV5" t="s">
        <v>276</v>
      </c>
      <c r="BW5" t="s">
        <v>276</v>
      </c>
      <c r="BX5" t="s">
        <v>276</v>
      </c>
      <c r="BY5" t="s">
        <v>276</v>
      </c>
      <c r="BZ5" t="s">
        <v>276</v>
      </c>
      <c r="CA5" t="s">
        <v>276</v>
      </c>
      <c r="CB5" t="s">
        <v>276</v>
      </c>
      <c r="CC5" t="s">
        <v>276</v>
      </c>
      <c r="CD5" t="s">
        <v>276</v>
      </c>
      <c r="CE5" t="s">
        <v>276</v>
      </c>
      <c r="CF5" t="s">
        <v>276</v>
      </c>
      <c r="CG5" t="s">
        <v>276</v>
      </c>
      <c r="CH5" t="s">
        <v>276</v>
      </c>
      <c r="CI5" t="s">
        <v>276</v>
      </c>
      <c r="CJ5" t="s">
        <v>276</v>
      </c>
      <c r="CK5" t="s">
        <v>276</v>
      </c>
      <c r="CL5" t="s">
        <v>276</v>
      </c>
      <c r="CM5" t="s">
        <v>276</v>
      </c>
      <c r="CN5" t="s">
        <v>276</v>
      </c>
      <c r="CO5" t="s">
        <v>276</v>
      </c>
      <c r="CP5" t="s">
        <v>276</v>
      </c>
      <c r="CQ5" t="s">
        <v>276</v>
      </c>
      <c r="CR5" t="s">
        <v>276</v>
      </c>
      <c r="CS5" t="s">
        <v>276</v>
      </c>
      <c r="CT5" t="s">
        <v>276</v>
      </c>
      <c r="CU5" t="s">
        <v>276</v>
      </c>
      <c r="CV5" t="s">
        <v>276</v>
      </c>
      <c r="CW5" t="s">
        <v>276</v>
      </c>
      <c r="CX5">
        <v>84501</v>
      </c>
      <c r="CY5">
        <v>89100</v>
      </c>
      <c r="CZ5">
        <v>460</v>
      </c>
      <c r="DA5">
        <v>0.1</v>
      </c>
      <c r="DB5" t="s">
        <v>276</v>
      </c>
      <c r="DC5" t="s">
        <v>276</v>
      </c>
      <c r="DD5" t="s">
        <v>276</v>
      </c>
      <c r="DE5" t="s">
        <v>276</v>
      </c>
      <c r="DH5" t="str">
        <f t="shared" ref="DH5:DH68" si="0">LEFT(DK5,2)</f>
        <v>AL</v>
      </c>
      <c r="DI5" t="s">
        <v>0</v>
      </c>
      <c r="DJ5" s="102">
        <v>2023</v>
      </c>
      <c r="DK5" s="99" t="s">
        <v>208</v>
      </c>
      <c r="DL5" cm="1">
        <f t="array" ref="DL5">INDEX(stateTaxData[],MATCH(1,(stateTaxData[taxYear]=$DJ5)*(stateTaxData[FilingStatusFlag]=DL$3)*(stateTaxData[stateName]=$DI5),0),MATCH($DK5,stateTaxData[#Headers],0))</f>
        <v>100000</v>
      </c>
      <c r="DM5" cm="1">
        <f t="array" ref="DM5">INDEX(stateTaxData[],MATCH(1,(stateTaxData[taxYear]=$DJ5)*(stateTaxData[FilingStatusFlag]=DM$3)*(stateTaxData[stateName]=$DI5),0),MATCH($DK5,stateTaxData[#Headers],0))</f>
        <v>100000</v>
      </c>
      <c r="DN5" cm="1">
        <f t="array" ref="DN5">INDEX(stateTaxData[],MATCH(1,(stateTaxData[taxYear]=$DJ5)*(stateTaxData[FilingStatusFlag]=DN$3)*(stateTaxData[stateName]=$DI5),0),MATCH($DK5,stateTaxData[#Headers],0))</f>
        <v>100000</v>
      </c>
      <c r="DO5" cm="1">
        <f t="array" ref="DO5">INDEX(stateTaxData[],MATCH(1,(stateTaxData[taxYear]=$DJ5)*(stateTaxData[FilingStatusFlag]=DO$3)*(stateTaxData[stateName]=$DI5),0),MATCH($DK5,stateTaxData[#Headers],0))</f>
        <v>100000</v>
      </c>
      <c r="DQ5" s="101"/>
    </row>
    <row r="6" spans="1:121">
      <c r="A6">
        <v>5</v>
      </c>
      <c r="B6" t="s">
        <v>272</v>
      </c>
      <c r="C6" t="s">
        <v>4</v>
      </c>
      <c r="D6">
        <v>6</v>
      </c>
      <c r="E6">
        <v>1</v>
      </c>
      <c r="F6" t="s">
        <v>50</v>
      </c>
      <c r="G6" t="s">
        <v>273</v>
      </c>
      <c r="H6">
        <v>2024</v>
      </c>
      <c r="I6">
        <v>2023</v>
      </c>
      <c r="J6">
        <v>0</v>
      </c>
      <c r="K6">
        <v>10099</v>
      </c>
      <c r="L6">
        <v>23942</v>
      </c>
      <c r="M6">
        <v>37788</v>
      </c>
      <c r="N6">
        <v>52455</v>
      </c>
      <c r="O6">
        <v>66295</v>
      </c>
      <c r="P6">
        <v>338639</v>
      </c>
      <c r="Q6">
        <v>406364</v>
      </c>
      <c r="R6">
        <v>677275</v>
      </c>
      <c r="S6" s="78">
        <v>1000000</v>
      </c>
      <c r="T6">
        <v>9999999</v>
      </c>
      <c r="U6">
        <v>0</v>
      </c>
      <c r="V6">
        <v>0</v>
      </c>
      <c r="W6">
        <v>0.01</v>
      </c>
      <c r="X6">
        <v>0.02</v>
      </c>
      <c r="Y6">
        <v>0.04</v>
      </c>
      <c r="Z6">
        <v>0.06</v>
      </c>
      <c r="AA6">
        <v>0.08</v>
      </c>
      <c r="AB6">
        <v>9.2999999999999999E-2</v>
      </c>
      <c r="AC6">
        <v>0.10299999999999999</v>
      </c>
      <c r="AD6">
        <v>0.113</v>
      </c>
      <c r="AE6">
        <v>0.123</v>
      </c>
      <c r="AF6">
        <v>0.13300000000000001</v>
      </c>
      <c r="AG6">
        <v>0</v>
      </c>
      <c r="AH6">
        <v>0</v>
      </c>
      <c r="AI6">
        <v>5202</v>
      </c>
      <c r="AJ6">
        <v>140</v>
      </c>
      <c r="AK6" t="s">
        <v>275</v>
      </c>
      <c r="AL6">
        <v>433</v>
      </c>
      <c r="AM6" t="s">
        <v>275</v>
      </c>
      <c r="AN6" t="s">
        <v>274</v>
      </c>
      <c r="AO6">
        <v>0</v>
      </c>
      <c r="AP6" t="s">
        <v>276</v>
      </c>
      <c r="AQ6" t="s">
        <v>276</v>
      </c>
      <c r="AR6" t="s">
        <v>276</v>
      </c>
      <c r="AS6" t="s">
        <v>276</v>
      </c>
      <c r="AT6" t="s">
        <v>276</v>
      </c>
      <c r="AU6" t="s">
        <v>276</v>
      </c>
      <c r="AV6" t="s">
        <v>276</v>
      </c>
      <c r="AW6" t="s">
        <v>276</v>
      </c>
      <c r="AX6" t="s">
        <v>276</v>
      </c>
      <c r="AY6" t="s">
        <v>276</v>
      </c>
      <c r="AZ6" t="s">
        <v>276</v>
      </c>
      <c r="BA6" t="s">
        <v>276</v>
      </c>
      <c r="BB6" t="s">
        <v>276</v>
      </c>
      <c r="BC6" t="s">
        <v>276</v>
      </c>
      <c r="BD6" t="s">
        <v>276</v>
      </c>
      <c r="BE6" t="s">
        <v>276</v>
      </c>
      <c r="BF6" t="s">
        <v>276</v>
      </c>
      <c r="BG6" t="s">
        <v>276</v>
      </c>
      <c r="BH6" t="s">
        <v>276</v>
      </c>
      <c r="BI6" t="s">
        <v>276</v>
      </c>
      <c r="BJ6" t="s">
        <v>276</v>
      </c>
      <c r="BK6">
        <v>229908</v>
      </c>
      <c r="BL6">
        <v>2.3999999999999998E-3</v>
      </c>
      <c r="BM6" t="s">
        <v>276</v>
      </c>
      <c r="BN6" t="s">
        <v>276</v>
      </c>
      <c r="BO6" t="s">
        <v>276</v>
      </c>
      <c r="BP6" t="s">
        <v>276</v>
      </c>
      <c r="BQ6" t="s">
        <v>276</v>
      </c>
      <c r="BR6" t="s">
        <v>276</v>
      </c>
      <c r="BS6" t="s">
        <v>276</v>
      </c>
      <c r="BT6" t="s">
        <v>276</v>
      </c>
      <c r="BU6" t="s">
        <v>276</v>
      </c>
      <c r="BV6" t="s">
        <v>276</v>
      </c>
      <c r="BW6" t="s">
        <v>276</v>
      </c>
      <c r="BX6" t="s">
        <v>276</v>
      </c>
      <c r="BY6" t="s">
        <v>276</v>
      </c>
      <c r="BZ6" t="s">
        <v>276</v>
      </c>
      <c r="CA6" t="s">
        <v>276</v>
      </c>
      <c r="CB6" t="s">
        <v>276</v>
      </c>
      <c r="CC6" t="s">
        <v>276</v>
      </c>
      <c r="CD6" t="s">
        <v>276</v>
      </c>
      <c r="CE6" t="s">
        <v>276</v>
      </c>
      <c r="CF6" t="s">
        <v>276</v>
      </c>
      <c r="CG6" t="s">
        <v>276</v>
      </c>
      <c r="CH6" t="s">
        <v>276</v>
      </c>
      <c r="CI6" t="s">
        <v>276</v>
      </c>
      <c r="CJ6" t="s">
        <v>276</v>
      </c>
      <c r="CK6" t="s">
        <v>276</v>
      </c>
      <c r="CL6" t="s">
        <v>276</v>
      </c>
      <c r="CM6" t="s">
        <v>276</v>
      </c>
      <c r="CN6" t="s">
        <v>276</v>
      </c>
      <c r="CO6" t="s">
        <v>276</v>
      </c>
      <c r="CP6" t="s">
        <v>276</v>
      </c>
      <c r="CQ6" t="s">
        <v>276</v>
      </c>
      <c r="CR6" t="s">
        <v>276</v>
      </c>
      <c r="CS6" t="s">
        <v>276</v>
      </c>
      <c r="CT6" t="s">
        <v>276</v>
      </c>
      <c r="CU6" t="s">
        <v>276</v>
      </c>
      <c r="CV6" t="s">
        <v>276</v>
      </c>
      <c r="CW6" t="s">
        <v>276</v>
      </c>
      <c r="CX6" t="s">
        <v>276</v>
      </c>
      <c r="CY6" t="s">
        <v>276</v>
      </c>
      <c r="CZ6" t="s">
        <v>276</v>
      </c>
      <c r="DA6" t="s">
        <v>276</v>
      </c>
      <c r="DB6" t="s">
        <v>276</v>
      </c>
      <c r="DC6" t="s">
        <v>276</v>
      </c>
      <c r="DD6" t="s">
        <v>276</v>
      </c>
      <c r="DE6" t="s">
        <v>276</v>
      </c>
      <c r="DH6" t="str">
        <f t="shared" si="0"/>
        <v>AL</v>
      </c>
      <c r="DI6" t="s">
        <v>0</v>
      </c>
      <c r="DJ6" s="102">
        <v>2023</v>
      </c>
      <c r="DK6" s="99" t="s">
        <v>206</v>
      </c>
      <c r="DL6" cm="1">
        <f t="array" ref="DL6">INDEX(stateTaxData[],MATCH(1,(stateTaxData[taxYear]=$DJ6)*(stateTaxData[FilingStatusFlag]=DL$3)*(stateTaxData[stateName]=$DI6),0),MATCH($DK6,stateTaxData[#Headers],0))</f>
        <v>2500</v>
      </c>
      <c r="DM6" cm="1">
        <f t="array" ref="DM6">INDEX(stateTaxData[],MATCH(1,(stateTaxData[taxYear]=$DJ6)*(stateTaxData[FilingStatusFlag]=DM$3)*(stateTaxData[stateName]=$DI6),0),MATCH($DK6,stateTaxData[#Headers],0))</f>
        <v>5000</v>
      </c>
      <c r="DN6" cm="1">
        <f t="array" ref="DN6">INDEX(stateTaxData[],MATCH(1,(stateTaxData[taxYear]=$DJ6)*(stateTaxData[FilingStatusFlag]=DN$3)*(stateTaxData[stateName]=$DI6),0),MATCH($DK6,stateTaxData[#Headers],0))</f>
        <v>2500</v>
      </c>
      <c r="DO6" cm="1">
        <f t="array" ref="DO6">INDEX(stateTaxData[],MATCH(1,(stateTaxData[taxYear]=$DJ6)*(stateTaxData[FilingStatusFlag]=DO$3)*(stateTaxData[stateName]=$DI6),0),MATCH($DK6,stateTaxData[#Headers],0))</f>
        <v>2500</v>
      </c>
      <c r="DQ6" s="100"/>
    </row>
    <row r="7" spans="1:121">
      <c r="A7">
        <v>6</v>
      </c>
      <c r="B7" t="s">
        <v>272</v>
      </c>
      <c r="C7" t="s">
        <v>5</v>
      </c>
      <c r="D7">
        <v>8</v>
      </c>
      <c r="E7">
        <v>1</v>
      </c>
      <c r="F7" t="s">
        <v>50</v>
      </c>
      <c r="G7" t="s">
        <v>273</v>
      </c>
      <c r="H7">
        <v>2024</v>
      </c>
      <c r="I7">
        <v>2023</v>
      </c>
      <c r="J7">
        <v>0</v>
      </c>
      <c r="K7">
        <v>9999999</v>
      </c>
      <c r="L7">
        <v>0</v>
      </c>
      <c r="M7">
        <v>0</v>
      </c>
      <c r="N7">
        <v>0</v>
      </c>
      <c r="O7">
        <v>0</v>
      </c>
      <c r="P7">
        <v>0</v>
      </c>
      <c r="Q7">
        <v>0</v>
      </c>
      <c r="R7">
        <v>0</v>
      </c>
      <c r="S7">
        <v>0</v>
      </c>
      <c r="T7">
        <v>0</v>
      </c>
      <c r="U7">
        <v>0</v>
      </c>
      <c r="V7">
        <v>0</v>
      </c>
      <c r="W7">
        <v>4.3999999999999997E-2</v>
      </c>
      <c r="X7">
        <v>0</v>
      </c>
      <c r="Y7">
        <v>0</v>
      </c>
      <c r="Z7">
        <v>0</v>
      </c>
      <c r="AA7">
        <v>0</v>
      </c>
      <c r="AB7">
        <v>0</v>
      </c>
      <c r="AC7">
        <v>0</v>
      </c>
      <c r="AD7">
        <v>0</v>
      </c>
      <c r="AE7">
        <v>0</v>
      </c>
      <c r="AF7">
        <v>0</v>
      </c>
      <c r="AG7">
        <v>0</v>
      </c>
      <c r="AH7">
        <v>0</v>
      </c>
      <c r="AI7">
        <v>13850</v>
      </c>
      <c r="AJ7">
        <v>0</v>
      </c>
      <c r="AK7" t="s">
        <v>274</v>
      </c>
      <c r="AL7">
        <v>0</v>
      </c>
      <c r="AM7" t="s">
        <v>274</v>
      </c>
      <c r="AN7" t="s">
        <v>274</v>
      </c>
      <c r="AO7">
        <v>0</v>
      </c>
      <c r="AP7" t="s">
        <v>276</v>
      </c>
      <c r="AQ7" t="s">
        <v>276</v>
      </c>
      <c r="AR7" t="s">
        <v>276</v>
      </c>
      <c r="AS7" t="s">
        <v>276</v>
      </c>
      <c r="AT7" t="s">
        <v>276</v>
      </c>
      <c r="AU7" t="s">
        <v>276</v>
      </c>
      <c r="AV7" t="s">
        <v>276</v>
      </c>
      <c r="AW7" t="s">
        <v>276</v>
      </c>
      <c r="AX7" t="s">
        <v>276</v>
      </c>
      <c r="AY7" t="s">
        <v>276</v>
      </c>
      <c r="AZ7" t="s">
        <v>276</v>
      </c>
      <c r="BA7" t="s">
        <v>276</v>
      </c>
      <c r="BB7" t="s">
        <v>276</v>
      </c>
      <c r="BC7" t="s">
        <v>276</v>
      </c>
      <c r="BD7" t="s">
        <v>276</v>
      </c>
      <c r="BE7" t="s">
        <v>276</v>
      </c>
      <c r="BF7" t="s">
        <v>276</v>
      </c>
      <c r="BG7" t="s">
        <v>276</v>
      </c>
      <c r="BH7" t="s">
        <v>276</v>
      </c>
      <c r="BI7" t="s">
        <v>276</v>
      </c>
      <c r="BJ7" t="s">
        <v>276</v>
      </c>
      <c r="BK7" t="s">
        <v>276</v>
      </c>
      <c r="BL7" t="s">
        <v>276</v>
      </c>
      <c r="BM7" t="s">
        <v>276</v>
      </c>
      <c r="BN7" t="s">
        <v>276</v>
      </c>
      <c r="BO7" t="s">
        <v>276</v>
      </c>
      <c r="BP7" t="s">
        <v>276</v>
      </c>
      <c r="BQ7" t="s">
        <v>276</v>
      </c>
      <c r="BR7" t="s">
        <v>276</v>
      </c>
      <c r="BS7" t="s">
        <v>276</v>
      </c>
      <c r="BT7" t="s">
        <v>276</v>
      </c>
      <c r="BU7" t="s">
        <v>276</v>
      </c>
      <c r="BV7" t="s">
        <v>276</v>
      </c>
      <c r="BW7" t="s">
        <v>276</v>
      </c>
      <c r="BX7" t="s">
        <v>276</v>
      </c>
      <c r="BY7" t="s">
        <v>276</v>
      </c>
      <c r="BZ7" t="s">
        <v>276</v>
      </c>
      <c r="CA7" t="s">
        <v>276</v>
      </c>
      <c r="CB7" t="s">
        <v>276</v>
      </c>
      <c r="CC7" t="s">
        <v>276</v>
      </c>
      <c r="CD7" t="s">
        <v>276</v>
      </c>
      <c r="CE7" t="s">
        <v>276</v>
      </c>
      <c r="CF7" t="s">
        <v>276</v>
      </c>
      <c r="CG7" t="s">
        <v>276</v>
      </c>
      <c r="CH7" t="s">
        <v>276</v>
      </c>
      <c r="CI7" t="s">
        <v>276</v>
      </c>
      <c r="CJ7" t="s">
        <v>276</v>
      </c>
      <c r="CK7" t="s">
        <v>276</v>
      </c>
      <c r="CL7" t="s">
        <v>276</v>
      </c>
      <c r="CM7" t="s">
        <v>276</v>
      </c>
      <c r="CN7" t="s">
        <v>276</v>
      </c>
      <c r="CO7" t="s">
        <v>276</v>
      </c>
      <c r="CP7" t="s">
        <v>276</v>
      </c>
      <c r="CQ7" t="s">
        <v>276</v>
      </c>
      <c r="CR7" t="s">
        <v>276</v>
      </c>
      <c r="CS7" t="s">
        <v>276</v>
      </c>
      <c r="CT7" t="s">
        <v>276</v>
      </c>
      <c r="CU7" t="s">
        <v>276</v>
      </c>
      <c r="CV7" t="s">
        <v>276</v>
      </c>
      <c r="CW7" t="s">
        <v>276</v>
      </c>
      <c r="CX7" t="s">
        <v>276</v>
      </c>
      <c r="CY7" t="s">
        <v>276</v>
      </c>
      <c r="CZ7" t="s">
        <v>276</v>
      </c>
      <c r="DA7" t="s">
        <v>276</v>
      </c>
      <c r="DB7" t="s">
        <v>276</v>
      </c>
      <c r="DC7" t="s">
        <v>276</v>
      </c>
      <c r="DD7" t="s">
        <v>276</v>
      </c>
      <c r="DE7" t="s">
        <v>276</v>
      </c>
      <c r="DH7" t="str">
        <f t="shared" si="0"/>
        <v>AL</v>
      </c>
      <c r="DI7" t="s">
        <v>0</v>
      </c>
      <c r="DJ7" s="102">
        <v>2023</v>
      </c>
      <c r="DK7" s="99" t="s">
        <v>205</v>
      </c>
      <c r="DL7" cm="1">
        <f t="array" ref="DL7">INDEX(stateTaxData[],MATCH(1,(stateTaxData[taxYear]=$DJ7)*(stateTaxData[FilingStatusFlag]=DL$3)*(stateTaxData[stateName]=$DI7),0),MATCH($DK7,stateTaxData[#Headers],0))</f>
        <v>0.05</v>
      </c>
      <c r="DM7" cm="1">
        <f t="array" ref="DM7">INDEX(stateTaxData[],MATCH(1,(stateTaxData[taxYear]=$DJ7)*(stateTaxData[FilingStatusFlag]=DM$3)*(stateTaxData[stateName]=$DI7),0),MATCH($DK7,stateTaxData[#Headers],0))</f>
        <v>0.35</v>
      </c>
      <c r="DN7" cm="1">
        <f t="array" ref="DN7">INDEX(stateTaxData[],MATCH(1,(stateTaxData[taxYear]=$DJ7)*(stateTaxData[FilingStatusFlag]=DN$3)*(stateTaxData[stateName]=$DI7),0),MATCH($DK7,stateTaxData[#Headers],0))</f>
        <v>0.05</v>
      </c>
      <c r="DO7" cm="1">
        <f t="array" ref="DO7">INDEX(stateTaxData[],MATCH(1,(stateTaxData[taxYear]=$DJ7)*(stateTaxData[FilingStatusFlag]=DO$3)*(stateTaxData[stateName]=$DI7),0),MATCH($DK7,stateTaxData[#Headers],0))</f>
        <v>0.05</v>
      </c>
      <c r="DQ7" s="101"/>
    </row>
    <row r="8" spans="1:121">
      <c r="A8">
        <v>1</v>
      </c>
      <c r="B8" t="s">
        <v>272</v>
      </c>
      <c r="C8" t="s">
        <v>6</v>
      </c>
      <c r="D8">
        <v>9</v>
      </c>
      <c r="E8">
        <v>1</v>
      </c>
      <c r="F8" t="s">
        <v>50</v>
      </c>
      <c r="G8" t="s">
        <v>273</v>
      </c>
      <c r="H8">
        <v>2024</v>
      </c>
      <c r="I8">
        <v>2023</v>
      </c>
      <c r="J8">
        <v>0</v>
      </c>
      <c r="K8">
        <v>10000</v>
      </c>
      <c r="L8">
        <v>50000</v>
      </c>
      <c r="M8" s="78">
        <v>100000</v>
      </c>
      <c r="N8" s="78">
        <v>200000</v>
      </c>
      <c r="O8">
        <v>250000</v>
      </c>
      <c r="P8" s="78">
        <v>500000</v>
      </c>
      <c r="Q8">
        <v>9999999</v>
      </c>
      <c r="R8">
        <v>0</v>
      </c>
      <c r="S8">
        <v>0</v>
      </c>
      <c r="T8">
        <v>0</v>
      </c>
      <c r="U8">
        <v>0</v>
      </c>
      <c r="V8">
        <v>0</v>
      </c>
      <c r="W8">
        <v>0.03</v>
      </c>
      <c r="X8">
        <v>0.05</v>
      </c>
      <c r="Y8">
        <v>5.5E-2</v>
      </c>
      <c r="Z8">
        <v>0.06</v>
      </c>
      <c r="AA8">
        <v>6.5000000000000002E-2</v>
      </c>
      <c r="AB8">
        <v>6.9000000000000006E-2</v>
      </c>
      <c r="AC8">
        <v>6.9900000000000004E-2</v>
      </c>
      <c r="AD8">
        <v>0</v>
      </c>
      <c r="AE8">
        <v>0</v>
      </c>
      <c r="AF8">
        <v>0</v>
      </c>
      <c r="AG8">
        <v>0</v>
      </c>
      <c r="AH8">
        <v>0</v>
      </c>
      <c r="AI8">
        <v>0</v>
      </c>
      <c r="AJ8">
        <v>15000</v>
      </c>
      <c r="AK8" t="s">
        <v>274</v>
      </c>
      <c r="AL8">
        <v>0</v>
      </c>
      <c r="AM8" t="s">
        <v>274</v>
      </c>
      <c r="AN8" t="s">
        <v>274</v>
      </c>
      <c r="AO8">
        <v>0</v>
      </c>
      <c r="AP8" t="s">
        <v>276</v>
      </c>
      <c r="AQ8" t="s">
        <v>276</v>
      </c>
      <c r="AR8" t="s">
        <v>276</v>
      </c>
      <c r="AS8" t="s">
        <v>276</v>
      </c>
      <c r="AT8" t="s">
        <v>276</v>
      </c>
      <c r="AU8" t="s">
        <v>276</v>
      </c>
      <c r="AV8" t="s">
        <v>276</v>
      </c>
      <c r="AW8" t="s">
        <v>276</v>
      </c>
      <c r="AX8" t="s">
        <v>276</v>
      </c>
      <c r="AY8" t="s">
        <v>276</v>
      </c>
      <c r="AZ8" t="s">
        <v>276</v>
      </c>
      <c r="BA8" t="s">
        <v>276</v>
      </c>
      <c r="BB8" t="s">
        <v>276</v>
      </c>
      <c r="BC8" t="s">
        <v>276</v>
      </c>
      <c r="BD8" t="s">
        <v>276</v>
      </c>
      <c r="BE8" t="s">
        <v>276</v>
      </c>
      <c r="BF8" t="s">
        <v>276</v>
      </c>
      <c r="BG8" t="s">
        <v>276</v>
      </c>
      <c r="BH8" t="s">
        <v>276</v>
      </c>
      <c r="BI8" t="s">
        <v>276</v>
      </c>
      <c r="BJ8" t="s">
        <v>276</v>
      </c>
      <c r="BK8" t="s">
        <v>276</v>
      </c>
      <c r="BL8" t="s">
        <v>276</v>
      </c>
      <c r="BM8">
        <v>56500</v>
      </c>
      <c r="BN8" s="78">
        <v>200000</v>
      </c>
      <c r="BO8" s="78">
        <v>500000</v>
      </c>
      <c r="BP8">
        <v>5000</v>
      </c>
      <c r="BQ8">
        <v>5000</v>
      </c>
      <c r="BR8">
        <v>5000</v>
      </c>
      <c r="BS8">
        <v>1000</v>
      </c>
      <c r="BT8">
        <v>90</v>
      </c>
      <c r="BU8">
        <v>50</v>
      </c>
      <c r="BV8">
        <v>3150</v>
      </c>
      <c r="BW8" t="s">
        <v>276</v>
      </c>
      <c r="BX8">
        <v>30000</v>
      </c>
      <c r="BY8">
        <v>1</v>
      </c>
      <c r="BZ8" t="s">
        <v>276</v>
      </c>
      <c r="CA8" t="s">
        <v>276</v>
      </c>
      <c r="CB8" t="s">
        <v>276</v>
      </c>
      <c r="CC8" t="s">
        <v>276</v>
      </c>
      <c r="CD8" t="s">
        <v>276</v>
      </c>
      <c r="CE8" t="s">
        <v>276</v>
      </c>
      <c r="CF8" t="s">
        <v>276</v>
      </c>
      <c r="CG8" t="s">
        <v>276</v>
      </c>
      <c r="CH8" t="s">
        <v>276</v>
      </c>
      <c r="CI8" t="s">
        <v>276</v>
      </c>
      <c r="CJ8" t="s">
        <v>276</v>
      </c>
      <c r="CK8" t="s">
        <v>276</v>
      </c>
      <c r="CL8" t="s">
        <v>276</v>
      </c>
      <c r="CM8" t="s">
        <v>276</v>
      </c>
      <c r="CN8" t="s">
        <v>276</v>
      </c>
      <c r="CO8" t="s">
        <v>276</v>
      </c>
      <c r="CP8" t="s">
        <v>276</v>
      </c>
      <c r="CQ8" t="s">
        <v>276</v>
      </c>
      <c r="CR8" t="s">
        <v>276</v>
      </c>
      <c r="CS8" t="s">
        <v>276</v>
      </c>
      <c r="CT8" t="s">
        <v>276</v>
      </c>
      <c r="CU8" t="s">
        <v>276</v>
      </c>
      <c r="CV8" t="s">
        <v>276</v>
      </c>
      <c r="CW8" t="s">
        <v>276</v>
      </c>
      <c r="CX8" t="s">
        <v>276</v>
      </c>
      <c r="CY8" t="s">
        <v>276</v>
      </c>
      <c r="CZ8" t="s">
        <v>276</v>
      </c>
      <c r="DA8" t="s">
        <v>276</v>
      </c>
      <c r="DB8" t="s">
        <v>276</v>
      </c>
      <c r="DC8" t="s">
        <v>276</v>
      </c>
      <c r="DD8" t="s">
        <v>276</v>
      </c>
      <c r="DE8" t="s">
        <v>276</v>
      </c>
      <c r="DH8" t="str">
        <f t="shared" si="0"/>
        <v>AL</v>
      </c>
      <c r="DI8" t="s">
        <v>0</v>
      </c>
      <c r="DJ8" s="102">
        <v>2023</v>
      </c>
      <c r="DK8" s="99" t="s">
        <v>204</v>
      </c>
      <c r="DL8" cm="1">
        <f t="array" ref="DL8">INDEX(stateTaxData[],MATCH(1,(stateTaxData[taxYear]=$DJ8)*(stateTaxData[FilingStatusFlag]=DL$3)*(stateTaxData[stateName]=$DI8),0),MATCH($DK8,stateTaxData[#Headers],0))</f>
        <v>25500</v>
      </c>
      <c r="DM8" cm="1">
        <f t="array" ref="DM8">INDEX(stateTaxData[],MATCH(1,(stateTaxData[taxYear]=$DJ8)*(stateTaxData[FilingStatusFlag]=DM$3)*(stateTaxData[stateName]=$DI8),0),MATCH($DK8,stateTaxData[#Headers],0))</f>
        <v>25500</v>
      </c>
      <c r="DN8" cm="1">
        <f t="array" ref="DN8">INDEX(stateTaxData[],MATCH(1,(stateTaxData[taxYear]=$DJ8)*(stateTaxData[FilingStatusFlag]=DN$3)*(stateTaxData[stateName]=$DI8),0),MATCH($DK8,stateTaxData[#Headers],0))</f>
        <v>25500</v>
      </c>
      <c r="DO8" cm="1">
        <f t="array" ref="DO8">INDEX(stateTaxData[],MATCH(1,(stateTaxData[taxYear]=$DJ8)*(stateTaxData[FilingStatusFlag]=DO$3)*(stateTaxData[stateName]=$DI8),0),MATCH($DK8,stateTaxData[#Headers],0))</f>
        <v>25500</v>
      </c>
    </row>
    <row r="9" spans="1:121">
      <c r="A9">
        <v>8</v>
      </c>
      <c r="B9" t="s">
        <v>272</v>
      </c>
      <c r="C9" t="s">
        <v>7</v>
      </c>
      <c r="D9">
        <v>10</v>
      </c>
      <c r="E9">
        <v>1</v>
      </c>
      <c r="F9" t="s">
        <v>50</v>
      </c>
      <c r="G9" t="s">
        <v>273</v>
      </c>
      <c r="H9">
        <v>2024</v>
      </c>
      <c r="I9">
        <v>2023</v>
      </c>
      <c r="J9">
        <v>2000</v>
      </c>
      <c r="K9">
        <v>5000</v>
      </c>
      <c r="L9">
        <v>10000</v>
      </c>
      <c r="M9">
        <v>20000</v>
      </c>
      <c r="N9">
        <v>25000</v>
      </c>
      <c r="O9">
        <v>60000</v>
      </c>
      <c r="P9">
        <v>9999999</v>
      </c>
      <c r="Q9">
        <v>0</v>
      </c>
      <c r="R9">
        <v>0</v>
      </c>
      <c r="S9">
        <v>0</v>
      </c>
      <c r="T9">
        <v>0</v>
      </c>
      <c r="U9">
        <v>0</v>
      </c>
      <c r="V9">
        <v>0</v>
      </c>
      <c r="W9">
        <v>2.1999999999999999E-2</v>
      </c>
      <c r="X9">
        <v>3.9E-2</v>
      </c>
      <c r="Y9">
        <v>4.8000000000000001E-2</v>
      </c>
      <c r="Z9">
        <v>5.1999999999999998E-2</v>
      </c>
      <c r="AA9">
        <v>5.5500000000000001E-2</v>
      </c>
      <c r="AB9">
        <v>6.6000000000000003E-2</v>
      </c>
      <c r="AC9">
        <v>0</v>
      </c>
      <c r="AD9">
        <v>0</v>
      </c>
      <c r="AE9">
        <v>0</v>
      </c>
      <c r="AF9">
        <v>0</v>
      </c>
      <c r="AG9">
        <v>0</v>
      </c>
      <c r="AH9">
        <v>0</v>
      </c>
      <c r="AI9">
        <v>3250</v>
      </c>
      <c r="AJ9">
        <v>110</v>
      </c>
      <c r="AK9" t="s">
        <v>275</v>
      </c>
      <c r="AL9">
        <v>110</v>
      </c>
      <c r="AM9" t="s">
        <v>275</v>
      </c>
      <c r="AN9" t="s">
        <v>274</v>
      </c>
      <c r="AO9">
        <v>0</v>
      </c>
      <c r="AP9" t="s">
        <v>276</v>
      </c>
      <c r="AQ9" t="s">
        <v>276</v>
      </c>
      <c r="AR9" t="s">
        <v>276</v>
      </c>
      <c r="AS9" t="s">
        <v>276</v>
      </c>
      <c r="AT9" t="s">
        <v>276</v>
      </c>
      <c r="AU9" t="s">
        <v>276</v>
      </c>
      <c r="AV9" t="s">
        <v>276</v>
      </c>
      <c r="AW9" t="s">
        <v>276</v>
      </c>
      <c r="AX9" t="s">
        <v>276</v>
      </c>
      <c r="AY9" t="s">
        <v>276</v>
      </c>
      <c r="AZ9" t="s">
        <v>276</v>
      </c>
      <c r="BA9" t="s">
        <v>276</v>
      </c>
      <c r="BB9" t="s">
        <v>276</v>
      </c>
      <c r="BC9" t="s">
        <v>276</v>
      </c>
      <c r="BD9" t="s">
        <v>276</v>
      </c>
      <c r="BE9" t="s">
        <v>276</v>
      </c>
      <c r="BF9" t="s">
        <v>276</v>
      </c>
      <c r="BG9" t="s">
        <v>276</v>
      </c>
      <c r="BH9" t="s">
        <v>276</v>
      </c>
      <c r="BI9" t="s">
        <v>276</v>
      </c>
      <c r="BJ9" t="s">
        <v>276</v>
      </c>
      <c r="BK9" t="s">
        <v>276</v>
      </c>
      <c r="BL9" t="s">
        <v>276</v>
      </c>
      <c r="BM9" t="s">
        <v>276</v>
      </c>
      <c r="BN9" t="s">
        <v>276</v>
      </c>
      <c r="BO9" t="s">
        <v>276</v>
      </c>
      <c r="BP9" t="s">
        <v>276</v>
      </c>
      <c r="BQ9" t="s">
        <v>276</v>
      </c>
      <c r="BR9" t="s">
        <v>276</v>
      </c>
      <c r="BS9" t="s">
        <v>276</v>
      </c>
      <c r="BT9" t="s">
        <v>276</v>
      </c>
      <c r="BU9" t="s">
        <v>276</v>
      </c>
      <c r="BV9" t="s">
        <v>276</v>
      </c>
      <c r="BW9" t="s">
        <v>276</v>
      </c>
      <c r="BX9" t="s">
        <v>276</v>
      </c>
      <c r="BY9" t="s">
        <v>276</v>
      </c>
      <c r="BZ9" t="s">
        <v>276</v>
      </c>
      <c r="CA9" t="s">
        <v>276</v>
      </c>
      <c r="CB9" t="s">
        <v>276</v>
      </c>
      <c r="CC9" t="s">
        <v>276</v>
      </c>
      <c r="CD9" t="s">
        <v>276</v>
      </c>
      <c r="CE9" t="s">
        <v>276</v>
      </c>
      <c r="CF9" t="s">
        <v>276</v>
      </c>
      <c r="CG9" t="s">
        <v>276</v>
      </c>
      <c r="CH9" t="s">
        <v>276</v>
      </c>
      <c r="CI9" t="s">
        <v>276</v>
      </c>
      <c r="CJ9" t="s">
        <v>276</v>
      </c>
      <c r="CK9" t="s">
        <v>276</v>
      </c>
      <c r="CL9" t="s">
        <v>276</v>
      </c>
      <c r="CM9" t="s">
        <v>276</v>
      </c>
      <c r="CN9" t="s">
        <v>276</v>
      </c>
      <c r="CO9" t="s">
        <v>276</v>
      </c>
      <c r="CP9" t="s">
        <v>276</v>
      </c>
      <c r="CQ9" t="s">
        <v>276</v>
      </c>
      <c r="CR9" t="s">
        <v>276</v>
      </c>
      <c r="CS9" t="s">
        <v>276</v>
      </c>
      <c r="CT9" t="s">
        <v>276</v>
      </c>
      <c r="CU9" t="s">
        <v>276</v>
      </c>
      <c r="CV9" t="s">
        <v>276</v>
      </c>
      <c r="CW9" t="s">
        <v>276</v>
      </c>
      <c r="CX9" t="s">
        <v>276</v>
      </c>
      <c r="CY9" t="s">
        <v>276</v>
      </c>
      <c r="CZ9" t="s">
        <v>276</v>
      </c>
      <c r="DA9" t="s">
        <v>276</v>
      </c>
      <c r="DB9" t="s">
        <v>276</v>
      </c>
      <c r="DC9" t="s">
        <v>276</v>
      </c>
      <c r="DD9" t="s">
        <v>276</v>
      </c>
      <c r="DE9" t="s">
        <v>276</v>
      </c>
      <c r="DH9" t="str">
        <f t="shared" si="0"/>
        <v>AL</v>
      </c>
      <c r="DI9" t="s">
        <v>0</v>
      </c>
      <c r="DJ9" s="102">
        <v>2023</v>
      </c>
      <c r="DK9" s="99" t="s">
        <v>209</v>
      </c>
      <c r="DL9" cm="1">
        <f t="array" ref="DL9">INDEX(stateTaxData[],MATCH(1,(stateTaxData[taxYear]=$DJ9)*(stateTaxData[FilingStatusFlag]=DL$3)*(stateTaxData[stateName]=$DI9),0),MATCH($DK9,stateTaxData[#Headers],0))</f>
        <v>500</v>
      </c>
      <c r="DM9" cm="1">
        <f t="array" ref="DM9">INDEX(stateTaxData[],MATCH(1,(stateTaxData[taxYear]=$DJ9)*(stateTaxData[FilingStatusFlag]=DM$3)*(stateTaxData[stateName]=$DI9),0),MATCH($DK9,stateTaxData[#Headers],0))</f>
        <v>500</v>
      </c>
      <c r="DN9" cm="1">
        <f t="array" ref="DN9">INDEX(stateTaxData[],MATCH(1,(stateTaxData[taxYear]=$DJ9)*(stateTaxData[FilingStatusFlag]=DN$3)*(stateTaxData[stateName]=$DI9),0),MATCH($DK9,stateTaxData[#Headers],0))</f>
        <v>500</v>
      </c>
      <c r="DO9" cm="1">
        <f t="array" ref="DO9">INDEX(stateTaxData[],MATCH(1,(stateTaxData[taxYear]=$DJ9)*(stateTaxData[FilingStatusFlag]=DO$3)*(stateTaxData[stateName]=$DI9),0),MATCH($DK9,stateTaxData[#Headers],0))</f>
        <v>500</v>
      </c>
    </row>
    <row r="10" spans="1:121">
      <c r="A10">
        <v>9</v>
      </c>
      <c r="B10" t="s">
        <v>272</v>
      </c>
      <c r="C10" t="s">
        <v>8</v>
      </c>
      <c r="D10">
        <v>12</v>
      </c>
      <c r="E10">
        <v>1</v>
      </c>
      <c r="F10" t="s">
        <v>50</v>
      </c>
      <c r="G10" t="s">
        <v>273</v>
      </c>
      <c r="H10">
        <v>2024</v>
      </c>
      <c r="I10">
        <v>2023</v>
      </c>
      <c r="J10">
        <v>0</v>
      </c>
      <c r="K10">
        <v>9999999</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t="s">
        <v>274</v>
      </c>
      <c r="AL10">
        <v>0</v>
      </c>
      <c r="AM10" t="s">
        <v>274</v>
      </c>
      <c r="AN10" t="s">
        <v>274</v>
      </c>
      <c r="AO10">
        <v>0</v>
      </c>
      <c r="AP10" t="s">
        <v>276</v>
      </c>
      <c r="AQ10" t="s">
        <v>276</v>
      </c>
      <c r="AR10" t="s">
        <v>276</v>
      </c>
      <c r="AS10" t="s">
        <v>276</v>
      </c>
      <c r="AT10" t="s">
        <v>276</v>
      </c>
      <c r="AU10" t="s">
        <v>276</v>
      </c>
      <c r="AV10" t="s">
        <v>276</v>
      </c>
      <c r="AW10" t="s">
        <v>276</v>
      </c>
      <c r="AX10" t="s">
        <v>276</v>
      </c>
      <c r="AY10" t="s">
        <v>276</v>
      </c>
      <c r="AZ10" t="s">
        <v>276</v>
      </c>
      <c r="BA10" t="s">
        <v>276</v>
      </c>
      <c r="BB10" t="s">
        <v>276</v>
      </c>
      <c r="BC10" t="s">
        <v>276</v>
      </c>
      <c r="BD10" t="s">
        <v>276</v>
      </c>
      <c r="BE10" t="s">
        <v>276</v>
      </c>
      <c r="BF10" t="s">
        <v>276</v>
      </c>
      <c r="BG10" t="s">
        <v>276</v>
      </c>
      <c r="BH10" t="s">
        <v>276</v>
      </c>
      <c r="BI10" t="s">
        <v>276</v>
      </c>
      <c r="BJ10" t="s">
        <v>276</v>
      </c>
      <c r="BK10" t="s">
        <v>276</v>
      </c>
      <c r="BL10" t="s">
        <v>276</v>
      </c>
      <c r="BM10" t="s">
        <v>276</v>
      </c>
      <c r="BN10" t="s">
        <v>276</v>
      </c>
      <c r="BO10" t="s">
        <v>276</v>
      </c>
      <c r="BP10" t="s">
        <v>276</v>
      </c>
      <c r="BQ10" t="s">
        <v>276</v>
      </c>
      <c r="BR10" t="s">
        <v>276</v>
      </c>
      <c r="BS10" t="s">
        <v>276</v>
      </c>
      <c r="BT10" t="s">
        <v>276</v>
      </c>
      <c r="BU10" t="s">
        <v>276</v>
      </c>
      <c r="BV10" t="s">
        <v>276</v>
      </c>
      <c r="BW10" t="s">
        <v>276</v>
      </c>
      <c r="BX10" t="s">
        <v>276</v>
      </c>
      <c r="BY10" t="s">
        <v>276</v>
      </c>
      <c r="BZ10" t="s">
        <v>276</v>
      </c>
      <c r="CA10" t="s">
        <v>276</v>
      </c>
      <c r="CB10" t="s">
        <v>276</v>
      </c>
      <c r="CC10" t="s">
        <v>276</v>
      </c>
      <c r="CD10" t="s">
        <v>276</v>
      </c>
      <c r="CE10" t="s">
        <v>276</v>
      </c>
      <c r="CF10" t="s">
        <v>276</v>
      </c>
      <c r="CG10" t="s">
        <v>276</v>
      </c>
      <c r="CH10" t="s">
        <v>276</v>
      </c>
      <c r="CI10" t="s">
        <v>276</v>
      </c>
      <c r="CJ10" t="s">
        <v>276</v>
      </c>
      <c r="CK10" t="s">
        <v>276</v>
      </c>
      <c r="CL10" t="s">
        <v>276</v>
      </c>
      <c r="CM10" t="s">
        <v>276</v>
      </c>
      <c r="CN10" t="s">
        <v>276</v>
      </c>
      <c r="CO10" t="s">
        <v>276</v>
      </c>
      <c r="CP10" t="s">
        <v>276</v>
      </c>
      <c r="CQ10" t="s">
        <v>276</v>
      </c>
      <c r="CR10" t="s">
        <v>276</v>
      </c>
      <c r="CS10" t="s">
        <v>276</v>
      </c>
      <c r="CT10" t="s">
        <v>276</v>
      </c>
      <c r="CU10" t="s">
        <v>276</v>
      </c>
      <c r="CV10" t="s">
        <v>276</v>
      </c>
      <c r="CW10" t="s">
        <v>276</v>
      </c>
      <c r="CX10" t="s">
        <v>276</v>
      </c>
      <c r="CY10" t="s">
        <v>276</v>
      </c>
      <c r="CZ10" t="s">
        <v>276</v>
      </c>
      <c r="DA10" t="s">
        <v>276</v>
      </c>
      <c r="DB10" t="s">
        <v>276</v>
      </c>
      <c r="DC10" t="s">
        <v>276</v>
      </c>
      <c r="DD10" t="s">
        <v>276</v>
      </c>
      <c r="DE10" t="s">
        <v>276</v>
      </c>
      <c r="DH10" t="str">
        <f t="shared" si="0"/>
        <v>AL</v>
      </c>
      <c r="DI10" t="s">
        <v>0</v>
      </c>
      <c r="DJ10" s="102">
        <v>2023</v>
      </c>
      <c r="DK10" s="99" t="s">
        <v>210</v>
      </c>
      <c r="DL10" cm="1">
        <f t="array" ref="DL10">INDEX(stateTaxData[],MATCH(1,(stateTaxData[taxYear]=$DJ10)*(stateTaxData[FilingStatusFlag]=DL$3)*(stateTaxData[stateName]=$DI10),0),MATCH($DK10,stateTaxData[#Headers],0))</f>
        <v>300</v>
      </c>
      <c r="DM10" cm="1">
        <f t="array" ref="DM10">INDEX(stateTaxData[],MATCH(1,(stateTaxData[taxYear]=$DJ10)*(stateTaxData[FilingStatusFlag]=DM$3)*(stateTaxData[stateName]=$DI10),0),MATCH($DK10,stateTaxData[#Headers],0))</f>
        <v>300</v>
      </c>
      <c r="DN10" cm="1">
        <f t="array" ref="DN10">INDEX(stateTaxData[],MATCH(1,(stateTaxData[taxYear]=$DJ10)*(stateTaxData[FilingStatusFlag]=DN$3)*(stateTaxData[stateName]=$DI10),0),MATCH($DK10,stateTaxData[#Headers],0))</f>
        <v>300</v>
      </c>
      <c r="DO10" cm="1">
        <f t="array" ref="DO10">INDEX(stateTaxData[],MATCH(1,(stateTaxData[taxYear]=$DJ10)*(stateTaxData[FilingStatusFlag]=DO$3)*(stateTaxData[stateName]=$DI10),0),MATCH($DK10,stateTaxData[#Headers],0))</f>
        <v>300</v>
      </c>
    </row>
    <row r="11" spans="1:121">
      <c r="A11">
        <v>10</v>
      </c>
      <c r="B11" t="s">
        <v>272</v>
      </c>
      <c r="C11" t="s">
        <v>9</v>
      </c>
      <c r="D11">
        <v>13</v>
      </c>
      <c r="E11">
        <v>1</v>
      </c>
      <c r="F11" t="s">
        <v>50</v>
      </c>
      <c r="G11" t="s">
        <v>273</v>
      </c>
      <c r="H11">
        <v>2024</v>
      </c>
      <c r="I11">
        <v>2023</v>
      </c>
      <c r="J11">
        <v>0</v>
      </c>
      <c r="K11">
        <v>750</v>
      </c>
      <c r="L11">
        <v>2250</v>
      </c>
      <c r="M11">
        <v>3750</v>
      </c>
      <c r="N11">
        <v>5250</v>
      </c>
      <c r="O11">
        <v>7000</v>
      </c>
      <c r="P11">
        <v>9999999</v>
      </c>
      <c r="Q11">
        <v>0</v>
      </c>
      <c r="R11">
        <v>0</v>
      </c>
      <c r="S11">
        <v>0</v>
      </c>
      <c r="T11">
        <v>0</v>
      </c>
      <c r="U11">
        <v>0</v>
      </c>
      <c r="V11">
        <v>0</v>
      </c>
      <c r="W11">
        <v>0.01</v>
      </c>
      <c r="X11">
        <v>0.02</v>
      </c>
      <c r="Y11">
        <v>0.03</v>
      </c>
      <c r="Z11">
        <v>0.04</v>
      </c>
      <c r="AA11">
        <v>0.05</v>
      </c>
      <c r="AB11">
        <v>5.7500000000000002E-2</v>
      </c>
      <c r="AC11">
        <v>0</v>
      </c>
      <c r="AD11">
        <v>0</v>
      </c>
      <c r="AE11">
        <v>0</v>
      </c>
      <c r="AF11">
        <v>0</v>
      </c>
      <c r="AG11">
        <v>0</v>
      </c>
      <c r="AH11">
        <v>0</v>
      </c>
      <c r="AI11">
        <v>5400</v>
      </c>
      <c r="AJ11">
        <v>2700</v>
      </c>
      <c r="AK11" t="s">
        <v>274</v>
      </c>
      <c r="AL11">
        <v>3000</v>
      </c>
      <c r="AM11" t="s">
        <v>274</v>
      </c>
      <c r="AN11" t="s">
        <v>274</v>
      </c>
      <c r="AO11">
        <v>0</v>
      </c>
      <c r="AP11" t="s">
        <v>276</v>
      </c>
      <c r="AQ11" t="s">
        <v>276</v>
      </c>
      <c r="AR11" t="s">
        <v>276</v>
      </c>
      <c r="AS11" t="s">
        <v>276</v>
      </c>
      <c r="AT11" t="s">
        <v>276</v>
      </c>
      <c r="AU11" t="s">
        <v>276</v>
      </c>
      <c r="AV11" t="s">
        <v>276</v>
      </c>
      <c r="AW11" t="s">
        <v>276</v>
      </c>
      <c r="AX11" t="s">
        <v>276</v>
      </c>
      <c r="AY11" t="s">
        <v>276</v>
      </c>
      <c r="AZ11" t="s">
        <v>276</v>
      </c>
      <c r="BA11" t="s">
        <v>276</v>
      </c>
      <c r="BB11" t="s">
        <v>276</v>
      </c>
      <c r="BC11" t="s">
        <v>276</v>
      </c>
      <c r="BD11" t="s">
        <v>276</v>
      </c>
      <c r="BE11" t="s">
        <v>276</v>
      </c>
      <c r="BF11" t="s">
        <v>276</v>
      </c>
      <c r="BG11" t="s">
        <v>276</v>
      </c>
      <c r="BH11" t="s">
        <v>276</v>
      </c>
      <c r="BI11" t="s">
        <v>276</v>
      </c>
      <c r="BJ11" t="s">
        <v>276</v>
      </c>
      <c r="BK11" t="s">
        <v>276</v>
      </c>
      <c r="BL11" t="s">
        <v>276</v>
      </c>
      <c r="BM11" t="s">
        <v>276</v>
      </c>
      <c r="BN11" t="s">
        <v>276</v>
      </c>
      <c r="BO11" t="s">
        <v>276</v>
      </c>
      <c r="BP11" t="s">
        <v>276</v>
      </c>
      <c r="BQ11" t="s">
        <v>276</v>
      </c>
      <c r="BR11" t="s">
        <v>276</v>
      </c>
      <c r="BS11" t="s">
        <v>276</v>
      </c>
      <c r="BT11" t="s">
        <v>276</v>
      </c>
      <c r="BU11" t="s">
        <v>276</v>
      </c>
      <c r="BV11" t="s">
        <v>276</v>
      </c>
      <c r="BW11" t="s">
        <v>276</v>
      </c>
      <c r="BX11" t="s">
        <v>276</v>
      </c>
      <c r="BY11" t="s">
        <v>276</v>
      </c>
      <c r="BZ11" t="s">
        <v>276</v>
      </c>
      <c r="CA11" t="s">
        <v>276</v>
      </c>
      <c r="CB11" t="s">
        <v>276</v>
      </c>
      <c r="CC11" t="s">
        <v>276</v>
      </c>
      <c r="CD11" t="s">
        <v>276</v>
      </c>
      <c r="CE11" t="s">
        <v>276</v>
      </c>
      <c r="CF11" t="s">
        <v>276</v>
      </c>
      <c r="CG11" t="s">
        <v>276</v>
      </c>
      <c r="CH11" t="s">
        <v>276</v>
      </c>
      <c r="CI11" t="s">
        <v>276</v>
      </c>
      <c r="CJ11" t="s">
        <v>276</v>
      </c>
      <c r="CK11" t="s">
        <v>276</v>
      </c>
      <c r="CL11" t="s">
        <v>276</v>
      </c>
      <c r="CM11" t="s">
        <v>276</v>
      </c>
      <c r="CN11" t="s">
        <v>276</v>
      </c>
      <c r="CO11" t="s">
        <v>276</v>
      </c>
      <c r="CP11" t="s">
        <v>276</v>
      </c>
      <c r="CQ11" t="s">
        <v>276</v>
      </c>
      <c r="CR11" t="s">
        <v>276</v>
      </c>
      <c r="CS11" t="s">
        <v>276</v>
      </c>
      <c r="CT11" t="s">
        <v>276</v>
      </c>
      <c r="CU11" t="s">
        <v>276</v>
      </c>
      <c r="CV11" t="s">
        <v>276</v>
      </c>
      <c r="CW11" t="s">
        <v>276</v>
      </c>
      <c r="CX11" t="s">
        <v>276</v>
      </c>
      <c r="CY11" t="s">
        <v>276</v>
      </c>
      <c r="CZ11" t="s">
        <v>276</v>
      </c>
      <c r="DA11" t="s">
        <v>276</v>
      </c>
      <c r="DB11" t="s">
        <v>276</v>
      </c>
      <c r="DC11" t="s">
        <v>276</v>
      </c>
      <c r="DD11" t="s">
        <v>276</v>
      </c>
      <c r="DE11" t="s">
        <v>276</v>
      </c>
      <c r="DG11">
        <v>1</v>
      </c>
      <c r="DH11" t="str">
        <f t="shared" si="0"/>
        <v>AR</v>
      </c>
      <c r="DI11" t="s">
        <v>3</v>
      </c>
      <c r="DJ11" s="102">
        <v>2023</v>
      </c>
      <c r="DK11" s="99" t="s">
        <v>266</v>
      </c>
      <c r="DL11" cm="1">
        <f t="array" ref="DL11">INDEX(stateTaxData[],MATCH(1,(stateTaxData[taxYear]=$DJ11)*(stateTaxData[FilingStatusFlag]=DL$3)*(stateTaxData[stateName]=$DI11),0),MATCH($DK11,stateTaxData[#Headers],0))</f>
        <v>460</v>
      </c>
      <c r="DM11" cm="1">
        <f t="array" ref="DM11">INDEX(stateTaxData[],MATCH(1,(stateTaxData[taxYear]=$DJ11)*(stateTaxData[FilingStatusFlag]=DM$3)*(stateTaxData[stateName]=$DI11),0),MATCH($DK11,stateTaxData[#Headers],0))</f>
        <v>460</v>
      </c>
      <c r="DN11" cm="1">
        <f t="array" ref="DN11">INDEX(stateTaxData[],MATCH(1,(stateTaxData[taxYear]=$DJ11)*(stateTaxData[FilingStatusFlag]=DN$3)*(stateTaxData[stateName]=$DI11),0),MATCH($DK11,stateTaxData[#Headers],0))</f>
        <v>460</v>
      </c>
      <c r="DO11" cm="1">
        <f t="array" ref="DO11">INDEX(stateTaxData[],MATCH(1,(stateTaxData[taxYear]=$DJ11)*(stateTaxData[FilingStatusFlag]=DO$3)*(stateTaxData[stateName]=$DI11),0),MATCH($DK11,stateTaxData[#Headers],0))</f>
        <v>460</v>
      </c>
    </row>
    <row r="12" spans="1:121">
      <c r="A12">
        <v>11</v>
      </c>
      <c r="B12" t="s">
        <v>272</v>
      </c>
      <c r="C12" t="s">
        <v>10</v>
      </c>
      <c r="D12">
        <v>15</v>
      </c>
      <c r="E12">
        <v>1</v>
      </c>
      <c r="F12" t="s">
        <v>50</v>
      </c>
      <c r="G12" t="s">
        <v>273</v>
      </c>
      <c r="H12">
        <v>2024</v>
      </c>
      <c r="I12">
        <v>2023</v>
      </c>
      <c r="J12">
        <v>0</v>
      </c>
      <c r="K12">
        <v>2400</v>
      </c>
      <c r="L12">
        <v>4800</v>
      </c>
      <c r="M12">
        <v>9600</v>
      </c>
      <c r="N12">
        <v>14400</v>
      </c>
      <c r="O12">
        <v>19200</v>
      </c>
      <c r="P12">
        <v>24000</v>
      </c>
      <c r="Q12">
        <v>36000</v>
      </c>
      <c r="R12">
        <v>48000</v>
      </c>
      <c r="S12">
        <v>150000</v>
      </c>
      <c r="T12">
        <v>175000</v>
      </c>
      <c r="U12" s="78">
        <v>200000</v>
      </c>
      <c r="V12">
        <v>9999999</v>
      </c>
      <c r="W12">
        <v>1.4E-2</v>
      </c>
      <c r="X12">
        <v>3.2000000000000001E-2</v>
      </c>
      <c r="Y12">
        <v>5.5E-2</v>
      </c>
      <c r="Z12">
        <v>6.4000000000000001E-2</v>
      </c>
      <c r="AA12">
        <v>6.8000000000000005E-2</v>
      </c>
      <c r="AB12">
        <v>7.1999999999999995E-2</v>
      </c>
      <c r="AC12">
        <v>7.5999999999999998E-2</v>
      </c>
      <c r="AD12">
        <v>7.9000000000000001E-2</v>
      </c>
      <c r="AE12">
        <v>8.2500000000000004E-2</v>
      </c>
      <c r="AF12">
        <v>0.09</v>
      </c>
      <c r="AG12">
        <v>0.1</v>
      </c>
      <c r="AH12">
        <v>0.11</v>
      </c>
      <c r="AI12">
        <v>2200</v>
      </c>
      <c r="AJ12">
        <v>1144</v>
      </c>
      <c r="AK12" t="s">
        <v>274</v>
      </c>
      <c r="AL12">
        <v>1144</v>
      </c>
      <c r="AM12" t="s">
        <v>274</v>
      </c>
      <c r="AN12" t="s">
        <v>274</v>
      </c>
      <c r="AO12">
        <v>0</v>
      </c>
      <c r="AP12" t="s">
        <v>276</v>
      </c>
      <c r="AQ12" t="s">
        <v>276</v>
      </c>
      <c r="AR12" t="s">
        <v>276</v>
      </c>
      <c r="AS12" t="s">
        <v>276</v>
      </c>
      <c r="AT12" t="s">
        <v>276</v>
      </c>
      <c r="AU12" t="s">
        <v>276</v>
      </c>
      <c r="AV12" t="s">
        <v>276</v>
      </c>
      <c r="AW12" t="s">
        <v>276</v>
      </c>
      <c r="AX12" t="s">
        <v>276</v>
      </c>
      <c r="AY12" t="s">
        <v>276</v>
      </c>
      <c r="AZ12" t="s">
        <v>276</v>
      </c>
      <c r="BA12" t="s">
        <v>276</v>
      </c>
      <c r="BB12" t="s">
        <v>276</v>
      </c>
      <c r="BC12" t="s">
        <v>276</v>
      </c>
      <c r="BD12" t="s">
        <v>276</v>
      </c>
      <c r="BE12" t="s">
        <v>276</v>
      </c>
      <c r="BF12" t="s">
        <v>276</v>
      </c>
      <c r="BG12" t="s">
        <v>276</v>
      </c>
      <c r="BH12" t="s">
        <v>276</v>
      </c>
      <c r="BI12" t="s">
        <v>276</v>
      </c>
      <c r="BJ12" t="s">
        <v>276</v>
      </c>
      <c r="BK12" t="s">
        <v>276</v>
      </c>
      <c r="BL12" t="s">
        <v>276</v>
      </c>
      <c r="BM12" t="s">
        <v>276</v>
      </c>
      <c r="BN12" t="s">
        <v>276</v>
      </c>
      <c r="BO12" t="s">
        <v>276</v>
      </c>
      <c r="BP12" t="s">
        <v>276</v>
      </c>
      <c r="BQ12" t="s">
        <v>276</v>
      </c>
      <c r="BR12" t="s">
        <v>276</v>
      </c>
      <c r="BS12" t="s">
        <v>276</v>
      </c>
      <c r="BT12" t="s">
        <v>276</v>
      </c>
      <c r="BU12" t="s">
        <v>276</v>
      </c>
      <c r="BV12" t="s">
        <v>276</v>
      </c>
      <c r="BW12" t="s">
        <v>276</v>
      </c>
      <c r="BX12" t="s">
        <v>276</v>
      </c>
      <c r="BY12" t="s">
        <v>276</v>
      </c>
      <c r="BZ12" t="s">
        <v>276</v>
      </c>
      <c r="CA12" t="s">
        <v>276</v>
      </c>
      <c r="CB12" t="s">
        <v>276</v>
      </c>
      <c r="CC12" t="s">
        <v>276</v>
      </c>
      <c r="CD12" t="s">
        <v>276</v>
      </c>
      <c r="CE12" t="s">
        <v>276</v>
      </c>
      <c r="CF12" t="s">
        <v>276</v>
      </c>
      <c r="CG12" t="s">
        <v>276</v>
      </c>
      <c r="CH12" t="s">
        <v>276</v>
      </c>
      <c r="CI12" t="s">
        <v>276</v>
      </c>
      <c r="CJ12" t="s">
        <v>276</v>
      </c>
      <c r="CK12" t="s">
        <v>276</v>
      </c>
      <c r="CL12" t="s">
        <v>276</v>
      </c>
      <c r="CM12" t="s">
        <v>276</v>
      </c>
      <c r="CN12" t="s">
        <v>276</v>
      </c>
      <c r="CO12" t="s">
        <v>276</v>
      </c>
      <c r="CP12" t="s">
        <v>276</v>
      </c>
      <c r="CQ12" t="s">
        <v>276</v>
      </c>
      <c r="CR12" t="s">
        <v>276</v>
      </c>
      <c r="CS12" t="s">
        <v>276</v>
      </c>
      <c r="CT12" t="s">
        <v>276</v>
      </c>
      <c r="CU12" t="s">
        <v>276</v>
      </c>
      <c r="CV12" t="s">
        <v>276</v>
      </c>
      <c r="CW12" t="s">
        <v>276</v>
      </c>
      <c r="CX12" t="s">
        <v>276</v>
      </c>
      <c r="CY12" t="s">
        <v>276</v>
      </c>
      <c r="CZ12" t="s">
        <v>276</v>
      </c>
      <c r="DA12" t="s">
        <v>276</v>
      </c>
      <c r="DB12" t="s">
        <v>276</v>
      </c>
      <c r="DC12" t="s">
        <v>276</v>
      </c>
      <c r="DD12" t="s">
        <v>276</v>
      </c>
      <c r="DE12" t="s">
        <v>276</v>
      </c>
      <c r="DG12">
        <v>2</v>
      </c>
      <c r="DH12" t="str">
        <f t="shared" si="0"/>
        <v>AR</v>
      </c>
      <c r="DI12" t="s">
        <v>3</v>
      </c>
      <c r="DJ12" s="102">
        <v>2023</v>
      </c>
      <c r="DK12" s="99" t="s">
        <v>214</v>
      </c>
      <c r="DL12" cm="1">
        <f t="array" ref="DL12">INDEX(stateTaxData[],MATCH(1,(stateTaxData[taxYear]=$DJ12)*(stateTaxData[FilingStatusFlag]=DL$3)*(stateTaxData[stateName]=$DI12),0),MATCH($DK12,stateTaxData[#Headers],0))</f>
        <v>0</v>
      </c>
      <c r="DM12" t="str" cm="1">
        <f t="array" ref="DM12">INDEX(stateTaxData[],MATCH(1,(stateTaxData[taxYear]=$DJ12)*(stateTaxData[FilingStatusFlag]=DM$3)*(stateTaxData[stateName]=$DI12),0),MATCH($DK12,stateTaxData[#Headers],0))</f>
        <v>NA</v>
      </c>
      <c r="DN12" cm="1">
        <f t="array" ref="DN12">INDEX(stateTaxData[],MATCH(1,(stateTaxData[taxYear]=$DJ12)*(stateTaxData[FilingStatusFlag]=DN$3)*(stateTaxData[stateName]=$DI12),0),MATCH($DK12,stateTaxData[#Headers],0))</f>
        <v>0</v>
      </c>
      <c r="DO12" cm="1">
        <f t="array" ref="DO12">INDEX(stateTaxData[],MATCH(1,(stateTaxData[taxYear]=$DJ12)*(stateTaxData[FilingStatusFlag]=DO$3)*(stateTaxData[stateName]=$DI12),0),MATCH($DK12,stateTaxData[#Headers],0))</f>
        <v>0</v>
      </c>
    </row>
    <row r="13" spans="1:121">
      <c r="A13">
        <v>12</v>
      </c>
      <c r="B13" t="s">
        <v>272</v>
      </c>
      <c r="C13" t="s">
        <v>11</v>
      </c>
      <c r="D13">
        <v>16</v>
      </c>
      <c r="E13">
        <v>1</v>
      </c>
      <c r="F13" t="s">
        <v>50</v>
      </c>
      <c r="G13" t="s">
        <v>273</v>
      </c>
      <c r="H13">
        <v>2024</v>
      </c>
      <c r="I13">
        <v>2023</v>
      </c>
      <c r="J13">
        <v>4489</v>
      </c>
      <c r="K13">
        <v>9999999</v>
      </c>
      <c r="L13">
        <v>0</v>
      </c>
      <c r="M13">
        <v>0</v>
      </c>
      <c r="N13">
        <v>0</v>
      </c>
      <c r="O13">
        <v>0</v>
      </c>
      <c r="P13">
        <v>0</v>
      </c>
      <c r="Q13">
        <v>0</v>
      </c>
      <c r="R13">
        <v>0</v>
      </c>
      <c r="S13">
        <v>0</v>
      </c>
      <c r="T13">
        <v>0</v>
      </c>
      <c r="U13">
        <v>0</v>
      </c>
      <c r="V13">
        <v>0</v>
      </c>
      <c r="W13">
        <v>5.8000000000000003E-2</v>
      </c>
      <c r="X13">
        <v>0</v>
      </c>
      <c r="Y13">
        <v>0</v>
      </c>
      <c r="Z13">
        <v>0</v>
      </c>
      <c r="AA13">
        <v>0</v>
      </c>
      <c r="AB13">
        <v>0</v>
      </c>
      <c r="AC13">
        <v>0</v>
      </c>
      <c r="AD13">
        <v>0</v>
      </c>
      <c r="AE13">
        <v>0</v>
      </c>
      <c r="AF13">
        <v>0</v>
      </c>
      <c r="AG13">
        <v>0</v>
      </c>
      <c r="AH13">
        <v>0</v>
      </c>
      <c r="AI13">
        <v>13850</v>
      </c>
      <c r="AJ13">
        <v>0</v>
      </c>
      <c r="AK13" t="s">
        <v>274</v>
      </c>
      <c r="AL13">
        <v>0</v>
      </c>
      <c r="AM13" t="s">
        <v>274</v>
      </c>
      <c r="AN13" t="s">
        <v>274</v>
      </c>
      <c r="AO13">
        <v>0</v>
      </c>
      <c r="AP13" t="s">
        <v>276</v>
      </c>
      <c r="AQ13" t="s">
        <v>276</v>
      </c>
      <c r="AR13" t="s">
        <v>276</v>
      </c>
      <c r="AS13" t="s">
        <v>276</v>
      </c>
      <c r="AT13" t="s">
        <v>276</v>
      </c>
      <c r="AU13" t="s">
        <v>276</v>
      </c>
      <c r="AV13" t="s">
        <v>276</v>
      </c>
      <c r="AW13" t="s">
        <v>276</v>
      </c>
      <c r="AX13" t="s">
        <v>276</v>
      </c>
      <c r="AY13" t="s">
        <v>276</v>
      </c>
      <c r="AZ13" t="s">
        <v>276</v>
      </c>
      <c r="BA13" t="s">
        <v>276</v>
      </c>
      <c r="BB13" t="s">
        <v>276</v>
      </c>
      <c r="BC13" t="s">
        <v>276</v>
      </c>
      <c r="BD13" t="s">
        <v>276</v>
      </c>
      <c r="BE13" t="s">
        <v>276</v>
      </c>
      <c r="BF13" t="s">
        <v>276</v>
      </c>
      <c r="BG13" t="s">
        <v>276</v>
      </c>
      <c r="BH13" t="s">
        <v>276</v>
      </c>
      <c r="BI13" t="s">
        <v>276</v>
      </c>
      <c r="BJ13" t="s">
        <v>276</v>
      </c>
      <c r="BK13" t="s">
        <v>276</v>
      </c>
      <c r="BL13" t="s">
        <v>276</v>
      </c>
      <c r="BM13" t="s">
        <v>276</v>
      </c>
      <c r="BN13" t="s">
        <v>276</v>
      </c>
      <c r="BO13" t="s">
        <v>276</v>
      </c>
      <c r="BP13" t="s">
        <v>276</v>
      </c>
      <c r="BQ13" t="s">
        <v>276</v>
      </c>
      <c r="BR13" t="s">
        <v>276</v>
      </c>
      <c r="BS13" t="s">
        <v>276</v>
      </c>
      <c r="BT13" t="s">
        <v>276</v>
      </c>
      <c r="BU13" t="s">
        <v>276</v>
      </c>
      <c r="BV13" t="s">
        <v>276</v>
      </c>
      <c r="BW13" t="s">
        <v>276</v>
      </c>
      <c r="BX13" t="s">
        <v>276</v>
      </c>
      <c r="BY13" t="s">
        <v>276</v>
      </c>
      <c r="BZ13" t="s">
        <v>276</v>
      </c>
      <c r="CA13" t="s">
        <v>276</v>
      </c>
      <c r="CB13" t="s">
        <v>276</v>
      </c>
      <c r="CC13" t="s">
        <v>276</v>
      </c>
      <c r="CD13" t="s">
        <v>276</v>
      </c>
      <c r="CE13" t="s">
        <v>276</v>
      </c>
      <c r="CF13" t="s">
        <v>276</v>
      </c>
      <c r="CG13" t="s">
        <v>276</v>
      </c>
      <c r="CH13" t="s">
        <v>276</v>
      </c>
      <c r="CI13" t="s">
        <v>276</v>
      </c>
      <c r="CJ13" t="s">
        <v>276</v>
      </c>
      <c r="CK13" t="s">
        <v>276</v>
      </c>
      <c r="CL13" t="s">
        <v>276</v>
      </c>
      <c r="CM13" t="s">
        <v>276</v>
      </c>
      <c r="CN13" t="s">
        <v>276</v>
      </c>
      <c r="CO13" t="s">
        <v>276</v>
      </c>
      <c r="CP13" t="s">
        <v>276</v>
      </c>
      <c r="CQ13" t="s">
        <v>276</v>
      </c>
      <c r="CR13" t="s">
        <v>276</v>
      </c>
      <c r="CS13" t="s">
        <v>276</v>
      </c>
      <c r="CT13" t="s">
        <v>276</v>
      </c>
      <c r="CU13" t="s">
        <v>276</v>
      </c>
      <c r="CV13" t="s">
        <v>276</v>
      </c>
      <c r="CW13" t="s">
        <v>276</v>
      </c>
      <c r="CX13" t="s">
        <v>276</v>
      </c>
      <c r="CY13" t="s">
        <v>276</v>
      </c>
      <c r="CZ13" t="s">
        <v>276</v>
      </c>
      <c r="DA13" t="s">
        <v>276</v>
      </c>
      <c r="DB13" t="s">
        <v>276</v>
      </c>
      <c r="DC13" t="s">
        <v>276</v>
      </c>
      <c r="DD13" t="s">
        <v>276</v>
      </c>
      <c r="DE13" t="s">
        <v>276</v>
      </c>
      <c r="DG13">
        <v>3</v>
      </c>
      <c r="DH13" t="str">
        <f t="shared" si="0"/>
        <v>AR</v>
      </c>
      <c r="DI13" t="s">
        <v>3</v>
      </c>
      <c r="DJ13" s="102">
        <v>2023</v>
      </c>
      <c r="DK13" s="99" t="s">
        <v>215</v>
      </c>
      <c r="DL13" cm="1">
        <f t="array" ref="DL13">INDEX(stateTaxData[],MATCH(1,(stateTaxData[taxYear]=$DJ13)*(stateTaxData[FilingStatusFlag]=DL$3)*(stateTaxData[stateName]=$DI13),0),MATCH($DK13,stateTaxData[#Headers],0))</f>
        <v>5000</v>
      </c>
      <c r="DM13" t="str" cm="1">
        <f t="array" ref="DM13">INDEX(stateTaxData[],MATCH(1,(stateTaxData[taxYear]=$DJ13)*(stateTaxData[FilingStatusFlag]=DM$3)*(stateTaxData[stateName]=$DI13),0),MATCH($DK13,stateTaxData[#Headers],0))</f>
        <v>NA</v>
      </c>
      <c r="DN13" cm="1">
        <f t="array" ref="DN13">INDEX(stateTaxData[],MATCH(1,(stateTaxData[taxYear]=$DJ13)*(stateTaxData[FilingStatusFlag]=DN$3)*(stateTaxData[stateName]=$DI13),0),MATCH($DK13,stateTaxData[#Headers],0))</f>
        <v>5000</v>
      </c>
      <c r="DO13" cm="1">
        <f t="array" ref="DO13">INDEX(stateTaxData[],MATCH(1,(stateTaxData[taxYear]=$DJ13)*(stateTaxData[FilingStatusFlag]=DO$3)*(stateTaxData[stateName]=$DI13),0),MATCH($DK13,stateTaxData[#Headers],0))</f>
        <v>5000</v>
      </c>
    </row>
    <row r="14" spans="1:121">
      <c r="A14">
        <v>13</v>
      </c>
      <c r="B14" t="s">
        <v>272</v>
      </c>
      <c r="C14" t="s">
        <v>12</v>
      </c>
      <c r="D14">
        <v>17</v>
      </c>
      <c r="E14">
        <v>1</v>
      </c>
      <c r="F14" t="s">
        <v>50</v>
      </c>
      <c r="G14" t="s">
        <v>273</v>
      </c>
      <c r="H14">
        <v>2024</v>
      </c>
      <c r="I14">
        <v>2023</v>
      </c>
      <c r="J14">
        <v>0</v>
      </c>
      <c r="K14">
        <v>9999999</v>
      </c>
      <c r="L14">
        <v>0</v>
      </c>
      <c r="M14">
        <v>0</v>
      </c>
      <c r="N14">
        <v>0</v>
      </c>
      <c r="O14">
        <v>0</v>
      </c>
      <c r="P14">
        <v>0</v>
      </c>
      <c r="Q14">
        <v>0</v>
      </c>
      <c r="R14">
        <v>0</v>
      </c>
      <c r="S14">
        <v>0</v>
      </c>
      <c r="T14">
        <v>0</v>
      </c>
      <c r="U14">
        <v>0</v>
      </c>
      <c r="V14">
        <v>0</v>
      </c>
      <c r="W14">
        <v>4.9500000000000002E-2</v>
      </c>
      <c r="X14">
        <v>0</v>
      </c>
      <c r="Y14">
        <v>0</v>
      </c>
      <c r="Z14">
        <v>0</v>
      </c>
      <c r="AA14">
        <v>0</v>
      </c>
      <c r="AB14">
        <v>0</v>
      </c>
      <c r="AC14">
        <v>0</v>
      </c>
      <c r="AD14">
        <v>0</v>
      </c>
      <c r="AE14">
        <v>0</v>
      </c>
      <c r="AF14">
        <v>0</v>
      </c>
      <c r="AG14">
        <v>0</v>
      </c>
      <c r="AH14">
        <v>0</v>
      </c>
      <c r="AI14">
        <v>0</v>
      </c>
      <c r="AJ14">
        <v>2425</v>
      </c>
      <c r="AK14" t="s">
        <v>274</v>
      </c>
      <c r="AL14">
        <v>2425</v>
      </c>
      <c r="AM14" t="s">
        <v>274</v>
      </c>
      <c r="AN14" t="s">
        <v>274</v>
      </c>
      <c r="AO14">
        <v>0</v>
      </c>
      <c r="AP14" t="s">
        <v>276</v>
      </c>
      <c r="AQ14" t="s">
        <v>276</v>
      </c>
      <c r="AR14" t="s">
        <v>276</v>
      </c>
      <c r="AS14" t="s">
        <v>276</v>
      </c>
      <c r="AT14" t="s">
        <v>276</v>
      </c>
      <c r="AU14" t="s">
        <v>276</v>
      </c>
      <c r="AV14" t="s">
        <v>276</v>
      </c>
      <c r="AW14" t="s">
        <v>276</v>
      </c>
      <c r="AX14" t="s">
        <v>276</v>
      </c>
      <c r="AY14" t="s">
        <v>276</v>
      </c>
      <c r="AZ14" t="s">
        <v>276</v>
      </c>
      <c r="BA14" t="s">
        <v>276</v>
      </c>
      <c r="BB14" t="s">
        <v>276</v>
      </c>
      <c r="BC14" t="s">
        <v>276</v>
      </c>
      <c r="BD14" t="s">
        <v>276</v>
      </c>
      <c r="BE14" t="s">
        <v>276</v>
      </c>
      <c r="BF14" t="s">
        <v>276</v>
      </c>
      <c r="BG14" t="s">
        <v>276</v>
      </c>
      <c r="BH14" t="s">
        <v>276</v>
      </c>
      <c r="BI14" t="s">
        <v>276</v>
      </c>
      <c r="BJ14" t="s">
        <v>276</v>
      </c>
      <c r="BK14" t="s">
        <v>276</v>
      </c>
      <c r="BL14" t="s">
        <v>276</v>
      </c>
      <c r="BM14" t="s">
        <v>276</v>
      </c>
      <c r="BN14" t="s">
        <v>276</v>
      </c>
      <c r="BO14" t="s">
        <v>276</v>
      </c>
      <c r="BP14" t="s">
        <v>276</v>
      </c>
      <c r="BQ14" t="s">
        <v>276</v>
      </c>
      <c r="BR14" t="s">
        <v>276</v>
      </c>
      <c r="BS14" t="s">
        <v>276</v>
      </c>
      <c r="BT14" t="s">
        <v>276</v>
      </c>
      <c r="BU14" t="s">
        <v>276</v>
      </c>
      <c r="BV14" t="s">
        <v>276</v>
      </c>
      <c r="BW14" t="s">
        <v>276</v>
      </c>
      <c r="BX14" t="s">
        <v>276</v>
      </c>
      <c r="BY14" t="s">
        <v>276</v>
      </c>
      <c r="BZ14">
        <v>250000</v>
      </c>
      <c r="CA14" t="s">
        <v>276</v>
      </c>
      <c r="CB14" t="s">
        <v>276</v>
      </c>
      <c r="CC14" t="s">
        <v>276</v>
      </c>
      <c r="CD14" t="s">
        <v>276</v>
      </c>
      <c r="CE14" t="s">
        <v>276</v>
      </c>
      <c r="CF14" t="s">
        <v>276</v>
      </c>
      <c r="CG14" t="s">
        <v>276</v>
      </c>
      <c r="CH14" t="s">
        <v>276</v>
      </c>
      <c r="CI14" t="s">
        <v>276</v>
      </c>
      <c r="CJ14" t="s">
        <v>276</v>
      </c>
      <c r="CK14" t="s">
        <v>276</v>
      </c>
      <c r="CL14" t="s">
        <v>276</v>
      </c>
      <c r="CM14" t="s">
        <v>276</v>
      </c>
      <c r="CN14" t="s">
        <v>276</v>
      </c>
      <c r="CO14" t="s">
        <v>276</v>
      </c>
      <c r="CP14" t="s">
        <v>276</v>
      </c>
      <c r="CQ14" t="s">
        <v>276</v>
      </c>
      <c r="CR14" t="s">
        <v>276</v>
      </c>
      <c r="CS14" t="s">
        <v>276</v>
      </c>
      <c r="CT14" t="s">
        <v>276</v>
      </c>
      <c r="CU14" t="s">
        <v>276</v>
      </c>
      <c r="CV14" t="s">
        <v>276</v>
      </c>
      <c r="CW14" t="s">
        <v>276</v>
      </c>
      <c r="CX14" t="s">
        <v>276</v>
      </c>
      <c r="CY14" t="s">
        <v>276</v>
      </c>
      <c r="CZ14" t="s">
        <v>276</v>
      </c>
      <c r="DA14" t="s">
        <v>276</v>
      </c>
      <c r="DB14" t="s">
        <v>276</v>
      </c>
      <c r="DC14" t="s">
        <v>276</v>
      </c>
      <c r="DD14" t="s">
        <v>276</v>
      </c>
      <c r="DE14" t="s">
        <v>276</v>
      </c>
      <c r="DG14">
        <v>4</v>
      </c>
      <c r="DH14" t="str">
        <f t="shared" si="0"/>
        <v>AR</v>
      </c>
      <c r="DI14" t="s">
        <v>3</v>
      </c>
      <c r="DJ14" s="102">
        <v>2023</v>
      </c>
      <c r="DK14" s="99" t="s">
        <v>216</v>
      </c>
      <c r="DL14" cm="1">
        <f t="array" ref="DL14">INDEX(stateTaxData[],MATCH(1,(stateTaxData[taxYear]=$DJ14)*(stateTaxData[FilingStatusFlag]=DL$3)*(stateTaxData[stateName]=$DI14),0),MATCH($DK14,stateTaxData[#Headers],0))</f>
        <v>10000</v>
      </c>
      <c r="DM14" t="str" cm="1">
        <f t="array" ref="DM14">INDEX(stateTaxData[],MATCH(1,(stateTaxData[taxYear]=$DJ14)*(stateTaxData[FilingStatusFlag]=DM$3)*(stateTaxData[stateName]=$DI14),0),MATCH($DK14,stateTaxData[#Headers],0))</f>
        <v>NA</v>
      </c>
      <c r="DN14" cm="1">
        <f t="array" ref="DN14">INDEX(stateTaxData[],MATCH(1,(stateTaxData[taxYear]=$DJ14)*(stateTaxData[FilingStatusFlag]=DN$3)*(stateTaxData[stateName]=$DI14),0),MATCH($DK14,stateTaxData[#Headers],0))</f>
        <v>10000</v>
      </c>
      <c r="DO14" cm="1">
        <f t="array" ref="DO14">INDEX(stateTaxData[],MATCH(1,(stateTaxData[taxYear]=$DJ14)*(stateTaxData[FilingStatusFlag]=DO$3)*(stateTaxData[stateName]=$DI14),0),MATCH($DK14,stateTaxData[#Headers],0))</f>
        <v>10000</v>
      </c>
    </row>
    <row r="15" spans="1:121">
      <c r="A15">
        <v>14</v>
      </c>
      <c r="B15" t="s">
        <v>272</v>
      </c>
      <c r="C15" t="s">
        <v>13</v>
      </c>
      <c r="D15">
        <v>18</v>
      </c>
      <c r="E15">
        <v>1</v>
      </c>
      <c r="F15" t="s">
        <v>50</v>
      </c>
      <c r="G15" t="s">
        <v>273</v>
      </c>
      <c r="H15">
        <v>2024</v>
      </c>
      <c r="I15">
        <v>2023</v>
      </c>
      <c r="J15">
        <v>0</v>
      </c>
      <c r="K15">
        <v>9999999</v>
      </c>
      <c r="L15">
        <v>0</v>
      </c>
      <c r="M15">
        <v>0</v>
      </c>
      <c r="N15">
        <v>0</v>
      </c>
      <c r="O15">
        <v>0</v>
      </c>
      <c r="P15">
        <v>0</v>
      </c>
      <c r="Q15">
        <v>0</v>
      </c>
      <c r="R15">
        <v>0</v>
      </c>
      <c r="S15">
        <v>0</v>
      </c>
      <c r="T15">
        <v>0</v>
      </c>
      <c r="U15">
        <v>0</v>
      </c>
      <c r="V15">
        <v>0</v>
      </c>
      <c r="W15">
        <v>3.15E-2</v>
      </c>
      <c r="X15">
        <v>0</v>
      </c>
      <c r="Y15">
        <v>0</v>
      </c>
      <c r="Z15">
        <v>0</v>
      </c>
      <c r="AA15">
        <v>0</v>
      </c>
      <c r="AB15">
        <v>0</v>
      </c>
      <c r="AC15">
        <v>0</v>
      </c>
      <c r="AD15">
        <v>0</v>
      </c>
      <c r="AE15">
        <v>0</v>
      </c>
      <c r="AF15">
        <v>0</v>
      </c>
      <c r="AG15">
        <v>0</v>
      </c>
      <c r="AH15">
        <v>0</v>
      </c>
      <c r="AI15">
        <v>0</v>
      </c>
      <c r="AJ15">
        <v>1000</v>
      </c>
      <c r="AK15" t="s">
        <v>274</v>
      </c>
      <c r="AL15">
        <v>1000</v>
      </c>
      <c r="AM15" t="s">
        <v>274</v>
      </c>
      <c r="AN15" t="s">
        <v>274</v>
      </c>
      <c r="AO15">
        <v>0</v>
      </c>
      <c r="AP15" t="s">
        <v>276</v>
      </c>
      <c r="AQ15" t="s">
        <v>276</v>
      </c>
      <c r="AR15" t="s">
        <v>276</v>
      </c>
      <c r="AS15" t="s">
        <v>276</v>
      </c>
      <c r="AT15" t="s">
        <v>276</v>
      </c>
      <c r="AU15" t="s">
        <v>276</v>
      </c>
      <c r="AV15" t="s">
        <v>276</v>
      </c>
      <c r="AW15" t="s">
        <v>276</v>
      </c>
      <c r="AX15" t="s">
        <v>276</v>
      </c>
      <c r="AY15" t="s">
        <v>276</v>
      </c>
      <c r="AZ15" t="s">
        <v>276</v>
      </c>
      <c r="BA15" t="s">
        <v>276</v>
      </c>
      <c r="BB15" t="s">
        <v>276</v>
      </c>
      <c r="BC15" t="s">
        <v>276</v>
      </c>
      <c r="BD15" t="s">
        <v>276</v>
      </c>
      <c r="BE15" t="s">
        <v>276</v>
      </c>
      <c r="BF15" t="s">
        <v>276</v>
      </c>
      <c r="BG15" t="s">
        <v>276</v>
      </c>
      <c r="BH15" t="s">
        <v>276</v>
      </c>
      <c r="BI15" t="s">
        <v>276</v>
      </c>
      <c r="BJ15" t="s">
        <v>276</v>
      </c>
      <c r="BK15" t="s">
        <v>276</v>
      </c>
      <c r="BL15" t="s">
        <v>276</v>
      </c>
      <c r="BM15" t="s">
        <v>276</v>
      </c>
      <c r="BN15" t="s">
        <v>276</v>
      </c>
      <c r="BO15" t="s">
        <v>276</v>
      </c>
      <c r="BP15" t="s">
        <v>276</v>
      </c>
      <c r="BQ15" t="s">
        <v>276</v>
      </c>
      <c r="BR15" t="s">
        <v>276</v>
      </c>
      <c r="BS15" t="s">
        <v>276</v>
      </c>
      <c r="BT15" t="s">
        <v>276</v>
      </c>
      <c r="BU15" t="s">
        <v>276</v>
      </c>
      <c r="BV15" t="s">
        <v>276</v>
      </c>
      <c r="BW15" t="s">
        <v>276</v>
      </c>
      <c r="BX15" t="s">
        <v>276</v>
      </c>
      <c r="BY15" t="s">
        <v>276</v>
      </c>
      <c r="BZ15" t="s">
        <v>276</v>
      </c>
      <c r="CA15" t="s">
        <v>276</v>
      </c>
      <c r="CB15" t="s">
        <v>276</v>
      </c>
      <c r="CC15" t="s">
        <v>276</v>
      </c>
      <c r="CD15" t="s">
        <v>276</v>
      </c>
      <c r="CE15" t="s">
        <v>276</v>
      </c>
      <c r="CF15" t="s">
        <v>276</v>
      </c>
      <c r="CG15" t="s">
        <v>276</v>
      </c>
      <c r="CH15" t="s">
        <v>276</v>
      </c>
      <c r="CI15" t="s">
        <v>276</v>
      </c>
      <c r="CJ15" t="s">
        <v>276</v>
      </c>
      <c r="CK15" t="s">
        <v>276</v>
      </c>
      <c r="CL15" t="s">
        <v>276</v>
      </c>
      <c r="CM15" t="s">
        <v>276</v>
      </c>
      <c r="CN15" t="s">
        <v>276</v>
      </c>
      <c r="CO15" t="s">
        <v>276</v>
      </c>
      <c r="CP15" t="s">
        <v>276</v>
      </c>
      <c r="CQ15" t="s">
        <v>276</v>
      </c>
      <c r="CR15" t="s">
        <v>276</v>
      </c>
      <c r="CS15" t="s">
        <v>276</v>
      </c>
      <c r="CT15" t="s">
        <v>276</v>
      </c>
      <c r="CU15" t="s">
        <v>276</v>
      </c>
      <c r="CV15" t="s">
        <v>276</v>
      </c>
      <c r="CW15" t="s">
        <v>276</v>
      </c>
      <c r="CX15" t="s">
        <v>276</v>
      </c>
      <c r="CY15" t="s">
        <v>276</v>
      </c>
      <c r="CZ15" t="s">
        <v>276</v>
      </c>
      <c r="DA15" t="s">
        <v>276</v>
      </c>
      <c r="DB15" t="s">
        <v>276</v>
      </c>
      <c r="DC15" t="s">
        <v>276</v>
      </c>
      <c r="DD15" t="s">
        <v>276</v>
      </c>
      <c r="DE15" t="s">
        <v>276</v>
      </c>
      <c r="DG15">
        <v>5</v>
      </c>
      <c r="DH15" t="str">
        <f t="shared" si="0"/>
        <v>AR</v>
      </c>
      <c r="DI15" t="s">
        <v>3</v>
      </c>
      <c r="DJ15" s="102">
        <v>2023</v>
      </c>
      <c r="DK15" s="99" t="s">
        <v>217</v>
      </c>
      <c r="DL15" cm="1">
        <f t="array" ref="DL15">INDEX(stateTaxData[],MATCH(1,(stateTaxData[taxYear]=$DJ15)*(stateTaxData[FilingStatusFlag]=DL$3)*(stateTaxData[stateName]=$DI15),0),MATCH($DK15,stateTaxData[#Headers],0))</f>
        <v>14300</v>
      </c>
      <c r="DM15" t="str" cm="1">
        <f t="array" ref="DM15">INDEX(stateTaxData[],MATCH(1,(stateTaxData[taxYear]=$DJ15)*(stateTaxData[FilingStatusFlag]=DM$3)*(stateTaxData[stateName]=$DI15),0),MATCH($DK15,stateTaxData[#Headers],0))</f>
        <v>NA</v>
      </c>
      <c r="DN15" cm="1">
        <f t="array" ref="DN15">INDEX(stateTaxData[],MATCH(1,(stateTaxData[taxYear]=$DJ15)*(stateTaxData[FilingStatusFlag]=DN$3)*(stateTaxData[stateName]=$DI15),0),MATCH($DK15,stateTaxData[#Headers],0))</f>
        <v>14300</v>
      </c>
      <c r="DO15" cm="1">
        <f t="array" ref="DO15">INDEX(stateTaxData[],MATCH(1,(stateTaxData[taxYear]=$DJ15)*(stateTaxData[FilingStatusFlag]=DO$3)*(stateTaxData[stateName]=$DI15),0),MATCH($DK15,stateTaxData[#Headers],0))</f>
        <v>14300</v>
      </c>
    </row>
    <row r="16" spans="1:121">
      <c r="A16">
        <v>15</v>
      </c>
      <c r="B16" t="s">
        <v>272</v>
      </c>
      <c r="C16" t="s">
        <v>14</v>
      </c>
      <c r="D16">
        <v>19</v>
      </c>
      <c r="E16">
        <v>1</v>
      </c>
      <c r="F16" t="s">
        <v>50</v>
      </c>
      <c r="G16" t="s">
        <v>273</v>
      </c>
      <c r="H16">
        <v>2024</v>
      </c>
      <c r="I16">
        <v>2023</v>
      </c>
      <c r="J16">
        <v>0</v>
      </c>
      <c r="K16">
        <v>6000</v>
      </c>
      <c r="L16">
        <v>30000</v>
      </c>
      <c r="M16">
        <v>75000</v>
      </c>
      <c r="N16">
        <v>9999999</v>
      </c>
      <c r="O16">
        <v>0</v>
      </c>
      <c r="P16">
        <v>0</v>
      </c>
      <c r="Q16">
        <v>0</v>
      </c>
      <c r="R16">
        <v>0</v>
      </c>
      <c r="S16">
        <v>0</v>
      </c>
      <c r="T16">
        <v>0</v>
      </c>
      <c r="U16">
        <v>0</v>
      </c>
      <c r="V16">
        <v>0</v>
      </c>
      <c r="W16">
        <v>4.3999999999999997E-2</v>
      </c>
      <c r="X16">
        <v>4.82E-2</v>
      </c>
      <c r="Y16">
        <v>5.7000000000000002E-2</v>
      </c>
      <c r="Z16">
        <v>0.06</v>
      </c>
      <c r="AA16">
        <v>0</v>
      </c>
      <c r="AB16">
        <v>0</v>
      </c>
      <c r="AC16">
        <v>0</v>
      </c>
      <c r="AD16">
        <v>0</v>
      </c>
      <c r="AE16">
        <v>0</v>
      </c>
      <c r="AF16">
        <v>0</v>
      </c>
      <c r="AG16">
        <v>0</v>
      </c>
      <c r="AH16">
        <v>0</v>
      </c>
      <c r="AI16">
        <v>0</v>
      </c>
      <c r="AJ16">
        <v>40</v>
      </c>
      <c r="AK16" t="s">
        <v>275</v>
      </c>
      <c r="AL16">
        <v>40</v>
      </c>
      <c r="AM16" t="s">
        <v>275</v>
      </c>
      <c r="AN16" t="s">
        <v>275</v>
      </c>
      <c r="AO16">
        <v>0</v>
      </c>
      <c r="AP16" t="s">
        <v>276</v>
      </c>
      <c r="AQ16" t="s">
        <v>276</v>
      </c>
      <c r="AR16" t="s">
        <v>276</v>
      </c>
      <c r="AS16" t="s">
        <v>276</v>
      </c>
      <c r="AT16" t="s">
        <v>276</v>
      </c>
      <c r="AU16" t="s">
        <v>276</v>
      </c>
      <c r="AV16" t="s">
        <v>276</v>
      </c>
      <c r="AW16" t="s">
        <v>276</v>
      </c>
      <c r="AX16" t="s">
        <v>276</v>
      </c>
      <c r="AY16" t="s">
        <v>276</v>
      </c>
      <c r="AZ16" t="s">
        <v>276</v>
      </c>
      <c r="BA16" t="s">
        <v>276</v>
      </c>
      <c r="BB16" t="s">
        <v>276</v>
      </c>
      <c r="BC16" t="s">
        <v>276</v>
      </c>
      <c r="BD16" t="s">
        <v>276</v>
      </c>
      <c r="BE16" t="s">
        <v>276</v>
      </c>
      <c r="BF16" t="s">
        <v>276</v>
      </c>
      <c r="BG16" t="s">
        <v>276</v>
      </c>
      <c r="BH16" t="s">
        <v>276</v>
      </c>
      <c r="BI16" t="s">
        <v>276</v>
      </c>
      <c r="BJ16" t="s">
        <v>276</v>
      </c>
      <c r="BK16" t="s">
        <v>276</v>
      </c>
      <c r="BL16" t="s">
        <v>276</v>
      </c>
      <c r="BM16" t="s">
        <v>276</v>
      </c>
      <c r="BN16" t="s">
        <v>276</v>
      </c>
      <c r="BO16" t="s">
        <v>276</v>
      </c>
      <c r="BP16" t="s">
        <v>276</v>
      </c>
      <c r="BQ16" t="s">
        <v>276</v>
      </c>
      <c r="BR16" t="s">
        <v>276</v>
      </c>
      <c r="BS16" t="s">
        <v>276</v>
      </c>
      <c r="BT16" t="s">
        <v>276</v>
      </c>
      <c r="BU16" t="s">
        <v>276</v>
      </c>
      <c r="BV16" t="s">
        <v>276</v>
      </c>
      <c r="BW16" t="s">
        <v>276</v>
      </c>
      <c r="BX16" t="s">
        <v>276</v>
      </c>
      <c r="BY16" t="s">
        <v>276</v>
      </c>
      <c r="BZ16" t="s">
        <v>276</v>
      </c>
      <c r="CA16" t="s">
        <v>276</v>
      </c>
      <c r="CB16" t="s">
        <v>276</v>
      </c>
      <c r="CC16" t="s">
        <v>276</v>
      </c>
      <c r="CD16" t="s">
        <v>276</v>
      </c>
      <c r="CE16" t="s">
        <v>276</v>
      </c>
      <c r="CF16" t="s">
        <v>276</v>
      </c>
      <c r="CG16" t="s">
        <v>276</v>
      </c>
      <c r="CH16" t="s">
        <v>276</v>
      </c>
      <c r="CI16" t="s">
        <v>276</v>
      </c>
      <c r="CJ16" t="s">
        <v>276</v>
      </c>
      <c r="CK16" t="s">
        <v>276</v>
      </c>
      <c r="CL16" t="s">
        <v>276</v>
      </c>
      <c r="CM16" t="s">
        <v>276</v>
      </c>
      <c r="CN16" t="s">
        <v>276</v>
      </c>
      <c r="CO16" t="s">
        <v>276</v>
      </c>
      <c r="CP16" t="s">
        <v>276</v>
      </c>
      <c r="CQ16" t="s">
        <v>276</v>
      </c>
      <c r="CR16" t="s">
        <v>276</v>
      </c>
      <c r="CS16" t="s">
        <v>276</v>
      </c>
      <c r="CT16" t="s">
        <v>276</v>
      </c>
      <c r="CU16" t="s">
        <v>276</v>
      </c>
      <c r="CV16" t="s">
        <v>276</v>
      </c>
      <c r="CW16" t="s">
        <v>276</v>
      </c>
      <c r="CX16" t="s">
        <v>276</v>
      </c>
      <c r="CY16" t="s">
        <v>276</v>
      </c>
      <c r="CZ16" t="s">
        <v>276</v>
      </c>
      <c r="DA16" t="s">
        <v>276</v>
      </c>
      <c r="DB16" t="s">
        <v>276</v>
      </c>
      <c r="DC16" t="s">
        <v>276</v>
      </c>
      <c r="DD16" t="s">
        <v>276</v>
      </c>
      <c r="DE16" t="s">
        <v>276</v>
      </c>
      <c r="DG16">
        <v>6</v>
      </c>
      <c r="DH16" t="str">
        <f t="shared" si="0"/>
        <v>AR</v>
      </c>
      <c r="DI16" t="s">
        <v>3</v>
      </c>
      <c r="DJ16" s="102">
        <v>2023</v>
      </c>
      <c r="DK16" s="99" t="s">
        <v>218</v>
      </c>
      <c r="DL16" cm="1">
        <f t="array" ref="DL16">INDEX(stateTaxData[],MATCH(1,(stateTaxData[taxYear]=$DJ16)*(stateTaxData[FilingStatusFlag]=DL$3)*(stateTaxData[stateName]=$DI16),0),MATCH($DK16,stateTaxData[#Headers],0))</f>
        <v>23600</v>
      </c>
      <c r="DM16" t="str" cm="1">
        <f t="array" ref="DM16">INDEX(stateTaxData[],MATCH(1,(stateTaxData[taxYear]=$DJ16)*(stateTaxData[FilingStatusFlag]=DM$3)*(stateTaxData[stateName]=$DI16),0),MATCH($DK16,stateTaxData[#Headers],0))</f>
        <v>NA</v>
      </c>
      <c r="DN16" cm="1">
        <f t="array" ref="DN16">INDEX(stateTaxData[],MATCH(1,(stateTaxData[taxYear]=$DJ16)*(stateTaxData[FilingStatusFlag]=DN$3)*(stateTaxData[stateName]=$DI16),0),MATCH($DK16,stateTaxData[#Headers],0))</f>
        <v>23600</v>
      </c>
      <c r="DO16" cm="1">
        <f t="array" ref="DO16">INDEX(stateTaxData[],MATCH(1,(stateTaxData[taxYear]=$DJ16)*(stateTaxData[FilingStatusFlag]=DO$3)*(stateTaxData[stateName]=$DI16),0),MATCH($DK16,stateTaxData[#Headers],0))</f>
        <v>23600</v>
      </c>
    </row>
    <row r="17" spans="1:119">
      <c r="A17">
        <v>16</v>
      </c>
      <c r="B17" t="s">
        <v>272</v>
      </c>
      <c r="C17" t="s">
        <v>15</v>
      </c>
      <c r="D17">
        <v>20</v>
      </c>
      <c r="E17">
        <v>1</v>
      </c>
      <c r="F17" t="s">
        <v>50</v>
      </c>
      <c r="G17" t="s">
        <v>273</v>
      </c>
      <c r="H17">
        <v>2024</v>
      </c>
      <c r="I17">
        <v>2023</v>
      </c>
      <c r="J17">
        <v>0</v>
      </c>
      <c r="K17">
        <v>15000</v>
      </c>
      <c r="L17">
        <v>30000</v>
      </c>
      <c r="M17">
        <v>9999999</v>
      </c>
      <c r="N17">
        <v>0</v>
      </c>
      <c r="O17">
        <v>0</v>
      </c>
      <c r="P17">
        <v>0</v>
      </c>
      <c r="Q17">
        <v>0</v>
      </c>
      <c r="R17">
        <v>0</v>
      </c>
      <c r="S17">
        <v>0</v>
      </c>
      <c r="T17">
        <v>0</v>
      </c>
      <c r="U17">
        <v>0</v>
      </c>
      <c r="V17">
        <v>0</v>
      </c>
      <c r="W17">
        <v>3.1E-2</v>
      </c>
      <c r="X17">
        <v>5.2499999999999998E-2</v>
      </c>
      <c r="Y17">
        <v>5.7000000000000002E-2</v>
      </c>
      <c r="Z17">
        <v>0</v>
      </c>
      <c r="AA17">
        <v>0</v>
      </c>
      <c r="AB17">
        <v>0</v>
      </c>
      <c r="AC17">
        <v>0</v>
      </c>
      <c r="AD17">
        <v>0</v>
      </c>
      <c r="AE17">
        <v>0</v>
      </c>
      <c r="AF17">
        <v>0</v>
      </c>
      <c r="AG17">
        <v>0</v>
      </c>
      <c r="AH17">
        <v>0</v>
      </c>
      <c r="AI17">
        <v>3500</v>
      </c>
      <c r="AJ17">
        <v>2250</v>
      </c>
      <c r="AK17" t="s">
        <v>274</v>
      </c>
      <c r="AL17">
        <v>2250</v>
      </c>
      <c r="AM17" t="s">
        <v>274</v>
      </c>
      <c r="AN17" t="s">
        <v>274</v>
      </c>
      <c r="AO17">
        <v>0</v>
      </c>
      <c r="AP17" t="s">
        <v>276</v>
      </c>
      <c r="AQ17" t="s">
        <v>276</v>
      </c>
      <c r="AR17" t="s">
        <v>276</v>
      </c>
      <c r="AS17" t="s">
        <v>276</v>
      </c>
      <c r="AT17" t="s">
        <v>276</v>
      </c>
      <c r="AU17" t="s">
        <v>276</v>
      </c>
      <c r="AV17" t="s">
        <v>276</v>
      </c>
      <c r="AW17" t="s">
        <v>276</v>
      </c>
      <c r="AX17" t="s">
        <v>276</v>
      </c>
      <c r="AY17" t="s">
        <v>276</v>
      </c>
      <c r="AZ17" t="s">
        <v>276</v>
      </c>
      <c r="BA17" t="s">
        <v>276</v>
      </c>
      <c r="BB17" t="s">
        <v>276</v>
      </c>
      <c r="BC17" t="s">
        <v>276</v>
      </c>
      <c r="BD17" t="s">
        <v>276</v>
      </c>
      <c r="BE17" t="s">
        <v>276</v>
      </c>
      <c r="BF17" t="s">
        <v>276</v>
      </c>
      <c r="BG17" t="s">
        <v>276</v>
      </c>
      <c r="BH17" t="s">
        <v>276</v>
      </c>
      <c r="BI17" t="s">
        <v>276</v>
      </c>
      <c r="BJ17" t="s">
        <v>276</v>
      </c>
      <c r="BK17" t="s">
        <v>276</v>
      </c>
      <c r="BL17" t="s">
        <v>276</v>
      </c>
      <c r="BM17" t="s">
        <v>276</v>
      </c>
      <c r="BN17" t="s">
        <v>276</v>
      </c>
      <c r="BO17" t="s">
        <v>276</v>
      </c>
      <c r="BP17" t="s">
        <v>276</v>
      </c>
      <c r="BQ17" t="s">
        <v>276</v>
      </c>
      <c r="BR17" t="s">
        <v>276</v>
      </c>
      <c r="BS17" t="s">
        <v>276</v>
      </c>
      <c r="BT17" t="s">
        <v>276</v>
      </c>
      <c r="BU17" t="s">
        <v>276</v>
      </c>
      <c r="BV17" t="s">
        <v>276</v>
      </c>
      <c r="BW17" t="s">
        <v>276</v>
      </c>
      <c r="BX17" t="s">
        <v>276</v>
      </c>
      <c r="BY17" t="s">
        <v>276</v>
      </c>
      <c r="BZ17" t="s">
        <v>276</v>
      </c>
      <c r="CA17" t="s">
        <v>276</v>
      </c>
      <c r="CB17" t="s">
        <v>276</v>
      </c>
      <c r="CC17" t="s">
        <v>276</v>
      </c>
      <c r="CD17" t="s">
        <v>276</v>
      </c>
      <c r="CE17" t="s">
        <v>276</v>
      </c>
      <c r="CF17" t="s">
        <v>276</v>
      </c>
      <c r="CG17" t="s">
        <v>276</v>
      </c>
      <c r="CH17" t="s">
        <v>276</v>
      </c>
      <c r="CI17" t="s">
        <v>276</v>
      </c>
      <c r="CJ17" t="s">
        <v>276</v>
      </c>
      <c r="CK17" t="s">
        <v>276</v>
      </c>
      <c r="CL17" t="s">
        <v>276</v>
      </c>
      <c r="CM17" t="s">
        <v>276</v>
      </c>
      <c r="CN17" t="s">
        <v>276</v>
      </c>
      <c r="CO17" t="s">
        <v>276</v>
      </c>
      <c r="CP17" t="s">
        <v>276</v>
      </c>
      <c r="CQ17" t="s">
        <v>276</v>
      </c>
      <c r="CR17" t="s">
        <v>276</v>
      </c>
      <c r="CS17" t="s">
        <v>276</v>
      </c>
      <c r="CT17" t="s">
        <v>276</v>
      </c>
      <c r="CU17" t="s">
        <v>276</v>
      </c>
      <c r="CV17" t="s">
        <v>276</v>
      </c>
      <c r="CW17" t="s">
        <v>276</v>
      </c>
      <c r="CX17" t="s">
        <v>276</v>
      </c>
      <c r="CY17" t="s">
        <v>276</v>
      </c>
      <c r="CZ17" t="s">
        <v>276</v>
      </c>
      <c r="DA17" t="s">
        <v>276</v>
      </c>
      <c r="DB17" t="s">
        <v>276</v>
      </c>
      <c r="DC17" t="s">
        <v>276</v>
      </c>
      <c r="DD17" t="s">
        <v>276</v>
      </c>
      <c r="DE17" t="s">
        <v>276</v>
      </c>
      <c r="DG17">
        <v>7</v>
      </c>
      <c r="DH17" t="str">
        <f t="shared" si="0"/>
        <v>AR</v>
      </c>
      <c r="DI17" t="s">
        <v>3</v>
      </c>
      <c r="DJ17" s="102">
        <v>2023</v>
      </c>
      <c r="DK17" s="99" t="s">
        <v>219</v>
      </c>
      <c r="DL17" cm="1">
        <f t="array" ref="DL17">INDEX(stateTaxData[],MATCH(1,(stateTaxData[taxYear]=$DJ17)*(stateTaxData[FilingStatusFlag]=DL$3)*(stateTaxData[stateName]=$DI17),0),MATCH($DK17,stateTaxData[#Headers],0))</f>
        <v>84500</v>
      </c>
      <c r="DM17" t="str" cm="1">
        <f t="array" ref="DM17">INDEX(stateTaxData[],MATCH(1,(stateTaxData[taxYear]=$DJ17)*(stateTaxData[FilingStatusFlag]=DM$3)*(stateTaxData[stateName]=$DI17),0),MATCH($DK17,stateTaxData[#Headers],0))</f>
        <v>NA</v>
      </c>
      <c r="DN17" cm="1">
        <f t="array" ref="DN17">INDEX(stateTaxData[],MATCH(1,(stateTaxData[taxYear]=$DJ17)*(stateTaxData[FilingStatusFlag]=DN$3)*(stateTaxData[stateName]=$DI17),0),MATCH($DK17,stateTaxData[#Headers],0))</f>
        <v>84500</v>
      </c>
      <c r="DO17" cm="1">
        <f t="array" ref="DO17">INDEX(stateTaxData[],MATCH(1,(stateTaxData[taxYear]=$DJ17)*(stateTaxData[FilingStatusFlag]=DO$3)*(stateTaxData[stateName]=$DI17),0),MATCH($DK17,stateTaxData[#Headers],0))</f>
        <v>84500</v>
      </c>
    </row>
    <row r="18" spans="1:119">
      <c r="A18">
        <v>17</v>
      </c>
      <c r="B18" t="s">
        <v>272</v>
      </c>
      <c r="C18" t="s">
        <v>16</v>
      </c>
      <c r="D18">
        <v>21</v>
      </c>
      <c r="E18">
        <v>1</v>
      </c>
      <c r="F18" t="s">
        <v>50</v>
      </c>
      <c r="G18" t="s">
        <v>273</v>
      </c>
      <c r="H18">
        <v>2024</v>
      </c>
      <c r="I18">
        <v>2023</v>
      </c>
      <c r="J18">
        <v>0</v>
      </c>
      <c r="K18">
        <v>9999999</v>
      </c>
      <c r="L18">
        <v>0</v>
      </c>
      <c r="M18">
        <v>0</v>
      </c>
      <c r="N18">
        <v>0</v>
      </c>
      <c r="O18">
        <v>0</v>
      </c>
      <c r="P18">
        <v>0</v>
      </c>
      <c r="Q18">
        <v>0</v>
      </c>
      <c r="R18">
        <v>0</v>
      </c>
      <c r="S18">
        <v>0</v>
      </c>
      <c r="T18">
        <v>0</v>
      </c>
      <c r="U18">
        <v>0</v>
      </c>
      <c r="V18">
        <v>0</v>
      </c>
      <c r="W18">
        <v>4.4999999999999998E-2</v>
      </c>
      <c r="X18">
        <v>0</v>
      </c>
      <c r="Y18">
        <v>0</v>
      </c>
      <c r="Z18">
        <v>0</v>
      </c>
      <c r="AA18">
        <v>0</v>
      </c>
      <c r="AB18">
        <v>0</v>
      </c>
      <c r="AC18">
        <v>0</v>
      </c>
      <c r="AD18">
        <v>0</v>
      </c>
      <c r="AE18">
        <v>0</v>
      </c>
      <c r="AF18">
        <v>0</v>
      </c>
      <c r="AG18">
        <v>0</v>
      </c>
      <c r="AH18">
        <v>0</v>
      </c>
      <c r="AI18">
        <v>2980</v>
      </c>
      <c r="AJ18">
        <v>0</v>
      </c>
      <c r="AK18" t="s">
        <v>274</v>
      </c>
      <c r="AL18">
        <v>0</v>
      </c>
      <c r="AM18" t="s">
        <v>274</v>
      </c>
      <c r="AN18" t="s">
        <v>274</v>
      </c>
      <c r="AO18">
        <v>0</v>
      </c>
      <c r="AP18" t="s">
        <v>276</v>
      </c>
      <c r="AQ18" t="s">
        <v>276</v>
      </c>
      <c r="AR18" t="s">
        <v>276</v>
      </c>
      <c r="AS18" t="s">
        <v>276</v>
      </c>
      <c r="AT18" t="s">
        <v>276</v>
      </c>
      <c r="AU18" t="s">
        <v>276</v>
      </c>
      <c r="AV18" t="s">
        <v>276</v>
      </c>
      <c r="AW18" t="s">
        <v>276</v>
      </c>
      <c r="AX18" t="s">
        <v>276</v>
      </c>
      <c r="AY18" t="s">
        <v>276</v>
      </c>
      <c r="AZ18" t="s">
        <v>276</v>
      </c>
      <c r="BA18" t="s">
        <v>276</v>
      </c>
      <c r="BB18" t="s">
        <v>276</v>
      </c>
      <c r="BC18" t="s">
        <v>276</v>
      </c>
      <c r="BD18" t="s">
        <v>276</v>
      </c>
      <c r="BE18" t="s">
        <v>276</v>
      </c>
      <c r="BF18" t="s">
        <v>276</v>
      </c>
      <c r="BG18" t="s">
        <v>276</v>
      </c>
      <c r="BH18" t="s">
        <v>276</v>
      </c>
      <c r="BI18" t="s">
        <v>276</v>
      </c>
      <c r="BJ18" t="s">
        <v>276</v>
      </c>
      <c r="BK18" t="s">
        <v>276</v>
      </c>
      <c r="BL18" t="s">
        <v>276</v>
      </c>
      <c r="BM18" t="s">
        <v>276</v>
      </c>
      <c r="BN18" t="s">
        <v>276</v>
      </c>
      <c r="BO18" t="s">
        <v>276</v>
      </c>
      <c r="BP18" t="s">
        <v>276</v>
      </c>
      <c r="BQ18" t="s">
        <v>276</v>
      </c>
      <c r="BR18" t="s">
        <v>276</v>
      </c>
      <c r="BS18" t="s">
        <v>276</v>
      </c>
      <c r="BT18" t="s">
        <v>276</v>
      </c>
      <c r="BU18" t="s">
        <v>276</v>
      </c>
      <c r="BV18" t="s">
        <v>276</v>
      </c>
      <c r="BW18" t="s">
        <v>276</v>
      </c>
      <c r="BX18" t="s">
        <v>276</v>
      </c>
      <c r="BY18" t="s">
        <v>276</v>
      </c>
      <c r="BZ18" t="s">
        <v>276</v>
      </c>
      <c r="CA18" t="s">
        <v>276</v>
      </c>
      <c r="CB18" t="s">
        <v>276</v>
      </c>
      <c r="CC18" t="s">
        <v>276</v>
      </c>
      <c r="CD18" t="s">
        <v>276</v>
      </c>
      <c r="CE18" t="s">
        <v>276</v>
      </c>
      <c r="CF18" t="s">
        <v>276</v>
      </c>
      <c r="CG18" t="s">
        <v>276</v>
      </c>
      <c r="CH18" t="s">
        <v>276</v>
      </c>
      <c r="CI18" t="s">
        <v>276</v>
      </c>
      <c r="CJ18" t="s">
        <v>276</v>
      </c>
      <c r="CK18" t="s">
        <v>276</v>
      </c>
      <c r="CL18" t="s">
        <v>276</v>
      </c>
      <c r="CM18" t="s">
        <v>276</v>
      </c>
      <c r="CN18" t="s">
        <v>276</v>
      </c>
      <c r="CO18" t="s">
        <v>276</v>
      </c>
      <c r="CP18" t="s">
        <v>276</v>
      </c>
      <c r="CQ18" t="s">
        <v>276</v>
      </c>
      <c r="CR18" t="s">
        <v>276</v>
      </c>
      <c r="CS18" t="s">
        <v>276</v>
      </c>
      <c r="CT18" t="s">
        <v>276</v>
      </c>
      <c r="CU18" t="s">
        <v>276</v>
      </c>
      <c r="CV18" t="s">
        <v>276</v>
      </c>
      <c r="CW18" t="s">
        <v>276</v>
      </c>
      <c r="CX18" t="s">
        <v>276</v>
      </c>
      <c r="CY18" t="s">
        <v>276</v>
      </c>
      <c r="CZ18" t="s">
        <v>276</v>
      </c>
      <c r="DA18" t="s">
        <v>276</v>
      </c>
      <c r="DB18" t="s">
        <v>276</v>
      </c>
      <c r="DC18" t="s">
        <v>276</v>
      </c>
      <c r="DD18" t="s">
        <v>276</v>
      </c>
      <c r="DE18" t="s">
        <v>276</v>
      </c>
      <c r="DG18">
        <v>8</v>
      </c>
      <c r="DH18" t="str">
        <f t="shared" si="0"/>
        <v>AR</v>
      </c>
      <c r="DI18" t="s">
        <v>3</v>
      </c>
      <c r="DJ18" s="102">
        <v>2023</v>
      </c>
      <c r="DK18" s="99" t="s">
        <v>267</v>
      </c>
      <c r="DL18" cm="1">
        <f t="array" ref="DL18">INDEX(stateTaxData[],MATCH(1,(stateTaxData[taxYear]=$DJ18)*(stateTaxData[FilingStatusFlag]=DL$3)*(stateTaxData[stateName]=$DI18),0),MATCH($DK18,stateTaxData[#Headers],0))</f>
        <v>0.1</v>
      </c>
      <c r="DM18" cm="1">
        <f t="array" ref="DM18">INDEX(stateTaxData[],MATCH(1,(stateTaxData[taxYear]=$DJ18)*(stateTaxData[FilingStatusFlag]=DM$3)*(stateTaxData[stateName]=$DI18),0),MATCH($DK18,stateTaxData[#Headers],0))</f>
        <v>0.1</v>
      </c>
      <c r="DN18" cm="1">
        <f t="array" ref="DN18">INDEX(stateTaxData[],MATCH(1,(stateTaxData[taxYear]=$DJ18)*(stateTaxData[FilingStatusFlag]=DN$3)*(stateTaxData[stateName]=$DI18),0),MATCH($DK18,stateTaxData[#Headers],0))</f>
        <v>0.1</v>
      </c>
      <c r="DO18" cm="1">
        <f t="array" ref="DO18">INDEX(stateTaxData[],MATCH(1,(stateTaxData[taxYear]=$DJ18)*(stateTaxData[FilingStatusFlag]=DO$3)*(stateTaxData[stateName]=$DI18),0),MATCH($DK18,stateTaxData[#Headers],0))</f>
        <v>0.1</v>
      </c>
    </row>
    <row r="19" spans="1:119">
      <c r="A19">
        <v>18</v>
      </c>
      <c r="B19" t="s">
        <v>272</v>
      </c>
      <c r="C19" t="s">
        <v>17</v>
      </c>
      <c r="D19">
        <v>22</v>
      </c>
      <c r="E19">
        <v>1</v>
      </c>
      <c r="F19" t="s">
        <v>50</v>
      </c>
      <c r="G19" t="s">
        <v>273</v>
      </c>
      <c r="H19">
        <v>2024</v>
      </c>
      <c r="I19">
        <v>2023</v>
      </c>
      <c r="J19">
        <v>0</v>
      </c>
      <c r="K19">
        <v>12500</v>
      </c>
      <c r="L19">
        <v>50000</v>
      </c>
      <c r="M19">
        <v>9999999</v>
      </c>
      <c r="N19">
        <v>0</v>
      </c>
      <c r="O19">
        <v>0</v>
      </c>
      <c r="P19">
        <v>0</v>
      </c>
      <c r="Q19">
        <v>0</v>
      </c>
      <c r="R19">
        <v>0</v>
      </c>
      <c r="S19">
        <v>0</v>
      </c>
      <c r="T19">
        <v>0</v>
      </c>
      <c r="U19">
        <v>0</v>
      </c>
      <c r="V19">
        <v>0</v>
      </c>
      <c r="W19">
        <v>1.8499999999999999E-2</v>
      </c>
      <c r="X19">
        <v>3.5000000000000003E-2</v>
      </c>
      <c r="Y19">
        <v>4.2450000000000002E-2</v>
      </c>
      <c r="Z19">
        <v>0</v>
      </c>
      <c r="AA19">
        <v>0</v>
      </c>
      <c r="AB19">
        <v>0</v>
      </c>
      <c r="AC19">
        <v>0</v>
      </c>
      <c r="AD19">
        <v>0</v>
      </c>
      <c r="AE19">
        <v>0</v>
      </c>
      <c r="AF19">
        <v>0</v>
      </c>
      <c r="AG19">
        <v>0</v>
      </c>
      <c r="AH19">
        <v>0</v>
      </c>
      <c r="AI19">
        <v>0</v>
      </c>
      <c r="AJ19">
        <v>4500</v>
      </c>
      <c r="AK19" t="s">
        <v>274</v>
      </c>
      <c r="AL19">
        <v>1000</v>
      </c>
      <c r="AM19" t="s">
        <v>274</v>
      </c>
      <c r="AN19" t="s">
        <v>274</v>
      </c>
      <c r="AO19">
        <v>0</v>
      </c>
      <c r="AP19" t="s">
        <v>276</v>
      </c>
      <c r="AQ19" t="s">
        <v>276</v>
      </c>
      <c r="AR19" t="s">
        <v>276</v>
      </c>
      <c r="AS19" t="s">
        <v>276</v>
      </c>
      <c r="AT19" t="s">
        <v>276</v>
      </c>
      <c r="AU19" t="s">
        <v>276</v>
      </c>
      <c r="AV19" t="s">
        <v>276</v>
      </c>
      <c r="AW19" t="s">
        <v>276</v>
      </c>
      <c r="AX19" t="s">
        <v>276</v>
      </c>
      <c r="AY19" t="s">
        <v>276</v>
      </c>
      <c r="AZ19" t="s">
        <v>276</v>
      </c>
      <c r="BA19" t="s">
        <v>276</v>
      </c>
      <c r="BB19" t="s">
        <v>276</v>
      </c>
      <c r="BC19" t="s">
        <v>276</v>
      </c>
      <c r="BD19" t="s">
        <v>276</v>
      </c>
      <c r="BE19" t="s">
        <v>276</v>
      </c>
      <c r="BF19" t="s">
        <v>276</v>
      </c>
      <c r="BG19" t="s">
        <v>276</v>
      </c>
      <c r="BH19" t="s">
        <v>276</v>
      </c>
      <c r="BI19" t="s">
        <v>276</v>
      </c>
      <c r="BJ19" t="s">
        <v>276</v>
      </c>
      <c r="BK19" t="s">
        <v>276</v>
      </c>
      <c r="BL19" t="s">
        <v>276</v>
      </c>
      <c r="BM19" t="s">
        <v>276</v>
      </c>
      <c r="BN19" t="s">
        <v>276</v>
      </c>
      <c r="BO19" t="s">
        <v>276</v>
      </c>
      <c r="BP19" t="s">
        <v>276</v>
      </c>
      <c r="BQ19" t="s">
        <v>276</v>
      </c>
      <c r="BR19" t="s">
        <v>276</v>
      </c>
      <c r="BS19" t="s">
        <v>276</v>
      </c>
      <c r="BT19" t="s">
        <v>276</v>
      </c>
      <c r="BU19" t="s">
        <v>276</v>
      </c>
      <c r="BV19" t="s">
        <v>276</v>
      </c>
      <c r="BW19" t="s">
        <v>276</v>
      </c>
      <c r="BX19" t="s">
        <v>276</v>
      </c>
      <c r="BY19" t="s">
        <v>276</v>
      </c>
      <c r="BZ19" t="s">
        <v>276</v>
      </c>
      <c r="CA19" t="s">
        <v>276</v>
      </c>
      <c r="CB19" t="s">
        <v>276</v>
      </c>
      <c r="CC19" t="s">
        <v>276</v>
      </c>
      <c r="CD19" t="s">
        <v>276</v>
      </c>
      <c r="CE19" t="s">
        <v>276</v>
      </c>
      <c r="CF19" t="s">
        <v>276</v>
      </c>
      <c r="CG19" t="s">
        <v>276</v>
      </c>
      <c r="CH19" t="s">
        <v>276</v>
      </c>
      <c r="CI19" t="s">
        <v>276</v>
      </c>
      <c r="CJ19" t="s">
        <v>276</v>
      </c>
      <c r="CK19" t="s">
        <v>276</v>
      </c>
      <c r="CL19" t="s">
        <v>276</v>
      </c>
      <c r="CM19" t="s">
        <v>276</v>
      </c>
      <c r="CN19" t="s">
        <v>276</v>
      </c>
      <c r="CO19" t="s">
        <v>276</v>
      </c>
      <c r="CP19" t="s">
        <v>276</v>
      </c>
      <c r="CQ19" t="s">
        <v>276</v>
      </c>
      <c r="CR19" t="s">
        <v>276</v>
      </c>
      <c r="CS19" t="s">
        <v>276</v>
      </c>
      <c r="CT19" t="s">
        <v>276</v>
      </c>
      <c r="CU19" t="s">
        <v>276</v>
      </c>
      <c r="CV19" t="s">
        <v>276</v>
      </c>
      <c r="CW19" t="s">
        <v>276</v>
      </c>
      <c r="CX19" t="s">
        <v>276</v>
      </c>
      <c r="CY19" t="s">
        <v>276</v>
      </c>
      <c r="CZ19" t="s">
        <v>276</v>
      </c>
      <c r="DA19" t="s">
        <v>276</v>
      </c>
      <c r="DB19" t="s">
        <v>276</v>
      </c>
      <c r="DC19" t="s">
        <v>276</v>
      </c>
      <c r="DD19" t="s">
        <v>276</v>
      </c>
      <c r="DE19" t="s">
        <v>276</v>
      </c>
      <c r="DG19">
        <v>9</v>
      </c>
      <c r="DH19" t="str">
        <f t="shared" si="0"/>
        <v>AR</v>
      </c>
      <c r="DI19" t="s">
        <v>3</v>
      </c>
      <c r="DJ19" s="102">
        <v>2023</v>
      </c>
      <c r="DK19" s="99" t="s">
        <v>220</v>
      </c>
      <c r="DL19" cm="1">
        <f t="array" ref="DL19">INDEX(stateTaxData[],MATCH(1,(stateTaxData[taxYear]=$DJ19)*(stateTaxData[FilingStatusFlag]=DL$3)*(stateTaxData[stateName]=$DI19),0),MATCH($DK19,stateTaxData[#Headers],0))</f>
        <v>0</v>
      </c>
      <c r="DM19" t="str" cm="1">
        <f t="array" ref="DM19">INDEX(stateTaxData[],MATCH(1,(stateTaxData[taxYear]=$DJ19)*(stateTaxData[FilingStatusFlag]=DM$3)*(stateTaxData[stateName]=$DI19),0),MATCH($DK19,stateTaxData[#Headers],0))</f>
        <v>NA</v>
      </c>
      <c r="DN19" cm="1">
        <f t="array" ref="DN19">INDEX(stateTaxData[],MATCH(1,(stateTaxData[taxYear]=$DJ19)*(stateTaxData[FilingStatusFlag]=DN$3)*(stateTaxData[stateName]=$DI19),0),MATCH($DK19,stateTaxData[#Headers],0))</f>
        <v>0</v>
      </c>
      <c r="DO19" cm="1">
        <f t="array" ref="DO19">INDEX(stateTaxData[],MATCH(1,(stateTaxData[taxYear]=$DJ19)*(stateTaxData[FilingStatusFlag]=DO$3)*(stateTaxData[stateName]=$DI19),0),MATCH($DK19,stateTaxData[#Headers],0))</f>
        <v>0</v>
      </c>
    </row>
    <row r="20" spans="1:119">
      <c r="A20">
        <v>19</v>
      </c>
      <c r="B20" t="s">
        <v>272</v>
      </c>
      <c r="C20" t="s">
        <v>18</v>
      </c>
      <c r="D20">
        <v>23</v>
      </c>
      <c r="E20">
        <v>1</v>
      </c>
      <c r="F20" t="s">
        <v>50</v>
      </c>
      <c r="G20" t="s">
        <v>273</v>
      </c>
      <c r="H20">
        <v>2024</v>
      </c>
      <c r="I20">
        <v>2023</v>
      </c>
      <c r="J20">
        <v>0</v>
      </c>
      <c r="K20">
        <v>24500</v>
      </c>
      <c r="L20">
        <v>58050</v>
      </c>
      <c r="M20">
        <v>9999999</v>
      </c>
      <c r="N20">
        <v>0</v>
      </c>
      <c r="O20">
        <v>0</v>
      </c>
      <c r="P20">
        <v>0</v>
      </c>
      <c r="Q20">
        <v>0</v>
      </c>
      <c r="R20">
        <v>0</v>
      </c>
      <c r="S20">
        <v>0</v>
      </c>
      <c r="T20">
        <v>0</v>
      </c>
      <c r="U20">
        <v>0</v>
      </c>
      <c r="V20">
        <v>0</v>
      </c>
      <c r="W20">
        <v>5.8000000000000003E-2</v>
      </c>
      <c r="X20">
        <v>6.7500000000000004E-2</v>
      </c>
      <c r="Y20">
        <v>7.1499999999999994E-2</v>
      </c>
      <c r="Z20">
        <v>0</v>
      </c>
      <c r="AA20">
        <v>0</v>
      </c>
      <c r="AB20">
        <v>0</v>
      </c>
      <c r="AC20">
        <v>0</v>
      </c>
      <c r="AD20">
        <v>0</v>
      </c>
      <c r="AE20">
        <v>0</v>
      </c>
      <c r="AF20">
        <v>0</v>
      </c>
      <c r="AG20">
        <v>0</v>
      </c>
      <c r="AH20">
        <v>0</v>
      </c>
      <c r="AI20">
        <v>13850</v>
      </c>
      <c r="AJ20">
        <v>4700</v>
      </c>
      <c r="AK20" t="s">
        <v>274</v>
      </c>
      <c r="AL20">
        <v>300</v>
      </c>
      <c r="AM20" t="s">
        <v>275</v>
      </c>
      <c r="AN20" t="s">
        <v>274</v>
      </c>
      <c r="AO20">
        <v>0</v>
      </c>
      <c r="AP20" t="s">
        <v>276</v>
      </c>
      <c r="AQ20" t="s">
        <v>276</v>
      </c>
      <c r="AR20" t="s">
        <v>276</v>
      </c>
      <c r="AS20" t="s">
        <v>276</v>
      </c>
      <c r="AT20" t="s">
        <v>276</v>
      </c>
      <c r="AU20" t="s">
        <v>276</v>
      </c>
      <c r="AV20" t="s">
        <v>276</v>
      </c>
      <c r="AW20" t="s">
        <v>276</v>
      </c>
      <c r="AX20" t="s">
        <v>276</v>
      </c>
      <c r="AY20" t="s">
        <v>276</v>
      </c>
      <c r="AZ20" t="s">
        <v>276</v>
      </c>
      <c r="BA20" t="s">
        <v>276</v>
      </c>
      <c r="BB20" t="s">
        <v>276</v>
      </c>
      <c r="BC20" t="s">
        <v>276</v>
      </c>
      <c r="BD20" t="s">
        <v>276</v>
      </c>
      <c r="BE20" t="s">
        <v>276</v>
      </c>
      <c r="BF20" t="s">
        <v>276</v>
      </c>
      <c r="BG20" t="s">
        <v>276</v>
      </c>
      <c r="BH20" t="s">
        <v>276</v>
      </c>
      <c r="BI20" t="s">
        <v>276</v>
      </c>
      <c r="BJ20" t="s">
        <v>276</v>
      </c>
      <c r="BK20" t="s">
        <v>276</v>
      </c>
      <c r="BL20" t="s">
        <v>276</v>
      </c>
      <c r="BM20" t="s">
        <v>276</v>
      </c>
      <c r="BN20" t="s">
        <v>276</v>
      </c>
      <c r="BO20" t="s">
        <v>276</v>
      </c>
      <c r="BP20" t="s">
        <v>276</v>
      </c>
      <c r="BQ20" t="s">
        <v>276</v>
      </c>
      <c r="BR20" t="s">
        <v>276</v>
      </c>
      <c r="BS20" t="s">
        <v>276</v>
      </c>
      <c r="BT20" t="s">
        <v>276</v>
      </c>
      <c r="BU20" t="s">
        <v>276</v>
      </c>
      <c r="BV20" t="s">
        <v>276</v>
      </c>
      <c r="BW20" t="s">
        <v>276</v>
      </c>
      <c r="BX20" t="s">
        <v>276</v>
      </c>
      <c r="BY20" t="s">
        <v>276</v>
      </c>
      <c r="BZ20" t="s">
        <v>276</v>
      </c>
      <c r="CA20" t="s">
        <v>276</v>
      </c>
      <c r="CB20" t="s">
        <v>276</v>
      </c>
      <c r="CC20" t="s">
        <v>276</v>
      </c>
      <c r="CD20" t="s">
        <v>276</v>
      </c>
      <c r="CE20" t="s">
        <v>276</v>
      </c>
      <c r="CF20" t="s">
        <v>276</v>
      </c>
      <c r="CG20" t="s">
        <v>276</v>
      </c>
      <c r="CH20" t="s">
        <v>276</v>
      </c>
      <c r="CI20" t="s">
        <v>276</v>
      </c>
      <c r="CJ20" t="s">
        <v>276</v>
      </c>
      <c r="CK20" t="s">
        <v>276</v>
      </c>
      <c r="CL20" t="s">
        <v>276</v>
      </c>
      <c r="CM20" t="s">
        <v>276</v>
      </c>
      <c r="CN20" t="s">
        <v>276</v>
      </c>
      <c r="CO20" t="s">
        <v>276</v>
      </c>
      <c r="CP20" t="s">
        <v>276</v>
      </c>
      <c r="CQ20" t="s">
        <v>276</v>
      </c>
      <c r="CR20" t="s">
        <v>276</v>
      </c>
      <c r="CS20" t="s">
        <v>276</v>
      </c>
      <c r="CT20" t="s">
        <v>276</v>
      </c>
      <c r="CU20" t="s">
        <v>276</v>
      </c>
      <c r="CV20" t="s">
        <v>276</v>
      </c>
      <c r="CW20" t="s">
        <v>276</v>
      </c>
      <c r="CX20" t="s">
        <v>276</v>
      </c>
      <c r="CY20" t="s">
        <v>276</v>
      </c>
      <c r="CZ20" t="s">
        <v>276</v>
      </c>
      <c r="DA20" t="s">
        <v>276</v>
      </c>
      <c r="DB20" t="s">
        <v>276</v>
      </c>
      <c r="DC20" t="s">
        <v>276</v>
      </c>
      <c r="DD20" t="s">
        <v>276</v>
      </c>
      <c r="DE20" t="s">
        <v>276</v>
      </c>
      <c r="DG20">
        <v>10</v>
      </c>
      <c r="DH20" t="str">
        <f t="shared" si="0"/>
        <v>AR</v>
      </c>
      <c r="DI20" t="s">
        <v>3</v>
      </c>
      <c r="DJ20" s="102">
        <v>2023</v>
      </c>
      <c r="DK20" s="99" t="s">
        <v>221</v>
      </c>
      <c r="DL20" cm="1">
        <f t="array" ref="DL20">INDEX(stateTaxData[],MATCH(1,(stateTaxData[taxYear]=$DJ20)*(stateTaxData[FilingStatusFlag]=DL$3)*(stateTaxData[stateName]=$DI20),0),MATCH($DK20,stateTaxData[#Headers],0))</f>
        <v>0.02</v>
      </c>
      <c r="DM20" t="str" cm="1">
        <f t="array" ref="DM20">INDEX(stateTaxData[],MATCH(1,(stateTaxData[taxYear]=$DJ20)*(stateTaxData[FilingStatusFlag]=DM$3)*(stateTaxData[stateName]=$DI20),0),MATCH($DK20,stateTaxData[#Headers],0))</f>
        <v>NA</v>
      </c>
      <c r="DN20" cm="1">
        <f t="array" ref="DN20">INDEX(stateTaxData[],MATCH(1,(stateTaxData[taxYear]=$DJ20)*(stateTaxData[FilingStatusFlag]=DN$3)*(stateTaxData[stateName]=$DI20),0),MATCH($DK20,stateTaxData[#Headers],0))</f>
        <v>0.02</v>
      </c>
      <c r="DO20" cm="1">
        <f t="array" ref="DO20">INDEX(stateTaxData[],MATCH(1,(stateTaxData[taxYear]=$DJ20)*(stateTaxData[FilingStatusFlag]=DO$3)*(stateTaxData[stateName]=$DI20),0),MATCH($DK20,stateTaxData[#Headers],0))</f>
        <v>0.02</v>
      </c>
    </row>
    <row r="21" spans="1:119">
      <c r="A21">
        <v>20</v>
      </c>
      <c r="B21" t="s">
        <v>272</v>
      </c>
      <c r="C21" t="s">
        <v>19</v>
      </c>
      <c r="D21">
        <v>24</v>
      </c>
      <c r="E21">
        <v>1</v>
      </c>
      <c r="F21" t="s">
        <v>50</v>
      </c>
      <c r="G21" t="s">
        <v>273</v>
      </c>
      <c r="H21">
        <v>2024</v>
      </c>
      <c r="I21">
        <v>2023</v>
      </c>
      <c r="J21">
        <v>0</v>
      </c>
      <c r="K21">
        <v>1000</v>
      </c>
      <c r="L21">
        <v>2000</v>
      </c>
      <c r="M21">
        <v>3000</v>
      </c>
      <c r="N21" s="78">
        <v>100000</v>
      </c>
      <c r="O21">
        <v>125000</v>
      </c>
      <c r="P21">
        <v>150000</v>
      </c>
      <c r="Q21">
        <v>250000</v>
      </c>
      <c r="R21">
        <v>9999999</v>
      </c>
      <c r="S21">
        <v>0</v>
      </c>
      <c r="T21">
        <v>0</v>
      </c>
      <c r="U21">
        <v>0</v>
      </c>
      <c r="V21">
        <v>0</v>
      </c>
      <c r="W21">
        <v>0.02</v>
      </c>
      <c r="X21">
        <v>0.03</v>
      </c>
      <c r="Y21">
        <v>0.04</v>
      </c>
      <c r="Z21">
        <v>4.7500000000000001E-2</v>
      </c>
      <c r="AA21">
        <v>0.05</v>
      </c>
      <c r="AB21">
        <v>5.2499999999999998E-2</v>
      </c>
      <c r="AC21">
        <v>5.5E-2</v>
      </c>
      <c r="AD21">
        <v>5.7500000000000002E-2</v>
      </c>
      <c r="AE21">
        <v>0</v>
      </c>
      <c r="AF21">
        <v>0</v>
      </c>
      <c r="AG21">
        <v>0</v>
      </c>
      <c r="AH21">
        <v>0</v>
      </c>
      <c r="AI21">
        <v>2550</v>
      </c>
      <c r="AJ21">
        <v>3200</v>
      </c>
      <c r="AK21" t="s">
        <v>274</v>
      </c>
      <c r="AL21">
        <v>3200</v>
      </c>
      <c r="AM21" t="s">
        <v>274</v>
      </c>
      <c r="AN21" t="s">
        <v>274</v>
      </c>
      <c r="AO21">
        <v>0</v>
      </c>
      <c r="AP21" t="s">
        <v>276</v>
      </c>
      <c r="AQ21" t="s">
        <v>276</v>
      </c>
      <c r="AR21" t="s">
        <v>276</v>
      </c>
      <c r="AS21" t="s">
        <v>276</v>
      </c>
      <c r="AT21" t="s">
        <v>276</v>
      </c>
      <c r="AU21" t="s">
        <v>276</v>
      </c>
      <c r="AV21" t="s">
        <v>276</v>
      </c>
      <c r="AW21" t="s">
        <v>276</v>
      </c>
      <c r="AX21" t="s">
        <v>276</v>
      </c>
      <c r="AY21" t="s">
        <v>276</v>
      </c>
      <c r="AZ21" t="s">
        <v>276</v>
      </c>
      <c r="BA21" t="s">
        <v>276</v>
      </c>
      <c r="BB21" t="s">
        <v>276</v>
      </c>
      <c r="BC21" t="s">
        <v>276</v>
      </c>
      <c r="BD21" t="s">
        <v>276</v>
      </c>
      <c r="BE21" t="s">
        <v>276</v>
      </c>
      <c r="BF21" t="s">
        <v>276</v>
      </c>
      <c r="BG21" t="s">
        <v>276</v>
      </c>
      <c r="BH21" t="s">
        <v>276</v>
      </c>
      <c r="BI21" t="s">
        <v>276</v>
      </c>
      <c r="BJ21" t="s">
        <v>276</v>
      </c>
      <c r="BK21" t="s">
        <v>276</v>
      </c>
      <c r="BL21" t="s">
        <v>276</v>
      </c>
      <c r="BM21" t="s">
        <v>276</v>
      </c>
      <c r="BN21" t="s">
        <v>276</v>
      </c>
      <c r="BO21" t="s">
        <v>276</v>
      </c>
      <c r="BP21" t="s">
        <v>276</v>
      </c>
      <c r="BQ21" t="s">
        <v>276</v>
      </c>
      <c r="BR21" t="s">
        <v>276</v>
      </c>
      <c r="BS21" t="s">
        <v>276</v>
      </c>
      <c r="BT21" t="s">
        <v>276</v>
      </c>
      <c r="BU21" t="s">
        <v>276</v>
      </c>
      <c r="BV21" t="s">
        <v>276</v>
      </c>
      <c r="BW21" t="s">
        <v>276</v>
      </c>
      <c r="BX21" t="s">
        <v>276</v>
      </c>
      <c r="BY21" t="s">
        <v>276</v>
      </c>
      <c r="BZ21" t="s">
        <v>276</v>
      </c>
      <c r="CA21">
        <v>0.15</v>
      </c>
      <c r="CB21">
        <v>1600</v>
      </c>
      <c r="CC21" s="78">
        <v>100000</v>
      </c>
      <c r="CD21">
        <v>0.66666666699999999</v>
      </c>
      <c r="CE21" t="s">
        <v>276</v>
      </c>
      <c r="CF21" t="s">
        <v>276</v>
      </c>
      <c r="CG21" t="s">
        <v>276</v>
      </c>
      <c r="CH21" t="s">
        <v>276</v>
      </c>
      <c r="CI21" t="s">
        <v>276</v>
      </c>
      <c r="CJ21" t="s">
        <v>276</v>
      </c>
      <c r="CK21" t="s">
        <v>276</v>
      </c>
      <c r="CL21" t="s">
        <v>276</v>
      </c>
      <c r="CM21" t="s">
        <v>276</v>
      </c>
      <c r="CN21" t="s">
        <v>276</v>
      </c>
      <c r="CO21" t="s">
        <v>276</v>
      </c>
      <c r="CP21" t="s">
        <v>276</v>
      </c>
      <c r="CQ21" t="s">
        <v>276</v>
      </c>
      <c r="CR21" t="s">
        <v>276</v>
      </c>
      <c r="CS21" t="s">
        <v>276</v>
      </c>
      <c r="CT21" t="s">
        <v>276</v>
      </c>
      <c r="CU21" t="s">
        <v>276</v>
      </c>
      <c r="CV21" t="s">
        <v>276</v>
      </c>
      <c r="CW21" t="s">
        <v>276</v>
      </c>
      <c r="CX21" t="s">
        <v>276</v>
      </c>
      <c r="CY21" t="s">
        <v>276</v>
      </c>
      <c r="CZ21" t="s">
        <v>276</v>
      </c>
      <c r="DA21" t="s">
        <v>276</v>
      </c>
      <c r="DB21" t="s">
        <v>276</v>
      </c>
      <c r="DC21" t="s">
        <v>276</v>
      </c>
      <c r="DD21" t="s">
        <v>276</v>
      </c>
      <c r="DE21" t="s">
        <v>276</v>
      </c>
      <c r="DG21">
        <v>11</v>
      </c>
      <c r="DH21" t="str">
        <f t="shared" si="0"/>
        <v>AR</v>
      </c>
      <c r="DI21" t="s">
        <v>3</v>
      </c>
      <c r="DJ21" s="102">
        <v>2023</v>
      </c>
      <c r="DK21" s="99" t="s">
        <v>222</v>
      </c>
      <c r="DL21" cm="1">
        <f t="array" ref="DL21">INDEX(stateTaxData[],MATCH(1,(stateTaxData[taxYear]=$DJ21)*(stateTaxData[FilingStatusFlag]=DL$3)*(stateTaxData[stateName]=$DI21),0),MATCH($DK21,stateTaxData[#Headers],0))</f>
        <v>0.03</v>
      </c>
      <c r="DM21" t="str" cm="1">
        <f t="array" ref="DM21">INDEX(stateTaxData[],MATCH(1,(stateTaxData[taxYear]=$DJ21)*(stateTaxData[FilingStatusFlag]=DM$3)*(stateTaxData[stateName]=$DI21),0),MATCH($DK21,stateTaxData[#Headers],0))</f>
        <v>NA</v>
      </c>
      <c r="DN21" cm="1">
        <f t="array" ref="DN21">INDEX(stateTaxData[],MATCH(1,(stateTaxData[taxYear]=$DJ21)*(stateTaxData[FilingStatusFlag]=DN$3)*(stateTaxData[stateName]=$DI21),0),MATCH($DK21,stateTaxData[#Headers],0))</f>
        <v>0.03</v>
      </c>
      <c r="DO21" cm="1">
        <f t="array" ref="DO21">INDEX(stateTaxData[],MATCH(1,(stateTaxData[taxYear]=$DJ21)*(stateTaxData[FilingStatusFlag]=DO$3)*(stateTaxData[stateName]=$DI21),0),MATCH($DK21,stateTaxData[#Headers],0))</f>
        <v>0.03</v>
      </c>
    </row>
    <row r="22" spans="1:119">
      <c r="A22">
        <v>21</v>
      </c>
      <c r="B22" t="s">
        <v>272</v>
      </c>
      <c r="C22" t="s">
        <v>20</v>
      </c>
      <c r="D22">
        <v>25</v>
      </c>
      <c r="E22">
        <v>1</v>
      </c>
      <c r="F22" t="s">
        <v>50</v>
      </c>
      <c r="G22" t="s">
        <v>273</v>
      </c>
      <c r="H22">
        <v>2024</v>
      </c>
      <c r="I22">
        <v>2023</v>
      </c>
      <c r="J22">
        <v>0</v>
      </c>
      <c r="K22" s="78">
        <v>1000000</v>
      </c>
      <c r="L22">
        <v>9999999</v>
      </c>
      <c r="M22">
        <v>0</v>
      </c>
      <c r="N22">
        <v>0</v>
      </c>
      <c r="O22">
        <v>0</v>
      </c>
      <c r="P22">
        <v>0</v>
      </c>
      <c r="Q22">
        <v>0</v>
      </c>
      <c r="R22">
        <v>0</v>
      </c>
      <c r="S22">
        <v>0</v>
      </c>
      <c r="T22">
        <v>0</v>
      </c>
      <c r="U22">
        <v>0</v>
      </c>
      <c r="V22">
        <v>0</v>
      </c>
      <c r="W22">
        <v>0.05</v>
      </c>
      <c r="X22">
        <v>0.09</v>
      </c>
      <c r="Y22">
        <v>0</v>
      </c>
      <c r="Z22">
        <v>0</v>
      </c>
      <c r="AA22">
        <v>0</v>
      </c>
      <c r="AB22">
        <v>0</v>
      </c>
      <c r="AC22">
        <v>0</v>
      </c>
      <c r="AD22">
        <v>0</v>
      </c>
      <c r="AE22">
        <v>0</v>
      </c>
      <c r="AF22">
        <v>0</v>
      </c>
      <c r="AG22">
        <v>0</v>
      </c>
      <c r="AH22">
        <v>0</v>
      </c>
      <c r="AI22">
        <v>0</v>
      </c>
      <c r="AJ22">
        <v>4400</v>
      </c>
      <c r="AK22" t="s">
        <v>274</v>
      </c>
      <c r="AL22">
        <v>1000</v>
      </c>
      <c r="AM22" t="s">
        <v>274</v>
      </c>
      <c r="AN22" t="s">
        <v>274</v>
      </c>
      <c r="AO22">
        <v>0</v>
      </c>
      <c r="AP22" t="s">
        <v>276</v>
      </c>
      <c r="AQ22" t="s">
        <v>276</v>
      </c>
      <c r="AR22" t="s">
        <v>276</v>
      </c>
      <c r="AS22" t="s">
        <v>276</v>
      </c>
      <c r="AT22" t="s">
        <v>276</v>
      </c>
      <c r="AU22" t="s">
        <v>276</v>
      </c>
      <c r="AV22" t="s">
        <v>276</v>
      </c>
      <c r="AW22" t="s">
        <v>276</v>
      </c>
      <c r="AX22" t="s">
        <v>276</v>
      </c>
      <c r="AY22" t="s">
        <v>276</v>
      </c>
      <c r="AZ22" t="s">
        <v>276</v>
      </c>
      <c r="BA22" t="s">
        <v>276</v>
      </c>
      <c r="BB22" t="s">
        <v>276</v>
      </c>
      <c r="BC22" t="s">
        <v>276</v>
      </c>
      <c r="BD22" t="s">
        <v>276</v>
      </c>
      <c r="BE22" t="s">
        <v>276</v>
      </c>
      <c r="BF22" t="s">
        <v>276</v>
      </c>
      <c r="BG22" t="s">
        <v>276</v>
      </c>
      <c r="BH22" t="s">
        <v>276</v>
      </c>
      <c r="BI22" t="s">
        <v>276</v>
      </c>
      <c r="BJ22" t="s">
        <v>276</v>
      </c>
      <c r="BK22" t="s">
        <v>276</v>
      </c>
      <c r="BL22" t="s">
        <v>276</v>
      </c>
      <c r="BM22" t="s">
        <v>276</v>
      </c>
      <c r="BN22" t="s">
        <v>276</v>
      </c>
      <c r="BO22" t="s">
        <v>276</v>
      </c>
      <c r="BP22" t="s">
        <v>276</v>
      </c>
      <c r="BQ22" t="s">
        <v>276</v>
      </c>
      <c r="BR22" t="s">
        <v>276</v>
      </c>
      <c r="BS22" t="s">
        <v>276</v>
      </c>
      <c r="BT22" t="s">
        <v>276</v>
      </c>
      <c r="BU22" t="s">
        <v>276</v>
      </c>
      <c r="BV22" t="s">
        <v>276</v>
      </c>
      <c r="BW22" t="s">
        <v>276</v>
      </c>
      <c r="BX22" t="s">
        <v>276</v>
      </c>
      <c r="BY22" t="s">
        <v>276</v>
      </c>
      <c r="BZ22" t="s">
        <v>276</v>
      </c>
      <c r="CA22" t="s">
        <v>276</v>
      </c>
      <c r="CB22" t="s">
        <v>276</v>
      </c>
      <c r="CC22" t="s">
        <v>276</v>
      </c>
      <c r="CD22" t="s">
        <v>276</v>
      </c>
      <c r="CE22" t="s">
        <v>276</v>
      </c>
      <c r="CF22" t="s">
        <v>276</v>
      </c>
      <c r="CG22" t="s">
        <v>276</v>
      </c>
      <c r="CH22" t="s">
        <v>276</v>
      </c>
      <c r="CI22" t="s">
        <v>276</v>
      </c>
      <c r="CJ22" t="s">
        <v>276</v>
      </c>
      <c r="CK22" t="s">
        <v>276</v>
      </c>
      <c r="CL22" t="s">
        <v>276</v>
      </c>
      <c r="CM22" t="s">
        <v>276</v>
      </c>
      <c r="CN22" t="s">
        <v>276</v>
      </c>
      <c r="CO22" t="s">
        <v>276</v>
      </c>
      <c r="CP22" t="s">
        <v>276</v>
      </c>
      <c r="CQ22" t="s">
        <v>276</v>
      </c>
      <c r="CR22" t="s">
        <v>276</v>
      </c>
      <c r="CS22" t="s">
        <v>276</v>
      </c>
      <c r="CT22" t="s">
        <v>276</v>
      </c>
      <c r="CU22" t="s">
        <v>276</v>
      </c>
      <c r="CV22" t="s">
        <v>276</v>
      </c>
      <c r="CW22" t="s">
        <v>276</v>
      </c>
      <c r="CX22" t="s">
        <v>276</v>
      </c>
      <c r="CY22" t="s">
        <v>276</v>
      </c>
      <c r="CZ22" t="s">
        <v>276</v>
      </c>
      <c r="DA22" t="s">
        <v>276</v>
      </c>
      <c r="DB22" t="s">
        <v>276</v>
      </c>
      <c r="DC22" t="s">
        <v>276</v>
      </c>
      <c r="DD22" t="s">
        <v>276</v>
      </c>
      <c r="DE22" t="s">
        <v>276</v>
      </c>
      <c r="DG22">
        <v>12</v>
      </c>
      <c r="DH22" t="str">
        <f t="shared" si="0"/>
        <v>AR</v>
      </c>
      <c r="DI22" t="s">
        <v>3</v>
      </c>
      <c r="DJ22" s="102">
        <v>2023</v>
      </c>
      <c r="DK22" s="99" t="s">
        <v>223</v>
      </c>
      <c r="DL22" cm="1">
        <f t="array" ref="DL22">INDEX(stateTaxData[],MATCH(1,(stateTaxData[taxYear]=$DJ22)*(stateTaxData[FilingStatusFlag]=DL$3)*(stateTaxData[stateName]=$DI22),0),MATCH($DK22,stateTaxData[#Headers],0))</f>
        <v>3.4000000000000002E-2</v>
      </c>
      <c r="DM22" t="str" cm="1">
        <f t="array" ref="DM22">INDEX(stateTaxData[],MATCH(1,(stateTaxData[taxYear]=$DJ22)*(stateTaxData[FilingStatusFlag]=DM$3)*(stateTaxData[stateName]=$DI22),0),MATCH($DK22,stateTaxData[#Headers],0))</f>
        <v>NA</v>
      </c>
      <c r="DN22" cm="1">
        <f t="array" ref="DN22">INDEX(stateTaxData[],MATCH(1,(stateTaxData[taxYear]=$DJ22)*(stateTaxData[FilingStatusFlag]=DN$3)*(stateTaxData[stateName]=$DI22),0),MATCH($DK22,stateTaxData[#Headers],0))</f>
        <v>3.4000000000000002E-2</v>
      </c>
      <c r="DO22" cm="1">
        <f t="array" ref="DO22">INDEX(stateTaxData[],MATCH(1,(stateTaxData[taxYear]=$DJ22)*(stateTaxData[FilingStatusFlag]=DO$3)*(stateTaxData[stateName]=$DI22),0),MATCH($DK22,stateTaxData[#Headers],0))</f>
        <v>3.4000000000000002E-2</v>
      </c>
    </row>
    <row r="23" spans="1:119">
      <c r="A23">
        <v>22</v>
      </c>
      <c r="B23" t="s">
        <v>272</v>
      </c>
      <c r="C23" t="s">
        <v>21</v>
      </c>
      <c r="D23">
        <v>26</v>
      </c>
      <c r="E23">
        <v>1</v>
      </c>
      <c r="F23" t="s">
        <v>50</v>
      </c>
      <c r="G23" t="s">
        <v>273</v>
      </c>
      <c r="H23">
        <v>2024</v>
      </c>
      <c r="I23">
        <v>2023</v>
      </c>
      <c r="J23">
        <v>0</v>
      </c>
      <c r="K23">
        <v>9999999</v>
      </c>
      <c r="L23">
        <v>0</v>
      </c>
      <c r="M23">
        <v>0</v>
      </c>
      <c r="N23">
        <v>0</v>
      </c>
      <c r="O23">
        <v>0</v>
      </c>
      <c r="P23">
        <v>0</v>
      </c>
      <c r="Q23">
        <v>0</v>
      </c>
      <c r="R23">
        <v>0</v>
      </c>
      <c r="S23">
        <v>0</v>
      </c>
      <c r="T23">
        <v>0</v>
      </c>
      <c r="U23">
        <v>0</v>
      </c>
      <c r="V23">
        <v>0</v>
      </c>
      <c r="W23">
        <v>4.2500000000000003E-2</v>
      </c>
      <c r="X23">
        <v>0</v>
      </c>
      <c r="Y23">
        <v>0</v>
      </c>
      <c r="Z23">
        <v>0</v>
      </c>
      <c r="AA23">
        <v>0</v>
      </c>
      <c r="AB23">
        <v>0</v>
      </c>
      <c r="AC23">
        <v>0</v>
      </c>
      <c r="AD23">
        <v>0</v>
      </c>
      <c r="AE23">
        <v>0</v>
      </c>
      <c r="AF23">
        <v>0</v>
      </c>
      <c r="AG23">
        <v>0</v>
      </c>
      <c r="AH23">
        <v>0</v>
      </c>
      <c r="AI23">
        <v>0</v>
      </c>
      <c r="AJ23">
        <v>5400</v>
      </c>
      <c r="AK23" t="s">
        <v>274</v>
      </c>
      <c r="AL23">
        <v>5400</v>
      </c>
      <c r="AM23" t="s">
        <v>274</v>
      </c>
      <c r="AN23" t="s">
        <v>274</v>
      </c>
      <c r="AO23">
        <v>0</v>
      </c>
      <c r="AP23" t="s">
        <v>276</v>
      </c>
      <c r="AQ23" t="s">
        <v>276</v>
      </c>
      <c r="AR23" t="s">
        <v>276</v>
      </c>
      <c r="AS23" t="s">
        <v>276</v>
      </c>
      <c r="AT23" t="s">
        <v>276</v>
      </c>
      <c r="AU23" t="s">
        <v>276</v>
      </c>
      <c r="AV23" t="s">
        <v>276</v>
      </c>
      <c r="AW23" t="s">
        <v>276</v>
      </c>
      <c r="AX23" t="s">
        <v>276</v>
      </c>
      <c r="AY23" t="s">
        <v>276</v>
      </c>
      <c r="AZ23" t="s">
        <v>276</v>
      </c>
      <c r="BA23" t="s">
        <v>276</v>
      </c>
      <c r="BB23" t="s">
        <v>276</v>
      </c>
      <c r="BC23" t="s">
        <v>276</v>
      </c>
      <c r="BD23" t="s">
        <v>276</v>
      </c>
      <c r="BE23" t="s">
        <v>276</v>
      </c>
      <c r="BF23" t="s">
        <v>276</v>
      </c>
      <c r="BG23" t="s">
        <v>276</v>
      </c>
      <c r="BH23" t="s">
        <v>276</v>
      </c>
      <c r="BI23" t="s">
        <v>276</v>
      </c>
      <c r="BJ23" t="s">
        <v>276</v>
      </c>
      <c r="BK23" t="s">
        <v>276</v>
      </c>
      <c r="BL23" t="s">
        <v>276</v>
      </c>
      <c r="BM23" t="s">
        <v>276</v>
      </c>
      <c r="BN23" t="s">
        <v>276</v>
      </c>
      <c r="BO23" t="s">
        <v>276</v>
      </c>
      <c r="BP23" t="s">
        <v>276</v>
      </c>
      <c r="BQ23" t="s">
        <v>276</v>
      </c>
      <c r="BR23" t="s">
        <v>276</v>
      </c>
      <c r="BS23" t="s">
        <v>276</v>
      </c>
      <c r="BT23" t="s">
        <v>276</v>
      </c>
      <c r="BU23" t="s">
        <v>276</v>
      </c>
      <c r="BV23" t="s">
        <v>276</v>
      </c>
      <c r="BW23" t="s">
        <v>276</v>
      </c>
      <c r="BX23" t="s">
        <v>276</v>
      </c>
      <c r="BY23" t="s">
        <v>276</v>
      </c>
      <c r="BZ23" t="s">
        <v>276</v>
      </c>
      <c r="CA23" t="s">
        <v>276</v>
      </c>
      <c r="CB23" t="s">
        <v>276</v>
      </c>
      <c r="CC23" t="s">
        <v>276</v>
      </c>
      <c r="CD23" t="s">
        <v>276</v>
      </c>
      <c r="CE23" t="s">
        <v>276</v>
      </c>
      <c r="CF23" t="s">
        <v>276</v>
      </c>
      <c r="CG23" t="s">
        <v>276</v>
      </c>
      <c r="CH23" t="s">
        <v>276</v>
      </c>
      <c r="CI23" t="s">
        <v>276</v>
      </c>
      <c r="CJ23" t="s">
        <v>276</v>
      </c>
      <c r="CK23" t="s">
        <v>276</v>
      </c>
      <c r="CL23" t="s">
        <v>276</v>
      </c>
      <c r="CM23" t="s">
        <v>276</v>
      </c>
      <c r="CN23" t="s">
        <v>276</v>
      </c>
      <c r="CO23" t="s">
        <v>276</v>
      </c>
      <c r="CP23" t="s">
        <v>276</v>
      </c>
      <c r="CQ23" t="s">
        <v>276</v>
      </c>
      <c r="CR23" t="s">
        <v>276</v>
      </c>
      <c r="CS23" t="s">
        <v>276</v>
      </c>
      <c r="CT23" t="s">
        <v>276</v>
      </c>
      <c r="CU23" t="s">
        <v>276</v>
      </c>
      <c r="CV23" t="s">
        <v>276</v>
      </c>
      <c r="CW23" t="s">
        <v>276</v>
      </c>
      <c r="CX23" t="s">
        <v>276</v>
      </c>
      <c r="CY23" t="s">
        <v>276</v>
      </c>
      <c r="CZ23" t="s">
        <v>276</v>
      </c>
      <c r="DA23" t="s">
        <v>276</v>
      </c>
      <c r="DB23" t="s">
        <v>276</v>
      </c>
      <c r="DC23" t="s">
        <v>276</v>
      </c>
      <c r="DD23" t="s">
        <v>276</v>
      </c>
      <c r="DE23" t="s">
        <v>276</v>
      </c>
      <c r="DG23">
        <v>13</v>
      </c>
      <c r="DH23" t="str">
        <f t="shared" si="0"/>
        <v>AR</v>
      </c>
      <c r="DI23" t="s">
        <v>3</v>
      </c>
      <c r="DJ23" s="102">
        <v>2023</v>
      </c>
      <c r="DK23" s="99" t="s">
        <v>224</v>
      </c>
      <c r="DL23" cm="1">
        <f t="array" ref="DL23">INDEX(stateTaxData[],MATCH(1,(stateTaxData[taxYear]=$DJ23)*(stateTaxData[FilingStatusFlag]=DL$3)*(stateTaxData[stateName]=$DI23),0),MATCH($DK23,stateTaxData[#Headers],0))</f>
        <v>4.9000000000000002E-2</v>
      </c>
      <c r="DM23" t="str" cm="1">
        <f t="array" ref="DM23">INDEX(stateTaxData[],MATCH(1,(stateTaxData[taxYear]=$DJ23)*(stateTaxData[FilingStatusFlag]=DM$3)*(stateTaxData[stateName]=$DI23),0),MATCH($DK23,stateTaxData[#Headers],0))</f>
        <v>NA</v>
      </c>
      <c r="DN23" cm="1">
        <f t="array" ref="DN23">INDEX(stateTaxData[],MATCH(1,(stateTaxData[taxYear]=$DJ23)*(stateTaxData[FilingStatusFlag]=DN$3)*(stateTaxData[stateName]=$DI23),0),MATCH($DK23,stateTaxData[#Headers],0))</f>
        <v>4.9000000000000002E-2</v>
      </c>
      <c r="DO23" cm="1">
        <f t="array" ref="DO23">INDEX(stateTaxData[],MATCH(1,(stateTaxData[taxYear]=$DJ23)*(stateTaxData[FilingStatusFlag]=DO$3)*(stateTaxData[stateName]=$DI23),0),MATCH($DK23,stateTaxData[#Headers],0))</f>
        <v>4.9000000000000002E-2</v>
      </c>
    </row>
    <row r="24" spans="1:119">
      <c r="A24">
        <v>23</v>
      </c>
      <c r="B24" t="s">
        <v>272</v>
      </c>
      <c r="C24" t="s">
        <v>22</v>
      </c>
      <c r="D24">
        <v>27</v>
      </c>
      <c r="E24">
        <v>1</v>
      </c>
      <c r="F24" t="s">
        <v>50</v>
      </c>
      <c r="G24" t="s">
        <v>273</v>
      </c>
      <c r="H24">
        <v>2024</v>
      </c>
      <c r="I24">
        <v>2023</v>
      </c>
      <c r="J24">
        <v>0</v>
      </c>
      <c r="K24">
        <v>30070</v>
      </c>
      <c r="L24">
        <v>98760</v>
      </c>
      <c r="M24">
        <v>183340</v>
      </c>
      <c r="N24">
        <v>9999999</v>
      </c>
      <c r="O24">
        <v>0</v>
      </c>
      <c r="P24">
        <v>0</v>
      </c>
      <c r="Q24">
        <v>0</v>
      </c>
      <c r="R24">
        <v>0</v>
      </c>
      <c r="S24">
        <v>0</v>
      </c>
      <c r="T24">
        <v>0</v>
      </c>
      <c r="U24">
        <v>0</v>
      </c>
      <c r="V24">
        <v>0</v>
      </c>
      <c r="W24">
        <v>5.3499999999999999E-2</v>
      </c>
      <c r="X24">
        <v>6.8000000000000005E-2</v>
      </c>
      <c r="Y24">
        <v>7.85E-2</v>
      </c>
      <c r="Z24">
        <v>9.8500000000000004E-2</v>
      </c>
      <c r="AA24">
        <v>0</v>
      </c>
      <c r="AB24">
        <v>0</v>
      </c>
      <c r="AC24">
        <v>0</v>
      </c>
      <c r="AD24">
        <v>0</v>
      </c>
      <c r="AE24">
        <v>0</v>
      </c>
      <c r="AF24">
        <v>0</v>
      </c>
      <c r="AG24">
        <v>0</v>
      </c>
      <c r="AH24">
        <v>0</v>
      </c>
      <c r="AI24">
        <v>13825</v>
      </c>
      <c r="AJ24">
        <v>0</v>
      </c>
      <c r="AK24" t="s">
        <v>274</v>
      </c>
      <c r="AL24">
        <v>4800</v>
      </c>
      <c r="AM24" t="s">
        <v>274</v>
      </c>
      <c r="AN24" t="s">
        <v>274</v>
      </c>
      <c r="AO24">
        <v>0</v>
      </c>
      <c r="AP24" t="s">
        <v>276</v>
      </c>
      <c r="AQ24" t="s">
        <v>276</v>
      </c>
      <c r="AR24" t="s">
        <v>276</v>
      </c>
      <c r="AS24" t="s">
        <v>276</v>
      </c>
      <c r="AT24" t="s">
        <v>276</v>
      </c>
      <c r="AU24" t="s">
        <v>276</v>
      </c>
      <c r="AV24" t="s">
        <v>276</v>
      </c>
      <c r="AW24" t="s">
        <v>276</v>
      </c>
      <c r="AX24" t="s">
        <v>276</v>
      </c>
      <c r="AY24" t="s">
        <v>276</v>
      </c>
      <c r="AZ24" t="s">
        <v>276</v>
      </c>
      <c r="BA24" t="s">
        <v>276</v>
      </c>
      <c r="BB24" t="s">
        <v>276</v>
      </c>
      <c r="BC24" t="s">
        <v>276</v>
      </c>
      <c r="BD24" t="s">
        <v>276</v>
      </c>
      <c r="BE24" t="s">
        <v>276</v>
      </c>
      <c r="BF24" t="s">
        <v>276</v>
      </c>
      <c r="BG24" t="s">
        <v>276</v>
      </c>
      <c r="BH24" t="s">
        <v>276</v>
      </c>
      <c r="BI24" t="s">
        <v>276</v>
      </c>
      <c r="BJ24" t="s">
        <v>276</v>
      </c>
      <c r="BK24" t="s">
        <v>276</v>
      </c>
      <c r="BL24" t="s">
        <v>276</v>
      </c>
      <c r="BM24" t="s">
        <v>276</v>
      </c>
      <c r="BN24" t="s">
        <v>276</v>
      </c>
      <c r="BO24" t="s">
        <v>276</v>
      </c>
      <c r="BP24" t="s">
        <v>276</v>
      </c>
      <c r="BQ24" t="s">
        <v>276</v>
      </c>
      <c r="BR24" t="s">
        <v>276</v>
      </c>
      <c r="BS24" t="s">
        <v>276</v>
      </c>
      <c r="BT24" t="s">
        <v>276</v>
      </c>
      <c r="BU24" t="s">
        <v>276</v>
      </c>
      <c r="BV24" t="s">
        <v>276</v>
      </c>
      <c r="BW24" t="s">
        <v>276</v>
      </c>
      <c r="BX24" t="s">
        <v>276</v>
      </c>
      <c r="BY24" t="s">
        <v>276</v>
      </c>
      <c r="BZ24" t="s">
        <v>276</v>
      </c>
      <c r="CA24" t="s">
        <v>276</v>
      </c>
      <c r="CB24" t="s">
        <v>276</v>
      </c>
      <c r="CC24" t="s">
        <v>276</v>
      </c>
      <c r="CD24" t="s">
        <v>276</v>
      </c>
      <c r="CE24">
        <v>206050</v>
      </c>
      <c r="CF24">
        <v>0.03</v>
      </c>
      <c r="CG24">
        <v>0.8</v>
      </c>
      <c r="CH24" t="s">
        <v>276</v>
      </c>
      <c r="CI24" t="s">
        <v>276</v>
      </c>
      <c r="CJ24" t="s">
        <v>276</v>
      </c>
      <c r="CK24" t="s">
        <v>276</v>
      </c>
      <c r="CL24" t="s">
        <v>276</v>
      </c>
      <c r="CM24" t="s">
        <v>276</v>
      </c>
      <c r="CN24" t="s">
        <v>276</v>
      </c>
      <c r="CO24" t="s">
        <v>276</v>
      </c>
      <c r="CP24" t="s">
        <v>276</v>
      </c>
      <c r="CQ24" t="s">
        <v>276</v>
      </c>
      <c r="CR24" t="s">
        <v>276</v>
      </c>
      <c r="CS24" t="s">
        <v>276</v>
      </c>
      <c r="CT24" t="s">
        <v>276</v>
      </c>
      <c r="CU24" t="s">
        <v>276</v>
      </c>
      <c r="CV24" t="s">
        <v>276</v>
      </c>
      <c r="CW24" t="s">
        <v>276</v>
      </c>
      <c r="CX24" t="s">
        <v>276</v>
      </c>
      <c r="CY24" t="s">
        <v>276</v>
      </c>
      <c r="CZ24" t="s">
        <v>276</v>
      </c>
      <c r="DA24" t="s">
        <v>276</v>
      </c>
      <c r="DB24" t="s">
        <v>276</v>
      </c>
      <c r="DC24" t="s">
        <v>276</v>
      </c>
      <c r="DD24" t="s">
        <v>276</v>
      </c>
      <c r="DE24" t="s">
        <v>276</v>
      </c>
      <c r="DG24">
        <v>14</v>
      </c>
      <c r="DH24" t="str">
        <f t="shared" si="0"/>
        <v>AR</v>
      </c>
      <c r="DI24" t="s">
        <v>3</v>
      </c>
      <c r="DJ24" s="102">
        <v>2023</v>
      </c>
      <c r="DK24" s="99" t="s">
        <v>264</v>
      </c>
      <c r="DL24" cm="1">
        <f t="array" ref="DL24">INDEX(stateTaxData[],MATCH(1,(stateTaxData[taxYear]=$DJ24)*(stateTaxData[FilingStatusFlag]=DL$3)*(stateTaxData[stateName]=$DI24),0),MATCH($DK24,stateTaxData[#Headers],0))</f>
        <v>84501</v>
      </c>
      <c r="DM24" cm="1">
        <f t="array" ref="DM24">INDEX(stateTaxData[],MATCH(1,(stateTaxData[taxYear]=$DJ24)*(stateTaxData[FilingStatusFlag]=DM$3)*(stateTaxData[stateName]=$DI24),0),MATCH($DK24,stateTaxData[#Headers],0))</f>
        <v>84501</v>
      </c>
      <c r="DN24" cm="1">
        <f t="array" ref="DN24">INDEX(stateTaxData[],MATCH(1,(stateTaxData[taxYear]=$DJ24)*(stateTaxData[FilingStatusFlag]=DN$3)*(stateTaxData[stateName]=$DI24),0),MATCH($DK24,stateTaxData[#Headers],0))</f>
        <v>84501</v>
      </c>
      <c r="DO24" cm="1">
        <f t="array" ref="DO24">INDEX(stateTaxData[],MATCH(1,(stateTaxData[taxYear]=$DJ24)*(stateTaxData[FilingStatusFlag]=DO$3)*(stateTaxData[stateName]=$DI24),0),MATCH($DK24,stateTaxData[#Headers],0))</f>
        <v>84501</v>
      </c>
    </row>
    <row r="25" spans="1:119">
      <c r="A25">
        <v>24</v>
      </c>
      <c r="B25" t="s">
        <v>272</v>
      </c>
      <c r="C25" t="s">
        <v>23</v>
      </c>
      <c r="D25">
        <v>28</v>
      </c>
      <c r="E25">
        <v>1</v>
      </c>
      <c r="F25" t="s">
        <v>50</v>
      </c>
      <c r="G25" t="s">
        <v>273</v>
      </c>
      <c r="H25">
        <v>2024</v>
      </c>
      <c r="I25">
        <v>2023</v>
      </c>
      <c r="J25">
        <v>10000</v>
      </c>
      <c r="K25">
        <v>9999999</v>
      </c>
      <c r="L25">
        <v>0</v>
      </c>
      <c r="M25">
        <v>0</v>
      </c>
      <c r="N25">
        <v>0</v>
      </c>
      <c r="O25">
        <v>0</v>
      </c>
      <c r="P25">
        <v>0</v>
      </c>
      <c r="Q25">
        <v>0</v>
      </c>
      <c r="R25">
        <v>0</v>
      </c>
      <c r="S25">
        <v>0</v>
      </c>
      <c r="T25">
        <v>0</v>
      </c>
      <c r="U25">
        <v>0</v>
      </c>
      <c r="V25">
        <v>0</v>
      </c>
      <c r="W25">
        <v>0.05</v>
      </c>
      <c r="X25">
        <v>0</v>
      </c>
      <c r="Y25">
        <v>0</v>
      </c>
      <c r="Z25">
        <v>0</v>
      </c>
      <c r="AA25">
        <v>0</v>
      </c>
      <c r="AB25">
        <v>0</v>
      </c>
      <c r="AC25">
        <v>0</v>
      </c>
      <c r="AD25">
        <v>0</v>
      </c>
      <c r="AE25">
        <v>0</v>
      </c>
      <c r="AF25">
        <v>0</v>
      </c>
      <c r="AG25">
        <v>0</v>
      </c>
      <c r="AH25">
        <v>0</v>
      </c>
      <c r="AI25">
        <v>2300</v>
      </c>
      <c r="AJ25">
        <v>6000</v>
      </c>
      <c r="AK25" t="s">
        <v>274</v>
      </c>
      <c r="AL25">
        <v>1500</v>
      </c>
      <c r="AM25" t="s">
        <v>274</v>
      </c>
      <c r="AN25" t="s">
        <v>274</v>
      </c>
      <c r="AO25">
        <v>0</v>
      </c>
      <c r="AP25" t="s">
        <v>276</v>
      </c>
      <c r="AQ25" t="s">
        <v>276</v>
      </c>
      <c r="AR25" t="s">
        <v>276</v>
      </c>
      <c r="AS25" t="s">
        <v>276</v>
      </c>
      <c r="AT25" t="s">
        <v>276</v>
      </c>
      <c r="AU25" t="s">
        <v>276</v>
      </c>
      <c r="AV25" t="s">
        <v>276</v>
      </c>
      <c r="AW25" t="s">
        <v>276</v>
      </c>
      <c r="AX25" t="s">
        <v>276</v>
      </c>
      <c r="AY25" t="s">
        <v>276</v>
      </c>
      <c r="AZ25" t="s">
        <v>276</v>
      </c>
      <c r="BA25" t="s">
        <v>276</v>
      </c>
      <c r="BB25" t="s">
        <v>276</v>
      </c>
      <c r="BC25" t="s">
        <v>276</v>
      </c>
      <c r="BD25" t="s">
        <v>276</v>
      </c>
      <c r="BE25" t="s">
        <v>276</v>
      </c>
      <c r="BF25" t="s">
        <v>276</v>
      </c>
      <c r="BG25" t="s">
        <v>276</v>
      </c>
      <c r="BH25" t="s">
        <v>276</v>
      </c>
      <c r="BI25" t="s">
        <v>276</v>
      </c>
      <c r="BJ25" t="s">
        <v>276</v>
      </c>
      <c r="BK25" t="s">
        <v>276</v>
      </c>
      <c r="BL25" t="s">
        <v>276</v>
      </c>
      <c r="BM25" t="s">
        <v>276</v>
      </c>
      <c r="BN25" t="s">
        <v>276</v>
      </c>
      <c r="BO25" t="s">
        <v>276</v>
      </c>
      <c r="BP25" t="s">
        <v>276</v>
      </c>
      <c r="BQ25" t="s">
        <v>276</v>
      </c>
      <c r="BR25" t="s">
        <v>276</v>
      </c>
      <c r="BS25" t="s">
        <v>276</v>
      </c>
      <c r="BT25" t="s">
        <v>276</v>
      </c>
      <c r="BU25" t="s">
        <v>276</v>
      </c>
      <c r="BV25" t="s">
        <v>276</v>
      </c>
      <c r="BW25" t="s">
        <v>276</v>
      </c>
      <c r="BX25" t="s">
        <v>276</v>
      </c>
      <c r="BY25" t="s">
        <v>276</v>
      </c>
      <c r="BZ25" t="s">
        <v>276</v>
      </c>
      <c r="CA25" t="s">
        <v>276</v>
      </c>
      <c r="CB25" t="s">
        <v>276</v>
      </c>
      <c r="CC25" t="s">
        <v>276</v>
      </c>
      <c r="CD25" t="s">
        <v>276</v>
      </c>
      <c r="CE25" t="s">
        <v>276</v>
      </c>
      <c r="CF25" t="s">
        <v>276</v>
      </c>
      <c r="CG25" t="s">
        <v>276</v>
      </c>
      <c r="CH25" t="s">
        <v>276</v>
      </c>
      <c r="CI25" t="s">
        <v>276</v>
      </c>
      <c r="CJ25" t="s">
        <v>276</v>
      </c>
      <c r="CK25" t="s">
        <v>276</v>
      </c>
      <c r="CL25" t="s">
        <v>276</v>
      </c>
      <c r="CM25" t="s">
        <v>276</v>
      </c>
      <c r="CN25" t="s">
        <v>276</v>
      </c>
      <c r="CO25" t="s">
        <v>276</v>
      </c>
      <c r="CP25" t="s">
        <v>276</v>
      </c>
      <c r="CQ25" t="s">
        <v>276</v>
      </c>
      <c r="CR25" t="s">
        <v>276</v>
      </c>
      <c r="CS25" t="s">
        <v>276</v>
      </c>
      <c r="CT25" t="s">
        <v>276</v>
      </c>
      <c r="CU25" t="s">
        <v>276</v>
      </c>
      <c r="CV25" t="s">
        <v>276</v>
      </c>
      <c r="CW25" t="s">
        <v>276</v>
      </c>
      <c r="CX25" t="s">
        <v>276</v>
      </c>
      <c r="CY25" t="s">
        <v>276</v>
      </c>
      <c r="CZ25" t="s">
        <v>276</v>
      </c>
      <c r="DA25" t="s">
        <v>276</v>
      </c>
      <c r="DB25" t="s">
        <v>276</v>
      </c>
      <c r="DC25" t="s">
        <v>276</v>
      </c>
      <c r="DD25" t="s">
        <v>276</v>
      </c>
      <c r="DE25" t="s">
        <v>276</v>
      </c>
      <c r="DG25">
        <v>15</v>
      </c>
      <c r="DH25" t="str">
        <f t="shared" si="0"/>
        <v>AR</v>
      </c>
      <c r="DI25" t="s">
        <v>3</v>
      </c>
      <c r="DJ25" s="102">
        <v>2023</v>
      </c>
      <c r="DK25" s="99" t="s">
        <v>265</v>
      </c>
      <c r="DL25" cm="1">
        <f t="array" ref="DL25">INDEX(stateTaxData[],MATCH(1,(stateTaxData[taxYear]=$DJ25)*(stateTaxData[FilingStatusFlag]=DL$3)*(stateTaxData[stateName]=$DI25),0),MATCH($DK25,stateTaxData[#Headers],0))</f>
        <v>89100</v>
      </c>
      <c r="DM25" cm="1">
        <f t="array" ref="DM25">INDEX(stateTaxData[],MATCH(1,(stateTaxData[taxYear]=$DJ25)*(stateTaxData[FilingStatusFlag]=DM$3)*(stateTaxData[stateName]=$DI25),0),MATCH($DK25,stateTaxData[#Headers],0))</f>
        <v>89100</v>
      </c>
      <c r="DN25" cm="1">
        <f t="array" ref="DN25">INDEX(stateTaxData[],MATCH(1,(stateTaxData[taxYear]=$DJ25)*(stateTaxData[FilingStatusFlag]=DN$3)*(stateTaxData[stateName]=$DI25),0),MATCH($DK25,stateTaxData[#Headers],0))</f>
        <v>89100</v>
      </c>
      <c r="DO25" cm="1">
        <f t="array" ref="DO25">INDEX(stateTaxData[],MATCH(1,(stateTaxData[taxYear]=$DJ25)*(stateTaxData[FilingStatusFlag]=DO$3)*(stateTaxData[stateName]=$DI25),0),MATCH($DK25,stateTaxData[#Headers],0))</f>
        <v>89100</v>
      </c>
    </row>
    <row r="26" spans="1:119">
      <c r="A26">
        <v>25</v>
      </c>
      <c r="B26" t="s">
        <v>272</v>
      </c>
      <c r="C26" t="s">
        <v>24</v>
      </c>
      <c r="D26">
        <v>29</v>
      </c>
      <c r="E26">
        <v>1</v>
      </c>
      <c r="F26" t="s">
        <v>50</v>
      </c>
      <c r="G26" t="s">
        <v>273</v>
      </c>
      <c r="H26">
        <v>2024</v>
      </c>
      <c r="I26">
        <v>2023</v>
      </c>
      <c r="J26">
        <v>1207</v>
      </c>
      <c r="K26">
        <v>2414</v>
      </c>
      <c r="L26">
        <v>3621</v>
      </c>
      <c r="M26">
        <v>4828</v>
      </c>
      <c r="N26">
        <v>6035</v>
      </c>
      <c r="O26">
        <v>7242</v>
      </c>
      <c r="P26">
        <v>8449</v>
      </c>
      <c r="Q26">
        <v>9999999</v>
      </c>
      <c r="R26">
        <v>0</v>
      </c>
      <c r="S26">
        <v>0</v>
      </c>
      <c r="T26">
        <v>0</v>
      </c>
      <c r="U26">
        <v>0</v>
      </c>
      <c r="V26">
        <v>0</v>
      </c>
      <c r="W26">
        <v>0.02</v>
      </c>
      <c r="X26">
        <v>2.5000000000000001E-2</v>
      </c>
      <c r="Y26">
        <v>0.03</v>
      </c>
      <c r="Z26">
        <v>3.5000000000000003E-2</v>
      </c>
      <c r="AA26">
        <v>0.04</v>
      </c>
      <c r="AB26">
        <v>4.4999999999999998E-2</v>
      </c>
      <c r="AC26">
        <v>4.9500000000000002E-2</v>
      </c>
      <c r="AD26">
        <v>0</v>
      </c>
      <c r="AE26">
        <v>0</v>
      </c>
      <c r="AF26">
        <v>0</v>
      </c>
      <c r="AG26">
        <v>0</v>
      </c>
      <c r="AH26">
        <v>0</v>
      </c>
      <c r="AI26">
        <v>13850</v>
      </c>
      <c r="AJ26">
        <v>0</v>
      </c>
      <c r="AK26" t="s">
        <v>274</v>
      </c>
      <c r="AL26">
        <v>0</v>
      </c>
      <c r="AM26" t="s">
        <v>274</v>
      </c>
      <c r="AN26" t="s">
        <v>275</v>
      </c>
      <c r="AO26">
        <v>5000</v>
      </c>
      <c r="AP26" t="s">
        <v>276</v>
      </c>
      <c r="AQ26" t="s">
        <v>276</v>
      </c>
      <c r="AR26" t="s">
        <v>276</v>
      </c>
      <c r="AS26" t="s">
        <v>276</v>
      </c>
      <c r="AT26" t="s">
        <v>276</v>
      </c>
      <c r="AU26" t="s">
        <v>276</v>
      </c>
      <c r="AV26" t="s">
        <v>276</v>
      </c>
      <c r="AW26" t="s">
        <v>276</v>
      </c>
      <c r="AX26" t="s">
        <v>276</v>
      </c>
      <c r="AY26" t="s">
        <v>276</v>
      </c>
      <c r="AZ26" t="s">
        <v>276</v>
      </c>
      <c r="BA26" t="s">
        <v>276</v>
      </c>
      <c r="BB26" t="s">
        <v>276</v>
      </c>
      <c r="BC26" t="s">
        <v>276</v>
      </c>
      <c r="BD26" t="s">
        <v>276</v>
      </c>
      <c r="BE26" t="s">
        <v>276</v>
      </c>
      <c r="BF26" t="s">
        <v>276</v>
      </c>
      <c r="BG26" t="s">
        <v>276</v>
      </c>
      <c r="BH26" t="s">
        <v>276</v>
      </c>
      <c r="BI26" t="s">
        <v>276</v>
      </c>
      <c r="BJ26" t="s">
        <v>276</v>
      </c>
      <c r="BK26" t="s">
        <v>276</v>
      </c>
      <c r="BL26" t="s">
        <v>276</v>
      </c>
      <c r="BM26" t="s">
        <v>276</v>
      </c>
      <c r="BN26" t="s">
        <v>276</v>
      </c>
      <c r="BO26" t="s">
        <v>276</v>
      </c>
      <c r="BP26" t="s">
        <v>276</v>
      </c>
      <c r="BQ26" t="s">
        <v>276</v>
      </c>
      <c r="BR26" t="s">
        <v>276</v>
      </c>
      <c r="BS26" t="s">
        <v>276</v>
      </c>
      <c r="BT26" t="s">
        <v>276</v>
      </c>
      <c r="BU26" t="s">
        <v>276</v>
      </c>
      <c r="BV26" t="s">
        <v>276</v>
      </c>
      <c r="BW26" t="s">
        <v>276</v>
      </c>
      <c r="BX26" t="s">
        <v>276</v>
      </c>
      <c r="BY26" t="s">
        <v>276</v>
      </c>
      <c r="BZ26" t="s">
        <v>276</v>
      </c>
      <c r="CA26" t="s">
        <v>276</v>
      </c>
      <c r="CB26" t="s">
        <v>276</v>
      </c>
      <c r="CC26" t="s">
        <v>276</v>
      </c>
      <c r="CD26" t="s">
        <v>276</v>
      </c>
      <c r="CE26" t="s">
        <v>276</v>
      </c>
      <c r="CF26" t="s">
        <v>276</v>
      </c>
      <c r="CG26" t="s">
        <v>276</v>
      </c>
      <c r="CH26" t="s">
        <v>276</v>
      </c>
      <c r="CI26" t="s">
        <v>276</v>
      </c>
      <c r="CJ26" t="s">
        <v>276</v>
      </c>
      <c r="CK26" t="s">
        <v>276</v>
      </c>
      <c r="CL26" t="s">
        <v>276</v>
      </c>
      <c r="CM26" t="s">
        <v>276</v>
      </c>
      <c r="CN26" t="s">
        <v>276</v>
      </c>
      <c r="CO26" t="s">
        <v>276</v>
      </c>
      <c r="CP26" t="s">
        <v>276</v>
      </c>
      <c r="CQ26" t="s">
        <v>276</v>
      </c>
      <c r="CR26" t="s">
        <v>276</v>
      </c>
      <c r="CS26" t="s">
        <v>276</v>
      </c>
      <c r="CT26" t="s">
        <v>276</v>
      </c>
      <c r="CU26" t="s">
        <v>276</v>
      </c>
      <c r="CV26" t="s">
        <v>276</v>
      </c>
      <c r="CW26" t="s">
        <v>276</v>
      </c>
      <c r="CX26" t="s">
        <v>276</v>
      </c>
      <c r="CY26" t="s">
        <v>276</v>
      </c>
      <c r="CZ26" t="s">
        <v>276</v>
      </c>
      <c r="DA26" t="s">
        <v>276</v>
      </c>
      <c r="DB26" t="s">
        <v>276</v>
      </c>
      <c r="DC26" t="s">
        <v>276</v>
      </c>
      <c r="DD26" t="s">
        <v>276</v>
      </c>
      <c r="DE26" t="s">
        <v>276</v>
      </c>
      <c r="DH26" t="str">
        <f t="shared" si="0"/>
        <v>AZ</v>
      </c>
      <c r="DI26" t="s">
        <v>2</v>
      </c>
      <c r="DJ26" s="102">
        <v>2023</v>
      </c>
      <c r="DK26" s="99" t="s">
        <v>212</v>
      </c>
      <c r="DL26" cm="1">
        <f t="array" ref="DL26">INDEX(stateTaxData[],MATCH(1,(stateTaxData[taxYear]=$DJ26)*(stateTaxData[FilingStatusFlag]=DL$3)*(stateTaxData[stateName]=$DI26),0),MATCH($DK26,stateTaxData[#Headers],0))</f>
        <v>17</v>
      </c>
      <c r="DM26" cm="1">
        <f t="array" ref="DM26">INDEX(stateTaxData[],MATCH(1,(stateTaxData[taxYear]=$DJ26)*(stateTaxData[FilingStatusFlag]=DM$3)*(stateTaxData[stateName]=$DI26),0),MATCH($DK26,stateTaxData[#Headers],0))</f>
        <v>17</v>
      </c>
      <c r="DN26" cm="1">
        <f t="array" ref="DN26">INDEX(stateTaxData[],MATCH(1,(stateTaxData[taxYear]=$DJ26)*(stateTaxData[FilingStatusFlag]=DN$3)*(stateTaxData[stateName]=$DI26),0),MATCH($DK26,stateTaxData[#Headers],0))</f>
        <v>17</v>
      </c>
      <c r="DO26" cm="1">
        <f t="array" ref="DO26">INDEX(stateTaxData[],MATCH(1,(stateTaxData[taxYear]=$DJ26)*(stateTaxData[FilingStatusFlag]=DO$3)*(stateTaxData[stateName]=$DI26),0),MATCH($DK26,stateTaxData[#Headers],0))</f>
        <v>17</v>
      </c>
    </row>
    <row r="27" spans="1:119">
      <c r="A27">
        <v>26</v>
      </c>
      <c r="B27" t="s">
        <v>272</v>
      </c>
      <c r="C27" t="s">
        <v>25</v>
      </c>
      <c r="D27">
        <v>30</v>
      </c>
      <c r="E27">
        <v>1</v>
      </c>
      <c r="F27" t="s">
        <v>50</v>
      </c>
      <c r="G27" t="s">
        <v>273</v>
      </c>
      <c r="H27">
        <v>2024</v>
      </c>
      <c r="I27">
        <v>2023</v>
      </c>
      <c r="J27">
        <v>0</v>
      </c>
      <c r="K27">
        <v>3600</v>
      </c>
      <c r="L27">
        <v>6300</v>
      </c>
      <c r="M27">
        <v>9700</v>
      </c>
      <c r="N27">
        <v>13000</v>
      </c>
      <c r="O27">
        <v>16800</v>
      </c>
      <c r="P27">
        <v>21600</v>
      </c>
      <c r="Q27">
        <v>9999999</v>
      </c>
      <c r="R27">
        <v>0</v>
      </c>
      <c r="S27">
        <v>0</v>
      </c>
      <c r="T27">
        <v>0</v>
      </c>
      <c r="U27">
        <v>0</v>
      </c>
      <c r="V27">
        <v>0</v>
      </c>
      <c r="W27">
        <v>0.01</v>
      </c>
      <c r="X27">
        <v>0.02</v>
      </c>
      <c r="Y27">
        <v>0.03</v>
      </c>
      <c r="Z27">
        <v>0.04</v>
      </c>
      <c r="AA27">
        <v>0.05</v>
      </c>
      <c r="AB27">
        <v>0.06</v>
      </c>
      <c r="AC27">
        <v>6.7500000000000004E-2</v>
      </c>
      <c r="AD27">
        <v>0</v>
      </c>
      <c r="AE27">
        <v>0</v>
      </c>
      <c r="AF27">
        <v>0</v>
      </c>
      <c r="AG27">
        <v>0</v>
      </c>
      <c r="AH27">
        <v>0</v>
      </c>
      <c r="AI27">
        <v>5540</v>
      </c>
      <c r="AJ27">
        <v>2960</v>
      </c>
      <c r="AK27" t="s">
        <v>274</v>
      </c>
      <c r="AL27">
        <v>2960</v>
      </c>
      <c r="AM27" t="s">
        <v>274</v>
      </c>
      <c r="AN27" t="s">
        <v>275</v>
      </c>
      <c r="AO27">
        <v>5000</v>
      </c>
      <c r="AP27" t="s">
        <v>276</v>
      </c>
      <c r="AQ27" t="s">
        <v>276</v>
      </c>
      <c r="AR27" t="s">
        <v>276</v>
      </c>
      <c r="AS27" t="s">
        <v>276</v>
      </c>
      <c r="AT27" t="s">
        <v>276</v>
      </c>
      <c r="AU27" t="s">
        <v>276</v>
      </c>
      <c r="AV27" t="s">
        <v>276</v>
      </c>
      <c r="AW27" t="s">
        <v>276</v>
      </c>
      <c r="AX27" t="s">
        <v>276</v>
      </c>
      <c r="AY27" t="s">
        <v>276</v>
      </c>
      <c r="AZ27" t="s">
        <v>276</v>
      </c>
      <c r="BA27" t="s">
        <v>276</v>
      </c>
      <c r="BB27" t="s">
        <v>276</v>
      </c>
      <c r="BC27" t="s">
        <v>276</v>
      </c>
      <c r="BD27" t="s">
        <v>276</v>
      </c>
      <c r="BE27" t="s">
        <v>276</v>
      </c>
      <c r="BF27" t="s">
        <v>276</v>
      </c>
      <c r="BG27" t="s">
        <v>276</v>
      </c>
      <c r="BH27" t="s">
        <v>276</v>
      </c>
      <c r="BI27" t="s">
        <v>276</v>
      </c>
      <c r="BJ27" t="s">
        <v>276</v>
      </c>
      <c r="BK27" t="s">
        <v>276</v>
      </c>
      <c r="BL27" t="s">
        <v>276</v>
      </c>
      <c r="BM27" t="s">
        <v>276</v>
      </c>
      <c r="BN27" t="s">
        <v>276</v>
      </c>
      <c r="BO27" t="s">
        <v>276</v>
      </c>
      <c r="BP27" t="s">
        <v>276</v>
      </c>
      <c r="BQ27" t="s">
        <v>276</v>
      </c>
      <c r="BR27" t="s">
        <v>276</v>
      </c>
      <c r="BS27" t="s">
        <v>276</v>
      </c>
      <c r="BT27" t="s">
        <v>276</v>
      </c>
      <c r="BU27" t="s">
        <v>276</v>
      </c>
      <c r="BV27" t="s">
        <v>276</v>
      </c>
      <c r="BW27" t="s">
        <v>276</v>
      </c>
      <c r="BX27" t="s">
        <v>276</v>
      </c>
      <c r="BY27" t="s">
        <v>276</v>
      </c>
      <c r="BZ27" t="s">
        <v>276</v>
      </c>
      <c r="CA27" t="s">
        <v>276</v>
      </c>
      <c r="CB27" t="s">
        <v>276</v>
      </c>
      <c r="CC27" t="s">
        <v>276</v>
      </c>
      <c r="CD27" t="s">
        <v>276</v>
      </c>
      <c r="CE27" t="s">
        <v>276</v>
      </c>
      <c r="CF27" t="s">
        <v>276</v>
      </c>
      <c r="CG27" t="s">
        <v>276</v>
      </c>
      <c r="CH27">
        <v>0.2</v>
      </c>
      <c r="CI27">
        <v>2460</v>
      </c>
      <c r="CJ27" t="s">
        <v>276</v>
      </c>
      <c r="CK27" t="s">
        <v>276</v>
      </c>
      <c r="CL27" t="s">
        <v>276</v>
      </c>
      <c r="CM27" t="s">
        <v>276</v>
      </c>
      <c r="CN27" t="s">
        <v>276</v>
      </c>
      <c r="CO27" t="s">
        <v>276</v>
      </c>
      <c r="CP27" t="s">
        <v>276</v>
      </c>
      <c r="CQ27" t="s">
        <v>276</v>
      </c>
      <c r="CR27" t="s">
        <v>276</v>
      </c>
      <c r="CS27" t="s">
        <v>276</v>
      </c>
      <c r="CT27" t="s">
        <v>276</v>
      </c>
      <c r="CU27" t="s">
        <v>276</v>
      </c>
      <c r="CV27" t="s">
        <v>276</v>
      </c>
      <c r="CW27" t="s">
        <v>276</v>
      </c>
      <c r="CX27" t="s">
        <v>276</v>
      </c>
      <c r="CY27" t="s">
        <v>276</v>
      </c>
      <c r="CZ27" t="s">
        <v>276</v>
      </c>
      <c r="DA27" t="s">
        <v>276</v>
      </c>
      <c r="DB27" t="s">
        <v>276</v>
      </c>
      <c r="DC27" t="s">
        <v>276</v>
      </c>
      <c r="DD27" t="s">
        <v>276</v>
      </c>
      <c r="DE27" t="s">
        <v>276</v>
      </c>
      <c r="DH27" t="str">
        <f t="shared" si="0"/>
        <v>AZ</v>
      </c>
      <c r="DI27" t="s">
        <v>2</v>
      </c>
      <c r="DJ27" s="102">
        <v>2023</v>
      </c>
      <c r="DK27" s="99" t="s">
        <v>211</v>
      </c>
      <c r="DL27" cm="1">
        <f t="array" ref="DL27">INDEX(stateTaxData[],MATCH(1,(stateTaxData[taxYear]=$DJ27)*(stateTaxData[FilingStatusFlag]=DL$3)*(stateTaxData[stateName]=$DI27),0),MATCH($DK27,stateTaxData[#Headers],0))</f>
        <v>25</v>
      </c>
      <c r="DM27" cm="1">
        <f t="array" ref="DM27">INDEX(stateTaxData[],MATCH(1,(stateTaxData[taxYear]=$DJ27)*(stateTaxData[FilingStatusFlag]=DM$3)*(stateTaxData[stateName]=$DI27),0),MATCH($DK27,stateTaxData[#Headers],0))</f>
        <v>25</v>
      </c>
      <c r="DN27" cm="1">
        <f t="array" ref="DN27">INDEX(stateTaxData[],MATCH(1,(stateTaxData[taxYear]=$DJ27)*(stateTaxData[FilingStatusFlag]=DN$3)*(stateTaxData[stateName]=$DI27),0),MATCH($DK27,stateTaxData[#Headers],0))</f>
        <v>25</v>
      </c>
      <c r="DO27" cm="1">
        <f t="array" ref="DO27">INDEX(stateTaxData[],MATCH(1,(stateTaxData[taxYear]=$DJ27)*(stateTaxData[FilingStatusFlag]=DO$3)*(stateTaxData[stateName]=$DI27),0),MATCH($DK27,stateTaxData[#Headers],0))</f>
        <v>25</v>
      </c>
    </row>
    <row r="28" spans="1:119">
      <c r="A28">
        <v>27</v>
      </c>
      <c r="B28" t="s">
        <v>272</v>
      </c>
      <c r="C28" t="s">
        <v>26</v>
      </c>
      <c r="D28">
        <v>31</v>
      </c>
      <c r="E28">
        <v>1</v>
      </c>
      <c r="F28" t="s">
        <v>50</v>
      </c>
      <c r="G28" t="s">
        <v>273</v>
      </c>
      <c r="H28">
        <v>2024</v>
      </c>
      <c r="I28">
        <v>2023</v>
      </c>
      <c r="J28">
        <v>0</v>
      </c>
      <c r="K28">
        <v>3700</v>
      </c>
      <c r="L28">
        <v>22170</v>
      </c>
      <c r="M28">
        <v>35730</v>
      </c>
      <c r="N28">
        <v>9999999</v>
      </c>
      <c r="O28">
        <v>0</v>
      </c>
      <c r="P28">
        <v>0</v>
      </c>
      <c r="Q28">
        <v>0</v>
      </c>
      <c r="R28">
        <v>0</v>
      </c>
      <c r="S28">
        <v>0</v>
      </c>
      <c r="T28">
        <v>0</v>
      </c>
      <c r="U28">
        <v>0</v>
      </c>
      <c r="V28">
        <v>0</v>
      </c>
      <c r="W28">
        <v>2.46E-2</v>
      </c>
      <c r="X28">
        <v>3.5099999999999999E-2</v>
      </c>
      <c r="Y28">
        <v>5.0099999999999999E-2</v>
      </c>
      <c r="Z28">
        <v>6.6400000000000001E-2</v>
      </c>
      <c r="AA28">
        <v>0</v>
      </c>
      <c r="AB28">
        <v>0</v>
      </c>
      <c r="AC28">
        <v>0</v>
      </c>
      <c r="AD28">
        <v>0</v>
      </c>
      <c r="AE28">
        <v>0</v>
      </c>
      <c r="AF28">
        <v>0</v>
      </c>
      <c r="AG28">
        <v>0</v>
      </c>
      <c r="AH28">
        <v>0</v>
      </c>
      <c r="AI28">
        <v>7900</v>
      </c>
      <c r="AJ28">
        <v>157</v>
      </c>
      <c r="AK28" t="s">
        <v>275</v>
      </c>
      <c r="AL28">
        <v>157</v>
      </c>
      <c r="AM28" t="s">
        <v>275</v>
      </c>
      <c r="AN28" t="s">
        <v>274</v>
      </c>
      <c r="AO28">
        <v>0</v>
      </c>
      <c r="AP28" t="s">
        <v>276</v>
      </c>
      <c r="AQ28" t="s">
        <v>276</v>
      </c>
      <c r="AR28" t="s">
        <v>276</v>
      </c>
      <c r="AS28" t="s">
        <v>276</v>
      </c>
      <c r="AT28" t="s">
        <v>276</v>
      </c>
      <c r="AU28" t="s">
        <v>276</v>
      </c>
      <c r="AV28" t="s">
        <v>276</v>
      </c>
      <c r="AW28" t="s">
        <v>276</v>
      </c>
      <c r="AX28" t="s">
        <v>276</v>
      </c>
      <c r="AY28" t="s">
        <v>276</v>
      </c>
      <c r="AZ28" t="s">
        <v>276</v>
      </c>
      <c r="BA28" t="s">
        <v>276</v>
      </c>
      <c r="BB28" t="s">
        <v>276</v>
      </c>
      <c r="BC28" t="s">
        <v>276</v>
      </c>
      <c r="BD28" t="s">
        <v>276</v>
      </c>
      <c r="BE28" t="s">
        <v>276</v>
      </c>
      <c r="BF28" t="s">
        <v>276</v>
      </c>
      <c r="BG28" t="s">
        <v>276</v>
      </c>
      <c r="BH28" t="s">
        <v>276</v>
      </c>
      <c r="BI28" t="s">
        <v>276</v>
      </c>
      <c r="BJ28" t="s">
        <v>276</v>
      </c>
      <c r="BK28" t="s">
        <v>276</v>
      </c>
      <c r="BL28" t="s">
        <v>276</v>
      </c>
      <c r="BM28" t="s">
        <v>276</v>
      </c>
      <c r="BN28" t="s">
        <v>276</v>
      </c>
      <c r="BO28" t="s">
        <v>276</v>
      </c>
      <c r="BP28" t="s">
        <v>276</v>
      </c>
      <c r="BQ28" t="s">
        <v>276</v>
      </c>
      <c r="BR28" t="s">
        <v>276</v>
      </c>
      <c r="BS28" t="s">
        <v>276</v>
      </c>
      <c r="BT28" t="s">
        <v>276</v>
      </c>
      <c r="BU28" t="s">
        <v>276</v>
      </c>
      <c r="BV28" t="s">
        <v>276</v>
      </c>
      <c r="BW28" t="s">
        <v>276</v>
      </c>
      <c r="BX28" t="s">
        <v>276</v>
      </c>
      <c r="BY28" t="s">
        <v>276</v>
      </c>
      <c r="BZ28" t="s">
        <v>276</v>
      </c>
      <c r="CA28" t="s">
        <v>276</v>
      </c>
      <c r="CB28" t="s">
        <v>276</v>
      </c>
      <c r="CC28" t="s">
        <v>276</v>
      </c>
      <c r="CD28" t="s">
        <v>276</v>
      </c>
      <c r="CE28" t="s">
        <v>276</v>
      </c>
      <c r="CF28" t="s">
        <v>276</v>
      </c>
      <c r="CG28" t="s">
        <v>276</v>
      </c>
      <c r="CH28" t="s">
        <v>276</v>
      </c>
      <c r="CI28" t="s">
        <v>276</v>
      </c>
      <c r="CJ28" t="s">
        <v>276</v>
      </c>
      <c r="CK28" t="s">
        <v>276</v>
      </c>
      <c r="CL28" t="s">
        <v>276</v>
      </c>
      <c r="CM28" t="s">
        <v>276</v>
      </c>
      <c r="CN28" t="s">
        <v>276</v>
      </c>
      <c r="CO28" t="s">
        <v>276</v>
      </c>
      <c r="CP28" t="s">
        <v>276</v>
      </c>
      <c r="CQ28" t="s">
        <v>276</v>
      </c>
      <c r="CR28" t="s">
        <v>276</v>
      </c>
      <c r="CS28" t="s">
        <v>276</v>
      </c>
      <c r="CT28" t="s">
        <v>276</v>
      </c>
      <c r="CU28" t="s">
        <v>276</v>
      </c>
      <c r="CV28" t="s">
        <v>276</v>
      </c>
      <c r="CW28" t="s">
        <v>276</v>
      </c>
      <c r="CX28" t="s">
        <v>276</v>
      </c>
      <c r="CY28" t="s">
        <v>276</v>
      </c>
      <c r="CZ28" t="s">
        <v>276</v>
      </c>
      <c r="DA28" t="s">
        <v>276</v>
      </c>
      <c r="DB28" t="s">
        <v>276</v>
      </c>
      <c r="DC28" t="s">
        <v>276</v>
      </c>
      <c r="DD28" t="s">
        <v>276</v>
      </c>
      <c r="DE28" t="s">
        <v>276</v>
      </c>
      <c r="DH28" t="str">
        <f t="shared" si="0"/>
        <v>AZ</v>
      </c>
      <c r="DI28" t="s">
        <v>2</v>
      </c>
      <c r="DJ28" s="102">
        <v>2023</v>
      </c>
      <c r="DK28" s="99" t="s">
        <v>213</v>
      </c>
      <c r="DL28" cm="1">
        <f t="array" ref="DL28">INDEX(stateTaxData[],MATCH(1,(stateTaxData[taxYear]=$DJ28)*(stateTaxData[FilingStatusFlag]=DL$3)*(stateTaxData[stateName]=$DI28),0),MATCH($DK28,stateTaxData[#Headers],0))</f>
        <v>19</v>
      </c>
      <c r="DM28" cm="1">
        <f t="array" ref="DM28">INDEX(stateTaxData[],MATCH(1,(stateTaxData[taxYear]=$DJ28)*(stateTaxData[FilingStatusFlag]=DM$3)*(stateTaxData[stateName]=$DI28),0),MATCH($DK28,stateTaxData[#Headers],0))</f>
        <v>19</v>
      </c>
      <c r="DN28" cm="1">
        <f t="array" ref="DN28">INDEX(stateTaxData[],MATCH(1,(stateTaxData[taxYear]=$DJ28)*(stateTaxData[FilingStatusFlag]=DN$3)*(stateTaxData[stateName]=$DI28),0),MATCH($DK28,stateTaxData[#Headers],0))</f>
        <v>19</v>
      </c>
      <c r="DO28" cm="1">
        <f t="array" ref="DO28">INDEX(stateTaxData[],MATCH(1,(stateTaxData[taxYear]=$DJ28)*(stateTaxData[FilingStatusFlag]=DO$3)*(stateTaxData[stateName]=$DI28),0),MATCH($DK28,stateTaxData[#Headers],0))</f>
        <v>19</v>
      </c>
    </row>
    <row r="29" spans="1:119">
      <c r="A29">
        <v>28</v>
      </c>
      <c r="B29" t="s">
        <v>272</v>
      </c>
      <c r="C29" t="s">
        <v>27</v>
      </c>
      <c r="D29">
        <v>32</v>
      </c>
      <c r="E29">
        <v>1</v>
      </c>
      <c r="F29" t="s">
        <v>50</v>
      </c>
      <c r="G29" t="s">
        <v>273</v>
      </c>
      <c r="H29">
        <v>2024</v>
      </c>
      <c r="I29">
        <v>2023</v>
      </c>
      <c r="J29">
        <v>0</v>
      </c>
      <c r="K29">
        <v>9999999</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274</v>
      </c>
      <c r="AL29">
        <v>0</v>
      </c>
      <c r="AM29" t="s">
        <v>274</v>
      </c>
      <c r="AN29" t="s">
        <v>274</v>
      </c>
      <c r="AO29">
        <v>0</v>
      </c>
      <c r="AP29" t="s">
        <v>276</v>
      </c>
      <c r="AQ29" t="s">
        <v>276</v>
      </c>
      <c r="AR29" t="s">
        <v>276</v>
      </c>
      <c r="AS29" t="s">
        <v>276</v>
      </c>
      <c r="AT29" t="s">
        <v>276</v>
      </c>
      <c r="AU29" t="s">
        <v>276</v>
      </c>
      <c r="AV29" t="s">
        <v>276</v>
      </c>
      <c r="AW29" t="s">
        <v>276</v>
      </c>
      <c r="AX29" t="s">
        <v>276</v>
      </c>
      <c r="AY29" t="s">
        <v>276</v>
      </c>
      <c r="AZ29" t="s">
        <v>276</v>
      </c>
      <c r="BA29" t="s">
        <v>276</v>
      </c>
      <c r="BB29" t="s">
        <v>276</v>
      </c>
      <c r="BC29" t="s">
        <v>276</v>
      </c>
      <c r="BD29" t="s">
        <v>276</v>
      </c>
      <c r="BE29" t="s">
        <v>276</v>
      </c>
      <c r="BF29" t="s">
        <v>276</v>
      </c>
      <c r="BG29" t="s">
        <v>276</v>
      </c>
      <c r="BH29" t="s">
        <v>276</v>
      </c>
      <c r="BI29" t="s">
        <v>276</v>
      </c>
      <c r="BJ29" t="s">
        <v>276</v>
      </c>
      <c r="BK29" t="s">
        <v>276</v>
      </c>
      <c r="BL29" t="s">
        <v>276</v>
      </c>
      <c r="BM29" t="s">
        <v>276</v>
      </c>
      <c r="BN29" t="s">
        <v>276</v>
      </c>
      <c r="BO29" t="s">
        <v>276</v>
      </c>
      <c r="BP29" t="s">
        <v>276</v>
      </c>
      <c r="BQ29" t="s">
        <v>276</v>
      </c>
      <c r="BR29" t="s">
        <v>276</v>
      </c>
      <c r="BS29" t="s">
        <v>276</v>
      </c>
      <c r="BT29" t="s">
        <v>276</v>
      </c>
      <c r="BU29" t="s">
        <v>276</v>
      </c>
      <c r="BV29" t="s">
        <v>276</v>
      </c>
      <c r="BW29" t="s">
        <v>276</v>
      </c>
      <c r="BX29" t="s">
        <v>276</v>
      </c>
      <c r="BY29" t="s">
        <v>276</v>
      </c>
      <c r="BZ29" t="s">
        <v>276</v>
      </c>
      <c r="CA29" t="s">
        <v>276</v>
      </c>
      <c r="CB29" t="s">
        <v>276</v>
      </c>
      <c r="CC29" t="s">
        <v>276</v>
      </c>
      <c r="CD29" t="s">
        <v>276</v>
      </c>
      <c r="CE29" t="s">
        <v>276</v>
      </c>
      <c r="CF29" t="s">
        <v>276</v>
      </c>
      <c r="CG29" t="s">
        <v>276</v>
      </c>
      <c r="CH29" t="s">
        <v>276</v>
      </c>
      <c r="CI29" t="s">
        <v>276</v>
      </c>
      <c r="CJ29" t="s">
        <v>276</v>
      </c>
      <c r="CK29" t="s">
        <v>276</v>
      </c>
      <c r="CL29" t="s">
        <v>276</v>
      </c>
      <c r="CM29" t="s">
        <v>276</v>
      </c>
      <c r="CN29" t="s">
        <v>276</v>
      </c>
      <c r="CO29" t="s">
        <v>276</v>
      </c>
      <c r="CP29" t="s">
        <v>276</v>
      </c>
      <c r="CQ29" t="s">
        <v>276</v>
      </c>
      <c r="CR29" t="s">
        <v>276</v>
      </c>
      <c r="CS29" t="s">
        <v>276</v>
      </c>
      <c r="CT29" t="s">
        <v>276</v>
      </c>
      <c r="CU29" t="s">
        <v>276</v>
      </c>
      <c r="CV29" t="s">
        <v>276</v>
      </c>
      <c r="CW29" t="s">
        <v>276</v>
      </c>
      <c r="CX29" t="s">
        <v>276</v>
      </c>
      <c r="CY29" t="s">
        <v>276</v>
      </c>
      <c r="CZ29" t="s">
        <v>276</v>
      </c>
      <c r="DA29" t="s">
        <v>276</v>
      </c>
      <c r="DB29" t="s">
        <v>276</v>
      </c>
      <c r="DC29" t="s">
        <v>276</v>
      </c>
      <c r="DD29" t="s">
        <v>276</v>
      </c>
      <c r="DE29" t="s">
        <v>276</v>
      </c>
      <c r="DH29" t="str">
        <f t="shared" si="0"/>
        <v>CA</v>
      </c>
      <c r="DI29" t="s">
        <v>4</v>
      </c>
      <c r="DJ29" s="102">
        <v>2023</v>
      </c>
      <c r="DK29" s="99" t="s">
        <v>225</v>
      </c>
      <c r="DL29" cm="1">
        <f t="array" ref="DL29">INDEX(stateTaxData[],MATCH(1,(stateTaxData[taxYear]=$DJ29)*(stateTaxData[FilingStatusFlag]=DL$3)*(stateTaxData[stateName]=$DI29),0),MATCH($DK29,stateTaxData[#Headers],0))</f>
        <v>229908</v>
      </c>
      <c r="DM29" cm="1">
        <f t="array" ref="DM29">INDEX(stateTaxData[],MATCH(1,(stateTaxData[taxYear]=$DJ29)*(stateTaxData[FilingStatusFlag]=DM$3)*(stateTaxData[stateName]=$DI29),0),MATCH($DK29,stateTaxData[#Headers],0))</f>
        <v>459821</v>
      </c>
      <c r="DN29" cm="1">
        <f t="array" ref="DN29">INDEX(stateTaxData[],MATCH(1,(stateTaxData[taxYear]=$DJ29)*(stateTaxData[FilingStatusFlag]=DN$3)*(stateTaxData[stateName]=$DI29),0),MATCH($DK29,stateTaxData[#Headers],0))</f>
        <v>229908</v>
      </c>
      <c r="DO29" cm="1">
        <f t="array" ref="DO29">INDEX(stateTaxData[],MATCH(1,(stateTaxData[taxYear]=$DJ29)*(stateTaxData[FilingStatusFlag]=DO$3)*(stateTaxData[stateName]=$DI29),0),MATCH($DK29,stateTaxData[#Headers],0))</f>
        <v>229908</v>
      </c>
    </row>
    <row r="30" spans="1:119">
      <c r="A30">
        <v>29</v>
      </c>
      <c r="B30" t="s">
        <v>272</v>
      </c>
      <c r="C30" t="s">
        <v>28</v>
      </c>
      <c r="D30">
        <v>33</v>
      </c>
      <c r="E30">
        <v>1</v>
      </c>
      <c r="F30" t="s">
        <v>50</v>
      </c>
      <c r="G30" t="s">
        <v>277</v>
      </c>
      <c r="H30">
        <v>2024</v>
      </c>
      <c r="I30">
        <v>2023</v>
      </c>
      <c r="J30">
        <v>0</v>
      </c>
      <c r="K30">
        <v>9999999</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2400</v>
      </c>
      <c r="AK30" t="s">
        <v>274</v>
      </c>
      <c r="AL30">
        <v>0</v>
      </c>
      <c r="AM30" t="s">
        <v>274</v>
      </c>
      <c r="AN30" t="s">
        <v>274</v>
      </c>
      <c r="AO30">
        <v>0</v>
      </c>
      <c r="AP30" t="s">
        <v>276</v>
      </c>
      <c r="AQ30" t="s">
        <v>276</v>
      </c>
      <c r="AR30" t="s">
        <v>276</v>
      </c>
      <c r="AS30" t="s">
        <v>276</v>
      </c>
      <c r="AT30" t="s">
        <v>276</v>
      </c>
      <c r="AU30" t="s">
        <v>276</v>
      </c>
      <c r="AV30" t="s">
        <v>276</v>
      </c>
      <c r="AW30" t="s">
        <v>276</v>
      </c>
      <c r="AX30" t="s">
        <v>276</v>
      </c>
      <c r="AY30" t="s">
        <v>276</v>
      </c>
      <c r="AZ30" t="s">
        <v>276</v>
      </c>
      <c r="BA30" t="s">
        <v>276</v>
      </c>
      <c r="BB30" t="s">
        <v>276</v>
      </c>
      <c r="BC30" t="s">
        <v>276</v>
      </c>
      <c r="BD30" t="s">
        <v>276</v>
      </c>
      <c r="BE30" t="s">
        <v>276</v>
      </c>
      <c r="BF30" t="s">
        <v>276</v>
      </c>
      <c r="BG30" t="s">
        <v>276</v>
      </c>
      <c r="BH30" t="s">
        <v>276</v>
      </c>
      <c r="BI30" t="s">
        <v>276</v>
      </c>
      <c r="BJ30" t="s">
        <v>276</v>
      </c>
      <c r="BK30" t="s">
        <v>276</v>
      </c>
      <c r="BL30" t="s">
        <v>276</v>
      </c>
      <c r="BM30" t="s">
        <v>276</v>
      </c>
      <c r="BN30" t="s">
        <v>276</v>
      </c>
      <c r="BO30" t="s">
        <v>276</v>
      </c>
      <c r="BP30" t="s">
        <v>276</v>
      </c>
      <c r="BQ30" t="s">
        <v>276</v>
      </c>
      <c r="BR30" t="s">
        <v>276</v>
      </c>
      <c r="BS30" t="s">
        <v>276</v>
      </c>
      <c r="BT30" t="s">
        <v>276</v>
      </c>
      <c r="BU30" t="s">
        <v>276</v>
      </c>
      <c r="BV30" t="s">
        <v>276</v>
      </c>
      <c r="BW30" t="s">
        <v>276</v>
      </c>
      <c r="BX30" t="s">
        <v>276</v>
      </c>
      <c r="BY30" t="s">
        <v>276</v>
      </c>
      <c r="BZ30" t="s">
        <v>276</v>
      </c>
      <c r="CA30" t="s">
        <v>276</v>
      </c>
      <c r="CB30" t="s">
        <v>276</v>
      </c>
      <c r="CC30" t="s">
        <v>276</v>
      </c>
      <c r="CD30" t="s">
        <v>276</v>
      </c>
      <c r="CE30" t="s">
        <v>276</v>
      </c>
      <c r="CF30" t="s">
        <v>276</v>
      </c>
      <c r="CG30" t="s">
        <v>276</v>
      </c>
      <c r="CH30" t="s">
        <v>276</v>
      </c>
      <c r="CI30" t="s">
        <v>276</v>
      </c>
      <c r="CJ30" t="s">
        <v>276</v>
      </c>
      <c r="CK30" t="s">
        <v>276</v>
      </c>
      <c r="CL30" t="s">
        <v>276</v>
      </c>
      <c r="CM30" t="s">
        <v>276</v>
      </c>
      <c r="CN30" t="s">
        <v>276</v>
      </c>
      <c r="CO30" t="s">
        <v>276</v>
      </c>
      <c r="CP30" t="s">
        <v>276</v>
      </c>
      <c r="CQ30" t="s">
        <v>276</v>
      </c>
      <c r="CR30" t="s">
        <v>276</v>
      </c>
      <c r="CS30" t="s">
        <v>276</v>
      </c>
      <c r="CT30" t="s">
        <v>276</v>
      </c>
      <c r="CU30" t="s">
        <v>276</v>
      </c>
      <c r="CV30" t="s">
        <v>276</v>
      </c>
      <c r="CW30" t="s">
        <v>276</v>
      </c>
      <c r="CX30" t="s">
        <v>276</v>
      </c>
      <c r="CY30" t="s">
        <v>276</v>
      </c>
      <c r="CZ30" t="s">
        <v>276</v>
      </c>
      <c r="DA30" t="s">
        <v>276</v>
      </c>
      <c r="DB30" t="s">
        <v>276</v>
      </c>
      <c r="DC30" t="s">
        <v>276</v>
      </c>
      <c r="DD30" t="s">
        <v>276</v>
      </c>
      <c r="DE30" t="s">
        <v>276</v>
      </c>
      <c r="DH30" t="str">
        <f t="shared" si="0"/>
        <v>CA</v>
      </c>
      <c r="DI30" t="s">
        <v>4</v>
      </c>
      <c r="DJ30" s="102">
        <v>2023</v>
      </c>
      <c r="DK30" s="99" t="s">
        <v>226</v>
      </c>
      <c r="DL30" cm="1">
        <f t="array" ref="DL30">INDEX(stateTaxData[],MATCH(1,(stateTaxData[taxYear]=$DJ30)*(stateTaxData[FilingStatusFlag]=DL$3)*(stateTaxData[stateName]=$DI30),0),MATCH($DK30,stateTaxData[#Headers],0))</f>
        <v>2.3999999999999998E-3</v>
      </c>
      <c r="DM30" cm="1">
        <f t="array" ref="DM30">INDEX(stateTaxData[],MATCH(1,(stateTaxData[taxYear]=$DJ30)*(stateTaxData[FilingStatusFlag]=DM$3)*(stateTaxData[stateName]=$DI30),0),MATCH($DK30,stateTaxData[#Headers],0))</f>
        <v>4.7999999999999996E-3</v>
      </c>
      <c r="DN30" cm="1">
        <f t="array" ref="DN30">INDEX(stateTaxData[],MATCH(1,(stateTaxData[taxYear]=$DJ30)*(stateTaxData[FilingStatusFlag]=DN$3)*(stateTaxData[stateName]=$DI30),0),MATCH($DK30,stateTaxData[#Headers],0))</f>
        <v>2.3999999999999998E-3</v>
      </c>
      <c r="DO30" cm="1">
        <f t="array" ref="DO30">INDEX(stateTaxData[],MATCH(1,(stateTaxData[taxYear]=$DJ30)*(stateTaxData[FilingStatusFlag]=DO$3)*(stateTaxData[stateName]=$DI30),0),MATCH($DK30,stateTaxData[#Headers],0))</f>
        <v>2.3999999999999998E-3</v>
      </c>
    </row>
    <row r="31" spans="1:119">
      <c r="A31">
        <v>30</v>
      </c>
      <c r="B31" t="s">
        <v>272</v>
      </c>
      <c r="C31" t="s">
        <v>29</v>
      </c>
      <c r="D31">
        <v>34</v>
      </c>
      <c r="E31">
        <v>1</v>
      </c>
      <c r="F31" t="s">
        <v>50</v>
      </c>
      <c r="G31" t="s">
        <v>273</v>
      </c>
      <c r="H31">
        <v>2024</v>
      </c>
      <c r="I31">
        <v>2023</v>
      </c>
      <c r="J31">
        <v>0</v>
      </c>
      <c r="K31">
        <v>20000</v>
      </c>
      <c r="L31">
        <v>35000</v>
      </c>
      <c r="M31">
        <v>40000</v>
      </c>
      <c r="N31">
        <v>75000</v>
      </c>
      <c r="O31" s="78">
        <v>500000</v>
      </c>
      <c r="P31" s="78">
        <v>1000000</v>
      </c>
      <c r="Q31">
        <v>9999999</v>
      </c>
      <c r="R31">
        <v>0</v>
      </c>
      <c r="S31">
        <v>0</v>
      </c>
      <c r="T31">
        <v>0</v>
      </c>
      <c r="U31">
        <v>0</v>
      </c>
      <c r="V31">
        <v>0</v>
      </c>
      <c r="W31">
        <v>1.4E-2</v>
      </c>
      <c r="X31">
        <v>1.7500000000000002E-2</v>
      </c>
      <c r="Y31">
        <v>3.5000000000000003E-2</v>
      </c>
      <c r="Z31">
        <v>5.525E-2</v>
      </c>
      <c r="AA31">
        <v>6.3700000000000007E-2</v>
      </c>
      <c r="AB31">
        <v>8.9700000000000002E-2</v>
      </c>
      <c r="AC31">
        <v>0.1075</v>
      </c>
      <c r="AD31">
        <v>0</v>
      </c>
      <c r="AE31">
        <v>0</v>
      </c>
      <c r="AF31">
        <v>0</v>
      </c>
      <c r="AG31">
        <v>0</v>
      </c>
      <c r="AH31">
        <v>0</v>
      </c>
      <c r="AI31">
        <v>0</v>
      </c>
      <c r="AJ31">
        <v>1000</v>
      </c>
      <c r="AK31" t="s">
        <v>274</v>
      </c>
      <c r="AL31">
        <v>1500</v>
      </c>
      <c r="AM31" t="s">
        <v>274</v>
      </c>
      <c r="AN31" t="s">
        <v>274</v>
      </c>
      <c r="AO31">
        <v>0</v>
      </c>
      <c r="AP31" t="s">
        <v>276</v>
      </c>
      <c r="AQ31" t="s">
        <v>276</v>
      </c>
      <c r="AR31" t="s">
        <v>276</v>
      </c>
      <c r="AS31" t="s">
        <v>276</v>
      </c>
      <c r="AT31" t="s">
        <v>276</v>
      </c>
      <c r="AU31" t="s">
        <v>276</v>
      </c>
      <c r="AV31" t="s">
        <v>276</v>
      </c>
      <c r="AW31" t="s">
        <v>276</v>
      </c>
      <c r="AX31" t="s">
        <v>276</v>
      </c>
      <c r="AY31" t="s">
        <v>276</v>
      </c>
      <c r="AZ31" t="s">
        <v>276</v>
      </c>
      <c r="BA31" t="s">
        <v>276</v>
      </c>
      <c r="BB31" t="s">
        <v>276</v>
      </c>
      <c r="BC31" t="s">
        <v>276</v>
      </c>
      <c r="BD31" t="s">
        <v>276</v>
      </c>
      <c r="BE31" t="s">
        <v>276</v>
      </c>
      <c r="BF31" t="s">
        <v>276</v>
      </c>
      <c r="BG31" t="s">
        <v>276</v>
      </c>
      <c r="BH31" t="s">
        <v>276</v>
      </c>
      <c r="BI31" t="s">
        <v>276</v>
      </c>
      <c r="BJ31" t="s">
        <v>276</v>
      </c>
      <c r="BK31" t="s">
        <v>276</v>
      </c>
      <c r="BL31" t="s">
        <v>276</v>
      </c>
      <c r="BM31" t="s">
        <v>276</v>
      </c>
      <c r="BN31" t="s">
        <v>276</v>
      </c>
      <c r="BO31" t="s">
        <v>276</v>
      </c>
      <c r="BP31" t="s">
        <v>276</v>
      </c>
      <c r="BQ31" t="s">
        <v>276</v>
      </c>
      <c r="BR31" t="s">
        <v>276</v>
      </c>
      <c r="BS31" t="s">
        <v>276</v>
      </c>
      <c r="BT31" t="s">
        <v>276</v>
      </c>
      <c r="BU31" t="s">
        <v>276</v>
      </c>
      <c r="BV31" t="s">
        <v>276</v>
      </c>
      <c r="BW31" t="s">
        <v>276</v>
      </c>
      <c r="BX31" t="s">
        <v>276</v>
      </c>
      <c r="BY31" t="s">
        <v>276</v>
      </c>
      <c r="BZ31" t="s">
        <v>276</v>
      </c>
      <c r="CA31" t="s">
        <v>276</v>
      </c>
      <c r="CB31" t="s">
        <v>276</v>
      </c>
      <c r="CC31" t="s">
        <v>276</v>
      </c>
      <c r="CD31" t="s">
        <v>276</v>
      </c>
      <c r="CE31" t="s">
        <v>276</v>
      </c>
      <c r="CF31" t="s">
        <v>276</v>
      </c>
      <c r="CG31" t="s">
        <v>276</v>
      </c>
      <c r="CH31" t="s">
        <v>276</v>
      </c>
      <c r="CI31" t="s">
        <v>276</v>
      </c>
      <c r="CJ31" t="s">
        <v>276</v>
      </c>
      <c r="CK31" t="s">
        <v>276</v>
      </c>
      <c r="CL31" t="s">
        <v>276</v>
      </c>
      <c r="CM31" t="s">
        <v>276</v>
      </c>
      <c r="CN31" t="s">
        <v>276</v>
      </c>
      <c r="CO31" t="s">
        <v>276</v>
      </c>
      <c r="CP31" t="s">
        <v>276</v>
      </c>
      <c r="CQ31" t="s">
        <v>276</v>
      </c>
      <c r="CR31" t="s">
        <v>276</v>
      </c>
      <c r="CS31" t="s">
        <v>276</v>
      </c>
      <c r="CT31" t="s">
        <v>276</v>
      </c>
      <c r="CU31" t="s">
        <v>276</v>
      </c>
      <c r="CV31" t="s">
        <v>276</v>
      </c>
      <c r="CW31" t="s">
        <v>276</v>
      </c>
      <c r="CX31" t="s">
        <v>276</v>
      </c>
      <c r="CY31" t="s">
        <v>276</v>
      </c>
      <c r="CZ31" t="s">
        <v>276</v>
      </c>
      <c r="DA31" t="s">
        <v>276</v>
      </c>
      <c r="DB31" t="s">
        <v>276</v>
      </c>
      <c r="DC31" t="s">
        <v>276</v>
      </c>
      <c r="DD31" t="s">
        <v>276</v>
      </c>
      <c r="DE31" t="s">
        <v>276</v>
      </c>
      <c r="DG31">
        <v>1</v>
      </c>
      <c r="DH31" t="str">
        <f t="shared" si="0"/>
        <v>CT</v>
      </c>
      <c r="DI31" t="s">
        <v>6</v>
      </c>
      <c r="DJ31" s="102">
        <v>2023</v>
      </c>
      <c r="DK31" s="99" t="s">
        <v>234</v>
      </c>
      <c r="DL31" cm="1">
        <f t="array" ref="DL31">INDEX(stateTaxData[],MATCH(1,(stateTaxData[taxYear]=$DJ31)*(stateTaxData[FilingStatusFlag]=DL$3)*(stateTaxData[stateName]=$DI31),0),MATCH($DK31,stateTaxData[#Headers],0))</f>
        <v>90</v>
      </c>
      <c r="DM31" cm="1">
        <f t="array" ref="DM31">INDEX(stateTaxData[],MATCH(1,(stateTaxData[taxYear]=$DJ31)*(stateTaxData[FilingStatusFlag]=DM$3)*(stateTaxData[stateName]=$DI31),0),MATCH($DK31,stateTaxData[#Headers],0))</f>
        <v>180</v>
      </c>
      <c r="DN31" cm="1">
        <f t="array" ref="DN31">INDEX(stateTaxData[],MATCH(1,(stateTaxData[taxYear]=$DJ31)*(stateTaxData[FilingStatusFlag]=DN$3)*(stateTaxData[stateName]=$DI31),0),MATCH($DK31,stateTaxData[#Headers],0))</f>
        <v>90</v>
      </c>
      <c r="DO31" cm="1">
        <f t="array" ref="DO31">INDEX(stateTaxData[],MATCH(1,(stateTaxData[taxYear]=$DJ31)*(stateTaxData[FilingStatusFlag]=DO$3)*(stateTaxData[stateName]=$DI31),0),MATCH($DK31,stateTaxData[#Headers],0))</f>
        <v>90</v>
      </c>
    </row>
    <row r="32" spans="1:119">
      <c r="A32">
        <v>31</v>
      </c>
      <c r="B32" t="s">
        <v>272</v>
      </c>
      <c r="C32" t="s">
        <v>30</v>
      </c>
      <c r="D32">
        <v>35</v>
      </c>
      <c r="E32">
        <v>1</v>
      </c>
      <c r="F32" t="s">
        <v>50</v>
      </c>
      <c r="G32" t="s">
        <v>273</v>
      </c>
      <c r="H32">
        <v>2024</v>
      </c>
      <c r="I32">
        <v>2023</v>
      </c>
      <c r="J32">
        <v>0</v>
      </c>
      <c r="K32">
        <v>5500</v>
      </c>
      <c r="L32">
        <v>11000</v>
      </c>
      <c r="M32">
        <v>16000</v>
      </c>
      <c r="N32">
        <v>210000</v>
      </c>
      <c r="O32">
        <v>9999999</v>
      </c>
      <c r="P32">
        <v>0</v>
      </c>
      <c r="Q32">
        <v>0</v>
      </c>
      <c r="R32">
        <v>0</v>
      </c>
      <c r="S32">
        <v>0</v>
      </c>
      <c r="T32">
        <v>0</v>
      </c>
      <c r="U32">
        <v>0</v>
      </c>
      <c r="V32">
        <v>0</v>
      </c>
      <c r="W32">
        <v>1.7000000000000001E-2</v>
      </c>
      <c r="X32">
        <v>3.2000000000000001E-2</v>
      </c>
      <c r="Y32">
        <v>4.7E-2</v>
      </c>
      <c r="Z32">
        <v>4.9000000000000002E-2</v>
      </c>
      <c r="AA32">
        <v>5.8999999999999997E-2</v>
      </c>
      <c r="AB32">
        <v>0</v>
      </c>
      <c r="AC32">
        <v>0</v>
      </c>
      <c r="AD32">
        <v>0</v>
      </c>
      <c r="AE32">
        <v>0</v>
      </c>
      <c r="AF32">
        <v>0</v>
      </c>
      <c r="AG32">
        <v>0</v>
      </c>
      <c r="AH32">
        <v>0</v>
      </c>
      <c r="AI32">
        <v>13850</v>
      </c>
      <c r="AJ32">
        <v>0</v>
      </c>
      <c r="AK32" t="s">
        <v>274</v>
      </c>
      <c r="AL32">
        <v>4000</v>
      </c>
      <c r="AM32" t="s">
        <v>274</v>
      </c>
      <c r="AN32" t="s">
        <v>274</v>
      </c>
      <c r="AO32">
        <v>0</v>
      </c>
      <c r="AP32" t="s">
        <v>276</v>
      </c>
      <c r="AQ32" t="s">
        <v>276</v>
      </c>
      <c r="AR32" t="s">
        <v>276</v>
      </c>
      <c r="AS32" t="s">
        <v>276</v>
      </c>
      <c r="AT32" t="s">
        <v>276</v>
      </c>
      <c r="AU32" t="s">
        <v>276</v>
      </c>
      <c r="AV32" t="s">
        <v>276</v>
      </c>
      <c r="AW32" t="s">
        <v>276</v>
      </c>
      <c r="AX32" t="s">
        <v>276</v>
      </c>
      <c r="AY32" t="s">
        <v>276</v>
      </c>
      <c r="AZ32" t="s">
        <v>276</v>
      </c>
      <c r="BA32" t="s">
        <v>276</v>
      </c>
      <c r="BB32" t="s">
        <v>276</v>
      </c>
      <c r="BC32" t="s">
        <v>276</v>
      </c>
      <c r="BD32" t="s">
        <v>276</v>
      </c>
      <c r="BE32" t="s">
        <v>276</v>
      </c>
      <c r="BF32" t="s">
        <v>276</v>
      </c>
      <c r="BG32" t="s">
        <v>276</v>
      </c>
      <c r="BH32" t="s">
        <v>276</v>
      </c>
      <c r="BI32" t="s">
        <v>276</v>
      </c>
      <c r="BJ32" t="s">
        <v>276</v>
      </c>
      <c r="BK32" t="s">
        <v>276</v>
      </c>
      <c r="BL32" t="s">
        <v>276</v>
      </c>
      <c r="BM32" t="s">
        <v>276</v>
      </c>
      <c r="BN32" t="s">
        <v>276</v>
      </c>
      <c r="BO32" t="s">
        <v>276</v>
      </c>
      <c r="BP32" t="s">
        <v>276</v>
      </c>
      <c r="BQ32" t="s">
        <v>276</v>
      </c>
      <c r="BR32" t="s">
        <v>276</v>
      </c>
      <c r="BS32" t="s">
        <v>276</v>
      </c>
      <c r="BT32" t="s">
        <v>276</v>
      </c>
      <c r="BU32" t="s">
        <v>276</v>
      </c>
      <c r="BV32" t="s">
        <v>276</v>
      </c>
      <c r="BW32" t="s">
        <v>276</v>
      </c>
      <c r="BX32" t="s">
        <v>276</v>
      </c>
      <c r="BY32" t="s">
        <v>276</v>
      </c>
      <c r="BZ32" t="s">
        <v>276</v>
      </c>
      <c r="CA32" t="s">
        <v>276</v>
      </c>
      <c r="CB32" t="s">
        <v>276</v>
      </c>
      <c r="CC32" t="s">
        <v>276</v>
      </c>
      <c r="CD32" t="s">
        <v>276</v>
      </c>
      <c r="CE32" t="s">
        <v>276</v>
      </c>
      <c r="CF32" t="s">
        <v>276</v>
      </c>
      <c r="CG32" t="s">
        <v>276</v>
      </c>
      <c r="CH32" t="s">
        <v>276</v>
      </c>
      <c r="CI32" t="s">
        <v>276</v>
      </c>
      <c r="CJ32" t="s">
        <v>276</v>
      </c>
      <c r="CK32" t="s">
        <v>276</v>
      </c>
      <c r="CL32" t="s">
        <v>276</v>
      </c>
      <c r="CM32" t="s">
        <v>276</v>
      </c>
      <c r="CN32" t="s">
        <v>276</v>
      </c>
      <c r="CO32" t="s">
        <v>276</v>
      </c>
      <c r="CP32" t="s">
        <v>276</v>
      </c>
      <c r="CQ32" t="s">
        <v>276</v>
      </c>
      <c r="CR32" t="s">
        <v>276</v>
      </c>
      <c r="CS32" t="s">
        <v>276</v>
      </c>
      <c r="CT32" t="s">
        <v>276</v>
      </c>
      <c r="CU32" t="s">
        <v>276</v>
      </c>
      <c r="CV32" t="s">
        <v>276</v>
      </c>
      <c r="CW32" t="s">
        <v>276</v>
      </c>
      <c r="CX32" t="s">
        <v>276</v>
      </c>
      <c r="CY32" t="s">
        <v>276</v>
      </c>
      <c r="CZ32" t="s">
        <v>276</v>
      </c>
      <c r="DA32" t="s">
        <v>276</v>
      </c>
      <c r="DB32" t="s">
        <v>276</v>
      </c>
      <c r="DC32" t="s">
        <v>276</v>
      </c>
      <c r="DD32" t="s">
        <v>276</v>
      </c>
      <c r="DE32" t="s">
        <v>276</v>
      </c>
      <c r="DG32">
        <v>2</v>
      </c>
      <c r="DH32" t="str">
        <f t="shared" si="0"/>
        <v>CT</v>
      </c>
      <c r="DI32" t="s">
        <v>6</v>
      </c>
      <c r="DJ32" s="102">
        <v>2023</v>
      </c>
      <c r="DK32" s="99" t="s">
        <v>235</v>
      </c>
      <c r="DL32" cm="1">
        <f t="array" ref="DL32">INDEX(stateTaxData[],MATCH(1,(stateTaxData[taxYear]=$DJ32)*(stateTaxData[FilingStatusFlag]=DL$3)*(stateTaxData[stateName]=$DI32),0),MATCH($DK32,stateTaxData[#Headers],0))</f>
        <v>50</v>
      </c>
      <c r="DM32" cm="1">
        <f t="array" ref="DM32">INDEX(stateTaxData[],MATCH(1,(stateTaxData[taxYear]=$DJ32)*(stateTaxData[FilingStatusFlag]=DM$3)*(stateTaxData[stateName]=$DI32),0),MATCH($DK32,stateTaxData[#Headers],0))</f>
        <v>100</v>
      </c>
      <c r="DN32" cm="1">
        <f t="array" ref="DN32">INDEX(stateTaxData[],MATCH(1,(stateTaxData[taxYear]=$DJ32)*(stateTaxData[FilingStatusFlag]=DN$3)*(stateTaxData[stateName]=$DI32),0),MATCH($DK32,stateTaxData[#Headers],0))</f>
        <v>50</v>
      </c>
      <c r="DO32" cm="1">
        <f t="array" ref="DO32">INDEX(stateTaxData[],MATCH(1,(stateTaxData[taxYear]=$DJ32)*(stateTaxData[FilingStatusFlag]=DO$3)*(stateTaxData[stateName]=$DI32),0),MATCH($DK32,stateTaxData[#Headers],0))</f>
        <v>50</v>
      </c>
    </row>
    <row r="33" spans="1:119">
      <c r="A33">
        <v>32</v>
      </c>
      <c r="B33" t="s">
        <v>272</v>
      </c>
      <c r="C33" t="s">
        <v>31</v>
      </c>
      <c r="D33">
        <v>36</v>
      </c>
      <c r="E33">
        <v>1</v>
      </c>
      <c r="F33" t="s">
        <v>50</v>
      </c>
      <c r="G33" t="s">
        <v>273</v>
      </c>
      <c r="H33">
        <v>2024</v>
      </c>
      <c r="I33">
        <v>2023</v>
      </c>
      <c r="J33">
        <v>0</v>
      </c>
      <c r="K33">
        <v>8500</v>
      </c>
      <c r="L33">
        <v>11700</v>
      </c>
      <c r="M33">
        <v>13900</v>
      </c>
      <c r="N33">
        <v>80650</v>
      </c>
      <c r="O33">
        <v>215400</v>
      </c>
      <c r="P33">
        <v>1077550</v>
      </c>
      <c r="Q33" s="78">
        <v>5000000</v>
      </c>
      <c r="R33" s="78">
        <v>25000000</v>
      </c>
      <c r="S33">
        <v>9999999</v>
      </c>
      <c r="T33">
        <v>0</v>
      </c>
      <c r="U33">
        <v>0</v>
      </c>
      <c r="V33">
        <v>0</v>
      </c>
      <c r="W33">
        <v>0.04</v>
      </c>
      <c r="X33">
        <v>4.4999999999999998E-2</v>
      </c>
      <c r="Y33">
        <v>5.2499999999999998E-2</v>
      </c>
      <c r="Z33">
        <v>5.5E-2</v>
      </c>
      <c r="AA33">
        <v>0.06</v>
      </c>
      <c r="AB33">
        <v>6.8500000000000005E-2</v>
      </c>
      <c r="AC33">
        <v>9.6500000000000002E-2</v>
      </c>
      <c r="AD33">
        <v>0.10299999999999999</v>
      </c>
      <c r="AE33">
        <v>0.109</v>
      </c>
      <c r="AF33">
        <v>0</v>
      </c>
      <c r="AG33">
        <v>0</v>
      </c>
      <c r="AH33">
        <v>0</v>
      </c>
      <c r="AI33">
        <v>8000</v>
      </c>
      <c r="AJ33">
        <v>0</v>
      </c>
      <c r="AK33" t="s">
        <v>274</v>
      </c>
      <c r="AL33">
        <v>1000</v>
      </c>
      <c r="AM33" t="s">
        <v>274</v>
      </c>
      <c r="AN33" t="s">
        <v>274</v>
      </c>
      <c r="AO33">
        <v>0</v>
      </c>
      <c r="AP33" t="s">
        <v>276</v>
      </c>
      <c r="AQ33" t="s">
        <v>276</v>
      </c>
      <c r="AR33" t="s">
        <v>276</v>
      </c>
      <c r="AS33" t="s">
        <v>276</v>
      </c>
      <c r="AT33" t="s">
        <v>276</v>
      </c>
      <c r="AU33" t="s">
        <v>276</v>
      </c>
      <c r="AV33" t="s">
        <v>276</v>
      </c>
      <c r="AW33" t="s">
        <v>276</v>
      </c>
      <c r="AX33" t="s">
        <v>276</v>
      </c>
      <c r="AY33" t="s">
        <v>276</v>
      </c>
      <c r="AZ33" t="s">
        <v>276</v>
      </c>
      <c r="BA33" t="s">
        <v>276</v>
      </c>
      <c r="BB33" t="s">
        <v>276</v>
      </c>
      <c r="BC33" t="s">
        <v>276</v>
      </c>
      <c r="BD33" t="s">
        <v>276</v>
      </c>
      <c r="BE33" t="s">
        <v>276</v>
      </c>
      <c r="BF33" t="s">
        <v>276</v>
      </c>
      <c r="BG33" t="s">
        <v>276</v>
      </c>
      <c r="BH33" t="s">
        <v>276</v>
      </c>
      <c r="BI33" t="s">
        <v>276</v>
      </c>
      <c r="BJ33" t="s">
        <v>276</v>
      </c>
      <c r="BK33" t="s">
        <v>276</v>
      </c>
      <c r="BL33" t="s">
        <v>276</v>
      </c>
      <c r="BM33" t="s">
        <v>276</v>
      </c>
      <c r="BN33" t="s">
        <v>276</v>
      </c>
      <c r="BO33" t="s">
        <v>276</v>
      </c>
      <c r="BP33" t="s">
        <v>276</v>
      </c>
      <c r="BQ33" t="s">
        <v>276</v>
      </c>
      <c r="BR33" t="s">
        <v>276</v>
      </c>
      <c r="BS33" t="s">
        <v>276</v>
      </c>
      <c r="BT33" t="s">
        <v>276</v>
      </c>
      <c r="BU33" t="s">
        <v>276</v>
      </c>
      <c r="BV33" t="s">
        <v>276</v>
      </c>
      <c r="BW33" t="s">
        <v>276</v>
      </c>
      <c r="BX33" t="s">
        <v>276</v>
      </c>
      <c r="BY33" t="s">
        <v>276</v>
      </c>
      <c r="BZ33" t="s">
        <v>276</v>
      </c>
      <c r="CA33" t="s">
        <v>276</v>
      </c>
      <c r="CB33" t="s">
        <v>276</v>
      </c>
      <c r="CC33" t="s">
        <v>276</v>
      </c>
      <c r="CD33" t="s">
        <v>276</v>
      </c>
      <c r="CE33" t="s">
        <v>276</v>
      </c>
      <c r="CF33" t="s">
        <v>276</v>
      </c>
      <c r="CG33" t="s">
        <v>276</v>
      </c>
      <c r="CH33" t="s">
        <v>276</v>
      </c>
      <c r="CI33" t="s">
        <v>276</v>
      </c>
      <c r="CJ33" t="s">
        <v>276</v>
      </c>
      <c r="CK33" t="s">
        <v>276</v>
      </c>
      <c r="CL33" t="s">
        <v>276</v>
      </c>
      <c r="CM33" t="s">
        <v>276</v>
      </c>
      <c r="CN33" t="s">
        <v>276</v>
      </c>
      <c r="CO33" t="s">
        <v>276</v>
      </c>
      <c r="CP33" t="s">
        <v>276</v>
      </c>
      <c r="CQ33" t="s">
        <v>276</v>
      </c>
      <c r="CR33" t="s">
        <v>276</v>
      </c>
      <c r="CS33" t="s">
        <v>276</v>
      </c>
      <c r="CT33" t="s">
        <v>276</v>
      </c>
      <c r="CU33" t="s">
        <v>276</v>
      </c>
      <c r="CV33" t="s">
        <v>276</v>
      </c>
      <c r="CW33" t="s">
        <v>276</v>
      </c>
      <c r="CX33" t="s">
        <v>276</v>
      </c>
      <c r="CY33" t="s">
        <v>276</v>
      </c>
      <c r="CZ33" t="s">
        <v>276</v>
      </c>
      <c r="DA33" t="s">
        <v>276</v>
      </c>
      <c r="DB33" t="s">
        <v>276</v>
      </c>
      <c r="DC33" t="s">
        <v>276</v>
      </c>
      <c r="DD33" t="s">
        <v>276</v>
      </c>
      <c r="DE33" t="s">
        <v>276</v>
      </c>
      <c r="DG33">
        <v>3</v>
      </c>
      <c r="DH33" t="str">
        <f t="shared" si="0"/>
        <v>CT</v>
      </c>
      <c r="DI33" t="s">
        <v>6</v>
      </c>
      <c r="DJ33" s="102">
        <v>2023</v>
      </c>
      <c r="DK33" s="99" t="s">
        <v>270</v>
      </c>
      <c r="DL33" t="str" cm="1">
        <f t="array" ref="DL33">INDEX(stateTaxData[],MATCH(1,(stateTaxData[taxYear]=$DJ33)*(stateTaxData[FilingStatusFlag]=DL$3)*(stateTaxData[stateName]=$DI33),0),MATCH($DK33,stateTaxData[#Headers],0))</f>
        <v>NA</v>
      </c>
      <c r="DM33" t="str" cm="1">
        <f t="array" ref="DM33">INDEX(stateTaxData[],MATCH(1,(stateTaxData[taxYear]=$DJ33)*(stateTaxData[FilingStatusFlag]=DM$3)*(stateTaxData[stateName]=$DI33),0),MATCH($DK33,stateTaxData[#Headers],0))</f>
        <v>NA</v>
      </c>
      <c r="DN33" t="str" cm="1">
        <f t="array" ref="DN33">INDEX(stateTaxData[],MATCH(1,(stateTaxData[taxYear]=$DJ33)*(stateTaxData[FilingStatusFlag]=DN$3)*(stateTaxData[stateName]=$DI33),0),MATCH($DK33,stateTaxData[#Headers],0))</f>
        <v>NA</v>
      </c>
      <c r="DO33" t="str" cm="1">
        <f t="array" ref="DO33">INDEX(stateTaxData[],MATCH(1,(stateTaxData[taxYear]=$DJ33)*(stateTaxData[FilingStatusFlag]=DO$3)*(stateTaxData[stateName]=$DI33),0),MATCH($DK33,stateTaxData[#Headers],0))</f>
        <v>NA</v>
      </c>
    </row>
    <row r="34" spans="1:119">
      <c r="A34">
        <v>33</v>
      </c>
      <c r="B34" t="s">
        <v>272</v>
      </c>
      <c r="C34" t="s">
        <v>32</v>
      </c>
      <c r="D34">
        <v>37</v>
      </c>
      <c r="E34">
        <v>1</v>
      </c>
      <c r="F34" t="s">
        <v>50</v>
      </c>
      <c r="G34" t="s">
        <v>273</v>
      </c>
      <c r="H34">
        <v>2024</v>
      </c>
      <c r="I34">
        <v>2023</v>
      </c>
      <c r="J34">
        <v>0</v>
      </c>
      <c r="K34">
        <v>9999999</v>
      </c>
      <c r="L34">
        <v>0</v>
      </c>
      <c r="M34">
        <v>0</v>
      </c>
      <c r="N34">
        <v>0</v>
      </c>
      <c r="O34">
        <v>0</v>
      </c>
      <c r="P34">
        <v>0</v>
      </c>
      <c r="Q34">
        <v>0</v>
      </c>
      <c r="R34">
        <v>0</v>
      </c>
      <c r="S34">
        <v>0</v>
      </c>
      <c r="T34">
        <v>0</v>
      </c>
      <c r="U34">
        <v>0</v>
      </c>
      <c r="V34">
        <v>0</v>
      </c>
      <c r="W34">
        <v>4.7500000000000001E-2</v>
      </c>
      <c r="X34">
        <v>0</v>
      </c>
      <c r="Y34">
        <v>0</v>
      </c>
      <c r="Z34">
        <v>0</v>
      </c>
      <c r="AA34">
        <v>0</v>
      </c>
      <c r="AB34">
        <v>0</v>
      </c>
      <c r="AC34">
        <v>0</v>
      </c>
      <c r="AD34">
        <v>0</v>
      </c>
      <c r="AE34">
        <v>0</v>
      </c>
      <c r="AF34">
        <v>0</v>
      </c>
      <c r="AG34">
        <v>0</v>
      </c>
      <c r="AH34">
        <v>0</v>
      </c>
      <c r="AI34">
        <v>12750</v>
      </c>
      <c r="AJ34">
        <v>0</v>
      </c>
      <c r="AK34" t="s">
        <v>274</v>
      </c>
      <c r="AL34">
        <v>0</v>
      </c>
      <c r="AM34" t="s">
        <v>274</v>
      </c>
      <c r="AN34" t="s">
        <v>274</v>
      </c>
      <c r="AO34">
        <v>0</v>
      </c>
      <c r="AP34" t="s">
        <v>276</v>
      </c>
      <c r="AQ34" t="s">
        <v>276</v>
      </c>
      <c r="AR34" t="s">
        <v>276</v>
      </c>
      <c r="AS34" t="s">
        <v>276</v>
      </c>
      <c r="AT34" t="s">
        <v>276</v>
      </c>
      <c r="AU34" t="s">
        <v>276</v>
      </c>
      <c r="AV34" t="s">
        <v>276</v>
      </c>
      <c r="AW34" t="s">
        <v>276</v>
      </c>
      <c r="AX34" t="s">
        <v>276</v>
      </c>
      <c r="AY34" t="s">
        <v>276</v>
      </c>
      <c r="AZ34" t="s">
        <v>276</v>
      </c>
      <c r="BA34" t="s">
        <v>276</v>
      </c>
      <c r="BB34" t="s">
        <v>276</v>
      </c>
      <c r="BC34" t="s">
        <v>276</v>
      </c>
      <c r="BD34" t="s">
        <v>276</v>
      </c>
      <c r="BE34" t="s">
        <v>276</v>
      </c>
      <c r="BF34" t="s">
        <v>276</v>
      </c>
      <c r="BG34" t="s">
        <v>276</v>
      </c>
      <c r="BH34" t="s">
        <v>276</v>
      </c>
      <c r="BI34" t="s">
        <v>276</v>
      </c>
      <c r="BJ34" t="s">
        <v>276</v>
      </c>
      <c r="BK34" t="s">
        <v>276</v>
      </c>
      <c r="BL34" t="s">
        <v>276</v>
      </c>
      <c r="BM34" t="s">
        <v>276</v>
      </c>
      <c r="BN34" t="s">
        <v>276</v>
      </c>
      <c r="BO34" t="s">
        <v>276</v>
      </c>
      <c r="BP34" t="s">
        <v>276</v>
      </c>
      <c r="BQ34" t="s">
        <v>276</v>
      </c>
      <c r="BR34" t="s">
        <v>276</v>
      </c>
      <c r="BS34" t="s">
        <v>276</v>
      </c>
      <c r="BT34" t="s">
        <v>276</v>
      </c>
      <c r="BU34" t="s">
        <v>276</v>
      </c>
      <c r="BV34" t="s">
        <v>276</v>
      </c>
      <c r="BW34" t="s">
        <v>276</v>
      </c>
      <c r="BX34" t="s">
        <v>276</v>
      </c>
      <c r="BY34" t="s">
        <v>276</v>
      </c>
      <c r="BZ34" t="s">
        <v>276</v>
      </c>
      <c r="CA34" t="s">
        <v>276</v>
      </c>
      <c r="CB34" t="s">
        <v>276</v>
      </c>
      <c r="CC34" t="s">
        <v>276</v>
      </c>
      <c r="CD34" t="s">
        <v>276</v>
      </c>
      <c r="CE34" t="s">
        <v>276</v>
      </c>
      <c r="CF34" t="s">
        <v>276</v>
      </c>
      <c r="CG34" t="s">
        <v>276</v>
      </c>
      <c r="CH34" t="s">
        <v>276</v>
      </c>
      <c r="CI34" t="s">
        <v>276</v>
      </c>
      <c r="CJ34" t="s">
        <v>276</v>
      </c>
      <c r="CK34" t="s">
        <v>276</v>
      </c>
      <c r="CL34" t="s">
        <v>276</v>
      </c>
      <c r="CM34" t="s">
        <v>276</v>
      </c>
      <c r="CN34" t="s">
        <v>276</v>
      </c>
      <c r="CO34" t="s">
        <v>276</v>
      </c>
      <c r="CP34" t="s">
        <v>276</v>
      </c>
      <c r="CQ34" t="s">
        <v>276</v>
      </c>
      <c r="CR34" t="s">
        <v>276</v>
      </c>
      <c r="CS34" t="s">
        <v>276</v>
      </c>
      <c r="CT34" t="s">
        <v>276</v>
      </c>
      <c r="CU34" t="s">
        <v>276</v>
      </c>
      <c r="CV34" t="s">
        <v>276</v>
      </c>
      <c r="CW34" t="s">
        <v>276</v>
      </c>
      <c r="CX34" t="s">
        <v>276</v>
      </c>
      <c r="CY34" t="s">
        <v>276</v>
      </c>
      <c r="CZ34" t="s">
        <v>276</v>
      </c>
      <c r="DA34" t="s">
        <v>276</v>
      </c>
      <c r="DB34" t="s">
        <v>276</v>
      </c>
      <c r="DC34" t="s">
        <v>276</v>
      </c>
      <c r="DD34" t="s">
        <v>276</v>
      </c>
      <c r="DE34" t="s">
        <v>276</v>
      </c>
      <c r="DG34">
        <v>4</v>
      </c>
      <c r="DH34" t="str">
        <f t="shared" si="0"/>
        <v>CT</v>
      </c>
      <c r="DI34" t="s">
        <v>6</v>
      </c>
      <c r="DJ34" s="102">
        <v>2023</v>
      </c>
      <c r="DK34" s="99" t="s">
        <v>237</v>
      </c>
      <c r="DL34" t="str" cm="1">
        <f t="array" ref="DL34">INDEX(stateTaxData[],MATCH(1,(stateTaxData[taxYear]=$DJ34)*(stateTaxData[FilingStatusFlag]=DL$3)*(stateTaxData[stateName]=$DI34),0),MATCH($DK34,stateTaxData[#Headers],0))</f>
        <v>NA</v>
      </c>
      <c r="DM34" cm="1">
        <f t="array" ref="DM34">INDEX(stateTaxData[],MATCH(1,(stateTaxData[taxYear]=$DJ34)*(stateTaxData[FilingStatusFlag]=DM$3)*(stateTaxData[stateName]=$DI34),0),MATCH($DK34,stateTaxData[#Headers],0))</f>
        <v>6300</v>
      </c>
      <c r="DN34" t="str" cm="1">
        <f t="array" ref="DN34">INDEX(stateTaxData[],MATCH(1,(stateTaxData[taxYear]=$DJ34)*(stateTaxData[FilingStatusFlag]=DN$3)*(stateTaxData[stateName]=$DI34),0),MATCH($DK34,stateTaxData[#Headers],0))</f>
        <v>NA</v>
      </c>
      <c r="DO34" t="str" cm="1">
        <f t="array" ref="DO34">INDEX(stateTaxData[],MATCH(1,(stateTaxData[taxYear]=$DJ34)*(stateTaxData[FilingStatusFlag]=DO$3)*(stateTaxData[stateName]=$DI34),0),MATCH($DK34,stateTaxData[#Headers],0))</f>
        <v>NA</v>
      </c>
    </row>
    <row r="35" spans="1:119">
      <c r="A35">
        <v>34</v>
      </c>
      <c r="B35" t="s">
        <v>272</v>
      </c>
      <c r="C35" t="s">
        <v>33</v>
      </c>
      <c r="D35">
        <v>38</v>
      </c>
      <c r="E35">
        <v>1</v>
      </c>
      <c r="F35" t="s">
        <v>50</v>
      </c>
      <c r="G35" t="s">
        <v>273</v>
      </c>
      <c r="H35">
        <v>2024</v>
      </c>
      <c r="I35">
        <v>2023</v>
      </c>
      <c r="J35">
        <v>44725</v>
      </c>
      <c r="K35">
        <v>225975</v>
      </c>
      <c r="L35">
        <v>9999999</v>
      </c>
      <c r="M35">
        <v>0</v>
      </c>
      <c r="N35">
        <v>0</v>
      </c>
      <c r="O35">
        <v>0</v>
      </c>
      <c r="P35">
        <v>0</v>
      </c>
      <c r="Q35">
        <v>0</v>
      </c>
      <c r="R35">
        <v>0</v>
      </c>
      <c r="S35">
        <v>0</v>
      </c>
      <c r="T35">
        <v>0</v>
      </c>
      <c r="U35">
        <v>0</v>
      </c>
      <c r="V35">
        <v>0</v>
      </c>
      <c r="W35">
        <v>1.95E-2</v>
      </c>
      <c r="X35">
        <v>2.5000000000000001E-2</v>
      </c>
      <c r="Y35">
        <v>0</v>
      </c>
      <c r="Z35">
        <v>0</v>
      </c>
      <c r="AA35">
        <v>0</v>
      </c>
      <c r="AB35">
        <v>0</v>
      </c>
      <c r="AC35">
        <v>0</v>
      </c>
      <c r="AD35">
        <v>0</v>
      </c>
      <c r="AE35">
        <v>0</v>
      </c>
      <c r="AF35">
        <v>0</v>
      </c>
      <c r="AG35">
        <v>0</v>
      </c>
      <c r="AH35">
        <v>0</v>
      </c>
      <c r="AI35">
        <v>13850</v>
      </c>
      <c r="AJ35">
        <v>0</v>
      </c>
      <c r="AK35" t="s">
        <v>274</v>
      </c>
      <c r="AL35">
        <v>0</v>
      </c>
      <c r="AM35" t="s">
        <v>274</v>
      </c>
      <c r="AN35" t="s">
        <v>274</v>
      </c>
      <c r="AO35">
        <v>0</v>
      </c>
      <c r="AP35" t="s">
        <v>276</v>
      </c>
      <c r="AQ35" t="s">
        <v>276</v>
      </c>
      <c r="AR35" t="s">
        <v>276</v>
      </c>
      <c r="AS35" t="s">
        <v>276</v>
      </c>
      <c r="AT35" t="s">
        <v>276</v>
      </c>
      <c r="AU35" t="s">
        <v>276</v>
      </c>
      <c r="AV35" t="s">
        <v>276</v>
      </c>
      <c r="AW35" t="s">
        <v>276</v>
      </c>
      <c r="AX35" t="s">
        <v>276</v>
      </c>
      <c r="AY35" t="s">
        <v>276</v>
      </c>
      <c r="AZ35" t="s">
        <v>276</v>
      </c>
      <c r="BA35" t="s">
        <v>276</v>
      </c>
      <c r="BB35" t="s">
        <v>276</v>
      </c>
      <c r="BC35" t="s">
        <v>276</v>
      </c>
      <c r="BD35" t="s">
        <v>276</v>
      </c>
      <c r="BE35" t="s">
        <v>276</v>
      </c>
      <c r="BF35" t="s">
        <v>276</v>
      </c>
      <c r="BG35" t="s">
        <v>276</v>
      </c>
      <c r="BH35" t="s">
        <v>276</v>
      </c>
      <c r="BI35" t="s">
        <v>276</v>
      </c>
      <c r="BJ35" t="s">
        <v>276</v>
      </c>
      <c r="BK35" t="s">
        <v>276</v>
      </c>
      <c r="BL35" t="s">
        <v>276</v>
      </c>
      <c r="BM35" t="s">
        <v>276</v>
      </c>
      <c r="BN35" t="s">
        <v>276</v>
      </c>
      <c r="BO35" t="s">
        <v>276</v>
      </c>
      <c r="BP35" t="s">
        <v>276</v>
      </c>
      <c r="BQ35" t="s">
        <v>276</v>
      </c>
      <c r="BR35" t="s">
        <v>276</v>
      </c>
      <c r="BS35" t="s">
        <v>276</v>
      </c>
      <c r="BT35" t="s">
        <v>276</v>
      </c>
      <c r="BU35" t="s">
        <v>276</v>
      </c>
      <c r="BV35" t="s">
        <v>276</v>
      </c>
      <c r="BW35" t="s">
        <v>276</v>
      </c>
      <c r="BX35" t="s">
        <v>276</v>
      </c>
      <c r="BY35" t="s">
        <v>276</v>
      </c>
      <c r="BZ35" t="s">
        <v>276</v>
      </c>
      <c r="CA35" t="s">
        <v>276</v>
      </c>
      <c r="CB35" t="s">
        <v>276</v>
      </c>
      <c r="CC35" t="s">
        <v>276</v>
      </c>
      <c r="CD35" t="s">
        <v>276</v>
      </c>
      <c r="CE35" t="s">
        <v>276</v>
      </c>
      <c r="CF35" t="s">
        <v>276</v>
      </c>
      <c r="CG35" t="s">
        <v>276</v>
      </c>
      <c r="CH35" t="s">
        <v>276</v>
      </c>
      <c r="CI35" t="s">
        <v>276</v>
      </c>
      <c r="CJ35" t="s">
        <v>276</v>
      </c>
      <c r="CK35" t="s">
        <v>276</v>
      </c>
      <c r="CL35" t="s">
        <v>276</v>
      </c>
      <c r="CM35" t="s">
        <v>276</v>
      </c>
      <c r="CN35" t="s">
        <v>276</v>
      </c>
      <c r="CO35" t="s">
        <v>276</v>
      </c>
      <c r="CP35" t="s">
        <v>276</v>
      </c>
      <c r="CQ35" t="s">
        <v>276</v>
      </c>
      <c r="CR35" t="s">
        <v>276</v>
      </c>
      <c r="CS35" t="s">
        <v>276</v>
      </c>
      <c r="CT35" t="s">
        <v>276</v>
      </c>
      <c r="CU35" t="s">
        <v>276</v>
      </c>
      <c r="CV35" t="s">
        <v>276</v>
      </c>
      <c r="CW35" t="s">
        <v>276</v>
      </c>
      <c r="CX35" t="s">
        <v>276</v>
      </c>
      <c r="CY35" t="s">
        <v>276</v>
      </c>
      <c r="CZ35" t="s">
        <v>276</v>
      </c>
      <c r="DA35" t="s">
        <v>276</v>
      </c>
      <c r="DB35" t="s">
        <v>276</v>
      </c>
      <c r="DC35" t="s">
        <v>276</v>
      </c>
      <c r="DD35" t="s">
        <v>276</v>
      </c>
      <c r="DE35" t="s">
        <v>276</v>
      </c>
      <c r="DG35">
        <v>5</v>
      </c>
      <c r="DH35" t="str">
        <f t="shared" si="0"/>
        <v>CT</v>
      </c>
      <c r="DI35" t="s">
        <v>6</v>
      </c>
      <c r="DJ35" s="102">
        <v>2023</v>
      </c>
      <c r="DK35" s="99" t="s">
        <v>236</v>
      </c>
      <c r="DL35" cm="1">
        <f t="array" ref="DL35">INDEX(stateTaxData[],MATCH(1,(stateTaxData[taxYear]=$DJ35)*(stateTaxData[FilingStatusFlag]=DL$3)*(stateTaxData[stateName]=$DI35),0),MATCH($DK35,stateTaxData[#Headers],0))</f>
        <v>3150</v>
      </c>
      <c r="DM35" cm="1">
        <f t="array" ref="DM35">INDEX(stateTaxData[],MATCH(1,(stateTaxData[taxYear]=$DJ35)*(stateTaxData[FilingStatusFlag]=DM$3)*(stateTaxData[stateName]=$DI35),0),MATCH($DK35,stateTaxData[#Headers],0))</f>
        <v>5400</v>
      </c>
      <c r="DN35" cm="1">
        <f t="array" ref="DN35">INDEX(stateTaxData[],MATCH(1,(stateTaxData[taxYear]=$DJ35)*(stateTaxData[FilingStatusFlag]=DN$3)*(stateTaxData[stateName]=$DI35),0),MATCH($DK35,stateTaxData[#Headers],0))</f>
        <v>3150</v>
      </c>
      <c r="DO35" cm="1">
        <f t="array" ref="DO35">INDEX(stateTaxData[],MATCH(1,(stateTaxData[taxYear]=$DJ35)*(stateTaxData[FilingStatusFlag]=DO$3)*(stateTaxData[stateName]=$DI35),0),MATCH($DK35,stateTaxData[#Headers],0))</f>
        <v>3150</v>
      </c>
    </row>
    <row r="36" spans="1:119">
      <c r="A36">
        <v>35</v>
      </c>
      <c r="B36" t="s">
        <v>272</v>
      </c>
      <c r="C36" t="s">
        <v>34</v>
      </c>
      <c r="D36">
        <v>39</v>
      </c>
      <c r="E36">
        <v>1</v>
      </c>
      <c r="F36" t="s">
        <v>50</v>
      </c>
      <c r="G36" t="s">
        <v>273</v>
      </c>
      <c r="H36">
        <v>2024</v>
      </c>
      <c r="I36">
        <v>2023</v>
      </c>
      <c r="J36">
        <v>26050</v>
      </c>
      <c r="K36" s="78">
        <v>100000</v>
      </c>
      <c r="L36">
        <v>115300</v>
      </c>
      <c r="M36">
        <v>9999999</v>
      </c>
      <c r="N36">
        <v>0</v>
      </c>
      <c r="O36">
        <v>0</v>
      </c>
      <c r="P36">
        <v>0</v>
      </c>
      <c r="Q36">
        <v>0</v>
      </c>
      <c r="R36">
        <v>0</v>
      </c>
      <c r="S36">
        <v>0</v>
      </c>
      <c r="T36">
        <v>0</v>
      </c>
      <c r="U36">
        <v>0</v>
      </c>
      <c r="V36">
        <v>0</v>
      </c>
      <c r="W36">
        <v>2.75E-2</v>
      </c>
      <c r="X36">
        <v>3.6880000000000003E-2</v>
      </c>
      <c r="Y36">
        <v>3.7499999999999999E-2</v>
      </c>
      <c r="Z36">
        <v>0</v>
      </c>
      <c r="AA36">
        <v>0</v>
      </c>
      <c r="AB36">
        <v>0</v>
      </c>
      <c r="AC36">
        <v>0</v>
      </c>
      <c r="AD36">
        <v>0</v>
      </c>
      <c r="AE36">
        <v>0</v>
      </c>
      <c r="AF36">
        <v>0</v>
      </c>
      <c r="AG36">
        <v>0</v>
      </c>
      <c r="AH36">
        <v>0</v>
      </c>
      <c r="AI36">
        <v>0</v>
      </c>
      <c r="AJ36">
        <v>2400</v>
      </c>
      <c r="AK36" t="s">
        <v>274</v>
      </c>
      <c r="AL36">
        <v>2400</v>
      </c>
      <c r="AM36" t="s">
        <v>274</v>
      </c>
      <c r="AN36" t="s">
        <v>274</v>
      </c>
      <c r="AO36">
        <v>0</v>
      </c>
      <c r="AP36" t="s">
        <v>276</v>
      </c>
      <c r="AQ36" t="s">
        <v>276</v>
      </c>
      <c r="AR36" t="s">
        <v>276</v>
      </c>
      <c r="AS36" t="s">
        <v>276</v>
      </c>
      <c r="AT36" t="s">
        <v>276</v>
      </c>
      <c r="AU36" t="s">
        <v>276</v>
      </c>
      <c r="AV36" t="s">
        <v>276</v>
      </c>
      <c r="AW36" t="s">
        <v>276</v>
      </c>
      <c r="AX36" t="s">
        <v>276</v>
      </c>
      <c r="AY36" t="s">
        <v>276</v>
      </c>
      <c r="AZ36" t="s">
        <v>276</v>
      </c>
      <c r="BA36" t="s">
        <v>276</v>
      </c>
      <c r="BB36" t="s">
        <v>276</v>
      </c>
      <c r="BC36" t="s">
        <v>276</v>
      </c>
      <c r="BD36" t="s">
        <v>276</v>
      </c>
      <c r="BE36" t="s">
        <v>276</v>
      </c>
      <c r="BF36" t="s">
        <v>276</v>
      </c>
      <c r="BG36" t="s">
        <v>276</v>
      </c>
      <c r="BH36" t="s">
        <v>276</v>
      </c>
      <c r="BI36" t="s">
        <v>276</v>
      </c>
      <c r="BJ36" t="s">
        <v>276</v>
      </c>
      <c r="BK36" t="s">
        <v>276</v>
      </c>
      <c r="BL36" t="s">
        <v>276</v>
      </c>
      <c r="BM36" t="s">
        <v>276</v>
      </c>
      <c r="BN36" t="s">
        <v>276</v>
      </c>
      <c r="BO36" t="s">
        <v>276</v>
      </c>
      <c r="BP36" t="s">
        <v>276</v>
      </c>
      <c r="BQ36" t="s">
        <v>276</v>
      </c>
      <c r="BR36" t="s">
        <v>276</v>
      </c>
      <c r="BS36" t="s">
        <v>276</v>
      </c>
      <c r="BT36" t="s">
        <v>276</v>
      </c>
      <c r="BU36" t="s">
        <v>276</v>
      </c>
      <c r="BV36" t="s">
        <v>276</v>
      </c>
      <c r="BW36" t="s">
        <v>276</v>
      </c>
      <c r="BX36" t="s">
        <v>276</v>
      </c>
      <c r="BY36" t="s">
        <v>276</v>
      </c>
      <c r="BZ36" t="s">
        <v>276</v>
      </c>
      <c r="CA36" t="s">
        <v>276</v>
      </c>
      <c r="CB36" t="s">
        <v>276</v>
      </c>
      <c r="CC36" t="s">
        <v>276</v>
      </c>
      <c r="CD36" t="s">
        <v>276</v>
      </c>
      <c r="CE36" t="s">
        <v>276</v>
      </c>
      <c r="CF36" t="s">
        <v>276</v>
      </c>
      <c r="CG36" t="s">
        <v>276</v>
      </c>
      <c r="CH36" t="s">
        <v>276</v>
      </c>
      <c r="CI36" t="s">
        <v>276</v>
      </c>
      <c r="CJ36">
        <v>40000</v>
      </c>
      <c r="CK36">
        <v>80000</v>
      </c>
      <c r="CL36">
        <v>2150</v>
      </c>
      <c r="CM36">
        <v>1900</v>
      </c>
      <c r="CN36" t="s">
        <v>276</v>
      </c>
      <c r="CO36" t="s">
        <v>276</v>
      </c>
      <c r="CP36" t="s">
        <v>276</v>
      </c>
      <c r="CQ36" t="s">
        <v>276</v>
      </c>
      <c r="CR36" t="s">
        <v>276</v>
      </c>
      <c r="CS36" t="s">
        <v>276</v>
      </c>
      <c r="CT36" t="s">
        <v>276</v>
      </c>
      <c r="CU36" t="s">
        <v>276</v>
      </c>
      <c r="CV36" t="s">
        <v>276</v>
      </c>
      <c r="CW36" t="s">
        <v>276</v>
      </c>
      <c r="CX36" t="s">
        <v>276</v>
      </c>
      <c r="CY36" t="s">
        <v>276</v>
      </c>
      <c r="CZ36" t="s">
        <v>276</v>
      </c>
      <c r="DA36" t="s">
        <v>276</v>
      </c>
      <c r="DB36" t="s">
        <v>276</v>
      </c>
      <c r="DC36" t="s">
        <v>276</v>
      </c>
      <c r="DD36" t="s">
        <v>276</v>
      </c>
      <c r="DE36" t="s">
        <v>276</v>
      </c>
      <c r="DG36">
        <v>6</v>
      </c>
      <c r="DH36" t="str">
        <f t="shared" si="0"/>
        <v>CT</v>
      </c>
      <c r="DI36" t="s">
        <v>6</v>
      </c>
      <c r="DJ36" s="102">
        <v>2023</v>
      </c>
      <c r="DK36" s="99" t="s">
        <v>271</v>
      </c>
      <c r="DL36" t="str" cm="1">
        <f t="array" ref="DL36">INDEX(stateTaxData[],MATCH(1,(stateTaxData[taxYear]=$DJ36)*(stateTaxData[FilingStatusFlag]=DL$3)*(stateTaxData[stateName]=$DI36),0),MATCH($DK36,stateTaxData[#Headers],0))</f>
        <v>NA</v>
      </c>
      <c r="DM36" t="str" cm="1">
        <f t="array" ref="DM36">INDEX(stateTaxData[],MATCH(1,(stateTaxData[taxYear]=$DJ36)*(stateTaxData[FilingStatusFlag]=DM$3)*(stateTaxData[stateName]=$DI36),0),MATCH($DK36,stateTaxData[#Headers],0))</f>
        <v>NA</v>
      </c>
      <c r="DN36" t="str" cm="1">
        <f t="array" ref="DN36">INDEX(stateTaxData[],MATCH(1,(stateTaxData[taxYear]=$DJ36)*(stateTaxData[FilingStatusFlag]=DN$3)*(stateTaxData[stateName]=$DI36),0),MATCH($DK36,stateTaxData[#Headers],0))</f>
        <v>NA</v>
      </c>
      <c r="DO36" t="str" cm="1">
        <f t="array" ref="DO36">INDEX(stateTaxData[],MATCH(1,(stateTaxData[taxYear]=$DJ36)*(stateTaxData[FilingStatusFlag]=DO$3)*(stateTaxData[stateName]=$DI36),0),MATCH($DK36,stateTaxData[#Headers],0))</f>
        <v>NA</v>
      </c>
    </row>
    <row r="37" spans="1:119">
      <c r="A37">
        <v>36</v>
      </c>
      <c r="B37" t="s">
        <v>272</v>
      </c>
      <c r="C37" t="s">
        <v>35</v>
      </c>
      <c r="D37">
        <v>40</v>
      </c>
      <c r="E37">
        <v>1</v>
      </c>
      <c r="F37" t="s">
        <v>50</v>
      </c>
      <c r="G37" t="s">
        <v>273</v>
      </c>
      <c r="H37">
        <v>2024</v>
      </c>
      <c r="I37">
        <v>2023</v>
      </c>
      <c r="J37">
        <v>0</v>
      </c>
      <c r="K37">
        <v>1000</v>
      </c>
      <c r="L37">
        <v>2500</v>
      </c>
      <c r="M37">
        <v>3750</v>
      </c>
      <c r="N37">
        <v>4900</v>
      </c>
      <c r="O37">
        <v>7200</v>
      </c>
      <c r="P37">
        <v>9999999</v>
      </c>
      <c r="Q37">
        <v>0</v>
      </c>
      <c r="R37">
        <v>0</v>
      </c>
      <c r="S37">
        <v>0</v>
      </c>
      <c r="T37">
        <v>0</v>
      </c>
      <c r="U37">
        <v>0</v>
      </c>
      <c r="V37">
        <v>0</v>
      </c>
      <c r="W37">
        <v>2.5000000000000001E-3</v>
      </c>
      <c r="X37">
        <v>7.4999999999999997E-3</v>
      </c>
      <c r="Y37">
        <v>1.7500000000000002E-2</v>
      </c>
      <c r="Z37">
        <v>2.75E-2</v>
      </c>
      <c r="AA37">
        <v>3.7499999999999999E-2</v>
      </c>
      <c r="AB37">
        <v>4.7500000000000001E-2</v>
      </c>
      <c r="AC37">
        <v>0</v>
      </c>
      <c r="AD37">
        <v>0</v>
      </c>
      <c r="AE37">
        <v>0</v>
      </c>
      <c r="AF37">
        <v>0</v>
      </c>
      <c r="AG37">
        <v>0</v>
      </c>
      <c r="AH37">
        <v>0</v>
      </c>
      <c r="AI37">
        <v>6350</v>
      </c>
      <c r="AJ37">
        <v>1000</v>
      </c>
      <c r="AK37" t="s">
        <v>274</v>
      </c>
      <c r="AL37">
        <v>1000</v>
      </c>
      <c r="AM37" t="s">
        <v>274</v>
      </c>
      <c r="AN37" t="s">
        <v>274</v>
      </c>
      <c r="AO37">
        <v>0</v>
      </c>
      <c r="AP37" t="s">
        <v>276</v>
      </c>
      <c r="AQ37" t="s">
        <v>276</v>
      </c>
      <c r="AR37" t="s">
        <v>276</v>
      </c>
      <c r="AS37" t="s">
        <v>276</v>
      </c>
      <c r="AT37" t="s">
        <v>276</v>
      </c>
      <c r="AU37" t="s">
        <v>276</v>
      </c>
      <c r="AV37" t="s">
        <v>276</v>
      </c>
      <c r="AW37" t="s">
        <v>276</v>
      </c>
      <c r="AX37" t="s">
        <v>276</v>
      </c>
      <c r="AY37" t="s">
        <v>276</v>
      </c>
      <c r="AZ37" t="s">
        <v>276</v>
      </c>
      <c r="BA37" t="s">
        <v>276</v>
      </c>
      <c r="BB37" t="s">
        <v>276</v>
      </c>
      <c r="BC37" t="s">
        <v>276</v>
      </c>
      <c r="BD37" t="s">
        <v>276</v>
      </c>
      <c r="BE37" t="s">
        <v>276</v>
      </c>
      <c r="BF37" t="s">
        <v>276</v>
      </c>
      <c r="BG37" t="s">
        <v>276</v>
      </c>
      <c r="BH37" t="s">
        <v>276</v>
      </c>
      <c r="BI37" t="s">
        <v>276</v>
      </c>
      <c r="BJ37" t="s">
        <v>276</v>
      </c>
      <c r="BK37" t="s">
        <v>276</v>
      </c>
      <c r="BL37" t="s">
        <v>276</v>
      </c>
      <c r="BM37" t="s">
        <v>276</v>
      </c>
      <c r="BN37" t="s">
        <v>276</v>
      </c>
      <c r="BO37" t="s">
        <v>276</v>
      </c>
      <c r="BP37" t="s">
        <v>276</v>
      </c>
      <c r="BQ37" t="s">
        <v>276</v>
      </c>
      <c r="BR37" t="s">
        <v>276</v>
      </c>
      <c r="BS37" t="s">
        <v>276</v>
      </c>
      <c r="BT37" t="s">
        <v>276</v>
      </c>
      <c r="BU37" t="s">
        <v>276</v>
      </c>
      <c r="BV37" t="s">
        <v>276</v>
      </c>
      <c r="BW37" t="s">
        <v>276</v>
      </c>
      <c r="BX37" t="s">
        <v>276</v>
      </c>
      <c r="BY37" t="s">
        <v>276</v>
      </c>
      <c r="BZ37" t="s">
        <v>276</v>
      </c>
      <c r="CA37" t="s">
        <v>276</v>
      </c>
      <c r="CB37" t="s">
        <v>276</v>
      </c>
      <c r="CC37" t="s">
        <v>276</v>
      </c>
      <c r="CD37" t="s">
        <v>276</v>
      </c>
      <c r="CE37" t="s">
        <v>276</v>
      </c>
      <c r="CF37" t="s">
        <v>276</v>
      </c>
      <c r="CG37" t="s">
        <v>276</v>
      </c>
      <c r="CH37" t="s">
        <v>276</v>
      </c>
      <c r="CI37" t="s">
        <v>276</v>
      </c>
      <c r="CJ37" t="s">
        <v>276</v>
      </c>
      <c r="CK37" t="s">
        <v>276</v>
      </c>
      <c r="CL37" t="s">
        <v>276</v>
      </c>
      <c r="CM37" t="s">
        <v>276</v>
      </c>
      <c r="CN37" t="s">
        <v>276</v>
      </c>
      <c r="CO37" t="s">
        <v>276</v>
      </c>
      <c r="CP37" t="s">
        <v>276</v>
      </c>
      <c r="CQ37" t="s">
        <v>276</v>
      </c>
      <c r="CR37" t="s">
        <v>276</v>
      </c>
      <c r="CS37" t="s">
        <v>276</v>
      </c>
      <c r="CT37" t="s">
        <v>276</v>
      </c>
      <c r="CU37" t="s">
        <v>276</v>
      </c>
      <c r="CV37" t="s">
        <v>276</v>
      </c>
      <c r="CW37" t="s">
        <v>276</v>
      </c>
      <c r="CX37" t="s">
        <v>276</v>
      </c>
      <c r="CY37" t="s">
        <v>276</v>
      </c>
      <c r="CZ37" t="s">
        <v>276</v>
      </c>
      <c r="DA37" t="s">
        <v>276</v>
      </c>
      <c r="DB37" t="s">
        <v>276</v>
      </c>
      <c r="DC37" t="s">
        <v>276</v>
      </c>
      <c r="DD37" t="s">
        <v>276</v>
      </c>
      <c r="DE37" t="s">
        <v>276</v>
      </c>
      <c r="DG37">
        <v>7</v>
      </c>
      <c r="DH37" t="str">
        <f t="shared" si="0"/>
        <v>CT</v>
      </c>
      <c r="DI37" t="s">
        <v>6</v>
      </c>
      <c r="DJ37" s="102">
        <v>2023</v>
      </c>
      <c r="DK37" s="99" t="s">
        <v>239</v>
      </c>
      <c r="DL37" cm="1">
        <f t="array" ref="DL37">INDEX(stateTaxData[],MATCH(1,(stateTaxData[taxYear]=$DJ37)*(stateTaxData[FilingStatusFlag]=DL$3)*(stateTaxData[stateName]=$DI37),0),MATCH($DK37,stateTaxData[#Headers],0))</f>
        <v>1</v>
      </c>
      <c r="DM37" cm="1">
        <f t="array" ref="DM37">INDEX(stateTaxData[],MATCH(1,(stateTaxData[taxYear]=$DJ37)*(stateTaxData[FilingStatusFlag]=DM$3)*(stateTaxData[stateName]=$DI37),0),MATCH($DK37,stateTaxData[#Headers],0))</f>
        <v>1</v>
      </c>
      <c r="DN37" cm="1">
        <f t="array" ref="DN37">INDEX(stateTaxData[],MATCH(1,(stateTaxData[taxYear]=$DJ37)*(stateTaxData[FilingStatusFlag]=DN$3)*(stateTaxData[stateName]=$DI37),0),MATCH($DK37,stateTaxData[#Headers],0))</f>
        <v>1</v>
      </c>
      <c r="DO37" cm="1">
        <f t="array" ref="DO37">INDEX(stateTaxData[],MATCH(1,(stateTaxData[taxYear]=$DJ37)*(stateTaxData[FilingStatusFlag]=DO$3)*(stateTaxData[stateName]=$DI37),0),MATCH($DK37,stateTaxData[#Headers],0))</f>
        <v>1</v>
      </c>
    </row>
    <row r="38" spans="1:119">
      <c r="A38">
        <v>37</v>
      </c>
      <c r="B38" t="s">
        <v>272</v>
      </c>
      <c r="C38" t="s">
        <v>36</v>
      </c>
      <c r="D38">
        <v>41</v>
      </c>
      <c r="E38">
        <v>1</v>
      </c>
      <c r="F38" t="s">
        <v>50</v>
      </c>
      <c r="G38" t="s">
        <v>273</v>
      </c>
      <c r="H38">
        <v>2024</v>
      </c>
      <c r="I38">
        <v>2023</v>
      </c>
      <c r="J38">
        <v>0</v>
      </c>
      <c r="K38">
        <v>4050</v>
      </c>
      <c r="L38">
        <v>10200</v>
      </c>
      <c r="M38">
        <v>125000</v>
      </c>
      <c r="N38">
        <v>9999999</v>
      </c>
      <c r="O38">
        <v>0</v>
      </c>
      <c r="P38">
        <v>0</v>
      </c>
      <c r="Q38">
        <v>0</v>
      </c>
      <c r="R38">
        <v>0</v>
      </c>
      <c r="S38">
        <v>0</v>
      </c>
      <c r="T38">
        <v>0</v>
      </c>
      <c r="U38">
        <v>0</v>
      </c>
      <c r="V38">
        <v>0</v>
      </c>
      <c r="W38">
        <v>4.7500000000000001E-2</v>
      </c>
      <c r="X38">
        <v>6.7500000000000004E-2</v>
      </c>
      <c r="Y38">
        <v>8.7499999999999994E-2</v>
      </c>
      <c r="Z38">
        <v>9.9000000000000005E-2</v>
      </c>
      <c r="AA38">
        <v>0</v>
      </c>
      <c r="AB38">
        <v>0</v>
      </c>
      <c r="AC38">
        <v>0</v>
      </c>
      <c r="AD38">
        <v>0</v>
      </c>
      <c r="AE38">
        <v>0</v>
      </c>
      <c r="AF38">
        <v>0</v>
      </c>
      <c r="AG38">
        <v>0</v>
      </c>
      <c r="AH38">
        <v>0</v>
      </c>
      <c r="AI38">
        <v>2605</v>
      </c>
      <c r="AJ38">
        <v>236</v>
      </c>
      <c r="AK38" t="s">
        <v>275</v>
      </c>
      <c r="AL38">
        <v>236</v>
      </c>
      <c r="AM38" t="s">
        <v>275</v>
      </c>
      <c r="AN38" t="s">
        <v>275</v>
      </c>
      <c r="AO38">
        <v>7800</v>
      </c>
      <c r="AP38" t="s">
        <v>276</v>
      </c>
      <c r="AQ38" t="s">
        <v>276</v>
      </c>
      <c r="AR38" t="s">
        <v>276</v>
      </c>
      <c r="AS38" t="s">
        <v>276</v>
      </c>
      <c r="AT38" t="s">
        <v>276</v>
      </c>
      <c r="AU38" t="s">
        <v>276</v>
      </c>
      <c r="AV38" t="s">
        <v>276</v>
      </c>
      <c r="AW38" t="s">
        <v>276</v>
      </c>
      <c r="AX38" t="s">
        <v>276</v>
      </c>
      <c r="AY38" t="s">
        <v>276</v>
      </c>
      <c r="AZ38" t="s">
        <v>276</v>
      </c>
      <c r="BA38" t="s">
        <v>276</v>
      </c>
      <c r="BB38" t="s">
        <v>276</v>
      </c>
      <c r="BC38" t="s">
        <v>276</v>
      </c>
      <c r="BD38" t="s">
        <v>276</v>
      </c>
      <c r="BE38" t="s">
        <v>276</v>
      </c>
      <c r="BF38" t="s">
        <v>276</v>
      </c>
      <c r="BG38" t="s">
        <v>276</v>
      </c>
      <c r="BH38" t="s">
        <v>276</v>
      </c>
      <c r="BI38" t="s">
        <v>276</v>
      </c>
      <c r="BJ38" t="s">
        <v>276</v>
      </c>
      <c r="BK38" t="s">
        <v>276</v>
      </c>
      <c r="BL38" t="s">
        <v>276</v>
      </c>
      <c r="BM38" t="s">
        <v>276</v>
      </c>
      <c r="BN38" t="s">
        <v>276</v>
      </c>
      <c r="BO38" t="s">
        <v>276</v>
      </c>
      <c r="BP38" t="s">
        <v>276</v>
      </c>
      <c r="BQ38" t="s">
        <v>276</v>
      </c>
      <c r="BR38" t="s">
        <v>276</v>
      </c>
      <c r="BS38" t="s">
        <v>276</v>
      </c>
      <c r="BT38" t="s">
        <v>276</v>
      </c>
      <c r="BU38" t="s">
        <v>276</v>
      </c>
      <c r="BV38" t="s">
        <v>276</v>
      </c>
      <c r="BW38" t="s">
        <v>276</v>
      </c>
      <c r="BX38" t="s">
        <v>276</v>
      </c>
      <c r="BY38" t="s">
        <v>276</v>
      </c>
      <c r="BZ38" t="s">
        <v>276</v>
      </c>
      <c r="CA38" t="s">
        <v>276</v>
      </c>
      <c r="CB38" t="s">
        <v>276</v>
      </c>
      <c r="CC38" t="s">
        <v>276</v>
      </c>
      <c r="CD38" t="s">
        <v>276</v>
      </c>
      <c r="CE38" t="s">
        <v>276</v>
      </c>
      <c r="CF38" t="s">
        <v>276</v>
      </c>
      <c r="CG38" t="s">
        <v>276</v>
      </c>
      <c r="CH38" t="s">
        <v>276</v>
      </c>
      <c r="CI38" t="s">
        <v>276</v>
      </c>
      <c r="CJ38" t="s">
        <v>276</v>
      </c>
      <c r="CK38" t="s">
        <v>276</v>
      </c>
      <c r="CL38" t="s">
        <v>276</v>
      </c>
      <c r="CM38" t="s">
        <v>276</v>
      </c>
      <c r="CN38" s="78">
        <v>100000</v>
      </c>
      <c r="CO38" t="s">
        <v>276</v>
      </c>
      <c r="CP38" t="s">
        <v>276</v>
      </c>
      <c r="CQ38" t="s">
        <v>276</v>
      </c>
      <c r="CR38" t="s">
        <v>276</v>
      </c>
      <c r="CS38" t="s">
        <v>276</v>
      </c>
      <c r="CT38" t="s">
        <v>276</v>
      </c>
      <c r="CU38" t="s">
        <v>276</v>
      </c>
      <c r="CV38" t="s">
        <v>276</v>
      </c>
      <c r="CW38" t="s">
        <v>276</v>
      </c>
      <c r="CX38" t="s">
        <v>276</v>
      </c>
      <c r="CY38" t="s">
        <v>276</v>
      </c>
      <c r="CZ38" t="s">
        <v>276</v>
      </c>
      <c r="DA38" t="s">
        <v>276</v>
      </c>
      <c r="DB38" t="s">
        <v>276</v>
      </c>
      <c r="DC38" t="s">
        <v>276</v>
      </c>
      <c r="DD38" t="s">
        <v>276</v>
      </c>
      <c r="DE38" t="s">
        <v>276</v>
      </c>
      <c r="DG38">
        <v>8</v>
      </c>
      <c r="DH38" t="str">
        <f t="shared" si="0"/>
        <v>CT</v>
      </c>
      <c r="DI38" t="s">
        <v>6</v>
      </c>
      <c r="DJ38" s="102">
        <v>2023</v>
      </c>
      <c r="DK38" s="99" t="s">
        <v>238</v>
      </c>
      <c r="DL38" cm="1">
        <f t="array" ref="DL38">INDEX(stateTaxData[],MATCH(1,(stateTaxData[taxYear]=$DJ38)*(stateTaxData[FilingStatusFlag]=DL$3)*(stateTaxData[stateName]=$DI38),0),MATCH($DK38,stateTaxData[#Headers],0))</f>
        <v>30000</v>
      </c>
      <c r="DM38" cm="1">
        <f t="array" ref="DM38">INDEX(stateTaxData[],MATCH(1,(stateTaxData[taxYear]=$DJ38)*(stateTaxData[FilingStatusFlag]=DM$3)*(stateTaxData[stateName]=$DI38),0),MATCH($DK38,stateTaxData[#Headers],0))</f>
        <v>48000</v>
      </c>
      <c r="DN38" cm="1">
        <f t="array" ref="DN38">INDEX(stateTaxData[],MATCH(1,(stateTaxData[taxYear]=$DJ38)*(stateTaxData[FilingStatusFlag]=DN$3)*(stateTaxData[stateName]=$DI38),0),MATCH($DK38,stateTaxData[#Headers],0))</f>
        <v>30000</v>
      </c>
      <c r="DO38" cm="1">
        <f t="array" ref="DO38">INDEX(stateTaxData[],MATCH(1,(stateTaxData[taxYear]=$DJ38)*(stateTaxData[FilingStatusFlag]=DO$3)*(stateTaxData[stateName]=$DI38),0),MATCH($DK38,stateTaxData[#Headers],0))</f>
        <v>30000</v>
      </c>
    </row>
    <row r="39" spans="1:119">
      <c r="A39">
        <v>38</v>
      </c>
      <c r="B39" t="s">
        <v>272</v>
      </c>
      <c r="C39" t="s">
        <v>37</v>
      </c>
      <c r="D39">
        <v>42</v>
      </c>
      <c r="E39">
        <v>1</v>
      </c>
      <c r="F39" t="s">
        <v>50</v>
      </c>
      <c r="G39" t="s">
        <v>273</v>
      </c>
      <c r="H39">
        <v>2024</v>
      </c>
      <c r="I39">
        <v>2023</v>
      </c>
      <c r="J39">
        <v>0</v>
      </c>
      <c r="K39">
        <v>9999999</v>
      </c>
      <c r="L39">
        <v>0</v>
      </c>
      <c r="M39">
        <v>0</v>
      </c>
      <c r="N39">
        <v>0</v>
      </c>
      <c r="O39">
        <v>0</v>
      </c>
      <c r="P39">
        <v>0</v>
      </c>
      <c r="Q39">
        <v>0</v>
      </c>
      <c r="R39">
        <v>0</v>
      </c>
      <c r="S39">
        <v>0</v>
      </c>
      <c r="T39">
        <v>0</v>
      </c>
      <c r="U39">
        <v>0</v>
      </c>
      <c r="V39">
        <v>0</v>
      </c>
      <c r="W39">
        <v>3.0700000000000002E-2</v>
      </c>
      <c r="X39">
        <v>0</v>
      </c>
      <c r="Y39">
        <v>0</v>
      </c>
      <c r="Z39">
        <v>0</v>
      </c>
      <c r="AA39">
        <v>0</v>
      </c>
      <c r="AB39">
        <v>0</v>
      </c>
      <c r="AC39">
        <v>0</v>
      </c>
      <c r="AD39">
        <v>0</v>
      </c>
      <c r="AE39">
        <v>0</v>
      </c>
      <c r="AF39">
        <v>0</v>
      </c>
      <c r="AG39">
        <v>0</v>
      </c>
      <c r="AH39">
        <v>0</v>
      </c>
      <c r="AI39">
        <v>0</v>
      </c>
      <c r="AJ39">
        <v>0</v>
      </c>
      <c r="AK39" t="s">
        <v>274</v>
      </c>
      <c r="AL39">
        <v>0</v>
      </c>
      <c r="AM39" t="s">
        <v>274</v>
      </c>
      <c r="AN39" t="s">
        <v>274</v>
      </c>
      <c r="AO39">
        <v>0</v>
      </c>
      <c r="AP39" t="s">
        <v>276</v>
      </c>
      <c r="AQ39" t="s">
        <v>276</v>
      </c>
      <c r="AR39" t="s">
        <v>276</v>
      </c>
      <c r="AS39" t="s">
        <v>276</v>
      </c>
      <c r="AT39" t="s">
        <v>276</v>
      </c>
      <c r="AU39" t="s">
        <v>276</v>
      </c>
      <c r="AV39" t="s">
        <v>276</v>
      </c>
      <c r="AW39" t="s">
        <v>276</v>
      </c>
      <c r="AX39" t="s">
        <v>276</v>
      </c>
      <c r="AY39" t="s">
        <v>276</v>
      </c>
      <c r="AZ39" t="s">
        <v>276</v>
      </c>
      <c r="BA39" t="s">
        <v>276</v>
      </c>
      <c r="BB39" t="s">
        <v>276</v>
      </c>
      <c r="BC39" t="s">
        <v>276</v>
      </c>
      <c r="BD39" t="s">
        <v>276</v>
      </c>
      <c r="BE39" t="s">
        <v>276</v>
      </c>
      <c r="BF39" t="s">
        <v>276</v>
      </c>
      <c r="BG39" t="s">
        <v>276</v>
      </c>
      <c r="BH39" t="s">
        <v>276</v>
      </c>
      <c r="BI39" t="s">
        <v>276</v>
      </c>
      <c r="BJ39" t="s">
        <v>276</v>
      </c>
      <c r="BK39" t="s">
        <v>276</v>
      </c>
      <c r="BL39" t="s">
        <v>276</v>
      </c>
      <c r="BM39" t="s">
        <v>276</v>
      </c>
      <c r="BN39" t="s">
        <v>276</v>
      </c>
      <c r="BO39" t="s">
        <v>276</v>
      </c>
      <c r="BP39" t="s">
        <v>276</v>
      </c>
      <c r="BQ39" t="s">
        <v>276</v>
      </c>
      <c r="BR39" t="s">
        <v>276</v>
      </c>
      <c r="BS39" t="s">
        <v>276</v>
      </c>
      <c r="BT39" t="s">
        <v>276</v>
      </c>
      <c r="BU39" t="s">
        <v>276</v>
      </c>
      <c r="BV39" t="s">
        <v>276</v>
      </c>
      <c r="BW39" t="s">
        <v>276</v>
      </c>
      <c r="BX39" t="s">
        <v>276</v>
      </c>
      <c r="BY39" t="s">
        <v>276</v>
      </c>
      <c r="BZ39" t="s">
        <v>276</v>
      </c>
      <c r="CA39" t="s">
        <v>276</v>
      </c>
      <c r="CB39" t="s">
        <v>276</v>
      </c>
      <c r="CC39" t="s">
        <v>276</v>
      </c>
      <c r="CD39" t="s">
        <v>276</v>
      </c>
      <c r="CE39" t="s">
        <v>276</v>
      </c>
      <c r="CF39" t="s">
        <v>276</v>
      </c>
      <c r="CG39" t="s">
        <v>276</v>
      </c>
      <c r="CH39" t="s">
        <v>276</v>
      </c>
      <c r="CI39" t="s">
        <v>276</v>
      </c>
      <c r="CJ39" t="s">
        <v>276</v>
      </c>
      <c r="CK39" t="s">
        <v>276</v>
      </c>
      <c r="CL39" t="s">
        <v>276</v>
      </c>
      <c r="CM39" t="s">
        <v>276</v>
      </c>
      <c r="CN39" t="s">
        <v>276</v>
      </c>
      <c r="CO39" t="s">
        <v>276</v>
      </c>
      <c r="CP39" t="s">
        <v>276</v>
      </c>
      <c r="CQ39" t="s">
        <v>276</v>
      </c>
      <c r="CR39" t="s">
        <v>276</v>
      </c>
      <c r="CS39" t="s">
        <v>276</v>
      </c>
      <c r="CT39" t="s">
        <v>276</v>
      </c>
      <c r="CU39" t="s">
        <v>276</v>
      </c>
      <c r="CV39" t="s">
        <v>276</v>
      </c>
      <c r="CW39" t="s">
        <v>276</v>
      </c>
      <c r="CX39" t="s">
        <v>276</v>
      </c>
      <c r="CY39" t="s">
        <v>276</v>
      </c>
      <c r="CZ39" t="s">
        <v>276</v>
      </c>
      <c r="DA39" t="s">
        <v>276</v>
      </c>
      <c r="DB39" t="s">
        <v>276</v>
      </c>
      <c r="DC39" t="s">
        <v>276</v>
      </c>
      <c r="DD39" t="s">
        <v>276</v>
      </c>
      <c r="DE39" t="s">
        <v>276</v>
      </c>
      <c r="DG39">
        <v>9</v>
      </c>
      <c r="DH39" t="str">
        <f t="shared" si="0"/>
        <v>CT</v>
      </c>
      <c r="DI39" t="s">
        <v>6</v>
      </c>
      <c r="DJ39" s="102">
        <v>2023</v>
      </c>
      <c r="DK39" s="99" t="s">
        <v>233</v>
      </c>
      <c r="DL39" cm="1">
        <f t="array" ref="DL39">INDEX(stateTaxData[],MATCH(1,(stateTaxData[taxYear]=$DJ39)*(stateTaxData[FilingStatusFlag]=DL$3)*(stateTaxData[stateName]=$DI39),0),MATCH($DK39,stateTaxData[#Headers],0))</f>
        <v>1000</v>
      </c>
      <c r="DM39" cm="1">
        <f t="array" ref="DM39">INDEX(stateTaxData[],MATCH(1,(stateTaxData[taxYear]=$DJ39)*(stateTaxData[FilingStatusFlag]=DM$3)*(stateTaxData[stateName]=$DI39),0),MATCH($DK39,stateTaxData[#Headers],0))</f>
        <v>2000</v>
      </c>
      <c r="DN39" cm="1">
        <f t="array" ref="DN39">INDEX(stateTaxData[],MATCH(1,(stateTaxData[taxYear]=$DJ39)*(stateTaxData[FilingStatusFlag]=DN$3)*(stateTaxData[stateName]=$DI39),0),MATCH($DK39,stateTaxData[#Headers],0))</f>
        <v>1000</v>
      </c>
      <c r="DO39" cm="1">
        <f t="array" ref="DO39">INDEX(stateTaxData[],MATCH(1,(stateTaxData[taxYear]=$DJ39)*(stateTaxData[FilingStatusFlag]=DO$3)*(stateTaxData[stateName]=$DI39),0),MATCH($DK39,stateTaxData[#Headers],0))</f>
        <v>1000</v>
      </c>
    </row>
    <row r="40" spans="1:119">
      <c r="A40">
        <v>39</v>
      </c>
      <c r="B40" t="s">
        <v>272</v>
      </c>
      <c r="C40" t="s">
        <v>38</v>
      </c>
      <c r="D40">
        <v>44</v>
      </c>
      <c r="E40">
        <v>1</v>
      </c>
      <c r="F40" t="s">
        <v>50</v>
      </c>
      <c r="G40" t="s">
        <v>273</v>
      </c>
      <c r="H40">
        <v>2024</v>
      </c>
      <c r="I40">
        <v>2023</v>
      </c>
      <c r="J40">
        <v>0</v>
      </c>
      <c r="K40">
        <v>68200</v>
      </c>
      <c r="L40">
        <v>155050</v>
      </c>
      <c r="M40">
        <v>9999999</v>
      </c>
      <c r="N40">
        <v>0</v>
      </c>
      <c r="O40">
        <v>0</v>
      </c>
      <c r="P40">
        <v>0</v>
      </c>
      <c r="Q40">
        <v>0</v>
      </c>
      <c r="R40">
        <v>0</v>
      </c>
      <c r="S40">
        <v>0</v>
      </c>
      <c r="T40">
        <v>0</v>
      </c>
      <c r="U40">
        <v>0</v>
      </c>
      <c r="V40">
        <v>0</v>
      </c>
      <c r="W40">
        <v>3.7499999999999999E-2</v>
      </c>
      <c r="X40">
        <v>4.7500000000000001E-2</v>
      </c>
      <c r="Y40">
        <v>5.9900000000000002E-2</v>
      </c>
      <c r="Z40">
        <v>0</v>
      </c>
      <c r="AA40">
        <v>0</v>
      </c>
      <c r="AB40">
        <v>0</v>
      </c>
      <c r="AC40">
        <v>0</v>
      </c>
      <c r="AD40">
        <v>0</v>
      </c>
      <c r="AE40">
        <v>0</v>
      </c>
      <c r="AF40">
        <v>0</v>
      </c>
      <c r="AG40">
        <v>0</v>
      </c>
      <c r="AH40">
        <v>0</v>
      </c>
      <c r="AI40">
        <v>10000</v>
      </c>
      <c r="AJ40">
        <v>4700</v>
      </c>
      <c r="AK40" t="s">
        <v>274</v>
      </c>
      <c r="AL40">
        <v>4700</v>
      </c>
      <c r="AM40" t="s">
        <v>274</v>
      </c>
      <c r="AN40" t="s">
        <v>274</v>
      </c>
      <c r="AO40">
        <v>0</v>
      </c>
      <c r="AP40" t="s">
        <v>276</v>
      </c>
      <c r="AQ40" t="s">
        <v>276</v>
      </c>
      <c r="AR40" t="s">
        <v>276</v>
      </c>
      <c r="AS40" t="s">
        <v>276</v>
      </c>
      <c r="AT40" t="s">
        <v>276</v>
      </c>
      <c r="AU40" t="s">
        <v>276</v>
      </c>
      <c r="AV40" t="s">
        <v>276</v>
      </c>
      <c r="AW40" t="s">
        <v>276</v>
      </c>
      <c r="AX40" t="s">
        <v>276</v>
      </c>
      <c r="AY40" t="s">
        <v>276</v>
      </c>
      <c r="AZ40" t="s">
        <v>276</v>
      </c>
      <c r="BA40" t="s">
        <v>276</v>
      </c>
      <c r="BB40" t="s">
        <v>276</v>
      </c>
      <c r="BC40" t="s">
        <v>276</v>
      </c>
      <c r="BD40" t="s">
        <v>276</v>
      </c>
      <c r="BE40" t="s">
        <v>276</v>
      </c>
      <c r="BF40" t="s">
        <v>276</v>
      </c>
      <c r="BG40" t="s">
        <v>276</v>
      </c>
      <c r="BH40" t="s">
        <v>276</v>
      </c>
      <c r="BI40" t="s">
        <v>276</v>
      </c>
      <c r="BJ40" t="s">
        <v>276</v>
      </c>
      <c r="BK40" t="s">
        <v>276</v>
      </c>
      <c r="BL40" t="s">
        <v>276</v>
      </c>
      <c r="BM40" t="s">
        <v>276</v>
      </c>
      <c r="BN40" t="s">
        <v>276</v>
      </c>
      <c r="BO40" t="s">
        <v>276</v>
      </c>
      <c r="BP40" t="s">
        <v>276</v>
      </c>
      <c r="BQ40" t="s">
        <v>276</v>
      </c>
      <c r="BR40" t="s">
        <v>276</v>
      </c>
      <c r="BS40" t="s">
        <v>276</v>
      </c>
      <c r="BT40" t="s">
        <v>276</v>
      </c>
      <c r="BU40" t="s">
        <v>276</v>
      </c>
      <c r="BV40" t="s">
        <v>276</v>
      </c>
      <c r="BW40" t="s">
        <v>276</v>
      </c>
      <c r="BX40" t="s">
        <v>276</v>
      </c>
      <c r="BY40" t="s">
        <v>276</v>
      </c>
      <c r="BZ40" t="s">
        <v>276</v>
      </c>
      <c r="CA40" t="s">
        <v>276</v>
      </c>
      <c r="CB40" t="s">
        <v>276</v>
      </c>
      <c r="CC40" t="s">
        <v>276</v>
      </c>
      <c r="CD40" t="s">
        <v>276</v>
      </c>
      <c r="CE40" t="s">
        <v>276</v>
      </c>
      <c r="CF40" t="s">
        <v>276</v>
      </c>
      <c r="CG40" t="s">
        <v>276</v>
      </c>
      <c r="CH40" t="s">
        <v>276</v>
      </c>
      <c r="CI40" t="s">
        <v>276</v>
      </c>
      <c r="CJ40" t="s">
        <v>276</v>
      </c>
      <c r="CK40" t="s">
        <v>276</v>
      </c>
      <c r="CL40" t="s">
        <v>276</v>
      </c>
      <c r="CM40" t="s">
        <v>276</v>
      </c>
      <c r="CN40" t="s">
        <v>276</v>
      </c>
      <c r="CO40">
        <v>233750</v>
      </c>
      <c r="CP40">
        <v>260550</v>
      </c>
      <c r="CQ40" t="s">
        <v>276</v>
      </c>
      <c r="CR40" t="s">
        <v>276</v>
      </c>
      <c r="CS40" t="s">
        <v>276</v>
      </c>
      <c r="CT40" t="s">
        <v>276</v>
      </c>
      <c r="CU40" t="s">
        <v>276</v>
      </c>
      <c r="CV40" t="s">
        <v>276</v>
      </c>
      <c r="CW40" t="s">
        <v>276</v>
      </c>
      <c r="CX40" t="s">
        <v>276</v>
      </c>
      <c r="CY40" t="s">
        <v>276</v>
      </c>
      <c r="CZ40" t="s">
        <v>276</v>
      </c>
      <c r="DA40" t="s">
        <v>276</v>
      </c>
      <c r="DB40" t="s">
        <v>276</v>
      </c>
      <c r="DC40" t="s">
        <v>276</v>
      </c>
      <c r="DD40" t="s">
        <v>276</v>
      </c>
      <c r="DE40" t="s">
        <v>276</v>
      </c>
      <c r="DG40">
        <v>10</v>
      </c>
      <c r="DH40" t="str">
        <f t="shared" si="0"/>
        <v>CT</v>
      </c>
      <c r="DI40" t="s">
        <v>6</v>
      </c>
      <c r="DJ40" s="102">
        <v>2023</v>
      </c>
      <c r="DK40" s="99" t="s">
        <v>230</v>
      </c>
      <c r="DL40" cm="1">
        <f t="array" ref="DL40">INDEX(stateTaxData[],MATCH(1,(stateTaxData[taxYear]=$DJ40)*(stateTaxData[FilingStatusFlag]=DL$3)*(stateTaxData[stateName]=$DI40),0),MATCH($DK40,stateTaxData[#Headers],0))</f>
        <v>5000</v>
      </c>
      <c r="DM40" cm="1">
        <f t="array" ref="DM40">INDEX(stateTaxData[],MATCH(1,(stateTaxData[taxYear]=$DJ40)*(stateTaxData[FilingStatusFlag]=DM$3)*(stateTaxData[stateName]=$DI40),0),MATCH($DK40,stateTaxData[#Headers],0))</f>
        <v>5000</v>
      </c>
      <c r="DN40" cm="1">
        <f t="array" ref="DN40">INDEX(stateTaxData[],MATCH(1,(stateTaxData[taxYear]=$DJ40)*(stateTaxData[FilingStatusFlag]=DN$3)*(stateTaxData[stateName]=$DI40),0),MATCH($DK40,stateTaxData[#Headers],0))</f>
        <v>5000</v>
      </c>
      <c r="DO40" cm="1">
        <f t="array" ref="DO40">INDEX(stateTaxData[],MATCH(1,(stateTaxData[taxYear]=$DJ40)*(stateTaxData[FilingStatusFlag]=DO$3)*(stateTaxData[stateName]=$DI40),0),MATCH($DK40,stateTaxData[#Headers],0))</f>
        <v>5000</v>
      </c>
    </row>
    <row r="41" spans="1:119">
      <c r="A41">
        <v>40</v>
      </c>
      <c r="B41" t="s">
        <v>272</v>
      </c>
      <c r="C41" t="s">
        <v>39</v>
      </c>
      <c r="D41">
        <v>45</v>
      </c>
      <c r="E41">
        <v>1</v>
      </c>
      <c r="F41" t="s">
        <v>50</v>
      </c>
      <c r="G41" t="s">
        <v>273</v>
      </c>
      <c r="H41">
        <v>2024</v>
      </c>
      <c r="I41">
        <v>2023</v>
      </c>
      <c r="J41">
        <v>0</v>
      </c>
      <c r="K41">
        <v>3330</v>
      </c>
      <c r="L41">
        <v>16680</v>
      </c>
      <c r="M41">
        <v>9999999</v>
      </c>
      <c r="N41">
        <v>0</v>
      </c>
      <c r="O41">
        <v>0</v>
      </c>
      <c r="P41">
        <v>0</v>
      </c>
      <c r="Q41">
        <v>0</v>
      </c>
      <c r="R41">
        <v>0</v>
      </c>
      <c r="S41">
        <v>0</v>
      </c>
      <c r="T41">
        <v>0</v>
      </c>
      <c r="U41">
        <v>0</v>
      </c>
      <c r="V41">
        <v>0</v>
      </c>
      <c r="W41">
        <v>0</v>
      </c>
      <c r="X41">
        <v>0.03</v>
      </c>
      <c r="Y41">
        <v>6.4000000000000001E-2</v>
      </c>
      <c r="Z41">
        <v>0</v>
      </c>
      <c r="AA41">
        <v>0</v>
      </c>
      <c r="AB41">
        <v>0</v>
      </c>
      <c r="AC41">
        <v>0</v>
      </c>
      <c r="AD41">
        <v>0</v>
      </c>
      <c r="AE41">
        <v>0</v>
      </c>
      <c r="AF41">
        <v>0</v>
      </c>
      <c r="AG41">
        <v>0</v>
      </c>
      <c r="AH41">
        <v>0</v>
      </c>
      <c r="AI41">
        <v>13850</v>
      </c>
      <c r="AJ41">
        <v>0</v>
      </c>
      <c r="AK41" t="s">
        <v>274</v>
      </c>
      <c r="AL41">
        <v>4610</v>
      </c>
      <c r="AM41" t="s">
        <v>274</v>
      </c>
      <c r="AN41" t="s">
        <v>274</v>
      </c>
      <c r="AO41">
        <v>0</v>
      </c>
      <c r="AP41" t="s">
        <v>276</v>
      </c>
      <c r="AQ41" t="s">
        <v>276</v>
      </c>
      <c r="AR41" t="s">
        <v>276</v>
      </c>
      <c r="AS41" t="s">
        <v>276</v>
      </c>
      <c r="AT41" t="s">
        <v>276</v>
      </c>
      <c r="AU41" t="s">
        <v>276</v>
      </c>
      <c r="AV41" t="s">
        <v>276</v>
      </c>
      <c r="AW41" t="s">
        <v>276</v>
      </c>
      <c r="AX41" t="s">
        <v>276</v>
      </c>
      <c r="AY41" t="s">
        <v>276</v>
      </c>
      <c r="AZ41" t="s">
        <v>276</v>
      </c>
      <c r="BA41" t="s">
        <v>276</v>
      </c>
      <c r="BB41" t="s">
        <v>276</v>
      </c>
      <c r="BC41" t="s">
        <v>276</v>
      </c>
      <c r="BD41" t="s">
        <v>276</v>
      </c>
      <c r="BE41" t="s">
        <v>276</v>
      </c>
      <c r="BF41" t="s">
        <v>276</v>
      </c>
      <c r="BG41" t="s">
        <v>276</v>
      </c>
      <c r="BH41" t="s">
        <v>276</v>
      </c>
      <c r="BI41" t="s">
        <v>276</v>
      </c>
      <c r="BJ41" t="s">
        <v>276</v>
      </c>
      <c r="BK41" t="s">
        <v>276</v>
      </c>
      <c r="BL41" t="s">
        <v>276</v>
      </c>
      <c r="BM41" t="s">
        <v>276</v>
      </c>
      <c r="BN41" t="s">
        <v>276</v>
      </c>
      <c r="BO41" t="s">
        <v>276</v>
      </c>
      <c r="BP41" t="s">
        <v>276</v>
      </c>
      <c r="BQ41" t="s">
        <v>276</v>
      </c>
      <c r="BR41" t="s">
        <v>276</v>
      </c>
      <c r="BS41" t="s">
        <v>276</v>
      </c>
      <c r="BT41" t="s">
        <v>276</v>
      </c>
      <c r="BU41" t="s">
        <v>276</v>
      </c>
      <c r="BV41" t="s">
        <v>276</v>
      </c>
      <c r="BW41" t="s">
        <v>276</v>
      </c>
      <c r="BX41" t="s">
        <v>276</v>
      </c>
      <c r="BY41" t="s">
        <v>276</v>
      </c>
      <c r="BZ41" t="s">
        <v>276</v>
      </c>
      <c r="CA41" t="s">
        <v>276</v>
      </c>
      <c r="CB41" t="s">
        <v>276</v>
      </c>
      <c r="CC41" t="s">
        <v>276</v>
      </c>
      <c r="CD41" t="s">
        <v>276</v>
      </c>
      <c r="CE41" t="s">
        <v>276</v>
      </c>
      <c r="CF41" t="s">
        <v>276</v>
      </c>
      <c r="CG41" t="s">
        <v>276</v>
      </c>
      <c r="CH41" t="s">
        <v>276</v>
      </c>
      <c r="CI41" t="s">
        <v>276</v>
      </c>
      <c r="CJ41" t="s">
        <v>276</v>
      </c>
      <c r="CK41" t="s">
        <v>276</v>
      </c>
      <c r="CL41" t="s">
        <v>276</v>
      </c>
      <c r="CM41" t="s">
        <v>276</v>
      </c>
      <c r="CN41" t="s">
        <v>276</v>
      </c>
      <c r="CO41" t="s">
        <v>276</v>
      </c>
      <c r="CP41" t="s">
        <v>276</v>
      </c>
      <c r="CQ41" t="s">
        <v>276</v>
      </c>
      <c r="CR41" t="s">
        <v>276</v>
      </c>
      <c r="CS41" t="s">
        <v>276</v>
      </c>
      <c r="CT41" t="s">
        <v>276</v>
      </c>
      <c r="CU41" t="s">
        <v>276</v>
      </c>
      <c r="CV41" t="s">
        <v>276</v>
      </c>
      <c r="CW41" t="s">
        <v>276</v>
      </c>
      <c r="CX41" t="s">
        <v>276</v>
      </c>
      <c r="CY41" t="s">
        <v>276</v>
      </c>
      <c r="CZ41" t="s">
        <v>276</v>
      </c>
      <c r="DA41" t="s">
        <v>276</v>
      </c>
      <c r="DB41" t="s">
        <v>276</v>
      </c>
      <c r="DC41" t="s">
        <v>276</v>
      </c>
      <c r="DD41" t="s">
        <v>276</v>
      </c>
      <c r="DE41" t="s">
        <v>276</v>
      </c>
      <c r="DG41">
        <v>11</v>
      </c>
      <c r="DH41" t="str">
        <f t="shared" si="0"/>
        <v>CT</v>
      </c>
      <c r="DI41" t="s">
        <v>6</v>
      </c>
      <c r="DJ41" s="102">
        <v>2023</v>
      </c>
      <c r="DK41" s="99" t="s">
        <v>231</v>
      </c>
      <c r="DL41" cm="1">
        <f t="array" ref="DL41">INDEX(stateTaxData[],MATCH(1,(stateTaxData[taxYear]=$DJ41)*(stateTaxData[FilingStatusFlag]=DL$3)*(stateTaxData[stateName]=$DI41),0),MATCH($DK41,stateTaxData[#Headers],0))</f>
        <v>5000</v>
      </c>
      <c r="DM41" cm="1">
        <f t="array" ref="DM41">INDEX(stateTaxData[],MATCH(1,(stateTaxData[taxYear]=$DJ41)*(stateTaxData[FilingStatusFlag]=DM$3)*(stateTaxData[stateName]=$DI41),0),MATCH($DK41,stateTaxData[#Headers],0))</f>
        <v>10000</v>
      </c>
      <c r="DN41" cm="1">
        <f t="array" ref="DN41">INDEX(stateTaxData[],MATCH(1,(stateTaxData[taxYear]=$DJ41)*(stateTaxData[FilingStatusFlag]=DN$3)*(stateTaxData[stateName]=$DI41),0),MATCH($DK41,stateTaxData[#Headers],0))</f>
        <v>5000</v>
      </c>
      <c r="DO41" cm="1">
        <f t="array" ref="DO41">INDEX(stateTaxData[],MATCH(1,(stateTaxData[taxYear]=$DJ41)*(stateTaxData[FilingStatusFlag]=DO$3)*(stateTaxData[stateName]=$DI41),0),MATCH($DK41,stateTaxData[#Headers],0))</f>
        <v>5000</v>
      </c>
    </row>
    <row r="42" spans="1:119">
      <c r="A42">
        <v>41</v>
      </c>
      <c r="B42" t="s">
        <v>272</v>
      </c>
      <c r="C42" t="s">
        <v>40</v>
      </c>
      <c r="D42">
        <v>46</v>
      </c>
      <c r="E42">
        <v>1</v>
      </c>
      <c r="F42" t="s">
        <v>50</v>
      </c>
      <c r="G42" t="s">
        <v>273</v>
      </c>
      <c r="H42">
        <v>2024</v>
      </c>
      <c r="I42">
        <v>2023</v>
      </c>
      <c r="J42">
        <v>0</v>
      </c>
      <c r="K42">
        <v>9999999</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274</v>
      </c>
      <c r="AL42">
        <v>0</v>
      </c>
      <c r="AM42" t="s">
        <v>274</v>
      </c>
      <c r="AN42" t="s">
        <v>274</v>
      </c>
      <c r="AO42">
        <v>0</v>
      </c>
      <c r="AP42" t="s">
        <v>276</v>
      </c>
      <c r="AQ42" t="s">
        <v>276</v>
      </c>
      <c r="AR42" t="s">
        <v>276</v>
      </c>
      <c r="AS42" t="s">
        <v>276</v>
      </c>
      <c r="AT42" t="s">
        <v>276</v>
      </c>
      <c r="AU42" t="s">
        <v>276</v>
      </c>
      <c r="AV42" t="s">
        <v>276</v>
      </c>
      <c r="AW42" t="s">
        <v>276</v>
      </c>
      <c r="AX42" t="s">
        <v>276</v>
      </c>
      <c r="AY42" t="s">
        <v>276</v>
      </c>
      <c r="AZ42" t="s">
        <v>276</v>
      </c>
      <c r="BA42" t="s">
        <v>276</v>
      </c>
      <c r="BB42" t="s">
        <v>276</v>
      </c>
      <c r="BC42" t="s">
        <v>276</v>
      </c>
      <c r="BD42" t="s">
        <v>276</v>
      </c>
      <c r="BE42" t="s">
        <v>276</v>
      </c>
      <c r="BF42" t="s">
        <v>276</v>
      </c>
      <c r="BG42" t="s">
        <v>276</v>
      </c>
      <c r="BH42" t="s">
        <v>276</v>
      </c>
      <c r="BI42" t="s">
        <v>276</v>
      </c>
      <c r="BJ42" t="s">
        <v>276</v>
      </c>
      <c r="BK42" t="s">
        <v>276</v>
      </c>
      <c r="BL42" t="s">
        <v>276</v>
      </c>
      <c r="BM42" t="s">
        <v>276</v>
      </c>
      <c r="BN42" t="s">
        <v>276</v>
      </c>
      <c r="BO42" t="s">
        <v>276</v>
      </c>
      <c r="BP42" t="s">
        <v>276</v>
      </c>
      <c r="BQ42" t="s">
        <v>276</v>
      </c>
      <c r="BR42" t="s">
        <v>276</v>
      </c>
      <c r="BS42" t="s">
        <v>276</v>
      </c>
      <c r="BT42" t="s">
        <v>276</v>
      </c>
      <c r="BU42" t="s">
        <v>276</v>
      </c>
      <c r="BV42" t="s">
        <v>276</v>
      </c>
      <c r="BW42" t="s">
        <v>276</v>
      </c>
      <c r="BX42" t="s">
        <v>276</v>
      </c>
      <c r="BY42" t="s">
        <v>276</v>
      </c>
      <c r="BZ42" t="s">
        <v>276</v>
      </c>
      <c r="CA42" t="s">
        <v>276</v>
      </c>
      <c r="CB42" t="s">
        <v>276</v>
      </c>
      <c r="CC42" t="s">
        <v>276</v>
      </c>
      <c r="CD42" t="s">
        <v>276</v>
      </c>
      <c r="CE42" t="s">
        <v>276</v>
      </c>
      <c r="CF42" t="s">
        <v>276</v>
      </c>
      <c r="CG42" t="s">
        <v>276</v>
      </c>
      <c r="CH42" t="s">
        <v>276</v>
      </c>
      <c r="CI42" t="s">
        <v>276</v>
      </c>
      <c r="CJ42" t="s">
        <v>276</v>
      </c>
      <c r="CK42" t="s">
        <v>276</v>
      </c>
      <c r="CL42" t="s">
        <v>276</v>
      </c>
      <c r="CM42" t="s">
        <v>276</v>
      </c>
      <c r="CN42" t="s">
        <v>276</v>
      </c>
      <c r="CO42" t="s">
        <v>276</v>
      </c>
      <c r="CP42" t="s">
        <v>276</v>
      </c>
      <c r="CQ42" t="s">
        <v>276</v>
      </c>
      <c r="CR42" t="s">
        <v>276</v>
      </c>
      <c r="CS42" t="s">
        <v>276</v>
      </c>
      <c r="CT42" t="s">
        <v>276</v>
      </c>
      <c r="CU42" t="s">
        <v>276</v>
      </c>
      <c r="CV42" t="s">
        <v>276</v>
      </c>
      <c r="CW42" t="s">
        <v>276</v>
      </c>
      <c r="CX42" t="s">
        <v>276</v>
      </c>
      <c r="CY42" t="s">
        <v>276</v>
      </c>
      <c r="CZ42" t="s">
        <v>276</v>
      </c>
      <c r="DA42" t="s">
        <v>276</v>
      </c>
      <c r="DB42" t="s">
        <v>276</v>
      </c>
      <c r="DC42" t="s">
        <v>276</v>
      </c>
      <c r="DD42" t="s">
        <v>276</v>
      </c>
      <c r="DE42" t="s">
        <v>276</v>
      </c>
      <c r="DG42">
        <v>12</v>
      </c>
      <c r="DH42" t="str">
        <f t="shared" si="0"/>
        <v>CT</v>
      </c>
      <c r="DI42" t="s">
        <v>6</v>
      </c>
      <c r="DJ42" s="102">
        <v>2023</v>
      </c>
      <c r="DK42" s="99" t="s">
        <v>232</v>
      </c>
      <c r="DL42" cm="1">
        <f t="array" ref="DL42">INDEX(stateTaxData[],MATCH(1,(stateTaxData[taxYear]=$DJ42)*(stateTaxData[FilingStatusFlag]=DL$3)*(stateTaxData[stateName]=$DI42),0),MATCH($DK42,stateTaxData[#Headers],0))</f>
        <v>5000</v>
      </c>
      <c r="DM42" cm="1">
        <f t="array" ref="DM42">INDEX(stateTaxData[],MATCH(1,(stateTaxData[taxYear]=$DJ42)*(stateTaxData[FilingStatusFlag]=DM$3)*(stateTaxData[stateName]=$DI42),0),MATCH($DK42,stateTaxData[#Headers],0))</f>
        <v>10000</v>
      </c>
      <c r="DN42" cm="1">
        <f t="array" ref="DN42">INDEX(stateTaxData[],MATCH(1,(stateTaxData[taxYear]=$DJ42)*(stateTaxData[FilingStatusFlag]=DN$3)*(stateTaxData[stateName]=$DI42),0),MATCH($DK42,stateTaxData[#Headers],0))</f>
        <v>5000</v>
      </c>
      <c r="DO42" cm="1">
        <f t="array" ref="DO42">INDEX(stateTaxData[],MATCH(1,(stateTaxData[taxYear]=$DJ42)*(stateTaxData[FilingStatusFlag]=DO$3)*(stateTaxData[stateName]=$DI42),0),MATCH($DK42,stateTaxData[#Headers],0))</f>
        <v>5000</v>
      </c>
    </row>
    <row r="43" spans="1:119">
      <c r="A43">
        <v>42</v>
      </c>
      <c r="B43" t="s">
        <v>272</v>
      </c>
      <c r="C43" t="s">
        <v>41</v>
      </c>
      <c r="D43">
        <v>47</v>
      </c>
      <c r="E43">
        <v>1</v>
      </c>
      <c r="F43" t="s">
        <v>50</v>
      </c>
      <c r="G43" t="s">
        <v>277</v>
      </c>
      <c r="H43">
        <v>2024</v>
      </c>
      <c r="I43">
        <v>2023</v>
      </c>
      <c r="J43">
        <v>0</v>
      </c>
      <c r="K43">
        <v>9999999</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t="s">
        <v>274</v>
      </c>
      <c r="AL43">
        <v>0</v>
      </c>
      <c r="AM43" t="s">
        <v>274</v>
      </c>
      <c r="AN43" t="s">
        <v>274</v>
      </c>
      <c r="AO43">
        <v>0</v>
      </c>
      <c r="AP43" t="s">
        <v>276</v>
      </c>
      <c r="AQ43" t="s">
        <v>276</v>
      </c>
      <c r="AR43" t="s">
        <v>276</v>
      </c>
      <c r="AS43" t="s">
        <v>276</v>
      </c>
      <c r="AT43" t="s">
        <v>276</v>
      </c>
      <c r="AU43" t="s">
        <v>276</v>
      </c>
      <c r="AV43" t="s">
        <v>276</v>
      </c>
      <c r="AW43" t="s">
        <v>276</v>
      </c>
      <c r="AX43" t="s">
        <v>276</v>
      </c>
      <c r="AY43" t="s">
        <v>276</v>
      </c>
      <c r="AZ43" t="s">
        <v>276</v>
      </c>
      <c r="BA43" t="s">
        <v>276</v>
      </c>
      <c r="BB43" t="s">
        <v>276</v>
      </c>
      <c r="BC43" t="s">
        <v>276</v>
      </c>
      <c r="BD43" t="s">
        <v>276</v>
      </c>
      <c r="BE43" t="s">
        <v>276</v>
      </c>
      <c r="BF43" t="s">
        <v>276</v>
      </c>
      <c r="BG43" t="s">
        <v>276</v>
      </c>
      <c r="BH43" t="s">
        <v>276</v>
      </c>
      <c r="BI43" t="s">
        <v>276</v>
      </c>
      <c r="BJ43" t="s">
        <v>276</v>
      </c>
      <c r="BK43" t="s">
        <v>276</v>
      </c>
      <c r="BL43" t="s">
        <v>276</v>
      </c>
      <c r="BM43" t="s">
        <v>276</v>
      </c>
      <c r="BN43" t="s">
        <v>276</v>
      </c>
      <c r="BO43" t="s">
        <v>276</v>
      </c>
      <c r="BP43" t="s">
        <v>276</v>
      </c>
      <c r="BQ43" t="s">
        <v>276</v>
      </c>
      <c r="BR43" t="s">
        <v>276</v>
      </c>
      <c r="BS43" t="s">
        <v>276</v>
      </c>
      <c r="BT43" t="s">
        <v>276</v>
      </c>
      <c r="BU43" t="s">
        <v>276</v>
      </c>
      <c r="BV43" t="s">
        <v>276</v>
      </c>
      <c r="BW43" t="s">
        <v>276</v>
      </c>
      <c r="BX43" t="s">
        <v>276</v>
      </c>
      <c r="BY43" t="s">
        <v>276</v>
      </c>
      <c r="BZ43" t="s">
        <v>276</v>
      </c>
      <c r="CA43" t="s">
        <v>276</v>
      </c>
      <c r="CB43" t="s">
        <v>276</v>
      </c>
      <c r="CC43" t="s">
        <v>276</v>
      </c>
      <c r="CD43" t="s">
        <v>276</v>
      </c>
      <c r="CE43" t="s">
        <v>276</v>
      </c>
      <c r="CF43" t="s">
        <v>276</v>
      </c>
      <c r="CG43" t="s">
        <v>276</v>
      </c>
      <c r="CH43" t="s">
        <v>276</v>
      </c>
      <c r="CI43" t="s">
        <v>276</v>
      </c>
      <c r="CJ43" t="s">
        <v>276</v>
      </c>
      <c r="CK43" t="s">
        <v>276</v>
      </c>
      <c r="CL43" t="s">
        <v>276</v>
      </c>
      <c r="CM43" t="s">
        <v>276</v>
      </c>
      <c r="CN43" t="s">
        <v>276</v>
      </c>
      <c r="CO43" t="s">
        <v>276</v>
      </c>
      <c r="CP43" t="s">
        <v>276</v>
      </c>
      <c r="CQ43" t="s">
        <v>276</v>
      </c>
      <c r="CR43" t="s">
        <v>276</v>
      </c>
      <c r="CS43" t="s">
        <v>276</v>
      </c>
      <c r="CT43" t="s">
        <v>276</v>
      </c>
      <c r="CU43" t="s">
        <v>276</v>
      </c>
      <c r="CV43" t="s">
        <v>276</v>
      </c>
      <c r="CW43" t="s">
        <v>276</v>
      </c>
      <c r="CX43" t="s">
        <v>276</v>
      </c>
      <c r="CY43" t="s">
        <v>276</v>
      </c>
      <c r="CZ43" t="s">
        <v>276</v>
      </c>
      <c r="DA43" t="s">
        <v>276</v>
      </c>
      <c r="DB43" t="s">
        <v>276</v>
      </c>
      <c r="DC43" t="s">
        <v>276</v>
      </c>
      <c r="DD43" t="s">
        <v>276</v>
      </c>
      <c r="DE43" t="s">
        <v>276</v>
      </c>
      <c r="DG43">
        <v>13</v>
      </c>
      <c r="DH43" t="str">
        <f t="shared" si="0"/>
        <v>CT</v>
      </c>
      <c r="DI43" t="s">
        <v>6</v>
      </c>
      <c r="DJ43" s="102">
        <v>2023</v>
      </c>
      <c r="DK43" s="99" t="s">
        <v>269</v>
      </c>
      <c r="DL43" t="str" cm="1">
        <f t="array" ref="DL43">INDEX(stateTaxData[],MATCH(1,(stateTaxData[taxYear]=$DJ43)*(stateTaxData[FilingStatusFlag]=DL$3)*(stateTaxData[stateName]=$DI43),0),MATCH($DK43,stateTaxData[#Headers],0))</f>
        <v>NA</v>
      </c>
      <c r="DM43" t="str" cm="1">
        <f t="array" ref="DM43">INDEX(stateTaxData[],MATCH(1,(stateTaxData[taxYear]=$DJ43)*(stateTaxData[FilingStatusFlag]=DM$3)*(stateTaxData[stateName]=$DI43),0),MATCH($DK43,stateTaxData[#Headers],0))</f>
        <v>NA</v>
      </c>
      <c r="DN43" t="str" cm="1">
        <f t="array" ref="DN43">INDEX(stateTaxData[],MATCH(1,(stateTaxData[taxYear]=$DJ43)*(stateTaxData[FilingStatusFlag]=DN$3)*(stateTaxData[stateName]=$DI43),0),MATCH($DK43,stateTaxData[#Headers],0))</f>
        <v>NA</v>
      </c>
      <c r="DO43" t="str" cm="1">
        <f t="array" ref="DO43">INDEX(stateTaxData[],MATCH(1,(stateTaxData[taxYear]=$DJ43)*(stateTaxData[FilingStatusFlag]=DO$3)*(stateTaxData[stateName]=$DI43),0),MATCH($DK43,stateTaxData[#Headers],0))</f>
        <v>NA</v>
      </c>
    </row>
    <row r="44" spans="1:119">
      <c r="A44">
        <v>43</v>
      </c>
      <c r="B44" t="s">
        <v>272</v>
      </c>
      <c r="C44" t="s">
        <v>42</v>
      </c>
      <c r="D44">
        <v>48</v>
      </c>
      <c r="E44">
        <v>1</v>
      </c>
      <c r="F44" t="s">
        <v>50</v>
      </c>
      <c r="G44" t="s">
        <v>273</v>
      </c>
      <c r="H44">
        <v>2024</v>
      </c>
      <c r="I44">
        <v>2023</v>
      </c>
      <c r="J44">
        <v>0</v>
      </c>
      <c r="K44">
        <v>9999999</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t="s">
        <v>274</v>
      </c>
      <c r="AL44">
        <v>0</v>
      </c>
      <c r="AM44" t="s">
        <v>274</v>
      </c>
      <c r="AN44" t="s">
        <v>274</v>
      </c>
      <c r="AO44">
        <v>0</v>
      </c>
      <c r="AP44" t="s">
        <v>276</v>
      </c>
      <c r="AQ44" t="s">
        <v>276</v>
      </c>
      <c r="AR44" t="s">
        <v>276</v>
      </c>
      <c r="AS44" t="s">
        <v>276</v>
      </c>
      <c r="AT44" t="s">
        <v>276</v>
      </c>
      <c r="AU44" t="s">
        <v>276</v>
      </c>
      <c r="AV44" t="s">
        <v>276</v>
      </c>
      <c r="AW44" t="s">
        <v>276</v>
      </c>
      <c r="AX44" t="s">
        <v>276</v>
      </c>
      <c r="AY44" t="s">
        <v>276</v>
      </c>
      <c r="AZ44" t="s">
        <v>276</v>
      </c>
      <c r="BA44" t="s">
        <v>276</v>
      </c>
      <c r="BB44" t="s">
        <v>276</v>
      </c>
      <c r="BC44" t="s">
        <v>276</v>
      </c>
      <c r="BD44" t="s">
        <v>276</v>
      </c>
      <c r="BE44" t="s">
        <v>276</v>
      </c>
      <c r="BF44" t="s">
        <v>276</v>
      </c>
      <c r="BG44" t="s">
        <v>276</v>
      </c>
      <c r="BH44" t="s">
        <v>276</v>
      </c>
      <c r="BI44" t="s">
        <v>276</v>
      </c>
      <c r="BJ44" t="s">
        <v>276</v>
      </c>
      <c r="BK44" t="s">
        <v>276</v>
      </c>
      <c r="BL44" t="s">
        <v>276</v>
      </c>
      <c r="BM44" t="s">
        <v>276</v>
      </c>
      <c r="BN44" t="s">
        <v>276</v>
      </c>
      <c r="BO44" t="s">
        <v>276</v>
      </c>
      <c r="BP44" t="s">
        <v>276</v>
      </c>
      <c r="BQ44" t="s">
        <v>276</v>
      </c>
      <c r="BR44" t="s">
        <v>276</v>
      </c>
      <c r="BS44" t="s">
        <v>276</v>
      </c>
      <c r="BT44" t="s">
        <v>276</v>
      </c>
      <c r="BU44" t="s">
        <v>276</v>
      </c>
      <c r="BV44" t="s">
        <v>276</v>
      </c>
      <c r="BW44" t="s">
        <v>276</v>
      </c>
      <c r="BX44" t="s">
        <v>276</v>
      </c>
      <c r="BY44" t="s">
        <v>276</v>
      </c>
      <c r="BZ44" t="s">
        <v>276</v>
      </c>
      <c r="CA44" t="s">
        <v>276</v>
      </c>
      <c r="CB44" t="s">
        <v>276</v>
      </c>
      <c r="CC44" t="s">
        <v>276</v>
      </c>
      <c r="CD44" t="s">
        <v>276</v>
      </c>
      <c r="CE44" t="s">
        <v>276</v>
      </c>
      <c r="CF44" t="s">
        <v>276</v>
      </c>
      <c r="CG44" t="s">
        <v>276</v>
      </c>
      <c r="CH44" t="s">
        <v>276</v>
      </c>
      <c r="CI44" t="s">
        <v>276</v>
      </c>
      <c r="CJ44" t="s">
        <v>276</v>
      </c>
      <c r="CK44" t="s">
        <v>276</v>
      </c>
      <c r="CL44" t="s">
        <v>276</v>
      </c>
      <c r="CM44" t="s">
        <v>276</v>
      </c>
      <c r="CN44" t="s">
        <v>276</v>
      </c>
      <c r="CO44" t="s">
        <v>276</v>
      </c>
      <c r="CP44" t="s">
        <v>276</v>
      </c>
      <c r="CQ44" t="s">
        <v>276</v>
      </c>
      <c r="CR44" t="s">
        <v>276</v>
      </c>
      <c r="CS44" t="s">
        <v>276</v>
      </c>
      <c r="CT44" t="s">
        <v>276</v>
      </c>
      <c r="CU44" t="s">
        <v>276</v>
      </c>
      <c r="CV44" t="s">
        <v>276</v>
      </c>
      <c r="CW44" t="s">
        <v>276</v>
      </c>
      <c r="CX44" t="s">
        <v>276</v>
      </c>
      <c r="CY44" t="s">
        <v>276</v>
      </c>
      <c r="CZ44" t="s">
        <v>276</v>
      </c>
      <c r="DA44" t="s">
        <v>276</v>
      </c>
      <c r="DB44" t="s">
        <v>276</v>
      </c>
      <c r="DC44" t="s">
        <v>276</v>
      </c>
      <c r="DD44" t="s">
        <v>276</v>
      </c>
      <c r="DE44" t="s">
        <v>276</v>
      </c>
      <c r="DG44">
        <v>14</v>
      </c>
      <c r="DH44" t="str">
        <f t="shared" si="0"/>
        <v>CT</v>
      </c>
      <c r="DI44" t="s">
        <v>6</v>
      </c>
      <c r="DJ44" s="102">
        <v>2023</v>
      </c>
      <c r="DK44" s="99" t="s">
        <v>227</v>
      </c>
      <c r="DL44" cm="1">
        <f t="array" ref="DL44">INDEX(stateTaxData[],MATCH(1,(stateTaxData[taxYear]=$DJ44)*(stateTaxData[FilingStatusFlag]=DL$3)*(stateTaxData[stateName]=$DI44),0),MATCH($DK44,stateTaxData[#Headers],0))</f>
        <v>56500</v>
      </c>
      <c r="DM44" cm="1">
        <f t="array" ref="DM44">INDEX(stateTaxData[],MATCH(1,(stateTaxData[taxYear]=$DJ44)*(stateTaxData[FilingStatusFlag]=DM$3)*(stateTaxData[stateName]=$DI44),0),MATCH($DK44,stateTaxData[#Headers],0))</f>
        <v>100500</v>
      </c>
      <c r="DN44" cm="1">
        <f t="array" ref="DN44">INDEX(stateTaxData[],MATCH(1,(stateTaxData[taxYear]=$DJ44)*(stateTaxData[FilingStatusFlag]=DN$3)*(stateTaxData[stateName]=$DI44),0),MATCH($DK44,stateTaxData[#Headers],0))</f>
        <v>56500</v>
      </c>
      <c r="DO44" cm="1">
        <f t="array" ref="DO44">INDEX(stateTaxData[],MATCH(1,(stateTaxData[taxYear]=$DJ44)*(stateTaxData[FilingStatusFlag]=DO$3)*(stateTaxData[stateName]=$DI44),0),MATCH($DK44,stateTaxData[#Headers],0))</f>
        <v>56500</v>
      </c>
    </row>
    <row r="45" spans="1:119">
      <c r="A45">
        <v>44</v>
      </c>
      <c r="B45" t="s">
        <v>272</v>
      </c>
      <c r="C45" t="s">
        <v>43</v>
      </c>
      <c r="D45">
        <v>49</v>
      </c>
      <c r="E45">
        <v>1</v>
      </c>
      <c r="F45" t="s">
        <v>50</v>
      </c>
      <c r="G45" t="s">
        <v>273</v>
      </c>
      <c r="H45">
        <v>2024</v>
      </c>
      <c r="I45">
        <v>2023</v>
      </c>
      <c r="J45">
        <v>0</v>
      </c>
      <c r="K45">
        <v>9999999</v>
      </c>
      <c r="L45">
        <v>0</v>
      </c>
      <c r="M45">
        <v>0</v>
      </c>
      <c r="N45">
        <v>0</v>
      </c>
      <c r="O45">
        <v>0</v>
      </c>
      <c r="P45">
        <v>0</v>
      </c>
      <c r="Q45">
        <v>0</v>
      </c>
      <c r="R45">
        <v>0</v>
      </c>
      <c r="S45">
        <v>0</v>
      </c>
      <c r="T45">
        <v>0</v>
      </c>
      <c r="U45">
        <v>0</v>
      </c>
      <c r="V45">
        <v>0</v>
      </c>
      <c r="W45">
        <v>4.8500000000000001E-2</v>
      </c>
      <c r="X45">
        <v>0</v>
      </c>
      <c r="Y45">
        <v>0</v>
      </c>
      <c r="Z45">
        <v>0</v>
      </c>
      <c r="AA45">
        <v>0</v>
      </c>
      <c r="AB45">
        <v>0</v>
      </c>
      <c r="AC45">
        <v>0</v>
      </c>
      <c r="AD45">
        <v>0</v>
      </c>
      <c r="AE45">
        <v>0</v>
      </c>
      <c r="AF45">
        <v>0</v>
      </c>
      <c r="AG45">
        <v>0</v>
      </c>
      <c r="AH45">
        <v>0</v>
      </c>
      <c r="AI45">
        <v>0</v>
      </c>
      <c r="AJ45">
        <v>831</v>
      </c>
      <c r="AK45" t="s">
        <v>275</v>
      </c>
      <c r="AL45">
        <v>1802</v>
      </c>
      <c r="AM45" t="s">
        <v>275</v>
      </c>
      <c r="AN45" t="s">
        <v>274</v>
      </c>
      <c r="AO45">
        <v>0</v>
      </c>
      <c r="AP45" t="s">
        <v>276</v>
      </c>
      <c r="AQ45" t="s">
        <v>276</v>
      </c>
      <c r="AR45" t="s">
        <v>276</v>
      </c>
      <c r="AS45" t="s">
        <v>276</v>
      </c>
      <c r="AT45" t="s">
        <v>276</v>
      </c>
      <c r="AU45" t="s">
        <v>276</v>
      </c>
      <c r="AV45" t="s">
        <v>276</v>
      </c>
      <c r="AW45" t="s">
        <v>276</v>
      </c>
      <c r="AX45" t="s">
        <v>276</v>
      </c>
      <c r="AY45" t="s">
        <v>276</v>
      </c>
      <c r="AZ45" t="s">
        <v>276</v>
      </c>
      <c r="BA45" t="s">
        <v>276</v>
      </c>
      <c r="BB45" t="s">
        <v>276</v>
      </c>
      <c r="BC45" t="s">
        <v>276</v>
      </c>
      <c r="BD45" t="s">
        <v>276</v>
      </c>
      <c r="BE45" t="s">
        <v>276</v>
      </c>
      <c r="BF45" t="s">
        <v>276</v>
      </c>
      <c r="BG45" t="s">
        <v>276</v>
      </c>
      <c r="BH45" t="s">
        <v>276</v>
      </c>
      <c r="BI45" t="s">
        <v>276</v>
      </c>
      <c r="BJ45" t="s">
        <v>276</v>
      </c>
      <c r="BK45" t="s">
        <v>276</v>
      </c>
      <c r="BL45" t="s">
        <v>276</v>
      </c>
      <c r="BM45" t="s">
        <v>276</v>
      </c>
      <c r="BN45" t="s">
        <v>276</v>
      </c>
      <c r="BO45" t="s">
        <v>276</v>
      </c>
      <c r="BP45" t="s">
        <v>276</v>
      </c>
      <c r="BQ45" t="s">
        <v>276</v>
      </c>
      <c r="BR45" t="s">
        <v>276</v>
      </c>
      <c r="BS45" t="s">
        <v>276</v>
      </c>
      <c r="BT45" t="s">
        <v>276</v>
      </c>
      <c r="BU45" t="s">
        <v>276</v>
      </c>
      <c r="BV45" t="s">
        <v>276</v>
      </c>
      <c r="BW45" t="s">
        <v>276</v>
      </c>
      <c r="BX45" t="s">
        <v>276</v>
      </c>
      <c r="BY45" t="s">
        <v>276</v>
      </c>
      <c r="BZ45" t="s">
        <v>276</v>
      </c>
      <c r="CA45" t="s">
        <v>276</v>
      </c>
      <c r="CB45" t="s">
        <v>276</v>
      </c>
      <c r="CC45" t="s">
        <v>276</v>
      </c>
      <c r="CD45" t="s">
        <v>276</v>
      </c>
      <c r="CE45" t="s">
        <v>276</v>
      </c>
      <c r="CF45" t="s">
        <v>276</v>
      </c>
      <c r="CG45" t="s">
        <v>276</v>
      </c>
      <c r="CH45" t="s">
        <v>276</v>
      </c>
      <c r="CI45" t="s">
        <v>276</v>
      </c>
      <c r="CJ45" t="s">
        <v>276</v>
      </c>
      <c r="CK45" t="s">
        <v>276</v>
      </c>
      <c r="CL45" t="s">
        <v>276</v>
      </c>
      <c r="CM45" t="s">
        <v>276</v>
      </c>
      <c r="CN45" t="s">
        <v>276</v>
      </c>
      <c r="CO45" t="s">
        <v>276</v>
      </c>
      <c r="CP45" t="s">
        <v>276</v>
      </c>
      <c r="CQ45" t="s">
        <v>276</v>
      </c>
      <c r="CR45">
        <v>15548</v>
      </c>
      <c r="CS45">
        <v>1.3</v>
      </c>
      <c r="CT45" t="s">
        <v>276</v>
      </c>
      <c r="CU45" t="s">
        <v>276</v>
      </c>
      <c r="CV45" t="s">
        <v>276</v>
      </c>
      <c r="CW45" t="s">
        <v>276</v>
      </c>
      <c r="CX45" t="s">
        <v>276</v>
      </c>
      <c r="CY45" t="s">
        <v>276</v>
      </c>
      <c r="CZ45" t="s">
        <v>276</v>
      </c>
      <c r="DA45" t="s">
        <v>276</v>
      </c>
      <c r="DB45" t="s">
        <v>276</v>
      </c>
      <c r="DC45" t="s">
        <v>276</v>
      </c>
      <c r="DD45" t="s">
        <v>276</v>
      </c>
      <c r="DE45" t="s">
        <v>276</v>
      </c>
      <c r="DG45">
        <v>15</v>
      </c>
      <c r="DH45" t="str">
        <f t="shared" si="0"/>
        <v>CT</v>
      </c>
      <c r="DI45" t="s">
        <v>6</v>
      </c>
      <c r="DJ45" s="102">
        <v>2023</v>
      </c>
      <c r="DK45" s="99" t="s">
        <v>228</v>
      </c>
      <c r="DL45" cm="1">
        <f t="array" ref="DL45">INDEX(stateTaxData[],MATCH(1,(stateTaxData[taxYear]=$DJ45)*(stateTaxData[FilingStatusFlag]=DL$3)*(stateTaxData[stateName]=$DI45),0),MATCH($DK45,stateTaxData[#Headers],0))</f>
        <v>200000</v>
      </c>
      <c r="DM45" cm="1">
        <f t="array" ref="DM45">INDEX(stateTaxData[],MATCH(1,(stateTaxData[taxYear]=$DJ45)*(stateTaxData[FilingStatusFlag]=DM$3)*(stateTaxData[stateName]=$DI45),0),MATCH($DK45,stateTaxData[#Headers],0))</f>
        <v>400000</v>
      </c>
      <c r="DN45" cm="1">
        <f t="array" ref="DN45">INDEX(stateTaxData[],MATCH(1,(stateTaxData[taxYear]=$DJ45)*(stateTaxData[FilingStatusFlag]=DN$3)*(stateTaxData[stateName]=$DI45),0),MATCH($DK45,stateTaxData[#Headers],0))</f>
        <v>200000</v>
      </c>
      <c r="DO45" cm="1">
        <f t="array" ref="DO45">INDEX(stateTaxData[],MATCH(1,(stateTaxData[taxYear]=$DJ45)*(stateTaxData[FilingStatusFlag]=DO$3)*(stateTaxData[stateName]=$DI45),0),MATCH($DK45,stateTaxData[#Headers],0))</f>
        <v>200000</v>
      </c>
    </row>
    <row r="46" spans="1:119">
      <c r="A46">
        <v>45</v>
      </c>
      <c r="B46" t="s">
        <v>272</v>
      </c>
      <c r="C46" t="s">
        <v>44</v>
      </c>
      <c r="D46">
        <v>50</v>
      </c>
      <c r="E46">
        <v>1</v>
      </c>
      <c r="F46" t="s">
        <v>50</v>
      </c>
      <c r="G46" t="s">
        <v>273</v>
      </c>
      <c r="H46">
        <v>2024</v>
      </c>
      <c r="I46">
        <v>2023</v>
      </c>
      <c r="J46">
        <v>0</v>
      </c>
      <c r="K46">
        <v>42150</v>
      </c>
      <c r="L46">
        <v>102200</v>
      </c>
      <c r="M46">
        <v>213150</v>
      </c>
      <c r="N46">
        <v>9999999</v>
      </c>
      <c r="O46">
        <v>0</v>
      </c>
      <c r="P46">
        <v>0</v>
      </c>
      <c r="Q46">
        <v>0</v>
      </c>
      <c r="R46">
        <v>0</v>
      </c>
      <c r="S46">
        <v>0</v>
      </c>
      <c r="T46">
        <v>0</v>
      </c>
      <c r="U46">
        <v>0</v>
      </c>
      <c r="V46">
        <v>0</v>
      </c>
      <c r="W46">
        <v>3.3500000000000002E-2</v>
      </c>
      <c r="X46">
        <v>6.6000000000000003E-2</v>
      </c>
      <c r="Y46">
        <v>7.5999999999999998E-2</v>
      </c>
      <c r="Z46">
        <v>8.7499999999999994E-2</v>
      </c>
      <c r="AA46">
        <v>0</v>
      </c>
      <c r="AB46">
        <v>0</v>
      </c>
      <c r="AC46">
        <v>0</v>
      </c>
      <c r="AD46">
        <v>0</v>
      </c>
      <c r="AE46">
        <v>0</v>
      </c>
      <c r="AF46">
        <v>0</v>
      </c>
      <c r="AG46">
        <v>0</v>
      </c>
      <c r="AH46">
        <v>0</v>
      </c>
      <c r="AI46">
        <v>6500</v>
      </c>
      <c r="AJ46">
        <v>4500</v>
      </c>
      <c r="AK46" t="s">
        <v>274</v>
      </c>
      <c r="AL46">
        <v>4500</v>
      </c>
      <c r="AM46" t="s">
        <v>274</v>
      </c>
      <c r="AN46" t="s">
        <v>274</v>
      </c>
      <c r="AO46">
        <v>0</v>
      </c>
      <c r="AP46" t="s">
        <v>276</v>
      </c>
      <c r="AQ46" t="s">
        <v>276</v>
      </c>
      <c r="AR46" t="s">
        <v>276</v>
      </c>
      <c r="AS46" t="s">
        <v>276</v>
      </c>
      <c r="AT46" t="s">
        <v>276</v>
      </c>
      <c r="AU46" t="s">
        <v>276</v>
      </c>
      <c r="AV46" t="s">
        <v>276</v>
      </c>
      <c r="AW46" t="s">
        <v>276</v>
      </c>
      <c r="AX46" t="s">
        <v>276</v>
      </c>
      <c r="AY46" t="s">
        <v>276</v>
      </c>
      <c r="AZ46" t="s">
        <v>276</v>
      </c>
      <c r="BA46" t="s">
        <v>276</v>
      </c>
      <c r="BB46" t="s">
        <v>276</v>
      </c>
      <c r="BC46" t="s">
        <v>276</v>
      </c>
      <c r="BD46" t="s">
        <v>276</v>
      </c>
      <c r="BE46" t="s">
        <v>276</v>
      </c>
      <c r="BF46" t="s">
        <v>276</v>
      </c>
      <c r="BG46" t="s">
        <v>276</v>
      </c>
      <c r="BH46" t="s">
        <v>276</v>
      </c>
      <c r="BI46" t="s">
        <v>276</v>
      </c>
      <c r="BJ46" t="s">
        <v>276</v>
      </c>
      <c r="BK46" t="s">
        <v>276</v>
      </c>
      <c r="BL46" t="s">
        <v>276</v>
      </c>
      <c r="BM46" t="s">
        <v>276</v>
      </c>
      <c r="BN46" t="s">
        <v>276</v>
      </c>
      <c r="BO46" t="s">
        <v>276</v>
      </c>
      <c r="BP46" t="s">
        <v>276</v>
      </c>
      <c r="BQ46" t="s">
        <v>276</v>
      </c>
      <c r="BR46" t="s">
        <v>276</v>
      </c>
      <c r="BS46" t="s">
        <v>276</v>
      </c>
      <c r="BT46" t="s">
        <v>276</v>
      </c>
      <c r="BU46" t="s">
        <v>276</v>
      </c>
      <c r="BV46" t="s">
        <v>276</v>
      </c>
      <c r="BW46" t="s">
        <v>276</v>
      </c>
      <c r="BX46" t="s">
        <v>276</v>
      </c>
      <c r="BY46" t="s">
        <v>276</v>
      </c>
      <c r="BZ46" t="s">
        <v>276</v>
      </c>
      <c r="CA46" t="s">
        <v>276</v>
      </c>
      <c r="CB46" t="s">
        <v>276</v>
      </c>
      <c r="CC46" t="s">
        <v>276</v>
      </c>
      <c r="CD46" t="s">
        <v>276</v>
      </c>
      <c r="CE46" t="s">
        <v>276</v>
      </c>
      <c r="CF46" t="s">
        <v>276</v>
      </c>
      <c r="CG46" t="s">
        <v>276</v>
      </c>
      <c r="CH46" t="s">
        <v>276</v>
      </c>
      <c r="CI46" t="s">
        <v>276</v>
      </c>
      <c r="CJ46" t="s">
        <v>276</v>
      </c>
      <c r="CK46" t="s">
        <v>276</v>
      </c>
      <c r="CL46" t="s">
        <v>276</v>
      </c>
      <c r="CM46" t="s">
        <v>276</v>
      </c>
      <c r="CN46" t="s">
        <v>276</v>
      </c>
      <c r="CO46" t="s">
        <v>276</v>
      </c>
      <c r="CP46" t="s">
        <v>276</v>
      </c>
      <c r="CQ46" t="s">
        <v>276</v>
      </c>
      <c r="CR46" t="s">
        <v>276</v>
      </c>
      <c r="CS46" t="s">
        <v>276</v>
      </c>
      <c r="CT46">
        <v>150000</v>
      </c>
      <c r="CU46">
        <v>0.03</v>
      </c>
      <c r="CV46" t="s">
        <v>276</v>
      </c>
      <c r="CW46" t="s">
        <v>276</v>
      </c>
      <c r="CX46" t="s">
        <v>276</v>
      </c>
      <c r="CY46" t="s">
        <v>276</v>
      </c>
      <c r="CZ46" t="s">
        <v>276</v>
      </c>
      <c r="DA46" t="s">
        <v>276</v>
      </c>
      <c r="DB46" t="s">
        <v>276</v>
      </c>
      <c r="DC46" t="s">
        <v>276</v>
      </c>
      <c r="DD46" t="s">
        <v>276</v>
      </c>
      <c r="DE46" t="s">
        <v>276</v>
      </c>
      <c r="DG46">
        <v>16</v>
      </c>
      <c r="DH46" t="str">
        <f t="shared" si="0"/>
        <v>CT</v>
      </c>
      <c r="DI46" t="s">
        <v>6</v>
      </c>
      <c r="DJ46" s="102">
        <v>2023</v>
      </c>
      <c r="DK46" s="99" t="s">
        <v>229</v>
      </c>
      <c r="DL46" cm="1">
        <f t="array" ref="DL46">INDEX(stateTaxData[],MATCH(1,(stateTaxData[taxYear]=$DJ46)*(stateTaxData[FilingStatusFlag]=DL$3)*(stateTaxData[stateName]=$DI46),0),MATCH($DK46,stateTaxData[#Headers],0))</f>
        <v>500000</v>
      </c>
      <c r="DM46" cm="1">
        <f t="array" ref="DM46">INDEX(stateTaxData[],MATCH(1,(stateTaxData[taxYear]=$DJ46)*(stateTaxData[FilingStatusFlag]=DM$3)*(stateTaxData[stateName]=$DI46),0),MATCH($DK46,stateTaxData[#Headers],0))</f>
        <v>1000000</v>
      </c>
      <c r="DN46" cm="1">
        <f t="array" ref="DN46">INDEX(stateTaxData[],MATCH(1,(stateTaxData[taxYear]=$DJ46)*(stateTaxData[FilingStatusFlag]=DN$3)*(stateTaxData[stateName]=$DI46),0),MATCH($DK46,stateTaxData[#Headers],0))</f>
        <v>500000</v>
      </c>
      <c r="DO46" cm="1">
        <f t="array" ref="DO46">INDEX(stateTaxData[],MATCH(1,(stateTaxData[taxYear]=$DJ46)*(stateTaxData[FilingStatusFlag]=DO$3)*(stateTaxData[stateName]=$DI46),0),MATCH($DK46,stateTaxData[#Headers],0))</f>
        <v>500000</v>
      </c>
    </row>
    <row r="47" spans="1:119">
      <c r="A47">
        <v>46</v>
      </c>
      <c r="B47" t="s">
        <v>272</v>
      </c>
      <c r="C47" t="s">
        <v>45</v>
      </c>
      <c r="D47">
        <v>51</v>
      </c>
      <c r="E47">
        <v>1</v>
      </c>
      <c r="F47" t="s">
        <v>50</v>
      </c>
      <c r="G47" t="s">
        <v>273</v>
      </c>
      <c r="H47">
        <v>2024</v>
      </c>
      <c r="I47">
        <v>2023</v>
      </c>
      <c r="J47">
        <v>0</v>
      </c>
      <c r="K47">
        <v>3000</v>
      </c>
      <c r="L47">
        <v>5000</v>
      </c>
      <c r="M47">
        <v>17000</v>
      </c>
      <c r="N47">
        <v>9999999</v>
      </c>
      <c r="O47">
        <v>0</v>
      </c>
      <c r="P47">
        <v>0</v>
      </c>
      <c r="Q47">
        <v>0</v>
      </c>
      <c r="R47">
        <v>0</v>
      </c>
      <c r="S47">
        <v>0</v>
      </c>
      <c r="T47">
        <v>0</v>
      </c>
      <c r="U47">
        <v>0</v>
      </c>
      <c r="V47">
        <v>0</v>
      </c>
      <c r="W47">
        <v>0.02</v>
      </c>
      <c r="X47">
        <v>0.03</v>
      </c>
      <c r="Y47">
        <v>0.05</v>
      </c>
      <c r="Z47">
        <v>5.7500000000000002E-2</v>
      </c>
      <c r="AA47">
        <v>0</v>
      </c>
      <c r="AB47">
        <v>0</v>
      </c>
      <c r="AC47">
        <v>0</v>
      </c>
      <c r="AD47">
        <v>0</v>
      </c>
      <c r="AE47">
        <v>0</v>
      </c>
      <c r="AF47">
        <v>0</v>
      </c>
      <c r="AG47">
        <v>0</v>
      </c>
      <c r="AH47">
        <v>0</v>
      </c>
      <c r="AI47">
        <v>8000</v>
      </c>
      <c r="AJ47">
        <v>930</v>
      </c>
      <c r="AK47" t="s">
        <v>274</v>
      </c>
      <c r="AL47">
        <v>930</v>
      </c>
      <c r="AM47" t="s">
        <v>274</v>
      </c>
      <c r="AN47" t="s">
        <v>274</v>
      </c>
      <c r="AO47">
        <v>0</v>
      </c>
      <c r="AP47" t="s">
        <v>276</v>
      </c>
      <c r="AQ47" t="s">
        <v>276</v>
      </c>
      <c r="AR47" t="s">
        <v>276</v>
      </c>
      <c r="AS47" t="s">
        <v>276</v>
      </c>
      <c r="AT47" t="s">
        <v>276</v>
      </c>
      <c r="AU47" t="s">
        <v>276</v>
      </c>
      <c r="AV47" t="s">
        <v>276</v>
      </c>
      <c r="AW47" t="s">
        <v>276</v>
      </c>
      <c r="AX47" t="s">
        <v>276</v>
      </c>
      <c r="AY47" t="s">
        <v>276</v>
      </c>
      <c r="AZ47" t="s">
        <v>276</v>
      </c>
      <c r="BA47" t="s">
        <v>276</v>
      </c>
      <c r="BB47" t="s">
        <v>276</v>
      </c>
      <c r="BC47" t="s">
        <v>276</v>
      </c>
      <c r="BD47" t="s">
        <v>276</v>
      </c>
      <c r="BE47" t="s">
        <v>276</v>
      </c>
      <c r="BF47" t="s">
        <v>276</v>
      </c>
      <c r="BG47" t="s">
        <v>276</v>
      </c>
      <c r="BH47" t="s">
        <v>276</v>
      </c>
      <c r="BI47" t="s">
        <v>276</v>
      </c>
      <c r="BJ47" t="s">
        <v>276</v>
      </c>
      <c r="BK47" t="s">
        <v>276</v>
      </c>
      <c r="BL47" t="s">
        <v>276</v>
      </c>
      <c r="BM47" t="s">
        <v>276</v>
      </c>
      <c r="BN47" t="s">
        <v>276</v>
      </c>
      <c r="BO47" t="s">
        <v>276</v>
      </c>
      <c r="BP47" t="s">
        <v>276</v>
      </c>
      <c r="BQ47" t="s">
        <v>276</v>
      </c>
      <c r="BR47" t="s">
        <v>276</v>
      </c>
      <c r="BS47" t="s">
        <v>276</v>
      </c>
      <c r="BT47" t="s">
        <v>276</v>
      </c>
      <c r="BU47" t="s">
        <v>276</v>
      </c>
      <c r="BV47" t="s">
        <v>276</v>
      </c>
      <c r="BW47" t="s">
        <v>276</v>
      </c>
      <c r="BX47" t="s">
        <v>276</v>
      </c>
      <c r="BY47" t="s">
        <v>276</v>
      </c>
      <c r="BZ47" t="s">
        <v>276</v>
      </c>
      <c r="CA47" t="s">
        <v>276</v>
      </c>
      <c r="CB47" t="s">
        <v>276</v>
      </c>
      <c r="CC47" t="s">
        <v>276</v>
      </c>
      <c r="CD47" t="s">
        <v>276</v>
      </c>
      <c r="CE47" t="s">
        <v>276</v>
      </c>
      <c r="CF47" t="s">
        <v>276</v>
      </c>
      <c r="CG47" t="s">
        <v>276</v>
      </c>
      <c r="CH47" t="s">
        <v>276</v>
      </c>
      <c r="CI47" t="s">
        <v>276</v>
      </c>
      <c r="CJ47" t="s">
        <v>276</v>
      </c>
      <c r="CK47" t="s">
        <v>276</v>
      </c>
      <c r="CL47" t="s">
        <v>276</v>
      </c>
      <c r="CM47" t="s">
        <v>276</v>
      </c>
      <c r="CN47" t="s">
        <v>276</v>
      </c>
      <c r="CO47" t="s">
        <v>276</v>
      </c>
      <c r="CP47" t="s">
        <v>276</v>
      </c>
      <c r="CQ47" t="s">
        <v>276</v>
      </c>
      <c r="CR47" t="s">
        <v>276</v>
      </c>
      <c r="CS47" t="s">
        <v>276</v>
      </c>
      <c r="CT47" t="s">
        <v>276</v>
      </c>
      <c r="CU47" t="s">
        <v>276</v>
      </c>
      <c r="CV47" t="s">
        <v>276</v>
      </c>
      <c r="CW47" t="s">
        <v>276</v>
      </c>
      <c r="CX47" t="s">
        <v>276</v>
      </c>
      <c r="CY47" t="s">
        <v>276</v>
      </c>
      <c r="CZ47" t="s">
        <v>276</v>
      </c>
      <c r="DA47" t="s">
        <v>276</v>
      </c>
      <c r="DB47" t="s">
        <v>276</v>
      </c>
      <c r="DC47" t="s">
        <v>276</v>
      </c>
      <c r="DD47" t="s">
        <v>276</v>
      </c>
      <c r="DE47" t="s">
        <v>276</v>
      </c>
      <c r="DG47">
        <v>17</v>
      </c>
      <c r="DH47" t="str">
        <f t="shared" si="0"/>
        <v>CT</v>
      </c>
      <c r="DI47" t="s">
        <v>6</v>
      </c>
      <c r="DJ47" s="102">
        <v>2023</v>
      </c>
      <c r="DK47" s="99" t="s">
        <v>268</v>
      </c>
      <c r="DL47" t="str" cm="1">
        <f t="array" ref="DL47">INDEX(stateTaxData[],MATCH(1,(stateTaxData[taxYear]=$DJ47)*(stateTaxData[FilingStatusFlag]=DL$3)*(stateTaxData[stateName]=$DI47),0),MATCH($DK47,stateTaxData[#Headers],0))</f>
        <v>NA</v>
      </c>
      <c r="DM47" t="str" cm="1">
        <f t="array" ref="DM47">INDEX(stateTaxData[],MATCH(1,(stateTaxData[taxYear]=$DJ47)*(stateTaxData[FilingStatusFlag]=DM$3)*(stateTaxData[stateName]=$DI47),0),MATCH($DK47,stateTaxData[#Headers],0))</f>
        <v>NA</v>
      </c>
      <c r="DN47" t="str" cm="1">
        <f t="array" ref="DN47">INDEX(stateTaxData[],MATCH(1,(stateTaxData[taxYear]=$DJ47)*(stateTaxData[FilingStatusFlag]=DN$3)*(stateTaxData[stateName]=$DI47),0),MATCH($DK47,stateTaxData[#Headers],0))</f>
        <v>NA</v>
      </c>
      <c r="DO47" t="str" cm="1">
        <f t="array" ref="DO47">INDEX(stateTaxData[],MATCH(1,(stateTaxData[taxYear]=$DJ47)*(stateTaxData[FilingStatusFlag]=DO$3)*(stateTaxData[stateName]=$DI47),0),MATCH($DK47,stateTaxData[#Headers],0))</f>
        <v>NA</v>
      </c>
    </row>
    <row r="48" spans="1:119">
      <c r="A48">
        <v>47</v>
      </c>
      <c r="B48" t="s">
        <v>272</v>
      </c>
      <c r="C48" t="s">
        <v>46</v>
      </c>
      <c r="D48">
        <v>53</v>
      </c>
      <c r="E48">
        <v>1</v>
      </c>
      <c r="F48" t="s">
        <v>50</v>
      </c>
      <c r="G48" t="s">
        <v>273</v>
      </c>
      <c r="H48">
        <v>2024</v>
      </c>
      <c r="I48">
        <v>2023</v>
      </c>
      <c r="J48">
        <v>0</v>
      </c>
      <c r="K48">
        <v>9999999</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250000</v>
      </c>
      <c r="AJ48">
        <v>0</v>
      </c>
      <c r="AK48" t="s">
        <v>274</v>
      </c>
      <c r="AL48">
        <v>0</v>
      </c>
      <c r="AM48" t="s">
        <v>274</v>
      </c>
      <c r="AN48" t="s">
        <v>274</v>
      </c>
      <c r="AO48">
        <v>0</v>
      </c>
      <c r="AP48" t="s">
        <v>276</v>
      </c>
      <c r="AQ48" t="s">
        <v>276</v>
      </c>
      <c r="AR48" t="s">
        <v>276</v>
      </c>
      <c r="AS48" t="s">
        <v>276</v>
      </c>
      <c r="AT48" t="s">
        <v>276</v>
      </c>
      <c r="AU48" t="s">
        <v>276</v>
      </c>
      <c r="AV48" t="s">
        <v>276</v>
      </c>
      <c r="AW48" t="s">
        <v>276</v>
      </c>
      <c r="AX48" t="s">
        <v>276</v>
      </c>
      <c r="AY48" t="s">
        <v>276</v>
      </c>
      <c r="AZ48" t="s">
        <v>276</v>
      </c>
      <c r="BA48" t="s">
        <v>276</v>
      </c>
      <c r="BB48" t="s">
        <v>276</v>
      </c>
      <c r="BC48" t="s">
        <v>276</v>
      </c>
      <c r="BD48" t="s">
        <v>276</v>
      </c>
      <c r="BE48" t="s">
        <v>276</v>
      </c>
      <c r="BF48" t="s">
        <v>276</v>
      </c>
      <c r="BG48" t="s">
        <v>276</v>
      </c>
      <c r="BH48" t="s">
        <v>276</v>
      </c>
      <c r="BI48" t="s">
        <v>276</v>
      </c>
      <c r="BJ48" t="s">
        <v>276</v>
      </c>
      <c r="BK48" t="s">
        <v>276</v>
      </c>
      <c r="BL48" t="s">
        <v>276</v>
      </c>
      <c r="BM48" t="s">
        <v>276</v>
      </c>
      <c r="BN48" t="s">
        <v>276</v>
      </c>
      <c r="BO48" t="s">
        <v>276</v>
      </c>
      <c r="BP48" t="s">
        <v>276</v>
      </c>
      <c r="BQ48" t="s">
        <v>276</v>
      </c>
      <c r="BR48" t="s">
        <v>276</v>
      </c>
      <c r="BS48" t="s">
        <v>276</v>
      </c>
      <c r="BT48" t="s">
        <v>276</v>
      </c>
      <c r="BU48" t="s">
        <v>276</v>
      </c>
      <c r="BV48" t="s">
        <v>276</v>
      </c>
      <c r="BW48" t="s">
        <v>276</v>
      </c>
      <c r="BX48" t="s">
        <v>276</v>
      </c>
      <c r="BY48" t="s">
        <v>276</v>
      </c>
      <c r="BZ48" t="s">
        <v>276</v>
      </c>
      <c r="CA48" t="s">
        <v>276</v>
      </c>
      <c r="CB48" t="s">
        <v>276</v>
      </c>
      <c r="CC48" t="s">
        <v>276</v>
      </c>
      <c r="CD48" t="s">
        <v>276</v>
      </c>
      <c r="CE48" t="s">
        <v>276</v>
      </c>
      <c r="CF48" t="s">
        <v>276</v>
      </c>
      <c r="CG48" t="s">
        <v>276</v>
      </c>
      <c r="CH48" t="s">
        <v>276</v>
      </c>
      <c r="CI48" t="s">
        <v>276</v>
      </c>
      <c r="CJ48" t="s">
        <v>276</v>
      </c>
      <c r="CK48" t="s">
        <v>276</v>
      </c>
      <c r="CL48" t="s">
        <v>276</v>
      </c>
      <c r="CM48" t="s">
        <v>276</v>
      </c>
      <c r="CN48" t="s">
        <v>276</v>
      </c>
      <c r="CO48" t="s">
        <v>276</v>
      </c>
      <c r="CP48" t="s">
        <v>276</v>
      </c>
      <c r="CQ48" t="s">
        <v>276</v>
      </c>
      <c r="CR48" t="s">
        <v>276</v>
      </c>
      <c r="CS48" t="s">
        <v>276</v>
      </c>
      <c r="CT48" t="s">
        <v>276</v>
      </c>
      <c r="CU48" t="s">
        <v>276</v>
      </c>
      <c r="CV48" t="s">
        <v>276</v>
      </c>
      <c r="CW48" t="s">
        <v>276</v>
      </c>
      <c r="CX48" t="s">
        <v>276</v>
      </c>
      <c r="CY48" t="s">
        <v>276</v>
      </c>
      <c r="CZ48" t="s">
        <v>276</v>
      </c>
      <c r="DA48" t="s">
        <v>276</v>
      </c>
      <c r="DB48" t="s">
        <v>276</v>
      </c>
      <c r="DC48" t="s">
        <v>276</v>
      </c>
      <c r="DD48" t="s">
        <v>276</v>
      </c>
      <c r="DE48" t="s">
        <v>276</v>
      </c>
      <c r="DH48" t="str">
        <f t="shared" si="0"/>
        <v>IL</v>
      </c>
      <c r="DI48" t="s">
        <v>12</v>
      </c>
      <c r="DJ48" s="102">
        <v>2023</v>
      </c>
      <c r="DK48" s="99" t="s">
        <v>240</v>
      </c>
      <c r="DL48" cm="1">
        <f t="array" ref="DL48">INDEX(stateTaxData[],MATCH(1,(stateTaxData[taxYear]=$DJ48)*(stateTaxData[FilingStatusFlag]=DL$3)*(stateTaxData[stateName]=$DI48),0),MATCH($DK48,stateTaxData[#Headers],0))</f>
        <v>250000</v>
      </c>
      <c r="DM48" cm="1">
        <f t="array" ref="DM48">INDEX(stateTaxData[],MATCH(1,(stateTaxData[taxYear]=$DJ48)*(stateTaxData[FilingStatusFlag]=DM$3)*(stateTaxData[stateName]=$DI48),0),MATCH($DK48,stateTaxData[#Headers],0))</f>
        <v>500000</v>
      </c>
      <c r="DN48" cm="1">
        <f t="array" ref="DN48">INDEX(stateTaxData[],MATCH(1,(stateTaxData[taxYear]=$DJ48)*(stateTaxData[FilingStatusFlag]=DN$3)*(stateTaxData[stateName]=$DI48),0),MATCH($DK48,stateTaxData[#Headers],0))</f>
        <v>250000</v>
      </c>
      <c r="DO48" cm="1">
        <f t="array" ref="DO48">INDEX(stateTaxData[],MATCH(1,(stateTaxData[taxYear]=$DJ48)*(stateTaxData[FilingStatusFlag]=DO$3)*(stateTaxData[stateName]=$DI48),0),MATCH($DK48,stateTaxData[#Headers],0))</f>
        <v>250000</v>
      </c>
    </row>
    <row r="49" spans="1:119">
      <c r="A49">
        <v>48</v>
      </c>
      <c r="B49" t="s">
        <v>272</v>
      </c>
      <c r="C49" t="s">
        <v>47</v>
      </c>
      <c r="D49">
        <v>54</v>
      </c>
      <c r="E49">
        <v>1</v>
      </c>
      <c r="F49" t="s">
        <v>50</v>
      </c>
      <c r="G49" t="s">
        <v>273</v>
      </c>
      <c r="H49">
        <v>2024</v>
      </c>
      <c r="I49">
        <v>2023</v>
      </c>
      <c r="J49">
        <v>0</v>
      </c>
      <c r="K49">
        <v>10000</v>
      </c>
      <c r="L49">
        <v>25000</v>
      </c>
      <c r="M49">
        <v>40000</v>
      </c>
      <c r="N49">
        <v>60000</v>
      </c>
      <c r="O49">
        <v>9999999</v>
      </c>
      <c r="P49">
        <v>0</v>
      </c>
      <c r="Q49">
        <v>0</v>
      </c>
      <c r="R49">
        <v>0</v>
      </c>
      <c r="S49">
        <v>0</v>
      </c>
      <c r="T49">
        <v>0</v>
      </c>
      <c r="U49">
        <v>0</v>
      </c>
      <c r="V49">
        <v>0</v>
      </c>
      <c r="W49">
        <v>2.3599999999999999E-2</v>
      </c>
      <c r="X49">
        <v>3.15E-2</v>
      </c>
      <c r="Y49">
        <v>3.5400000000000001E-2</v>
      </c>
      <c r="Z49">
        <v>4.7199999999999999E-2</v>
      </c>
      <c r="AA49">
        <v>5.1200000000000002E-2</v>
      </c>
      <c r="AB49">
        <v>0</v>
      </c>
      <c r="AC49">
        <v>0</v>
      </c>
      <c r="AD49">
        <v>0</v>
      </c>
      <c r="AE49">
        <v>0</v>
      </c>
      <c r="AF49">
        <v>0</v>
      </c>
      <c r="AG49">
        <v>0</v>
      </c>
      <c r="AH49">
        <v>0</v>
      </c>
      <c r="AI49">
        <v>0</v>
      </c>
      <c r="AJ49">
        <v>2000</v>
      </c>
      <c r="AK49" t="s">
        <v>274</v>
      </c>
      <c r="AL49">
        <v>2000</v>
      </c>
      <c r="AM49" t="s">
        <v>274</v>
      </c>
      <c r="AN49" t="s">
        <v>274</v>
      </c>
      <c r="AO49">
        <v>0</v>
      </c>
      <c r="AP49" t="s">
        <v>276</v>
      </c>
      <c r="AQ49" t="s">
        <v>276</v>
      </c>
      <c r="AR49" t="s">
        <v>276</v>
      </c>
      <c r="AS49" t="s">
        <v>276</v>
      </c>
      <c r="AT49" t="s">
        <v>276</v>
      </c>
      <c r="AU49" t="s">
        <v>276</v>
      </c>
      <c r="AV49" t="s">
        <v>276</v>
      </c>
      <c r="AW49" t="s">
        <v>276</v>
      </c>
      <c r="AX49" t="s">
        <v>276</v>
      </c>
      <c r="AY49" t="s">
        <v>276</v>
      </c>
      <c r="AZ49" t="s">
        <v>276</v>
      </c>
      <c r="BA49" t="s">
        <v>276</v>
      </c>
      <c r="BB49" t="s">
        <v>276</v>
      </c>
      <c r="BC49" t="s">
        <v>276</v>
      </c>
      <c r="BD49" t="s">
        <v>276</v>
      </c>
      <c r="BE49" t="s">
        <v>276</v>
      </c>
      <c r="BF49" t="s">
        <v>276</v>
      </c>
      <c r="BG49" t="s">
        <v>276</v>
      </c>
      <c r="BH49" t="s">
        <v>276</v>
      </c>
      <c r="BI49" t="s">
        <v>276</v>
      </c>
      <c r="BJ49" t="s">
        <v>276</v>
      </c>
      <c r="BK49" t="s">
        <v>276</v>
      </c>
      <c r="BL49" t="s">
        <v>276</v>
      </c>
      <c r="BM49" t="s">
        <v>276</v>
      </c>
      <c r="BN49" t="s">
        <v>276</v>
      </c>
      <c r="BO49" t="s">
        <v>276</v>
      </c>
      <c r="BP49" t="s">
        <v>276</v>
      </c>
      <c r="BQ49" t="s">
        <v>276</v>
      </c>
      <c r="BR49" t="s">
        <v>276</v>
      </c>
      <c r="BS49" t="s">
        <v>276</v>
      </c>
      <c r="BT49" t="s">
        <v>276</v>
      </c>
      <c r="BU49" t="s">
        <v>276</v>
      </c>
      <c r="BV49" t="s">
        <v>276</v>
      </c>
      <c r="BW49" t="s">
        <v>276</v>
      </c>
      <c r="BX49" t="s">
        <v>276</v>
      </c>
      <c r="BY49" t="s">
        <v>276</v>
      </c>
      <c r="BZ49" t="s">
        <v>276</v>
      </c>
      <c r="CA49" t="s">
        <v>276</v>
      </c>
      <c r="CB49" t="s">
        <v>276</v>
      </c>
      <c r="CC49" t="s">
        <v>276</v>
      </c>
      <c r="CD49" t="s">
        <v>276</v>
      </c>
      <c r="CE49" t="s">
        <v>276</v>
      </c>
      <c r="CF49" t="s">
        <v>276</v>
      </c>
      <c r="CG49" t="s">
        <v>276</v>
      </c>
      <c r="CH49" t="s">
        <v>276</v>
      </c>
      <c r="CI49" t="s">
        <v>276</v>
      </c>
      <c r="CJ49" t="s">
        <v>276</v>
      </c>
      <c r="CK49" t="s">
        <v>276</v>
      </c>
      <c r="CL49" t="s">
        <v>276</v>
      </c>
      <c r="CM49" t="s">
        <v>276</v>
      </c>
      <c r="CN49" t="s">
        <v>276</v>
      </c>
      <c r="CO49" t="s">
        <v>276</v>
      </c>
      <c r="CP49" t="s">
        <v>276</v>
      </c>
      <c r="CQ49" t="s">
        <v>276</v>
      </c>
      <c r="CR49" t="s">
        <v>276</v>
      </c>
      <c r="CS49" t="s">
        <v>276</v>
      </c>
      <c r="CT49" t="s">
        <v>276</v>
      </c>
      <c r="CU49" t="s">
        <v>276</v>
      </c>
      <c r="CV49" t="s">
        <v>276</v>
      </c>
      <c r="CW49" t="s">
        <v>276</v>
      </c>
      <c r="CX49" t="s">
        <v>276</v>
      </c>
      <c r="CY49" t="s">
        <v>276</v>
      </c>
      <c r="CZ49" t="s">
        <v>276</v>
      </c>
      <c r="DA49" t="s">
        <v>276</v>
      </c>
      <c r="DB49" t="s">
        <v>276</v>
      </c>
      <c r="DC49" t="s">
        <v>276</v>
      </c>
      <c r="DD49" t="s">
        <v>276</v>
      </c>
      <c r="DE49" t="s">
        <v>276</v>
      </c>
      <c r="DH49" t="str">
        <f t="shared" si="0"/>
        <v>MD</v>
      </c>
      <c r="DI49" t="s">
        <v>19</v>
      </c>
      <c r="DJ49" s="102">
        <v>2023</v>
      </c>
      <c r="DK49" s="99" t="s">
        <v>244</v>
      </c>
      <c r="DL49" cm="1">
        <f t="array" ref="DL49">INDEX(stateTaxData[],MATCH(1,(stateTaxData[taxYear]=$DJ49)*(stateTaxData[FilingStatusFlag]=DL$3)*(stateTaxData[stateName]=$DI49),0),MATCH($DK49,stateTaxData[#Headers],0))</f>
        <v>0.66666666699999999</v>
      </c>
      <c r="DM49" cm="1">
        <f t="array" ref="DM49">INDEX(stateTaxData[],MATCH(1,(stateTaxData[taxYear]=$DJ49)*(stateTaxData[FilingStatusFlag]=DM$3)*(stateTaxData[stateName]=$DI49),0),MATCH($DK49,stateTaxData[#Headers],0))</f>
        <v>0.75</v>
      </c>
      <c r="DN49" cm="1">
        <f t="array" ref="DN49">INDEX(stateTaxData[],MATCH(1,(stateTaxData[taxYear]=$DJ49)*(stateTaxData[FilingStatusFlag]=DN$3)*(stateTaxData[stateName]=$DI49),0),MATCH($DK49,stateTaxData[#Headers],0))</f>
        <v>0.66666666699999999</v>
      </c>
      <c r="DO49" cm="1">
        <f t="array" ref="DO49">INDEX(stateTaxData[],MATCH(1,(stateTaxData[taxYear]=$DJ49)*(stateTaxData[FilingStatusFlag]=DO$3)*(stateTaxData[stateName]=$DI49),0),MATCH($DK49,stateTaxData[#Headers],0))</f>
        <v>0.66666666699999999</v>
      </c>
    </row>
    <row r="50" spans="1:119">
      <c r="A50">
        <v>49</v>
      </c>
      <c r="B50" t="s">
        <v>272</v>
      </c>
      <c r="C50" t="s">
        <v>48</v>
      </c>
      <c r="D50">
        <v>55</v>
      </c>
      <c r="E50">
        <v>1</v>
      </c>
      <c r="F50" t="s">
        <v>50</v>
      </c>
      <c r="G50" t="s">
        <v>273</v>
      </c>
      <c r="H50">
        <v>2024</v>
      </c>
      <c r="I50">
        <v>2023</v>
      </c>
      <c r="J50">
        <v>0</v>
      </c>
      <c r="K50">
        <v>13810</v>
      </c>
      <c r="L50">
        <v>27630</v>
      </c>
      <c r="M50">
        <v>304170</v>
      </c>
      <c r="N50">
        <v>9999999</v>
      </c>
      <c r="O50">
        <v>0</v>
      </c>
      <c r="P50">
        <v>0</v>
      </c>
      <c r="Q50">
        <v>0</v>
      </c>
      <c r="R50">
        <v>0</v>
      </c>
      <c r="S50">
        <v>0</v>
      </c>
      <c r="T50">
        <v>0</v>
      </c>
      <c r="U50">
        <v>0</v>
      </c>
      <c r="V50">
        <v>0</v>
      </c>
      <c r="W50">
        <v>3.5000000000000003E-2</v>
      </c>
      <c r="X50">
        <v>4.3999999999999997E-2</v>
      </c>
      <c r="Y50">
        <v>5.2999999999999999E-2</v>
      </c>
      <c r="Z50">
        <v>7.6499999999999999E-2</v>
      </c>
      <c r="AA50">
        <v>0</v>
      </c>
      <c r="AB50">
        <v>0</v>
      </c>
      <c r="AC50">
        <v>0</v>
      </c>
      <c r="AD50">
        <v>0</v>
      </c>
      <c r="AE50">
        <v>0</v>
      </c>
      <c r="AF50">
        <v>0</v>
      </c>
      <c r="AG50">
        <v>0</v>
      </c>
      <c r="AH50">
        <v>0</v>
      </c>
      <c r="AI50">
        <v>12760</v>
      </c>
      <c r="AJ50">
        <v>700</v>
      </c>
      <c r="AK50" t="s">
        <v>274</v>
      </c>
      <c r="AL50">
        <v>700</v>
      </c>
      <c r="AM50" t="s">
        <v>274</v>
      </c>
      <c r="AN50" t="s">
        <v>274</v>
      </c>
      <c r="AO50">
        <v>0</v>
      </c>
      <c r="AP50" t="s">
        <v>276</v>
      </c>
      <c r="AQ50" t="s">
        <v>276</v>
      </c>
      <c r="AR50" t="s">
        <v>276</v>
      </c>
      <c r="AS50" t="s">
        <v>276</v>
      </c>
      <c r="AT50" t="s">
        <v>276</v>
      </c>
      <c r="AU50" t="s">
        <v>276</v>
      </c>
      <c r="AV50" t="s">
        <v>276</v>
      </c>
      <c r="AW50" t="s">
        <v>276</v>
      </c>
      <c r="AX50" t="s">
        <v>276</v>
      </c>
      <c r="AY50" t="s">
        <v>276</v>
      </c>
      <c r="AZ50" t="s">
        <v>276</v>
      </c>
      <c r="BA50" t="s">
        <v>276</v>
      </c>
      <c r="BB50" t="s">
        <v>276</v>
      </c>
      <c r="BC50" t="s">
        <v>276</v>
      </c>
      <c r="BD50" t="s">
        <v>276</v>
      </c>
      <c r="BE50" t="s">
        <v>276</v>
      </c>
      <c r="BF50" t="s">
        <v>276</v>
      </c>
      <c r="BG50" t="s">
        <v>276</v>
      </c>
      <c r="BH50" t="s">
        <v>276</v>
      </c>
      <c r="BI50" t="s">
        <v>276</v>
      </c>
      <c r="BJ50" t="s">
        <v>276</v>
      </c>
      <c r="BK50" t="s">
        <v>276</v>
      </c>
      <c r="BL50" t="s">
        <v>276</v>
      </c>
      <c r="BM50" t="s">
        <v>276</v>
      </c>
      <c r="BN50" t="s">
        <v>276</v>
      </c>
      <c r="BO50" t="s">
        <v>276</v>
      </c>
      <c r="BP50" t="s">
        <v>276</v>
      </c>
      <c r="BQ50" t="s">
        <v>276</v>
      </c>
      <c r="BR50" t="s">
        <v>276</v>
      </c>
      <c r="BS50" t="s">
        <v>276</v>
      </c>
      <c r="BT50" t="s">
        <v>276</v>
      </c>
      <c r="BU50" t="s">
        <v>276</v>
      </c>
      <c r="BV50" t="s">
        <v>276</v>
      </c>
      <c r="BW50" t="s">
        <v>276</v>
      </c>
      <c r="BX50" t="s">
        <v>276</v>
      </c>
      <c r="BY50" t="s">
        <v>276</v>
      </c>
      <c r="BZ50" t="s">
        <v>276</v>
      </c>
      <c r="CA50" t="s">
        <v>276</v>
      </c>
      <c r="CB50" t="s">
        <v>276</v>
      </c>
      <c r="CC50" t="s">
        <v>276</v>
      </c>
      <c r="CD50" t="s">
        <v>276</v>
      </c>
      <c r="CE50" t="s">
        <v>276</v>
      </c>
      <c r="CF50" t="s">
        <v>276</v>
      </c>
      <c r="CG50" t="s">
        <v>276</v>
      </c>
      <c r="CH50" t="s">
        <v>276</v>
      </c>
      <c r="CI50" t="s">
        <v>276</v>
      </c>
      <c r="CJ50" t="s">
        <v>276</v>
      </c>
      <c r="CK50" t="s">
        <v>276</v>
      </c>
      <c r="CL50" t="s">
        <v>276</v>
      </c>
      <c r="CM50" t="s">
        <v>276</v>
      </c>
      <c r="CN50" t="s">
        <v>276</v>
      </c>
      <c r="CO50" t="s">
        <v>276</v>
      </c>
      <c r="CP50" t="s">
        <v>276</v>
      </c>
      <c r="CQ50" t="s">
        <v>276</v>
      </c>
      <c r="CR50" t="s">
        <v>276</v>
      </c>
      <c r="CS50" t="s">
        <v>276</v>
      </c>
      <c r="CT50" t="s">
        <v>276</v>
      </c>
      <c r="CU50" t="s">
        <v>276</v>
      </c>
      <c r="CV50">
        <v>18400</v>
      </c>
      <c r="CW50">
        <v>0.12000037600000001</v>
      </c>
      <c r="CX50" t="s">
        <v>276</v>
      </c>
      <c r="CY50" t="s">
        <v>276</v>
      </c>
      <c r="CZ50" t="s">
        <v>276</v>
      </c>
      <c r="DA50" t="s">
        <v>276</v>
      </c>
      <c r="DB50" t="s">
        <v>276</v>
      </c>
      <c r="DC50" t="s">
        <v>276</v>
      </c>
      <c r="DD50" t="s">
        <v>276</v>
      </c>
      <c r="DE50" t="s">
        <v>276</v>
      </c>
      <c r="DH50" t="str">
        <f t="shared" si="0"/>
        <v>MD</v>
      </c>
      <c r="DI50" t="s">
        <v>19</v>
      </c>
      <c r="DJ50" s="102">
        <v>2023</v>
      </c>
      <c r="DK50" s="99" t="s">
        <v>243</v>
      </c>
      <c r="DL50" cm="1">
        <f t="array" ref="DL50">INDEX(stateTaxData[],MATCH(1,(stateTaxData[taxYear]=$DJ50)*(stateTaxData[FilingStatusFlag]=DL$3)*(stateTaxData[stateName]=$DI50),0),MATCH($DK50,stateTaxData[#Headers],0))</f>
        <v>100000</v>
      </c>
      <c r="DM50" cm="1">
        <f t="array" ref="DM50">INDEX(stateTaxData[],MATCH(1,(stateTaxData[taxYear]=$DJ50)*(stateTaxData[FilingStatusFlag]=DM$3)*(stateTaxData[stateName]=$DI50),0),MATCH($DK50,stateTaxData[#Headers],0))</f>
        <v>200000</v>
      </c>
      <c r="DN50" cm="1">
        <f t="array" ref="DN50">INDEX(stateTaxData[],MATCH(1,(stateTaxData[taxYear]=$DJ50)*(stateTaxData[FilingStatusFlag]=DN$3)*(stateTaxData[stateName]=$DI50),0),MATCH($DK50,stateTaxData[#Headers],0))</f>
        <v>100000</v>
      </c>
      <c r="DO50" cm="1">
        <f t="array" ref="DO50">INDEX(stateTaxData[],MATCH(1,(stateTaxData[taxYear]=$DJ50)*(stateTaxData[FilingStatusFlag]=DO$3)*(stateTaxData[stateName]=$DI50),0),MATCH($DK50,stateTaxData[#Headers],0))</f>
        <v>100000</v>
      </c>
    </row>
    <row r="51" spans="1:119">
      <c r="A51">
        <v>50</v>
      </c>
      <c r="B51" t="s">
        <v>272</v>
      </c>
      <c r="C51" t="s">
        <v>49</v>
      </c>
      <c r="D51">
        <v>56</v>
      </c>
      <c r="E51">
        <v>1</v>
      </c>
      <c r="F51" t="s">
        <v>50</v>
      </c>
      <c r="G51" t="s">
        <v>273</v>
      </c>
      <c r="H51">
        <v>2024</v>
      </c>
      <c r="I51">
        <v>2023</v>
      </c>
      <c r="J51">
        <v>0</v>
      </c>
      <c r="K51">
        <v>9999999</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t="s">
        <v>274</v>
      </c>
      <c r="AL51">
        <v>0</v>
      </c>
      <c r="AM51" t="s">
        <v>274</v>
      </c>
      <c r="AN51" t="s">
        <v>274</v>
      </c>
      <c r="AO51">
        <v>0</v>
      </c>
      <c r="AP51" t="s">
        <v>276</v>
      </c>
      <c r="AQ51" t="s">
        <v>276</v>
      </c>
      <c r="AR51" t="s">
        <v>276</v>
      </c>
      <c r="AS51" t="s">
        <v>276</v>
      </c>
      <c r="AT51" t="s">
        <v>276</v>
      </c>
      <c r="AU51" t="s">
        <v>276</v>
      </c>
      <c r="AV51" t="s">
        <v>276</v>
      </c>
      <c r="AW51" t="s">
        <v>276</v>
      </c>
      <c r="AX51" t="s">
        <v>276</v>
      </c>
      <c r="AY51" t="s">
        <v>276</v>
      </c>
      <c r="AZ51" t="s">
        <v>276</v>
      </c>
      <c r="BA51" t="s">
        <v>276</v>
      </c>
      <c r="BB51" t="s">
        <v>276</v>
      </c>
      <c r="BC51" t="s">
        <v>276</v>
      </c>
      <c r="BD51" t="s">
        <v>276</v>
      </c>
      <c r="BE51" t="s">
        <v>276</v>
      </c>
      <c r="BF51" t="s">
        <v>276</v>
      </c>
      <c r="BG51" t="s">
        <v>276</v>
      </c>
      <c r="BH51" t="s">
        <v>276</v>
      </c>
      <c r="BI51" t="s">
        <v>276</v>
      </c>
      <c r="BJ51" t="s">
        <v>276</v>
      </c>
      <c r="BK51" t="s">
        <v>276</v>
      </c>
      <c r="BL51" t="s">
        <v>276</v>
      </c>
      <c r="BM51" t="s">
        <v>276</v>
      </c>
      <c r="BN51" t="s">
        <v>276</v>
      </c>
      <c r="BO51" t="s">
        <v>276</v>
      </c>
      <c r="BP51" t="s">
        <v>276</v>
      </c>
      <c r="BQ51" t="s">
        <v>276</v>
      </c>
      <c r="BR51" t="s">
        <v>276</v>
      </c>
      <c r="BS51" t="s">
        <v>276</v>
      </c>
      <c r="BT51" t="s">
        <v>276</v>
      </c>
      <c r="BU51" t="s">
        <v>276</v>
      </c>
      <c r="BV51" t="s">
        <v>276</v>
      </c>
      <c r="BW51" t="s">
        <v>276</v>
      </c>
      <c r="BX51" t="s">
        <v>276</v>
      </c>
      <c r="BY51" t="s">
        <v>276</v>
      </c>
      <c r="BZ51" t="s">
        <v>276</v>
      </c>
      <c r="CA51" t="s">
        <v>276</v>
      </c>
      <c r="CB51" t="s">
        <v>276</v>
      </c>
      <c r="CC51" t="s">
        <v>276</v>
      </c>
      <c r="CD51" t="s">
        <v>276</v>
      </c>
      <c r="CE51" t="s">
        <v>276</v>
      </c>
      <c r="CF51" t="s">
        <v>276</v>
      </c>
      <c r="CG51" t="s">
        <v>276</v>
      </c>
      <c r="CH51" t="s">
        <v>276</v>
      </c>
      <c r="CI51" t="s">
        <v>276</v>
      </c>
      <c r="CJ51" t="s">
        <v>276</v>
      </c>
      <c r="CK51" t="s">
        <v>276</v>
      </c>
      <c r="CL51" t="s">
        <v>276</v>
      </c>
      <c r="CM51" t="s">
        <v>276</v>
      </c>
      <c r="CN51" t="s">
        <v>276</v>
      </c>
      <c r="CO51" t="s">
        <v>276</v>
      </c>
      <c r="CP51" t="s">
        <v>276</v>
      </c>
      <c r="CQ51" t="s">
        <v>276</v>
      </c>
      <c r="CR51" t="s">
        <v>276</v>
      </c>
      <c r="CS51" t="s">
        <v>276</v>
      </c>
      <c r="CT51" t="s">
        <v>276</v>
      </c>
      <c r="CU51" t="s">
        <v>276</v>
      </c>
      <c r="CV51" t="s">
        <v>276</v>
      </c>
      <c r="CW51" t="s">
        <v>276</v>
      </c>
      <c r="CX51" t="s">
        <v>276</v>
      </c>
      <c r="CY51" t="s">
        <v>276</v>
      </c>
      <c r="CZ51" t="s">
        <v>276</v>
      </c>
      <c r="DA51" t="s">
        <v>276</v>
      </c>
      <c r="DB51" t="s">
        <v>276</v>
      </c>
      <c r="DC51" t="s">
        <v>276</v>
      </c>
      <c r="DD51" t="s">
        <v>276</v>
      </c>
      <c r="DE51" t="s">
        <v>276</v>
      </c>
      <c r="DH51" t="str">
        <f t="shared" si="0"/>
        <v>MD</v>
      </c>
      <c r="DI51" t="s">
        <v>19</v>
      </c>
      <c r="DJ51" s="102">
        <v>2023</v>
      </c>
      <c r="DK51" s="99" t="s">
        <v>241</v>
      </c>
      <c r="DL51" cm="1">
        <f t="array" ref="DL51">INDEX(stateTaxData[],MATCH(1,(stateTaxData[taxYear]=$DJ51)*(stateTaxData[FilingStatusFlag]=DL$3)*(stateTaxData[stateName]=$DI51),0),MATCH($DK51,stateTaxData[#Headers],0))</f>
        <v>0.15</v>
      </c>
      <c r="DM51" cm="1">
        <f t="array" ref="DM51">INDEX(stateTaxData[],MATCH(1,(stateTaxData[taxYear]=$DJ51)*(stateTaxData[FilingStatusFlag]=DM$3)*(stateTaxData[stateName]=$DI51),0),MATCH($DK51,stateTaxData[#Headers],0))</f>
        <v>0.15</v>
      </c>
      <c r="DN51" cm="1">
        <f t="array" ref="DN51">INDEX(stateTaxData[],MATCH(1,(stateTaxData[taxYear]=$DJ51)*(stateTaxData[FilingStatusFlag]=DN$3)*(stateTaxData[stateName]=$DI51),0),MATCH($DK51,stateTaxData[#Headers],0))</f>
        <v>0.15</v>
      </c>
      <c r="DO51" cm="1">
        <f t="array" ref="DO51">INDEX(stateTaxData[],MATCH(1,(stateTaxData[taxYear]=$DJ51)*(stateTaxData[FilingStatusFlag]=DO$3)*(stateTaxData[stateName]=$DI51),0),MATCH($DK51,stateTaxData[#Headers],0))</f>
        <v>0.15</v>
      </c>
    </row>
    <row r="52" spans="1:119">
      <c r="A52">
        <v>51</v>
      </c>
      <c r="B52" t="s">
        <v>272</v>
      </c>
      <c r="C52" t="s">
        <v>278</v>
      </c>
      <c r="D52">
        <v>11</v>
      </c>
      <c r="E52">
        <v>1</v>
      </c>
      <c r="F52" t="s">
        <v>50</v>
      </c>
      <c r="G52" t="s">
        <v>273</v>
      </c>
      <c r="H52">
        <v>2024</v>
      </c>
      <c r="I52">
        <v>2023</v>
      </c>
      <c r="J52">
        <v>0</v>
      </c>
      <c r="K52">
        <v>10000</v>
      </c>
      <c r="L52">
        <v>40000</v>
      </c>
      <c r="M52">
        <v>60000</v>
      </c>
      <c r="N52">
        <v>250000</v>
      </c>
      <c r="O52" s="78">
        <v>500000</v>
      </c>
      <c r="P52" s="78">
        <v>1000000</v>
      </c>
      <c r="Q52">
        <v>9999999</v>
      </c>
      <c r="R52">
        <v>0</v>
      </c>
      <c r="S52">
        <v>0</v>
      </c>
      <c r="T52">
        <v>0</v>
      </c>
      <c r="U52">
        <v>0</v>
      </c>
      <c r="V52">
        <v>0</v>
      </c>
      <c r="W52">
        <v>0.04</v>
      </c>
      <c r="X52">
        <v>0.06</v>
      </c>
      <c r="Y52">
        <v>6.5000000000000002E-2</v>
      </c>
      <c r="Z52">
        <v>8.5000000000000006E-2</v>
      </c>
      <c r="AA52">
        <v>9.2499999999999999E-2</v>
      </c>
      <c r="AB52">
        <v>9.7500000000000003E-2</v>
      </c>
      <c r="AC52">
        <v>0.1075</v>
      </c>
      <c r="AD52">
        <v>0</v>
      </c>
      <c r="AE52">
        <v>0</v>
      </c>
      <c r="AF52">
        <v>0</v>
      </c>
      <c r="AG52">
        <v>0</v>
      </c>
      <c r="AH52">
        <v>0</v>
      </c>
      <c r="AI52">
        <v>13850</v>
      </c>
      <c r="AJ52">
        <v>0</v>
      </c>
      <c r="AK52" t="s">
        <v>274</v>
      </c>
      <c r="AL52">
        <v>0</v>
      </c>
      <c r="AM52" t="s">
        <v>274</v>
      </c>
      <c r="AN52" t="s">
        <v>274</v>
      </c>
      <c r="AO52">
        <v>0</v>
      </c>
      <c r="AP52" t="s">
        <v>276</v>
      </c>
      <c r="AQ52" t="s">
        <v>276</v>
      </c>
      <c r="AR52" t="s">
        <v>276</v>
      </c>
      <c r="AS52" t="s">
        <v>276</v>
      </c>
      <c r="AT52" t="s">
        <v>276</v>
      </c>
      <c r="AU52" t="s">
        <v>276</v>
      </c>
      <c r="AV52" t="s">
        <v>276</v>
      </c>
      <c r="AW52" t="s">
        <v>276</v>
      </c>
      <c r="AX52" t="s">
        <v>276</v>
      </c>
      <c r="AY52" t="s">
        <v>276</v>
      </c>
      <c r="AZ52" t="s">
        <v>276</v>
      </c>
      <c r="BA52" t="s">
        <v>276</v>
      </c>
      <c r="BB52" t="s">
        <v>276</v>
      </c>
      <c r="BC52" t="s">
        <v>276</v>
      </c>
      <c r="BD52" t="s">
        <v>276</v>
      </c>
      <c r="BE52" t="s">
        <v>276</v>
      </c>
      <c r="BF52" t="s">
        <v>276</v>
      </c>
      <c r="BG52" t="s">
        <v>276</v>
      </c>
      <c r="BH52" t="s">
        <v>276</v>
      </c>
      <c r="BI52" t="s">
        <v>276</v>
      </c>
      <c r="BJ52" t="s">
        <v>276</v>
      </c>
      <c r="BK52" t="s">
        <v>276</v>
      </c>
      <c r="BL52" t="s">
        <v>276</v>
      </c>
      <c r="BM52" t="s">
        <v>276</v>
      </c>
      <c r="BN52" t="s">
        <v>276</v>
      </c>
      <c r="BO52" t="s">
        <v>276</v>
      </c>
      <c r="BP52" t="s">
        <v>276</v>
      </c>
      <c r="BQ52" t="s">
        <v>276</v>
      </c>
      <c r="BR52" t="s">
        <v>276</v>
      </c>
      <c r="BS52" t="s">
        <v>276</v>
      </c>
      <c r="BT52" t="s">
        <v>276</v>
      </c>
      <c r="BU52" t="s">
        <v>276</v>
      </c>
      <c r="BV52" t="s">
        <v>276</v>
      </c>
      <c r="BW52" t="s">
        <v>276</v>
      </c>
      <c r="BX52" t="s">
        <v>276</v>
      </c>
      <c r="BY52" t="s">
        <v>276</v>
      </c>
      <c r="BZ52" t="s">
        <v>276</v>
      </c>
      <c r="CA52" t="s">
        <v>276</v>
      </c>
      <c r="CB52" t="s">
        <v>276</v>
      </c>
      <c r="CC52" t="s">
        <v>276</v>
      </c>
      <c r="CD52" t="s">
        <v>276</v>
      </c>
      <c r="CE52" t="s">
        <v>276</v>
      </c>
      <c r="CF52" t="s">
        <v>276</v>
      </c>
      <c r="CG52" t="s">
        <v>276</v>
      </c>
      <c r="CH52" t="s">
        <v>276</v>
      </c>
      <c r="CI52" t="s">
        <v>276</v>
      </c>
      <c r="CJ52" t="s">
        <v>276</v>
      </c>
      <c r="CK52" t="s">
        <v>276</v>
      </c>
      <c r="CL52" t="s">
        <v>276</v>
      </c>
      <c r="CM52" t="s">
        <v>276</v>
      </c>
      <c r="CN52" t="s">
        <v>276</v>
      </c>
      <c r="CO52" t="s">
        <v>276</v>
      </c>
      <c r="CP52" t="s">
        <v>276</v>
      </c>
      <c r="CQ52" t="s">
        <v>276</v>
      </c>
      <c r="CR52" t="s">
        <v>276</v>
      </c>
      <c r="CS52" t="s">
        <v>276</v>
      </c>
      <c r="CT52" t="s">
        <v>276</v>
      </c>
      <c r="CU52" t="s">
        <v>276</v>
      </c>
      <c r="CV52" t="s">
        <v>276</v>
      </c>
      <c r="CW52" t="s">
        <v>276</v>
      </c>
      <c r="CX52" t="s">
        <v>276</v>
      </c>
      <c r="CY52" t="s">
        <v>276</v>
      </c>
      <c r="CZ52" t="s">
        <v>276</v>
      </c>
      <c r="DA52" t="s">
        <v>276</v>
      </c>
      <c r="DB52" t="s">
        <v>276</v>
      </c>
      <c r="DC52" t="s">
        <v>276</v>
      </c>
      <c r="DD52" t="s">
        <v>276</v>
      </c>
      <c r="DE52" t="s">
        <v>276</v>
      </c>
      <c r="DH52" t="str">
        <f t="shared" si="0"/>
        <v>MD</v>
      </c>
      <c r="DI52" t="s">
        <v>19</v>
      </c>
      <c r="DJ52" s="102">
        <v>2023</v>
      </c>
      <c r="DK52" s="99" t="s">
        <v>242</v>
      </c>
      <c r="DL52" cm="1">
        <f t="array" ref="DL52">INDEX(stateTaxData[],MATCH(1,(stateTaxData[taxYear]=$DJ52)*(stateTaxData[FilingStatusFlag]=DL$3)*(stateTaxData[stateName]=$DI52),0),MATCH($DK52,stateTaxData[#Headers],0))</f>
        <v>1600</v>
      </c>
      <c r="DM52" cm="1">
        <f t="array" ref="DM52">INDEX(stateTaxData[],MATCH(1,(stateTaxData[taxYear]=$DJ52)*(stateTaxData[FilingStatusFlag]=DM$3)*(stateTaxData[stateName]=$DI52),0),MATCH($DK52,stateTaxData[#Headers],0))</f>
        <v>3200</v>
      </c>
      <c r="DN52" cm="1">
        <f t="array" ref="DN52">INDEX(stateTaxData[],MATCH(1,(stateTaxData[taxYear]=$DJ52)*(stateTaxData[FilingStatusFlag]=DN$3)*(stateTaxData[stateName]=$DI52),0),MATCH($DK52,stateTaxData[#Headers],0))</f>
        <v>3200</v>
      </c>
      <c r="DO52" cm="1">
        <f t="array" ref="DO52">INDEX(stateTaxData[],MATCH(1,(stateTaxData[taxYear]=$DJ52)*(stateTaxData[FilingStatusFlag]=DO$3)*(stateTaxData[stateName]=$DI52),0),MATCH($DK52,stateTaxData[#Headers],0))</f>
        <v>1600</v>
      </c>
    </row>
    <row r="53" spans="1:119">
      <c r="A53">
        <v>52</v>
      </c>
      <c r="B53" t="s">
        <v>272</v>
      </c>
      <c r="C53" t="s">
        <v>0</v>
      </c>
      <c r="D53">
        <v>1</v>
      </c>
      <c r="E53">
        <v>2</v>
      </c>
      <c r="F53" t="s">
        <v>79</v>
      </c>
      <c r="G53" t="s">
        <v>273</v>
      </c>
      <c r="H53">
        <v>2024</v>
      </c>
      <c r="I53">
        <v>2023</v>
      </c>
      <c r="J53">
        <v>0</v>
      </c>
      <c r="K53">
        <v>1000</v>
      </c>
      <c r="L53">
        <v>6000</v>
      </c>
      <c r="M53">
        <v>9999999</v>
      </c>
      <c r="N53">
        <v>0</v>
      </c>
      <c r="O53">
        <v>0</v>
      </c>
      <c r="P53">
        <v>0</v>
      </c>
      <c r="Q53">
        <v>0</v>
      </c>
      <c r="R53">
        <v>0</v>
      </c>
      <c r="S53">
        <v>0</v>
      </c>
      <c r="T53">
        <v>0</v>
      </c>
      <c r="U53">
        <v>0</v>
      </c>
      <c r="V53">
        <v>0</v>
      </c>
      <c r="W53">
        <v>0.02</v>
      </c>
      <c r="X53">
        <v>0.04</v>
      </c>
      <c r="Y53">
        <v>0.05</v>
      </c>
      <c r="Z53">
        <v>0</v>
      </c>
      <c r="AA53">
        <v>0</v>
      </c>
      <c r="AB53">
        <v>0</v>
      </c>
      <c r="AC53">
        <v>0</v>
      </c>
      <c r="AD53">
        <v>0</v>
      </c>
      <c r="AE53">
        <v>0</v>
      </c>
      <c r="AF53">
        <v>0</v>
      </c>
      <c r="AG53">
        <v>0</v>
      </c>
      <c r="AH53">
        <v>0</v>
      </c>
      <c r="AI53">
        <v>8500</v>
      </c>
      <c r="AJ53">
        <v>3000</v>
      </c>
      <c r="AK53" t="s">
        <v>274</v>
      </c>
      <c r="AL53">
        <v>1000</v>
      </c>
      <c r="AM53" t="s">
        <v>274</v>
      </c>
      <c r="AN53" t="s">
        <v>275</v>
      </c>
      <c r="AO53">
        <v>0</v>
      </c>
      <c r="AP53">
        <v>25500</v>
      </c>
      <c r="AQ53">
        <v>0.35</v>
      </c>
      <c r="AR53">
        <v>5000</v>
      </c>
      <c r="AS53">
        <v>20000</v>
      </c>
      <c r="AT53" s="78">
        <v>100000</v>
      </c>
      <c r="AU53">
        <v>500</v>
      </c>
      <c r="AV53">
        <v>300</v>
      </c>
      <c r="AW53" t="s">
        <v>276</v>
      </c>
      <c r="AX53" t="s">
        <v>276</v>
      </c>
      <c r="AY53" t="s">
        <v>276</v>
      </c>
      <c r="AZ53" t="s">
        <v>276</v>
      </c>
      <c r="BA53" t="s">
        <v>276</v>
      </c>
      <c r="BB53" t="s">
        <v>276</v>
      </c>
      <c r="BC53" t="s">
        <v>276</v>
      </c>
      <c r="BD53" t="s">
        <v>276</v>
      </c>
      <c r="BE53" t="s">
        <v>276</v>
      </c>
      <c r="BF53" t="s">
        <v>276</v>
      </c>
      <c r="BG53" t="s">
        <v>276</v>
      </c>
      <c r="BH53" t="s">
        <v>276</v>
      </c>
      <c r="BI53" t="s">
        <v>276</v>
      </c>
      <c r="BJ53" t="s">
        <v>276</v>
      </c>
      <c r="BK53" t="s">
        <v>276</v>
      </c>
      <c r="BL53" t="s">
        <v>276</v>
      </c>
      <c r="BM53" t="s">
        <v>276</v>
      </c>
      <c r="BN53" t="s">
        <v>276</v>
      </c>
      <c r="BO53" t="s">
        <v>276</v>
      </c>
      <c r="BP53" t="s">
        <v>276</v>
      </c>
      <c r="BQ53" t="s">
        <v>276</v>
      </c>
      <c r="BR53" t="s">
        <v>276</v>
      </c>
      <c r="BS53" t="s">
        <v>276</v>
      </c>
      <c r="BT53" t="s">
        <v>276</v>
      </c>
      <c r="BU53" t="s">
        <v>276</v>
      </c>
      <c r="BV53" t="s">
        <v>276</v>
      </c>
      <c r="BW53" t="s">
        <v>276</v>
      </c>
      <c r="BX53" t="s">
        <v>276</v>
      </c>
      <c r="BY53" t="s">
        <v>276</v>
      </c>
      <c r="BZ53" t="s">
        <v>276</v>
      </c>
      <c r="CA53" t="s">
        <v>276</v>
      </c>
      <c r="CB53" t="s">
        <v>276</v>
      </c>
      <c r="CC53" t="s">
        <v>276</v>
      </c>
      <c r="CD53" t="s">
        <v>276</v>
      </c>
      <c r="CE53" t="s">
        <v>276</v>
      </c>
      <c r="CF53" t="s">
        <v>276</v>
      </c>
      <c r="CG53" t="s">
        <v>276</v>
      </c>
      <c r="CH53" t="s">
        <v>276</v>
      </c>
      <c r="CI53" t="s">
        <v>276</v>
      </c>
      <c r="CJ53" t="s">
        <v>276</v>
      </c>
      <c r="CK53" t="s">
        <v>276</v>
      </c>
      <c r="CL53" t="s">
        <v>276</v>
      </c>
      <c r="CM53" t="s">
        <v>276</v>
      </c>
      <c r="CN53" t="s">
        <v>276</v>
      </c>
      <c r="CO53" t="s">
        <v>276</v>
      </c>
      <c r="CP53" t="s">
        <v>276</v>
      </c>
      <c r="CQ53" t="s">
        <v>276</v>
      </c>
      <c r="CR53" t="s">
        <v>276</v>
      </c>
      <c r="CS53" t="s">
        <v>276</v>
      </c>
      <c r="CT53" t="s">
        <v>276</v>
      </c>
      <c r="CU53" t="s">
        <v>276</v>
      </c>
      <c r="CV53" t="s">
        <v>276</v>
      </c>
      <c r="CW53" t="s">
        <v>276</v>
      </c>
      <c r="CX53" t="s">
        <v>276</v>
      </c>
      <c r="CY53" t="s">
        <v>276</v>
      </c>
      <c r="CZ53" t="s">
        <v>276</v>
      </c>
      <c r="DA53" t="s">
        <v>276</v>
      </c>
      <c r="DB53" t="s">
        <v>276</v>
      </c>
      <c r="DC53" t="s">
        <v>276</v>
      </c>
      <c r="DD53" t="s">
        <v>276</v>
      </c>
      <c r="DE53" t="s">
        <v>276</v>
      </c>
      <c r="DH53" t="str">
        <f t="shared" si="0"/>
        <v>MN</v>
      </c>
      <c r="DI53" t="s">
        <v>22</v>
      </c>
      <c r="DJ53" s="102">
        <v>2023</v>
      </c>
      <c r="DK53" s="99" t="s">
        <v>246</v>
      </c>
      <c r="DL53" cm="1">
        <f t="array" ref="DL53">INDEX(stateTaxData[],MATCH(1,(stateTaxData[taxYear]=$DJ53)*(stateTaxData[FilingStatusFlag]=DL$3)*(stateTaxData[stateName]=$DI53),0),MATCH($DK53,stateTaxData[#Headers],0))</f>
        <v>0.03</v>
      </c>
      <c r="DM53" cm="1">
        <f t="array" ref="DM53">INDEX(stateTaxData[],MATCH(1,(stateTaxData[taxYear]=$DJ53)*(stateTaxData[FilingStatusFlag]=DM$3)*(stateTaxData[stateName]=$DI53),0),MATCH($DK53,stateTaxData[#Headers],0))</f>
        <v>0.03</v>
      </c>
      <c r="DN53" cm="1">
        <f t="array" ref="DN53">INDEX(stateTaxData[],MATCH(1,(stateTaxData[taxYear]=$DJ53)*(stateTaxData[FilingStatusFlag]=DN$3)*(stateTaxData[stateName]=$DI53),0),MATCH($DK53,stateTaxData[#Headers],0))</f>
        <v>0.03</v>
      </c>
      <c r="DO53" cm="1">
        <f t="array" ref="DO53">INDEX(stateTaxData[],MATCH(1,(stateTaxData[taxYear]=$DJ53)*(stateTaxData[FilingStatusFlag]=DO$3)*(stateTaxData[stateName]=$DI53),0),MATCH($DK53,stateTaxData[#Headers],0))</f>
        <v>0.03</v>
      </c>
    </row>
    <row r="54" spans="1:119">
      <c r="A54">
        <v>53</v>
      </c>
      <c r="B54" t="s">
        <v>272</v>
      </c>
      <c r="C54" t="s">
        <v>1</v>
      </c>
      <c r="D54">
        <v>2</v>
      </c>
      <c r="E54">
        <v>2</v>
      </c>
      <c r="F54" t="s">
        <v>79</v>
      </c>
      <c r="G54" t="s">
        <v>273</v>
      </c>
      <c r="H54">
        <v>2024</v>
      </c>
      <c r="I54">
        <v>2023</v>
      </c>
      <c r="J54">
        <v>0</v>
      </c>
      <c r="K54">
        <v>9999999</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t="s">
        <v>274</v>
      </c>
      <c r="AL54">
        <v>0</v>
      </c>
      <c r="AM54" t="s">
        <v>274</v>
      </c>
      <c r="AN54" t="s">
        <v>274</v>
      </c>
      <c r="AO54">
        <v>0</v>
      </c>
      <c r="AP54" t="s">
        <v>276</v>
      </c>
      <c r="AQ54" t="s">
        <v>276</v>
      </c>
      <c r="AR54" t="s">
        <v>276</v>
      </c>
      <c r="AS54" t="s">
        <v>276</v>
      </c>
      <c r="AT54" t="s">
        <v>276</v>
      </c>
      <c r="AU54" t="s">
        <v>276</v>
      </c>
      <c r="AV54" t="s">
        <v>276</v>
      </c>
      <c r="AW54" t="s">
        <v>276</v>
      </c>
      <c r="AX54" t="s">
        <v>276</v>
      </c>
      <c r="AY54" t="s">
        <v>276</v>
      </c>
      <c r="AZ54" t="s">
        <v>276</v>
      </c>
      <c r="BA54" t="s">
        <v>276</v>
      </c>
      <c r="BB54" t="s">
        <v>276</v>
      </c>
      <c r="BC54" t="s">
        <v>276</v>
      </c>
      <c r="BD54" t="s">
        <v>276</v>
      </c>
      <c r="BE54" t="s">
        <v>276</v>
      </c>
      <c r="BF54" t="s">
        <v>276</v>
      </c>
      <c r="BG54" t="s">
        <v>276</v>
      </c>
      <c r="BH54" t="s">
        <v>276</v>
      </c>
      <c r="BI54" t="s">
        <v>276</v>
      </c>
      <c r="BJ54" t="s">
        <v>276</v>
      </c>
      <c r="BK54" t="s">
        <v>276</v>
      </c>
      <c r="BL54" t="s">
        <v>276</v>
      </c>
      <c r="BM54" t="s">
        <v>276</v>
      </c>
      <c r="BN54" t="s">
        <v>276</v>
      </c>
      <c r="BO54" t="s">
        <v>276</v>
      </c>
      <c r="BP54" t="s">
        <v>276</v>
      </c>
      <c r="BQ54" t="s">
        <v>276</v>
      </c>
      <c r="BR54" t="s">
        <v>276</v>
      </c>
      <c r="BS54" t="s">
        <v>276</v>
      </c>
      <c r="BT54" t="s">
        <v>276</v>
      </c>
      <c r="BU54" t="s">
        <v>276</v>
      </c>
      <c r="BV54" t="s">
        <v>276</v>
      </c>
      <c r="BW54" t="s">
        <v>276</v>
      </c>
      <c r="BX54" t="s">
        <v>276</v>
      </c>
      <c r="BY54" t="s">
        <v>276</v>
      </c>
      <c r="BZ54" t="s">
        <v>276</v>
      </c>
      <c r="CA54" t="s">
        <v>276</v>
      </c>
      <c r="CB54" t="s">
        <v>276</v>
      </c>
      <c r="CC54" t="s">
        <v>276</v>
      </c>
      <c r="CD54" t="s">
        <v>276</v>
      </c>
      <c r="CE54" t="s">
        <v>276</v>
      </c>
      <c r="CF54" t="s">
        <v>276</v>
      </c>
      <c r="CG54" t="s">
        <v>276</v>
      </c>
      <c r="CH54" t="s">
        <v>276</v>
      </c>
      <c r="CI54" t="s">
        <v>276</v>
      </c>
      <c r="CJ54" t="s">
        <v>276</v>
      </c>
      <c r="CK54" t="s">
        <v>276</v>
      </c>
      <c r="CL54" t="s">
        <v>276</v>
      </c>
      <c r="CM54" t="s">
        <v>276</v>
      </c>
      <c r="CN54" t="s">
        <v>276</v>
      </c>
      <c r="CO54" t="s">
        <v>276</v>
      </c>
      <c r="CP54" t="s">
        <v>276</v>
      </c>
      <c r="CQ54" t="s">
        <v>276</v>
      </c>
      <c r="CR54" t="s">
        <v>276</v>
      </c>
      <c r="CS54" t="s">
        <v>276</v>
      </c>
      <c r="CT54" t="s">
        <v>276</v>
      </c>
      <c r="CU54" t="s">
        <v>276</v>
      </c>
      <c r="CV54" t="s">
        <v>276</v>
      </c>
      <c r="CW54" t="s">
        <v>276</v>
      </c>
      <c r="CX54" t="s">
        <v>276</v>
      </c>
      <c r="CY54" t="s">
        <v>276</v>
      </c>
      <c r="CZ54" t="s">
        <v>276</v>
      </c>
      <c r="DA54" t="s">
        <v>276</v>
      </c>
      <c r="DB54" t="s">
        <v>276</v>
      </c>
      <c r="DC54" t="s">
        <v>276</v>
      </c>
      <c r="DD54" t="s">
        <v>276</v>
      </c>
      <c r="DE54" t="s">
        <v>276</v>
      </c>
      <c r="DH54" t="str">
        <f t="shared" si="0"/>
        <v>MN</v>
      </c>
      <c r="DI54" t="s">
        <v>22</v>
      </c>
      <c r="DJ54" s="102">
        <v>2023</v>
      </c>
      <c r="DK54" s="99" t="s">
        <v>247</v>
      </c>
      <c r="DL54" cm="1">
        <f t="array" ref="DL54">INDEX(stateTaxData[],MATCH(1,(stateTaxData[taxYear]=$DJ54)*(stateTaxData[FilingStatusFlag]=DL$3)*(stateTaxData[stateName]=$DI54),0),MATCH($DK54,stateTaxData[#Headers],0))</f>
        <v>0.8</v>
      </c>
      <c r="DM54" cm="1">
        <f t="array" ref="DM54">INDEX(stateTaxData[],MATCH(1,(stateTaxData[taxYear]=$DJ54)*(stateTaxData[FilingStatusFlag]=DM$3)*(stateTaxData[stateName]=$DI54),0),MATCH($DK54,stateTaxData[#Headers],0))</f>
        <v>0.8</v>
      </c>
      <c r="DN54" cm="1">
        <f t="array" ref="DN54">INDEX(stateTaxData[],MATCH(1,(stateTaxData[taxYear]=$DJ54)*(stateTaxData[FilingStatusFlag]=DN$3)*(stateTaxData[stateName]=$DI54),0),MATCH($DK54,stateTaxData[#Headers],0))</f>
        <v>0.8</v>
      </c>
      <c r="DO54" cm="1">
        <f t="array" ref="DO54">INDEX(stateTaxData[],MATCH(1,(stateTaxData[taxYear]=$DJ54)*(stateTaxData[FilingStatusFlag]=DO$3)*(stateTaxData[stateName]=$DI54),0),MATCH($DK54,stateTaxData[#Headers],0))</f>
        <v>0.8</v>
      </c>
    </row>
    <row r="55" spans="1:119">
      <c r="A55">
        <v>54</v>
      </c>
      <c r="B55" t="s">
        <v>272</v>
      </c>
      <c r="C55" t="s">
        <v>2</v>
      </c>
      <c r="D55">
        <v>4</v>
      </c>
      <c r="E55">
        <v>2</v>
      </c>
      <c r="F55" t="s">
        <v>79</v>
      </c>
      <c r="G55" t="s">
        <v>273</v>
      </c>
      <c r="H55">
        <v>2024</v>
      </c>
      <c r="I55">
        <v>2023</v>
      </c>
      <c r="J55">
        <v>0</v>
      </c>
      <c r="K55">
        <v>9999999</v>
      </c>
      <c r="L55">
        <v>0</v>
      </c>
      <c r="M55">
        <v>0</v>
      </c>
      <c r="N55">
        <v>0</v>
      </c>
      <c r="O55">
        <v>0</v>
      </c>
      <c r="P55">
        <v>0</v>
      </c>
      <c r="Q55">
        <v>0</v>
      </c>
      <c r="R55">
        <v>0</v>
      </c>
      <c r="S55">
        <v>0</v>
      </c>
      <c r="T55">
        <v>0</v>
      </c>
      <c r="U55">
        <v>0</v>
      </c>
      <c r="V55">
        <v>0</v>
      </c>
      <c r="W55">
        <v>2.5000000000000001E-2</v>
      </c>
      <c r="X55">
        <v>0</v>
      </c>
      <c r="Y55">
        <v>0</v>
      </c>
      <c r="Z55">
        <v>0</v>
      </c>
      <c r="AA55">
        <v>0</v>
      </c>
      <c r="AB55">
        <v>0</v>
      </c>
      <c r="AC55">
        <v>0</v>
      </c>
      <c r="AD55">
        <v>0</v>
      </c>
      <c r="AE55">
        <v>0</v>
      </c>
      <c r="AF55">
        <v>0</v>
      </c>
      <c r="AG55">
        <v>0</v>
      </c>
      <c r="AH55">
        <v>0</v>
      </c>
      <c r="AI55">
        <v>27700</v>
      </c>
      <c r="AJ55">
        <v>0</v>
      </c>
      <c r="AK55" t="s">
        <v>274</v>
      </c>
      <c r="AL55">
        <v>100</v>
      </c>
      <c r="AM55" t="s">
        <v>275</v>
      </c>
      <c r="AN55" t="s">
        <v>274</v>
      </c>
      <c r="AO55">
        <v>0</v>
      </c>
      <c r="AP55" t="s">
        <v>276</v>
      </c>
      <c r="AQ55" t="s">
        <v>276</v>
      </c>
      <c r="AR55" t="s">
        <v>276</v>
      </c>
      <c r="AS55" t="s">
        <v>276</v>
      </c>
      <c r="AT55" t="s">
        <v>276</v>
      </c>
      <c r="AU55" t="s">
        <v>276</v>
      </c>
      <c r="AV55" t="s">
        <v>276</v>
      </c>
      <c r="AW55">
        <v>25</v>
      </c>
      <c r="AX55">
        <v>17</v>
      </c>
      <c r="AY55">
        <v>19</v>
      </c>
      <c r="AZ55" t="s">
        <v>276</v>
      </c>
      <c r="BA55" t="s">
        <v>276</v>
      </c>
      <c r="BB55" t="s">
        <v>276</v>
      </c>
      <c r="BC55" t="s">
        <v>276</v>
      </c>
      <c r="BD55" t="s">
        <v>276</v>
      </c>
      <c r="BE55" t="s">
        <v>276</v>
      </c>
      <c r="BF55" t="s">
        <v>276</v>
      </c>
      <c r="BG55" t="s">
        <v>276</v>
      </c>
      <c r="BH55" t="s">
        <v>276</v>
      </c>
      <c r="BI55" t="s">
        <v>276</v>
      </c>
      <c r="BJ55" t="s">
        <v>276</v>
      </c>
      <c r="BK55" t="s">
        <v>276</v>
      </c>
      <c r="BL55" t="s">
        <v>276</v>
      </c>
      <c r="BM55" t="s">
        <v>276</v>
      </c>
      <c r="BN55" t="s">
        <v>276</v>
      </c>
      <c r="BO55" t="s">
        <v>276</v>
      </c>
      <c r="BP55" t="s">
        <v>276</v>
      </c>
      <c r="BQ55" t="s">
        <v>276</v>
      </c>
      <c r="BR55" t="s">
        <v>276</v>
      </c>
      <c r="BS55" t="s">
        <v>276</v>
      </c>
      <c r="BT55" t="s">
        <v>276</v>
      </c>
      <c r="BU55" t="s">
        <v>276</v>
      </c>
      <c r="BV55" t="s">
        <v>276</v>
      </c>
      <c r="BW55" t="s">
        <v>276</v>
      </c>
      <c r="BX55" t="s">
        <v>276</v>
      </c>
      <c r="BY55" t="s">
        <v>276</v>
      </c>
      <c r="BZ55" t="s">
        <v>276</v>
      </c>
      <c r="CA55" t="s">
        <v>276</v>
      </c>
      <c r="CB55" t="s">
        <v>276</v>
      </c>
      <c r="CC55" t="s">
        <v>276</v>
      </c>
      <c r="CD55" t="s">
        <v>276</v>
      </c>
      <c r="CE55" t="s">
        <v>276</v>
      </c>
      <c r="CF55" t="s">
        <v>276</v>
      </c>
      <c r="CG55" t="s">
        <v>276</v>
      </c>
      <c r="CH55" t="s">
        <v>276</v>
      </c>
      <c r="CI55" t="s">
        <v>276</v>
      </c>
      <c r="CJ55" t="s">
        <v>276</v>
      </c>
      <c r="CK55" t="s">
        <v>276</v>
      </c>
      <c r="CL55" t="s">
        <v>276</v>
      </c>
      <c r="CM55" t="s">
        <v>276</v>
      </c>
      <c r="CN55" t="s">
        <v>276</v>
      </c>
      <c r="CO55" t="s">
        <v>276</v>
      </c>
      <c r="CP55" t="s">
        <v>276</v>
      </c>
      <c r="CQ55" t="s">
        <v>276</v>
      </c>
      <c r="CR55" t="s">
        <v>276</v>
      </c>
      <c r="CS55" t="s">
        <v>276</v>
      </c>
      <c r="CT55" t="s">
        <v>276</v>
      </c>
      <c r="CU55" t="s">
        <v>276</v>
      </c>
      <c r="CV55" t="s">
        <v>276</v>
      </c>
      <c r="CW55" t="s">
        <v>276</v>
      </c>
      <c r="CX55" t="s">
        <v>276</v>
      </c>
      <c r="CY55" t="s">
        <v>276</v>
      </c>
      <c r="CZ55" t="s">
        <v>276</v>
      </c>
      <c r="DA55" t="s">
        <v>276</v>
      </c>
      <c r="DB55" t="s">
        <v>276</v>
      </c>
      <c r="DC55" t="s">
        <v>276</v>
      </c>
      <c r="DD55" t="s">
        <v>276</v>
      </c>
      <c r="DE55" t="s">
        <v>276</v>
      </c>
      <c r="DH55" t="str">
        <f t="shared" si="0"/>
        <v>MN</v>
      </c>
      <c r="DI55" t="s">
        <v>22</v>
      </c>
      <c r="DJ55" s="102">
        <v>2023</v>
      </c>
      <c r="DK55" s="99" t="s">
        <v>245</v>
      </c>
      <c r="DL55" cm="1">
        <f t="array" ref="DL55">INDEX(stateTaxData[],MATCH(1,(stateTaxData[taxYear]=$DJ55)*(stateTaxData[FilingStatusFlag]=DL$3)*(stateTaxData[stateName]=$DI55),0),MATCH($DK55,stateTaxData[#Headers],0))</f>
        <v>206050</v>
      </c>
      <c r="DM55" cm="1">
        <f t="array" ref="DM55">INDEX(stateTaxData[],MATCH(1,(stateTaxData[taxYear]=$DJ55)*(stateTaxData[FilingStatusFlag]=DM$3)*(stateTaxData[stateName]=$DI55),0),MATCH($DK55,stateTaxData[#Headers],0))</f>
        <v>206050</v>
      </c>
      <c r="DN55" cm="1">
        <f t="array" ref="DN55">INDEX(stateTaxData[],MATCH(1,(stateTaxData[taxYear]=$DJ55)*(stateTaxData[FilingStatusFlag]=DN$3)*(stateTaxData[stateName]=$DI55),0),MATCH($DK55,stateTaxData[#Headers],0))</f>
        <v>206050</v>
      </c>
      <c r="DO55" cm="1">
        <f t="array" ref="DO55">INDEX(stateTaxData[],MATCH(1,(stateTaxData[taxYear]=$DJ55)*(stateTaxData[FilingStatusFlag]=DO$3)*(stateTaxData[stateName]=$DI55),0),MATCH($DK55,stateTaxData[#Headers],0))</f>
        <v>103025</v>
      </c>
    </row>
    <row r="56" spans="1:119">
      <c r="A56">
        <v>55</v>
      </c>
      <c r="B56" t="s">
        <v>272</v>
      </c>
      <c r="C56" t="s">
        <v>3</v>
      </c>
      <c r="D56">
        <v>5</v>
      </c>
      <c r="E56">
        <v>2</v>
      </c>
      <c r="F56" t="s">
        <v>79</v>
      </c>
      <c r="G56" t="s">
        <v>273</v>
      </c>
      <c r="H56">
        <v>2024</v>
      </c>
      <c r="I56">
        <v>2023</v>
      </c>
      <c r="J56">
        <v>0</v>
      </c>
      <c r="K56">
        <v>4400</v>
      </c>
      <c r="L56">
        <v>8800</v>
      </c>
      <c r="M56">
        <v>9999999</v>
      </c>
      <c r="N56">
        <v>0</v>
      </c>
      <c r="O56">
        <v>0</v>
      </c>
      <c r="P56">
        <v>0</v>
      </c>
      <c r="Q56">
        <v>0</v>
      </c>
      <c r="R56">
        <v>0</v>
      </c>
      <c r="S56">
        <v>0</v>
      </c>
      <c r="T56">
        <v>0</v>
      </c>
      <c r="U56">
        <v>0</v>
      </c>
      <c r="V56">
        <v>0</v>
      </c>
      <c r="W56">
        <v>0.02</v>
      </c>
      <c r="X56">
        <v>0.04</v>
      </c>
      <c r="Y56">
        <v>4.7E-2</v>
      </c>
      <c r="Z56">
        <v>0</v>
      </c>
      <c r="AA56">
        <v>0</v>
      </c>
      <c r="AB56">
        <v>0</v>
      </c>
      <c r="AC56">
        <v>0</v>
      </c>
      <c r="AD56">
        <v>0</v>
      </c>
      <c r="AE56">
        <v>0</v>
      </c>
      <c r="AF56">
        <v>0</v>
      </c>
      <c r="AG56">
        <v>0</v>
      </c>
      <c r="AH56">
        <v>0</v>
      </c>
      <c r="AI56">
        <v>4680</v>
      </c>
      <c r="AJ56">
        <v>58</v>
      </c>
      <c r="AK56" t="s">
        <v>275</v>
      </c>
      <c r="AL56">
        <v>29</v>
      </c>
      <c r="AM56" t="s">
        <v>275</v>
      </c>
      <c r="AN56" t="s">
        <v>274</v>
      </c>
      <c r="AO56">
        <v>0</v>
      </c>
      <c r="AP56" t="s">
        <v>276</v>
      </c>
      <c r="AQ56" t="s">
        <v>276</v>
      </c>
      <c r="AR56" t="s">
        <v>276</v>
      </c>
      <c r="AS56" t="s">
        <v>276</v>
      </c>
      <c r="AT56" t="s">
        <v>276</v>
      </c>
      <c r="AU56" t="s">
        <v>276</v>
      </c>
      <c r="AV56" t="s">
        <v>276</v>
      </c>
      <c r="AW56" t="s">
        <v>276</v>
      </c>
      <c r="AX56" t="s">
        <v>276</v>
      </c>
      <c r="AY56" t="s">
        <v>276</v>
      </c>
      <c r="AZ56" t="s">
        <v>276</v>
      </c>
      <c r="BA56" t="s">
        <v>276</v>
      </c>
      <c r="BB56" t="s">
        <v>276</v>
      </c>
      <c r="BC56" t="s">
        <v>276</v>
      </c>
      <c r="BD56" t="s">
        <v>276</v>
      </c>
      <c r="BE56" t="s">
        <v>276</v>
      </c>
      <c r="BF56" t="s">
        <v>276</v>
      </c>
      <c r="BG56" t="s">
        <v>276</v>
      </c>
      <c r="BH56" t="s">
        <v>276</v>
      </c>
      <c r="BI56" t="s">
        <v>276</v>
      </c>
      <c r="BJ56" t="s">
        <v>276</v>
      </c>
      <c r="BK56" t="s">
        <v>276</v>
      </c>
      <c r="BL56" t="s">
        <v>276</v>
      </c>
      <c r="BM56" t="s">
        <v>276</v>
      </c>
      <c r="BN56" t="s">
        <v>276</v>
      </c>
      <c r="BO56" t="s">
        <v>276</v>
      </c>
      <c r="BP56" t="s">
        <v>276</v>
      </c>
      <c r="BQ56" t="s">
        <v>276</v>
      </c>
      <c r="BR56" t="s">
        <v>276</v>
      </c>
      <c r="BS56" t="s">
        <v>276</v>
      </c>
      <c r="BT56" t="s">
        <v>276</v>
      </c>
      <c r="BU56" t="s">
        <v>276</v>
      </c>
      <c r="BV56" t="s">
        <v>276</v>
      </c>
      <c r="BW56" t="s">
        <v>276</v>
      </c>
      <c r="BX56" t="s">
        <v>276</v>
      </c>
      <c r="BY56" t="s">
        <v>276</v>
      </c>
      <c r="BZ56" t="s">
        <v>276</v>
      </c>
      <c r="CA56" t="s">
        <v>276</v>
      </c>
      <c r="CB56" t="s">
        <v>276</v>
      </c>
      <c r="CC56" t="s">
        <v>276</v>
      </c>
      <c r="CD56" t="s">
        <v>276</v>
      </c>
      <c r="CE56" t="s">
        <v>276</v>
      </c>
      <c r="CF56" t="s">
        <v>276</v>
      </c>
      <c r="CG56" t="s">
        <v>276</v>
      </c>
      <c r="CH56" t="s">
        <v>276</v>
      </c>
      <c r="CI56" t="s">
        <v>276</v>
      </c>
      <c r="CJ56" t="s">
        <v>276</v>
      </c>
      <c r="CK56" t="s">
        <v>276</v>
      </c>
      <c r="CL56" t="s">
        <v>276</v>
      </c>
      <c r="CM56" t="s">
        <v>276</v>
      </c>
      <c r="CN56" t="s">
        <v>276</v>
      </c>
      <c r="CO56" t="s">
        <v>276</v>
      </c>
      <c r="CP56" t="s">
        <v>276</v>
      </c>
      <c r="CQ56" t="s">
        <v>276</v>
      </c>
      <c r="CR56" t="s">
        <v>276</v>
      </c>
      <c r="CS56" t="s">
        <v>276</v>
      </c>
      <c r="CT56" t="s">
        <v>276</v>
      </c>
      <c r="CU56" t="s">
        <v>276</v>
      </c>
      <c r="CV56" t="s">
        <v>276</v>
      </c>
      <c r="CW56" t="s">
        <v>276</v>
      </c>
      <c r="CX56">
        <v>84501</v>
      </c>
      <c r="CY56">
        <v>89100</v>
      </c>
      <c r="CZ56">
        <v>460</v>
      </c>
      <c r="DA56">
        <v>0.1</v>
      </c>
      <c r="DB56" t="s">
        <v>276</v>
      </c>
      <c r="DC56" t="s">
        <v>276</v>
      </c>
      <c r="DD56" t="s">
        <v>276</v>
      </c>
      <c r="DE56" t="s">
        <v>276</v>
      </c>
      <c r="DH56" t="str">
        <f t="shared" si="0"/>
        <v>MT</v>
      </c>
      <c r="DI56" t="s">
        <v>25</v>
      </c>
      <c r="DJ56" s="102">
        <v>2023</v>
      </c>
      <c r="DK56" s="99" t="s">
        <v>248</v>
      </c>
      <c r="DL56" cm="1">
        <f t="array" ref="DL56">INDEX(stateTaxData[],MATCH(1,(stateTaxData[taxYear]=$DJ56)*(stateTaxData[FilingStatusFlag]=DL$3)*(stateTaxData[stateName]=$DI56),0),MATCH($DK56,stateTaxData[#Headers],0))</f>
        <v>0.2</v>
      </c>
      <c r="DM56" cm="1">
        <f t="array" ref="DM56">INDEX(stateTaxData[],MATCH(1,(stateTaxData[taxYear]=$DJ56)*(stateTaxData[FilingStatusFlag]=DM$3)*(stateTaxData[stateName]=$DI56),0),MATCH($DK56,stateTaxData[#Headers],0))</f>
        <v>0.2</v>
      </c>
      <c r="DN56" cm="1">
        <f t="array" ref="DN56">INDEX(stateTaxData[],MATCH(1,(stateTaxData[taxYear]=$DJ56)*(stateTaxData[FilingStatusFlag]=DN$3)*(stateTaxData[stateName]=$DI56),0),MATCH($DK56,stateTaxData[#Headers],0))</f>
        <v>0.2</v>
      </c>
      <c r="DO56" cm="1">
        <f t="array" ref="DO56">INDEX(stateTaxData[],MATCH(1,(stateTaxData[taxYear]=$DJ56)*(stateTaxData[FilingStatusFlag]=DO$3)*(stateTaxData[stateName]=$DI56),0),MATCH($DK56,stateTaxData[#Headers],0))</f>
        <v>0.2</v>
      </c>
    </row>
    <row r="57" spans="1:119">
      <c r="A57">
        <v>56</v>
      </c>
      <c r="B57" t="s">
        <v>272</v>
      </c>
      <c r="C57" t="s">
        <v>4</v>
      </c>
      <c r="D57">
        <v>6</v>
      </c>
      <c r="E57">
        <v>2</v>
      </c>
      <c r="F57" t="s">
        <v>79</v>
      </c>
      <c r="G57" t="s">
        <v>273</v>
      </c>
      <c r="H57">
        <v>2024</v>
      </c>
      <c r="I57">
        <v>2023</v>
      </c>
      <c r="J57">
        <v>0</v>
      </c>
      <c r="K57">
        <v>20198</v>
      </c>
      <c r="L57">
        <v>47884</v>
      </c>
      <c r="M57">
        <v>75576</v>
      </c>
      <c r="N57">
        <v>104910</v>
      </c>
      <c r="O57">
        <v>132590</v>
      </c>
      <c r="P57">
        <v>677278</v>
      </c>
      <c r="Q57">
        <v>812728</v>
      </c>
      <c r="R57" s="78">
        <v>1000000</v>
      </c>
      <c r="S57">
        <v>1354550</v>
      </c>
      <c r="T57">
        <v>9999999</v>
      </c>
      <c r="U57">
        <v>0</v>
      </c>
      <c r="V57">
        <v>0</v>
      </c>
      <c r="W57">
        <v>0.01</v>
      </c>
      <c r="X57">
        <v>0.02</v>
      </c>
      <c r="Y57">
        <v>0.04</v>
      </c>
      <c r="Z57">
        <v>0.06</v>
      </c>
      <c r="AA57">
        <v>0.08</v>
      </c>
      <c r="AB57">
        <v>9.2999999999999999E-2</v>
      </c>
      <c r="AC57">
        <v>0.10299999999999999</v>
      </c>
      <c r="AD57">
        <v>0.113</v>
      </c>
      <c r="AE57">
        <v>0.123</v>
      </c>
      <c r="AF57">
        <v>0.13300000000000001</v>
      </c>
      <c r="AG57">
        <v>0</v>
      </c>
      <c r="AH57">
        <v>0</v>
      </c>
      <c r="AI57">
        <v>10404</v>
      </c>
      <c r="AJ57">
        <v>280</v>
      </c>
      <c r="AK57" t="s">
        <v>275</v>
      </c>
      <c r="AL57">
        <v>433</v>
      </c>
      <c r="AM57" t="s">
        <v>275</v>
      </c>
      <c r="AN57" t="s">
        <v>274</v>
      </c>
      <c r="AO57">
        <v>0</v>
      </c>
      <c r="AP57" t="s">
        <v>276</v>
      </c>
      <c r="AQ57" t="s">
        <v>276</v>
      </c>
      <c r="AR57" t="s">
        <v>276</v>
      </c>
      <c r="AS57" t="s">
        <v>276</v>
      </c>
      <c r="AT57" t="s">
        <v>276</v>
      </c>
      <c r="AU57" t="s">
        <v>276</v>
      </c>
      <c r="AV57" t="s">
        <v>276</v>
      </c>
      <c r="AW57" t="s">
        <v>276</v>
      </c>
      <c r="AX57" t="s">
        <v>276</v>
      </c>
      <c r="AY57" t="s">
        <v>276</v>
      </c>
      <c r="AZ57" t="s">
        <v>276</v>
      </c>
      <c r="BA57" t="s">
        <v>276</v>
      </c>
      <c r="BB57" t="s">
        <v>276</v>
      </c>
      <c r="BC57" t="s">
        <v>276</v>
      </c>
      <c r="BD57" t="s">
        <v>276</v>
      </c>
      <c r="BE57" t="s">
        <v>276</v>
      </c>
      <c r="BF57" t="s">
        <v>276</v>
      </c>
      <c r="BG57" t="s">
        <v>276</v>
      </c>
      <c r="BH57" t="s">
        <v>276</v>
      </c>
      <c r="BI57" t="s">
        <v>276</v>
      </c>
      <c r="BJ57" t="s">
        <v>276</v>
      </c>
      <c r="BK57">
        <v>459821</v>
      </c>
      <c r="BL57">
        <v>4.7999999999999996E-3</v>
      </c>
      <c r="BM57" t="s">
        <v>276</v>
      </c>
      <c r="BN57" t="s">
        <v>276</v>
      </c>
      <c r="BO57" t="s">
        <v>276</v>
      </c>
      <c r="BP57" t="s">
        <v>276</v>
      </c>
      <c r="BQ57" t="s">
        <v>276</v>
      </c>
      <c r="BR57" t="s">
        <v>276</v>
      </c>
      <c r="BS57" t="s">
        <v>276</v>
      </c>
      <c r="BT57" t="s">
        <v>276</v>
      </c>
      <c r="BU57" t="s">
        <v>276</v>
      </c>
      <c r="BV57" t="s">
        <v>276</v>
      </c>
      <c r="BW57" t="s">
        <v>276</v>
      </c>
      <c r="BX57" t="s">
        <v>276</v>
      </c>
      <c r="BY57" t="s">
        <v>276</v>
      </c>
      <c r="BZ57" t="s">
        <v>276</v>
      </c>
      <c r="CA57" t="s">
        <v>276</v>
      </c>
      <c r="CB57" t="s">
        <v>276</v>
      </c>
      <c r="CC57" t="s">
        <v>276</v>
      </c>
      <c r="CD57" t="s">
        <v>276</v>
      </c>
      <c r="CE57" t="s">
        <v>276</v>
      </c>
      <c r="CF57" t="s">
        <v>276</v>
      </c>
      <c r="CG57" t="s">
        <v>276</v>
      </c>
      <c r="CH57" t="s">
        <v>276</v>
      </c>
      <c r="CI57" t="s">
        <v>276</v>
      </c>
      <c r="CJ57" t="s">
        <v>276</v>
      </c>
      <c r="CK57" t="s">
        <v>276</v>
      </c>
      <c r="CL57" t="s">
        <v>276</v>
      </c>
      <c r="CM57" t="s">
        <v>276</v>
      </c>
      <c r="CN57" t="s">
        <v>276</v>
      </c>
      <c r="CO57" t="s">
        <v>276</v>
      </c>
      <c r="CP57" t="s">
        <v>276</v>
      </c>
      <c r="CQ57" t="s">
        <v>276</v>
      </c>
      <c r="CR57" t="s">
        <v>276</v>
      </c>
      <c r="CS57" t="s">
        <v>276</v>
      </c>
      <c r="CT57" t="s">
        <v>276</v>
      </c>
      <c r="CU57" t="s">
        <v>276</v>
      </c>
      <c r="CV57" t="s">
        <v>276</v>
      </c>
      <c r="CW57" t="s">
        <v>276</v>
      </c>
      <c r="CX57" t="s">
        <v>276</v>
      </c>
      <c r="CY57" t="s">
        <v>276</v>
      </c>
      <c r="CZ57" t="s">
        <v>276</v>
      </c>
      <c r="DA57" t="s">
        <v>276</v>
      </c>
      <c r="DB57" t="s">
        <v>276</v>
      </c>
      <c r="DC57" t="s">
        <v>276</v>
      </c>
      <c r="DD57" t="s">
        <v>276</v>
      </c>
      <c r="DE57" t="s">
        <v>276</v>
      </c>
      <c r="DH57" t="str">
        <f t="shared" si="0"/>
        <v>MT</v>
      </c>
      <c r="DI57" t="s">
        <v>25</v>
      </c>
      <c r="DJ57" s="102">
        <v>2023</v>
      </c>
      <c r="DK57" s="99" t="s">
        <v>249</v>
      </c>
      <c r="DL57" cm="1">
        <f t="array" ref="DL57">INDEX(stateTaxData[],MATCH(1,(stateTaxData[taxYear]=$DJ57)*(stateTaxData[FilingStatusFlag]=DL$3)*(stateTaxData[stateName]=$DI57),0),MATCH($DK57,stateTaxData[#Headers],0))</f>
        <v>2460</v>
      </c>
      <c r="DM57" cm="1">
        <f t="array" ref="DM57">INDEX(stateTaxData[],MATCH(1,(stateTaxData[taxYear]=$DJ57)*(stateTaxData[FilingStatusFlag]=DM$3)*(stateTaxData[stateName]=$DI57),0),MATCH($DK57,stateTaxData[#Headers],0))</f>
        <v>4920</v>
      </c>
      <c r="DN57" cm="1">
        <f t="array" ref="DN57">INDEX(stateTaxData[],MATCH(1,(stateTaxData[taxYear]=$DJ57)*(stateTaxData[FilingStatusFlag]=DN$3)*(stateTaxData[stateName]=$DI57),0),MATCH($DK57,stateTaxData[#Headers],0))</f>
        <v>2460</v>
      </c>
      <c r="DO57" cm="1">
        <f t="array" ref="DO57">INDEX(stateTaxData[],MATCH(1,(stateTaxData[taxYear]=$DJ57)*(stateTaxData[FilingStatusFlag]=DO$3)*(stateTaxData[stateName]=$DI57),0),MATCH($DK57,stateTaxData[#Headers],0))</f>
        <v>2460</v>
      </c>
    </row>
    <row r="58" spans="1:119">
      <c r="A58">
        <v>57</v>
      </c>
      <c r="B58" t="s">
        <v>272</v>
      </c>
      <c r="C58" t="s">
        <v>5</v>
      </c>
      <c r="D58">
        <v>8</v>
      </c>
      <c r="E58">
        <v>2</v>
      </c>
      <c r="F58" t="s">
        <v>79</v>
      </c>
      <c r="G58" t="s">
        <v>273</v>
      </c>
      <c r="H58">
        <v>2024</v>
      </c>
      <c r="I58">
        <v>2023</v>
      </c>
      <c r="J58">
        <v>0</v>
      </c>
      <c r="K58">
        <v>9999999</v>
      </c>
      <c r="L58">
        <v>0</v>
      </c>
      <c r="M58">
        <v>0</v>
      </c>
      <c r="N58">
        <v>0</v>
      </c>
      <c r="O58">
        <v>0</v>
      </c>
      <c r="P58">
        <v>0</v>
      </c>
      <c r="Q58">
        <v>0</v>
      </c>
      <c r="R58">
        <v>0</v>
      </c>
      <c r="S58">
        <v>0</v>
      </c>
      <c r="T58">
        <v>0</v>
      </c>
      <c r="U58">
        <v>0</v>
      </c>
      <c r="V58">
        <v>0</v>
      </c>
      <c r="W58">
        <v>4.3999999999999997E-2</v>
      </c>
      <c r="X58">
        <v>0</v>
      </c>
      <c r="Y58">
        <v>0</v>
      </c>
      <c r="Z58">
        <v>0</v>
      </c>
      <c r="AA58">
        <v>0</v>
      </c>
      <c r="AB58">
        <v>0</v>
      </c>
      <c r="AC58">
        <v>0</v>
      </c>
      <c r="AD58">
        <v>0</v>
      </c>
      <c r="AE58">
        <v>0</v>
      </c>
      <c r="AF58">
        <v>0</v>
      </c>
      <c r="AG58">
        <v>0</v>
      </c>
      <c r="AH58">
        <v>0</v>
      </c>
      <c r="AI58">
        <v>27700</v>
      </c>
      <c r="AJ58">
        <v>0</v>
      </c>
      <c r="AK58" t="s">
        <v>274</v>
      </c>
      <c r="AL58">
        <v>0</v>
      </c>
      <c r="AM58" t="s">
        <v>274</v>
      </c>
      <c r="AN58" t="s">
        <v>274</v>
      </c>
      <c r="AO58">
        <v>0</v>
      </c>
      <c r="AP58" t="s">
        <v>276</v>
      </c>
      <c r="AQ58" t="s">
        <v>276</v>
      </c>
      <c r="AR58" t="s">
        <v>276</v>
      </c>
      <c r="AS58" t="s">
        <v>276</v>
      </c>
      <c r="AT58" t="s">
        <v>276</v>
      </c>
      <c r="AU58" t="s">
        <v>276</v>
      </c>
      <c r="AV58" t="s">
        <v>276</v>
      </c>
      <c r="AW58" t="s">
        <v>276</v>
      </c>
      <c r="AX58" t="s">
        <v>276</v>
      </c>
      <c r="AY58" t="s">
        <v>276</v>
      </c>
      <c r="AZ58" t="s">
        <v>276</v>
      </c>
      <c r="BA58" t="s">
        <v>276</v>
      </c>
      <c r="BB58" t="s">
        <v>276</v>
      </c>
      <c r="BC58" t="s">
        <v>276</v>
      </c>
      <c r="BD58" t="s">
        <v>276</v>
      </c>
      <c r="BE58" t="s">
        <v>276</v>
      </c>
      <c r="BF58" t="s">
        <v>276</v>
      </c>
      <c r="BG58" t="s">
        <v>276</v>
      </c>
      <c r="BH58" t="s">
        <v>276</v>
      </c>
      <c r="BI58" t="s">
        <v>276</v>
      </c>
      <c r="BJ58" t="s">
        <v>276</v>
      </c>
      <c r="BK58" t="s">
        <v>276</v>
      </c>
      <c r="BL58" t="s">
        <v>276</v>
      </c>
      <c r="BM58" t="s">
        <v>276</v>
      </c>
      <c r="BN58" t="s">
        <v>276</v>
      </c>
      <c r="BO58" t="s">
        <v>276</v>
      </c>
      <c r="BP58" t="s">
        <v>276</v>
      </c>
      <c r="BQ58" t="s">
        <v>276</v>
      </c>
      <c r="BR58" t="s">
        <v>276</v>
      </c>
      <c r="BS58" t="s">
        <v>276</v>
      </c>
      <c r="BT58" t="s">
        <v>276</v>
      </c>
      <c r="BU58" t="s">
        <v>276</v>
      </c>
      <c r="BV58" t="s">
        <v>276</v>
      </c>
      <c r="BW58" t="s">
        <v>276</v>
      </c>
      <c r="BX58" t="s">
        <v>276</v>
      </c>
      <c r="BY58" t="s">
        <v>276</v>
      </c>
      <c r="BZ58" t="s">
        <v>276</v>
      </c>
      <c r="CA58" t="s">
        <v>276</v>
      </c>
      <c r="CB58" t="s">
        <v>276</v>
      </c>
      <c r="CC58" t="s">
        <v>276</v>
      </c>
      <c r="CD58" t="s">
        <v>276</v>
      </c>
      <c r="CE58" t="s">
        <v>276</v>
      </c>
      <c r="CF58" t="s">
        <v>276</v>
      </c>
      <c r="CG58" t="s">
        <v>276</v>
      </c>
      <c r="CH58" t="s">
        <v>276</v>
      </c>
      <c r="CI58" t="s">
        <v>276</v>
      </c>
      <c r="CJ58" t="s">
        <v>276</v>
      </c>
      <c r="CK58" t="s">
        <v>276</v>
      </c>
      <c r="CL58" t="s">
        <v>276</v>
      </c>
      <c r="CM58" t="s">
        <v>276</v>
      </c>
      <c r="CN58" t="s">
        <v>276</v>
      </c>
      <c r="CO58" t="s">
        <v>276</v>
      </c>
      <c r="CP58" t="s">
        <v>276</v>
      </c>
      <c r="CQ58" t="s">
        <v>276</v>
      </c>
      <c r="CR58" t="s">
        <v>276</v>
      </c>
      <c r="CS58" t="s">
        <v>276</v>
      </c>
      <c r="CT58" t="s">
        <v>276</v>
      </c>
      <c r="CU58" t="s">
        <v>276</v>
      </c>
      <c r="CV58" t="s">
        <v>276</v>
      </c>
      <c r="CW58" t="s">
        <v>276</v>
      </c>
      <c r="CX58" t="s">
        <v>276</v>
      </c>
      <c r="CY58" t="s">
        <v>276</v>
      </c>
      <c r="CZ58" t="s">
        <v>276</v>
      </c>
      <c r="DA58" t="s">
        <v>276</v>
      </c>
      <c r="DB58" t="s">
        <v>276</v>
      </c>
      <c r="DC58" t="s">
        <v>276</v>
      </c>
      <c r="DD58" t="s">
        <v>276</v>
      </c>
      <c r="DE58" t="s">
        <v>276</v>
      </c>
      <c r="DH58" t="str">
        <f t="shared" si="0"/>
        <v>OH</v>
      </c>
      <c r="DI58" t="s">
        <v>34</v>
      </c>
      <c r="DJ58" s="102">
        <v>2023</v>
      </c>
      <c r="DK58" s="99" t="s">
        <v>252</v>
      </c>
      <c r="DL58" cm="1">
        <f t="array" ref="DL58">INDEX(stateTaxData[],MATCH(1,(stateTaxData[taxYear]=$DJ58)*(stateTaxData[FilingStatusFlag]=DL$3)*(stateTaxData[stateName]=$DI58),0),MATCH($DK58,stateTaxData[#Headers],0))</f>
        <v>2150</v>
      </c>
      <c r="DM58" cm="1">
        <f t="array" ref="DM58">INDEX(stateTaxData[],MATCH(1,(stateTaxData[taxYear]=$DJ58)*(stateTaxData[FilingStatusFlag]=DM$3)*(stateTaxData[stateName]=$DI58),0),MATCH($DK58,stateTaxData[#Headers],0))</f>
        <v>4300</v>
      </c>
      <c r="DN58" cm="1">
        <f t="array" ref="DN58">INDEX(stateTaxData[],MATCH(1,(stateTaxData[taxYear]=$DJ58)*(stateTaxData[FilingStatusFlag]=DN$3)*(stateTaxData[stateName]=$DI58),0),MATCH($DK58,stateTaxData[#Headers],0))</f>
        <v>2150</v>
      </c>
      <c r="DO58" cm="1">
        <f t="array" ref="DO58">INDEX(stateTaxData[],MATCH(1,(stateTaxData[taxYear]=$DJ58)*(stateTaxData[FilingStatusFlag]=DO$3)*(stateTaxData[stateName]=$DI58),0),MATCH($DK58,stateTaxData[#Headers],0))</f>
        <v>2150</v>
      </c>
    </row>
    <row r="59" spans="1:119">
      <c r="A59">
        <v>58</v>
      </c>
      <c r="B59" t="s">
        <v>272</v>
      </c>
      <c r="C59" t="s">
        <v>6</v>
      </c>
      <c r="D59">
        <v>9</v>
      </c>
      <c r="E59">
        <v>2</v>
      </c>
      <c r="F59" t="s">
        <v>79</v>
      </c>
      <c r="G59" t="s">
        <v>273</v>
      </c>
      <c r="H59">
        <v>2024</v>
      </c>
      <c r="I59">
        <v>2023</v>
      </c>
      <c r="J59">
        <v>0</v>
      </c>
      <c r="K59">
        <v>20000</v>
      </c>
      <c r="L59" s="78">
        <v>100000</v>
      </c>
      <c r="M59" s="78">
        <v>200000</v>
      </c>
      <c r="N59" s="78">
        <v>400000</v>
      </c>
      <c r="O59" s="78">
        <v>500000</v>
      </c>
      <c r="P59" s="78">
        <v>1000000</v>
      </c>
      <c r="Q59">
        <v>9999999</v>
      </c>
      <c r="R59">
        <v>0</v>
      </c>
      <c r="S59">
        <v>0</v>
      </c>
      <c r="T59">
        <v>0</v>
      </c>
      <c r="U59">
        <v>0</v>
      </c>
      <c r="V59">
        <v>0</v>
      </c>
      <c r="W59">
        <v>0.03</v>
      </c>
      <c r="X59">
        <v>0.05</v>
      </c>
      <c r="Y59">
        <v>5.5E-2</v>
      </c>
      <c r="Z59">
        <v>0.06</v>
      </c>
      <c r="AA59">
        <v>6.5000000000000002E-2</v>
      </c>
      <c r="AB59">
        <v>6.9000000000000006E-2</v>
      </c>
      <c r="AC59">
        <v>6.9900000000000004E-2</v>
      </c>
      <c r="AD59">
        <v>0</v>
      </c>
      <c r="AE59">
        <v>0</v>
      </c>
      <c r="AF59">
        <v>0</v>
      </c>
      <c r="AG59">
        <v>0</v>
      </c>
      <c r="AH59">
        <v>0</v>
      </c>
      <c r="AI59">
        <v>0</v>
      </c>
      <c r="AJ59">
        <v>24000</v>
      </c>
      <c r="AK59" t="s">
        <v>274</v>
      </c>
      <c r="AL59">
        <v>0</v>
      </c>
      <c r="AM59" t="s">
        <v>274</v>
      </c>
      <c r="AN59" t="s">
        <v>274</v>
      </c>
      <c r="AO59">
        <v>0</v>
      </c>
      <c r="AP59" t="s">
        <v>276</v>
      </c>
      <c r="AQ59" t="s">
        <v>276</v>
      </c>
      <c r="AR59" t="s">
        <v>276</v>
      </c>
      <c r="AS59" t="s">
        <v>276</v>
      </c>
      <c r="AT59" t="s">
        <v>276</v>
      </c>
      <c r="AU59" t="s">
        <v>276</v>
      </c>
      <c r="AV59" t="s">
        <v>276</v>
      </c>
      <c r="AW59" t="s">
        <v>276</v>
      </c>
      <c r="AX59" t="s">
        <v>276</v>
      </c>
      <c r="AY59" t="s">
        <v>276</v>
      </c>
      <c r="AZ59" t="s">
        <v>276</v>
      </c>
      <c r="BA59" t="s">
        <v>276</v>
      </c>
      <c r="BB59" t="s">
        <v>276</v>
      </c>
      <c r="BC59" t="s">
        <v>276</v>
      </c>
      <c r="BD59" t="s">
        <v>276</v>
      </c>
      <c r="BE59" t="s">
        <v>276</v>
      </c>
      <c r="BF59" t="s">
        <v>276</v>
      </c>
      <c r="BG59" t="s">
        <v>276</v>
      </c>
      <c r="BH59" t="s">
        <v>276</v>
      </c>
      <c r="BI59" t="s">
        <v>276</v>
      </c>
      <c r="BJ59" t="s">
        <v>276</v>
      </c>
      <c r="BK59" t="s">
        <v>276</v>
      </c>
      <c r="BL59" t="s">
        <v>276</v>
      </c>
      <c r="BM59">
        <v>100500</v>
      </c>
      <c r="BN59" s="78">
        <v>400000</v>
      </c>
      <c r="BO59" s="78">
        <v>1000000</v>
      </c>
      <c r="BP59">
        <v>5000</v>
      </c>
      <c r="BQ59">
        <v>10000</v>
      </c>
      <c r="BR59">
        <v>10000</v>
      </c>
      <c r="BS59">
        <v>2000</v>
      </c>
      <c r="BT59">
        <v>180</v>
      </c>
      <c r="BU59">
        <v>100</v>
      </c>
      <c r="BV59">
        <v>5400</v>
      </c>
      <c r="BW59">
        <v>6300</v>
      </c>
      <c r="BX59">
        <v>48000</v>
      </c>
      <c r="BY59">
        <v>1</v>
      </c>
      <c r="BZ59" t="s">
        <v>276</v>
      </c>
      <c r="CA59" t="s">
        <v>276</v>
      </c>
      <c r="CB59" t="s">
        <v>276</v>
      </c>
      <c r="CC59" t="s">
        <v>276</v>
      </c>
      <c r="CD59" t="s">
        <v>276</v>
      </c>
      <c r="CE59" t="s">
        <v>276</v>
      </c>
      <c r="CF59" t="s">
        <v>276</v>
      </c>
      <c r="CG59" t="s">
        <v>276</v>
      </c>
      <c r="CH59" t="s">
        <v>276</v>
      </c>
      <c r="CI59" t="s">
        <v>276</v>
      </c>
      <c r="CJ59" t="s">
        <v>276</v>
      </c>
      <c r="CK59" t="s">
        <v>276</v>
      </c>
      <c r="CL59" t="s">
        <v>276</v>
      </c>
      <c r="CM59" t="s">
        <v>276</v>
      </c>
      <c r="CN59" t="s">
        <v>276</v>
      </c>
      <c r="CO59" t="s">
        <v>276</v>
      </c>
      <c r="CP59" t="s">
        <v>276</v>
      </c>
      <c r="CQ59" t="s">
        <v>276</v>
      </c>
      <c r="CR59" t="s">
        <v>276</v>
      </c>
      <c r="CS59" t="s">
        <v>276</v>
      </c>
      <c r="CT59" t="s">
        <v>276</v>
      </c>
      <c r="CU59" t="s">
        <v>276</v>
      </c>
      <c r="CV59" t="s">
        <v>276</v>
      </c>
      <c r="CW59" t="s">
        <v>276</v>
      </c>
      <c r="CX59" t="s">
        <v>276</v>
      </c>
      <c r="CY59" t="s">
        <v>276</v>
      </c>
      <c r="CZ59" t="s">
        <v>276</v>
      </c>
      <c r="DA59" t="s">
        <v>276</v>
      </c>
      <c r="DB59" t="s">
        <v>276</v>
      </c>
      <c r="DC59" t="s">
        <v>276</v>
      </c>
      <c r="DD59" t="s">
        <v>276</v>
      </c>
      <c r="DE59" t="s">
        <v>276</v>
      </c>
      <c r="DH59" t="str">
        <f t="shared" si="0"/>
        <v>OH</v>
      </c>
      <c r="DI59" t="s">
        <v>34</v>
      </c>
      <c r="DJ59" s="102">
        <v>2023</v>
      </c>
      <c r="DK59" s="99" t="s">
        <v>253</v>
      </c>
      <c r="DL59" cm="1">
        <f t="array" ref="DL59">INDEX(stateTaxData[],MATCH(1,(stateTaxData[taxYear]=$DJ59)*(stateTaxData[FilingStatusFlag]=DL$3)*(stateTaxData[stateName]=$DI59),0),MATCH($DK59,stateTaxData[#Headers],0))</f>
        <v>1900</v>
      </c>
      <c r="DM59" cm="1">
        <f t="array" ref="DM59">INDEX(stateTaxData[],MATCH(1,(stateTaxData[taxYear]=$DJ59)*(stateTaxData[FilingStatusFlag]=DM$3)*(stateTaxData[stateName]=$DI59),0),MATCH($DK59,stateTaxData[#Headers],0))</f>
        <v>3800</v>
      </c>
      <c r="DN59" cm="1">
        <f t="array" ref="DN59">INDEX(stateTaxData[],MATCH(1,(stateTaxData[taxYear]=$DJ59)*(stateTaxData[FilingStatusFlag]=DN$3)*(stateTaxData[stateName]=$DI59),0),MATCH($DK59,stateTaxData[#Headers],0))</f>
        <v>1900</v>
      </c>
      <c r="DO59" cm="1">
        <f t="array" ref="DO59">INDEX(stateTaxData[],MATCH(1,(stateTaxData[taxYear]=$DJ59)*(stateTaxData[FilingStatusFlag]=DO$3)*(stateTaxData[stateName]=$DI59),0),MATCH($DK59,stateTaxData[#Headers],0))</f>
        <v>1900</v>
      </c>
    </row>
    <row r="60" spans="1:119">
      <c r="A60">
        <v>59</v>
      </c>
      <c r="B60" t="s">
        <v>272</v>
      </c>
      <c r="C60" t="s">
        <v>7</v>
      </c>
      <c r="D60">
        <v>10</v>
      </c>
      <c r="E60">
        <v>2</v>
      </c>
      <c r="F60" t="s">
        <v>79</v>
      </c>
      <c r="G60" t="s">
        <v>273</v>
      </c>
      <c r="H60">
        <v>2024</v>
      </c>
      <c r="I60">
        <v>2023</v>
      </c>
      <c r="J60">
        <v>2000</v>
      </c>
      <c r="K60">
        <v>5000</v>
      </c>
      <c r="L60">
        <v>10000</v>
      </c>
      <c r="M60">
        <v>20000</v>
      </c>
      <c r="N60">
        <v>25000</v>
      </c>
      <c r="O60">
        <v>60000</v>
      </c>
      <c r="P60">
        <v>9999999</v>
      </c>
      <c r="Q60">
        <v>0</v>
      </c>
      <c r="R60">
        <v>0</v>
      </c>
      <c r="S60">
        <v>0</v>
      </c>
      <c r="T60">
        <v>0</v>
      </c>
      <c r="U60">
        <v>0</v>
      </c>
      <c r="V60">
        <v>0</v>
      </c>
      <c r="W60">
        <v>2.1999999999999999E-2</v>
      </c>
      <c r="X60">
        <v>3.9E-2</v>
      </c>
      <c r="Y60">
        <v>4.8000000000000001E-2</v>
      </c>
      <c r="Z60">
        <v>5.1999999999999998E-2</v>
      </c>
      <c r="AA60">
        <v>5.5500000000000001E-2</v>
      </c>
      <c r="AB60">
        <v>6.6000000000000003E-2</v>
      </c>
      <c r="AC60">
        <v>0</v>
      </c>
      <c r="AD60">
        <v>0</v>
      </c>
      <c r="AE60">
        <v>0</v>
      </c>
      <c r="AF60">
        <v>0</v>
      </c>
      <c r="AG60">
        <v>0</v>
      </c>
      <c r="AH60">
        <v>0</v>
      </c>
      <c r="AI60">
        <v>6500</v>
      </c>
      <c r="AJ60">
        <v>220</v>
      </c>
      <c r="AK60" t="s">
        <v>275</v>
      </c>
      <c r="AL60">
        <v>110</v>
      </c>
      <c r="AM60" t="s">
        <v>275</v>
      </c>
      <c r="AN60" t="s">
        <v>274</v>
      </c>
      <c r="AO60">
        <v>0</v>
      </c>
      <c r="AP60" t="s">
        <v>276</v>
      </c>
      <c r="AQ60" t="s">
        <v>276</v>
      </c>
      <c r="AR60" t="s">
        <v>276</v>
      </c>
      <c r="AS60" t="s">
        <v>276</v>
      </c>
      <c r="AT60" t="s">
        <v>276</v>
      </c>
      <c r="AU60" t="s">
        <v>276</v>
      </c>
      <c r="AV60" t="s">
        <v>276</v>
      </c>
      <c r="AW60" t="s">
        <v>276</v>
      </c>
      <c r="AX60" t="s">
        <v>276</v>
      </c>
      <c r="AY60" t="s">
        <v>276</v>
      </c>
      <c r="AZ60" t="s">
        <v>276</v>
      </c>
      <c r="BA60" t="s">
        <v>276</v>
      </c>
      <c r="BB60" t="s">
        <v>276</v>
      </c>
      <c r="BC60" t="s">
        <v>276</v>
      </c>
      <c r="BD60" t="s">
        <v>276</v>
      </c>
      <c r="BE60" t="s">
        <v>276</v>
      </c>
      <c r="BF60" t="s">
        <v>276</v>
      </c>
      <c r="BG60" t="s">
        <v>276</v>
      </c>
      <c r="BH60" t="s">
        <v>276</v>
      </c>
      <c r="BI60" t="s">
        <v>276</v>
      </c>
      <c r="BJ60" t="s">
        <v>276</v>
      </c>
      <c r="BK60" t="s">
        <v>276</v>
      </c>
      <c r="BL60" t="s">
        <v>276</v>
      </c>
      <c r="BM60" t="s">
        <v>276</v>
      </c>
      <c r="BN60" t="s">
        <v>276</v>
      </c>
      <c r="BO60" t="s">
        <v>276</v>
      </c>
      <c r="BP60" t="s">
        <v>276</v>
      </c>
      <c r="BQ60" t="s">
        <v>276</v>
      </c>
      <c r="BR60" t="s">
        <v>276</v>
      </c>
      <c r="BS60" t="s">
        <v>276</v>
      </c>
      <c r="BT60" t="s">
        <v>276</v>
      </c>
      <c r="BU60" t="s">
        <v>276</v>
      </c>
      <c r="BV60" t="s">
        <v>276</v>
      </c>
      <c r="BW60" t="s">
        <v>276</v>
      </c>
      <c r="BX60" t="s">
        <v>276</v>
      </c>
      <c r="BY60" t="s">
        <v>276</v>
      </c>
      <c r="BZ60" t="s">
        <v>276</v>
      </c>
      <c r="CA60" t="s">
        <v>276</v>
      </c>
      <c r="CB60" t="s">
        <v>276</v>
      </c>
      <c r="CC60" t="s">
        <v>276</v>
      </c>
      <c r="CD60" t="s">
        <v>276</v>
      </c>
      <c r="CE60" t="s">
        <v>276</v>
      </c>
      <c r="CF60" t="s">
        <v>276</v>
      </c>
      <c r="CG60" t="s">
        <v>276</v>
      </c>
      <c r="CH60" t="s">
        <v>276</v>
      </c>
      <c r="CI60" t="s">
        <v>276</v>
      </c>
      <c r="CJ60" t="s">
        <v>276</v>
      </c>
      <c r="CK60" t="s">
        <v>276</v>
      </c>
      <c r="CL60" t="s">
        <v>276</v>
      </c>
      <c r="CM60" t="s">
        <v>276</v>
      </c>
      <c r="CN60" t="s">
        <v>276</v>
      </c>
      <c r="CO60" t="s">
        <v>276</v>
      </c>
      <c r="CP60" t="s">
        <v>276</v>
      </c>
      <c r="CQ60" t="s">
        <v>276</v>
      </c>
      <c r="CR60" t="s">
        <v>276</v>
      </c>
      <c r="CS60" t="s">
        <v>276</v>
      </c>
      <c r="CT60" t="s">
        <v>276</v>
      </c>
      <c r="CU60" t="s">
        <v>276</v>
      </c>
      <c r="CV60" t="s">
        <v>276</v>
      </c>
      <c r="CW60" t="s">
        <v>276</v>
      </c>
      <c r="CX60" t="s">
        <v>276</v>
      </c>
      <c r="CY60" t="s">
        <v>276</v>
      </c>
      <c r="CZ60" t="s">
        <v>276</v>
      </c>
      <c r="DA60" t="s">
        <v>276</v>
      </c>
      <c r="DB60" t="s">
        <v>276</v>
      </c>
      <c r="DC60" t="s">
        <v>276</v>
      </c>
      <c r="DD60" t="s">
        <v>276</v>
      </c>
      <c r="DE60" t="s">
        <v>276</v>
      </c>
      <c r="DH60" t="str">
        <f t="shared" si="0"/>
        <v>OH</v>
      </c>
      <c r="DI60" t="s">
        <v>34</v>
      </c>
      <c r="DJ60" s="102">
        <v>2023</v>
      </c>
      <c r="DK60" s="99" t="s">
        <v>250</v>
      </c>
      <c r="DL60" cm="1">
        <f t="array" ref="DL60">INDEX(stateTaxData[],MATCH(1,(stateTaxData[taxYear]=$DJ60)*(stateTaxData[FilingStatusFlag]=DL$3)*(stateTaxData[stateName]=$DI60),0),MATCH($DK60,stateTaxData[#Headers],0))</f>
        <v>40000</v>
      </c>
      <c r="DM60" cm="1">
        <f t="array" ref="DM60">INDEX(stateTaxData[],MATCH(1,(stateTaxData[taxYear]=$DJ60)*(stateTaxData[FilingStatusFlag]=DM$3)*(stateTaxData[stateName]=$DI60),0),MATCH($DK60,stateTaxData[#Headers],0))</f>
        <v>40000</v>
      </c>
      <c r="DN60" cm="1">
        <f t="array" ref="DN60">INDEX(stateTaxData[],MATCH(1,(stateTaxData[taxYear]=$DJ60)*(stateTaxData[FilingStatusFlag]=DN$3)*(stateTaxData[stateName]=$DI60),0),MATCH($DK60,stateTaxData[#Headers],0))</f>
        <v>40000</v>
      </c>
      <c r="DO60" cm="1">
        <f t="array" ref="DO60">INDEX(stateTaxData[],MATCH(1,(stateTaxData[taxYear]=$DJ60)*(stateTaxData[FilingStatusFlag]=DO$3)*(stateTaxData[stateName]=$DI60),0),MATCH($DK60,stateTaxData[#Headers],0))</f>
        <v>40000</v>
      </c>
    </row>
    <row r="61" spans="1:119">
      <c r="A61">
        <v>60</v>
      </c>
      <c r="B61" t="s">
        <v>272</v>
      </c>
      <c r="C61" t="s">
        <v>8</v>
      </c>
      <c r="D61">
        <v>12</v>
      </c>
      <c r="E61">
        <v>2</v>
      </c>
      <c r="F61" t="s">
        <v>79</v>
      </c>
      <c r="G61" t="s">
        <v>273</v>
      </c>
      <c r="H61">
        <v>2024</v>
      </c>
      <c r="I61">
        <v>2023</v>
      </c>
      <c r="J61">
        <v>0</v>
      </c>
      <c r="K61">
        <v>9999999</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t="s">
        <v>274</v>
      </c>
      <c r="AL61">
        <v>0</v>
      </c>
      <c r="AM61" t="s">
        <v>274</v>
      </c>
      <c r="AN61" t="s">
        <v>274</v>
      </c>
      <c r="AO61">
        <v>0</v>
      </c>
      <c r="AP61" t="s">
        <v>276</v>
      </c>
      <c r="AQ61" t="s">
        <v>276</v>
      </c>
      <c r="AR61" t="s">
        <v>276</v>
      </c>
      <c r="AS61" t="s">
        <v>276</v>
      </c>
      <c r="AT61" t="s">
        <v>276</v>
      </c>
      <c r="AU61" t="s">
        <v>276</v>
      </c>
      <c r="AV61" t="s">
        <v>276</v>
      </c>
      <c r="AW61" t="s">
        <v>276</v>
      </c>
      <c r="AX61" t="s">
        <v>276</v>
      </c>
      <c r="AY61" t="s">
        <v>276</v>
      </c>
      <c r="AZ61" t="s">
        <v>276</v>
      </c>
      <c r="BA61" t="s">
        <v>276</v>
      </c>
      <c r="BB61" t="s">
        <v>276</v>
      </c>
      <c r="BC61" t="s">
        <v>276</v>
      </c>
      <c r="BD61" t="s">
        <v>276</v>
      </c>
      <c r="BE61" t="s">
        <v>276</v>
      </c>
      <c r="BF61" t="s">
        <v>276</v>
      </c>
      <c r="BG61" t="s">
        <v>276</v>
      </c>
      <c r="BH61" t="s">
        <v>276</v>
      </c>
      <c r="BI61" t="s">
        <v>276</v>
      </c>
      <c r="BJ61" t="s">
        <v>276</v>
      </c>
      <c r="BK61" t="s">
        <v>276</v>
      </c>
      <c r="BL61" t="s">
        <v>276</v>
      </c>
      <c r="BM61" t="s">
        <v>276</v>
      </c>
      <c r="BN61" t="s">
        <v>276</v>
      </c>
      <c r="BO61" t="s">
        <v>276</v>
      </c>
      <c r="BP61" t="s">
        <v>276</v>
      </c>
      <c r="BQ61" t="s">
        <v>276</v>
      </c>
      <c r="BR61" t="s">
        <v>276</v>
      </c>
      <c r="BS61" t="s">
        <v>276</v>
      </c>
      <c r="BT61" t="s">
        <v>276</v>
      </c>
      <c r="BU61" t="s">
        <v>276</v>
      </c>
      <c r="BV61" t="s">
        <v>276</v>
      </c>
      <c r="BW61" t="s">
        <v>276</v>
      </c>
      <c r="BX61" t="s">
        <v>276</v>
      </c>
      <c r="BY61" t="s">
        <v>276</v>
      </c>
      <c r="BZ61" t="s">
        <v>276</v>
      </c>
      <c r="CA61" t="s">
        <v>276</v>
      </c>
      <c r="CB61" t="s">
        <v>276</v>
      </c>
      <c r="CC61" t="s">
        <v>276</v>
      </c>
      <c r="CD61" t="s">
        <v>276</v>
      </c>
      <c r="CE61" t="s">
        <v>276</v>
      </c>
      <c r="CF61" t="s">
        <v>276</v>
      </c>
      <c r="CG61" t="s">
        <v>276</v>
      </c>
      <c r="CH61" t="s">
        <v>276</v>
      </c>
      <c r="CI61" t="s">
        <v>276</v>
      </c>
      <c r="CJ61" t="s">
        <v>276</v>
      </c>
      <c r="CK61" t="s">
        <v>276</v>
      </c>
      <c r="CL61" t="s">
        <v>276</v>
      </c>
      <c r="CM61" t="s">
        <v>276</v>
      </c>
      <c r="CN61" t="s">
        <v>276</v>
      </c>
      <c r="CO61" t="s">
        <v>276</v>
      </c>
      <c r="CP61" t="s">
        <v>276</v>
      </c>
      <c r="CQ61" t="s">
        <v>276</v>
      </c>
      <c r="CR61" t="s">
        <v>276</v>
      </c>
      <c r="CS61" t="s">
        <v>276</v>
      </c>
      <c r="CT61" t="s">
        <v>276</v>
      </c>
      <c r="CU61" t="s">
        <v>276</v>
      </c>
      <c r="CV61" t="s">
        <v>276</v>
      </c>
      <c r="CW61" t="s">
        <v>276</v>
      </c>
      <c r="CX61" t="s">
        <v>276</v>
      </c>
      <c r="CY61" t="s">
        <v>276</v>
      </c>
      <c r="CZ61" t="s">
        <v>276</v>
      </c>
      <c r="DA61" t="s">
        <v>276</v>
      </c>
      <c r="DB61" t="s">
        <v>276</v>
      </c>
      <c r="DC61" t="s">
        <v>276</v>
      </c>
      <c r="DD61" t="s">
        <v>276</v>
      </c>
      <c r="DE61" t="s">
        <v>276</v>
      </c>
      <c r="DH61" t="str">
        <f t="shared" si="0"/>
        <v>OH</v>
      </c>
      <c r="DI61" t="s">
        <v>34</v>
      </c>
      <c r="DJ61" s="102">
        <v>2023</v>
      </c>
      <c r="DK61" s="99" t="s">
        <v>251</v>
      </c>
      <c r="DL61" cm="1">
        <f t="array" ref="DL61">INDEX(stateTaxData[],MATCH(1,(stateTaxData[taxYear]=$DJ61)*(stateTaxData[FilingStatusFlag]=DL$3)*(stateTaxData[stateName]=$DI61),0),MATCH($DK61,stateTaxData[#Headers],0))</f>
        <v>80000</v>
      </c>
      <c r="DM61" cm="1">
        <f t="array" ref="DM61">INDEX(stateTaxData[],MATCH(1,(stateTaxData[taxYear]=$DJ61)*(stateTaxData[FilingStatusFlag]=DM$3)*(stateTaxData[stateName]=$DI61),0),MATCH($DK61,stateTaxData[#Headers],0))</f>
        <v>80000</v>
      </c>
      <c r="DN61" cm="1">
        <f t="array" ref="DN61">INDEX(stateTaxData[],MATCH(1,(stateTaxData[taxYear]=$DJ61)*(stateTaxData[FilingStatusFlag]=DN$3)*(stateTaxData[stateName]=$DI61),0),MATCH($DK61,stateTaxData[#Headers],0))</f>
        <v>80000</v>
      </c>
      <c r="DO61" cm="1">
        <f t="array" ref="DO61">INDEX(stateTaxData[],MATCH(1,(stateTaxData[taxYear]=$DJ61)*(stateTaxData[FilingStatusFlag]=DO$3)*(stateTaxData[stateName]=$DI61),0),MATCH($DK61,stateTaxData[#Headers],0))</f>
        <v>80000</v>
      </c>
    </row>
    <row r="62" spans="1:119">
      <c r="A62">
        <v>61</v>
      </c>
      <c r="B62" t="s">
        <v>272</v>
      </c>
      <c r="C62" t="s">
        <v>9</v>
      </c>
      <c r="D62">
        <v>13</v>
      </c>
      <c r="E62">
        <v>2</v>
      </c>
      <c r="F62" t="s">
        <v>79</v>
      </c>
      <c r="G62" t="s">
        <v>273</v>
      </c>
      <c r="H62">
        <v>2024</v>
      </c>
      <c r="I62">
        <v>2023</v>
      </c>
      <c r="J62">
        <v>0</v>
      </c>
      <c r="K62">
        <v>1000</v>
      </c>
      <c r="L62">
        <v>3000</v>
      </c>
      <c r="M62">
        <v>5000</v>
      </c>
      <c r="N62">
        <v>7000</v>
      </c>
      <c r="O62">
        <v>10000</v>
      </c>
      <c r="P62">
        <v>9999999</v>
      </c>
      <c r="Q62">
        <v>0</v>
      </c>
      <c r="R62">
        <v>0</v>
      </c>
      <c r="S62">
        <v>0</v>
      </c>
      <c r="T62">
        <v>0</v>
      </c>
      <c r="U62">
        <v>0</v>
      </c>
      <c r="V62">
        <v>0</v>
      </c>
      <c r="W62">
        <v>0.01</v>
      </c>
      <c r="X62">
        <v>0.02</v>
      </c>
      <c r="Y62">
        <v>0.03</v>
      </c>
      <c r="Z62">
        <v>0.04</v>
      </c>
      <c r="AA62">
        <v>0.05</v>
      </c>
      <c r="AB62">
        <v>5.7500000000000002E-2</v>
      </c>
      <c r="AC62">
        <v>0</v>
      </c>
      <c r="AD62">
        <v>0</v>
      </c>
      <c r="AE62">
        <v>0</v>
      </c>
      <c r="AF62">
        <v>0</v>
      </c>
      <c r="AG62">
        <v>0</v>
      </c>
      <c r="AH62">
        <v>0</v>
      </c>
      <c r="AI62">
        <v>7100</v>
      </c>
      <c r="AJ62">
        <v>7400</v>
      </c>
      <c r="AK62" t="s">
        <v>274</v>
      </c>
      <c r="AL62">
        <v>3000</v>
      </c>
      <c r="AM62" t="s">
        <v>274</v>
      </c>
      <c r="AN62" t="s">
        <v>274</v>
      </c>
      <c r="AO62">
        <v>0</v>
      </c>
      <c r="AP62" t="s">
        <v>276</v>
      </c>
      <c r="AQ62" t="s">
        <v>276</v>
      </c>
      <c r="AR62" t="s">
        <v>276</v>
      </c>
      <c r="AS62" t="s">
        <v>276</v>
      </c>
      <c r="AT62" t="s">
        <v>276</v>
      </c>
      <c r="AU62" t="s">
        <v>276</v>
      </c>
      <c r="AV62" t="s">
        <v>276</v>
      </c>
      <c r="AW62" t="s">
        <v>276</v>
      </c>
      <c r="AX62" t="s">
        <v>276</v>
      </c>
      <c r="AY62" t="s">
        <v>276</v>
      </c>
      <c r="AZ62" t="s">
        <v>276</v>
      </c>
      <c r="BA62" t="s">
        <v>276</v>
      </c>
      <c r="BB62" t="s">
        <v>276</v>
      </c>
      <c r="BC62" t="s">
        <v>276</v>
      </c>
      <c r="BD62" t="s">
        <v>276</v>
      </c>
      <c r="BE62" t="s">
        <v>276</v>
      </c>
      <c r="BF62" t="s">
        <v>276</v>
      </c>
      <c r="BG62" t="s">
        <v>276</v>
      </c>
      <c r="BH62" t="s">
        <v>276</v>
      </c>
      <c r="BI62" t="s">
        <v>276</v>
      </c>
      <c r="BJ62" t="s">
        <v>276</v>
      </c>
      <c r="BK62" t="s">
        <v>276</v>
      </c>
      <c r="BL62" t="s">
        <v>276</v>
      </c>
      <c r="BM62" t="s">
        <v>276</v>
      </c>
      <c r="BN62" t="s">
        <v>276</v>
      </c>
      <c r="BO62" t="s">
        <v>276</v>
      </c>
      <c r="BP62" t="s">
        <v>276</v>
      </c>
      <c r="BQ62" t="s">
        <v>276</v>
      </c>
      <c r="BR62" t="s">
        <v>276</v>
      </c>
      <c r="BS62" t="s">
        <v>276</v>
      </c>
      <c r="BT62" t="s">
        <v>276</v>
      </c>
      <c r="BU62" t="s">
        <v>276</v>
      </c>
      <c r="BV62" t="s">
        <v>276</v>
      </c>
      <c r="BW62" t="s">
        <v>276</v>
      </c>
      <c r="BX62" t="s">
        <v>276</v>
      </c>
      <c r="BY62" t="s">
        <v>276</v>
      </c>
      <c r="BZ62" t="s">
        <v>276</v>
      </c>
      <c r="CA62" t="s">
        <v>276</v>
      </c>
      <c r="CB62" t="s">
        <v>276</v>
      </c>
      <c r="CC62" t="s">
        <v>276</v>
      </c>
      <c r="CD62" t="s">
        <v>276</v>
      </c>
      <c r="CE62" t="s">
        <v>276</v>
      </c>
      <c r="CF62" t="s">
        <v>276</v>
      </c>
      <c r="CG62" t="s">
        <v>276</v>
      </c>
      <c r="CH62" t="s">
        <v>276</v>
      </c>
      <c r="CI62" t="s">
        <v>276</v>
      </c>
      <c r="CJ62" t="s">
        <v>276</v>
      </c>
      <c r="CK62" t="s">
        <v>276</v>
      </c>
      <c r="CL62" t="s">
        <v>276</v>
      </c>
      <c r="CM62" t="s">
        <v>276</v>
      </c>
      <c r="CN62" t="s">
        <v>276</v>
      </c>
      <c r="CO62" t="s">
        <v>276</v>
      </c>
      <c r="CP62" t="s">
        <v>276</v>
      </c>
      <c r="CQ62" t="s">
        <v>276</v>
      </c>
      <c r="CR62" t="s">
        <v>276</v>
      </c>
      <c r="CS62" t="s">
        <v>276</v>
      </c>
      <c r="CT62" t="s">
        <v>276</v>
      </c>
      <c r="CU62" t="s">
        <v>276</v>
      </c>
      <c r="CV62" t="s">
        <v>276</v>
      </c>
      <c r="CW62" t="s">
        <v>276</v>
      </c>
      <c r="CX62" t="s">
        <v>276</v>
      </c>
      <c r="CY62" t="s">
        <v>276</v>
      </c>
      <c r="CZ62" t="s">
        <v>276</v>
      </c>
      <c r="DA62" t="s">
        <v>276</v>
      </c>
      <c r="DB62" t="s">
        <v>276</v>
      </c>
      <c r="DC62" t="s">
        <v>276</v>
      </c>
      <c r="DD62" t="s">
        <v>276</v>
      </c>
      <c r="DE62" t="s">
        <v>276</v>
      </c>
      <c r="DH62" t="str">
        <f t="shared" si="0"/>
        <v>OR</v>
      </c>
      <c r="DI62" t="s">
        <v>36</v>
      </c>
      <c r="DJ62" s="102">
        <v>2023</v>
      </c>
      <c r="DK62" s="99" t="s">
        <v>254</v>
      </c>
      <c r="DL62" cm="1">
        <f t="array" ref="DL62">INDEX(stateTaxData[],MATCH(1,(stateTaxData[taxYear]=$DJ62)*(stateTaxData[FilingStatusFlag]=DL$3)*(stateTaxData[stateName]=$DI62),0),MATCH($DK62,stateTaxData[#Headers],0))</f>
        <v>100000</v>
      </c>
      <c r="DM62" cm="1">
        <f t="array" ref="DM62">INDEX(stateTaxData[],MATCH(1,(stateTaxData[taxYear]=$DJ62)*(stateTaxData[FilingStatusFlag]=DM$3)*(stateTaxData[stateName]=$DI62),0),MATCH($DK62,stateTaxData[#Headers],0))</f>
        <v>200000</v>
      </c>
      <c r="DN62" cm="1">
        <f t="array" ref="DN62">INDEX(stateTaxData[],MATCH(1,(stateTaxData[taxYear]=$DJ62)*(stateTaxData[FilingStatusFlag]=DN$3)*(stateTaxData[stateName]=$DI62),0),MATCH($DK62,stateTaxData[#Headers],0))</f>
        <v>100000</v>
      </c>
      <c r="DO62" cm="1">
        <f t="array" ref="DO62">INDEX(stateTaxData[],MATCH(1,(stateTaxData[taxYear]=$DJ62)*(stateTaxData[FilingStatusFlag]=DO$3)*(stateTaxData[stateName]=$DI62),0),MATCH($DK62,stateTaxData[#Headers],0))</f>
        <v>100000</v>
      </c>
    </row>
    <row r="63" spans="1:119">
      <c r="A63">
        <v>62</v>
      </c>
      <c r="B63" t="s">
        <v>272</v>
      </c>
      <c r="C63" t="s">
        <v>10</v>
      </c>
      <c r="D63">
        <v>15</v>
      </c>
      <c r="E63">
        <v>2</v>
      </c>
      <c r="F63" t="s">
        <v>79</v>
      </c>
      <c r="G63" t="s">
        <v>273</v>
      </c>
      <c r="H63">
        <v>2024</v>
      </c>
      <c r="I63">
        <v>2023</v>
      </c>
      <c r="J63">
        <v>0</v>
      </c>
      <c r="K63">
        <v>4800</v>
      </c>
      <c r="L63">
        <v>9600</v>
      </c>
      <c r="M63">
        <v>19200</v>
      </c>
      <c r="N63">
        <v>28800</v>
      </c>
      <c r="O63">
        <v>38400</v>
      </c>
      <c r="P63">
        <v>48000</v>
      </c>
      <c r="Q63">
        <v>72000</v>
      </c>
      <c r="R63">
        <v>96000</v>
      </c>
      <c r="S63" s="78">
        <v>300000</v>
      </c>
      <c r="T63">
        <v>350000</v>
      </c>
      <c r="U63" s="78">
        <v>400000</v>
      </c>
      <c r="V63">
        <v>9999999</v>
      </c>
      <c r="W63">
        <v>1.4E-2</v>
      </c>
      <c r="X63">
        <v>3.2000000000000001E-2</v>
      </c>
      <c r="Y63">
        <v>5.5E-2</v>
      </c>
      <c r="Z63">
        <v>6.4000000000000001E-2</v>
      </c>
      <c r="AA63">
        <v>6.8000000000000005E-2</v>
      </c>
      <c r="AB63">
        <v>7.1999999999999995E-2</v>
      </c>
      <c r="AC63">
        <v>7.5999999999999998E-2</v>
      </c>
      <c r="AD63">
        <v>7.9000000000000001E-2</v>
      </c>
      <c r="AE63">
        <v>8.2500000000000004E-2</v>
      </c>
      <c r="AF63">
        <v>0.09</v>
      </c>
      <c r="AG63">
        <v>0.1</v>
      </c>
      <c r="AH63">
        <v>0.11</v>
      </c>
      <c r="AI63">
        <v>4400</v>
      </c>
      <c r="AJ63">
        <v>2288</v>
      </c>
      <c r="AK63" t="s">
        <v>274</v>
      </c>
      <c r="AL63">
        <v>1144</v>
      </c>
      <c r="AM63" t="s">
        <v>274</v>
      </c>
      <c r="AN63" t="s">
        <v>274</v>
      </c>
      <c r="AO63">
        <v>0</v>
      </c>
      <c r="AP63" t="s">
        <v>276</v>
      </c>
      <c r="AQ63" t="s">
        <v>276</v>
      </c>
      <c r="AR63" t="s">
        <v>276</v>
      </c>
      <c r="AS63" t="s">
        <v>276</v>
      </c>
      <c r="AT63" t="s">
        <v>276</v>
      </c>
      <c r="AU63" t="s">
        <v>276</v>
      </c>
      <c r="AV63" t="s">
        <v>276</v>
      </c>
      <c r="AW63" t="s">
        <v>276</v>
      </c>
      <c r="AX63" t="s">
        <v>276</v>
      </c>
      <c r="AY63" t="s">
        <v>276</v>
      </c>
      <c r="AZ63" t="s">
        <v>276</v>
      </c>
      <c r="BA63" t="s">
        <v>276</v>
      </c>
      <c r="BB63" t="s">
        <v>276</v>
      </c>
      <c r="BC63" t="s">
        <v>276</v>
      </c>
      <c r="BD63" t="s">
        <v>276</v>
      </c>
      <c r="BE63" t="s">
        <v>276</v>
      </c>
      <c r="BF63" t="s">
        <v>276</v>
      </c>
      <c r="BG63" t="s">
        <v>276</v>
      </c>
      <c r="BH63" t="s">
        <v>276</v>
      </c>
      <c r="BI63" t="s">
        <v>276</v>
      </c>
      <c r="BJ63" t="s">
        <v>276</v>
      </c>
      <c r="BK63" t="s">
        <v>276</v>
      </c>
      <c r="BL63" t="s">
        <v>276</v>
      </c>
      <c r="BM63" t="s">
        <v>276</v>
      </c>
      <c r="BN63" t="s">
        <v>276</v>
      </c>
      <c r="BO63" t="s">
        <v>276</v>
      </c>
      <c r="BP63" t="s">
        <v>276</v>
      </c>
      <c r="BQ63" t="s">
        <v>276</v>
      </c>
      <c r="BR63" t="s">
        <v>276</v>
      </c>
      <c r="BS63" t="s">
        <v>276</v>
      </c>
      <c r="BT63" t="s">
        <v>276</v>
      </c>
      <c r="BU63" t="s">
        <v>276</v>
      </c>
      <c r="BV63" t="s">
        <v>276</v>
      </c>
      <c r="BW63" t="s">
        <v>276</v>
      </c>
      <c r="BX63" t="s">
        <v>276</v>
      </c>
      <c r="BY63" t="s">
        <v>276</v>
      </c>
      <c r="BZ63" t="s">
        <v>276</v>
      </c>
      <c r="CA63" t="s">
        <v>276</v>
      </c>
      <c r="CB63" t="s">
        <v>276</v>
      </c>
      <c r="CC63" t="s">
        <v>276</v>
      </c>
      <c r="CD63" t="s">
        <v>276</v>
      </c>
      <c r="CE63" t="s">
        <v>276</v>
      </c>
      <c r="CF63" t="s">
        <v>276</v>
      </c>
      <c r="CG63" t="s">
        <v>276</v>
      </c>
      <c r="CH63" t="s">
        <v>276</v>
      </c>
      <c r="CI63" t="s">
        <v>276</v>
      </c>
      <c r="CJ63" t="s">
        <v>276</v>
      </c>
      <c r="CK63" t="s">
        <v>276</v>
      </c>
      <c r="CL63" t="s">
        <v>276</v>
      </c>
      <c r="CM63" t="s">
        <v>276</v>
      </c>
      <c r="CN63" t="s">
        <v>276</v>
      </c>
      <c r="CO63" t="s">
        <v>276</v>
      </c>
      <c r="CP63" t="s">
        <v>276</v>
      </c>
      <c r="CQ63" t="s">
        <v>276</v>
      </c>
      <c r="CR63" t="s">
        <v>276</v>
      </c>
      <c r="CS63" t="s">
        <v>276</v>
      </c>
      <c r="CT63" t="s">
        <v>276</v>
      </c>
      <c r="CU63" t="s">
        <v>276</v>
      </c>
      <c r="CV63" t="s">
        <v>276</v>
      </c>
      <c r="CW63" t="s">
        <v>276</v>
      </c>
      <c r="CX63" t="s">
        <v>276</v>
      </c>
      <c r="CY63" t="s">
        <v>276</v>
      </c>
      <c r="CZ63" t="s">
        <v>276</v>
      </c>
      <c r="DA63" t="s">
        <v>276</v>
      </c>
      <c r="DB63" t="s">
        <v>276</v>
      </c>
      <c r="DC63" t="s">
        <v>276</v>
      </c>
      <c r="DD63" t="s">
        <v>276</v>
      </c>
      <c r="DE63" t="s">
        <v>276</v>
      </c>
      <c r="DH63" t="str">
        <f t="shared" si="0"/>
        <v>RI</v>
      </c>
      <c r="DI63" t="s">
        <v>38</v>
      </c>
      <c r="DJ63" s="102">
        <v>2023</v>
      </c>
      <c r="DK63" s="99" t="s">
        <v>257</v>
      </c>
      <c r="DL63" t="str" cm="1">
        <f t="array" ref="DL63">INDEX(stateTaxData[],MATCH(1,(stateTaxData[taxYear]=$DJ63)*(stateTaxData[FilingStatusFlag]=DL$3)*(stateTaxData[stateName]=$DI63),0),MATCH($DK63,stateTaxData[#Headers],0))</f>
        <v>NA</v>
      </c>
      <c r="DM63" cm="1">
        <f t="array" ref="DM63">INDEX(stateTaxData[],MATCH(1,(stateTaxData[taxYear]=$DJ63)*(stateTaxData[FilingStatusFlag]=DM$3)*(stateTaxData[stateName]=$DI63),0),MATCH($DK63,stateTaxData[#Headers],0))</f>
        <v>0.350746269</v>
      </c>
      <c r="DN63" t="str" cm="1">
        <f t="array" ref="DN63">INDEX(stateTaxData[],MATCH(1,(stateTaxData[taxYear]=$DJ63)*(stateTaxData[FilingStatusFlag]=DN$3)*(stateTaxData[stateName]=$DI63),0),MATCH($DK63,stateTaxData[#Headers],0))</f>
        <v>NA</v>
      </c>
      <c r="DO63" t="str" cm="1">
        <f t="array" ref="DO63">INDEX(stateTaxData[],MATCH(1,(stateTaxData[taxYear]=$DJ63)*(stateTaxData[FilingStatusFlag]=DO$3)*(stateTaxData[stateName]=$DI63),0),MATCH($DK63,stateTaxData[#Headers],0))</f>
        <v>NA</v>
      </c>
    </row>
    <row r="64" spans="1:119">
      <c r="A64">
        <v>63</v>
      </c>
      <c r="B64" t="s">
        <v>272</v>
      </c>
      <c r="C64" t="s">
        <v>11</v>
      </c>
      <c r="D64">
        <v>16</v>
      </c>
      <c r="E64">
        <v>2</v>
      </c>
      <c r="F64" t="s">
        <v>79</v>
      </c>
      <c r="G64" t="s">
        <v>273</v>
      </c>
      <c r="H64">
        <v>2024</v>
      </c>
      <c r="I64">
        <v>2023</v>
      </c>
      <c r="J64">
        <v>8978</v>
      </c>
      <c r="K64">
        <v>9999999</v>
      </c>
      <c r="L64">
        <v>0</v>
      </c>
      <c r="M64">
        <v>0</v>
      </c>
      <c r="N64">
        <v>0</v>
      </c>
      <c r="O64">
        <v>0</v>
      </c>
      <c r="P64">
        <v>0</v>
      </c>
      <c r="Q64">
        <v>0</v>
      </c>
      <c r="R64">
        <v>0</v>
      </c>
      <c r="S64">
        <v>0</v>
      </c>
      <c r="T64">
        <v>0</v>
      </c>
      <c r="U64">
        <v>0</v>
      </c>
      <c r="V64">
        <v>0</v>
      </c>
      <c r="W64">
        <v>5.8000000000000003E-2</v>
      </c>
      <c r="X64">
        <v>0</v>
      </c>
      <c r="Y64">
        <v>0</v>
      </c>
      <c r="Z64">
        <v>0</v>
      </c>
      <c r="AA64">
        <v>0</v>
      </c>
      <c r="AB64">
        <v>0</v>
      </c>
      <c r="AC64">
        <v>0</v>
      </c>
      <c r="AD64">
        <v>0</v>
      </c>
      <c r="AE64">
        <v>0</v>
      </c>
      <c r="AF64">
        <v>0</v>
      </c>
      <c r="AG64">
        <v>0</v>
      </c>
      <c r="AH64">
        <v>0</v>
      </c>
      <c r="AI64">
        <v>27700</v>
      </c>
      <c r="AJ64">
        <v>0</v>
      </c>
      <c r="AK64" t="s">
        <v>274</v>
      </c>
      <c r="AL64">
        <v>0</v>
      </c>
      <c r="AM64" t="s">
        <v>274</v>
      </c>
      <c r="AN64" t="s">
        <v>274</v>
      </c>
      <c r="AO64">
        <v>0</v>
      </c>
      <c r="AP64" t="s">
        <v>276</v>
      </c>
      <c r="AQ64" t="s">
        <v>276</v>
      </c>
      <c r="AR64" t="s">
        <v>276</v>
      </c>
      <c r="AS64" t="s">
        <v>276</v>
      </c>
      <c r="AT64" t="s">
        <v>276</v>
      </c>
      <c r="AU64" t="s">
        <v>276</v>
      </c>
      <c r="AV64" t="s">
        <v>276</v>
      </c>
      <c r="AW64" t="s">
        <v>276</v>
      </c>
      <c r="AX64" t="s">
        <v>276</v>
      </c>
      <c r="AY64" t="s">
        <v>276</v>
      </c>
      <c r="AZ64" t="s">
        <v>276</v>
      </c>
      <c r="BA64" t="s">
        <v>276</v>
      </c>
      <c r="BB64" t="s">
        <v>276</v>
      </c>
      <c r="BC64" t="s">
        <v>276</v>
      </c>
      <c r="BD64" t="s">
        <v>276</v>
      </c>
      <c r="BE64" t="s">
        <v>276</v>
      </c>
      <c r="BF64" t="s">
        <v>276</v>
      </c>
      <c r="BG64" t="s">
        <v>276</v>
      </c>
      <c r="BH64" t="s">
        <v>276</v>
      </c>
      <c r="BI64" t="s">
        <v>276</v>
      </c>
      <c r="BJ64" t="s">
        <v>276</v>
      </c>
      <c r="BK64" t="s">
        <v>276</v>
      </c>
      <c r="BL64" t="s">
        <v>276</v>
      </c>
      <c r="BM64" t="s">
        <v>276</v>
      </c>
      <c r="BN64" t="s">
        <v>276</v>
      </c>
      <c r="BO64" t="s">
        <v>276</v>
      </c>
      <c r="BP64" t="s">
        <v>276</v>
      </c>
      <c r="BQ64" t="s">
        <v>276</v>
      </c>
      <c r="BR64" t="s">
        <v>276</v>
      </c>
      <c r="BS64" t="s">
        <v>276</v>
      </c>
      <c r="BT64" t="s">
        <v>276</v>
      </c>
      <c r="BU64" t="s">
        <v>276</v>
      </c>
      <c r="BV64" t="s">
        <v>276</v>
      </c>
      <c r="BW64" t="s">
        <v>276</v>
      </c>
      <c r="BX64" t="s">
        <v>276</v>
      </c>
      <c r="BY64" t="s">
        <v>276</v>
      </c>
      <c r="BZ64" t="s">
        <v>276</v>
      </c>
      <c r="CA64" t="s">
        <v>276</v>
      </c>
      <c r="CB64" t="s">
        <v>276</v>
      </c>
      <c r="CC64" t="s">
        <v>276</v>
      </c>
      <c r="CD64" t="s">
        <v>276</v>
      </c>
      <c r="CE64" t="s">
        <v>276</v>
      </c>
      <c r="CF64" t="s">
        <v>276</v>
      </c>
      <c r="CG64" t="s">
        <v>276</v>
      </c>
      <c r="CH64" t="s">
        <v>276</v>
      </c>
      <c r="CI64" t="s">
        <v>276</v>
      </c>
      <c r="CJ64" t="s">
        <v>276</v>
      </c>
      <c r="CK64" t="s">
        <v>276</v>
      </c>
      <c r="CL64" t="s">
        <v>276</v>
      </c>
      <c r="CM64" t="s">
        <v>276</v>
      </c>
      <c r="CN64" t="s">
        <v>276</v>
      </c>
      <c r="CO64" t="s">
        <v>276</v>
      </c>
      <c r="CP64" t="s">
        <v>276</v>
      </c>
      <c r="CQ64" t="s">
        <v>276</v>
      </c>
      <c r="CR64" t="s">
        <v>276</v>
      </c>
      <c r="CS64" t="s">
        <v>276</v>
      </c>
      <c r="CT64" t="s">
        <v>276</v>
      </c>
      <c r="CU64" t="s">
        <v>276</v>
      </c>
      <c r="CV64" t="s">
        <v>276</v>
      </c>
      <c r="CW64" t="s">
        <v>276</v>
      </c>
      <c r="CX64" t="s">
        <v>276</v>
      </c>
      <c r="CY64" t="s">
        <v>276</v>
      </c>
      <c r="CZ64" t="s">
        <v>276</v>
      </c>
      <c r="DA64" t="s">
        <v>276</v>
      </c>
      <c r="DB64" t="s">
        <v>276</v>
      </c>
      <c r="DC64" t="s">
        <v>276</v>
      </c>
      <c r="DD64" t="s">
        <v>276</v>
      </c>
      <c r="DE64" t="s">
        <v>276</v>
      </c>
      <c r="DH64" t="str">
        <f t="shared" si="0"/>
        <v>RI</v>
      </c>
      <c r="DI64" t="s">
        <v>38</v>
      </c>
      <c r="DJ64" s="102">
        <v>2023</v>
      </c>
      <c r="DK64" s="99" t="s">
        <v>255</v>
      </c>
      <c r="DL64" cm="1">
        <f t="array" ref="DL64">INDEX(stateTaxData[],MATCH(1,(stateTaxData[taxYear]=$DJ64)*(stateTaxData[FilingStatusFlag]=DL$3)*(stateTaxData[stateName]=$DI64),0),MATCH($DK64,stateTaxData[#Headers],0))</f>
        <v>233750</v>
      </c>
      <c r="DM64" cm="1">
        <f t="array" ref="DM64">INDEX(stateTaxData[],MATCH(1,(stateTaxData[taxYear]=$DJ64)*(stateTaxData[FilingStatusFlag]=DM$3)*(stateTaxData[stateName]=$DI64),0),MATCH($DK64,stateTaxData[#Headers],0))</f>
        <v>233750</v>
      </c>
      <c r="DN64" cm="1">
        <f t="array" ref="DN64">INDEX(stateTaxData[],MATCH(1,(stateTaxData[taxYear]=$DJ64)*(stateTaxData[FilingStatusFlag]=DN$3)*(stateTaxData[stateName]=$DI64),0),MATCH($DK64,stateTaxData[#Headers],0))</f>
        <v>233750</v>
      </c>
      <c r="DO64" cm="1">
        <f t="array" ref="DO64">INDEX(stateTaxData[],MATCH(1,(stateTaxData[taxYear]=$DJ64)*(stateTaxData[FilingStatusFlag]=DO$3)*(stateTaxData[stateName]=$DI64),0),MATCH($DK64,stateTaxData[#Headers],0))</f>
        <v>233750</v>
      </c>
    </row>
    <row r="65" spans="1:119">
      <c r="A65">
        <v>64</v>
      </c>
      <c r="B65" t="s">
        <v>272</v>
      </c>
      <c r="C65" t="s">
        <v>12</v>
      </c>
      <c r="D65">
        <v>17</v>
      </c>
      <c r="E65">
        <v>2</v>
      </c>
      <c r="F65" t="s">
        <v>79</v>
      </c>
      <c r="G65" t="s">
        <v>273</v>
      </c>
      <c r="H65">
        <v>2024</v>
      </c>
      <c r="I65">
        <v>2023</v>
      </c>
      <c r="J65">
        <v>0</v>
      </c>
      <c r="K65">
        <v>9999999</v>
      </c>
      <c r="L65">
        <v>0</v>
      </c>
      <c r="M65">
        <v>0</v>
      </c>
      <c r="N65">
        <v>0</v>
      </c>
      <c r="O65">
        <v>0</v>
      </c>
      <c r="P65">
        <v>0</v>
      </c>
      <c r="Q65">
        <v>0</v>
      </c>
      <c r="R65">
        <v>0</v>
      </c>
      <c r="S65">
        <v>0</v>
      </c>
      <c r="T65">
        <v>0</v>
      </c>
      <c r="U65">
        <v>0</v>
      </c>
      <c r="V65">
        <v>0</v>
      </c>
      <c r="W65">
        <v>4.9500000000000002E-2</v>
      </c>
      <c r="X65">
        <v>0</v>
      </c>
      <c r="Y65">
        <v>0</v>
      </c>
      <c r="Z65">
        <v>0</v>
      </c>
      <c r="AA65">
        <v>0</v>
      </c>
      <c r="AB65">
        <v>0</v>
      </c>
      <c r="AC65">
        <v>0</v>
      </c>
      <c r="AD65">
        <v>0</v>
      </c>
      <c r="AE65">
        <v>0</v>
      </c>
      <c r="AF65">
        <v>0</v>
      </c>
      <c r="AG65">
        <v>0</v>
      </c>
      <c r="AH65">
        <v>0</v>
      </c>
      <c r="AI65">
        <v>0</v>
      </c>
      <c r="AJ65">
        <v>2850</v>
      </c>
      <c r="AK65" t="s">
        <v>274</v>
      </c>
      <c r="AL65">
        <v>2425</v>
      </c>
      <c r="AM65" t="s">
        <v>274</v>
      </c>
      <c r="AN65" t="s">
        <v>274</v>
      </c>
      <c r="AO65">
        <v>0</v>
      </c>
      <c r="AP65" t="s">
        <v>276</v>
      </c>
      <c r="AQ65" t="s">
        <v>276</v>
      </c>
      <c r="AR65" t="s">
        <v>276</v>
      </c>
      <c r="AS65" t="s">
        <v>276</v>
      </c>
      <c r="AT65" t="s">
        <v>276</v>
      </c>
      <c r="AU65" t="s">
        <v>276</v>
      </c>
      <c r="AV65" t="s">
        <v>276</v>
      </c>
      <c r="AW65" t="s">
        <v>276</v>
      </c>
      <c r="AX65" t="s">
        <v>276</v>
      </c>
      <c r="AY65" t="s">
        <v>276</v>
      </c>
      <c r="AZ65" t="s">
        <v>276</v>
      </c>
      <c r="BA65" t="s">
        <v>276</v>
      </c>
      <c r="BB65" t="s">
        <v>276</v>
      </c>
      <c r="BC65" t="s">
        <v>276</v>
      </c>
      <c r="BD65" t="s">
        <v>276</v>
      </c>
      <c r="BE65" t="s">
        <v>276</v>
      </c>
      <c r="BF65" t="s">
        <v>276</v>
      </c>
      <c r="BG65" t="s">
        <v>276</v>
      </c>
      <c r="BH65" t="s">
        <v>276</v>
      </c>
      <c r="BI65" t="s">
        <v>276</v>
      </c>
      <c r="BJ65" t="s">
        <v>276</v>
      </c>
      <c r="BK65" t="s">
        <v>276</v>
      </c>
      <c r="BL65" t="s">
        <v>276</v>
      </c>
      <c r="BM65" t="s">
        <v>276</v>
      </c>
      <c r="BN65" t="s">
        <v>276</v>
      </c>
      <c r="BO65" t="s">
        <v>276</v>
      </c>
      <c r="BP65" t="s">
        <v>276</v>
      </c>
      <c r="BQ65" t="s">
        <v>276</v>
      </c>
      <c r="BR65" t="s">
        <v>276</v>
      </c>
      <c r="BS65" t="s">
        <v>276</v>
      </c>
      <c r="BT65" t="s">
        <v>276</v>
      </c>
      <c r="BU65" t="s">
        <v>276</v>
      </c>
      <c r="BV65" t="s">
        <v>276</v>
      </c>
      <c r="BW65" t="s">
        <v>276</v>
      </c>
      <c r="BX65" t="s">
        <v>276</v>
      </c>
      <c r="BY65" t="s">
        <v>276</v>
      </c>
      <c r="BZ65" s="78">
        <v>500000</v>
      </c>
      <c r="CA65" t="s">
        <v>276</v>
      </c>
      <c r="CB65" t="s">
        <v>276</v>
      </c>
      <c r="CC65" t="s">
        <v>276</v>
      </c>
      <c r="CD65" t="s">
        <v>276</v>
      </c>
      <c r="CE65" t="s">
        <v>276</v>
      </c>
      <c r="CF65" t="s">
        <v>276</v>
      </c>
      <c r="CG65" t="s">
        <v>276</v>
      </c>
      <c r="CH65" t="s">
        <v>276</v>
      </c>
      <c r="CI65" t="s">
        <v>276</v>
      </c>
      <c r="CJ65" t="s">
        <v>276</v>
      </c>
      <c r="CK65" t="s">
        <v>276</v>
      </c>
      <c r="CL65" t="s">
        <v>276</v>
      </c>
      <c r="CM65" t="s">
        <v>276</v>
      </c>
      <c r="CN65" t="s">
        <v>276</v>
      </c>
      <c r="CO65" t="s">
        <v>276</v>
      </c>
      <c r="CP65" t="s">
        <v>276</v>
      </c>
      <c r="CQ65" t="s">
        <v>276</v>
      </c>
      <c r="CR65" t="s">
        <v>276</v>
      </c>
      <c r="CS65" t="s">
        <v>276</v>
      </c>
      <c r="CT65" t="s">
        <v>276</v>
      </c>
      <c r="CU65" t="s">
        <v>276</v>
      </c>
      <c r="CV65" t="s">
        <v>276</v>
      </c>
      <c r="CW65" t="s">
        <v>276</v>
      </c>
      <c r="CX65" t="s">
        <v>276</v>
      </c>
      <c r="CY65" t="s">
        <v>276</v>
      </c>
      <c r="CZ65" t="s">
        <v>276</v>
      </c>
      <c r="DA65" t="s">
        <v>276</v>
      </c>
      <c r="DB65" t="s">
        <v>276</v>
      </c>
      <c r="DC65" t="s">
        <v>276</v>
      </c>
      <c r="DD65" t="s">
        <v>276</v>
      </c>
      <c r="DE65" t="s">
        <v>276</v>
      </c>
      <c r="DH65" t="str">
        <f t="shared" si="0"/>
        <v>RI</v>
      </c>
      <c r="DI65" t="s">
        <v>38</v>
      </c>
      <c r="DJ65" s="102">
        <v>2023</v>
      </c>
      <c r="DK65" s="99" t="s">
        <v>256</v>
      </c>
      <c r="DL65" cm="1">
        <f t="array" ref="DL65">INDEX(stateTaxData[],MATCH(1,(stateTaxData[taxYear]=$DJ65)*(stateTaxData[FilingStatusFlag]=DL$3)*(stateTaxData[stateName]=$DI65),0),MATCH($DK65,stateTaxData[#Headers],0))</f>
        <v>260550</v>
      </c>
      <c r="DM65" cm="1">
        <f t="array" ref="DM65">INDEX(stateTaxData[],MATCH(1,(stateTaxData[taxYear]=$DJ65)*(stateTaxData[FilingStatusFlag]=DM$3)*(stateTaxData[stateName]=$DI65),0),MATCH($DK65,stateTaxData[#Headers],0))</f>
        <v>260550</v>
      </c>
      <c r="DN65" cm="1">
        <f t="array" ref="DN65">INDEX(stateTaxData[],MATCH(1,(stateTaxData[taxYear]=$DJ65)*(stateTaxData[FilingStatusFlag]=DN$3)*(stateTaxData[stateName]=$DI65),0),MATCH($DK65,stateTaxData[#Headers],0))</f>
        <v>260550</v>
      </c>
      <c r="DO65" cm="1">
        <f t="array" ref="DO65">INDEX(stateTaxData[],MATCH(1,(stateTaxData[taxYear]=$DJ65)*(stateTaxData[FilingStatusFlag]=DO$3)*(stateTaxData[stateName]=$DI65),0),MATCH($DK65,stateTaxData[#Headers],0))</f>
        <v>260550</v>
      </c>
    </row>
    <row r="66" spans="1:119">
      <c r="A66">
        <v>65</v>
      </c>
      <c r="B66" t="s">
        <v>272</v>
      </c>
      <c r="C66" t="s">
        <v>13</v>
      </c>
      <c r="D66">
        <v>18</v>
      </c>
      <c r="E66">
        <v>2</v>
      </c>
      <c r="F66" t="s">
        <v>79</v>
      </c>
      <c r="G66" t="s">
        <v>273</v>
      </c>
      <c r="H66">
        <v>2024</v>
      </c>
      <c r="I66">
        <v>2023</v>
      </c>
      <c r="J66">
        <v>0</v>
      </c>
      <c r="K66">
        <v>9999999</v>
      </c>
      <c r="L66">
        <v>0</v>
      </c>
      <c r="M66">
        <v>0</v>
      </c>
      <c r="N66">
        <v>0</v>
      </c>
      <c r="O66">
        <v>0</v>
      </c>
      <c r="P66">
        <v>0</v>
      </c>
      <c r="Q66">
        <v>0</v>
      </c>
      <c r="R66">
        <v>0</v>
      </c>
      <c r="S66">
        <v>0</v>
      </c>
      <c r="T66">
        <v>0</v>
      </c>
      <c r="U66">
        <v>0</v>
      </c>
      <c r="V66">
        <v>0</v>
      </c>
      <c r="W66">
        <v>3.15E-2</v>
      </c>
      <c r="X66">
        <v>0</v>
      </c>
      <c r="Y66">
        <v>0</v>
      </c>
      <c r="Z66">
        <v>0</v>
      </c>
      <c r="AA66">
        <v>0</v>
      </c>
      <c r="AB66">
        <v>0</v>
      </c>
      <c r="AC66">
        <v>0</v>
      </c>
      <c r="AD66">
        <v>0</v>
      </c>
      <c r="AE66">
        <v>0</v>
      </c>
      <c r="AF66">
        <v>0</v>
      </c>
      <c r="AG66">
        <v>0</v>
      </c>
      <c r="AH66">
        <v>0</v>
      </c>
      <c r="AI66">
        <v>0</v>
      </c>
      <c r="AJ66">
        <v>2000</v>
      </c>
      <c r="AK66" t="s">
        <v>274</v>
      </c>
      <c r="AL66">
        <v>1000</v>
      </c>
      <c r="AM66" t="s">
        <v>274</v>
      </c>
      <c r="AN66" t="s">
        <v>274</v>
      </c>
      <c r="AO66">
        <v>0</v>
      </c>
      <c r="AP66" t="s">
        <v>276</v>
      </c>
      <c r="AQ66" t="s">
        <v>276</v>
      </c>
      <c r="AR66" t="s">
        <v>276</v>
      </c>
      <c r="AS66" t="s">
        <v>276</v>
      </c>
      <c r="AT66" t="s">
        <v>276</v>
      </c>
      <c r="AU66" t="s">
        <v>276</v>
      </c>
      <c r="AV66" t="s">
        <v>276</v>
      </c>
      <c r="AW66" t="s">
        <v>276</v>
      </c>
      <c r="AX66" t="s">
        <v>276</v>
      </c>
      <c r="AY66" t="s">
        <v>276</v>
      </c>
      <c r="AZ66" t="s">
        <v>276</v>
      </c>
      <c r="BA66" t="s">
        <v>276</v>
      </c>
      <c r="BB66" t="s">
        <v>276</v>
      </c>
      <c r="BC66" t="s">
        <v>276</v>
      </c>
      <c r="BD66" t="s">
        <v>276</v>
      </c>
      <c r="BE66" t="s">
        <v>276</v>
      </c>
      <c r="BF66" t="s">
        <v>276</v>
      </c>
      <c r="BG66" t="s">
        <v>276</v>
      </c>
      <c r="BH66" t="s">
        <v>276</v>
      </c>
      <c r="BI66" t="s">
        <v>276</v>
      </c>
      <c r="BJ66" t="s">
        <v>276</v>
      </c>
      <c r="BK66" t="s">
        <v>276</v>
      </c>
      <c r="BL66" t="s">
        <v>276</v>
      </c>
      <c r="BM66" t="s">
        <v>276</v>
      </c>
      <c r="BN66" t="s">
        <v>276</v>
      </c>
      <c r="BO66" t="s">
        <v>276</v>
      </c>
      <c r="BP66" t="s">
        <v>276</v>
      </c>
      <c r="BQ66" t="s">
        <v>276</v>
      </c>
      <c r="BR66" t="s">
        <v>276</v>
      </c>
      <c r="BS66" t="s">
        <v>276</v>
      </c>
      <c r="BT66" t="s">
        <v>276</v>
      </c>
      <c r="BU66" t="s">
        <v>276</v>
      </c>
      <c r="BV66" t="s">
        <v>276</v>
      </c>
      <c r="BW66" t="s">
        <v>276</v>
      </c>
      <c r="BX66" t="s">
        <v>276</v>
      </c>
      <c r="BY66" t="s">
        <v>276</v>
      </c>
      <c r="BZ66" t="s">
        <v>276</v>
      </c>
      <c r="CA66" t="s">
        <v>276</v>
      </c>
      <c r="CB66" t="s">
        <v>276</v>
      </c>
      <c r="CC66" t="s">
        <v>276</v>
      </c>
      <c r="CD66" t="s">
        <v>276</v>
      </c>
      <c r="CE66" t="s">
        <v>276</v>
      </c>
      <c r="CF66" t="s">
        <v>276</v>
      </c>
      <c r="CG66" t="s">
        <v>276</v>
      </c>
      <c r="CH66" t="s">
        <v>276</v>
      </c>
      <c r="CI66" t="s">
        <v>276</v>
      </c>
      <c r="CJ66" t="s">
        <v>276</v>
      </c>
      <c r="CK66" t="s">
        <v>276</v>
      </c>
      <c r="CL66" t="s">
        <v>276</v>
      </c>
      <c r="CM66" t="s">
        <v>276</v>
      </c>
      <c r="CN66" t="s">
        <v>276</v>
      </c>
      <c r="CO66" t="s">
        <v>276</v>
      </c>
      <c r="CP66" t="s">
        <v>276</v>
      </c>
      <c r="CQ66" t="s">
        <v>276</v>
      </c>
      <c r="CR66" t="s">
        <v>276</v>
      </c>
      <c r="CS66" t="s">
        <v>276</v>
      </c>
      <c r="CT66" t="s">
        <v>276</v>
      </c>
      <c r="CU66" t="s">
        <v>276</v>
      </c>
      <c r="CV66" t="s">
        <v>276</v>
      </c>
      <c r="CW66" t="s">
        <v>276</v>
      </c>
      <c r="CX66" t="s">
        <v>276</v>
      </c>
      <c r="CY66" t="s">
        <v>276</v>
      </c>
      <c r="CZ66" t="s">
        <v>276</v>
      </c>
      <c r="DA66" t="s">
        <v>276</v>
      </c>
      <c r="DB66" t="s">
        <v>276</v>
      </c>
      <c r="DC66" t="s">
        <v>276</v>
      </c>
      <c r="DD66" t="s">
        <v>276</v>
      </c>
      <c r="DE66" t="s">
        <v>276</v>
      </c>
      <c r="DH66" t="str">
        <f t="shared" si="0"/>
        <v>UT</v>
      </c>
      <c r="DI66" t="s">
        <v>43</v>
      </c>
      <c r="DJ66" s="102">
        <v>2023</v>
      </c>
      <c r="DK66" s="99" t="s">
        <v>259</v>
      </c>
      <c r="DL66" cm="1">
        <f t="array" ref="DL66">INDEX(stateTaxData[],MATCH(1,(stateTaxData[taxYear]=$DJ66)*(stateTaxData[FilingStatusFlag]=DL$3)*(stateTaxData[stateName]=$DI66),0),MATCH($DK66,stateTaxData[#Headers],0))</f>
        <v>1.3</v>
      </c>
      <c r="DM66" cm="1">
        <f t="array" ref="DM66">INDEX(stateTaxData[],MATCH(1,(stateTaxData[taxYear]=$DJ66)*(stateTaxData[FilingStatusFlag]=DM$3)*(stateTaxData[stateName]=$DI66),0),MATCH($DK66,stateTaxData[#Headers],0))</f>
        <v>1.3</v>
      </c>
      <c r="DN66" cm="1">
        <f t="array" ref="DN66">INDEX(stateTaxData[],MATCH(1,(stateTaxData[taxYear]=$DJ66)*(stateTaxData[FilingStatusFlag]=DN$3)*(stateTaxData[stateName]=$DI66),0),MATCH($DK66,stateTaxData[#Headers],0))</f>
        <v>1.3</v>
      </c>
      <c r="DO66" cm="1">
        <f t="array" ref="DO66">INDEX(stateTaxData[],MATCH(1,(stateTaxData[taxYear]=$DJ66)*(stateTaxData[FilingStatusFlag]=DO$3)*(stateTaxData[stateName]=$DI66),0),MATCH($DK66,stateTaxData[#Headers],0))</f>
        <v>1.3</v>
      </c>
    </row>
    <row r="67" spans="1:119">
      <c r="A67">
        <v>66</v>
      </c>
      <c r="B67" t="s">
        <v>272</v>
      </c>
      <c r="C67" t="s">
        <v>14</v>
      </c>
      <c r="D67">
        <v>19</v>
      </c>
      <c r="E67">
        <v>2</v>
      </c>
      <c r="F67" t="s">
        <v>79</v>
      </c>
      <c r="G67" t="s">
        <v>273</v>
      </c>
      <c r="H67">
        <v>2024</v>
      </c>
      <c r="I67">
        <v>2023</v>
      </c>
      <c r="J67">
        <v>0</v>
      </c>
      <c r="K67">
        <v>12000</v>
      </c>
      <c r="L67">
        <v>60000</v>
      </c>
      <c r="M67">
        <v>150000</v>
      </c>
      <c r="N67">
        <v>9999999</v>
      </c>
      <c r="O67">
        <v>0</v>
      </c>
      <c r="P67">
        <v>0</v>
      </c>
      <c r="Q67">
        <v>0</v>
      </c>
      <c r="R67">
        <v>0</v>
      </c>
      <c r="S67">
        <v>0</v>
      </c>
      <c r="T67">
        <v>0</v>
      </c>
      <c r="U67">
        <v>0</v>
      </c>
      <c r="V67">
        <v>0</v>
      </c>
      <c r="W67">
        <v>4.3999999999999997E-2</v>
      </c>
      <c r="X67">
        <v>4.82E-2</v>
      </c>
      <c r="Y67">
        <v>5.7000000000000002E-2</v>
      </c>
      <c r="Z67">
        <v>0.06</v>
      </c>
      <c r="AA67">
        <v>0</v>
      </c>
      <c r="AB67">
        <v>0</v>
      </c>
      <c r="AC67">
        <v>0</v>
      </c>
      <c r="AD67">
        <v>0</v>
      </c>
      <c r="AE67">
        <v>0</v>
      </c>
      <c r="AF67">
        <v>0</v>
      </c>
      <c r="AG67">
        <v>0</v>
      </c>
      <c r="AH67">
        <v>0</v>
      </c>
      <c r="AI67">
        <v>0</v>
      </c>
      <c r="AJ67">
        <v>80</v>
      </c>
      <c r="AK67" t="s">
        <v>275</v>
      </c>
      <c r="AL67">
        <v>40</v>
      </c>
      <c r="AM67" t="s">
        <v>275</v>
      </c>
      <c r="AN67" t="s">
        <v>275</v>
      </c>
      <c r="AO67">
        <v>0</v>
      </c>
      <c r="AP67" t="s">
        <v>276</v>
      </c>
      <c r="AQ67" t="s">
        <v>276</v>
      </c>
      <c r="AR67" t="s">
        <v>276</v>
      </c>
      <c r="AS67" t="s">
        <v>276</v>
      </c>
      <c r="AT67" t="s">
        <v>276</v>
      </c>
      <c r="AU67" t="s">
        <v>276</v>
      </c>
      <c r="AV67" t="s">
        <v>276</v>
      </c>
      <c r="AW67" t="s">
        <v>276</v>
      </c>
      <c r="AX67" t="s">
        <v>276</v>
      </c>
      <c r="AY67" t="s">
        <v>276</v>
      </c>
      <c r="AZ67" t="s">
        <v>276</v>
      </c>
      <c r="BA67" t="s">
        <v>276</v>
      </c>
      <c r="BB67" t="s">
        <v>276</v>
      </c>
      <c r="BC67" t="s">
        <v>276</v>
      </c>
      <c r="BD67" t="s">
        <v>276</v>
      </c>
      <c r="BE67" t="s">
        <v>276</v>
      </c>
      <c r="BF67" t="s">
        <v>276</v>
      </c>
      <c r="BG67" t="s">
        <v>276</v>
      </c>
      <c r="BH67" t="s">
        <v>276</v>
      </c>
      <c r="BI67" t="s">
        <v>276</v>
      </c>
      <c r="BJ67" t="s">
        <v>276</v>
      </c>
      <c r="BK67" t="s">
        <v>276</v>
      </c>
      <c r="BL67" t="s">
        <v>276</v>
      </c>
      <c r="BM67" t="s">
        <v>276</v>
      </c>
      <c r="BN67" t="s">
        <v>276</v>
      </c>
      <c r="BO67" t="s">
        <v>276</v>
      </c>
      <c r="BP67" t="s">
        <v>276</v>
      </c>
      <c r="BQ67" t="s">
        <v>276</v>
      </c>
      <c r="BR67" t="s">
        <v>276</v>
      </c>
      <c r="BS67" t="s">
        <v>276</v>
      </c>
      <c r="BT67" t="s">
        <v>276</v>
      </c>
      <c r="BU67" t="s">
        <v>276</v>
      </c>
      <c r="BV67" t="s">
        <v>276</v>
      </c>
      <c r="BW67" t="s">
        <v>276</v>
      </c>
      <c r="BX67" t="s">
        <v>276</v>
      </c>
      <c r="BY67" t="s">
        <v>276</v>
      </c>
      <c r="BZ67" t="s">
        <v>276</v>
      </c>
      <c r="CA67" t="s">
        <v>276</v>
      </c>
      <c r="CB67" t="s">
        <v>276</v>
      </c>
      <c r="CC67" t="s">
        <v>276</v>
      </c>
      <c r="CD67" t="s">
        <v>276</v>
      </c>
      <c r="CE67" t="s">
        <v>276</v>
      </c>
      <c r="CF67" t="s">
        <v>276</v>
      </c>
      <c r="CG67" t="s">
        <v>276</v>
      </c>
      <c r="CH67" t="s">
        <v>276</v>
      </c>
      <c r="CI67" t="s">
        <v>276</v>
      </c>
      <c r="CJ67" t="s">
        <v>276</v>
      </c>
      <c r="CK67" t="s">
        <v>276</v>
      </c>
      <c r="CL67" t="s">
        <v>276</v>
      </c>
      <c r="CM67" t="s">
        <v>276</v>
      </c>
      <c r="CN67" t="s">
        <v>276</v>
      </c>
      <c r="CO67" t="s">
        <v>276</v>
      </c>
      <c r="CP67" t="s">
        <v>276</v>
      </c>
      <c r="CQ67" t="s">
        <v>276</v>
      </c>
      <c r="CR67" t="s">
        <v>276</v>
      </c>
      <c r="CS67" t="s">
        <v>276</v>
      </c>
      <c r="CT67" t="s">
        <v>276</v>
      </c>
      <c r="CU67" t="s">
        <v>276</v>
      </c>
      <c r="CV67" t="s">
        <v>276</v>
      </c>
      <c r="CW67" t="s">
        <v>276</v>
      </c>
      <c r="CX67" t="s">
        <v>276</v>
      </c>
      <c r="CY67" t="s">
        <v>276</v>
      </c>
      <c r="CZ67" t="s">
        <v>276</v>
      </c>
      <c r="DA67" t="s">
        <v>276</v>
      </c>
      <c r="DB67" t="s">
        <v>276</v>
      </c>
      <c r="DC67" t="s">
        <v>276</v>
      </c>
      <c r="DD67" t="s">
        <v>276</v>
      </c>
      <c r="DE67" t="s">
        <v>276</v>
      </c>
      <c r="DH67" t="str">
        <f t="shared" si="0"/>
        <v>UT</v>
      </c>
      <c r="DI67" t="s">
        <v>43</v>
      </c>
      <c r="DJ67" s="102">
        <v>2023</v>
      </c>
      <c r="DK67" s="99" t="s">
        <v>258</v>
      </c>
      <c r="DL67" cm="1">
        <f t="array" ref="DL67">INDEX(stateTaxData[],MATCH(1,(stateTaxData[taxYear]=$DJ67)*(stateTaxData[FilingStatusFlag]=DL$3)*(stateTaxData[stateName]=$DI67),0),MATCH($DK67,stateTaxData[#Headers],0))</f>
        <v>15548</v>
      </c>
      <c r="DM67" cm="1">
        <f t="array" ref="DM67">INDEX(stateTaxData[],MATCH(1,(stateTaxData[taxYear]=$DJ67)*(stateTaxData[FilingStatusFlag]=DM$3)*(stateTaxData[stateName]=$DI67),0),MATCH($DK67,stateTaxData[#Headers],0))</f>
        <v>31096</v>
      </c>
      <c r="DN67" cm="1">
        <f t="array" ref="DN67">INDEX(stateTaxData[],MATCH(1,(stateTaxData[taxYear]=$DJ67)*(stateTaxData[FilingStatusFlag]=DN$3)*(stateTaxData[stateName]=$DI67),0),MATCH($DK67,stateTaxData[#Headers],0))</f>
        <v>15548</v>
      </c>
      <c r="DO67" cm="1">
        <f t="array" ref="DO67">INDEX(stateTaxData[],MATCH(1,(stateTaxData[taxYear]=$DJ67)*(stateTaxData[FilingStatusFlag]=DO$3)*(stateTaxData[stateName]=$DI67),0),MATCH($DK67,stateTaxData[#Headers],0))</f>
        <v>15548</v>
      </c>
    </row>
    <row r="68" spans="1:119">
      <c r="A68">
        <v>67</v>
      </c>
      <c r="B68" t="s">
        <v>272</v>
      </c>
      <c r="C68" t="s">
        <v>15</v>
      </c>
      <c r="D68">
        <v>20</v>
      </c>
      <c r="E68">
        <v>2</v>
      </c>
      <c r="F68" t="s">
        <v>79</v>
      </c>
      <c r="G68" t="s">
        <v>273</v>
      </c>
      <c r="H68">
        <v>2024</v>
      </c>
      <c r="I68">
        <v>2023</v>
      </c>
      <c r="J68">
        <v>0</v>
      </c>
      <c r="K68">
        <v>30000</v>
      </c>
      <c r="L68">
        <v>60000</v>
      </c>
      <c r="M68">
        <v>9999999</v>
      </c>
      <c r="N68">
        <v>0</v>
      </c>
      <c r="O68">
        <v>0</v>
      </c>
      <c r="P68">
        <v>0</v>
      </c>
      <c r="Q68">
        <v>0</v>
      </c>
      <c r="R68">
        <v>0</v>
      </c>
      <c r="S68">
        <v>0</v>
      </c>
      <c r="T68">
        <v>0</v>
      </c>
      <c r="U68">
        <v>0</v>
      </c>
      <c r="V68">
        <v>0</v>
      </c>
      <c r="W68">
        <v>3.1E-2</v>
      </c>
      <c r="X68">
        <v>5.2499999999999998E-2</v>
      </c>
      <c r="Y68">
        <v>5.7000000000000002E-2</v>
      </c>
      <c r="Z68">
        <v>0</v>
      </c>
      <c r="AA68">
        <v>0</v>
      </c>
      <c r="AB68">
        <v>0</v>
      </c>
      <c r="AC68">
        <v>0</v>
      </c>
      <c r="AD68">
        <v>0</v>
      </c>
      <c r="AE68">
        <v>0</v>
      </c>
      <c r="AF68">
        <v>0</v>
      </c>
      <c r="AG68">
        <v>0</v>
      </c>
      <c r="AH68">
        <v>0</v>
      </c>
      <c r="AI68">
        <v>8000</v>
      </c>
      <c r="AJ68">
        <v>4500</v>
      </c>
      <c r="AK68" t="s">
        <v>274</v>
      </c>
      <c r="AL68">
        <v>2250</v>
      </c>
      <c r="AM68" t="s">
        <v>274</v>
      </c>
      <c r="AN68" t="s">
        <v>274</v>
      </c>
      <c r="AO68">
        <v>0</v>
      </c>
      <c r="AP68" t="s">
        <v>276</v>
      </c>
      <c r="AQ68" t="s">
        <v>276</v>
      </c>
      <c r="AR68" t="s">
        <v>276</v>
      </c>
      <c r="AS68" t="s">
        <v>276</v>
      </c>
      <c r="AT68" t="s">
        <v>276</v>
      </c>
      <c r="AU68" t="s">
        <v>276</v>
      </c>
      <c r="AV68" t="s">
        <v>276</v>
      </c>
      <c r="AW68" t="s">
        <v>276</v>
      </c>
      <c r="AX68" t="s">
        <v>276</v>
      </c>
      <c r="AY68" t="s">
        <v>276</v>
      </c>
      <c r="AZ68" t="s">
        <v>276</v>
      </c>
      <c r="BA68" t="s">
        <v>276</v>
      </c>
      <c r="BB68" t="s">
        <v>276</v>
      </c>
      <c r="BC68" t="s">
        <v>276</v>
      </c>
      <c r="BD68" t="s">
        <v>276</v>
      </c>
      <c r="BE68" t="s">
        <v>276</v>
      </c>
      <c r="BF68" t="s">
        <v>276</v>
      </c>
      <c r="BG68" t="s">
        <v>276</v>
      </c>
      <c r="BH68" t="s">
        <v>276</v>
      </c>
      <c r="BI68" t="s">
        <v>276</v>
      </c>
      <c r="BJ68" t="s">
        <v>276</v>
      </c>
      <c r="BK68" t="s">
        <v>276</v>
      </c>
      <c r="BL68" t="s">
        <v>276</v>
      </c>
      <c r="BM68" t="s">
        <v>276</v>
      </c>
      <c r="BN68" t="s">
        <v>276</v>
      </c>
      <c r="BO68" t="s">
        <v>276</v>
      </c>
      <c r="BP68" t="s">
        <v>276</v>
      </c>
      <c r="BQ68" t="s">
        <v>276</v>
      </c>
      <c r="BR68" t="s">
        <v>276</v>
      </c>
      <c r="BS68" t="s">
        <v>276</v>
      </c>
      <c r="BT68" t="s">
        <v>276</v>
      </c>
      <c r="BU68" t="s">
        <v>276</v>
      </c>
      <c r="BV68" t="s">
        <v>276</v>
      </c>
      <c r="BW68" t="s">
        <v>276</v>
      </c>
      <c r="BX68" t="s">
        <v>276</v>
      </c>
      <c r="BY68" t="s">
        <v>276</v>
      </c>
      <c r="BZ68" t="s">
        <v>276</v>
      </c>
      <c r="CA68" t="s">
        <v>276</v>
      </c>
      <c r="CB68" t="s">
        <v>276</v>
      </c>
      <c r="CC68" t="s">
        <v>276</v>
      </c>
      <c r="CD68" t="s">
        <v>276</v>
      </c>
      <c r="CE68" t="s">
        <v>276</v>
      </c>
      <c r="CF68" t="s">
        <v>276</v>
      </c>
      <c r="CG68" t="s">
        <v>276</v>
      </c>
      <c r="CH68" t="s">
        <v>276</v>
      </c>
      <c r="CI68" t="s">
        <v>276</v>
      </c>
      <c r="CJ68" t="s">
        <v>276</v>
      </c>
      <c r="CK68" t="s">
        <v>276</v>
      </c>
      <c r="CL68" t="s">
        <v>276</v>
      </c>
      <c r="CM68" t="s">
        <v>276</v>
      </c>
      <c r="CN68" t="s">
        <v>276</v>
      </c>
      <c r="CO68" t="s">
        <v>276</v>
      </c>
      <c r="CP68" t="s">
        <v>276</v>
      </c>
      <c r="CQ68" t="s">
        <v>276</v>
      </c>
      <c r="CR68" t="s">
        <v>276</v>
      </c>
      <c r="CS68" t="s">
        <v>276</v>
      </c>
      <c r="CT68" t="s">
        <v>276</v>
      </c>
      <c r="CU68" t="s">
        <v>276</v>
      </c>
      <c r="CV68" t="s">
        <v>276</v>
      </c>
      <c r="CW68" t="s">
        <v>276</v>
      </c>
      <c r="CX68" t="s">
        <v>276</v>
      </c>
      <c r="CY68" t="s">
        <v>276</v>
      </c>
      <c r="CZ68" t="s">
        <v>276</v>
      </c>
      <c r="DA68" t="s">
        <v>276</v>
      </c>
      <c r="DB68" t="s">
        <v>276</v>
      </c>
      <c r="DC68" t="s">
        <v>276</v>
      </c>
      <c r="DD68" t="s">
        <v>276</v>
      </c>
      <c r="DE68" t="s">
        <v>276</v>
      </c>
      <c r="DH68" t="str">
        <f t="shared" si="0"/>
        <v>VT</v>
      </c>
      <c r="DI68" t="s">
        <v>44</v>
      </c>
      <c r="DJ68" s="102">
        <v>2023</v>
      </c>
      <c r="DK68" s="99" t="s">
        <v>261</v>
      </c>
      <c r="DL68" cm="1">
        <f t="array" ref="DL68">INDEX(stateTaxData[],MATCH(1,(stateTaxData[taxYear]=$DJ68)*(stateTaxData[FilingStatusFlag]=DL$3)*(stateTaxData[stateName]=$DI68),0),MATCH($DK68,stateTaxData[#Headers],0))</f>
        <v>0.03</v>
      </c>
      <c r="DM68" cm="1">
        <f t="array" ref="DM68">INDEX(stateTaxData[],MATCH(1,(stateTaxData[taxYear]=$DJ68)*(stateTaxData[FilingStatusFlag]=DM$3)*(stateTaxData[stateName]=$DI68),0),MATCH($DK68,stateTaxData[#Headers],0))</f>
        <v>0.03</v>
      </c>
      <c r="DN68" cm="1">
        <f t="array" ref="DN68">INDEX(stateTaxData[],MATCH(1,(stateTaxData[taxYear]=$DJ68)*(stateTaxData[FilingStatusFlag]=DN$3)*(stateTaxData[stateName]=$DI68),0),MATCH($DK68,stateTaxData[#Headers],0))</f>
        <v>0.03</v>
      </c>
      <c r="DO68" cm="1">
        <f t="array" ref="DO68">INDEX(stateTaxData[],MATCH(1,(stateTaxData[taxYear]=$DJ68)*(stateTaxData[FilingStatusFlag]=DO$3)*(stateTaxData[stateName]=$DI68),0),MATCH($DK68,stateTaxData[#Headers],0))</f>
        <v>0.03</v>
      </c>
    </row>
    <row r="69" spans="1:119">
      <c r="A69">
        <v>68</v>
      </c>
      <c r="B69" t="s">
        <v>272</v>
      </c>
      <c r="C69" t="s">
        <v>16</v>
      </c>
      <c r="D69">
        <v>21</v>
      </c>
      <c r="E69">
        <v>2</v>
      </c>
      <c r="F69" t="s">
        <v>79</v>
      </c>
      <c r="G69" t="s">
        <v>273</v>
      </c>
      <c r="H69">
        <v>2024</v>
      </c>
      <c r="I69">
        <v>2023</v>
      </c>
      <c r="J69">
        <v>0</v>
      </c>
      <c r="K69">
        <v>9999999</v>
      </c>
      <c r="L69">
        <v>0</v>
      </c>
      <c r="M69">
        <v>0</v>
      </c>
      <c r="N69">
        <v>0</v>
      </c>
      <c r="O69">
        <v>0</v>
      </c>
      <c r="P69">
        <v>0</v>
      </c>
      <c r="Q69">
        <v>0</v>
      </c>
      <c r="R69">
        <v>0</v>
      </c>
      <c r="S69">
        <v>0</v>
      </c>
      <c r="T69">
        <v>0</v>
      </c>
      <c r="U69">
        <v>0</v>
      </c>
      <c r="V69">
        <v>0</v>
      </c>
      <c r="W69">
        <v>4.4999999999999998E-2</v>
      </c>
      <c r="X69">
        <v>0</v>
      </c>
      <c r="Y69">
        <v>0</v>
      </c>
      <c r="Z69">
        <v>0</v>
      </c>
      <c r="AA69">
        <v>0</v>
      </c>
      <c r="AB69">
        <v>0</v>
      </c>
      <c r="AC69">
        <v>0</v>
      </c>
      <c r="AD69">
        <v>0</v>
      </c>
      <c r="AE69">
        <v>0</v>
      </c>
      <c r="AF69">
        <v>0</v>
      </c>
      <c r="AG69">
        <v>0</v>
      </c>
      <c r="AH69">
        <v>0</v>
      </c>
      <c r="AI69">
        <v>5960</v>
      </c>
      <c r="AJ69">
        <v>0</v>
      </c>
      <c r="AK69" t="s">
        <v>274</v>
      </c>
      <c r="AL69">
        <v>0</v>
      </c>
      <c r="AM69" t="s">
        <v>274</v>
      </c>
      <c r="AN69" t="s">
        <v>274</v>
      </c>
      <c r="AO69">
        <v>0</v>
      </c>
      <c r="AP69" t="s">
        <v>276</v>
      </c>
      <c r="AQ69" t="s">
        <v>276</v>
      </c>
      <c r="AR69" t="s">
        <v>276</v>
      </c>
      <c r="AS69" t="s">
        <v>276</v>
      </c>
      <c r="AT69" t="s">
        <v>276</v>
      </c>
      <c r="AU69" t="s">
        <v>276</v>
      </c>
      <c r="AV69" t="s">
        <v>276</v>
      </c>
      <c r="AW69" t="s">
        <v>276</v>
      </c>
      <c r="AX69" t="s">
        <v>276</v>
      </c>
      <c r="AY69" t="s">
        <v>276</v>
      </c>
      <c r="AZ69" t="s">
        <v>276</v>
      </c>
      <c r="BA69" t="s">
        <v>276</v>
      </c>
      <c r="BB69" t="s">
        <v>276</v>
      </c>
      <c r="BC69" t="s">
        <v>276</v>
      </c>
      <c r="BD69" t="s">
        <v>276</v>
      </c>
      <c r="BE69" t="s">
        <v>276</v>
      </c>
      <c r="BF69" t="s">
        <v>276</v>
      </c>
      <c r="BG69" t="s">
        <v>276</v>
      </c>
      <c r="BH69" t="s">
        <v>276</v>
      </c>
      <c r="BI69" t="s">
        <v>276</v>
      </c>
      <c r="BJ69" t="s">
        <v>276</v>
      </c>
      <c r="BK69" t="s">
        <v>276</v>
      </c>
      <c r="BL69" t="s">
        <v>276</v>
      </c>
      <c r="BM69" t="s">
        <v>276</v>
      </c>
      <c r="BN69" t="s">
        <v>276</v>
      </c>
      <c r="BO69" t="s">
        <v>276</v>
      </c>
      <c r="BP69" t="s">
        <v>276</v>
      </c>
      <c r="BQ69" t="s">
        <v>276</v>
      </c>
      <c r="BR69" t="s">
        <v>276</v>
      </c>
      <c r="BS69" t="s">
        <v>276</v>
      </c>
      <c r="BT69" t="s">
        <v>276</v>
      </c>
      <c r="BU69" t="s">
        <v>276</v>
      </c>
      <c r="BV69" t="s">
        <v>276</v>
      </c>
      <c r="BW69" t="s">
        <v>276</v>
      </c>
      <c r="BX69" t="s">
        <v>276</v>
      </c>
      <c r="BY69" t="s">
        <v>276</v>
      </c>
      <c r="BZ69" t="s">
        <v>276</v>
      </c>
      <c r="CA69" t="s">
        <v>276</v>
      </c>
      <c r="CB69" t="s">
        <v>276</v>
      </c>
      <c r="CC69" t="s">
        <v>276</v>
      </c>
      <c r="CD69" t="s">
        <v>276</v>
      </c>
      <c r="CE69" t="s">
        <v>276</v>
      </c>
      <c r="CF69" t="s">
        <v>276</v>
      </c>
      <c r="CG69" t="s">
        <v>276</v>
      </c>
      <c r="CH69" t="s">
        <v>276</v>
      </c>
      <c r="CI69" t="s">
        <v>276</v>
      </c>
      <c r="CJ69" t="s">
        <v>276</v>
      </c>
      <c r="CK69" t="s">
        <v>276</v>
      </c>
      <c r="CL69" t="s">
        <v>276</v>
      </c>
      <c r="CM69" t="s">
        <v>276</v>
      </c>
      <c r="CN69" t="s">
        <v>276</v>
      </c>
      <c r="CO69" t="s">
        <v>276</v>
      </c>
      <c r="CP69" t="s">
        <v>276</v>
      </c>
      <c r="CQ69" t="s">
        <v>276</v>
      </c>
      <c r="CR69" t="s">
        <v>276</v>
      </c>
      <c r="CS69" t="s">
        <v>276</v>
      </c>
      <c r="CT69" t="s">
        <v>276</v>
      </c>
      <c r="CU69" t="s">
        <v>276</v>
      </c>
      <c r="CV69" t="s">
        <v>276</v>
      </c>
      <c r="CW69" t="s">
        <v>276</v>
      </c>
      <c r="CX69" t="s">
        <v>276</v>
      </c>
      <c r="CY69" t="s">
        <v>276</v>
      </c>
      <c r="CZ69" t="s">
        <v>276</v>
      </c>
      <c r="DA69" t="s">
        <v>276</v>
      </c>
      <c r="DB69" t="s">
        <v>276</v>
      </c>
      <c r="DC69" t="s">
        <v>276</v>
      </c>
      <c r="DD69" t="s">
        <v>276</v>
      </c>
      <c r="DE69" t="s">
        <v>276</v>
      </c>
      <c r="DH69" t="str">
        <f t="shared" ref="DH69:DH71" si="1">LEFT(DK69,2)</f>
        <v>VT</v>
      </c>
      <c r="DI69" t="s">
        <v>44</v>
      </c>
      <c r="DJ69" s="102">
        <v>2023</v>
      </c>
      <c r="DK69" s="99" t="s">
        <v>260</v>
      </c>
      <c r="DL69" cm="1">
        <f t="array" ref="DL69">INDEX(stateTaxData[],MATCH(1,(stateTaxData[taxYear]=$DJ69)*(stateTaxData[FilingStatusFlag]=DL$3)*(stateTaxData[stateName]=$DI69),0),MATCH($DK69,stateTaxData[#Headers],0))</f>
        <v>150000</v>
      </c>
      <c r="DM69" cm="1">
        <f t="array" ref="DM69">INDEX(stateTaxData[],MATCH(1,(stateTaxData[taxYear]=$DJ69)*(stateTaxData[FilingStatusFlag]=DM$3)*(stateTaxData[stateName]=$DI69),0),MATCH($DK69,stateTaxData[#Headers],0))</f>
        <v>150000</v>
      </c>
      <c r="DN69" cm="1">
        <f t="array" ref="DN69">INDEX(stateTaxData[],MATCH(1,(stateTaxData[taxYear]=$DJ69)*(stateTaxData[FilingStatusFlag]=DN$3)*(stateTaxData[stateName]=$DI69),0),MATCH($DK69,stateTaxData[#Headers],0))</f>
        <v>150000</v>
      </c>
      <c r="DO69" cm="1">
        <f t="array" ref="DO69">INDEX(stateTaxData[],MATCH(1,(stateTaxData[taxYear]=$DJ69)*(stateTaxData[FilingStatusFlag]=DO$3)*(stateTaxData[stateName]=$DI69),0),MATCH($DK69,stateTaxData[#Headers],0))</f>
        <v>150000</v>
      </c>
    </row>
    <row r="70" spans="1:119">
      <c r="A70">
        <v>69</v>
      </c>
      <c r="B70" t="s">
        <v>272</v>
      </c>
      <c r="C70" t="s">
        <v>17</v>
      </c>
      <c r="D70">
        <v>22</v>
      </c>
      <c r="E70">
        <v>2</v>
      </c>
      <c r="F70" t="s">
        <v>79</v>
      </c>
      <c r="G70" t="s">
        <v>273</v>
      </c>
      <c r="H70">
        <v>2024</v>
      </c>
      <c r="I70">
        <v>2023</v>
      </c>
      <c r="J70">
        <v>0</v>
      </c>
      <c r="K70">
        <v>25000</v>
      </c>
      <c r="L70" s="78">
        <v>100000</v>
      </c>
      <c r="M70">
        <v>9999999</v>
      </c>
      <c r="N70">
        <v>0</v>
      </c>
      <c r="O70">
        <v>0</v>
      </c>
      <c r="P70">
        <v>0</v>
      </c>
      <c r="Q70">
        <v>0</v>
      </c>
      <c r="R70">
        <v>0</v>
      </c>
      <c r="S70">
        <v>0</v>
      </c>
      <c r="T70">
        <v>0</v>
      </c>
      <c r="U70">
        <v>0</v>
      </c>
      <c r="V70">
        <v>0</v>
      </c>
      <c r="W70">
        <v>1.8499999999999999E-2</v>
      </c>
      <c r="X70">
        <v>3.5000000000000003E-2</v>
      </c>
      <c r="Y70">
        <v>4.2450000000000002E-2</v>
      </c>
      <c r="Z70">
        <v>0</v>
      </c>
      <c r="AA70">
        <v>0</v>
      </c>
      <c r="AB70">
        <v>0</v>
      </c>
      <c r="AC70">
        <v>0</v>
      </c>
      <c r="AD70">
        <v>0</v>
      </c>
      <c r="AE70">
        <v>0</v>
      </c>
      <c r="AF70">
        <v>0</v>
      </c>
      <c r="AG70">
        <v>0</v>
      </c>
      <c r="AH70">
        <v>0</v>
      </c>
      <c r="AI70">
        <v>0</v>
      </c>
      <c r="AJ70">
        <v>9000</v>
      </c>
      <c r="AK70" t="s">
        <v>274</v>
      </c>
      <c r="AL70">
        <v>1000</v>
      </c>
      <c r="AM70" t="s">
        <v>274</v>
      </c>
      <c r="AN70" t="s">
        <v>274</v>
      </c>
      <c r="AO70">
        <v>0</v>
      </c>
      <c r="AP70" t="s">
        <v>276</v>
      </c>
      <c r="AQ70" t="s">
        <v>276</v>
      </c>
      <c r="AR70" t="s">
        <v>276</v>
      </c>
      <c r="AS70" t="s">
        <v>276</v>
      </c>
      <c r="AT70" t="s">
        <v>276</v>
      </c>
      <c r="AU70" t="s">
        <v>276</v>
      </c>
      <c r="AV70" t="s">
        <v>276</v>
      </c>
      <c r="AW70" t="s">
        <v>276</v>
      </c>
      <c r="AX70" t="s">
        <v>276</v>
      </c>
      <c r="AY70" t="s">
        <v>276</v>
      </c>
      <c r="AZ70" t="s">
        <v>276</v>
      </c>
      <c r="BA70" t="s">
        <v>276</v>
      </c>
      <c r="BB70" t="s">
        <v>276</v>
      </c>
      <c r="BC70" t="s">
        <v>276</v>
      </c>
      <c r="BD70" t="s">
        <v>276</v>
      </c>
      <c r="BE70" t="s">
        <v>276</v>
      </c>
      <c r="BF70" t="s">
        <v>276</v>
      </c>
      <c r="BG70" t="s">
        <v>276</v>
      </c>
      <c r="BH70" t="s">
        <v>276</v>
      </c>
      <c r="BI70" t="s">
        <v>276</v>
      </c>
      <c r="BJ70" t="s">
        <v>276</v>
      </c>
      <c r="BK70" t="s">
        <v>276</v>
      </c>
      <c r="BL70" t="s">
        <v>276</v>
      </c>
      <c r="BM70" t="s">
        <v>276</v>
      </c>
      <c r="BN70" t="s">
        <v>276</v>
      </c>
      <c r="BO70" t="s">
        <v>276</v>
      </c>
      <c r="BP70" t="s">
        <v>276</v>
      </c>
      <c r="BQ70" t="s">
        <v>276</v>
      </c>
      <c r="BR70" t="s">
        <v>276</v>
      </c>
      <c r="BS70" t="s">
        <v>276</v>
      </c>
      <c r="BT70" t="s">
        <v>276</v>
      </c>
      <c r="BU70" t="s">
        <v>276</v>
      </c>
      <c r="BV70" t="s">
        <v>276</v>
      </c>
      <c r="BW70" t="s">
        <v>276</v>
      </c>
      <c r="BX70" t="s">
        <v>276</v>
      </c>
      <c r="BY70" t="s">
        <v>276</v>
      </c>
      <c r="BZ70" t="s">
        <v>276</v>
      </c>
      <c r="CA70" t="s">
        <v>276</v>
      </c>
      <c r="CB70" t="s">
        <v>276</v>
      </c>
      <c r="CC70" t="s">
        <v>276</v>
      </c>
      <c r="CD70" t="s">
        <v>276</v>
      </c>
      <c r="CE70" t="s">
        <v>276</v>
      </c>
      <c r="CF70" t="s">
        <v>276</v>
      </c>
      <c r="CG70" t="s">
        <v>276</v>
      </c>
      <c r="CH70" t="s">
        <v>276</v>
      </c>
      <c r="CI70" t="s">
        <v>276</v>
      </c>
      <c r="CJ70" t="s">
        <v>276</v>
      </c>
      <c r="CK70" t="s">
        <v>276</v>
      </c>
      <c r="CL70" t="s">
        <v>276</v>
      </c>
      <c r="CM70" t="s">
        <v>276</v>
      </c>
      <c r="CN70" t="s">
        <v>276</v>
      </c>
      <c r="CO70" t="s">
        <v>276</v>
      </c>
      <c r="CP70" t="s">
        <v>276</v>
      </c>
      <c r="CQ70" t="s">
        <v>276</v>
      </c>
      <c r="CR70" t="s">
        <v>276</v>
      </c>
      <c r="CS70" t="s">
        <v>276</v>
      </c>
      <c r="CT70" t="s">
        <v>276</v>
      </c>
      <c r="CU70" t="s">
        <v>276</v>
      </c>
      <c r="CV70" t="s">
        <v>276</v>
      </c>
      <c r="CW70" t="s">
        <v>276</v>
      </c>
      <c r="CX70" t="s">
        <v>276</v>
      </c>
      <c r="CY70" t="s">
        <v>276</v>
      </c>
      <c r="CZ70" t="s">
        <v>276</v>
      </c>
      <c r="DA70" t="s">
        <v>276</v>
      </c>
      <c r="DB70" t="s">
        <v>276</v>
      </c>
      <c r="DC70" t="s">
        <v>276</v>
      </c>
      <c r="DD70" t="s">
        <v>276</v>
      </c>
      <c r="DE70" t="s">
        <v>276</v>
      </c>
      <c r="DH70" t="str">
        <f t="shared" si="1"/>
        <v>WI</v>
      </c>
      <c r="DI70" t="s">
        <v>48</v>
      </c>
      <c r="DJ70" s="102">
        <v>2023</v>
      </c>
      <c r="DK70" s="99" t="s">
        <v>263</v>
      </c>
      <c r="DL70" cm="1">
        <f t="array" ref="DL70">INDEX(stateTaxData[],MATCH(1,(stateTaxData[taxYear]=$DJ70)*(stateTaxData[FilingStatusFlag]=DL$3)*(stateTaxData[stateName]=$DI70),0),MATCH($DK70,stateTaxData[#Headers],0))</f>
        <v>0.12000037600000001</v>
      </c>
      <c r="DM70" cm="1">
        <f t="array" ref="DM70">INDEX(stateTaxData[],MATCH(1,(stateTaxData[taxYear]=$DJ70)*(stateTaxData[FilingStatusFlag]=DM$3)*(stateTaxData[stateName]=$DI70),0),MATCH($DK70,stateTaxData[#Headers],0))</f>
        <v>0.19777937800000001</v>
      </c>
      <c r="DN70" cm="1">
        <f t="array" ref="DN70">INDEX(stateTaxData[],MATCH(1,(stateTaxData[taxYear]=$DJ70)*(stateTaxData[FilingStatusFlag]=DN$3)*(stateTaxData[stateName]=$DI70),0),MATCH($DK70,stateTaxData[#Headers],0))</f>
        <v>0.12000037600000001</v>
      </c>
      <c r="DO70" cm="1">
        <f t="array" ref="DO70">INDEX(stateTaxData[],MATCH(1,(stateTaxData[taxYear]=$DJ70)*(stateTaxData[FilingStatusFlag]=DO$3)*(stateTaxData[stateName]=$DI70),0),MATCH($DK70,stateTaxData[#Headers],0))</f>
        <v>0.12000037600000001</v>
      </c>
    </row>
    <row r="71" spans="1:119">
      <c r="A71">
        <v>70</v>
      </c>
      <c r="B71" t="s">
        <v>272</v>
      </c>
      <c r="C71" t="s">
        <v>18</v>
      </c>
      <c r="D71">
        <v>23</v>
      </c>
      <c r="E71">
        <v>2</v>
      </c>
      <c r="F71" t="s">
        <v>79</v>
      </c>
      <c r="G71" t="s">
        <v>273</v>
      </c>
      <c r="H71">
        <v>2024</v>
      </c>
      <c r="I71">
        <v>2023</v>
      </c>
      <c r="J71">
        <v>0</v>
      </c>
      <c r="K71">
        <v>49050</v>
      </c>
      <c r="L71">
        <v>116100</v>
      </c>
      <c r="M71">
        <v>9999999</v>
      </c>
      <c r="N71">
        <v>0</v>
      </c>
      <c r="O71">
        <v>0</v>
      </c>
      <c r="P71">
        <v>0</v>
      </c>
      <c r="Q71">
        <v>0</v>
      </c>
      <c r="R71">
        <v>0</v>
      </c>
      <c r="S71">
        <v>0</v>
      </c>
      <c r="T71">
        <v>0</v>
      </c>
      <c r="U71">
        <v>0</v>
      </c>
      <c r="V71">
        <v>0</v>
      </c>
      <c r="W71">
        <v>5.8000000000000003E-2</v>
      </c>
      <c r="X71">
        <v>6.7500000000000004E-2</v>
      </c>
      <c r="Y71">
        <v>7.1499999999999994E-2</v>
      </c>
      <c r="Z71">
        <v>0</v>
      </c>
      <c r="AA71">
        <v>0</v>
      </c>
      <c r="AB71">
        <v>0</v>
      </c>
      <c r="AC71">
        <v>0</v>
      </c>
      <c r="AD71">
        <v>0</v>
      </c>
      <c r="AE71">
        <v>0</v>
      </c>
      <c r="AF71">
        <v>0</v>
      </c>
      <c r="AG71">
        <v>0</v>
      </c>
      <c r="AH71">
        <v>0</v>
      </c>
      <c r="AI71">
        <v>27700</v>
      </c>
      <c r="AJ71">
        <v>9400</v>
      </c>
      <c r="AK71" t="s">
        <v>274</v>
      </c>
      <c r="AL71">
        <v>300</v>
      </c>
      <c r="AM71" t="s">
        <v>275</v>
      </c>
      <c r="AN71" t="s">
        <v>274</v>
      </c>
      <c r="AO71">
        <v>0</v>
      </c>
      <c r="AP71" t="s">
        <v>276</v>
      </c>
      <c r="AQ71" t="s">
        <v>276</v>
      </c>
      <c r="AR71" t="s">
        <v>276</v>
      </c>
      <c r="AS71" t="s">
        <v>276</v>
      </c>
      <c r="AT71" t="s">
        <v>276</v>
      </c>
      <c r="AU71" t="s">
        <v>276</v>
      </c>
      <c r="AV71" t="s">
        <v>276</v>
      </c>
      <c r="AW71" t="s">
        <v>276</v>
      </c>
      <c r="AX71" t="s">
        <v>276</v>
      </c>
      <c r="AY71" t="s">
        <v>276</v>
      </c>
      <c r="AZ71" t="s">
        <v>276</v>
      </c>
      <c r="BA71" t="s">
        <v>276</v>
      </c>
      <c r="BB71" t="s">
        <v>276</v>
      </c>
      <c r="BC71" t="s">
        <v>276</v>
      </c>
      <c r="BD71" t="s">
        <v>276</v>
      </c>
      <c r="BE71" t="s">
        <v>276</v>
      </c>
      <c r="BF71" t="s">
        <v>276</v>
      </c>
      <c r="BG71" t="s">
        <v>276</v>
      </c>
      <c r="BH71" t="s">
        <v>276</v>
      </c>
      <c r="BI71" t="s">
        <v>276</v>
      </c>
      <c r="BJ71" t="s">
        <v>276</v>
      </c>
      <c r="BK71" t="s">
        <v>276</v>
      </c>
      <c r="BL71" t="s">
        <v>276</v>
      </c>
      <c r="BM71" t="s">
        <v>276</v>
      </c>
      <c r="BN71" t="s">
        <v>276</v>
      </c>
      <c r="BO71" t="s">
        <v>276</v>
      </c>
      <c r="BP71" t="s">
        <v>276</v>
      </c>
      <c r="BQ71" t="s">
        <v>276</v>
      </c>
      <c r="BR71" t="s">
        <v>276</v>
      </c>
      <c r="BS71" t="s">
        <v>276</v>
      </c>
      <c r="BT71" t="s">
        <v>276</v>
      </c>
      <c r="BU71" t="s">
        <v>276</v>
      </c>
      <c r="BV71" t="s">
        <v>276</v>
      </c>
      <c r="BW71" t="s">
        <v>276</v>
      </c>
      <c r="BX71" t="s">
        <v>276</v>
      </c>
      <c r="BY71" t="s">
        <v>276</v>
      </c>
      <c r="BZ71" t="s">
        <v>276</v>
      </c>
      <c r="CA71" t="s">
        <v>276</v>
      </c>
      <c r="CB71" t="s">
        <v>276</v>
      </c>
      <c r="CC71" t="s">
        <v>276</v>
      </c>
      <c r="CD71" t="s">
        <v>276</v>
      </c>
      <c r="CE71" t="s">
        <v>276</v>
      </c>
      <c r="CF71" t="s">
        <v>276</v>
      </c>
      <c r="CG71" t="s">
        <v>276</v>
      </c>
      <c r="CH71" t="s">
        <v>276</v>
      </c>
      <c r="CI71" t="s">
        <v>276</v>
      </c>
      <c r="CJ71" t="s">
        <v>276</v>
      </c>
      <c r="CK71" t="s">
        <v>276</v>
      </c>
      <c r="CL71" t="s">
        <v>276</v>
      </c>
      <c r="CM71" t="s">
        <v>276</v>
      </c>
      <c r="CN71" t="s">
        <v>276</v>
      </c>
      <c r="CO71" t="s">
        <v>276</v>
      </c>
      <c r="CP71" t="s">
        <v>276</v>
      </c>
      <c r="CQ71" t="s">
        <v>276</v>
      </c>
      <c r="CR71" t="s">
        <v>276</v>
      </c>
      <c r="CS71" t="s">
        <v>276</v>
      </c>
      <c r="CT71" t="s">
        <v>276</v>
      </c>
      <c r="CU71" t="s">
        <v>276</v>
      </c>
      <c r="CV71" t="s">
        <v>276</v>
      </c>
      <c r="CW71" t="s">
        <v>276</v>
      </c>
      <c r="CX71" t="s">
        <v>276</v>
      </c>
      <c r="CY71" t="s">
        <v>276</v>
      </c>
      <c r="CZ71" t="s">
        <v>276</v>
      </c>
      <c r="DA71" t="s">
        <v>276</v>
      </c>
      <c r="DB71" t="s">
        <v>276</v>
      </c>
      <c r="DC71" t="s">
        <v>276</v>
      </c>
      <c r="DD71" t="s">
        <v>276</v>
      </c>
      <c r="DE71" t="s">
        <v>276</v>
      </c>
      <c r="DH71" t="str">
        <f t="shared" si="1"/>
        <v>WI</v>
      </c>
      <c r="DI71" t="s">
        <v>48</v>
      </c>
      <c r="DJ71" s="102">
        <v>2023</v>
      </c>
      <c r="DK71" s="117" t="s">
        <v>262</v>
      </c>
      <c r="DL71" cm="1">
        <f t="array" ref="DL71">INDEX(stateTaxData[],MATCH(1,(stateTaxData[taxYear]=$DJ71)*(stateTaxData[FilingStatusFlag]=DL$3)*(stateTaxData[stateName]=$DI71),0),MATCH($DK71,stateTaxData[#Headers],0))</f>
        <v>18400</v>
      </c>
      <c r="DM71" cm="1">
        <f t="array" ref="DM71">INDEX(stateTaxData[],MATCH(1,(stateTaxData[taxYear]=$DJ71)*(stateTaxData[FilingStatusFlag]=DM$3)*(stateTaxData[stateName]=$DI71),0),MATCH($DK71,stateTaxData[#Headers],0))</f>
        <v>26550</v>
      </c>
      <c r="DN71" cm="1">
        <f t="array" ref="DN71">INDEX(stateTaxData[],MATCH(1,(stateTaxData[taxYear]=$DJ71)*(stateTaxData[FilingStatusFlag]=DN$3)*(stateTaxData[stateName]=$DI71),0),MATCH($DK71,stateTaxData[#Headers],0))</f>
        <v>18400</v>
      </c>
      <c r="DO71" cm="1">
        <f t="array" ref="DO71">INDEX(stateTaxData[],MATCH(1,(stateTaxData[taxYear]=$DJ71)*(stateTaxData[FilingStatusFlag]=DO$3)*(stateTaxData[stateName]=$DI71),0),MATCH($DK71,stateTaxData[#Headers],0))</f>
        <v>18400</v>
      </c>
    </row>
    <row r="72" spans="1:119">
      <c r="A72">
        <v>71</v>
      </c>
      <c r="B72" t="s">
        <v>272</v>
      </c>
      <c r="C72" t="s">
        <v>19</v>
      </c>
      <c r="D72">
        <v>24</v>
      </c>
      <c r="E72">
        <v>2</v>
      </c>
      <c r="F72" t="s">
        <v>79</v>
      </c>
      <c r="G72" t="s">
        <v>273</v>
      </c>
      <c r="H72">
        <v>2024</v>
      </c>
      <c r="I72">
        <v>2023</v>
      </c>
      <c r="J72">
        <v>0</v>
      </c>
      <c r="K72">
        <v>1000</v>
      </c>
      <c r="L72">
        <v>2000</v>
      </c>
      <c r="M72">
        <v>3000</v>
      </c>
      <c r="N72">
        <v>150000</v>
      </c>
      <c r="O72">
        <v>175000</v>
      </c>
      <c r="P72">
        <v>225000</v>
      </c>
      <c r="Q72" s="78">
        <v>300000</v>
      </c>
      <c r="R72">
        <v>9999999</v>
      </c>
      <c r="S72">
        <v>0</v>
      </c>
      <c r="T72">
        <v>0</v>
      </c>
      <c r="U72">
        <v>0</v>
      </c>
      <c r="V72">
        <v>0</v>
      </c>
      <c r="W72">
        <v>0.02</v>
      </c>
      <c r="X72">
        <v>0.03</v>
      </c>
      <c r="Y72">
        <v>0.04</v>
      </c>
      <c r="Z72">
        <v>4.7500000000000001E-2</v>
      </c>
      <c r="AA72">
        <v>0.05</v>
      </c>
      <c r="AB72">
        <v>5.2499999999999998E-2</v>
      </c>
      <c r="AC72">
        <v>5.5E-2</v>
      </c>
      <c r="AD72">
        <v>5.7500000000000002E-2</v>
      </c>
      <c r="AE72">
        <v>0</v>
      </c>
      <c r="AF72">
        <v>0</v>
      </c>
      <c r="AG72">
        <v>0</v>
      </c>
      <c r="AH72">
        <v>0</v>
      </c>
      <c r="AI72">
        <v>5150</v>
      </c>
      <c r="AJ72">
        <v>6400</v>
      </c>
      <c r="AK72" t="s">
        <v>274</v>
      </c>
      <c r="AL72">
        <v>3200</v>
      </c>
      <c r="AM72" t="s">
        <v>274</v>
      </c>
      <c r="AN72" t="s">
        <v>274</v>
      </c>
      <c r="AO72">
        <v>0</v>
      </c>
      <c r="AP72" t="s">
        <v>276</v>
      </c>
      <c r="AQ72" t="s">
        <v>276</v>
      </c>
      <c r="AR72" t="s">
        <v>276</v>
      </c>
      <c r="AS72" t="s">
        <v>276</v>
      </c>
      <c r="AT72" t="s">
        <v>276</v>
      </c>
      <c r="AU72" t="s">
        <v>276</v>
      </c>
      <c r="AV72" t="s">
        <v>276</v>
      </c>
      <c r="AW72" t="s">
        <v>276</v>
      </c>
      <c r="AX72" t="s">
        <v>276</v>
      </c>
      <c r="AY72" t="s">
        <v>276</v>
      </c>
      <c r="AZ72" t="s">
        <v>276</v>
      </c>
      <c r="BA72" t="s">
        <v>276</v>
      </c>
      <c r="BB72" t="s">
        <v>276</v>
      </c>
      <c r="BC72" t="s">
        <v>276</v>
      </c>
      <c r="BD72" t="s">
        <v>276</v>
      </c>
      <c r="BE72" t="s">
        <v>276</v>
      </c>
      <c r="BF72" t="s">
        <v>276</v>
      </c>
      <c r="BG72" t="s">
        <v>276</v>
      </c>
      <c r="BH72" t="s">
        <v>276</v>
      </c>
      <c r="BI72" t="s">
        <v>276</v>
      </c>
      <c r="BJ72" t="s">
        <v>276</v>
      </c>
      <c r="BK72" t="s">
        <v>276</v>
      </c>
      <c r="BL72" t="s">
        <v>276</v>
      </c>
      <c r="BM72" t="s">
        <v>276</v>
      </c>
      <c r="BN72" t="s">
        <v>276</v>
      </c>
      <c r="BO72" t="s">
        <v>276</v>
      </c>
      <c r="BP72" t="s">
        <v>276</v>
      </c>
      <c r="BQ72" t="s">
        <v>276</v>
      </c>
      <c r="BR72" t="s">
        <v>276</v>
      </c>
      <c r="BS72" t="s">
        <v>276</v>
      </c>
      <c r="BT72" t="s">
        <v>276</v>
      </c>
      <c r="BU72" t="s">
        <v>276</v>
      </c>
      <c r="BV72" t="s">
        <v>276</v>
      </c>
      <c r="BW72" t="s">
        <v>276</v>
      </c>
      <c r="BX72" t="s">
        <v>276</v>
      </c>
      <c r="BY72" t="s">
        <v>276</v>
      </c>
      <c r="BZ72" t="s">
        <v>276</v>
      </c>
      <c r="CA72">
        <v>0.15</v>
      </c>
      <c r="CB72">
        <v>3200</v>
      </c>
      <c r="CC72" s="78">
        <v>200000</v>
      </c>
      <c r="CD72">
        <v>0.75</v>
      </c>
      <c r="CE72" t="s">
        <v>276</v>
      </c>
      <c r="CF72" t="s">
        <v>276</v>
      </c>
      <c r="CG72" t="s">
        <v>276</v>
      </c>
      <c r="CH72" t="s">
        <v>276</v>
      </c>
      <c r="CI72" t="s">
        <v>276</v>
      </c>
      <c r="CJ72" t="s">
        <v>276</v>
      </c>
      <c r="CK72" t="s">
        <v>276</v>
      </c>
      <c r="CL72" t="s">
        <v>276</v>
      </c>
      <c r="CM72" t="s">
        <v>276</v>
      </c>
      <c r="CN72" t="s">
        <v>276</v>
      </c>
      <c r="CO72" t="s">
        <v>276</v>
      </c>
      <c r="CP72" t="s">
        <v>276</v>
      </c>
      <c r="CQ72" t="s">
        <v>276</v>
      </c>
      <c r="CR72" t="s">
        <v>276</v>
      </c>
      <c r="CS72" t="s">
        <v>276</v>
      </c>
      <c r="CT72" t="s">
        <v>276</v>
      </c>
      <c r="CU72" t="s">
        <v>276</v>
      </c>
      <c r="CV72" t="s">
        <v>276</v>
      </c>
      <c r="CW72" t="s">
        <v>276</v>
      </c>
      <c r="CX72" t="s">
        <v>276</v>
      </c>
      <c r="CY72" t="s">
        <v>276</v>
      </c>
      <c r="CZ72" t="s">
        <v>276</v>
      </c>
      <c r="DA72" t="s">
        <v>276</v>
      </c>
      <c r="DB72" t="s">
        <v>276</v>
      </c>
      <c r="DC72" t="s">
        <v>276</v>
      </c>
      <c r="DD72" t="s">
        <v>276</v>
      </c>
      <c r="DE72" t="s">
        <v>276</v>
      </c>
    </row>
    <row r="73" spans="1:119">
      <c r="A73">
        <v>72</v>
      </c>
      <c r="B73" t="s">
        <v>272</v>
      </c>
      <c r="C73" t="s">
        <v>20</v>
      </c>
      <c r="D73">
        <v>25</v>
      </c>
      <c r="E73">
        <v>2</v>
      </c>
      <c r="F73" t="s">
        <v>79</v>
      </c>
      <c r="G73" t="s">
        <v>273</v>
      </c>
      <c r="H73">
        <v>2024</v>
      </c>
      <c r="I73">
        <v>2023</v>
      </c>
      <c r="J73">
        <v>0</v>
      </c>
      <c r="K73" s="78">
        <v>1000000</v>
      </c>
      <c r="L73">
        <v>9999999</v>
      </c>
      <c r="M73">
        <v>0</v>
      </c>
      <c r="N73">
        <v>0</v>
      </c>
      <c r="O73">
        <v>0</v>
      </c>
      <c r="P73">
        <v>0</v>
      </c>
      <c r="Q73">
        <v>0</v>
      </c>
      <c r="R73">
        <v>0</v>
      </c>
      <c r="S73">
        <v>0</v>
      </c>
      <c r="T73">
        <v>0</v>
      </c>
      <c r="U73">
        <v>0</v>
      </c>
      <c r="V73">
        <v>0</v>
      </c>
      <c r="W73">
        <v>0.05</v>
      </c>
      <c r="X73">
        <v>0.09</v>
      </c>
      <c r="Y73">
        <v>0</v>
      </c>
      <c r="Z73">
        <v>0</v>
      </c>
      <c r="AA73">
        <v>0</v>
      </c>
      <c r="AB73">
        <v>0</v>
      </c>
      <c r="AC73">
        <v>0</v>
      </c>
      <c r="AD73">
        <v>0</v>
      </c>
      <c r="AE73">
        <v>0</v>
      </c>
      <c r="AF73">
        <v>0</v>
      </c>
      <c r="AG73">
        <v>0</v>
      </c>
      <c r="AH73">
        <v>0</v>
      </c>
      <c r="AI73">
        <v>0</v>
      </c>
      <c r="AJ73">
        <v>8800</v>
      </c>
      <c r="AK73" t="s">
        <v>274</v>
      </c>
      <c r="AL73">
        <v>1000</v>
      </c>
      <c r="AM73" t="s">
        <v>274</v>
      </c>
      <c r="AN73" t="s">
        <v>274</v>
      </c>
      <c r="AO73">
        <v>0</v>
      </c>
      <c r="AP73" t="s">
        <v>276</v>
      </c>
      <c r="AQ73" t="s">
        <v>276</v>
      </c>
      <c r="AR73" t="s">
        <v>276</v>
      </c>
      <c r="AS73" t="s">
        <v>276</v>
      </c>
      <c r="AT73" t="s">
        <v>276</v>
      </c>
      <c r="AU73" t="s">
        <v>276</v>
      </c>
      <c r="AV73" t="s">
        <v>276</v>
      </c>
      <c r="AW73" t="s">
        <v>276</v>
      </c>
      <c r="AX73" t="s">
        <v>276</v>
      </c>
      <c r="AY73" t="s">
        <v>276</v>
      </c>
      <c r="AZ73" t="s">
        <v>276</v>
      </c>
      <c r="BA73" t="s">
        <v>276</v>
      </c>
      <c r="BB73" t="s">
        <v>276</v>
      </c>
      <c r="BC73" t="s">
        <v>276</v>
      </c>
      <c r="BD73" t="s">
        <v>276</v>
      </c>
      <c r="BE73" t="s">
        <v>276</v>
      </c>
      <c r="BF73" t="s">
        <v>276</v>
      </c>
      <c r="BG73" t="s">
        <v>276</v>
      </c>
      <c r="BH73" t="s">
        <v>276</v>
      </c>
      <c r="BI73" t="s">
        <v>276</v>
      </c>
      <c r="BJ73" t="s">
        <v>276</v>
      </c>
      <c r="BK73" t="s">
        <v>276</v>
      </c>
      <c r="BL73" t="s">
        <v>276</v>
      </c>
      <c r="BM73" t="s">
        <v>276</v>
      </c>
      <c r="BN73" t="s">
        <v>276</v>
      </c>
      <c r="BO73" t="s">
        <v>276</v>
      </c>
      <c r="BP73" t="s">
        <v>276</v>
      </c>
      <c r="BQ73" t="s">
        <v>276</v>
      </c>
      <c r="BR73" t="s">
        <v>276</v>
      </c>
      <c r="BS73" t="s">
        <v>276</v>
      </c>
      <c r="BT73" t="s">
        <v>276</v>
      </c>
      <c r="BU73" t="s">
        <v>276</v>
      </c>
      <c r="BV73" t="s">
        <v>276</v>
      </c>
      <c r="BW73" t="s">
        <v>276</v>
      </c>
      <c r="BX73" t="s">
        <v>276</v>
      </c>
      <c r="BY73" t="s">
        <v>276</v>
      </c>
      <c r="BZ73" t="s">
        <v>276</v>
      </c>
      <c r="CA73" t="s">
        <v>276</v>
      </c>
      <c r="CB73" t="s">
        <v>276</v>
      </c>
      <c r="CC73" t="s">
        <v>276</v>
      </c>
      <c r="CD73" t="s">
        <v>276</v>
      </c>
      <c r="CE73" t="s">
        <v>276</v>
      </c>
      <c r="CF73" t="s">
        <v>276</v>
      </c>
      <c r="CG73" t="s">
        <v>276</v>
      </c>
      <c r="CH73" t="s">
        <v>276</v>
      </c>
      <c r="CI73" t="s">
        <v>276</v>
      </c>
      <c r="CJ73" t="s">
        <v>276</v>
      </c>
      <c r="CK73" t="s">
        <v>276</v>
      </c>
      <c r="CL73" t="s">
        <v>276</v>
      </c>
      <c r="CM73" t="s">
        <v>276</v>
      </c>
      <c r="CN73" t="s">
        <v>276</v>
      </c>
      <c r="CO73" t="s">
        <v>276</v>
      </c>
      <c r="CP73" t="s">
        <v>276</v>
      </c>
      <c r="CQ73" t="s">
        <v>276</v>
      </c>
      <c r="CR73" t="s">
        <v>276</v>
      </c>
      <c r="CS73" t="s">
        <v>276</v>
      </c>
      <c r="CT73" t="s">
        <v>276</v>
      </c>
      <c r="CU73" t="s">
        <v>276</v>
      </c>
      <c r="CV73" t="s">
        <v>276</v>
      </c>
      <c r="CW73" t="s">
        <v>276</v>
      </c>
      <c r="CX73" t="s">
        <v>276</v>
      </c>
      <c r="CY73" t="s">
        <v>276</v>
      </c>
      <c r="CZ73" t="s">
        <v>276</v>
      </c>
      <c r="DA73" t="s">
        <v>276</v>
      </c>
      <c r="DB73" t="s">
        <v>276</v>
      </c>
      <c r="DC73" t="s">
        <v>276</v>
      </c>
      <c r="DD73" t="s">
        <v>276</v>
      </c>
      <c r="DE73" t="s">
        <v>276</v>
      </c>
    </row>
    <row r="74" spans="1:119">
      <c r="A74">
        <v>73</v>
      </c>
      <c r="B74" t="s">
        <v>272</v>
      </c>
      <c r="C74" t="s">
        <v>21</v>
      </c>
      <c r="D74">
        <v>26</v>
      </c>
      <c r="E74">
        <v>2</v>
      </c>
      <c r="F74" t="s">
        <v>79</v>
      </c>
      <c r="G74" t="s">
        <v>273</v>
      </c>
      <c r="H74">
        <v>2024</v>
      </c>
      <c r="I74">
        <v>2023</v>
      </c>
      <c r="J74">
        <v>0</v>
      </c>
      <c r="K74">
        <v>9999999</v>
      </c>
      <c r="L74">
        <v>0</v>
      </c>
      <c r="M74">
        <v>0</v>
      </c>
      <c r="N74">
        <v>0</v>
      </c>
      <c r="O74">
        <v>0</v>
      </c>
      <c r="P74">
        <v>0</v>
      </c>
      <c r="Q74">
        <v>0</v>
      </c>
      <c r="R74">
        <v>0</v>
      </c>
      <c r="S74">
        <v>0</v>
      </c>
      <c r="T74">
        <v>0</v>
      </c>
      <c r="U74">
        <v>0</v>
      </c>
      <c r="V74">
        <v>0</v>
      </c>
      <c r="W74">
        <v>4.2500000000000003E-2</v>
      </c>
      <c r="X74">
        <v>0</v>
      </c>
      <c r="Y74">
        <v>0</v>
      </c>
      <c r="Z74">
        <v>0</v>
      </c>
      <c r="AA74">
        <v>0</v>
      </c>
      <c r="AB74">
        <v>0</v>
      </c>
      <c r="AC74">
        <v>0</v>
      </c>
      <c r="AD74">
        <v>0</v>
      </c>
      <c r="AE74">
        <v>0</v>
      </c>
      <c r="AF74">
        <v>0</v>
      </c>
      <c r="AG74">
        <v>0</v>
      </c>
      <c r="AH74">
        <v>0</v>
      </c>
      <c r="AI74">
        <v>0</v>
      </c>
      <c r="AJ74">
        <v>10800</v>
      </c>
      <c r="AK74" t="s">
        <v>274</v>
      </c>
      <c r="AL74">
        <v>5400</v>
      </c>
      <c r="AM74" t="s">
        <v>274</v>
      </c>
      <c r="AN74" t="s">
        <v>274</v>
      </c>
      <c r="AO74">
        <v>0</v>
      </c>
      <c r="AP74" t="s">
        <v>276</v>
      </c>
      <c r="AQ74" t="s">
        <v>276</v>
      </c>
      <c r="AR74" t="s">
        <v>276</v>
      </c>
      <c r="AS74" t="s">
        <v>276</v>
      </c>
      <c r="AT74" t="s">
        <v>276</v>
      </c>
      <c r="AU74" t="s">
        <v>276</v>
      </c>
      <c r="AV74" t="s">
        <v>276</v>
      </c>
      <c r="AW74" t="s">
        <v>276</v>
      </c>
      <c r="AX74" t="s">
        <v>276</v>
      </c>
      <c r="AY74" t="s">
        <v>276</v>
      </c>
      <c r="AZ74" t="s">
        <v>276</v>
      </c>
      <c r="BA74" t="s">
        <v>276</v>
      </c>
      <c r="BB74" t="s">
        <v>276</v>
      </c>
      <c r="BC74" t="s">
        <v>276</v>
      </c>
      <c r="BD74" t="s">
        <v>276</v>
      </c>
      <c r="BE74" t="s">
        <v>276</v>
      </c>
      <c r="BF74" t="s">
        <v>276</v>
      </c>
      <c r="BG74" t="s">
        <v>276</v>
      </c>
      <c r="BH74" t="s">
        <v>276</v>
      </c>
      <c r="BI74" t="s">
        <v>276</v>
      </c>
      <c r="BJ74" t="s">
        <v>276</v>
      </c>
      <c r="BK74" t="s">
        <v>276</v>
      </c>
      <c r="BL74" t="s">
        <v>276</v>
      </c>
      <c r="BM74" t="s">
        <v>276</v>
      </c>
      <c r="BN74" t="s">
        <v>276</v>
      </c>
      <c r="BO74" t="s">
        <v>276</v>
      </c>
      <c r="BP74" t="s">
        <v>276</v>
      </c>
      <c r="BQ74" t="s">
        <v>276</v>
      </c>
      <c r="BR74" t="s">
        <v>276</v>
      </c>
      <c r="BS74" t="s">
        <v>276</v>
      </c>
      <c r="BT74" t="s">
        <v>276</v>
      </c>
      <c r="BU74" t="s">
        <v>276</v>
      </c>
      <c r="BV74" t="s">
        <v>276</v>
      </c>
      <c r="BW74" t="s">
        <v>276</v>
      </c>
      <c r="BX74" t="s">
        <v>276</v>
      </c>
      <c r="BY74" t="s">
        <v>276</v>
      </c>
      <c r="BZ74" t="s">
        <v>276</v>
      </c>
      <c r="CA74" t="s">
        <v>276</v>
      </c>
      <c r="CB74" t="s">
        <v>276</v>
      </c>
      <c r="CC74" t="s">
        <v>276</v>
      </c>
      <c r="CD74" t="s">
        <v>276</v>
      </c>
      <c r="CE74" t="s">
        <v>276</v>
      </c>
      <c r="CF74" t="s">
        <v>276</v>
      </c>
      <c r="CG74" t="s">
        <v>276</v>
      </c>
      <c r="CH74" t="s">
        <v>276</v>
      </c>
      <c r="CI74" t="s">
        <v>276</v>
      </c>
      <c r="CJ74" t="s">
        <v>276</v>
      </c>
      <c r="CK74" t="s">
        <v>276</v>
      </c>
      <c r="CL74" t="s">
        <v>276</v>
      </c>
      <c r="CM74" t="s">
        <v>276</v>
      </c>
      <c r="CN74" t="s">
        <v>276</v>
      </c>
      <c r="CO74" t="s">
        <v>276</v>
      </c>
      <c r="CP74" t="s">
        <v>276</v>
      </c>
      <c r="CQ74" t="s">
        <v>276</v>
      </c>
      <c r="CR74" t="s">
        <v>276</v>
      </c>
      <c r="CS74" t="s">
        <v>276</v>
      </c>
      <c r="CT74" t="s">
        <v>276</v>
      </c>
      <c r="CU74" t="s">
        <v>276</v>
      </c>
      <c r="CV74" t="s">
        <v>276</v>
      </c>
      <c r="CW74" t="s">
        <v>276</v>
      </c>
      <c r="CX74" t="s">
        <v>276</v>
      </c>
      <c r="CY74" t="s">
        <v>276</v>
      </c>
      <c r="CZ74" t="s">
        <v>276</v>
      </c>
      <c r="DA74" t="s">
        <v>276</v>
      </c>
      <c r="DB74" t="s">
        <v>276</v>
      </c>
      <c r="DC74" t="s">
        <v>276</v>
      </c>
      <c r="DD74" t="s">
        <v>276</v>
      </c>
      <c r="DE74" t="s">
        <v>276</v>
      </c>
    </row>
    <row r="75" spans="1:119">
      <c r="A75">
        <v>74</v>
      </c>
      <c r="B75" t="s">
        <v>272</v>
      </c>
      <c r="C75" t="s">
        <v>22</v>
      </c>
      <c r="D75">
        <v>27</v>
      </c>
      <c r="E75">
        <v>2</v>
      </c>
      <c r="F75" t="s">
        <v>79</v>
      </c>
      <c r="G75" t="s">
        <v>273</v>
      </c>
      <c r="H75">
        <v>2024</v>
      </c>
      <c r="I75">
        <v>2023</v>
      </c>
      <c r="J75">
        <v>0</v>
      </c>
      <c r="K75">
        <v>43950</v>
      </c>
      <c r="L75">
        <v>174610</v>
      </c>
      <c r="M75">
        <v>304970</v>
      </c>
      <c r="N75">
        <v>9999999</v>
      </c>
      <c r="O75">
        <v>0</v>
      </c>
      <c r="P75">
        <v>0</v>
      </c>
      <c r="Q75">
        <v>0</v>
      </c>
      <c r="R75">
        <v>0</v>
      </c>
      <c r="S75">
        <v>0</v>
      </c>
      <c r="T75">
        <v>0</v>
      </c>
      <c r="U75">
        <v>0</v>
      </c>
      <c r="V75">
        <v>0</v>
      </c>
      <c r="W75">
        <v>5.3499999999999999E-2</v>
      </c>
      <c r="X75">
        <v>6.8000000000000005E-2</v>
      </c>
      <c r="Y75">
        <v>7.85E-2</v>
      </c>
      <c r="Z75">
        <v>9.8500000000000004E-2</v>
      </c>
      <c r="AA75">
        <v>0</v>
      </c>
      <c r="AB75">
        <v>0</v>
      </c>
      <c r="AC75">
        <v>0</v>
      </c>
      <c r="AD75">
        <v>0</v>
      </c>
      <c r="AE75">
        <v>0</v>
      </c>
      <c r="AF75">
        <v>0</v>
      </c>
      <c r="AG75">
        <v>0</v>
      </c>
      <c r="AH75">
        <v>0</v>
      </c>
      <c r="AI75">
        <v>27650</v>
      </c>
      <c r="AJ75">
        <v>0</v>
      </c>
      <c r="AK75" t="s">
        <v>274</v>
      </c>
      <c r="AL75">
        <v>4800</v>
      </c>
      <c r="AM75" t="s">
        <v>274</v>
      </c>
      <c r="AN75" t="s">
        <v>274</v>
      </c>
      <c r="AO75">
        <v>0</v>
      </c>
      <c r="AP75" t="s">
        <v>276</v>
      </c>
      <c r="AQ75" t="s">
        <v>276</v>
      </c>
      <c r="AR75" t="s">
        <v>276</v>
      </c>
      <c r="AS75" t="s">
        <v>276</v>
      </c>
      <c r="AT75" t="s">
        <v>276</v>
      </c>
      <c r="AU75" t="s">
        <v>276</v>
      </c>
      <c r="AV75" t="s">
        <v>276</v>
      </c>
      <c r="AW75" t="s">
        <v>276</v>
      </c>
      <c r="AX75" t="s">
        <v>276</v>
      </c>
      <c r="AY75" t="s">
        <v>276</v>
      </c>
      <c r="AZ75" t="s">
        <v>276</v>
      </c>
      <c r="BA75" t="s">
        <v>276</v>
      </c>
      <c r="BB75" t="s">
        <v>276</v>
      </c>
      <c r="BC75" t="s">
        <v>276</v>
      </c>
      <c r="BD75" t="s">
        <v>276</v>
      </c>
      <c r="BE75" t="s">
        <v>276</v>
      </c>
      <c r="BF75" t="s">
        <v>276</v>
      </c>
      <c r="BG75" t="s">
        <v>276</v>
      </c>
      <c r="BH75" t="s">
        <v>276</v>
      </c>
      <c r="BI75" t="s">
        <v>276</v>
      </c>
      <c r="BJ75" t="s">
        <v>276</v>
      </c>
      <c r="BK75" t="s">
        <v>276</v>
      </c>
      <c r="BL75" t="s">
        <v>276</v>
      </c>
      <c r="BM75" t="s">
        <v>276</v>
      </c>
      <c r="BN75" t="s">
        <v>276</v>
      </c>
      <c r="BO75" t="s">
        <v>276</v>
      </c>
      <c r="BP75" t="s">
        <v>276</v>
      </c>
      <c r="BQ75" t="s">
        <v>276</v>
      </c>
      <c r="BR75" t="s">
        <v>276</v>
      </c>
      <c r="BS75" t="s">
        <v>276</v>
      </c>
      <c r="BT75" t="s">
        <v>276</v>
      </c>
      <c r="BU75" t="s">
        <v>276</v>
      </c>
      <c r="BV75" t="s">
        <v>276</v>
      </c>
      <c r="BW75" t="s">
        <v>276</v>
      </c>
      <c r="BX75" t="s">
        <v>276</v>
      </c>
      <c r="BY75" t="s">
        <v>276</v>
      </c>
      <c r="BZ75" t="s">
        <v>276</v>
      </c>
      <c r="CA75" t="s">
        <v>276</v>
      </c>
      <c r="CB75" t="s">
        <v>276</v>
      </c>
      <c r="CC75" t="s">
        <v>276</v>
      </c>
      <c r="CD75" t="s">
        <v>276</v>
      </c>
      <c r="CE75">
        <v>206050</v>
      </c>
      <c r="CF75">
        <v>0.03</v>
      </c>
      <c r="CG75">
        <v>0.8</v>
      </c>
      <c r="CH75" t="s">
        <v>276</v>
      </c>
      <c r="CI75" t="s">
        <v>276</v>
      </c>
      <c r="CJ75" t="s">
        <v>276</v>
      </c>
      <c r="CK75" t="s">
        <v>276</v>
      </c>
      <c r="CL75" t="s">
        <v>276</v>
      </c>
      <c r="CM75" t="s">
        <v>276</v>
      </c>
      <c r="CN75" t="s">
        <v>276</v>
      </c>
      <c r="CO75" t="s">
        <v>276</v>
      </c>
      <c r="CP75" t="s">
        <v>276</v>
      </c>
      <c r="CQ75" t="s">
        <v>276</v>
      </c>
      <c r="CR75" t="s">
        <v>276</v>
      </c>
      <c r="CS75" t="s">
        <v>276</v>
      </c>
      <c r="CT75" t="s">
        <v>276</v>
      </c>
      <c r="CU75" t="s">
        <v>276</v>
      </c>
      <c r="CV75" t="s">
        <v>276</v>
      </c>
      <c r="CW75" t="s">
        <v>276</v>
      </c>
      <c r="CX75" t="s">
        <v>276</v>
      </c>
      <c r="CY75" t="s">
        <v>276</v>
      </c>
      <c r="CZ75" t="s">
        <v>276</v>
      </c>
      <c r="DA75" t="s">
        <v>276</v>
      </c>
      <c r="DB75" t="s">
        <v>276</v>
      </c>
      <c r="DC75" t="s">
        <v>276</v>
      </c>
      <c r="DD75" t="s">
        <v>276</v>
      </c>
      <c r="DE75" t="s">
        <v>276</v>
      </c>
    </row>
    <row r="76" spans="1:119">
      <c r="A76">
        <v>75</v>
      </c>
      <c r="B76" t="s">
        <v>272</v>
      </c>
      <c r="C76" t="s">
        <v>23</v>
      </c>
      <c r="D76">
        <v>28</v>
      </c>
      <c r="E76">
        <v>2</v>
      </c>
      <c r="F76" t="s">
        <v>79</v>
      </c>
      <c r="G76" t="s">
        <v>273</v>
      </c>
      <c r="H76">
        <v>2024</v>
      </c>
      <c r="I76">
        <v>2023</v>
      </c>
      <c r="J76">
        <v>10000</v>
      </c>
      <c r="K76">
        <v>9999999</v>
      </c>
      <c r="L76">
        <v>0</v>
      </c>
      <c r="M76">
        <v>0</v>
      </c>
      <c r="N76">
        <v>0</v>
      </c>
      <c r="O76">
        <v>0</v>
      </c>
      <c r="P76">
        <v>0</v>
      </c>
      <c r="Q76">
        <v>0</v>
      </c>
      <c r="R76">
        <v>0</v>
      </c>
      <c r="S76">
        <v>0</v>
      </c>
      <c r="T76">
        <v>0</v>
      </c>
      <c r="U76">
        <v>0</v>
      </c>
      <c r="V76">
        <v>0</v>
      </c>
      <c r="W76">
        <v>0.05</v>
      </c>
      <c r="X76">
        <v>0</v>
      </c>
      <c r="Y76">
        <v>0</v>
      </c>
      <c r="Z76">
        <v>0</v>
      </c>
      <c r="AA76">
        <v>0</v>
      </c>
      <c r="AB76">
        <v>0</v>
      </c>
      <c r="AC76">
        <v>0</v>
      </c>
      <c r="AD76">
        <v>0</v>
      </c>
      <c r="AE76">
        <v>0</v>
      </c>
      <c r="AF76">
        <v>0</v>
      </c>
      <c r="AG76">
        <v>0</v>
      </c>
      <c r="AH76">
        <v>0</v>
      </c>
      <c r="AI76">
        <v>4600</v>
      </c>
      <c r="AJ76">
        <v>12000</v>
      </c>
      <c r="AK76" t="s">
        <v>274</v>
      </c>
      <c r="AL76">
        <v>1500</v>
      </c>
      <c r="AM76" t="s">
        <v>274</v>
      </c>
      <c r="AN76" t="s">
        <v>274</v>
      </c>
      <c r="AO76">
        <v>0</v>
      </c>
      <c r="AP76" t="s">
        <v>276</v>
      </c>
      <c r="AQ76" t="s">
        <v>276</v>
      </c>
      <c r="AR76" t="s">
        <v>276</v>
      </c>
      <c r="AS76" t="s">
        <v>276</v>
      </c>
      <c r="AT76" t="s">
        <v>276</v>
      </c>
      <c r="AU76" t="s">
        <v>276</v>
      </c>
      <c r="AV76" t="s">
        <v>276</v>
      </c>
      <c r="AW76" t="s">
        <v>276</v>
      </c>
      <c r="AX76" t="s">
        <v>276</v>
      </c>
      <c r="AY76" t="s">
        <v>276</v>
      </c>
      <c r="AZ76" t="s">
        <v>276</v>
      </c>
      <c r="BA76" t="s">
        <v>276</v>
      </c>
      <c r="BB76" t="s">
        <v>276</v>
      </c>
      <c r="BC76" t="s">
        <v>276</v>
      </c>
      <c r="BD76" t="s">
        <v>276</v>
      </c>
      <c r="BE76" t="s">
        <v>276</v>
      </c>
      <c r="BF76" t="s">
        <v>276</v>
      </c>
      <c r="BG76" t="s">
        <v>276</v>
      </c>
      <c r="BH76" t="s">
        <v>276</v>
      </c>
      <c r="BI76" t="s">
        <v>276</v>
      </c>
      <c r="BJ76" t="s">
        <v>276</v>
      </c>
      <c r="BK76" t="s">
        <v>276</v>
      </c>
      <c r="BL76" t="s">
        <v>276</v>
      </c>
      <c r="BM76" t="s">
        <v>276</v>
      </c>
      <c r="BN76" t="s">
        <v>276</v>
      </c>
      <c r="BO76" t="s">
        <v>276</v>
      </c>
      <c r="BP76" t="s">
        <v>276</v>
      </c>
      <c r="BQ76" t="s">
        <v>276</v>
      </c>
      <c r="BR76" t="s">
        <v>276</v>
      </c>
      <c r="BS76" t="s">
        <v>276</v>
      </c>
      <c r="BT76" t="s">
        <v>276</v>
      </c>
      <c r="BU76" t="s">
        <v>276</v>
      </c>
      <c r="BV76" t="s">
        <v>276</v>
      </c>
      <c r="BW76" t="s">
        <v>276</v>
      </c>
      <c r="BX76" t="s">
        <v>276</v>
      </c>
      <c r="BY76" t="s">
        <v>276</v>
      </c>
      <c r="BZ76" t="s">
        <v>276</v>
      </c>
      <c r="CA76" t="s">
        <v>276</v>
      </c>
      <c r="CB76" t="s">
        <v>276</v>
      </c>
      <c r="CC76" t="s">
        <v>276</v>
      </c>
      <c r="CD76" t="s">
        <v>276</v>
      </c>
      <c r="CE76" t="s">
        <v>276</v>
      </c>
      <c r="CF76" t="s">
        <v>276</v>
      </c>
      <c r="CG76" t="s">
        <v>276</v>
      </c>
      <c r="CH76" t="s">
        <v>276</v>
      </c>
      <c r="CI76" t="s">
        <v>276</v>
      </c>
      <c r="CJ76" t="s">
        <v>276</v>
      </c>
      <c r="CK76" t="s">
        <v>276</v>
      </c>
      <c r="CL76" t="s">
        <v>276</v>
      </c>
      <c r="CM76" t="s">
        <v>276</v>
      </c>
      <c r="CN76" t="s">
        <v>276</v>
      </c>
      <c r="CO76" t="s">
        <v>276</v>
      </c>
      <c r="CP76" t="s">
        <v>276</v>
      </c>
      <c r="CQ76" t="s">
        <v>276</v>
      </c>
      <c r="CR76" t="s">
        <v>276</v>
      </c>
      <c r="CS76" t="s">
        <v>276</v>
      </c>
      <c r="CT76" t="s">
        <v>276</v>
      </c>
      <c r="CU76" t="s">
        <v>276</v>
      </c>
      <c r="CV76" t="s">
        <v>276</v>
      </c>
      <c r="CW76" t="s">
        <v>276</v>
      </c>
      <c r="CX76" t="s">
        <v>276</v>
      </c>
      <c r="CY76" t="s">
        <v>276</v>
      </c>
      <c r="CZ76" t="s">
        <v>276</v>
      </c>
      <c r="DA76" t="s">
        <v>276</v>
      </c>
      <c r="DB76" t="s">
        <v>276</v>
      </c>
      <c r="DC76" t="s">
        <v>276</v>
      </c>
      <c r="DD76" t="s">
        <v>276</v>
      </c>
      <c r="DE76" t="s">
        <v>276</v>
      </c>
    </row>
    <row r="77" spans="1:119">
      <c r="A77">
        <v>76</v>
      </c>
      <c r="B77" t="s">
        <v>272</v>
      </c>
      <c r="C77" t="s">
        <v>24</v>
      </c>
      <c r="D77">
        <v>29</v>
      </c>
      <c r="E77">
        <v>2</v>
      </c>
      <c r="F77" t="s">
        <v>79</v>
      </c>
      <c r="G77" t="s">
        <v>273</v>
      </c>
      <c r="H77">
        <v>2024</v>
      </c>
      <c r="I77">
        <v>2023</v>
      </c>
      <c r="J77">
        <v>1207</v>
      </c>
      <c r="K77">
        <v>2414</v>
      </c>
      <c r="L77">
        <v>3621</v>
      </c>
      <c r="M77">
        <v>4828</v>
      </c>
      <c r="N77">
        <v>6035</v>
      </c>
      <c r="O77">
        <v>7242</v>
      </c>
      <c r="P77">
        <v>8449</v>
      </c>
      <c r="Q77">
        <v>9999999</v>
      </c>
      <c r="R77">
        <v>0</v>
      </c>
      <c r="S77">
        <v>0</v>
      </c>
      <c r="T77">
        <v>0</v>
      </c>
      <c r="U77">
        <v>0</v>
      </c>
      <c r="V77">
        <v>0</v>
      </c>
      <c r="W77">
        <v>0.02</v>
      </c>
      <c r="X77">
        <v>2.5000000000000001E-2</v>
      </c>
      <c r="Y77">
        <v>0.03</v>
      </c>
      <c r="Z77">
        <v>3.5000000000000003E-2</v>
      </c>
      <c r="AA77">
        <v>0.04</v>
      </c>
      <c r="AB77">
        <v>4.4999999999999998E-2</v>
      </c>
      <c r="AC77">
        <v>4.9500000000000002E-2</v>
      </c>
      <c r="AD77">
        <v>0</v>
      </c>
      <c r="AE77">
        <v>0</v>
      </c>
      <c r="AF77">
        <v>0</v>
      </c>
      <c r="AG77">
        <v>0</v>
      </c>
      <c r="AH77">
        <v>0</v>
      </c>
      <c r="AI77">
        <v>27700</v>
      </c>
      <c r="AJ77">
        <v>0</v>
      </c>
      <c r="AK77" t="s">
        <v>274</v>
      </c>
      <c r="AL77">
        <v>0</v>
      </c>
      <c r="AM77" t="s">
        <v>274</v>
      </c>
      <c r="AN77" t="s">
        <v>275</v>
      </c>
      <c r="AO77">
        <v>10000</v>
      </c>
      <c r="AP77" t="s">
        <v>276</v>
      </c>
      <c r="AQ77" t="s">
        <v>276</v>
      </c>
      <c r="AR77" t="s">
        <v>276</v>
      </c>
      <c r="AS77" t="s">
        <v>276</v>
      </c>
      <c r="AT77" t="s">
        <v>276</v>
      </c>
      <c r="AU77" t="s">
        <v>276</v>
      </c>
      <c r="AV77" t="s">
        <v>276</v>
      </c>
      <c r="AW77" t="s">
        <v>276</v>
      </c>
      <c r="AX77" t="s">
        <v>276</v>
      </c>
      <c r="AY77" t="s">
        <v>276</v>
      </c>
      <c r="AZ77" t="s">
        <v>276</v>
      </c>
      <c r="BA77" t="s">
        <v>276</v>
      </c>
      <c r="BB77" t="s">
        <v>276</v>
      </c>
      <c r="BC77" t="s">
        <v>276</v>
      </c>
      <c r="BD77" t="s">
        <v>276</v>
      </c>
      <c r="BE77" t="s">
        <v>276</v>
      </c>
      <c r="BF77" t="s">
        <v>276</v>
      </c>
      <c r="BG77" t="s">
        <v>276</v>
      </c>
      <c r="BH77" t="s">
        <v>276</v>
      </c>
      <c r="BI77" t="s">
        <v>276</v>
      </c>
      <c r="BJ77" t="s">
        <v>276</v>
      </c>
      <c r="BK77" t="s">
        <v>276</v>
      </c>
      <c r="BL77" t="s">
        <v>276</v>
      </c>
      <c r="BM77" t="s">
        <v>276</v>
      </c>
      <c r="BN77" t="s">
        <v>276</v>
      </c>
      <c r="BO77" t="s">
        <v>276</v>
      </c>
      <c r="BP77" t="s">
        <v>276</v>
      </c>
      <c r="BQ77" t="s">
        <v>276</v>
      </c>
      <c r="BR77" t="s">
        <v>276</v>
      </c>
      <c r="BS77" t="s">
        <v>276</v>
      </c>
      <c r="BT77" t="s">
        <v>276</v>
      </c>
      <c r="BU77" t="s">
        <v>276</v>
      </c>
      <c r="BV77" t="s">
        <v>276</v>
      </c>
      <c r="BW77" t="s">
        <v>276</v>
      </c>
      <c r="BX77" t="s">
        <v>276</v>
      </c>
      <c r="BY77" t="s">
        <v>276</v>
      </c>
      <c r="BZ77" t="s">
        <v>276</v>
      </c>
      <c r="CA77" t="s">
        <v>276</v>
      </c>
      <c r="CB77" t="s">
        <v>276</v>
      </c>
      <c r="CC77" t="s">
        <v>276</v>
      </c>
      <c r="CD77" t="s">
        <v>276</v>
      </c>
      <c r="CE77" t="s">
        <v>276</v>
      </c>
      <c r="CF77" t="s">
        <v>276</v>
      </c>
      <c r="CG77" t="s">
        <v>276</v>
      </c>
      <c r="CH77" t="s">
        <v>276</v>
      </c>
      <c r="CI77" t="s">
        <v>276</v>
      </c>
      <c r="CJ77" t="s">
        <v>276</v>
      </c>
      <c r="CK77" t="s">
        <v>276</v>
      </c>
      <c r="CL77" t="s">
        <v>276</v>
      </c>
      <c r="CM77" t="s">
        <v>276</v>
      </c>
      <c r="CN77" t="s">
        <v>276</v>
      </c>
      <c r="CO77" t="s">
        <v>276</v>
      </c>
      <c r="CP77" t="s">
        <v>276</v>
      </c>
      <c r="CQ77" t="s">
        <v>276</v>
      </c>
      <c r="CR77" t="s">
        <v>276</v>
      </c>
      <c r="CS77" t="s">
        <v>276</v>
      </c>
      <c r="CT77" t="s">
        <v>276</v>
      </c>
      <c r="CU77" t="s">
        <v>276</v>
      </c>
      <c r="CV77" t="s">
        <v>276</v>
      </c>
      <c r="CW77" t="s">
        <v>276</v>
      </c>
      <c r="CX77" t="s">
        <v>276</v>
      </c>
      <c r="CY77" t="s">
        <v>276</v>
      </c>
      <c r="CZ77" t="s">
        <v>276</v>
      </c>
      <c r="DA77" t="s">
        <v>276</v>
      </c>
      <c r="DB77" t="s">
        <v>276</v>
      </c>
      <c r="DC77" t="s">
        <v>276</v>
      </c>
      <c r="DD77" t="s">
        <v>276</v>
      </c>
      <c r="DE77" t="s">
        <v>276</v>
      </c>
    </row>
    <row r="78" spans="1:119">
      <c r="A78">
        <v>77</v>
      </c>
      <c r="B78" t="s">
        <v>272</v>
      </c>
      <c r="C78" t="s">
        <v>25</v>
      </c>
      <c r="D78">
        <v>30</v>
      </c>
      <c r="E78">
        <v>2</v>
      </c>
      <c r="F78" t="s">
        <v>79</v>
      </c>
      <c r="G78" t="s">
        <v>273</v>
      </c>
      <c r="H78">
        <v>2024</v>
      </c>
      <c r="I78">
        <v>2023</v>
      </c>
      <c r="J78">
        <v>0</v>
      </c>
      <c r="K78">
        <v>3600</v>
      </c>
      <c r="L78">
        <v>6300</v>
      </c>
      <c r="M78">
        <v>9700</v>
      </c>
      <c r="N78">
        <v>13000</v>
      </c>
      <c r="O78">
        <v>16800</v>
      </c>
      <c r="P78">
        <v>21600</v>
      </c>
      <c r="Q78">
        <v>9999999</v>
      </c>
      <c r="R78">
        <v>0</v>
      </c>
      <c r="S78">
        <v>0</v>
      </c>
      <c r="T78">
        <v>0</v>
      </c>
      <c r="U78">
        <v>0</v>
      </c>
      <c r="V78">
        <v>0</v>
      </c>
      <c r="W78">
        <v>0.01</v>
      </c>
      <c r="X78">
        <v>0.02</v>
      </c>
      <c r="Y78">
        <v>0.03</v>
      </c>
      <c r="Z78">
        <v>0.04</v>
      </c>
      <c r="AA78">
        <v>0.05</v>
      </c>
      <c r="AB78">
        <v>0.06</v>
      </c>
      <c r="AC78">
        <v>6.7500000000000004E-2</v>
      </c>
      <c r="AD78">
        <v>0</v>
      </c>
      <c r="AE78">
        <v>0</v>
      </c>
      <c r="AF78">
        <v>0</v>
      </c>
      <c r="AG78">
        <v>0</v>
      </c>
      <c r="AH78">
        <v>0</v>
      </c>
      <c r="AI78">
        <v>11080</v>
      </c>
      <c r="AJ78">
        <v>5920</v>
      </c>
      <c r="AK78" t="s">
        <v>274</v>
      </c>
      <c r="AL78">
        <v>2960</v>
      </c>
      <c r="AM78" t="s">
        <v>274</v>
      </c>
      <c r="AN78" t="s">
        <v>275</v>
      </c>
      <c r="AO78">
        <v>10000</v>
      </c>
      <c r="AP78" t="s">
        <v>276</v>
      </c>
      <c r="AQ78" t="s">
        <v>276</v>
      </c>
      <c r="AR78" t="s">
        <v>276</v>
      </c>
      <c r="AS78" t="s">
        <v>276</v>
      </c>
      <c r="AT78" t="s">
        <v>276</v>
      </c>
      <c r="AU78" t="s">
        <v>276</v>
      </c>
      <c r="AV78" t="s">
        <v>276</v>
      </c>
      <c r="AW78" t="s">
        <v>276</v>
      </c>
      <c r="AX78" t="s">
        <v>276</v>
      </c>
      <c r="AY78" t="s">
        <v>276</v>
      </c>
      <c r="AZ78" t="s">
        <v>276</v>
      </c>
      <c r="BA78" t="s">
        <v>276</v>
      </c>
      <c r="BB78" t="s">
        <v>276</v>
      </c>
      <c r="BC78" t="s">
        <v>276</v>
      </c>
      <c r="BD78" t="s">
        <v>276</v>
      </c>
      <c r="BE78" t="s">
        <v>276</v>
      </c>
      <c r="BF78" t="s">
        <v>276</v>
      </c>
      <c r="BG78" t="s">
        <v>276</v>
      </c>
      <c r="BH78" t="s">
        <v>276</v>
      </c>
      <c r="BI78" t="s">
        <v>276</v>
      </c>
      <c r="BJ78" t="s">
        <v>276</v>
      </c>
      <c r="BK78" t="s">
        <v>276</v>
      </c>
      <c r="BL78" t="s">
        <v>276</v>
      </c>
      <c r="BM78" t="s">
        <v>276</v>
      </c>
      <c r="BN78" t="s">
        <v>276</v>
      </c>
      <c r="BO78" t="s">
        <v>276</v>
      </c>
      <c r="BP78" t="s">
        <v>276</v>
      </c>
      <c r="BQ78" t="s">
        <v>276</v>
      </c>
      <c r="BR78" t="s">
        <v>276</v>
      </c>
      <c r="BS78" t="s">
        <v>276</v>
      </c>
      <c r="BT78" t="s">
        <v>276</v>
      </c>
      <c r="BU78" t="s">
        <v>276</v>
      </c>
      <c r="BV78" t="s">
        <v>276</v>
      </c>
      <c r="BW78" t="s">
        <v>276</v>
      </c>
      <c r="BX78" t="s">
        <v>276</v>
      </c>
      <c r="BY78" t="s">
        <v>276</v>
      </c>
      <c r="BZ78" t="s">
        <v>276</v>
      </c>
      <c r="CA78" t="s">
        <v>276</v>
      </c>
      <c r="CB78" t="s">
        <v>276</v>
      </c>
      <c r="CC78" t="s">
        <v>276</v>
      </c>
      <c r="CD78" t="s">
        <v>276</v>
      </c>
      <c r="CE78" t="s">
        <v>276</v>
      </c>
      <c r="CF78" t="s">
        <v>276</v>
      </c>
      <c r="CG78" t="s">
        <v>276</v>
      </c>
      <c r="CH78">
        <v>0.2</v>
      </c>
      <c r="CI78">
        <v>4920</v>
      </c>
      <c r="CJ78" t="s">
        <v>276</v>
      </c>
      <c r="CK78" t="s">
        <v>276</v>
      </c>
      <c r="CL78" t="s">
        <v>276</v>
      </c>
      <c r="CM78" t="s">
        <v>276</v>
      </c>
      <c r="CN78" t="s">
        <v>276</v>
      </c>
      <c r="CO78" t="s">
        <v>276</v>
      </c>
      <c r="CP78" t="s">
        <v>276</v>
      </c>
      <c r="CQ78" t="s">
        <v>276</v>
      </c>
      <c r="CR78" t="s">
        <v>276</v>
      </c>
      <c r="CS78" t="s">
        <v>276</v>
      </c>
      <c r="CT78" t="s">
        <v>276</v>
      </c>
      <c r="CU78" t="s">
        <v>276</v>
      </c>
      <c r="CV78" t="s">
        <v>276</v>
      </c>
      <c r="CW78" t="s">
        <v>276</v>
      </c>
      <c r="CX78" t="s">
        <v>276</v>
      </c>
      <c r="CY78" t="s">
        <v>276</v>
      </c>
      <c r="CZ78" t="s">
        <v>276</v>
      </c>
      <c r="DA78" t="s">
        <v>276</v>
      </c>
      <c r="DB78" t="s">
        <v>276</v>
      </c>
      <c r="DC78" t="s">
        <v>276</v>
      </c>
      <c r="DD78" t="s">
        <v>276</v>
      </c>
      <c r="DE78" t="s">
        <v>276</v>
      </c>
    </row>
    <row r="79" spans="1:119">
      <c r="A79">
        <v>78</v>
      </c>
      <c r="B79" t="s">
        <v>272</v>
      </c>
      <c r="C79" t="s">
        <v>26</v>
      </c>
      <c r="D79">
        <v>31</v>
      </c>
      <c r="E79">
        <v>2</v>
      </c>
      <c r="F79" t="s">
        <v>79</v>
      </c>
      <c r="G79" t="s">
        <v>273</v>
      </c>
      <c r="H79">
        <v>2024</v>
      </c>
      <c r="I79">
        <v>2023</v>
      </c>
      <c r="J79">
        <v>0</v>
      </c>
      <c r="K79">
        <v>7390</v>
      </c>
      <c r="L79">
        <v>44350</v>
      </c>
      <c r="M79">
        <v>71460</v>
      </c>
      <c r="N79">
        <v>9999999</v>
      </c>
      <c r="O79">
        <v>0</v>
      </c>
      <c r="P79">
        <v>0</v>
      </c>
      <c r="Q79">
        <v>0</v>
      </c>
      <c r="R79">
        <v>0</v>
      </c>
      <c r="S79">
        <v>0</v>
      </c>
      <c r="T79">
        <v>0</v>
      </c>
      <c r="U79">
        <v>0</v>
      </c>
      <c r="V79">
        <v>0</v>
      </c>
      <c r="W79">
        <v>2.46E-2</v>
      </c>
      <c r="X79">
        <v>3.5099999999999999E-2</v>
      </c>
      <c r="Y79">
        <v>5.0099999999999999E-2</v>
      </c>
      <c r="Z79">
        <v>6.6400000000000001E-2</v>
      </c>
      <c r="AA79">
        <v>0</v>
      </c>
      <c r="AB79">
        <v>0</v>
      </c>
      <c r="AC79">
        <v>0</v>
      </c>
      <c r="AD79">
        <v>0</v>
      </c>
      <c r="AE79">
        <v>0</v>
      </c>
      <c r="AF79">
        <v>0</v>
      </c>
      <c r="AG79">
        <v>0</v>
      </c>
      <c r="AH79">
        <v>0</v>
      </c>
      <c r="AI79">
        <v>15800</v>
      </c>
      <c r="AJ79">
        <v>314</v>
      </c>
      <c r="AK79" t="s">
        <v>275</v>
      </c>
      <c r="AL79">
        <v>157</v>
      </c>
      <c r="AM79" t="s">
        <v>275</v>
      </c>
      <c r="AN79" t="s">
        <v>274</v>
      </c>
      <c r="AO79">
        <v>0</v>
      </c>
      <c r="AP79" t="s">
        <v>276</v>
      </c>
      <c r="AQ79" t="s">
        <v>276</v>
      </c>
      <c r="AR79" t="s">
        <v>276</v>
      </c>
      <c r="AS79" t="s">
        <v>276</v>
      </c>
      <c r="AT79" t="s">
        <v>276</v>
      </c>
      <c r="AU79" t="s">
        <v>276</v>
      </c>
      <c r="AV79" t="s">
        <v>276</v>
      </c>
      <c r="AW79" t="s">
        <v>276</v>
      </c>
      <c r="AX79" t="s">
        <v>276</v>
      </c>
      <c r="AY79" t="s">
        <v>276</v>
      </c>
      <c r="AZ79" t="s">
        <v>276</v>
      </c>
      <c r="BA79" t="s">
        <v>276</v>
      </c>
      <c r="BB79" t="s">
        <v>276</v>
      </c>
      <c r="BC79" t="s">
        <v>276</v>
      </c>
      <c r="BD79" t="s">
        <v>276</v>
      </c>
      <c r="BE79" t="s">
        <v>276</v>
      </c>
      <c r="BF79" t="s">
        <v>276</v>
      </c>
      <c r="BG79" t="s">
        <v>276</v>
      </c>
      <c r="BH79" t="s">
        <v>276</v>
      </c>
      <c r="BI79" t="s">
        <v>276</v>
      </c>
      <c r="BJ79" t="s">
        <v>276</v>
      </c>
      <c r="BK79" t="s">
        <v>276</v>
      </c>
      <c r="BL79" t="s">
        <v>276</v>
      </c>
      <c r="BM79" t="s">
        <v>276</v>
      </c>
      <c r="BN79" t="s">
        <v>276</v>
      </c>
      <c r="BO79" t="s">
        <v>276</v>
      </c>
      <c r="BP79" t="s">
        <v>276</v>
      </c>
      <c r="BQ79" t="s">
        <v>276</v>
      </c>
      <c r="BR79" t="s">
        <v>276</v>
      </c>
      <c r="BS79" t="s">
        <v>276</v>
      </c>
      <c r="BT79" t="s">
        <v>276</v>
      </c>
      <c r="BU79" t="s">
        <v>276</v>
      </c>
      <c r="BV79" t="s">
        <v>276</v>
      </c>
      <c r="BW79" t="s">
        <v>276</v>
      </c>
      <c r="BX79" t="s">
        <v>276</v>
      </c>
      <c r="BY79" t="s">
        <v>276</v>
      </c>
      <c r="BZ79" t="s">
        <v>276</v>
      </c>
      <c r="CA79" t="s">
        <v>276</v>
      </c>
      <c r="CB79" t="s">
        <v>276</v>
      </c>
      <c r="CC79" t="s">
        <v>276</v>
      </c>
      <c r="CD79" t="s">
        <v>276</v>
      </c>
      <c r="CE79" t="s">
        <v>276</v>
      </c>
      <c r="CF79" t="s">
        <v>276</v>
      </c>
      <c r="CG79" t="s">
        <v>276</v>
      </c>
      <c r="CH79" t="s">
        <v>276</v>
      </c>
      <c r="CI79" t="s">
        <v>276</v>
      </c>
      <c r="CJ79" t="s">
        <v>276</v>
      </c>
      <c r="CK79" t="s">
        <v>276</v>
      </c>
      <c r="CL79" t="s">
        <v>276</v>
      </c>
      <c r="CM79" t="s">
        <v>276</v>
      </c>
      <c r="CN79" t="s">
        <v>276</v>
      </c>
      <c r="CO79" t="s">
        <v>276</v>
      </c>
      <c r="CP79" t="s">
        <v>276</v>
      </c>
      <c r="CQ79" t="s">
        <v>276</v>
      </c>
      <c r="CR79" t="s">
        <v>276</v>
      </c>
      <c r="CS79" t="s">
        <v>276</v>
      </c>
      <c r="CT79" t="s">
        <v>276</v>
      </c>
      <c r="CU79" t="s">
        <v>276</v>
      </c>
      <c r="CV79" t="s">
        <v>276</v>
      </c>
      <c r="CW79" t="s">
        <v>276</v>
      </c>
      <c r="CX79" t="s">
        <v>276</v>
      </c>
      <c r="CY79" t="s">
        <v>276</v>
      </c>
      <c r="CZ79" t="s">
        <v>276</v>
      </c>
      <c r="DA79" t="s">
        <v>276</v>
      </c>
      <c r="DB79" t="s">
        <v>276</v>
      </c>
      <c r="DC79" t="s">
        <v>276</v>
      </c>
      <c r="DD79" t="s">
        <v>276</v>
      </c>
      <c r="DE79" t="s">
        <v>276</v>
      </c>
    </row>
    <row r="80" spans="1:119">
      <c r="A80">
        <v>79</v>
      </c>
      <c r="B80" t="s">
        <v>272</v>
      </c>
      <c r="C80" t="s">
        <v>27</v>
      </c>
      <c r="D80">
        <v>32</v>
      </c>
      <c r="E80">
        <v>2</v>
      </c>
      <c r="F80" t="s">
        <v>79</v>
      </c>
      <c r="G80" t="s">
        <v>273</v>
      </c>
      <c r="H80">
        <v>2024</v>
      </c>
      <c r="I80">
        <v>2023</v>
      </c>
      <c r="J80">
        <v>0</v>
      </c>
      <c r="K80">
        <v>9999999</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274</v>
      </c>
      <c r="AL80">
        <v>0</v>
      </c>
      <c r="AM80" t="s">
        <v>274</v>
      </c>
      <c r="AN80" t="s">
        <v>274</v>
      </c>
      <c r="AO80">
        <v>0</v>
      </c>
      <c r="AP80" t="s">
        <v>276</v>
      </c>
      <c r="AQ80" t="s">
        <v>276</v>
      </c>
      <c r="AR80" t="s">
        <v>276</v>
      </c>
      <c r="AS80" t="s">
        <v>276</v>
      </c>
      <c r="AT80" t="s">
        <v>276</v>
      </c>
      <c r="AU80" t="s">
        <v>276</v>
      </c>
      <c r="AV80" t="s">
        <v>276</v>
      </c>
      <c r="AW80" t="s">
        <v>276</v>
      </c>
      <c r="AX80" t="s">
        <v>276</v>
      </c>
      <c r="AY80" t="s">
        <v>276</v>
      </c>
      <c r="AZ80" t="s">
        <v>276</v>
      </c>
      <c r="BA80" t="s">
        <v>276</v>
      </c>
      <c r="BB80" t="s">
        <v>276</v>
      </c>
      <c r="BC80" t="s">
        <v>276</v>
      </c>
      <c r="BD80" t="s">
        <v>276</v>
      </c>
      <c r="BE80" t="s">
        <v>276</v>
      </c>
      <c r="BF80" t="s">
        <v>276</v>
      </c>
      <c r="BG80" t="s">
        <v>276</v>
      </c>
      <c r="BH80" t="s">
        <v>276</v>
      </c>
      <c r="BI80" t="s">
        <v>276</v>
      </c>
      <c r="BJ80" t="s">
        <v>276</v>
      </c>
      <c r="BK80" t="s">
        <v>276</v>
      </c>
      <c r="BL80" t="s">
        <v>276</v>
      </c>
      <c r="BM80" t="s">
        <v>276</v>
      </c>
      <c r="BN80" t="s">
        <v>276</v>
      </c>
      <c r="BO80" t="s">
        <v>276</v>
      </c>
      <c r="BP80" t="s">
        <v>276</v>
      </c>
      <c r="BQ80" t="s">
        <v>276</v>
      </c>
      <c r="BR80" t="s">
        <v>276</v>
      </c>
      <c r="BS80" t="s">
        <v>276</v>
      </c>
      <c r="BT80" t="s">
        <v>276</v>
      </c>
      <c r="BU80" t="s">
        <v>276</v>
      </c>
      <c r="BV80" t="s">
        <v>276</v>
      </c>
      <c r="BW80" t="s">
        <v>276</v>
      </c>
      <c r="BX80" t="s">
        <v>276</v>
      </c>
      <c r="BY80" t="s">
        <v>276</v>
      </c>
      <c r="BZ80" t="s">
        <v>276</v>
      </c>
      <c r="CA80" t="s">
        <v>276</v>
      </c>
      <c r="CB80" t="s">
        <v>276</v>
      </c>
      <c r="CC80" t="s">
        <v>276</v>
      </c>
      <c r="CD80" t="s">
        <v>276</v>
      </c>
      <c r="CE80" t="s">
        <v>276</v>
      </c>
      <c r="CF80" t="s">
        <v>276</v>
      </c>
      <c r="CG80" t="s">
        <v>276</v>
      </c>
      <c r="CH80" t="s">
        <v>276</v>
      </c>
      <c r="CI80" t="s">
        <v>276</v>
      </c>
      <c r="CJ80" t="s">
        <v>276</v>
      </c>
      <c r="CK80" t="s">
        <v>276</v>
      </c>
      <c r="CL80" t="s">
        <v>276</v>
      </c>
      <c r="CM80" t="s">
        <v>276</v>
      </c>
      <c r="CN80" t="s">
        <v>276</v>
      </c>
      <c r="CO80" t="s">
        <v>276</v>
      </c>
      <c r="CP80" t="s">
        <v>276</v>
      </c>
      <c r="CQ80" t="s">
        <v>276</v>
      </c>
      <c r="CR80" t="s">
        <v>276</v>
      </c>
      <c r="CS80" t="s">
        <v>276</v>
      </c>
      <c r="CT80" t="s">
        <v>276</v>
      </c>
      <c r="CU80" t="s">
        <v>276</v>
      </c>
      <c r="CV80" t="s">
        <v>276</v>
      </c>
      <c r="CW80" t="s">
        <v>276</v>
      </c>
      <c r="CX80" t="s">
        <v>276</v>
      </c>
      <c r="CY80" t="s">
        <v>276</v>
      </c>
      <c r="CZ80" t="s">
        <v>276</v>
      </c>
      <c r="DA80" t="s">
        <v>276</v>
      </c>
      <c r="DB80" t="s">
        <v>276</v>
      </c>
      <c r="DC80" t="s">
        <v>276</v>
      </c>
      <c r="DD80" t="s">
        <v>276</v>
      </c>
      <c r="DE80" t="s">
        <v>276</v>
      </c>
    </row>
    <row r="81" spans="1:109">
      <c r="A81">
        <v>80</v>
      </c>
      <c r="B81" t="s">
        <v>272</v>
      </c>
      <c r="C81" t="s">
        <v>28</v>
      </c>
      <c r="D81">
        <v>33</v>
      </c>
      <c r="E81">
        <v>2</v>
      </c>
      <c r="F81" t="s">
        <v>79</v>
      </c>
      <c r="G81" t="s">
        <v>277</v>
      </c>
      <c r="H81">
        <v>2024</v>
      </c>
      <c r="I81">
        <v>2023</v>
      </c>
      <c r="J81">
        <v>0</v>
      </c>
      <c r="K81">
        <v>9999999</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4800</v>
      </c>
      <c r="AK81" t="s">
        <v>274</v>
      </c>
      <c r="AL81">
        <v>0</v>
      </c>
      <c r="AM81" t="s">
        <v>274</v>
      </c>
      <c r="AN81" t="s">
        <v>274</v>
      </c>
      <c r="AO81">
        <v>0</v>
      </c>
      <c r="AP81" t="s">
        <v>276</v>
      </c>
      <c r="AQ81" t="s">
        <v>276</v>
      </c>
      <c r="AR81" t="s">
        <v>276</v>
      </c>
      <c r="AS81" t="s">
        <v>276</v>
      </c>
      <c r="AT81" t="s">
        <v>276</v>
      </c>
      <c r="AU81" t="s">
        <v>276</v>
      </c>
      <c r="AV81" t="s">
        <v>276</v>
      </c>
      <c r="AW81" t="s">
        <v>276</v>
      </c>
      <c r="AX81" t="s">
        <v>276</v>
      </c>
      <c r="AY81" t="s">
        <v>276</v>
      </c>
      <c r="AZ81" t="s">
        <v>276</v>
      </c>
      <c r="BA81" t="s">
        <v>276</v>
      </c>
      <c r="BB81" t="s">
        <v>276</v>
      </c>
      <c r="BC81" t="s">
        <v>276</v>
      </c>
      <c r="BD81" t="s">
        <v>276</v>
      </c>
      <c r="BE81" t="s">
        <v>276</v>
      </c>
      <c r="BF81" t="s">
        <v>276</v>
      </c>
      <c r="BG81" t="s">
        <v>276</v>
      </c>
      <c r="BH81" t="s">
        <v>276</v>
      </c>
      <c r="BI81" t="s">
        <v>276</v>
      </c>
      <c r="BJ81" t="s">
        <v>276</v>
      </c>
      <c r="BK81" t="s">
        <v>276</v>
      </c>
      <c r="BL81" t="s">
        <v>276</v>
      </c>
      <c r="BM81" t="s">
        <v>276</v>
      </c>
      <c r="BN81" t="s">
        <v>276</v>
      </c>
      <c r="BO81" t="s">
        <v>276</v>
      </c>
      <c r="BP81" t="s">
        <v>276</v>
      </c>
      <c r="BQ81" t="s">
        <v>276</v>
      </c>
      <c r="BR81" t="s">
        <v>276</v>
      </c>
      <c r="BS81" t="s">
        <v>276</v>
      </c>
      <c r="BT81" t="s">
        <v>276</v>
      </c>
      <c r="BU81" t="s">
        <v>276</v>
      </c>
      <c r="BV81" t="s">
        <v>276</v>
      </c>
      <c r="BW81" t="s">
        <v>276</v>
      </c>
      <c r="BX81" t="s">
        <v>276</v>
      </c>
      <c r="BY81" t="s">
        <v>276</v>
      </c>
      <c r="BZ81" t="s">
        <v>276</v>
      </c>
      <c r="CA81" t="s">
        <v>276</v>
      </c>
      <c r="CB81" t="s">
        <v>276</v>
      </c>
      <c r="CC81" t="s">
        <v>276</v>
      </c>
      <c r="CD81" t="s">
        <v>276</v>
      </c>
      <c r="CE81" t="s">
        <v>276</v>
      </c>
      <c r="CF81" t="s">
        <v>276</v>
      </c>
      <c r="CG81" t="s">
        <v>276</v>
      </c>
      <c r="CH81" t="s">
        <v>276</v>
      </c>
      <c r="CI81" t="s">
        <v>276</v>
      </c>
      <c r="CJ81" t="s">
        <v>276</v>
      </c>
      <c r="CK81" t="s">
        <v>276</v>
      </c>
      <c r="CL81" t="s">
        <v>276</v>
      </c>
      <c r="CM81" t="s">
        <v>276</v>
      </c>
      <c r="CN81" t="s">
        <v>276</v>
      </c>
      <c r="CO81" t="s">
        <v>276</v>
      </c>
      <c r="CP81" t="s">
        <v>276</v>
      </c>
      <c r="CQ81" t="s">
        <v>276</v>
      </c>
      <c r="CR81" t="s">
        <v>276</v>
      </c>
      <c r="CS81" t="s">
        <v>276</v>
      </c>
      <c r="CT81" t="s">
        <v>276</v>
      </c>
      <c r="CU81" t="s">
        <v>276</v>
      </c>
      <c r="CV81" t="s">
        <v>276</v>
      </c>
      <c r="CW81" t="s">
        <v>276</v>
      </c>
      <c r="CX81" t="s">
        <v>276</v>
      </c>
      <c r="CY81" t="s">
        <v>276</v>
      </c>
      <c r="CZ81" t="s">
        <v>276</v>
      </c>
      <c r="DA81" t="s">
        <v>276</v>
      </c>
      <c r="DB81" t="s">
        <v>276</v>
      </c>
      <c r="DC81" t="s">
        <v>276</v>
      </c>
      <c r="DD81" t="s">
        <v>276</v>
      </c>
      <c r="DE81" t="s">
        <v>276</v>
      </c>
    </row>
    <row r="82" spans="1:109">
      <c r="A82">
        <v>81</v>
      </c>
      <c r="B82" t="s">
        <v>272</v>
      </c>
      <c r="C82" t="s">
        <v>29</v>
      </c>
      <c r="D82">
        <v>34</v>
      </c>
      <c r="E82">
        <v>2</v>
      </c>
      <c r="F82" t="s">
        <v>79</v>
      </c>
      <c r="G82" t="s">
        <v>273</v>
      </c>
      <c r="H82">
        <v>2024</v>
      </c>
      <c r="I82">
        <v>2023</v>
      </c>
      <c r="J82">
        <v>0</v>
      </c>
      <c r="K82">
        <v>20000</v>
      </c>
      <c r="L82">
        <v>50000</v>
      </c>
      <c r="M82">
        <v>70000</v>
      </c>
      <c r="N82">
        <v>80000</v>
      </c>
      <c r="O82">
        <v>150000</v>
      </c>
      <c r="P82" s="78">
        <v>500000</v>
      </c>
      <c r="Q82" s="78">
        <v>1000000</v>
      </c>
      <c r="R82">
        <v>9999999</v>
      </c>
      <c r="S82">
        <v>0</v>
      </c>
      <c r="T82">
        <v>0</v>
      </c>
      <c r="U82">
        <v>0</v>
      </c>
      <c r="V82">
        <v>0</v>
      </c>
      <c r="W82">
        <v>1.4E-2</v>
      </c>
      <c r="X82">
        <v>1.7500000000000002E-2</v>
      </c>
      <c r="Y82">
        <v>2.4500000000000001E-2</v>
      </c>
      <c r="Z82">
        <v>3.5000000000000003E-2</v>
      </c>
      <c r="AA82">
        <v>5.525E-2</v>
      </c>
      <c r="AB82">
        <v>6.3700000000000007E-2</v>
      </c>
      <c r="AC82">
        <v>8.9700000000000002E-2</v>
      </c>
      <c r="AD82">
        <v>0.1075</v>
      </c>
      <c r="AE82">
        <v>0</v>
      </c>
      <c r="AF82">
        <v>0</v>
      </c>
      <c r="AG82">
        <v>0</v>
      </c>
      <c r="AH82">
        <v>0</v>
      </c>
      <c r="AI82">
        <v>0</v>
      </c>
      <c r="AJ82">
        <v>2000</v>
      </c>
      <c r="AK82" t="s">
        <v>274</v>
      </c>
      <c r="AL82">
        <v>1500</v>
      </c>
      <c r="AM82" t="s">
        <v>274</v>
      </c>
      <c r="AN82" t="s">
        <v>274</v>
      </c>
      <c r="AO82">
        <v>0</v>
      </c>
      <c r="AP82" t="s">
        <v>276</v>
      </c>
      <c r="AQ82" t="s">
        <v>276</v>
      </c>
      <c r="AR82" t="s">
        <v>276</v>
      </c>
      <c r="AS82" t="s">
        <v>276</v>
      </c>
      <c r="AT82" t="s">
        <v>276</v>
      </c>
      <c r="AU82" t="s">
        <v>276</v>
      </c>
      <c r="AV82" t="s">
        <v>276</v>
      </c>
      <c r="AW82" t="s">
        <v>276</v>
      </c>
      <c r="AX82" t="s">
        <v>276</v>
      </c>
      <c r="AY82" t="s">
        <v>276</v>
      </c>
      <c r="AZ82" t="s">
        <v>276</v>
      </c>
      <c r="BA82" t="s">
        <v>276</v>
      </c>
      <c r="BB82" t="s">
        <v>276</v>
      </c>
      <c r="BC82" t="s">
        <v>276</v>
      </c>
      <c r="BD82" t="s">
        <v>276</v>
      </c>
      <c r="BE82" t="s">
        <v>276</v>
      </c>
      <c r="BF82" t="s">
        <v>276</v>
      </c>
      <c r="BG82" t="s">
        <v>276</v>
      </c>
      <c r="BH82" t="s">
        <v>276</v>
      </c>
      <c r="BI82" t="s">
        <v>276</v>
      </c>
      <c r="BJ82" t="s">
        <v>276</v>
      </c>
      <c r="BK82" t="s">
        <v>276</v>
      </c>
      <c r="BL82" t="s">
        <v>276</v>
      </c>
      <c r="BM82" t="s">
        <v>276</v>
      </c>
      <c r="BN82" t="s">
        <v>276</v>
      </c>
      <c r="BO82" t="s">
        <v>276</v>
      </c>
      <c r="BP82" t="s">
        <v>276</v>
      </c>
      <c r="BQ82" t="s">
        <v>276</v>
      </c>
      <c r="BR82" t="s">
        <v>276</v>
      </c>
      <c r="BS82" t="s">
        <v>276</v>
      </c>
      <c r="BT82" t="s">
        <v>276</v>
      </c>
      <c r="BU82" t="s">
        <v>276</v>
      </c>
      <c r="BV82" t="s">
        <v>276</v>
      </c>
      <c r="BW82" t="s">
        <v>276</v>
      </c>
      <c r="BX82" t="s">
        <v>276</v>
      </c>
      <c r="BY82" t="s">
        <v>276</v>
      </c>
      <c r="BZ82" t="s">
        <v>276</v>
      </c>
      <c r="CA82" t="s">
        <v>276</v>
      </c>
      <c r="CB82" t="s">
        <v>276</v>
      </c>
      <c r="CC82" t="s">
        <v>276</v>
      </c>
      <c r="CD82" t="s">
        <v>276</v>
      </c>
      <c r="CE82" t="s">
        <v>276</v>
      </c>
      <c r="CF82" t="s">
        <v>276</v>
      </c>
      <c r="CG82" t="s">
        <v>276</v>
      </c>
      <c r="CH82" t="s">
        <v>276</v>
      </c>
      <c r="CI82" t="s">
        <v>276</v>
      </c>
      <c r="CJ82" t="s">
        <v>276</v>
      </c>
      <c r="CK82" t="s">
        <v>276</v>
      </c>
      <c r="CL82" t="s">
        <v>276</v>
      </c>
      <c r="CM82" t="s">
        <v>276</v>
      </c>
      <c r="CN82" t="s">
        <v>276</v>
      </c>
      <c r="CO82" t="s">
        <v>276</v>
      </c>
      <c r="CP82" t="s">
        <v>276</v>
      </c>
      <c r="CQ82" t="s">
        <v>276</v>
      </c>
      <c r="CR82" t="s">
        <v>276</v>
      </c>
      <c r="CS82" t="s">
        <v>276</v>
      </c>
      <c r="CT82" t="s">
        <v>276</v>
      </c>
      <c r="CU82" t="s">
        <v>276</v>
      </c>
      <c r="CV82" t="s">
        <v>276</v>
      </c>
      <c r="CW82" t="s">
        <v>276</v>
      </c>
      <c r="CX82" t="s">
        <v>276</v>
      </c>
      <c r="CY82" t="s">
        <v>276</v>
      </c>
      <c r="CZ82" t="s">
        <v>276</v>
      </c>
      <c r="DA82" t="s">
        <v>276</v>
      </c>
      <c r="DB82" t="s">
        <v>276</v>
      </c>
      <c r="DC82" t="s">
        <v>276</v>
      </c>
      <c r="DD82" t="s">
        <v>276</v>
      </c>
      <c r="DE82" t="s">
        <v>276</v>
      </c>
    </row>
    <row r="83" spans="1:109">
      <c r="A83">
        <v>82</v>
      </c>
      <c r="B83" t="s">
        <v>272</v>
      </c>
      <c r="C83" t="s">
        <v>30</v>
      </c>
      <c r="D83">
        <v>35</v>
      </c>
      <c r="E83">
        <v>2</v>
      </c>
      <c r="F83" t="s">
        <v>79</v>
      </c>
      <c r="G83" t="s">
        <v>273</v>
      </c>
      <c r="H83">
        <v>2024</v>
      </c>
      <c r="I83">
        <v>2023</v>
      </c>
      <c r="J83">
        <v>0</v>
      </c>
      <c r="K83">
        <v>8000</v>
      </c>
      <c r="L83">
        <v>16000</v>
      </c>
      <c r="M83">
        <v>24000</v>
      </c>
      <c r="N83">
        <v>315000</v>
      </c>
      <c r="O83">
        <v>9999999</v>
      </c>
      <c r="P83">
        <v>0</v>
      </c>
      <c r="Q83">
        <v>0</v>
      </c>
      <c r="R83">
        <v>0</v>
      </c>
      <c r="S83">
        <v>0</v>
      </c>
      <c r="T83">
        <v>0</v>
      </c>
      <c r="U83">
        <v>0</v>
      </c>
      <c r="V83">
        <v>0</v>
      </c>
      <c r="W83">
        <v>1.7000000000000001E-2</v>
      </c>
      <c r="X83">
        <v>3.2000000000000001E-2</v>
      </c>
      <c r="Y83">
        <v>4.7E-2</v>
      </c>
      <c r="Z83">
        <v>4.9000000000000002E-2</v>
      </c>
      <c r="AA83">
        <v>5.8999999999999997E-2</v>
      </c>
      <c r="AB83">
        <v>0</v>
      </c>
      <c r="AC83">
        <v>0</v>
      </c>
      <c r="AD83">
        <v>0</v>
      </c>
      <c r="AE83">
        <v>0</v>
      </c>
      <c r="AF83">
        <v>0</v>
      </c>
      <c r="AG83">
        <v>0</v>
      </c>
      <c r="AH83">
        <v>0</v>
      </c>
      <c r="AI83">
        <v>27700</v>
      </c>
      <c r="AJ83">
        <v>0</v>
      </c>
      <c r="AK83" t="s">
        <v>274</v>
      </c>
      <c r="AL83">
        <v>4000</v>
      </c>
      <c r="AM83" t="s">
        <v>274</v>
      </c>
      <c r="AN83" t="s">
        <v>274</v>
      </c>
      <c r="AO83">
        <v>0</v>
      </c>
      <c r="AP83" t="s">
        <v>276</v>
      </c>
      <c r="AQ83" t="s">
        <v>276</v>
      </c>
      <c r="AR83" t="s">
        <v>276</v>
      </c>
      <c r="AS83" t="s">
        <v>276</v>
      </c>
      <c r="AT83" t="s">
        <v>276</v>
      </c>
      <c r="AU83" t="s">
        <v>276</v>
      </c>
      <c r="AV83" t="s">
        <v>276</v>
      </c>
      <c r="AW83" t="s">
        <v>276</v>
      </c>
      <c r="AX83" t="s">
        <v>276</v>
      </c>
      <c r="AY83" t="s">
        <v>276</v>
      </c>
      <c r="AZ83" t="s">
        <v>276</v>
      </c>
      <c r="BA83" t="s">
        <v>276</v>
      </c>
      <c r="BB83" t="s">
        <v>276</v>
      </c>
      <c r="BC83" t="s">
        <v>276</v>
      </c>
      <c r="BD83" t="s">
        <v>276</v>
      </c>
      <c r="BE83" t="s">
        <v>276</v>
      </c>
      <c r="BF83" t="s">
        <v>276</v>
      </c>
      <c r="BG83" t="s">
        <v>276</v>
      </c>
      <c r="BH83" t="s">
        <v>276</v>
      </c>
      <c r="BI83" t="s">
        <v>276</v>
      </c>
      <c r="BJ83" t="s">
        <v>276</v>
      </c>
      <c r="BK83" t="s">
        <v>276</v>
      </c>
      <c r="BL83" t="s">
        <v>276</v>
      </c>
      <c r="BM83" t="s">
        <v>276</v>
      </c>
      <c r="BN83" t="s">
        <v>276</v>
      </c>
      <c r="BO83" t="s">
        <v>276</v>
      </c>
      <c r="BP83" t="s">
        <v>276</v>
      </c>
      <c r="BQ83" t="s">
        <v>276</v>
      </c>
      <c r="BR83" t="s">
        <v>276</v>
      </c>
      <c r="BS83" t="s">
        <v>276</v>
      </c>
      <c r="BT83" t="s">
        <v>276</v>
      </c>
      <c r="BU83" t="s">
        <v>276</v>
      </c>
      <c r="BV83" t="s">
        <v>276</v>
      </c>
      <c r="BW83" t="s">
        <v>276</v>
      </c>
      <c r="BX83" t="s">
        <v>276</v>
      </c>
      <c r="BY83" t="s">
        <v>276</v>
      </c>
      <c r="BZ83" t="s">
        <v>276</v>
      </c>
      <c r="CA83" t="s">
        <v>276</v>
      </c>
      <c r="CB83" t="s">
        <v>276</v>
      </c>
      <c r="CC83" t="s">
        <v>276</v>
      </c>
      <c r="CD83" t="s">
        <v>276</v>
      </c>
      <c r="CE83" t="s">
        <v>276</v>
      </c>
      <c r="CF83" t="s">
        <v>276</v>
      </c>
      <c r="CG83" t="s">
        <v>276</v>
      </c>
      <c r="CH83" t="s">
        <v>276</v>
      </c>
      <c r="CI83" t="s">
        <v>276</v>
      </c>
      <c r="CJ83" t="s">
        <v>276</v>
      </c>
      <c r="CK83" t="s">
        <v>276</v>
      </c>
      <c r="CL83" t="s">
        <v>276</v>
      </c>
      <c r="CM83" t="s">
        <v>276</v>
      </c>
      <c r="CN83" t="s">
        <v>276</v>
      </c>
      <c r="CO83" t="s">
        <v>276</v>
      </c>
      <c r="CP83" t="s">
        <v>276</v>
      </c>
      <c r="CQ83" t="s">
        <v>276</v>
      </c>
      <c r="CR83" t="s">
        <v>276</v>
      </c>
      <c r="CS83" t="s">
        <v>276</v>
      </c>
      <c r="CT83" t="s">
        <v>276</v>
      </c>
      <c r="CU83" t="s">
        <v>276</v>
      </c>
      <c r="CV83" t="s">
        <v>276</v>
      </c>
      <c r="CW83" t="s">
        <v>276</v>
      </c>
      <c r="CX83" t="s">
        <v>276</v>
      </c>
      <c r="CY83" t="s">
        <v>276</v>
      </c>
      <c r="CZ83" t="s">
        <v>276</v>
      </c>
      <c r="DA83" t="s">
        <v>276</v>
      </c>
      <c r="DB83" t="s">
        <v>276</v>
      </c>
      <c r="DC83" t="s">
        <v>276</v>
      </c>
      <c r="DD83" t="s">
        <v>276</v>
      </c>
      <c r="DE83" t="s">
        <v>276</v>
      </c>
    </row>
    <row r="84" spans="1:109">
      <c r="A84">
        <v>83</v>
      </c>
      <c r="B84" t="s">
        <v>272</v>
      </c>
      <c r="C84" t="s">
        <v>31</v>
      </c>
      <c r="D84">
        <v>36</v>
      </c>
      <c r="E84">
        <v>2</v>
      </c>
      <c r="F84" t="s">
        <v>79</v>
      </c>
      <c r="G84" t="s">
        <v>273</v>
      </c>
      <c r="H84">
        <v>2024</v>
      </c>
      <c r="I84">
        <v>2023</v>
      </c>
      <c r="J84">
        <v>0</v>
      </c>
      <c r="K84">
        <v>17150</v>
      </c>
      <c r="L84">
        <v>23600</v>
      </c>
      <c r="M84">
        <v>27900</v>
      </c>
      <c r="N84">
        <v>161550</v>
      </c>
      <c r="O84">
        <v>323200</v>
      </c>
      <c r="P84">
        <v>2155350</v>
      </c>
      <c r="Q84" s="78">
        <v>5000000</v>
      </c>
      <c r="R84" s="78">
        <v>25000000</v>
      </c>
      <c r="S84">
        <v>9999999</v>
      </c>
      <c r="T84">
        <v>0</v>
      </c>
      <c r="U84">
        <v>0</v>
      </c>
      <c r="V84">
        <v>0</v>
      </c>
      <c r="W84">
        <v>0.04</v>
      </c>
      <c r="X84">
        <v>4.4999999999999998E-2</v>
      </c>
      <c r="Y84">
        <v>5.2499999999999998E-2</v>
      </c>
      <c r="Z84">
        <v>5.5E-2</v>
      </c>
      <c r="AA84">
        <v>0.06</v>
      </c>
      <c r="AB84">
        <v>6.8500000000000005E-2</v>
      </c>
      <c r="AC84">
        <v>9.6500000000000002E-2</v>
      </c>
      <c r="AD84">
        <v>0.10299999999999999</v>
      </c>
      <c r="AE84">
        <v>0.109</v>
      </c>
      <c r="AF84">
        <v>0</v>
      </c>
      <c r="AG84">
        <v>0</v>
      </c>
      <c r="AH84">
        <v>0</v>
      </c>
      <c r="AI84">
        <v>16050</v>
      </c>
      <c r="AJ84">
        <v>0</v>
      </c>
      <c r="AK84" t="s">
        <v>274</v>
      </c>
      <c r="AL84">
        <v>1000</v>
      </c>
      <c r="AM84" t="s">
        <v>274</v>
      </c>
      <c r="AN84" t="s">
        <v>274</v>
      </c>
      <c r="AO84">
        <v>0</v>
      </c>
      <c r="AP84" t="s">
        <v>276</v>
      </c>
      <c r="AQ84" t="s">
        <v>276</v>
      </c>
      <c r="AR84" t="s">
        <v>276</v>
      </c>
      <c r="AS84" t="s">
        <v>276</v>
      </c>
      <c r="AT84" t="s">
        <v>276</v>
      </c>
      <c r="AU84" t="s">
        <v>276</v>
      </c>
      <c r="AV84" t="s">
        <v>276</v>
      </c>
      <c r="AW84" t="s">
        <v>276</v>
      </c>
      <c r="AX84" t="s">
        <v>276</v>
      </c>
      <c r="AY84" t="s">
        <v>276</v>
      </c>
      <c r="AZ84" t="s">
        <v>276</v>
      </c>
      <c r="BA84" t="s">
        <v>276</v>
      </c>
      <c r="BB84" t="s">
        <v>276</v>
      </c>
      <c r="BC84" t="s">
        <v>276</v>
      </c>
      <c r="BD84" t="s">
        <v>276</v>
      </c>
      <c r="BE84" t="s">
        <v>276</v>
      </c>
      <c r="BF84" t="s">
        <v>276</v>
      </c>
      <c r="BG84" t="s">
        <v>276</v>
      </c>
      <c r="BH84" t="s">
        <v>276</v>
      </c>
      <c r="BI84" t="s">
        <v>276</v>
      </c>
      <c r="BJ84" t="s">
        <v>276</v>
      </c>
      <c r="BK84" t="s">
        <v>276</v>
      </c>
      <c r="BL84" t="s">
        <v>276</v>
      </c>
      <c r="BM84" t="s">
        <v>276</v>
      </c>
      <c r="BN84" t="s">
        <v>276</v>
      </c>
      <c r="BO84" t="s">
        <v>276</v>
      </c>
      <c r="BP84" t="s">
        <v>276</v>
      </c>
      <c r="BQ84" t="s">
        <v>276</v>
      </c>
      <c r="BR84" t="s">
        <v>276</v>
      </c>
      <c r="BS84" t="s">
        <v>276</v>
      </c>
      <c r="BT84" t="s">
        <v>276</v>
      </c>
      <c r="BU84" t="s">
        <v>276</v>
      </c>
      <c r="BV84" t="s">
        <v>276</v>
      </c>
      <c r="BW84" t="s">
        <v>276</v>
      </c>
      <c r="BX84" t="s">
        <v>276</v>
      </c>
      <c r="BY84" t="s">
        <v>276</v>
      </c>
      <c r="BZ84" t="s">
        <v>276</v>
      </c>
      <c r="CA84" t="s">
        <v>276</v>
      </c>
      <c r="CB84" t="s">
        <v>276</v>
      </c>
      <c r="CC84" t="s">
        <v>276</v>
      </c>
      <c r="CD84" t="s">
        <v>276</v>
      </c>
      <c r="CE84" t="s">
        <v>276</v>
      </c>
      <c r="CF84" t="s">
        <v>276</v>
      </c>
      <c r="CG84" t="s">
        <v>276</v>
      </c>
      <c r="CH84" t="s">
        <v>276</v>
      </c>
      <c r="CI84" t="s">
        <v>276</v>
      </c>
      <c r="CJ84" t="s">
        <v>276</v>
      </c>
      <c r="CK84" t="s">
        <v>276</v>
      </c>
      <c r="CL84" t="s">
        <v>276</v>
      </c>
      <c r="CM84" t="s">
        <v>276</v>
      </c>
      <c r="CN84" t="s">
        <v>276</v>
      </c>
      <c r="CO84" t="s">
        <v>276</v>
      </c>
      <c r="CP84" t="s">
        <v>276</v>
      </c>
      <c r="CQ84" t="s">
        <v>276</v>
      </c>
      <c r="CR84" t="s">
        <v>276</v>
      </c>
      <c r="CS84" t="s">
        <v>276</v>
      </c>
      <c r="CT84" t="s">
        <v>276</v>
      </c>
      <c r="CU84" t="s">
        <v>276</v>
      </c>
      <c r="CV84" t="s">
        <v>276</v>
      </c>
      <c r="CW84" t="s">
        <v>276</v>
      </c>
      <c r="CX84" t="s">
        <v>276</v>
      </c>
      <c r="CY84" t="s">
        <v>276</v>
      </c>
      <c r="CZ84" t="s">
        <v>276</v>
      </c>
      <c r="DA84" t="s">
        <v>276</v>
      </c>
      <c r="DB84" t="s">
        <v>276</v>
      </c>
      <c r="DC84" t="s">
        <v>276</v>
      </c>
      <c r="DD84" t="s">
        <v>276</v>
      </c>
      <c r="DE84" t="s">
        <v>276</v>
      </c>
    </row>
    <row r="85" spans="1:109">
      <c r="A85">
        <v>84</v>
      </c>
      <c r="B85" t="s">
        <v>272</v>
      </c>
      <c r="C85" t="s">
        <v>32</v>
      </c>
      <c r="D85">
        <v>37</v>
      </c>
      <c r="E85">
        <v>2</v>
      </c>
      <c r="F85" t="s">
        <v>79</v>
      </c>
      <c r="G85" t="s">
        <v>273</v>
      </c>
      <c r="H85">
        <v>2024</v>
      </c>
      <c r="I85">
        <v>2023</v>
      </c>
      <c r="J85">
        <v>0</v>
      </c>
      <c r="K85">
        <v>9999999</v>
      </c>
      <c r="L85">
        <v>0</v>
      </c>
      <c r="M85">
        <v>0</v>
      </c>
      <c r="N85">
        <v>0</v>
      </c>
      <c r="O85">
        <v>0</v>
      </c>
      <c r="P85">
        <v>0</v>
      </c>
      <c r="Q85">
        <v>0</v>
      </c>
      <c r="R85">
        <v>0</v>
      </c>
      <c r="S85">
        <v>0</v>
      </c>
      <c r="T85">
        <v>0</v>
      </c>
      <c r="U85">
        <v>0</v>
      </c>
      <c r="V85">
        <v>0</v>
      </c>
      <c r="W85">
        <v>4.7500000000000001E-2</v>
      </c>
      <c r="X85">
        <v>0</v>
      </c>
      <c r="Y85">
        <v>0</v>
      </c>
      <c r="Z85">
        <v>0</v>
      </c>
      <c r="AA85">
        <v>0</v>
      </c>
      <c r="AB85">
        <v>0</v>
      </c>
      <c r="AC85">
        <v>0</v>
      </c>
      <c r="AD85">
        <v>0</v>
      </c>
      <c r="AE85">
        <v>0</v>
      </c>
      <c r="AF85">
        <v>0</v>
      </c>
      <c r="AG85">
        <v>0</v>
      </c>
      <c r="AH85">
        <v>0</v>
      </c>
      <c r="AI85">
        <v>25500</v>
      </c>
      <c r="AJ85">
        <v>0</v>
      </c>
      <c r="AK85" t="s">
        <v>274</v>
      </c>
      <c r="AL85">
        <v>0</v>
      </c>
      <c r="AM85" t="s">
        <v>274</v>
      </c>
      <c r="AN85" t="s">
        <v>274</v>
      </c>
      <c r="AO85">
        <v>0</v>
      </c>
      <c r="AP85" t="s">
        <v>276</v>
      </c>
      <c r="AQ85" t="s">
        <v>276</v>
      </c>
      <c r="AR85" t="s">
        <v>276</v>
      </c>
      <c r="AS85" t="s">
        <v>276</v>
      </c>
      <c r="AT85" t="s">
        <v>276</v>
      </c>
      <c r="AU85" t="s">
        <v>276</v>
      </c>
      <c r="AV85" t="s">
        <v>276</v>
      </c>
      <c r="AW85" t="s">
        <v>276</v>
      </c>
      <c r="AX85" t="s">
        <v>276</v>
      </c>
      <c r="AY85" t="s">
        <v>276</v>
      </c>
      <c r="AZ85" t="s">
        <v>276</v>
      </c>
      <c r="BA85" t="s">
        <v>276</v>
      </c>
      <c r="BB85" t="s">
        <v>276</v>
      </c>
      <c r="BC85" t="s">
        <v>276</v>
      </c>
      <c r="BD85" t="s">
        <v>276</v>
      </c>
      <c r="BE85" t="s">
        <v>276</v>
      </c>
      <c r="BF85" t="s">
        <v>276</v>
      </c>
      <c r="BG85" t="s">
        <v>276</v>
      </c>
      <c r="BH85" t="s">
        <v>276</v>
      </c>
      <c r="BI85" t="s">
        <v>276</v>
      </c>
      <c r="BJ85" t="s">
        <v>276</v>
      </c>
      <c r="BK85" t="s">
        <v>276</v>
      </c>
      <c r="BL85" t="s">
        <v>276</v>
      </c>
      <c r="BM85" t="s">
        <v>276</v>
      </c>
      <c r="BN85" t="s">
        <v>276</v>
      </c>
      <c r="BO85" t="s">
        <v>276</v>
      </c>
      <c r="BP85" t="s">
        <v>276</v>
      </c>
      <c r="BQ85" t="s">
        <v>276</v>
      </c>
      <c r="BR85" t="s">
        <v>276</v>
      </c>
      <c r="BS85" t="s">
        <v>276</v>
      </c>
      <c r="BT85" t="s">
        <v>276</v>
      </c>
      <c r="BU85" t="s">
        <v>276</v>
      </c>
      <c r="BV85" t="s">
        <v>276</v>
      </c>
      <c r="BW85" t="s">
        <v>276</v>
      </c>
      <c r="BX85" t="s">
        <v>276</v>
      </c>
      <c r="BY85" t="s">
        <v>276</v>
      </c>
      <c r="BZ85" t="s">
        <v>276</v>
      </c>
      <c r="CA85" t="s">
        <v>276</v>
      </c>
      <c r="CB85" t="s">
        <v>276</v>
      </c>
      <c r="CC85" t="s">
        <v>276</v>
      </c>
      <c r="CD85" t="s">
        <v>276</v>
      </c>
      <c r="CE85" t="s">
        <v>276</v>
      </c>
      <c r="CF85" t="s">
        <v>276</v>
      </c>
      <c r="CG85" t="s">
        <v>276</v>
      </c>
      <c r="CH85" t="s">
        <v>276</v>
      </c>
      <c r="CI85" t="s">
        <v>276</v>
      </c>
      <c r="CJ85" t="s">
        <v>276</v>
      </c>
      <c r="CK85" t="s">
        <v>276</v>
      </c>
      <c r="CL85" t="s">
        <v>276</v>
      </c>
      <c r="CM85" t="s">
        <v>276</v>
      </c>
      <c r="CN85" t="s">
        <v>276</v>
      </c>
      <c r="CO85" t="s">
        <v>276</v>
      </c>
      <c r="CP85" t="s">
        <v>276</v>
      </c>
      <c r="CQ85" t="s">
        <v>276</v>
      </c>
      <c r="CR85" t="s">
        <v>276</v>
      </c>
      <c r="CS85" t="s">
        <v>276</v>
      </c>
      <c r="CT85" t="s">
        <v>276</v>
      </c>
      <c r="CU85" t="s">
        <v>276</v>
      </c>
      <c r="CV85" t="s">
        <v>276</v>
      </c>
      <c r="CW85" t="s">
        <v>276</v>
      </c>
      <c r="CX85" t="s">
        <v>276</v>
      </c>
      <c r="CY85" t="s">
        <v>276</v>
      </c>
      <c r="CZ85" t="s">
        <v>276</v>
      </c>
      <c r="DA85" t="s">
        <v>276</v>
      </c>
      <c r="DB85" t="s">
        <v>276</v>
      </c>
      <c r="DC85" t="s">
        <v>276</v>
      </c>
      <c r="DD85" t="s">
        <v>276</v>
      </c>
      <c r="DE85" t="s">
        <v>276</v>
      </c>
    </row>
    <row r="86" spans="1:109">
      <c r="A86">
        <v>85</v>
      </c>
      <c r="B86" t="s">
        <v>272</v>
      </c>
      <c r="C86" t="s">
        <v>33</v>
      </c>
      <c r="D86">
        <v>38</v>
      </c>
      <c r="E86">
        <v>2</v>
      </c>
      <c r="F86" t="s">
        <v>79</v>
      </c>
      <c r="G86" t="s">
        <v>273</v>
      </c>
      <c r="H86">
        <v>2024</v>
      </c>
      <c r="I86">
        <v>2023</v>
      </c>
      <c r="J86">
        <v>74750</v>
      </c>
      <c r="K86">
        <v>275100</v>
      </c>
      <c r="L86">
        <v>9999999</v>
      </c>
      <c r="M86">
        <v>0</v>
      </c>
      <c r="N86">
        <v>0</v>
      </c>
      <c r="O86">
        <v>0</v>
      </c>
      <c r="P86">
        <v>0</v>
      </c>
      <c r="Q86">
        <v>0</v>
      </c>
      <c r="R86">
        <v>0</v>
      </c>
      <c r="S86">
        <v>0</v>
      </c>
      <c r="T86">
        <v>0</v>
      </c>
      <c r="U86">
        <v>0</v>
      </c>
      <c r="V86">
        <v>0</v>
      </c>
      <c r="W86">
        <v>1.95E-2</v>
      </c>
      <c r="X86">
        <v>2.5000000000000001E-2</v>
      </c>
      <c r="Y86">
        <v>0</v>
      </c>
      <c r="Z86">
        <v>0</v>
      </c>
      <c r="AA86">
        <v>0</v>
      </c>
      <c r="AB86">
        <v>0</v>
      </c>
      <c r="AC86">
        <v>0</v>
      </c>
      <c r="AD86">
        <v>0</v>
      </c>
      <c r="AE86">
        <v>0</v>
      </c>
      <c r="AF86">
        <v>0</v>
      </c>
      <c r="AG86">
        <v>0</v>
      </c>
      <c r="AH86">
        <v>0</v>
      </c>
      <c r="AI86">
        <v>27700</v>
      </c>
      <c r="AJ86">
        <v>0</v>
      </c>
      <c r="AK86" t="s">
        <v>274</v>
      </c>
      <c r="AL86">
        <v>0</v>
      </c>
      <c r="AM86" t="s">
        <v>274</v>
      </c>
      <c r="AN86" t="s">
        <v>274</v>
      </c>
      <c r="AO86">
        <v>0</v>
      </c>
      <c r="AP86" t="s">
        <v>276</v>
      </c>
      <c r="AQ86" t="s">
        <v>276</v>
      </c>
      <c r="AR86" t="s">
        <v>276</v>
      </c>
      <c r="AS86" t="s">
        <v>276</v>
      </c>
      <c r="AT86" t="s">
        <v>276</v>
      </c>
      <c r="AU86" t="s">
        <v>276</v>
      </c>
      <c r="AV86" t="s">
        <v>276</v>
      </c>
      <c r="AW86" t="s">
        <v>276</v>
      </c>
      <c r="AX86" t="s">
        <v>276</v>
      </c>
      <c r="AY86" t="s">
        <v>276</v>
      </c>
      <c r="AZ86" t="s">
        <v>276</v>
      </c>
      <c r="BA86" t="s">
        <v>276</v>
      </c>
      <c r="BB86" t="s">
        <v>276</v>
      </c>
      <c r="BC86" t="s">
        <v>276</v>
      </c>
      <c r="BD86" t="s">
        <v>276</v>
      </c>
      <c r="BE86" t="s">
        <v>276</v>
      </c>
      <c r="BF86" t="s">
        <v>276</v>
      </c>
      <c r="BG86" t="s">
        <v>276</v>
      </c>
      <c r="BH86" t="s">
        <v>276</v>
      </c>
      <c r="BI86" t="s">
        <v>276</v>
      </c>
      <c r="BJ86" t="s">
        <v>276</v>
      </c>
      <c r="BK86" t="s">
        <v>276</v>
      </c>
      <c r="BL86" t="s">
        <v>276</v>
      </c>
      <c r="BM86" t="s">
        <v>276</v>
      </c>
      <c r="BN86" t="s">
        <v>276</v>
      </c>
      <c r="BO86" t="s">
        <v>276</v>
      </c>
      <c r="BP86" t="s">
        <v>276</v>
      </c>
      <c r="BQ86" t="s">
        <v>276</v>
      </c>
      <c r="BR86" t="s">
        <v>276</v>
      </c>
      <c r="BS86" t="s">
        <v>276</v>
      </c>
      <c r="BT86" t="s">
        <v>276</v>
      </c>
      <c r="BU86" t="s">
        <v>276</v>
      </c>
      <c r="BV86" t="s">
        <v>276</v>
      </c>
      <c r="BW86" t="s">
        <v>276</v>
      </c>
      <c r="BX86" t="s">
        <v>276</v>
      </c>
      <c r="BY86" t="s">
        <v>276</v>
      </c>
      <c r="BZ86" t="s">
        <v>276</v>
      </c>
      <c r="CA86" t="s">
        <v>276</v>
      </c>
      <c r="CB86" t="s">
        <v>276</v>
      </c>
      <c r="CC86" t="s">
        <v>276</v>
      </c>
      <c r="CD86" t="s">
        <v>276</v>
      </c>
      <c r="CE86" t="s">
        <v>276</v>
      </c>
      <c r="CF86" t="s">
        <v>276</v>
      </c>
      <c r="CG86" t="s">
        <v>276</v>
      </c>
      <c r="CH86" t="s">
        <v>276</v>
      </c>
      <c r="CI86" t="s">
        <v>276</v>
      </c>
      <c r="CJ86" t="s">
        <v>276</v>
      </c>
      <c r="CK86" t="s">
        <v>276</v>
      </c>
      <c r="CL86" t="s">
        <v>276</v>
      </c>
      <c r="CM86" t="s">
        <v>276</v>
      </c>
      <c r="CN86" t="s">
        <v>276</v>
      </c>
      <c r="CO86" t="s">
        <v>276</v>
      </c>
      <c r="CP86" t="s">
        <v>276</v>
      </c>
      <c r="CQ86" t="s">
        <v>276</v>
      </c>
      <c r="CR86" t="s">
        <v>276</v>
      </c>
      <c r="CS86" t="s">
        <v>276</v>
      </c>
      <c r="CT86" t="s">
        <v>276</v>
      </c>
      <c r="CU86" t="s">
        <v>276</v>
      </c>
      <c r="CV86" t="s">
        <v>276</v>
      </c>
      <c r="CW86" t="s">
        <v>276</v>
      </c>
      <c r="CX86" t="s">
        <v>276</v>
      </c>
      <c r="CY86" t="s">
        <v>276</v>
      </c>
      <c r="CZ86" t="s">
        <v>276</v>
      </c>
      <c r="DA86" t="s">
        <v>276</v>
      </c>
      <c r="DB86" t="s">
        <v>276</v>
      </c>
      <c r="DC86" t="s">
        <v>276</v>
      </c>
      <c r="DD86" t="s">
        <v>276</v>
      </c>
      <c r="DE86" t="s">
        <v>276</v>
      </c>
    </row>
    <row r="87" spans="1:109">
      <c r="A87">
        <v>86</v>
      </c>
      <c r="B87" t="s">
        <v>272</v>
      </c>
      <c r="C87" t="s">
        <v>34</v>
      </c>
      <c r="D87">
        <v>39</v>
      </c>
      <c r="E87">
        <v>2</v>
      </c>
      <c r="F87" t="s">
        <v>79</v>
      </c>
      <c r="G87" t="s">
        <v>273</v>
      </c>
      <c r="H87">
        <v>2024</v>
      </c>
      <c r="I87">
        <v>2023</v>
      </c>
      <c r="J87">
        <v>26050</v>
      </c>
      <c r="K87" s="78">
        <v>100000</v>
      </c>
      <c r="L87">
        <v>115300</v>
      </c>
      <c r="M87">
        <v>9999999</v>
      </c>
      <c r="N87">
        <v>0</v>
      </c>
      <c r="O87">
        <v>0</v>
      </c>
      <c r="P87">
        <v>0</v>
      </c>
      <c r="Q87">
        <v>0</v>
      </c>
      <c r="R87">
        <v>0</v>
      </c>
      <c r="S87">
        <v>0</v>
      </c>
      <c r="T87">
        <v>0</v>
      </c>
      <c r="U87">
        <v>0</v>
      </c>
      <c r="V87">
        <v>0</v>
      </c>
      <c r="W87">
        <v>2.75E-2</v>
      </c>
      <c r="X87">
        <v>3.6880000000000003E-2</v>
      </c>
      <c r="Y87">
        <v>3.7499999999999999E-2</v>
      </c>
      <c r="Z87">
        <v>0</v>
      </c>
      <c r="AA87">
        <v>0</v>
      </c>
      <c r="AB87">
        <v>0</v>
      </c>
      <c r="AC87">
        <v>0</v>
      </c>
      <c r="AD87">
        <v>0</v>
      </c>
      <c r="AE87">
        <v>0</v>
      </c>
      <c r="AF87">
        <v>0</v>
      </c>
      <c r="AG87">
        <v>0</v>
      </c>
      <c r="AH87">
        <v>0</v>
      </c>
      <c r="AI87">
        <v>0</v>
      </c>
      <c r="AJ87">
        <v>4800</v>
      </c>
      <c r="AK87" t="s">
        <v>274</v>
      </c>
      <c r="AL87">
        <v>2400</v>
      </c>
      <c r="AM87" t="s">
        <v>274</v>
      </c>
      <c r="AN87" t="s">
        <v>274</v>
      </c>
      <c r="AO87">
        <v>0</v>
      </c>
      <c r="AP87" t="s">
        <v>276</v>
      </c>
      <c r="AQ87" t="s">
        <v>276</v>
      </c>
      <c r="AR87" t="s">
        <v>276</v>
      </c>
      <c r="AS87" t="s">
        <v>276</v>
      </c>
      <c r="AT87" t="s">
        <v>276</v>
      </c>
      <c r="AU87" t="s">
        <v>276</v>
      </c>
      <c r="AV87" t="s">
        <v>276</v>
      </c>
      <c r="AW87" t="s">
        <v>276</v>
      </c>
      <c r="AX87" t="s">
        <v>276</v>
      </c>
      <c r="AY87" t="s">
        <v>276</v>
      </c>
      <c r="AZ87" t="s">
        <v>276</v>
      </c>
      <c r="BA87" t="s">
        <v>276</v>
      </c>
      <c r="BB87" t="s">
        <v>276</v>
      </c>
      <c r="BC87" t="s">
        <v>276</v>
      </c>
      <c r="BD87" t="s">
        <v>276</v>
      </c>
      <c r="BE87" t="s">
        <v>276</v>
      </c>
      <c r="BF87" t="s">
        <v>276</v>
      </c>
      <c r="BG87" t="s">
        <v>276</v>
      </c>
      <c r="BH87" t="s">
        <v>276</v>
      </c>
      <c r="BI87" t="s">
        <v>276</v>
      </c>
      <c r="BJ87" t="s">
        <v>276</v>
      </c>
      <c r="BK87" t="s">
        <v>276</v>
      </c>
      <c r="BL87" t="s">
        <v>276</v>
      </c>
      <c r="BM87" t="s">
        <v>276</v>
      </c>
      <c r="BN87" t="s">
        <v>276</v>
      </c>
      <c r="BO87" t="s">
        <v>276</v>
      </c>
      <c r="BP87" t="s">
        <v>276</v>
      </c>
      <c r="BQ87" t="s">
        <v>276</v>
      </c>
      <c r="BR87" t="s">
        <v>276</v>
      </c>
      <c r="BS87" t="s">
        <v>276</v>
      </c>
      <c r="BT87" t="s">
        <v>276</v>
      </c>
      <c r="BU87" t="s">
        <v>276</v>
      </c>
      <c r="BV87" t="s">
        <v>276</v>
      </c>
      <c r="BW87" t="s">
        <v>276</v>
      </c>
      <c r="BX87" t="s">
        <v>276</v>
      </c>
      <c r="BY87" t="s">
        <v>276</v>
      </c>
      <c r="BZ87" t="s">
        <v>276</v>
      </c>
      <c r="CA87" t="s">
        <v>276</v>
      </c>
      <c r="CB87" t="s">
        <v>276</v>
      </c>
      <c r="CC87" t="s">
        <v>276</v>
      </c>
      <c r="CD87" t="s">
        <v>276</v>
      </c>
      <c r="CE87" t="s">
        <v>276</v>
      </c>
      <c r="CF87" t="s">
        <v>276</v>
      </c>
      <c r="CG87" t="s">
        <v>276</v>
      </c>
      <c r="CH87" t="s">
        <v>276</v>
      </c>
      <c r="CI87" t="s">
        <v>276</v>
      </c>
      <c r="CJ87">
        <v>40000</v>
      </c>
      <c r="CK87">
        <v>80000</v>
      </c>
      <c r="CL87">
        <v>4300</v>
      </c>
      <c r="CM87">
        <v>3800</v>
      </c>
      <c r="CN87" t="s">
        <v>276</v>
      </c>
      <c r="CO87" t="s">
        <v>276</v>
      </c>
      <c r="CP87" t="s">
        <v>276</v>
      </c>
      <c r="CQ87" t="s">
        <v>276</v>
      </c>
      <c r="CR87" t="s">
        <v>276</v>
      </c>
      <c r="CS87" t="s">
        <v>276</v>
      </c>
      <c r="CT87" t="s">
        <v>276</v>
      </c>
      <c r="CU87" t="s">
        <v>276</v>
      </c>
      <c r="CV87" t="s">
        <v>276</v>
      </c>
      <c r="CW87" t="s">
        <v>276</v>
      </c>
      <c r="CX87" t="s">
        <v>276</v>
      </c>
      <c r="CY87" t="s">
        <v>276</v>
      </c>
      <c r="CZ87" t="s">
        <v>276</v>
      </c>
      <c r="DA87" t="s">
        <v>276</v>
      </c>
      <c r="DB87" t="s">
        <v>276</v>
      </c>
      <c r="DC87" t="s">
        <v>276</v>
      </c>
      <c r="DD87" t="s">
        <v>276</v>
      </c>
      <c r="DE87" t="s">
        <v>276</v>
      </c>
    </row>
    <row r="88" spans="1:109">
      <c r="A88">
        <v>87</v>
      </c>
      <c r="B88" t="s">
        <v>272</v>
      </c>
      <c r="C88" t="s">
        <v>35</v>
      </c>
      <c r="D88">
        <v>40</v>
      </c>
      <c r="E88">
        <v>2</v>
      </c>
      <c r="F88" t="s">
        <v>79</v>
      </c>
      <c r="G88" t="s">
        <v>273</v>
      </c>
      <c r="H88">
        <v>2024</v>
      </c>
      <c r="I88">
        <v>2023</v>
      </c>
      <c r="J88">
        <v>0</v>
      </c>
      <c r="K88">
        <v>2000</v>
      </c>
      <c r="L88">
        <v>5000</v>
      </c>
      <c r="M88">
        <v>7500</v>
      </c>
      <c r="N88">
        <v>9800</v>
      </c>
      <c r="O88">
        <v>12200</v>
      </c>
      <c r="P88">
        <v>9999999</v>
      </c>
      <c r="Q88">
        <v>0</v>
      </c>
      <c r="R88">
        <v>0</v>
      </c>
      <c r="S88">
        <v>0</v>
      </c>
      <c r="T88">
        <v>0</v>
      </c>
      <c r="U88">
        <v>0</v>
      </c>
      <c r="V88">
        <v>0</v>
      </c>
      <c r="W88">
        <v>2.5000000000000001E-3</v>
      </c>
      <c r="X88">
        <v>7.4999999999999997E-3</v>
      </c>
      <c r="Y88">
        <v>1.7500000000000002E-2</v>
      </c>
      <c r="Z88">
        <v>2.75E-2</v>
      </c>
      <c r="AA88">
        <v>3.7499999999999999E-2</v>
      </c>
      <c r="AB88">
        <v>4.7500000000000001E-2</v>
      </c>
      <c r="AC88">
        <v>0</v>
      </c>
      <c r="AD88">
        <v>0</v>
      </c>
      <c r="AE88">
        <v>0</v>
      </c>
      <c r="AF88">
        <v>0</v>
      </c>
      <c r="AG88">
        <v>0</v>
      </c>
      <c r="AH88">
        <v>0</v>
      </c>
      <c r="AI88">
        <v>12700</v>
      </c>
      <c r="AJ88">
        <v>2000</v>
      </c>
      <c r="AK88" t="s">
        <v>274</v>
      </c>
      <c r="AL88">
        <v>1000</v>
      </c>
      <c r="AM88" t="s">
        <v>274</v>
      </c>
      <c r="AN88" t="s">
        <v>274</v>
      </c>
      <c r="AO88">
        <v>0</v>
      </c>
      <c r="AP88" t="s">
        <v>276</v>
      </c>
      <c r="AQ88" t="s">
        <v>276</v>
      </c>
      <c r="AR88" t="s">
        <v>276</v>
      </c>
      <c r="AS88" t="s">
        <v>276</v>
      </c>
      <c r="AT88" t="s">
        <v>276</v>
      </c>
      <c r="AU88" t="s">
        <v>276</v>
      </c>
      <c r="AV88" t="s">
        <v>276</v>
      </c>
      <c r="AW88" t="s">
        <v>276</v>
      </c>
      <c r="AX88" t="s">
        <v>276</v>
      </c>
      <c r="AY88" t="s">
        <v>276</v>
      </c>
      <c r="AZ88" t="s">
        <v>276</v>
      </c>
      <c r="BA88" t="s">
        <v>276</v>
      </c>
      <c r="BB88" t="s">
        <v>276</v>
      </c>
      <c r="BC88" t="s">
        <v>276</v>
      </c>
      <c r="BD88" t="s">
        <v>276</v>
      </c>
      <c r="BE88" t="s">
        <v>276</v>
      </c>
      <c r="BF88" t="s">
        <v>276</v>
      </c>
      <c r="BG88" t="s">
        <v>276</v>
      </c>
      <c r="BH88" t="s">
        <v>276</v>
      </c>
      <c r="BI88" t="s">
        <v>276</v>
      </c>
      <c r="BJ88" t="s">
        <v>276</v>
      </c>
      <c r="BK88" t="s">
        <v>276</v>
      </c>
      <c r="BL88" t="s">
        <v>276</v>
      </c>
      <c r="BM88" t="s">
        <v>276</v>
      </c>
      <c r="BN88" t="s">
        <v>276</v>
      </c>
      <c r="BO88" t="s">
        <v>276</v>
      </c>
      <c r="BP88" t="s">
        <v>276</v>
      </c>
      <c r="BQ88" t="s">
        <v>276</v>
      </c>
      <c r="BR88" t="s">
        <v>276</v>
      </c>
      <c r="BS88" t="s">
        <v>276</v>
      </c>
      <c r="BT88" t="s">
        <v>276</v>
      </c>
      <c r="BU88" t="s">
        <v>276</v>
      </c>
      <c r="BV88" t="s">
        <v>276</v>
      </c>
      <c r="BW88" t="s">
        <v>276</v>
      </c>
      <c r="BX88" t="s">
        <v>276</v>
      </c>
      <c r="BY88" t="s">
        <v>276</v>
      </c>
      <c r="BZ88" t="s">
        <v>276</v>
      </c>
      <c r="CA88" t="s">
        <v>276</v>
      </c>
      <c r="CB88" t="s">
        <v>276</v>
      </c>
      <c r="CC88" t="s">
        <v>276</v>
      </c>
      <c r="CD88" t="s">
        <v>276</v>
      </c>
      <c r="CE88" t="s">
        <v>276</v>
      </c>
      <c r="CF88" t="s">
        <v>276</v>
      </c>
      <c r="CG88" t="s">
        <v>276</v>
      </c>
      <c r="CH88" t="s">
        <v>276</v>
      </c>
      <c r="CI88" t="s">
        <v>276</v>
      </c>
      <c r="CJ88" t="s">
        <v>276</v>
      </c>
      <c r="CK88" t="s">
        <v>276</v>
      </c>
      <c r="CL88" t="s">
        <v>276</v>
      </c>
      <c r="CM88" t="s">
        <v>276</v>
      </c>
      <c r="CN88" t="s">
        <v>276</v>
      </c>
      <c r="CO88" t="s">
        <v>276</v>
      </c>
      <c r="CP88" t="s">
        <v>276</v>
      </c>
      <c r="CQ88" t="s">
        <v>276</v>
      </c>
      <c r="CR88" t="s">
        <v>276</v>
      </c>
      <c r="CS88" t="s">
        <v>276</v>
      </c>
      <c r="CT88" t="s">
        <v>276</v>
      </c>
      <c r="CU88" t="s">
        <v>276</v>
      </c>
      <c r="CV88" t="s">
        <v>276</v>
      </c>
      <c r="CW88" t="s">
        <v>276</v>
      </c>
      <c r="CX88" t="s">
        <v>276</v>
      </c>
      <c r="CY88" t="s">
        <v>276</v>
      </c>
      <c r="CZ88" t="s">
        <v>276</v>
      </c>
      <c r="DA88" t="s">
        <v>276</v>
      </c>
      <c r="DB88" t="s">
        <v>276</v>
      </c>
      <c r="DC88" t="s">
        <v>276</v>
      </c>
      <c r="DD88" t="s">
        <v>276</v>
      </c>
      <c r="DE88" t="s">
        <v>276</v>
      </c>
    </row>
    <row r="89" spans="1:109">
      <c r="A89">
        <v>88</v>
      </c>
      <c r="B89" t="s">
        <v>272</v>
      </c>
      <c r="C89" t="s">
        <v>36</v>
      </c>
      <c r="D89">
        <v>41</v>
      </c>
      <c r="E89">
        <v>2</v>
      </c>
      <c r="F89" t="s">
        <v>79</v>
      </c>
      <c r="G89" t="s">
        <v>273</v>
      </c>
      <c r="H89">
        <v>2024</v>
      </c>
      <c r="I89">
        <v>2023</v>
      </c>
      <c r="J89">
        <v>0</v>
      </c>
      <c r="K89">
        <v>8100</v>
      </c>
      <c r="L89">
        <v>20400</v>
      </c>
      <c r="M89">
        <v>250000</v>
      </c>
      <c r="N89">
        <v>9999999</v>
      </c>
      <c r="O89">
        <v>0</v>
      </c>
      <c r="P89">
        <v>0</v>
      </c>
      <c r="Q89">
        <v>0</v>
      </c>
      <c r="R89">
        <v>0</v>
      </c>
      <c r="S89">
        <v>0</v>
      </c>
      <c r="T89">
        <v>0</v>
      </c>
      <c r="U89">
        <v>0</v>
      </c>
      <c r="V89">
        <v>0</v>
      </c>
      <c r="W89">
        <v>4.7500000000000001E-2</v>
      </c>
      <c r="X89">
        <v>6.7500000000000004E-2</v>
      </c>
      <c r="Y89">
        <v>8.7499999999999994E-2</v>
      </c>
      <c r="Z89">
        <v>9.9000000000000005E-2</v>
      </c>
      <c r="AA89">
        <v>0</v>
      </c>
      <c r="AB89">
        <v>0</v>
      </c>
      <c r="AC89">
        <v>0</v>
      </c>
      <c r="AD89">
        <v>0</v>
      </c>
      <c r="AE89">
        <v>0</v>
      </c>
      <c r="AF89">
        <v>0</v>
      </c>
      <c r="AG89">
        <v>0</v>
      </c>
      <c r="AH89">
        <v>0</v>
      </c>
      <c r="AI89">
        <v>5210</v>
      </c>
      <c r="AJ89">
        <v>472</v>
      </c>
      <c r="AK89" t="s">
        <v>275</v>
      </c>
      <c r="AL89">
        <v>236</v>
      </c>
      <c r="AM89" t="s">
        <v>275</v>
      </c>
      <c r="AN89" t="s">
        <v>275</v>
      </c>
      <c r="AO89">
        <v>7800</v>
      </c>
      <c r="AP89" t="s">
        <v>276</v>
      </c>
      <c r="AQ89" t="s">
        <v>276</v>
      </c>
      <c r="AR89" t="s">
        <v>276</v>
      </c>
      <c r="AS89" t="s">
        <v>276</v>
      </c>
      <c r="AT89" t="s">
        <v>276</v>
      </c>
      <c r="AU89" t="s">
        <v>276</v>
      </c>
      <c r="AV89" t="s">
        <v>276</v>
      </c>
      <c r="AW89" t="s">
        <v>276</v>
      </c>
      <c r="AX89" t="s">
        <v>276</v>
      </c>
      <c r="AY89" t="s">
        <v>276</v>
      </c>
      <c r="AZ89" t="s">
        <v>276</v>
      </c>
      <c r="BA89" t="s">
        <v>276</v>
      </c>
      <c r="BB89" t="s">
        <v>276</v>
      </c>
      <c r="BC89" t="s">
        <v>276</v>
      </c>
      <c r="BD89" t="s">
        <v>276</v>
      </c>
      <c r="BE89" t="s">
        <v>276</v>
      </c>
      <c r="BF89" t="s">
        <v>276</v>
      </c>
      <c r="BG89" t="s">
        <v>276</v>
      </c>
      <c r="BH89" t="s">
        <v>276</v>
      </c>
      <c r="BI89" t="s">
        <v>276</v>
      </c>
      <c r="BJ89" t="s">
        <v>276</v>
      </c>
      <c r="BK89" t="s">
        <v>276</v>
      </c>
      <c r="BL89" t="s">
        <v>276</v>
      </c>
      <c r="BM89" t="s">
        <v>276</v>
      </c>
      <c r="BN89" t="s">
        <v>276</v>
      </c>
      <c r="BO89" t="s">
        <v>276</v>
      </c>
      <c r="BP89" t="s">
        <v>276</v>
      </c>
      <c r="BQ89" t="s">
        <v>276</v>
      </c>
      <c r="BR89" t="s">
        <v>276</v>
      </c>
      <c r="BS89" t="s">
        <v>276</v>
      </c>
      <c r="BT89" t="s">
        <v>276</v>
      </c>
      <c r="BU89" t="s">
        <v>276</v>
      </c>
      <c r="BV89" t="s">
        <v>276</v>
      </c>
      <c r="BW89" t="s">
        <v>276</v>
      </c>
      <c r="BX89" t="s">
        <v>276</v>
      </c>
      <c r="BY89" t="s">
        <v>276</v>
      </c>
      <c r="BZ89" t="s">
        <v>276</v>
      </c>
      <c r="CA89" t="s">
        <v>276</v>
      </c>
      <c r="CB89" t="s">
        <v>276</v>
      </c>
      <c r="CC89" t="s">
        <v>276</v>
      </c>
      <c r="CD89" t="s">
        <v>276</v>
      </c>
      <c r="CE89" t="s">
        <v>276</v>
      </c>
      <c r="CF89" t="s">
        <v>276</v>
      </c>
      <c r="CG89" t="s">
        <v>276</v>
      </c>
      <c r="CH89" t="s">
        <v>276</v>
      </c>
      <c r="CI89" t="s">
        <v>276</v>
      </c>
      <c r="CJ89" t="s">
        <v>276</v>
      </c>
      <c r="CK89" t="s">
        <v>276</v>
      </c>
      <c r="CL89" t="s">
        <v>276</v>
      </c>
      <c r="CM89" t="s">
        <v>276</v>
      </c>
      <c r="CN89" s="78">
        <v>200000</v>
      </c>
      <c r="CO89" t="s">
        <v>276</v>
      </c>
      <c r="CP89" t="s">
        <v>276</v>
      </c>
      <c r="CQ89" t="s">
        <v>276</v>
      </c>
      <c r="CR89" t="s">
        <v>276</v>
      </c>
      <c r="CS89" t="s">
        <v>276</v>
      </c>
      <c r="CT89" t="s">
        <v>276</v>
      </c>
      <c r="CU89" t="s">
        <v>276</v>
      </c>
      <c r="CV89" t="s">
        <v>276</v>
      </c>
      <c r="CW89" t="s">
        <v>276</v>
      </c>
      <c r="CX89" t="s">
        <v>276</v>
      </c>
      <c r="CY89" t="s">
        <v>276</v>
      </c>
      <c r="CZ89" t="s">
        <v>276</v>
      </c>
      <c r="DA89" t="s">
        <v>276</v>
      </c>
      <c r="DB89" t="s">
        <v>276</v>
      </c>
      <c r="DC89" t="s">
        <v>276</v>
      </c>
      <c r="DD89" t="s">
        <v>276</v>
      </c>
      <c r="DE89" t="s">
        <v>276</v>
      </c>
    </row>
    <row r="90" spans="1:109">
      <c r="A90">
        <v>89</v>
      </c>
      <c r="B90" t="s">
        <v>272</v>
      </c>
      <c r="C90" t="s">
        <v>37</v>
      </c>
      <c r="D90">
        <v>42</v>
      </c>
      <c r="E90">
        <v>2</v>
      </c>
      <c r="F90" t="s">
        <v>79</v>
      </c>
      <c r="G90" t="s">
        <v>273</v>
      </c>
      <c r="H90">
        <v>2024</v>
      </c>
      <c r="I90">
        <v>2023</v>
      </c>
      <c r="J90">
        <v>0</v>
      </c>
      <c r="K90">
        <v>9999999</v>
      </c>
      <c r="L90">
        <v>0</v>
      </c>
      <c r="M90">
        <v>0</v>
      </c>
      <c r="N90">
        <v>0</v>
      </c>
      <c r="O90">
        <v>0</v>
      </c>
      <c r="P90">
        <v>0</v>
      </c>
      <c r="Q90">
        <v>0</v>
      </c>
      <c r="R90">
        <v>0</v>
      </c>
      <c r="S90">
        <v>0</v>
      </c>
      <c r="T90">
        <v>0</v>
      </c>
      <c r="U90">
        <v>0</v>
      </c>
      <c r="V90">
        <v>0</v>
      </c>
      <c r="W90">
        <v>3.0700000000000002E-2</v>
      </c>
      <c r="X90">
        <v>0</v>
      </c>
      <c r="Y90">
        <v>0</v>
      </c>
      <c r="Z90">
        <v>0</v>
      </c>
      <c r="AA90">
        <v>0</v>
      </c>
      <c r="AB90">
        <v>0</v>
      </c>
      <c r="AC90">
        <v>0</v>
      </c>
      <c r="AD90">
        <v>0</v>
      </c>
      <c r="AE90">
        <v>0</v>
      </c>
      <c r="AF90">
        <v>0</v>
      </c>
      <c r="AG90">
        <v>0</v>
      </c>
      <c r="AH90">
        <v>0</v>
      </c>
      <c r="AI90">
        <v>0</v>
      </c>
      <c r="AJ90">
        <v>0</v>
      </c>
      <c r="AK90" t="s">
        <v>274</v>
      </c>
      <c r="AL90">
        <v>0</v>
      </c>
      <c r="AM90" t="s">
        <v>274</v>
      </c>
      <c r="AN90" t="s">
        <v>274</v>
      </c>
      <c r="AO90">
        <v>0</v>
      </c>
      <c r="AP90" t="s">
        <v>276</v>
      </c>
      <c r="AQ90" t="s">
        <v>276</v>
      </c>
      <c r="AR90" t="s">
        <v>276</v>
      </c>
      <c r="AS90" t="s">
        <v>276</v>
      </c>
      <c r="AT90" t="s">
        <v>276</v>
      </c>
      <c r="AU90" t="s">
        <v>276</v>
      </c>
      <c r="AV90" t="s">
        <v>276</v>
      </c>
      <c r="AW90" t="s">
        <v>276</v>
      </c>
      <c r="AX90" t="s">
        <v>276</v>
      </c>
      <c r="AY90" t="s">
        <v>276</v>
      </c>
      <c r="AZ90" t="s">
        <v>276</v>
      </c>
      <c r="BA90" t="s">
        <v>276</v>
      </c>
      <c r="BB90" t="s">
        <v>276</v>
      </c>
      <c r="BC90" t="s">
        <v>276</v>
      </c>
      <c r="BD90" t="s">
        <v>276</v>
      </c>
      <c r="BE90" t="s">
        <v>276</v>
      </c>
      <c r="BF90" t="s">
        <v>276</v>
      </c>
      <c r="BG90" t="s">
        <v>276</v>
      </c>
      <c r="BH90" t="s">
        <v>276</v>
      </c>
      <c r="BI90" t="s">
        <v>276</v>
      </c>
      <c r="BJ90" t="s">
        <v>276</v>
      </c>
      <c r="BK90" t="s">
        <v>276</v>
      </c>
      <c r="BL90" t="s">
        <v>276</v>
      </c>
      <c r="BM90" t="s">
        <v>276</v>
      </c>
      <c r="BN90" t="s">
        <v>276</v>
      </c>
      <c r="BO90" t="s">
        <v>276</v>
      </c>
      <c r="BP90" t="s">
        <v>276</v>
      </c>
      <c r="BQ90" t="s">
        <v>276</v>
      </c>
      <c r="BR90" t="s">
        <v>276</v>
      </c>
      <c r="BS90" t="s">
        <v>276</v>
      </c>
      <c r="BT90" t="s">
        <v>276</v>
      </c>
      <c r="BU90" t="s">
        <v>276</v>
      </c>
      <c r="BV90" t="s">
        <v>276</v>
      </c>
      <c r="BW90" t="s">
        <v>276</v>
      </c>
      <c r="BX90" t="s">
        <v>276</v>
      </c>
      <c r="BY90" t="s">
        <v>276</v>
      </c>
      <c r="BZ90" t="s">
        <v>276</v>
      </c>
      <c r="CA90" t="s">
        <v>276</v>
      </c>
      <c r="CB90" t="s">
        <v>276</v>
      </c>
      <c r="CC90" t="s">
        <v>276</v>
      </c>
      <c r="CD90" t="s">
        <v>276</v>
      </c>
      <c r="CE90" t="s">
        <v>276</v>
      </c>
      <c r="CF90" t="s">
        <v>276</v>
      </c>
      <c r="CG90" t="s">
        <v>276</v>
      </c>
      <c r="CH90" t="s">
        <v>276</v>
      </c>
      <c r="CI90" t="s">
        <v>276</v>
      </c>
      <c r="CJ90" t="s">
        <v>276</v>
      </c>
      <c r="CK90" t="s">
        <v>276</v>
      </c>
      <c r="CL90" t="s">
        <v>276</v>
      </c>
      <c r="CM90" t="s">
        <v>276</v>
      </c>
      <c r="CN90" t="s">
        <v>276</v>
      </c>
      <c r="CO90" t="s">
        <v>276</v>
      </c>
      <c r="CP90" t="s">
        <v>276</v>
      </c>
      <c r="CQ90" t="s">
        <v>276</v>
      </c>
      <c r="CR90" t="s">
        <v>276</v>
      </c>
      <c r="CS90" t="s">
        <v>276</v>
      </c>
      <c r="CT90" t="s">
        <v>276</v>
      </c>
      <c r="CU90" t="s">
        <v>276</v>
      </c>
      <c r="CV90" t="s">
        <v>276</v>
      </c>
      <c r="CW90" t="s">
        <v>276</v>
      </c>
      <c r="CX90" t="s">
        <v>276</v>
      </c>
      <c r="CY90" t="s">
        <v>276</v>
      </c>
      <c r="CZ90" t="s">
        <v>276</v>
      </c>
      <c r="DA90" t="s">
        <v>276</v>
      </c>
      <c r="DB90" t="s">
        <v>276</v>
      </c>
      <c r="DC90" t="s">
        <v>276</v>
      </c>
      <c r="DD90" t="s">
        <v>276</v>
      </c>
      <c r="DE90" t="s">
        <v>276</v>
      </c>
    </row>
    <row r="91" spans="1:109">
      <c r="A91">
        <v>90</v>
      </c>
      <c r="B91" t="s">
        <v>272</v>
      </c>
      <c r="C91" t="s">
        <v>38</v>
      </c>
      <c r="D91">
        <v>44</v>
      </c>
      <c r="E91">
        <v>2</v>
      </c>
      <c r="F91" t="s">
        <v>79</v>
      </c>
      <c r="G91" t="s">
        <v>273</v>
      </c>
      <c r="H91">
        <v>2024</v>
      </c>
      <c r="I91">
        <v>2023</v>
      </c>
      <c r="J91">
        <v>0</v>
      </c>
      <c r="K91">
        <v>68200</v>
      </c>
      <c r="L91">
        <v>155050</v>
      </c>
      <c r="M91">
        <v>9999999</v>
      </c>
      <c r="N91">
        <v>0</v>
      </c>
      <c r="O91">
        <v>0</v>
      </c>
      <c r="P91">
        <v>0</v>
      </c>
      <c r="Q91">
        <v>0</v>
      </c>
      <c r="R91">
        <v>0</v>
      </c>
      <c r="S91">
        <v>0</v>
      </c>
      <c r="T91">
        <v>0</v>
      </c>
      <c r="U91">
        <v>0</v>
      </c>
      <c r="V91">
        <v>0</v>
      </c>
      <c r="W91">
        <v>3.7499999999999999E-2</v>
      </c>
      <c r="X91">
        <v>4.7500000000000001E-2</v>
      </c>
      <c r="Y91">
        <v>5.9900000000000002E-2</v>
      </c>
      <c r="Z91">
        <v>0</v>
      </c>
      <c r="AA91">
        <v>0</v>
      </c>
      <c r="AB91">
        <v>0</v>
      </c>
      <c r="AC91">
        <v>0</v>
      </c>
      <c r="AD91">
        <v>0</v>
      </c>
      <c r="AE91">
        <v>0</v>
      </c>
      <c r="AF91">
        <v>0</v>
      </c>
      <c r="AG91">
        <v>0</v>
      </c>
      <c r="AH91">
        <v>0</v>
      </c>
      <c r="AI91">
        <v>20050</v>
      </c>
      <c r="AJ91">
        <v>9400</v>
      </c>
      <c r="AK91" t="s">
        <v>274</v>
      </c>
      <c r="AL91">
        <v>4700</v>
      </c>
      <c r="AM91" t="s">
        <v>274</v>
      </c>
      <c r="AN91" t="s">
        <v>274</v>
      </c>
      <c r="AO91">
        <v>0</v>
      </c>
      <c r="AP91" t="s">
        <v>276</v>
      </c>
      <c r="AQ91" t="s">
        <v>276</v>
      </c>
      <c r="AR91" t="s">
        <v>276</v>
      </c>
      <c r="AS91" t="s">
        <v>276</v>
      </c>
      <c r="AT91" t="s">
        <v>276</v>
      </c>
      <c r="AU91" t="s">
        <v>276</v>
      </c>
      <c r="AV91" t="s">
        <v>276</v>
      </c>
      <c r="AW91" t="s">
        <v>276</v>
      </c>
      <c r="AX91" t="s">
        <v>276</v>
      </c>
      <c r="AY91" t="s">
        <v>276</v>
      </c>
      <c r="AZ91" t="s">
        <v>276</v>
      </c>
      <c r="BA91" t="s">
        <v>276</v>
      </c>
      <c r="BB91" t="s">
        <v>276</v>
      </c>
      <c r="BC91" t="s">
        <v>276</v>
      </c>
      <c r="BD91" t="s">
        <v>276</v>
      </c>
      <c r="BE91" t="s">
        <v>276</v>
      </c>
      <c r="BF91" t="s">
        <v>276</v>
      </c>
      <c r="BG91" t="s">
        <v>276</v>
      </c>
      <c r="BH91" t="s">
        <v>276</v>
      </c>
      <c r="BI91" t="s">
        <v>276</v>
      </c>
      <c r="BJ91" t="s">
        <v>276</v>
      </c>
      <c r="BK91" t="s">
        <v>276</v>
      </c>
      <c r="BL91" t="s">
        <v>276</v>
      </c>
      <c r="BM91" t="s">
        <v>276</v>
      </c>
      <c r="BN91" t="s">
        <v>276</v>
      </c>
      <c r="BO91" t="s">
        <v>276</v>
      </c>
      <c r="BP91" t="s">
        <v>276</v>
      </c>
      <c r="BQ91" t="s">
        <v>276</v>
      </c>
      <c r="BR91" t="s">
        <v>276</v>
      </c>
      <c r="BS91" t="s">
        <v>276</v>
      </c>
      <c r="BT91" t="s">
        <v>276</v>
      </c>
      <c r="BU91" t="s">
        <v>276</v>
      </c>
      <c r="BV91" t="s">
        <v>276</v>
      </c>
      <c r="BW91" t="s">
        <v>276</v>
      </c>
      <c r="BX91" t="s">
        <v>276</v>
      </c>
      <c r="BY91" t="s">
        <v>276</v>
      </c>
      <c r="BZ91" t="s">
        <v>276</v>
      </c>
      <c r="CA91" t="s">
        <v>276</v>
      </c>
      <c r="CB91" t="s">
        <v>276</v>
      </c>
      <c r="CC91" t="s">
        <v>276</v>
      </c>
      <c r="CD91" t="s">
        <v>276</v>
      </c>
      <c r="CE91" t="s">
        <v>276</v>
      </c>
      <c r="CF91" t="s">
        <v>276</v>
      </c>
      <c r="CG91" t="s">
        <v>276</v>
      </c>
      <c r="CH91" t="s">
        <v>276</v>
      </c>
      <c r="CI91" t="s">
        <v>276</v>
      </c>
      <c r="CJ91" t="s">
        <v>276</v>
      </c>
      <c r="CK91" t="s">
        <v>276</v>
      </c>
      <c r="CL91" t="s">
        <v>276</v>
      </c>
      <c r="CM91" t="s">
        <v>276</v>
      </c>
      <c r="CN91" t="s">
        <v>276</v>
      </c>
      <c r="CO91">
        <v>233750</v>
      </c>
      <c r="CP91">
        <v>260550</v>
      </c>
      <c r="CQ91">
        <v>0.350746269</v>
      </c>
      <c r="CR91" t="s">
        <v>276</v>
      </c>
      <c r="CS91" t="s">
        <v>276</v>
      </c>
      <c r="CT91" t="s">
        <v>276</v>
      </c>
      <c r="CU91" t="s">
        <v>276</v>
      </c>
      <c r="CV91" t="s">
        <v>276</v>
      </c>
      <c r="CW91" t="s">
        <v>276</v>
      </c>
      <c r="CX91" t="s">
        <v>276</v>
      </c>
      <c r="CY91" t="s">
        <v>276</v>
      </c>
      <c r="CZ91" t="s">
        <v>276</v>
      </c>
      <c r="DA91" t="s">
        <v>276</v>
      </c>
      <c r="DB91" t="s">
        <v>276</v>
      </c>
      <c r="DC91" t="s">
        <v>276</v>
      </c>
      <c r="DD91" t="s">
        <v>276</v>
      </c>
      <c r="DE91" t="s">
        <v>276</v>
      </c>
    </row>
    <row r="92" spans="1:109">
      <c r="A92">
        <v>91</v>
      </c>
      <c r="B92" t="s">
        <v>272</v>
      </c>
      <c r="C92" t="s">
        <v>39</v>
      </c>
      <c r="D92">
        <v>45</v>
      </c>
      <c r="E92">
        <v>2</v>
      </c>
      <c r="F92" t="s">
        <v>79</v>
      </c>
      <c r="G92" t="s">
        <v>273</v>
      </c>
      <c r="H92">
        <v>2024</v>
      </c>
      <c r="I92">
        <v>2023</v>
      </c>
      <c r="J92">
        <v>0</v>
      </c>
      <c r="K92">
        <v>3330</v>
      </c>
      <c r="L92">
        <v>16680</v>
      </c>
      <c r="M92">
        <v>9999999</v>
      </c>
      <c r="N92">
        <v>0</v>
      </c>
      <c r="O92">
        <v>0</v>
      </c>
      <c r="P92">
        <v>0</v>
      </c>
      <c r="Q92">
        <v>0</v>
      </c>
      <c r="R92">
        <v>0</v>
      </c>
      <c r="S92">
        <v>0</v>
      </c>
      <c r="T92">
        <v>0</v>
      </c>
      <c r="U92">
        <v>0</v>
      </c>
      <c r="V92">
        <v>0</v>
      </c>
      <c r="W92">
        <v>0</v>
      </c>
      <c r="X92">
        <v>0.03</v>
      </c>
      <c r="Y92">
        <v>6.4000000000000001E-2</v>
      </c>
      <c r="Z92">
        <v>0</v>
      </c>
      <c r="AA92">
        <v>0</v>
      </c>
      <c r="AB92">
        <v>0</v>
      </c>
      <c r="AC92">
        <v>0</v>
      </c>
      <c r="AD92">
        <v>0</v>
      </c>
      <c r="AE92">
        <v>0</v>
      </c>
      <c r="AF92">
        <v>0</v>
      </c>
      <c r="AG92">
        <v>0</v>
      </c>
      <c r="AH92">
        <v>0</v>
      </c>
      <c r="AI92">
        <v>27700</v>
      </c>
      <c r="AJ92">
        <v>0</v>
      </c>
      <c r="AK92" t="s">
        <v>274</v>
      </c>
      <c r="AL92">
        <v>4610</v>
      </c>
      <c r="AM92" t="s">
        <v>274</v>
      </c>
      <c r="AN92" t="s">
        <v>274</v>
      </c>
      <c r="AO92">
        <v>0</v>
      </c>
      <c r="AP92" t="s">
        <v>276</v>
      </c>
      <c r="AQ92" t="s">
        <v>276</v>
      </c>
      <c r="AR92" t="s">
        <v>276</v>
      </c>
      <c r="AS92" t="s">
        <v>276</v>
      </c>
      <c r="AT92" t="s">
        <v>276</v>
      </c>
      <c r="AU92" t="s">
        <v>276</v>
      </c>
      <c r="AV92" t="s">
        <v>276</v>
      </c>
      <c r="AW92" t="s">
        <v>276</v>
      </c>
      <c r="AX92" t="s">
        <v>276</v>
      </c>
      <c r="AY92" t="s">
        <v>276</v>
      </c>
      <c r="AZ92" t="s">
        <v>276</v>
      </c>
      <c r="BA92" t="s">
        <v>276</v>
      </c>
      <c r="BB92" t="s">
        <v>276</v>
      </c>
      <c r="BC92" t="s">
        <v>276</v>
      </c>
      <c r="BD92" t="s">
        <v>276</v>
      </c>
      <c r="BE92" t="s">
        <v>276</v>
      </c>
      <c r="BF92" t="s">
        <v>276</v>
      </c>
      <c r="BG92" t="s">
        <v>276</v>
      </c>
      <c r="BH92" t="s">
        <v>276</v>
      </c>
      <c r="BI92" t="s">
        <v>276</v>
      </c>
      <c r="BJ92" t="s">
        <v>276</v>
      </c>
      <c r="BK92" t="s">
        <v>276</v>
      </c>
      <c r="BL92" t="s">
        <v>276</v>
      </c>
      <c r="BM92" t="s">
        <v>276</v>
      </c>
      <c r="BN92" t="s">
        <v>276</v>
      </c>
      <c r="BO92" t="s">
        <v>276</v>
      </c>
      <c r="BP92" t="s">
        <v>276</v>
      </c>
      <c r="BQ92" t="s">
        <v>276</v>
      </c>
      <c r="BR92" t="s">
        <v>276</v>
      </c>
      <c r="BS92" t="s">
        <v>276</v>
      </c>
      <c r="BT92" t="s">
        <v>276</v>
      </c>
      <c r="BU92" t="s">
        <v>276</v>
      </c>
      <c r="BV92" t="s">
        <v>276</v>
      </c>
      <c r="BW92" t="s">
        <v>276</v>
      </c>
      <c r="BX92" t="s">
        <v>276</v>
      </c>
      <c r="BY92" t="s">
        <v>276</v>
      </c>
      <c r="BZ92" t="s">
        <v>276</v>
      </c>
      <c r="CA92" t="s">
        <v>276</v>
      </c>
      <c r="CB92" t="s">
        <v>276</v>
      </c>
      <c r="CC92" t="s">
        <v>276</v>
      </c>
      <c r="CD92" t="s">
        <v>276</v>
      </c>
      <c r="CE92" t="s">
        <v>276</v>
      </c>
      <c r="CF92" t="s">
        <v>276</v>
      </c>
      <c r="CG92" t="s">
        <v>276</v>
      </c>
      <c r="CH92" t="s">
        <v>276</v>
      </c>
      <c r="CI92" t="s">
        <v>276</v>
      </c>
      <c r="CJ92" t="s">
        <v>276</v>
      </c>
      <c r="CK92" t="s">
        <v>276</v>
      </c>
      <c r="CL92" t="s">
        <v>276</v>
      </c>
      <c r="CM92" t="s">
        <v>276</v>
      </c>
      <c r="CN92" t="s">
        <v>276</v>
      </c>
      <c r="CO92" t="s">
        <v>276</v>
      </c>
      <c r="CP92" t="s">
        <v>276</v>
      </c>
      <c r="CQ92" t="s">
        <v>276</v>
      </c>
      <c r="CR92" t="s">
        <v>276</v>
      </c>
      <c r="CS92" t="s">
        <v>276</v>
      </c>
      <c r="CT92" t="s">
        <v>276</v>
      </c>
      <c r="CU92" t="s">
        <v>276</v>
      </c>
      <c r="CV92" t="s">
        <v>276</v>
      </c>
      <c r="CW92" t="s">
        <v>276</v>
      </c>
      <c r="CX92" t="s">
        <v>276</v>
      </c>
      <c r="CY92" t="s">
        <v>276</v>
      </c>
      <c r="CZ92" t="s">
        <v>276</v>
      </c>
      <c r="DA92" t="s">
        <v>276</v>
      </c>
      <c r="DB92" t="s">
        <v>276</v>
      </c>
      <c r="DC92" t="s">
        <v>276</v>
      </c>
      <c r="DD92" t="s">
        <v>276</v>
      </c>
      <c r="DE92" t="s">
        <v>276</v>
      </c>
    </row>
    <row r="93" spans="1:109">
      <c r="A93">
        <v>92</v>
      </c>
      <c r="B93" t="s">
        <v>272</v>
      </c>
      <c r="C93" t="s">
        <v>40</v>
      </c>
      <c r="D93">
        <v>46</v>
      </c>
      <c r="E93">
        <v>2</v>
      </c>
      <c r="F93" t="s">
        <v>79</v>
      </c>
      <c r="G93" t="s">
        <v>273</v>
      </c>
      <c r="H93">
        <v>2024</v>
      </c>
      <c r="I93">
        <v>2023</v>
      </c>
      <c r="J93">
        <v>0</v>
      </c>
      <c r="K93">
        <v>9999999</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t="s">
        <v>274</v>
      </c>
      <c r="AL93">
        <v>0</v>
      </c>
      <c r="AM93" t="s">
        <v>274</v>
      </c>
      <c r="AN93" t="s">
        <v>274</v>
      </c>
      <c r="AO93">
        <v>0</v>
      </c>
      <c r="AP93" t="s">
        <v>276</v>
      </c>
      <c r="AQ93" t="s">
        <v>276</v>
      </c>
      <c r="AR93" t="s">
        <v>276</v>
      </c>
      <c r="AS93" t="s">
        <v>276</v>
      </c>
      <c r="AT93" t="s">
        <v>276</v>
      </c>
      <c r="AU93" t="s">
        <v>276</v>
      </c>
      <c r="AV93" t="s">
        <v>276</v>
      </c>
      <c r="AW93" t="s">
        <v>276</v>
      </c>
      <c r="AX93" t="s">
        <v>276</v>
      </c>
      <c r="AY93" t="s">
        <v>276</v>
      </c>
      <c r="AZ93" t="s">
        <v>276</v>
      </c>
      <c r="BA93" t="s">
        <v>276</v>
      </c>
      <c r="BB93" t="s">
        <v>276</v>
      </c>
      <c r="BC93" t="s">
        <v>276</v>
      </c>
      <c r="BD93" t="s">
        <v>276</v>
      </c>
      <c r="BE93" t="s">
        <v>276</v>
      </c>
      <c r="BF93" t="s">
        <v>276</v>
      </c>
      <c r="BG93" t="s">
        <v>276</v>
      </c>
      <c r="BH93" t="s">
        <v>276</v>
      </c>
      <c r="BI93" t="s">
        <v>276</v>
      </c>
      <c r="BJ93" t="s">
        <v>276</v>
      </c>
      <c r="BK93" t="s">
        <v>276</v>
      </c>
      <c r="BL93" t="s">
        <v>276</v>
      </c>
      <c r="BM93" t="s">
        <v>276</v>
      </c>
      <c r="BN93" t="s">
        <v>276</v>
      </c>
      <c r="BO93" t="s">
        <v>276</v>
      </c>
      <c r="BP93" t="s">
        <v>276</v>
      </c>
      <c r="BQ93" t="s">
        <v>276</v>
      </c>
      <c r="BR93" t="s">
        <v>276</v>
      </c>
      <c r="BS93" t="s">
        <v>276</v>
      </c>
      <c r="BT93" t="s">
        <v>276</v>
      </c>
      <c r="BU93" t="s">
        <v>276</v>
      </c>
      <c r="BV93" t="s">
        <v>276</v>
      </c>
      <c r="BW93" t="s">
        <v>276</v>
      </c>
      <c r="BX93" t="s">
        <v>276</v>
      </c>
      <c r="BY93" t="s">
        <v>276</v>
      </c>
      <c r="BZ93" t="s">
        <v>276</v>
      </c>
      <c r="CA93" t="s">
        <v>276</v>
      </c>
      <c r="CB93" t="s">
        <v>276</v>
      </c>
      <c r="CC93" t="s">
        <v>276</v>
      </c>
      <c r="CD93" t="s">
        <v>276</v>
      </c>
      <c r="CE93" t="s">
        <v>276</v>
      </c>
      <c r="CF93" t="s">
        <v>276</v>
      </c>
      <c r="CG93" t="s">
        <v>276</v>
      </c>
      <c r="CH93" t="s">
        <v>276</v>
      </c>
      <c r="CI93" t="s">
        <v>276</v>
      </c>
      <c r="CJ93" t="s">
        <v>276</v>
      </c>
      <c r="CK93" t="s">
        <v>276</v>
      </c>
      <c r="CL93" t="s">
        <v>276</v>
      </c>
      <c r="CM93" t="s">
        <v>276</v>
      </c>
      <c r="CN93" t="s">
        <v>276</v>
      </c>
      <c r="CO93" t="s">
        <v>276</v>
      </c>
      <c r="CP93" t="s">
        <v>276</v>
      </c>
      <c r="CQ93" t="s">
        <v>276</v>
      </c>
      <c r="CR93" t="s">
        <v>276</v>
      </c>
      <c r="CS93" t="s">
        <v>276</v>
      </c>
      <c r="CT93" t="s">
        <v>276</v>
      </c>
      <c r="CU93" t="s">
        <v>276</v>
      </c>
      <c r="CV93" t="s">
        <v>276</v>
      </c>
      <c r="CW93" t="s">
        <v>276</v>
      </c>
      <c r="CX93" t="s">
        <v>276</v>
      </c>
      <c r="CY93" t="s">
        <v>276</v>
      </c>
      <c r="CZ93" t="s">
        <v>276</v>
      </c>
      <c r="DA93" t="s">
        <v>276</v>
      </c>
      <c r="DB93" t="s">
        <v>276</v>
      </c>
      <c r="DC93" t="s">
        <v>276</v>
      </c>
      <c r="DD93" t="s">
        <v>276</v>
      </c>
      <c r="DE93" t="s">
        <v>276</v>
      </c>
    </row>
    <row r="94" spans="1:109">
      <c r="A94">
        <v>93</v>
      </c>
      <c r="B94" t="s">
        <v>272</v>
      </c>
      <c r="C94" t="s">
        <v>41</v>
      </c>
      <c r="D94">
        <v>47</v>
      </c>
      <c r="E94">
        <v>2</v>
      </c>
      <c r="F94" t="s">
        <v>79</v>
      </c>
      <c r="G94" t="s">
        <v>277</v>
      </c>
      <c r="H94">
        <v>2024</v>
      </c>
      <c r="I94">
        <v>2023</v>
      </c>
      <c r="J94">
        <v>0</v>
      </c>
      <c r="K94">
        <v>9999999</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t="s">
        <v>274</v>
      </c>
      <c r="AL94">
        <v>0</v>
      </c>
      <c r="AM94" t="s">
        <v>274</v>
      </c>
      <c r="AN94" t="s">
        <v>274</v>
      </c>
      <c r="AO94">
        <v>0</v>
      </c>
      <c r="AP94" t="s">
        <v>276</v>
      </c>
      <c r="AQ94" t="s">
        <v>276</v>
      </c>
      <c r="AR94" t="s">
        <v>276</v>
      </c>
      <c r="AS94" t="s">
        <v>276</v>
      </c>
      <c r="AT94" t="s">
        <v>276</v>
      </c>
      <c r="AU94" t="s">
        <v>276</v>
      </c>
      <c r="AV94" t="s">
        <v>276</v>
      </c>
      <c r="AW94" t="s">
        <v>276</v>
      </c>
      <c r="AX94" t="s">
        <v>276</v>
      </c>
      <c r="AY94" t="s">
        <v>276</v>
      </c>
      <c r="AZ94" t="s">
        <v>276</v>
      </c>
      <c r="BA94" t="s">
        <v>276</v>
      </c>
      <c r="BB94" t="s">
        <v>276</v>
      </c>
      <c r="BC94" t="s">
        <v>276</v>
      </c>
      <c r="BD94" t="s">
        <v>276</v>
      </c>
      <c r="BE94" t="s">
        <v>276</v>
      </c>
      <c r="BF94" t="s">
        <v>276</v>
      </c>
      <c r="BG94" t="s">
        <v>276</v>
      </c>
      <c r="BH94" t="s">
        <v>276</v>
      </c>
      <c r="BI94" t="s">
        <v>276</v>
      </c>
      <c r="BJ94" t="s">
        <v>276</v>
      </c>
      <c r="BK94" t="s">
        <v>276</v>
      </c>
      <c r="BL94" t="s">
        <v>276</v>
      </c>
      <c r="BM94" t="s">
        <v>276</v>
      </c>
      <c r="BN94" t="s">
        <v>276</v>
      </c>
      <c r="BO94" t="s">
        <v>276</v>
      </c>
      <c r="BP94" t="s">
        <v>276</v>
      </c>
      <c r="BQ94" t="s">
        <v>276</v>
      </c>
      <c r="BR94" t="s">
        <v>276</v>
      </c>
      <c r="BS94" t="s">
        <v>276</v>
      </c>
      <c r="BT94" t="s">
        <v>276</v>
      </c>
      <c r="BU94" t="s">
        <v>276</v>
      </c>
      <c r="BV94" t="s">
        <v>276</v>
      </c>
      <c r="BW94" t="s">
        <v>276</v>
      </c>
      <c r="BX94" t="s">
        <v>276</v>
      </c>
      <c r="BY94" t="s">
        <v>276</v>
      </c>
      <c r="BZ94" t="s">
        <v>276</v>
      </c>
      <c r="CA94" t="s">
        <v>276</v>
      </c>
      <c r="CB94" t="s">
        <v>276</v>
      </c>
      <c r="CC94" t="s">
        <v>276</v>
      </c>
      <c r="CD94" t="s">
        <v>276</v>
      </c>
      <c r="CE94" t="s">
        <v>276</v>
      </c>
      <c r="CF94" t="s">
        <v>276</v>
      </c>
      <c r="CG94" t="s">
        <v>276</v>
      </c>
      <c r="CH94" t="s">
        <v>276</v>
      </c>
      <c r="CI94" t="s">
        <v>276</v>
      </c>
      <c r="CJ94" t="s">
        <v>276</v>
      </c>
      <c r="CK94" t="s">
        <v>276</v>
      </c>
      <c r="CL94" t="s">
        <v>276</v>
      </c>
      <c r="CM94" t="s">
        <v>276</v>
      </c>
      <c r="CN94" t="s">
        <v>276</v>
      </c>
      <c r="CO94" t="s">
        <v>276</v>
      </c>
      <c r="CP94" t="s">
        <v>276</v>
      </c>
      <c r="CQ94" t="s">
        <v>276</v>
      </c>
      <c r="CR94" t="s">
        <v>276</v>
      </c>
      <c r="CS94" t="s">
        <v>276</v>
      </c>
      <c r="CT94" t="s">
        <v>276</v>
      </c>
      <c r="CU94" t="s">
        <v>276</v>
      </c>
      <c r="CV94" t="s">
        <v>276</v>
      </c>
      <c r="CW94" t="s">
        <v>276</v>
      </c>
      <c r="CX94" t="s">
        <v>276</v>
      </c>
      <c r="CY94" t="s">
        <v>276</v>
      </c>
      <c r="CZ94" t="s">
        <v>276</v>
      </c>
      <c r="DA94" t="s">
        <v>276</v>
      </c>
      <c r="DB94" t="s">
        <v>276</v>
      </c>
      <c r="DC94" t="s">
        <v>276</v>
      </c>
      <c r="DD94" t="s">
        <v>276</v>
      </c>
      <c r="DE94" t="s">
        <v>276</v>
      </c>
    </row>
    <row r="95" spans="1:109">
      <c r="A95">
        <v>94</v>
      </c>
      <c r="B95" t="s">
        <v>272</v>
      </c>
      <c r="C95" t="s">
        <v>42</v>
      </c>
      <c r="D95">
        <v>48</v>
      </c>
      <c r="E95">
        <v>2</v>
      </c>
      <c r="F95" t="s">
        <v>79</v>
      </c>
      <c r="G95" t="s">
        <v>273</v>
      </c>
      <c r="H95">
        <v>2024</v>
      </c>
      <c r="I95">
        <v>2023</v>
      </c>
      <c r="J95">
        <v>0</v>
      </c>
      <c r="K95">
        <v>9999999</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t="s">
        <v>274</v>
      </c>
      <c r="AL95">
        <v>0</v>
      </c>
      <c r="AM95" t="s">
        <v>274</v>
      </c>
      <c r="AN95" t="s">
        <v>274</v>
      </c>
      <c r="AO95">
        <v>0</v>
      </c>
      <c r="AP95" t="s">
        <v>276</v>
      </c>
      <c r="AQ95" t="s">
        <v>276</v>
      </c>
      <c r="AR95" t="s">
        <v>276</v>
      </c>
      <c r="AS95" t="s">
        <v>276</v>
      </c>
      <c r="AT95" t="s">
        <v>276</v>
      </c>
      <c r="AU95" t="s">
        <v>276</v>
      </c>
      <c r="AV95" t="s">
        <v>276</v>
      </c>
      <c r="AW95" t="s">
        <v>276</v>
      </c>
      <c r="AX95" t="s">
        <v>276</v>
      </c>
      <c r="AY95" t="s">
        <v>276</v>
      </c>
      <c r="AZ95" t="s">
        <v>276</v>
      </c>
      <c r="BA95" t="s">
        <v>276</v>
      </c>
      <c r="BB95" t="s">
        <v>276</v>
      </c>
      <c r="BC95" t="s">
        <v>276</v>
      </c>
      <c r="BD95" t="s">
        <v>276</v>
      </c>
      <c r="BE95" t="s">
        <v>276</v>
      </c>
      <c r="BF95" t="s">
        <v>276</v>
      </c>
      <c r="BG95" t="s">
        <v>276</v>
      </c>
      <c r="BH95" t="s">
        <v>276</v>
      </c>
      <c r="BI95" t="s">
        <v>276</v>
      </c>
      <c r="BJ95" t="s">
        <v>276</v>
      </c>
      <c r="BK95" t="s">
        <v>276</v>
      </c>
      <c r="BL95" t="s">
        <v>276</v>
      </c>
      <c r="BM95" t="s">
        <v>276</v>
      </c>
      <c r="BN95" t="s">
        <v>276</v>
      </c>
      <c r="BO95" t="s">
        <v>276</v>
      </c>
      <c r="BP95" t="s">
        <v>276</v>
      </c>
      <c r="BQ95" t="s">
        <v>276</v>
      </c>
      <c r="BR95" t="s">
        <v>276</v>
      </c>
      <c r="BS95" t="s">
        <v>276</v>
      </c>
      <c r="BT95" t="s">
        <v>276</v>
      </c>
      <c r="BU95" t="s">
        <v>276</v>
      </c>
      <c r="BV95" t="s">
        <v>276</v>
      </c>
      <c r="BW95" t="s">
        <v>276</v>
      </c>
      <c r="BX95" t="s">
        <v>276</v>
      </c>
      <c r="BY95" t="s">
        <v>276</v>
      </c>
      <c r="BZ95" t="s">
        <v>276</v>
      </c>
      <c r="CA95" t="s">
        <v>276</v>
      </c>
      <c r="CB95" t="s">
        <v>276</v>
      </c>
      <c r="CC95" t="s">
        <v>276</v>
      </c>
      <c r="CD95" t="s">
        <v>276</v>
      </c>
      <c r="CE95" t="s">
        <v>276</v>
      </c>
      <c r="CF95" t="s">
        <v>276</v>
      </c>
      <c r="CG95" t="s">
        <v>276</v>
      </c>
      <c r="CH95" t="s">
        <v>276</v>
      </c>
      <c r="CI95" t="s">
        <v>276</v>
      </c>
      <c r="CJ95" t="s">
        <v>276</v>
      </c>
      <c r="CK95" t="s">
        <v>276</v>
      </c>
      <c r="CL95" t="s">
        <v>276</v>
      </c>
      <c r="CM95" t="s">
        <v>276</v>
      </c>
      <c r="CN95" t="s">
        <v>276</v>
      </c>
      <c r="CO95" t="s">
        <v>276</v>
      </c>
      <c r="CP95" t="s">
        <v>276</v>
      </c>
      <c r="CQ95" t="s">
        <v>276</v>
      </c>
      <c r="CR95" t="s">
        <v>276</v>
      </c>
      <c r="CS95" t="s">
        <v>276</v>
      </c>
      <c r="CT95" t="s">
        <v>276</v>
      </c>
      <c r="CU95" t="s">
        <v>276</v>
      </c>
      <c r="CV95" t="s">
        <v>276</v>
      </c>
      <c r="CW95" t="s">
        <v>276</v>
      </c>
      <c r="CX95" t="s">
        <v>276</v>
      </c>
      <c r="CY95" t="s">
        <v>276</v>
      </c>
      <c r="CZ95" t="s">
        <v>276</v>
      </c>
      <c r="DA95" t="s">
        <v>276</v>
      </c>
      <c r="DB95" t="s">
        <v>276</v>
      </c>
      <c r="DC95" t="s">
        <v>276</v>
      </c>
      <c r="DD95" t="s">
        <v>276</v>
      </c>
      <c r="DE95" t="s">
        <v>276</v>
      </c>
    </row>
    <row r="96" spans="1:109">
      <c r="A96">
        <v>95</v>
      </c>
      <c r="B96" t="s">
        <v>272</v>
      </c>
      <c r="C96" t="s">
        <v>43</v>
      </c>
      <c r="D96">
        <v>49</v>
      </c>
      <c r="E96">
        <v>2</v>
      </c>
      <c r="F96" t="s">
        <v>79</v>
      </c>
      <c r="G96" t="s">
        <v>273</v>
      </c>
      <c r="H96">
        <v>2024</v>
      </c>
      <c r="I96">
        <v>2023</v>
      </c>
      <c r="J96">
        <v>0</v>
      </c>
      <c r="K96">
        <v>9999999</v>
      </c>
      <c r="L96">
        <v>0</v>
      </c>
      <c r="M96">
        <v>0</v>
      </c>
      <c r="N96">
        <v>0</v>
      </c>
      <c r="O96">
        <v>0</v>
      </c>
      <c r="P96">
        <v>0</v>
      </c>
      <c r="Q96">
        <v>0</v>
      </c>
      <c r="R96">
        <v>0</v>
      </c>
      <c r="S96">
        <v>0</v>
      </c>
      <c r="T96">
        <v>0</v>
      </c>
      <c r="U96">
        <v>0</v>
      </c>
      <c r="V96">
        <v>0</v>
      </c>
      <c r="W96">
        <v>4.8500000000000001E-2</v>
      </c>
      <c r="X96">
        <v>0</v>
      </c>
      <c r="Y96">
        <v>0</v>
      </c>
      <c r="Z96">
        <v>0</v>
      </c>
      <c r="AA96">
        <v>0</v>
      </c>
      <c r="AB96">
        <v>0</v>
      </c>
      <c r="AC96">
        <v>0</v>
      </c>
      <c r="AD96">
        <v>0</v>
      </c>
      <c r="AE96">
        <v>0</v>
      </c>
      <c r="AF96">
        <v>0</v>
      </c>
      <c r="AG96">
        <v>0</v>
      </c>
      <c r="AH96">
        <v>0</v>
      </c>
      <c r="AI96">
        <v>0</v>
      </c>
      <c r="AJ96">
        <v>1662</v>
      </c>
      <c r="AK96" t="s">
        <v>275</v>
      </c>
      <c r="AL96">
        <v>1802</v>
      </c>
      <c r="AM96" t="s">
        <v>275</v>
      </c>
      <c r="AN96" t="s">
        <v>274</v>
      </c>
      <c r="AO96">
        <v>0</v>
      </c>
      <c r="AP96" t="s">
        <v>276</v>
      </c>
      <c r="AQ96" t="s">
        <v>276</v>
      </c>
      <c r="AR96" t="s">
        <v>276</v>
      </c>
      <c r="AS96" t="s">
        <v>276</v>
      </c>
      <c r="AT96" t="s">
        <v>276</v>
      </c>
      <c r="AU96" t="s">
        <v>276</v>
      </c>
      <c r="AV96" t="s">
        <v>276</v>
      </c>
      <c r="AW96" t="s">
        <v>276</v>
      </c>
      <c r="AX96" t="s">
        <v>276</v>
      </c>
      <c r="AY96" t="s">
        <v>276</v>
      </c>
      <c r="AZ96" t="s">
        <v>276</v>
      </c>
      <c r="BA96" t="s">
        <v>276</v>
      </c>
      <c r="BB96" t="s">
        <v>276</v>
      </c>
      <c r="BC96" t="s">
        <v>276</v>
      </c>
      <c r="BD96" t="s">
        <v>276</v>
      </c>
      <c r="BE96" t="s">
        <v>276</v>
      </c>
      <c r="BF96" t="s">
        <v>276</v>
      </c>
      <c r="BG96" t="s">
        <v>276</v>
      </c>
      <c r="BH96" t="s">
        <v>276</v>
      </c>
      <c r="BI96" t="s">
        <v>276</v>
      </c>
      <c r="BJ96" t="s">
        <v>276</v>
      </c>
      <c r="BK96" t="s">
        <v>276</v>
      </c>
      <c r="BL96" t="s">
        <v>276</v>
      </c>
      <c r="BM96" t="s">
        <v>276</v>
      </c>
      <c r="BN96" t="s">
        <v>276</v>
      </c>
      <c r="BO96" t="s">
        <v>276</v>
      </c>
      <c r="BP96" t="s">
        <v>276</v>
      </c>
      <c r="BQ96" t="s">
        <v>276</v>
      </c>
      <c r="BR96" t="s">
        <v>276</v>
      </c>
      <c r="BS96" t="s">
        <v>276</v>
      </c>
      <c r="BT96" t="s">
        <v>276</v>
      </c>
      <c r="BU96" t="s">
        <v>276</v>
      </c>
      <c r="BV96" t="s">
        <v>276</v>
      </c>
      <c r="BW96" t="s">
        <v>276</v>
      </c>
      <c r="BX96" t="s">
        <v>276</v>
      </c>
      <c r="BY96" t="s">
        <v>276</v>
      </c>
      <c r="BZ96" t="s">
        <v>276</v>
      </c>
      <c r="CA96" t="s">
        <v>276</v>
      </c>
      <c r="CB96" t="s">
        <v>276</v>
      </c>
      <c r="CC96" t="s">
        <v>276</v>
      </c>
      <c r="CD96" t="s">
        <v>276</v>
      </c>
      <c r="CE96" t="s">
        <v>276</v>
      </c>
      <c r="CF96" t="s">
        <v>276</v>
      </c>
      <c r="CG96" t="s">
        <v>276</v>
      </c>
      <c r="CH96" t="s">
        <v>276</v>
      </c>
      <c r="CI96" t="s">
        <v>276</v>
      </c>
      <c r="CJ96" t="s">
        <v>276</v>
      </c>
      <c r="CK96" t="s">
        <v>276</v>
      </c>
      <c r="CL96" t="s">
        <v>276</v>
      </c>
      <c r="CM96" t="s">
        <v>276</v>
      </c>
      <c r="CN96" t="s">
        <v>276</v>
      </c>
      <c r="CO96" t="s">
        <v>276</v>
      </c>
      <c r="CP96" t="s">
        <v>276</v>
      </c>
      <c r="CQ96" t="s">
        <v>276</v>
      </c>
      <c r="CR96">
        <v>31096</v>
      </c>
      <c r="CS96">
        <v>1.3</v>
      </c>
      <c r="CT96" t="s">
        <v>276</v>
      </c>
      <c r="CU96" t="s">
        <v>276</v>
      </c>
      <c r="CV96" t="s">
        <v>276</v>
      </c>
      <c r="CW96" t="s">
        <v>276</v>
      </c>
      <c r="CX96" t="s">
        <v>276</v>
      </c>
      <c r="CY96" t="s">
        <v>276</v>
      </c>
      <c r="CZ96" t="s">
        <v>276</v>
      </c>
      <c r="DA96" t="s">
        <v>276</v>
      </c>
      <c r="DB96" t="s">
        <v>276</v>
      </c>
      <c r="DC96" t="s">
        <v>276</v>
      </c>
      <c r="DD96" t="s">
        <v>276</v>
      </c>
      <c r="DE96" t="s">
        <v>276</v>
      </c>
    </row>
    <row r="97" spans="1:109">
      <c r="A97">
        <v>96</v>
      </c>
      <c r="B97" t="s">
        <v>272</v>
      </c>
      <c r="C97" t="s">
        <v>44</v>
      </c>
      <c r="D97">
        <v>50</v>
      </c>
      <c r="E97">
        <v>2</v>
      </c>
      <c r="F97" t="s">
        <v>79</v>
      </c>
      <c r="G97" t="s">
        <v>273</v>
      </c>
      <c r="H97">
        <v>2024</v>
      </c>
      <c r="I97">
        <v>2023</v>
      </c>
      <c r="J97">
        <v>0</v>
      </c>
      <c r="K97">
        <v>70450</v>
      </c>
      <c r="L97">
        <v>170300</v>
      </c>
      <c r="M97">
        <v>259500</v>
      </c>
      <c r="N97">
        <v>9999999</v>
      </c>
      <c r="O97">
        <v>0</v>
      </c>
      <c r="P97">
        <v>0</v>
      </c>
      <c r="Q97">
        <v>0</v>
      </c>
      <c r="R97">
        <v>0</v>
      </c>
      <c r="S97">
        <v>0</v>
      </c>
      <c r="T97">
        <v>0</v>
      </c>
      <c r="U97">
        <v>0</v>
      </c>
      <c r="V97">
        <v>0</v>
      </c>
      <c r="W97">
        <v>3.3500000000000002E-2</v>
      </c>
      <c r="X97">
        <v>6.6000000000000003E-2</v>
      </c>
      <c r="Y97">
        <v>7.5999999999999998E-2</v>
      </c>
      <c r="Z97">
        <v>8.7499999999999994E-2</v>
      </c>
      <c r="AA97">
        <v>0</v>
      </c>
      <c r="AB97">
        <v>0</v>
      </c>
      <c r="AC97">
        <v>0</v>
      </c>
      <c r="AD97">
        <v>0</v>
      </c>
      <c r="AE97">
        <v>0</v>
      </c>
      <c r="AF97">
        <v>0</v>
      </c>
      <c r="AG97">
        <v>0</v>
      </c>
      <c r="AH97">
        <v>0</v>
      </c>
      <c r="AI97">
        <v>13050</v>
      </c>
      <c r="AJ97">
        <v>9000</v>
      </c>
      <c r="AK97" t="s">
        <v>274</v>
      </c>
      <c r="AL97">
        <v>4500</v>
      </c>
      <c r="AM97" t="s">
        <v>274</v>
      </c>
      <c r="AN97" t="s">
        <v>274</v>
      </c>
      <c r="AO97">
        <v>0</v>
      </c>
      <c r="AP97" t="s">
        <v>276</v>
      </c>
      <c r="AQ97" t="s">
        <v>276</v>
      </c>
      <c r="AR97" t="s">
        <v>276</v>
      </c>
      <c r="AS97" t="s">
        <v>276</v>
      </c>
      <c r="AT97" t="s">
        <v>276</v>
      </c>
      <c r="AU97" t="s">
        <v>276</v>
      </c>
      <c r="AV97" t="s">
        <v>276</v>
      </c>
      <c r="AW97" t="s">
        <v>276</v>
      </c>
      <c r="AX97" t="s">
        <v>276</v>
      </c>
      <c r="AY97" t="s">
        <v>276</v>
      </c>
      <c r="AZ97" t="s">
        <v>276</v>
      </c>
      <c r="BA97" t="s">
        <v>276</v>
      </c>
      <c r="BB97" t="s">
        <v>276</v>
      </c>
      <c r="BC97" t="s">
        <v>276</v>
      </c>
      <c r="BD97" t="s">
        <v>276</v>
      </c>
      <c r="BE97" t="s">
        <v>276</v>
      </c>
      <c r="BF97" t="s">
        <v>276</v>
      </c>
      <c r="BG97" t="s">
        <v>276</v>
      </c>
      <c r="BH97" t="s">
        <v>276</v>
      </c>
      <c r="BI97" t="s">
        <v>276</v>
      </c>
      <c r="BJ97" t="s">
        <v>276</v>
      </c>
      <c r="BK97" t="s">
        <v>276</v>
      </c>
      <c r="BL97" t="s">
        <v>276</v>
      </c>
      <c r="BM97" t="s">
        <v>276</v>
      </c>
      <c r="BN97" t="s">
        <v>276</v>
      </c>
      <c r="BO97" t="s">
        <v>276</v>
      </c>
      <c r="BP97" t="s">
        <v>276</v>
      </c>
      <c r="BQ97" t="s">
        <v>276</v>
      </c>
      <c r="BR97" t="s">
        <v>276</v>
      </c>
      <c r="BS97" t="s">
        <v>276</v>
      </c>
      <c r="BT97" t="s">
        <v>276</v>
      </c>
      <c r="BU97" t="s">
        <v>276</v>
      </c>
      <c r="BV97" t="s">
        <v>276</v>
      </c>
      <c r="BW97" t="s">
        <v>276</v>
      </c>
      <c r="BX97" t="s">
        <v>276</v>
      </c>
      <c r="BY97" t="s">
        <v>276</v>
      </c>
      <c r="BZ97" t="s">
        <v>276</v>
      </c>
      <c r="CA97" t="s">
        <v>276</v>
      </c>
      <c r="CB97" t="s">
        <v>276</v>
      </c>
      <c r="CC97" t="s">
        <v>276</v>
      </c>
      <c r="CD97" t="s">
        <v>276</v>
      </c>
      <c r="CE97" t="s">
        <v>276</v>
      </c>
      <c r="CF97" t="s">
        <v>276</v>
      </c>
      <c r="CG97" t="s">
        <v>276</v>
      </c>
      <c r="CH97" t="s">
        <v>276</v>
      </c>
      <c r="CI97" t="s">
        <v>276</v>
      </c>
      <c r="CJ97" t="s">
        <v>276</v>
      </c>
      <c r="CK97" t="s">
        <v>276</v>
      </c>
      <c r="CL97" t="s">
        <v>276</v>
      </c>
      <c r="CM97" t="s">
        <v>276</v>
      </c>
      <c r="CN97" t="s">
        <v>276</v>
      </c>
      <c r="CO97" t="s">
        <v>276</v>
      </c>
      <c r="CP97" t="s">
        <v>276</v>
      </c>
      <c r="CQ97" t="s">
        <v>276</v>
      </c>
      <c r="CR97" t="s">
        <v>276</v>
      </c>
      <c r="CS97" t="s">
        <v>276</v>
      </c>
      <c r="CT97">
        <v>150000</v>
      </c>
      <c r="CU97">
        <v>0.03</v>
      </c>
      <c r="CV97" t="s">
        <v>276</v>
      </c>
      <c r="CW97" t="s">
        <v>276</v>
      </c>
      <c r="CX97" t="s">
        <v>276</v>
      </c>
      <c r="CY97" t="s">
        <v>276</v>
      </c>
      <c r="CZ97" t="s">
        <v>276</v>
      </c>
      <c r="DA97" t="s">
        <v>276</v>
      </c>
      <c r="DB97" t="s">
        <v>276</v>
      </c>
      <c r="DC97" t="s">
        <v>276</v>
      </c>
      <c r="DD97" t="s">
        <v>276</v>
      </c>
      <c r="DE97" t="s">
        <v>276</v>
      </c>
    </row>
    <row r="98" spans="1:109">
      <c r="A98">
        <v>97</v>
      </c>
      <c r="B98" t="s">
        <v>272</v>
      </c>
      <c r="C98" t="s">
        <v>45</v>
      </c>
      <c r="D98">
        <v>51</v>
      </c>
      <c r="E98">
        <v>2</v>
      </c>
      <c r="F98" t="s">
        <v>79</v>
      </c>
      <c r="G98" t="s">
        <v>273</v>
      </c>
      <c r="H98">
        <v>2024</v>
      </c>
      <c r="I98">
        <v>2023</v>
      </c>
      <c r="J98">
        <v>0</v>
      </c>
      <c r="K98">
        <v>3000</v>
      </c>
      <c r="L98">
        <v>5000</v>
      </c>
      <c r="M98">
        <v>17000</v>
      </c>
      <c r="N98">
        <v>9999999</v>
      </c>
      <c r="O98">
        <v>0</v>
      </c>
      <c r="P98">
        <v>0</v>
      </c>
      <c r="Q98">
        <v>0</v>
      </c>
      <c r="R98">
        <v>0</v>
      </c>
      <c r="S98">
        <v>0</v>
      </c>
      <c r="T98">
        <v>0</v>
      </c>
      <c r="U98">
        <v>0</v>
      </c>
      <c r="V98">
        <v>0</v>
      </c>
      <c r="W98">
        <v>0.02</v>
      </c>
      <c r="X98">
        <v>0.03</v>
      </c>
      <c r="Y98">
        <v>0.05</v>
      </c>
      <c r="Z98">
        <v>5.7500000000000002E-2</v>
      </c>
      <c r="AA98">
        <v>0</v>
      </c>
      <c r="AB98">
        <v>0</v>
      </c>
      <c r="AC98">
        <v>0</v>
      </c>
      <c r="AD98">
        <v>0</v>
      </c>
      <c r="AE98">
        <v>0</v>
      </c>
      <c r="AF98">
        <v>0</v>
      </c>
      <c r="AG98">
        <v>0</v>
      </c>
      <c r="AH98">
        <v>0</v>
      </c>
      <c r="AI98">
        <v>16000</v>
      </c>
      <c r="AJ98">
        <v>1860</v>
      </c>
      <c r="AK98" t="s">
        <v>274</v>
      </c>
      <c r="AL98">
        <v>930</v>
      </c>
      <c r="AM98" t="s">
        <v>274</v>
      </c>
      <c r="AN98" t="s">
        <v>274</v>
      </c>
      <c r="AO98">
        <v>0</v>
      </c>
      <c r="AP98" t="s">
        <v>276</v>
      </c>
      <c r="AQ98" t="s">
        <v>276</v>
      </c>
      <c r="AR98" t="s">
        <v>276</v>
      </c>
      <c r="AS98" t="s">
        <v>276</v>
      </c>
      <c r="AT98" t="s">
        <v>276</v>
      </c>
      <c r="AU98" t="s">
        <v>276</v>
      </c>
      <c r="AV98" t="s">
        <v>276</v>
      </c>
      <c r="AW98" t="s">
        <v>276</v>
      </c>
      <c r="AX98" t="s">
        <v>276</v>
      </c>
      <c r="AY98" t="s">
        <v>276</v>
      </c>
      <c r="AZ98" t="s">
        <v>276</v>
      </c>
      <c r="BA98" t="s">
        <v>276</v>
      </c>
      <c r="BB98" t="s">
        <v>276</v>
      </c>
      <c r="BC98" t="s">
        <v>276</v>
      </c>
      <c r="BD98" t="s">
        <v>276</v>
      </c>
      <c r="BE98" t="s">
        <v>276</v>
      </c>
      <c r="BF98" t="s">
        <v>276</v>
      </c>
      <c r="BG98" t="s">
        <v>276</v>
      </c>
      <c r="BH98" t="s">
        <v>276</v>
      </c>
      <c r="BI98" t="s">
        <v>276</v>
      </c>
      <c r="BJ98" t="s">
        <v>276</v>
      </c>
      <c r="BK98" t="s">
        <v>276</v>
      </c>
      <c r="BL98" t="s">
        <v>276</v>
      </c>
      <c r="BM98" t="s">
        <v>276</v>
      </c>
      <c r="BN98" t="s">
        <v>276</v>
      </c>
      <c r="BO98" t="s">
        <v>276</v>
      </c>
      <c r="BP98" t="s">
        <v>276</v>
      </c>
      <c r="BQ98" t="s">
        <v>276</v>
      </c>
      <c r="BR98" t="s">
        <v>276</v>
      </c>
      <c r="BS98" t="s">
        <v>276</v>
      </c>
      <c r="BT98" t="s">
        <v>276</v>
      </c>
      <c r="BU98" t="s">
        <v>276</v>
      </c>
      <c r="BV98" t="s">
        <v>276</v>
      </c>
      <c r="BW98" t="s">
        <v>276</v>
      </c>
      <c r="BX98" t="s">
        <v>276</v>
      </c>
      <c r="BY98" t="s">
        <v>276</v>
      </c>
      <c r="BZ98" t="s">
        <v>276</v>
      </c>
      <c r="CA98" t="s">
        <v>276</v>
      </c>
      <c r="CB98" t="s">
        <v>276</v>
      </c>
      <c r="CC98" t="s">
        <v>276</v>
      </c>
      <c r="CD98" t="s">
        <v>276</v>
      </c>
      <c r="CE98" t="s">
        <v>276</v>
      </c>
      <c r="CF98" t="s">
        <v>276</v>
      </c>
      <c r="CG98" t="s">
        <v>276</v>
      </c>
      <c r="CH98" t="s">
        <v>276</v>
      </c>
      <c r="CI98" t="s">
        <v>276</v>
      </c>
      <c r="CJ98" t="s">
        <v>276</v>
      </c>
      <c r="CK98" t="s">
        <v>276</v>
      </c>
      <c r="CL98" t="s">
        <v>276</v>
      </c>
      <c r="CM98" t="s">
        <v>276</v>
      </c>
      <c r="CN98" t="s">
        <v>276</v>
      </c>
      <c r="CO98" t="s">
        <v>276</v>
      </c>
      <c r="CP98" t="s">
        <v>276</v>
      </c>
      <c r="CQ98" t="s">
        <v>276</v>
      </c>
      <c r="CR98" t="s">
        <v>276</v>
      </c>
      <c r="CS98" t="s">
        <v>276</v>
      </c>
      <c r="CT98" t="s">
        <v>276</v>
      </c>
      <c r="CU98" t="s">
        <v>276</v>
      </c>
      <c r="CV98" t="s">
        <v>276</v>
      </c>
      <c r="CW98" t="s">
        <v>276</v>
      </c>
      <c r="CX98" t="s">
        <v>276</v>
      </c>
      <c r="CY98" t="s">
        <v>276</v>
      </c>
      <c r="CZ98" t="s">
        <v>276</v>
      </c>
      <c r="DA98" t="s">
        <v>276</v>
      </c>
      <c r="DB98" t="s">
        <v>276</v>
      </c>
      <c r="DC98" t="s">
        <v>276</v>
      </c>
      <c r="DD98" t="s">
        <v>276</v>
      </c>
      <c r="DE98" t="s">
        <v>276</v>
      </c>
    </row>
    <row r="99" spans="1:109">
      <c r="A99">
        <v>98</v>
      </c>
      <c r="B99" t="s">
        <v>272</v>
      </c>
      <c r="C99" t="s">
        <v>46</v>
      </c>
      <c r="D99">
        <v>53</v>
      </c>
      <c r="E99">
        <v>2</v>
      </c>
      <c r="F99" t="s">
        <v>79</v>
      </c>
      <c r="G99" t="s">
        <v>273</v>
      </c>
      <c r="H99">
        <v>2024</v>
      </c>
      <c r="I99">
        <v>2023</v>
      </c>
      <c r="J99">
        <v>0</v>
      </c>
      <c r="K99">
        <v>9999999</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250000</v>
      </c>
      <c r="AJ99">
        <v>0</v>
      </c>
      <c r="AK99" t="s">
        <v>274</v>
      </c>
      <c r="AL99">
        <v>0</v>
      </c>
      <c r="AM99" t="s">
        <v>274</v>
      </c>
      <c r="AN99" t="s">
        <v>274</v>
      </c>
      <c r="AO99">
        <v>0</v>
      </c>
      <c r="AP99" t="s">
        <v>276</v>
      </c>
      <c r="AQ99" t="s">
        <v>276</v>
      </c>
      <c r="AR99" t="s">
        <v>276</v>
      </c>
      <c r="AS99" t="s">
        <v>276</v>
      </c>
      <c r="AT99" t="s">
        <v>276</v>
      </c>
      <c r="AU99" t="s">
        <v>276</v>
      </c>
      <c r="AV99" t="s">
        <v>276</v>
      </c>
      <c r="AW99" t="s">
        <v>276</v>
      </c>
      <c r="AX99" t="s">
        <v>276</v>
      </c>
      <c r="AY99" t="s">
        <v>276</v>
      </c>
      <c r="AZ99" t="s">
        <v>276</v>
      </c>
      <c r="BA99" t="s">
        <v>276</v>
      </c>
      <c r="BB99" t="s">
        <v>276</v>
      </c>
      <c r="BC99" t="s">
        <v>276</v>
      </c>
      <c r="BD99" t="s">
        <v>276</v>
      </c>
      <c r="BE99" t="s">
        <v>276</v>
      </c>
      <c r="BF99" t="s">
        <v>276</v>
      </c>
      <c r="BG99" t="s">
        <v>276</v>
      </c>
      <c r="BH99" t="s">
        <v>276</v>
      </c>
      <c r="BI99" t="s">
        <v>276</v>
      </c>
      <c r="BJ99" t="s">
        <v>276</v>
      </c>
      <c r="BK99" t="s">
        <v>276</v>
      </c>
      <c r="BL99" t="s">
        <v>276</v>
      </c>
      <c r="BM99" t="s">
        <v>276</v>
      </c>
      <c r="BN99" t="s">
        <v>276</v>
      </c>
      <c r="BO99" t="s">
        <v>276</v>
      </c>
      <c r="BP99" t="s">
        <v>276</v>
      </c>
      <c r="BQ99" t="s">
        <v>276</v>
      </c>
      <c r="BR99" t="s">
        <v>276</v>
      </c>
      <c r="BS99" t="s">
        <v>276</v>
      </c>
      <c r="BT99" t="s">
        <v>276</v>
      </c>
      <c r="BU99" t="s">
        <v>276</v>
      </c>
      <c r="BV99" t="s">
        <v>276</v>
      </c>
      <c r="BW99" t="s">
        <v>276</v>
      </c>
      <c r="BX99" t="s">
        <v>276</v>
      </c>
      <c r="BY99" t="s">
        <v>276</v>
      </c>
      <c r="BZ99" t="s">
        <v>276</v>
      </c>
      <c r="CA99" t="s">
        <v>276</v>
      </c>
      <c r="CB99" t="s">
        <v>276</v>
      </c>
      <c r="CC99" t="s">
        <v>276</v>
      </c>
      <c r="CD99" t="s">
        <v>276</v>
      </c>
      <c r="CE99" t="s">
        <v>276</v>
      </c>
      <c r="CF99" t="s">
        <v>276</v>
      </c>
      <c r="CG99" t="s">
        <v>276</v>
      </c>
      <c r="CH99" t="s">
        <v>276</v>
      </c>
      <c r="CI99" t="s">
        <v>276</v>
      </c>
      <c r="CJ99" t="s">
        <v>276</v>
      </c>
      <c r="CK99" t="s">
        <v>276</v>
      </c>
      <c r="CL99" t="s">
        <v>276</v>
      </c>
      <c r="CM99" t="s">
        <v>276</v>
      </c>
      <c r="CN99" t="s">
        <v>276</v>
      </c>
      <c r="CO99" t="s">
        <v>276</v>
      </c>
      <c r="CP99" t="s">
        <v>276</v>
      </c>
      <c r="CQ99" t="s">
        <v>276</v>
      </c>
      <c r="CR99" t="s">
        <v>276</v>
      </c>
      <c r="CS99" t="s">
        <v>276</v>
      </c>
      <c r="CT99" t="s">
        <v>276</v>
      </c>
      <c r="CU99" t="s">
        <v>276</v>
      </c>
      <c r="CV99" t="s">
        <v>276</v>
      </c>
      <c r="CW99" t="s">
        <v>276</v>
      </c>
      <c r="CX99" t="s">
        <v>276</v>
      </c>
      <c r="CY99" t="s">
        <v>276</v>
      </c>
      <c r="CZ99" t="s">
        <v>276</v>
      </c>
      <c r="DA99" t="s">
        <v>276</v>
      </c>
      <c r="DB99" t="s">
        <v>276</v>
      </c>
      <c r="DC99" t="s">
        <v>276</v>
      </c>
      <c r="DD99" t="s">
        <v>276</v>
      </c>
      <c r="DE99" t="s">
        <v>276</v>
      </c>
    </row>
    <row r="100" spans="1:109">
      <c r="A100">
        <v>99</v>
      </c>
      <c r="B100" t="s">
        <v>272</v>
      </c>
      <c r="C100" t="s">
        <v>47</v>
      </c>
      <c r="D100">
        <v>54</v>
      </c>
      <c r="E100">
        <v>2</v>
      </c>
      <c r="F100" t="s">
        <v>79</v>
      </c>
      <c r="G100" t="s">
        <v>273</v>
      </c>
      <c r="H100">
        <v>2024</v>
      </c>
      <c r="I100">
        <v>2023</v>
      </c>
      <c r="J100">
        <v>0</v>
      </c>
      <c r="K100">
        <v>10000</v>
      </c>
      <c r="L100">
        <v>25000</v>
      </c>
      <c r="M100">
        <v>40000</v>
      </c>
      <c r="N100">
        <v>60000</v>
      </c>
      <c r="O100">
        <v>9999999</v>
      </c>
      <c r="P100">
        <v>0</v>
      </c>
      <c r="Q100">
        <v>0</v>
      </c>
      <c r="R100">
        <v>0</v>
      </c>
      <c r="S100">
        <v>0</v>
      </c>
      <c r="T100">
        <v>0</v>
      </c>
      <c r="U100">
        <v>0</v>
      </c>
      <c r="V100">
        <v>0</v>
      </c>
      <c r="W100">
        <v>2.3599999999999999E-2</v>
      </c>
      <c r="X100">
        <v>3.15E-2</v>
      </c>
      <c r="Y100">
        <v>3.5400000000000001E-2</v>
      </c>
      <c r="Z100">
        <v>4.7199999999999999E-2</v>
      </c>
      <c r="AA100">
        <v>5.1200000000000002E-2</v>
      </c>
      <c r="AB100">
        <v>0</v>
      </c>
      <c r="AC100">
        <v>0</v>
      </c>
      <c r="AD100">
        <v>0</v>
      </c>
      <c r="AE100">
        <v>0</v>
      </c>
      <c r="AF100">
        <v>0</v>
      </c>
      <c r="AG100">
        <v>0</v>
      </c>
      <c r="AH100">
        <v>0</v>
      </c>
      <c r="AI100">
        <v>0</v>
      </c>
      <c r="AJ100">
        <v>4000</v>
      </c>
      <c r="AK100" t="s">
        <v>274</v>
      </c>
      <c r="AL100">
        <v>2000</v>
      </c>
      <c r="AM100" t="s">
        <v>274</v>
      </c>
      <c r="AN100" t="s">
        <v>274</v>
      </c>
      <c r="AO100">
        <v>0</v>
      </c>
      <c r="AP100" t="s">
        <v>276</v>
      </c>
      <c r="AQ100" t="s">
        <v>276</v>
      </c>
      <c r="AR100" t="s">
        <v>276</v>
      </c>
      <c r="AS100" t="s">
        <v>276</v>
      </c>
      <c r="AT100" t="s">
        <v>276</v>
      </c>
      <c r="AU100" t="s">
        <v>276</v>
      </c>
      <c r="AV100" t="s">
        <v>276</v>
      </c>
      <c r="AW100" t="s">
        <v>276</v>
      </c>
      <c r="AX100" t="s">
        <v>276</v>
      </c>
      <c r="AY100" t="s">
        <v>276</v>
      </c>
      <c r="AZ100" t="s">
        <v>276</v>
      </c>
      <c r="BA100" t="s">
        <v>276</v>
      </c>
      <c r="BB100" t="s">
        <v>276</v>
      </c>
      <c r="BC100" t="s">
        <v>276</v>
      </c>
      <c r="BD100" t="s">
        <v>276</v>
      </c>
      <c r="BE100" t="s">
        <v>276</v>
      </c>
      <c r="BF100" t="s">
        <v>276</v>
      </c>
      <c r="BG100" t="s">
        <v>276</v>
      </c>
      <c r="BH100" t="s">
        <v>276</v>
      </c>
      <c r="BI100" t="s">
        <v>276</v>
      </c>
      <c r="BJ100" t="s">
        <v>276</v>
      </c>
      <c r="BK100" t="s">
        <v>276</v>
      </c>
      <c r="BL100" t="s">
        <v>276</v>
      </c>
      <c r="BM100" t="s">
        <v>276</v>
      </c>
      <c r="BN100" t="s">
        <v>276</v>
      </c>
      <c r="BO100" t="s">
        <v>276</v>
      </c>
      <c r="BP100" t="s">
        <v>276</v>
      </c>
      <c r="BQ100" t="s">
        <v>276</v>
      </c>
      <c r="BR100" t="s">
        <v>276</v>
      </c>
      <c r="BS100" t="s">
        <v>276</v>
      </c>
      <c r="BT100" t="s">
        <v>276</v>
      </c>
      <c r="BU100" t="s">
        <v>276</v>
      </c>
      <c r="BV100" t="s">
        <v>276</v>
      </c>
      <c r="BW100" t="s">
        <v>276</v>
      </c>
      <c r="BX100" t="s">
        <v>276</v>
      </c>
      <c r="BY100" t="s">
        <v>276</v>
      </c>
      <c r="BZ100" t="s">
        <v>276</v>
      </c>
      <c r="CA100" t="s">
        <v>276</v>
      </c>
      <c r="CB100" t="s">
        <v>276</v>
      </c>
      <c r="CC100" t="s">
        <v>276</v>
      </c>
      <c r="CD100" t="s">
        <v>276</v>
      </c>
      <c r="CE100" t="s">
        <v>276</v>
      </c>
      <c r="CF100" t="s">
        <v>276</v>
      </c>
      <c r="CG100" t="s">
        <v>276</v>
      </c>
      <c r="CH100" t="s">
        <v>276</v>
      </c>
      <c r="CI100" t="s">
        <v>276</v>
      </c>
      <c r="CJ100" t="s">
        <v>276</v>
      </c>
      <c r="CK100" t="s">
        <v>276</v>
      </c>
      <c r="CL100" t="s">
        <v>276</v>
      </c>
      <c r="CM100" t="s">
        <v>276</v>
      </c>
      <c r="CN100" t="s">
        <v>276</v>
      </c>
      <c r="CO100" t="s">
        <v>276</v>
      </c>
      <c r="CP100" t="s">
        <v>276</v>
      </c>
      <c r="CQ100" t="s">
        <v>276</v>
      </c>
      <c r="CR100" t="s">
        <v>276</v>
      </c>
      <c r="CS100" t="s">
        <v>276</v>
      </c>
      <c r="CT100" t="s">
        <v>276</v>
      </c>
      <c r="CU100" t="s">
        <v>276</v>
      </c>
      <c r="CV100" t="s">
        <v>276</v>
      </c>
      <c r="CW100" t="s">
        <v>276</v>
      </c>
      <c r="CX100" t="s">
        <v>276</v>
      </c>
      <c r="CY100" t="s">
        <v>276</v>
      </c>
      <c r="CZ100" t="s">
        <v>276</v>
      </c>
      <c r="DA100" t="s">
        <v>276</v>
      </c>
      <c r="DB100" t="s">
        <v>276</v>
      </c>
      <c r="DC100" t="s">
        <v>276</v>
      </c>
      <c r="DD100" t="s">
        <v>276</v>
      </c>
      <c r="DE100" t="s">
        <v>276</v>
      </c>
    </row>
    <row r="101" spans="1:109">
      <c r="A101">
        <v>100</v>
      </c>
      <c r="B101" t="s">
        <v>272</v>
      </c>
      <c r="C101" t="s">
        <v>48</v>
      </c>
      <c r="D101">
        <v>55</v>
      </c>
      <c r="E101">
        <v>2</v>
      </c>
      <c r="F101" t="s">
        <v>79</v>
      </c>
      <c r="G101" t="s">
        <v>273</v>
      </c>
      <c r="H101">
        <v>2024</v>
      </c>
      <c r="I101">
        <v>2023</v>
      </c>
      <c r="J101">
        <v>0</v>
      </c>
      <c r="K101">
        <v>18420</v>
      </c>
      <c r="L101">
        <v>36840</v>
      </c>
      <c r="M101">
        <v>405550</v>
      </c>
      <c r="N101">
        <v>9999999</v>
      </c>
      <c r="O101">
        <v>0</v>
      </c>
      <c r="P101">
        <v>0</v>
      </c>
      <c r="Q101">
        <v>0</v>
      </c>
      <c r="R101">
        <v>0</v>
      </c>
      <c r="S101">
        <v>0</v>
      </c>
      <c r="T101">
        <v>0</v>
      </c>
      <c r="U101">
        <v>0</v>
      </c>
      <c r="V101">
        <v>0</v>
      </c>
      <c r="W101">
        <v>3.5000000000000003E-2</v>
      </c>
      <c r="X101">
        <v>4.3999999999999997E-2</v>
      </c>
      <c r="Y101">
        <v>5.2999999999999999E-2</v>
      </c>
      <c r="Z101">
        <v>7.6499999999999999E-2</v>
      </c>
      <c r="AA101">
        <v>0</v>
      </c>
      <c r="AB101">
        <v>0</v>
      </c>
      <c r="AC101">
        <v>0</v>
      </c>
      <c r="AD101">
        <v>0</v>
      </c>
      <c r="AE101">
        <v>0</v>
      </c>
      <c r="AF101">
        <v>0</v>
      </c>
      <c r="AG101">
        <v>0</v>
      </c>
      <c r="AH101">
        <v>0</v>
      </c>
      <c r="AI101">
        <v>23620</v>
      </c>
      <c r="AJ101">
        <v>1400</v>
      </c>
      <c r="AK101" t="s">
        <v>274</v>
      </c>
      <c r="AL101">
        <v>700</v>
      </c>
      <c r="AM101" t="s">
        <v>274</v>
      </c>
      <c r="AN101" t="s">
        <v>274</v>
      </c>
      <c r="AO101">
        <v>0</v>
      </c>
      <c r="AP101" t="s">
        <v>276</v>
      </c>
      <c r="AQ101" t="s">
        <v>276</v>
      </c>
      <c r="AR101" t="s">
        <v>276</v>
      </c>
      <c r="AS101" t="s">
        <v>276</v>
      </c>
      <c r="AT101" t="s">
        <v>276</v>
      </c>
      <c r="AU101" t="s">
        <v>276</v>
      </c>
      <c r="AV101" t="s">
        <v>276</v>
      </c>
      <c r="AW101" t="s">
        <v>276</v>
      </c>
      <c r="AX101" t="s">
        <v>276</v>
      </c>
      <c r="AY101" t="s">
        <v>276</v>
      </c>
      <c r="AZ101" t="s">
        <v>276</v>
      </c>
      <c r="BA101" t="s">
        <v>276</v>
      </c>
      <c r="BB101" t="s">
        <v>276</v>
      </c>
      <c r="BC101" t="s">
        <v>276</v>
      </c>
      <c r="BD101" t="s">
        <v>276</v>
      </c>
      <c r="BE101" t="s">
        <v>276</v>
      </c>
      <c r="BF101" t="s">
        <v>276</v>
      </c>
      <c r="BG101" t="s">
        <v>276</v>
      </c>
      <c r="BH101" t="s">
        <v>276</v>
      </c>
      <c r="BI101" t="s">
        <v>276</v>
      </c>
      <c r="BJ101" t="s">
        <v>276</v>
      </c>
      <c r="BK101" t="s">
        <v>276</v>
      </c>
      <c r="BL101" t="s">
        <v>276</v>
      </c>
      <c r="BM101" t="s">
        <v>276</v>
      </c>
      <c r="BN101" t="s">
        <v>276</v>
      </c>
      <c r="BO101" t="s">
        <v>276</v>
      </c>
      <c r="BP101" t="s">
        <v>276</v>
      </c>
      <c r="BQ101" t="s">
        <v>276</v>
      </c>
      <c r="BR101" t="s">
        <v>276</v>
      </c>
      <c r="BS101" t="s">
        <v>276</v>
      </c>
      <c r="BT101" t="s">
        <v>276</v>
      </c>
      <c r="BU101" t="s">
        <v>276</v>
      </c>
      <c r="BV101" t="s">
        <v>276</v>
      </c>
      <c r="BW101" t="s">
        <v>276</v>
      </c>
      <c r="BX101" t="s">
        <v>276</v>
      </c>
      <c r="BY101" t="s">
        <v>276</v>
      </c>
      <c r="BZ101" t="s">
        <v>276</v>
      </c>
      <c r="CA101" t="s">
        <v>276</v>
      </c>
      <c r="CB101" t="s">
        <v>276</v>
      </c>
      <c r="CC101" t="s">
        <v>276</v>
      </c>
      <c r="CD101" t="s">
        <v>276</v>
      </c>
      <c r="CE101" t="s">
        <v>276</v>
      </c>
      <c r="CF101" t="s">
        <v>276</v>
      </c>
      <c r="CG101" t="s">
        <v>276</v>
      </c>
      <c r="CH101" t="s">
        <v>276</v>
      </c>
      <c r="CI101" t="s">
        <v>276</v>
      </c>
      <c r="CJ101" t="s">
        <v>276</v>
      </c>
      <c r="CK101" t="s">
        <v>276</v>
      </c>
      <c r="CL101" t="s">
        <v>276</v>
      </c>
      <c r="CM101" t="s">
        <v>276</v>
      </c>
      <c r="CN101" t="s">
        <v>276</v>
      </c>
      <c r="CO101" t="s">
        <v>276</v>
      </c>
      <c r="CP101" t="s">
        <v>276</v>
      </c>
      <c r="CQ101" t="s">
        <v>276</v>
      </c>
      <c r="CR101" t="s">
        <v>276</v>
      </c>
      <c r="CS101" t="s">
        <v>276</v>
      </c>
      <c r="CT101" t="s">
        <v>276</v>
      </c>
      <c r="CU101" t="s">
        <v>276</v>
      </c>
      <c r="CV101">
        <v>26550</v>
      </c>
      <c r="CW101">
        <v>0.19777937800000001</v>
      </c>
      <c r="CX101" t="s">
        <v>276</v>
      </c>
      <c r="CY101" t="s">
        <v>276</v>
      </c>
      <c r="CZ101" t="s">
        <v>276</v>
      </c>
      <c r="DA101" t="s">
        <v>276</v>
      </c>
      <c r="DB101" t="s">
        <v>276</v>
      </c>
      <c r="DC101" t="s">
        <v>276</v>
      </c>
      <c r="DD101" t="s">
        <v>276</v>
      </c>
      <c r="DE101" t="s">
        <v>276</v>
      </c>
    </row>
    <row r="102" spans="1:109">
      <c r="A102">
        <v>101</v>
      </c>
      <c r="B102" t="s">
        <v>272</v>
      </c>
      <c r="C102" t="s">
        <v>49</v>
      </c>
      <c r="D102">
        <v>56</v>
      </c>
      <c r="E102">
        <v>2</v>
      </c>
      <c r="F102" t="s">
        <v>79</v>
      </c>
      <c r="G102" t="s">
        <v>273</v>
      </c>
      <c r="H102">
        <v>2024</v>
      </c>
      <c r="I102">
        <v>2023</v>
      </c>
      <c r="J102">
        <v>0</v>
      </c>
      <c r="K102">
        <v>9999999</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t="s">
        <v>274</v>
      </c>
      <c r="AL102">
        <v>0</v>
      </c>
      <c r="AM102" t="s">
        <v>274</v>
      </c>
      <c r="AN102" t="s">
        <v>274</v>
      </c>
      <c r="AO102">
        <v>0</v>
      </c>
      <c r="AP102" t="s">
        <v>276</v>
      </c>
      <c r="AQ102" t="s">
        <v>276</v>
      </c>
      <c r="AR102" t="s">
        <v>276</v>
      </c>
      <c r="AS102" t="s">
        <v>276</v>
      </c>
      <c r="AT102" t="s">
        <v>276</v>
      </c>
      <c r="AU102" t="s">
        <v>276</v>
      </c>
      <c r="AV102" t="s">
        <v>276</v>
      </c>
      <c r="AW102" t="s">
        <v>276</v>
      </c>
      <c r="AX102" t="s">
        <v>276</v>
      </c>
      <c r="AY102" t="s">
        <v>276</v>
      </c>
      <c r="AZ102" t="s">
        <v>276</v>
      </c>
      <c r="BA102" t="s">
        <v>276</v>
      </c>
      <c r="BB102" t="s">
        <v>276</v>
      </c>
      <c r="BC102" t="s">
        <v>276</v>
      </c>
      <c r="BD102" t="s">
        <v>276</v>
      </c>
      <c r="BE102" t="s">
        <v>276</v>
      </c>
      <c r="BF102" t="s">
        <v>276</v>
      </c>
      <c r="BG102" t="s">
        <v>276</v>
      </c>
      <c r="BH102" t="s">
        <v>276</v>
      </c>
      <c r="BI102" t="s">
        <v>276</v>
      </c>
      <c r="BJ102" t="s">
        <v>276</v>
      </c>
      <c r="BK102" t="s">
        <v>276</v>
      </c>
      <c r="BL102" t="s">
        <v>276</v>
      </c>
      <c r="BM102" t="s">
        <v>276</v>
      </c>
      <c r="BN102" t="s">
        <v>276</v>
      </c>
      <c r="BO102" t="s">
        <v>276</v>
      </c>
      <c r="BP102" t="s">
        <v>276</v>
      </c>
      <c r="BQ102" t="s">
        <v>276</v>
      </c>
      <c r="BR102" t="s">
        <v>276</v>
      </c>
      <c r="BS102" t="s">
        <v>276</v>
      </c>
      <c r="BT102" t="s">
        <v>276</v>
      </c>
      <c r="BU102" t="s">
        <v>276</v>
      </c>
      <c r="BV102" t="s">
        <v>276</v>
      </c>
      <c r="BW102" t="s">
        <v>276</v>
      </c>
      <c r="BX102" t="s">
        <v>276</v>
      </c>
      <c r="BY102" t="s">
        <v>276</v>
      </c>
      <c r="BZ102" t="s">
        <v>276</v>
      </c>
      <c r="CA102" t="s">
        <v>276</v>
      </c>
      <c r="CB102" t="s">
        <v>276</v>
      </c>
      <c r="CC102" t="s">
        <v>276</v>
      </c>
      <c r="CD102" t="s">
        <v>276</v>
      </c>
      <c r="CE102" t="s">
        <v>276</v>
      </c>
      <c r="CF102" t="s">
        <v>276</v>
      </c>
      <c r="CG102" t="s">
        <v>276</v>
      </c>
      <c r="CH102" t="s">
        <v>276</v>
      </c>
      <c r="CI102" t="s">
        <v>276</v>
      </c>
      <c r="CJ102" t="s">
        <v>276</v>
      </c>
      <c r="CK102" t="s">
        <v>276</v>
      </c>
      <c r="CL102" t="s">
        <v>276</v>
      </c>
      <c r="CM102" t="s">
        <v>276</v>
      </c>
      <c r="CN102" t="s">
        <v>276</v>
      </c>
      <c r="CO102" t="s">
        <v>276</v>
      </c>
      <c r="CP102" t="s">
        <v>276</v>
      </c>
      <c r="CQ102" t="s">
        <v>276</v>
      </c>
      <c r="CR102" t="s">
        <v>276</v>
      </c>
      <c r="CS102" t="s">
        <v>276</v>
      </c>
      <c r="CT102" t="s">
        <v>276</v>
      </c>
      <c r="CU102" t="s">
        <v>276</v>
      </c>
      <c r="CV102" t="s">
        <v>276</v>
      </c>
      <c r="CW102" t="s">
        <v>276</v>
      </c>
      <c r="CX102" t="s">
        <v>276</v>
      </c>
      <c r="CY102" t="s">
        <v>276</v>
      </c>
      <c r="CZ102" t="s">
        <v>276</v>
      </c>
      <c r="DA102" t="s">
        <v>276</v>
      </c>
      <c r="DB102" t="s">
        <v>276</v>
      </c>
      <c r="DC102" t="s">
        <v>276</v>
      </c>
      <c r="DD102" t="s">
        <v>276</v>
      </c>
      <c r="DE102" t="s">
        <v>276</v>
      </c>
    </row>
    <row r="103" spans="1:109">
      <c r="A103">
        <v>102</v>
      </c>
      <c r="B103" t="s">
        <v>272</v>
      </c>
      <c r="C103" t="s">
        <v>278</v>
      </c>
      <c r="D103">
        <v>11</v>
      </c>
      <c r="E103">
        <v>2</v>
      </c>
      <c r="F103" t="s">
        <v>79</v>
      </c>
      <c r="G103" t="s">
        <v>273</v>
      </c>
      <c r="H103">
        <v>2024</v>
      </c>
      <c r="I103">
        <v>2023</v>
      </c>
      <c r="J103">
        <v>0</v>
      </c>
      <c r="K103">
        <v>10000</v>
      </c>
      <c r="L103">
        <v>40000</v>
      </c>
      <c r="M103">
        <v>60000</v>
      </c>
      <c r="N103">
        <v>250000</v>
      </c>
      <c r="O103" s="78">
        <v>500000</v>
      </c>
      <c r="P103" s="78">
        <v>1000000</v>
      </c>
      <c r="Q103">
        <v>9999999</v>
      </c>
      <c r="R103">
        <v>0</v>
      </c>
      <c r="S103">
        <v>0</v>
      </c>
      <c r="T103">
        <v>0</v>
      </c>
      <c r="U103">
        <v>0</v>
      </c>
      <c r="V103">
        <v>0</v>
      </c>
      <c r="W103">
        <v>0.04</v>
      </c>
      <c r="X103">
        <v>0.06</v>
      </c>
      <c r="Y103">
        <v>6.5000000000000002E-2</v>
      </c>
      <c r="Z103">
        <v>8.5000000000000006E-2</v>
      </c>
      <c r="AA103">
        <v>9.2499999999999999E-2</v>
      </c>
      <c r="AB103">
        <v>9.7500000000000003E-2</v>
      </c>
      <c r="AC103">
        <v>0.1075</v>
      </c>
      <c r="AD103">
        <v>0</v>
      </c>
      <c r="AE103">
        <v>0</v>
      </c>
      <c r="AF103">
        <v>0</v>
      </c>
      <c r="AG103">
        <v>0</v>
      </c>
      <c r="AH103">
        <v>0</v>
      </c>
      <c r="AI103">
        <v>27700</v>
      </c>
      <c r="AJ103">
        <v>0</v>
      </c>
      <c r="AK103" t="s">
        <v>274</v>
      </c>
      <c r="AL103">
        <v>0</v>
      </c>
      <c r="AM103" t="s">
        <v>274</v>
      </c>
      <c r="AN103" t="s">
        <v>274</v>
      </c>
      <c r="AO103">
        <v>0</v>
      </c>
      <c r="AP103" t="s">
        <v>276</v>
      </c>
      <c r="AQ103" t="s">
        <v>276</v>
      </c>
      <c r="AR103" t="s">
        <v>276</v>
      </c>
      <c r="AS103" t="s">
        <v>276</v>
      </c>
      <c r="AT103" t="s">
        <v>276</v>
      </c>
      <c r="AU103" t="s">
        <v>276</v>
      </c>
      <c r="AV103" t="s">
        <v>276</v>
      </c>
      <c r="AW103" t="s">
        <v>276</v>
      </c>
      <c r="AX103" t="s">
        <v>276</v>
      </c>
      <c r="AY103" t="s">
        <v>276</v>
      </c>
      <c r="AZ103" t="s">
        <v>276</v>
      </c>
      <c r="BA103" t="s">
        <v>276</v>
      </c>
      <c r="BB103" t="s">
        <v>276</v>
      </c>
      <c r="BC103" t="s">
        <v>276</v>
      </c>
      <c r="BD103" t="s">
        <v>276</v>
      </c>
      <c r="BE103" t="s">
        <v>276</v>
      </c>
      <c r="BF103" t="s">
        <v>276</v>
      </c>
      <c r="BG103" t="s">
        <v>276</v>
      </c>
      <c r="BH103" t="s">
        <v>276</v>
      </c>
      <c r="BI103" t="s">
        <v>276</v>
      </c>
      <c r="BJ103" t="s">
        <v>276</v>
      </c>
      <c r="BK103" t="s">
        <v>276</v>
      </c>
      <c r="BL103" t="s">
        <v>276</v>
      </c>
      <c r="BM103" t="s">
        <v>276</v>
      </c>
      <c r="BN103" t="s">
        <v>276</v>
      </c>
      <c r="BO103" t="s">
        <v>276</v>
      </c>
      <c r="BP103" t="s">
        <v>276</v>
      </c>
      <c r="BQ103" t="s">
        <v>276</v>
      </c>
      <c r="BR103" t="s">
        <v>276</v>
      </c>
      <c r="BS103" t="s">
        <v>276</v>
      </c>
      <c r="BT103" t="s">
        <v>276</v>
      </c>
      <c r="BU103" t="s">
        <v>276</v>
      </c>
      <c r="BV103" t="s">
        <v>276</v>
      </c>
      <c r="BW103" t="s">
        <v>276</v>
      </c>
      <c r="BX103" t="s">
        <v>276</v>
      </c>
      <c r="BY103" t="s">
        <v>276</v>
      </c>
      <c r="BZ103" t="s">
        <v>276</v>
      </c>
      <c r="CA103" t="s">
        <v>276</v>
      </c>
      <c r="CB103" t="s">
        <v>276</v>
      </c>
      <c r="CC103" t="s">
        <v>276</v>
      </c>
      <c r="CD103" t="s">
        <v>276</v>
      </c>
      <c r="CE103" t="s">
        <v>276</v>
      </c>
      <c r="CF103" t="s">
        <v>276</v>
      </c>
      <c r="CG103" t="s">
        <v>276</v>
      </c>
      <c r="CH103" t="s">
        <v>276</v>
      </c>
      <c r="CI103" t="s">
        <v>276</v>
      </c>
      <c r="CJ103" t="s">
        <v>276</v>
      </c>
      <c r="CK103" t="s">
        <v>276</v>
      </c>
      <c r="CL103" t="s">
        <v>276</v>
      </c>
      <c r="CM103" t="s">
        <v>276</v>
      </c>
      <c r="CN103" t="s">
        <v>276</v>
      </c>
      <c r="CO103" t="s">
        <v>276</v>
      </c>
      <c r="CP103" t="s">
        <v>276</v>
      </c>
      <c r="CQ103" t="s">
        <v>276</v>
      </c>
      <c r="CR103" t="s">
        <v>276</v>
      </c>
      <c r="CS103" t="s">
        <v>276</v>
      </c>
      <c r="CT103" t="s">
        <v>276</v>
      </c>
      <c r="CU103" t="s">
        <v>276</v>
      </c>
      <c r="CV103" t="s">
        <v>276</v>
      </c>
      <c r="CW103" t="s">
        <v>276</v>
      </c>
      <c r="CX103" t="s">
        <v>276</v>
      </c>
      <c r="CY103" t="s">
        <v>276</v>
      </c>
      <c r="CZ103" t="s">
        <v>276</v>
      </c>
      <c r="DA103" t="s">
        <v>276</v>
      </c>
      <c r="DB103" t="s">
        <v>276</v>
      </c>
      <c r="DC103" t="s">
        <v>276</v>
      </c>
      <c r="DD103" t="s">
        <v>276</v>
      </c>
      <c r="DE103" t="s">
        <v>276</v>
      </c>
    </row>
    <row r="104" spans="1:109">
      <c r="A104">
        <v>103</v>
      </c>
      <c r="B104" t="s">
        <v>272</v>
      </c>
      <c r="C104" t="s">
        <v>0</v>
      </c>
      <c r="D104">
        <v>1</v>
      </c>
      <c r="E104">
        <v>3</v>
      </c>
      <c r="F104" t="s">
        <v>81</v>
      </c>
      <c r="G104" t="s">
        <v>273</v>
      </c>
      <c r="H104">
        <v>2024</v>
      </c>
      <c r="I104">
        <v>2023</v>
      </c>
      <c r="J104">
        <v>0</v>
      </c>
      <c r="K104">
        <v>500</v>
      </c>
      <c r="L104">
        <v>3000</v>
      </c>
      <c r="M104">
        <v>9999999</v>
      </c>
      <c r="N104">
        <v>0</v>
      </c>
      <c r="O104">
        <v>0</v>
      </c>
      <c r="P104">
        <v>0</v>
      </c>
      <c r="Q104">
        <v>0</v>
      </c>
      <c r="R104">
        <v>0</v>
      </c>
      <c r="S104">
        <v>0</v>
      </c>
      <c r="T104">
        <v>0</v>
      </c>
      <c r="U104">
        <v>0</v>
      </c>
      <c r="V104">
        <v>0</v>
      </c>
      <c r="W104">
        <v>0.02</v>
      </c>
      <c r="X104">
        <v>0.04</v>
      </c>
      <c r="Y104">
        <v>0.05</v>
      </c>
      <c r="Z104">
        <v>0</v>
      </c>
      <c r="AA104">
        <v>0</v>
      </c>
      <c r="AB104">
        <v>0</v>
      </c>
      <c r="AC104">
        <v>0</v>
      </c>
      <c r="AD104">
        <v>0</v>
      </c>
      <c r="AE104">
        <v>0</v>
      </c>
      <c r="AF104">
        <v>0</v>
      </c>
      <c r="AG104">
        <v>0</v>
      </c>
      <c r="AH104">
        <v>0</v>
      </c>
      <c r="AI104">
        <v>3000</v>
      </c>
      <c r="AJ104">
        <v>1500</v>
      </c>
      <c r="AK104" t="s">
        <v>274</v>
      </c>
      <c r="AL104">
        <v>1000</v>
      </c>
      <c r="AM104" t="s">
        <v>274</v>
      </c>
      <c r="AN104" t="s">
        <v>275</v>
      </c>
      <c r="AO104">
        <v>0</v>
      </c>
      <c r="AP104">
        <v>25500</v>
      </c>
      <c r="AQ104">
        <v>0.05</v>
      </c>
      <c r="AR104">
        <v>2500</v>
      </c>
      <c r="AS104">
        <v>20000</v>
      </c>
      <c r="AT104" s="78">
        <v>100000</v>
      </c>
      <c r="AU104">
        <v>500</v>
      </c>
      <c r="AV104">
        <v>300</v>
      </c>
      <c r="AW104" t="s">
        <v>276</v>
      </c>
      <c r="AX104" t="s">
        <v>276</v>
      </c>
      <c r="AY104" t="s">
        <v>276</v>
      </c>
      <c r="AZ104" t="s">
        <v>276</v>
      </c>
      <c r="BA104" t="s">
        <v>276</v>
      </c>
      <c r="BB104" t="s">
        <v>276</v>
      </c>
      <c r="BC104" t="s">
        <v>276</v>
      </c>
      <c r="BD104" t="s">
        <v>276</v>
      </c>
      <c r="BE104" t="s">
        <v>276</v>
      </c>
      <c r="BF104" t="s">
        <v>276</v>
      </c>
      <c r="BG104" t="s">
        <v>276</v>
      </c>
      <c r="BH104" t="s">
        <v>276</v>
      </c>
      <c r="BI104" t="s">
        <v>276</v>
      </c>
      <c r="BJ104" t="s">
        <v>276</v>
      </c>
      <c r="BK104" t="s">
        <v>276</v>
      </c>
      <c r="BL104" t="s">
        <v>276</v>
      </c>
      <c r="BM104" t="s">
        <v>276</v>
      </c>
      <c r="BN104" t="s">
        <v>276</v>
      </c>
      <c r="BO104" t="s">
        <v>276</v>
      </c>
      <c r="BP104" t="s">
        <v>276</v>
      </c>
      <c r="BQ104" t="s">
        <v>276</v>
      </c>
      <c r="BR104" t="s">
        <v>276</v>
      </c>
      <c r="BS104" t="s">
        <v>276</v>
      </c>
      <c r="BT104" t="s">
        <v>276</v>
      </c>
      <c r="BU104" t="s">
        <v>276</v>
      </c>
      <c r="BV104" t="s">
        <v>276</v>
      </c>
      <c r="BW104" t="s">
        <v>276</v>
      </c>
      <c r="BX104" t="s">
        <v>276</v>
      </c>
      <c r="BY104" t="s">
        <v>276</v>
      </c>
      <c r="BZ104" t="s">
        <v>276</v>
      </c>
      <c r="CA104" t="s">
        <v>276</v>
      </c>
      <c r="CB104" t="s">
        <v>276</v>
      </c>
      <c r="CC104" t="s">
        <v>276</v>
      </c>
      <c r="CD104" t="s">
        <v>276</v>
      </c>
      <c r="CE104" t="s">
        <v>276</v>
      </c>
      <c r="CF104" t="s">
        <v>276</v>
      </c>
      <c r="CG104" t="s">
        <v>276</v>
      </c>
      <c r="CH104" t="s">
        <v>276</v>
      </c>
      <c r="CI104" t="s">
        <v>276</v>
      </c>
      <c r="CJ104" t="s">
        <v>276</v>
      </c>
      <c r="CK104" t="s">
        <v>276</v>
      </c>
      <c r="CL104" t="s">
        <v>276</v>
      </c>
      <c r="CM104" t="s">
        <v>276</v>
      </c>
      <c r="CN104" t="s">
        <v>276</v>
      </c>
      <c r="CO104" t="s">
        <v>276</v>
      </c>
      <c r="CP104" t="s">
        <v>276</v>
      </c>
      <c r="CQ104" t="s">
        <v>276</v>
      </c>
      <c r="CR104" t="s">
        <v>276</v>
      </c>
      <c r="CS104" t="s">
        <v>276</v>
      </c>
      <c r="CT104" t="s">
        <v>276</v>
      </c>
      <c r="CU104" t="s">
        <v>276</v>
      </c>
      <c r="CV104" t="s">
        <v>276</v>
      </c>
      <c r="CW104" t="s">
        <v>276</v>
      </c>
      <c r="CX104" t="s">
        <v>276</v>
      </c>
      <c r="CY104" t="s">
        <v>276</v>
      </c>
      <c r="CZ104" t="s">
        <v>276</v>
      </c>
      <c r="DA104" t="s">
        <v>276</v>
      </c>
      <c r="DB104" t="s">
        <v>276</v>
      </c>
      <c r="DC104" t="s">
        <v>276</v>
      </c>
      <c r="DD104" t="s">
        <v>276</v>
      </c>
      <c r="DE104" t="s">
        <v>276</v>
      </c>
    </row>
    <row r="105" spans="1:109">
      <c r="A105">
        <v>104</v>
      </c>
      <c r="B105" t="s">
        <v>272</v>
      </c>
      <c r="C105" t="s">
        <v>1</v>
      </c>
      <c r="D105">
        <v>2</v>
      </c>
      <c r="E105">
        <v>3</v>
      </c>
      <c r="F105" t="s">
        <v>81</v>
      </c>
      <c r="G105" t="s">
        <v>273</v>
      </c>
      <c r="H105">
        <v>2024</v>
      </c>
      <c r="I105">
        <v>2023</v>
      </c>
      <c r="J105">
        <v>0</v>
      </c>
      <c r="K105">
        <v>9999999</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t="s">
        <v>274</v>
      </c>
      <c r="AL105">
        <v>0</v>
      </c>
      <c r="AM105" t="s">
        <v>274</v>
      </c>
      <c r="AN105" t="s">
        <v>274</v>
      </c>
      <c r="AO105">
        <v>0</v>
      </c>
      <c r="AP105" t="s">
        <v>276</v>
      </c>
      <c r="AQ105" t="s">
        <v>276</v>
      </c>
      <c r="AR105" t="s">
        <v>276</v>
      </c>
      <c r="AS105" t="s">
        <v>276</v>
      </c>
      <c r="AT105" t="s">
        <v>276</v>
      </c>
      <c r="AU105" t="s">
        <v>276</v>
      </c>
      <c r="AV105" t="s">
        <v>276</v>
      </c>
      <c r="AW105" t="s">
        <v>276</v>
      </c>
      <c r="AX105" t="s">
        <v>276</v>
      </c>
      <c r="AY105" t="s">
        <v>276</v>
      </c>
      <c r="AZ105" t="s">
        <v>276</v>
      </c>
      <c r="BA105" t="s">
        <v>276</v>
      </c>
      <c r="BB105" t="s">
        <v>276</v>
      </c>
      <c r="BC105" t="s">
        <v>276</v>
      </c>
      <c r="BD105" t="s">
        <v>276</v>
      </c>
      <c r="BE105" t="s">
        <v>276</v>
      </c>
      <c r="BF105" t="s">
        <v>276</v>
      </c>
      <c r="BG105" t="s">
        <v>276</v>
      </c>
      <c r="BH105" t="s">
        <v>276</v>
      </c>
      <c r="BI105" t="s">
        <v>276</v>
      </c>
      <c r="BJ105" t="s">
        <v>276</v>
      </c>
      <c r="BK105" t="s">
        <v>276</v>
      </c>
      <c r="BL105" t="s">
        <v>276</v>
      </c>
      <c r="BM105" t="s">
        <v>276</v>
      </c>
      <c r="BN105" t="s">
        <v>276</v>
      </c>
      <c r="BO105" t="s">
        <v>276</v>
      </c>
      <c r="BP105" t="s">
        <v>276</v>
      </c>
      <c r="BQ105" t="s">
        <v>276</v>
      </c>
      <c r="BR105" t="s">
        <v>276</v>
      </c>
      <c r="BS105" t="s">
        <v>276</v>
      </c>
      <c r="BT105" t="s">
        <v>276</v>
      </c>
      <c r="BU105" t="s">
        <v>276</v>
      </c>
      <c r="BV105" t="s">
        <v>276</v>
      </c>
      <c r="BW105" t="s">
        <v>276</v>
      </c>
      <c r="BX105" t="s">
        <v>276</v>
      </c>
      <c r="BY105" t="s">
        <v>276</v>
      </c>
      <c r="BZ105" t="s">
        <v>276</v>
      </c>
      <c r="CA105" t="s">
        <v>276</v>
      </c>
      <c r="CB105" t="s">
        <v>276</v>
      </c>
      <c r="CC105" t="s">
        <v>276</v>
      </c>
      <c r="CD105" t="s">
        <v>276</v>
      </c>
      <c r="CE105" t="s">
        <v>276</v>
      </c>
      <c r="CF105" t="s">
        <v>276</v>
      </c>
      <c r="CG105" t="s">
        <v>276</v>
      </c>
      <c r="CH105" t="s">
        <v>276</v>
      </c>
      <c r="CI105" t="s">
        <v>276</v>
      </c>
      <c r="CJ105" t="s">
        <v>276</v>
      </c>
      <c r="CK105" t="s">
        <v>276</v>
      </c>
      <c r="CL105" t="s">
        <v>276</v>
      </c>
      <c r="CM105" t="s">
        <v>276</v>
      </c>
      <c r="CN105" t="s">
        <v>276</v>
      </c>
      <c r="CO105" t="s">
        <v>276</v>
      </c>
      <c r="CP105" t="s">
        <v>276</v>
      </c>
      <c r="CQ105" t="s">
        <v>276</v>
      </c>
      <c r="CR105" t="s">
        <v>276</v>
      </c>
      <c r="CS105" t="s">
        <v>276</v>
      </c>
      <c r="CT105" t="s">
        <v>276</v>
      </c>
      <c r="CU105" t="s">
        <v>276</v>
      </c>
      <c r="CV105" t="s">
        <v>276</v>
      </c>
      <c r="CW105" t="s">
        <v>276</v>
      </c>
      <c r="CX105" t="s">
        <v>276</v>
      </c>
      <c r="CY105" t="s">
        <v>276</v>
      </c>
      <c r="CZ105" t="s">
        <v>276</v>
      </c>
      <c r="DA105" t="s">
        <v>276</v>
      </c>
      <c r="DB105" t="s">
        <v>276</v>
      </c>
      <c r="DC105" t="s">
        <v>276</v>
      </c>
      <c r="DD105" t="s">
        <v>276</v>
      </c>
      <c r="DE105" t="s">
        <v>276</v>
      </c>
    </row>
    <row r="106" spans="1:109">
      <c r="A106">
        <v>105</v>
      </c>
      <c r="B106" t="s">
        <v>272</v>
      </c>
      <c r="C106" t="s">
        <v>2</v>
      </c>
      <c r="D106">
        <v>4</v>
      </c>
      <c r="E106">
        <v>3</v>
      </c>
      <c r="F106" t="s">
        <v>81</v>
      </c>
      <c r="G106" t="s">
        <v>273</v>
      </c>
      <c r="H106">
        <v>2024</v>
      </c>
      <c r="I106">
        <v>2023</v>
      </c>
      <c r="J106">
        <v>0</v>
      </c>
      <c r="K106">
        <v>9999999</v>
      </c>
      <c r="L106">
        <v>0</v>
      </c>
      <c r="M106">
        <v>0</v>
      </c>
      <c r="N106">
        <v>0</v>
      </c>
      <c r="O106">
        <v>0</v>
      </c>
      <c r="P106">
        <v>0</v>
      </c>
      <c r="Q106">
        <v>0</v>
      </c>
      <c r="R106">
        <v>0</v>
      </c>
      <c r="S106">
        <v>0</v>
      </c>
      <c r="T106">
        <v>0</v>
      </c>
      <c r="U106">
        <v>0</v>
      </c>
      <c r="V106">
        <v>0</v>
      </c>
      <c r="W106">
        <v>2.5000000000000001E-2</v>
      </c>
      <c r="X106">
        <v>0</v>
      </c>
      <c r="Y106">
        <v>0</v>
      </c>
      <c r="Z106">
        <v>0</v>
      </c>
      <c r="AA106">
        <v>0</v>
      </c>
      <c r="AB106">
        <v>0</v>
      </c>
      <c r="AC106">
        <v>0</v>
      </c>
      <c r="AD106">
        <v>0</v>
      </c>
      <c r="AE106">
        <v>0</v>
      </c>
      <c r="AF106">
        <v>0</v>
      </c>
      <c r="AG106">
        <v>0</v>
      </c>
      <c r="AH106">
        <v>0</v>
      </c>
      <c r="AI106">
        <v>13850</v>
      </c>
      <c r="AJ106">
        <v>0</v>
      </c>
      <c r="AK106" t="s">
        <v>274</v>
      </c>
      <c r="AL106">
        <v>100</v>
      </c>
      <c r="AM106" t="s">
        <v>275</v>
      </c>
      <c r="AN106" t="s">
        <v>274</v>
      </c>
      <c r="AO106">
        <v>0</v>
      </c>
      <c r="AP106" t="s">
        <v>276</v>
      </c>
      <c r="AQ106" t="s">
        <v>276</v>
      </c>
      <c r="AR106" t="s">
        <v>276</v>
      </c>
      <c r="AS106" t="s">
        <v>276</v>
      </c>
      <c r="AT106" t="s">
        <v>276</v>
      </c>
      <c r="AU106" t="s">
        <v>276</v>
      </c>
      <c r="AV106" t="s">
        <v>276</v>
      </c>
      <c r="AW106">
        <v>25</v>
      </c>
      <c r="AX106">
        <v>17</v>
      </c>
      <c r="AY106">
        <v>19</v>
      </c>
      <c r="AZ106" t="s">
        <v>276</v>
      </c>
      <c r="BA106" t="s">
        <v>276</v>
      </c>
      <c r="BB106" t="s">
        <v>276</v>
      </c>
      <c r="BC106" t="s">
        <v>276</v>
      </c>
      <c r="BD106" t="s">
        <v>276</v>
      </c>
      <c r="BE106" t="s">
        <v>276</v>
      </c>
      <c r="BF106" t="s">
        <v>276</v>
      </c>
      <c r="BG106" t="s">
        <v>276</v>
      </c>
      <c r="BH106" t="s">
        <v>276</v>
      </c>
      <c r="BI106" t="s">
        <v>276</v>
      </c>
      <c r="BJ106" t="s">
        <v>276</v>
      </c>
      <c r="BK106" t="s">
        <v>276</v>
      </c>
      <c r="BL106" t="s">
        <v>276</v>
      </c>
      <c r="BM106" t="s">
        <v>276</v>
      </c>
      <c r="BN106" t="s">
        <v>276</v>
      </c>
      <c r="BO106" t="s">
        <v>276</v>
      </c>
      <c r="BP106" t="s">
        <v>276</v>
      </c>
      <c r="BQ106" t="s">
        <v>276</v>
      </c>
      <c r="BR106" t="s">
        <v>276</v>
      </c>
      <c r="BS106" t="s">
        <v>276</v>
      </c>
      <c r="BT106" t="s">
        <v>276</v>
      </c>
      <c r="BU106" t="s">
        <v>276</v>
      </c>
      <c r="BV106" t="s">
        <v>276</v>
      </c>
      <c r="BW106" t="s">
        <v>276</v>
      </c>
      <c r="BX106" t="s">
        <v>276</v>
      </c>
      <c r="BY106" t="s">
        <v>276</v>
      </c>
      <c r="BZ106" t="s">
        <v>276</v>
      </c>
      <c r="CA106" t="s">
        <v>276</v>
      </c>
      <c r="CB106" t="s">
        <v>276</v>
      </c>
      <c r="CC106" t="s">
        <v>276</v>
      </c>
      <c r="CD106" t="s">
        <v>276</v>
      </c>
      <c r="CE106" t="s">
        <v>276</v>
      </c>
      <c r="CF106" t="s">
        <v>276</v>
      </c>
      <c r="CG106" t="s">
        <v>276</v>
      </c>
      <c r="CH106" t="s">
        <v>276</v>
      </c>
      <c r="CI106" t="s">
        <v>276</v>
      </c>
      <c r="CJ106" t="s">
        <v>276</v>
      </c>
      <c r="CK106" t="s">
        <v>276</v>
      </c>
      <c r="CL106" t="s">
        <v>276</v>
      </c>
      <c r="CM106" t="s">
        <v>276</v>
      </c>
      <c r="CN106" t="s">
        <v>276</v>
      </c>
      <c r="CO106" t="s">
        <v>276</v>
      </c>
      <c r="CP106" t="s">
        <v>276</v>
      </c>
      <c r="CQ106" t="s">
        <v>276</v>
      </c>
      <c r="CR106" t="s">
        <v>276</v>
      </c>
      <c r="CS106" t="s">
        <v>276</v>
      </c>
      <c r="CT106" t="s">
        <v>276</v>
      </c>
      <c r="CU106" t="s">
        <v>276</v>
      </c>
      <c r="CV106" t="s">
        <v>276</v>
      </c>
      <c r="CW106" t="s">
        <v>276</v>
      </c>
      <c r="CX106" t="s">
        <v>276</v>
      </c>
      <c r="CY106" t="s">
        <v>276</v>
      </c>
      <c r="CZ106" t="s">
        <v>276</v>
      </c>
      <c r="DA106" t="s">
        <v>276</v>
      </c>
      <c r="DB106" t="s">
        <v>276</v>
      </c>
      <c r="DC106" t="s">
        <v>276</v>
      </c>
      <c r="DD106" t="s">
        <v>276</v>
      </c>
      <c r="DE106" t="s">
        <v>276</v>
      </c>
    </row>
    <row r="107" spans="1:109">
      <c r="A107">
        <v>106</v>
      </c>
      <c r="B107" t="s">
        <v>272</v>
      </c>
      <c r="C107" t="s">
        <v>3</v>
      </c>
      <c r="D107">
        <v>5</v>
      </c>
      <c r="E107">
        <v>3</v>
      </c>
      <c r="F107" t="s">
        <v>81</v>
      </c>
      <c r="G107" t="s">
        <v>273</v>
      </c>
      <c r="H107">
        <v>2024</v>
      </c>
      <c r="I107">
        <v>2023</v>
      </c>
      <c r="J107">
        <v>0</v>
      </c>
      <c r="K107">
        <v>4400</v>
      </c>
      <c r="L107">
        <v>8800</v>
      </c>
      <c r="M107">
        <v>9999999</v>
      </c>
      <c r="N107">
        <v>0</v>
      </c>
      <c r="O107">
        <v>0</v>
      </c>
      <c r="P107">
        <v>0</v>
      </c>
      <c r="Q107">
        <v>0</v>
      </c>
      <c r="R107">
        <v>0</v>
      </c>
      <c r="S107">
        <v>0</v>
      </c>
      <c r="T107">
        <v>0</v>
      </c>
      <c r="U107">
        <v>0</v>
      </c>
      <c r="V107">
        <v>0</v>
      </c>
      <c r="W107">
        <v>0.02</v>
      </c>
      <c r="X107">
        <v>0.04</v>
      </c>
      <c r="Y107">
        <v>4.7E-2</v>
      </c>
      <c r="Z107">
        <v>0</v>
      </c>
      <c r="AA107">
        <v>0</v>
      </c>
      <c r="AB107">
        <v>0</v>
      </c>
      <c r="AC107">
        <v>0</v>
      </c>
      <c r="AD107">
        <v>0</v>
      </c>
      <c r="AE107">
        <v>0</v>
      </c>
      <c r="AF107">
        <v>0</v>
      </c>
      <c r="AG107">
        <v>0</v>
      </c>
      <c r="AH107">
        <v>0</v>
      </c>
      <c r="AI107">
        <v>2340</v>
      </c>
      <c r="AJ107">
        <v>29</v>
      </c>
      <c r="AK107" t="s">
        <v>275</v>
      </c>
      <c r="AL107">
        <v>29</v>
      </c>
      <c r="AM107" t="s">
        <v>275</v>
      </c>
      <c r="AN107" t="s">
        <v>274</v>
      </c>
      <c r="AO107">
        <v>0</v>
      </c>
      <c r="AP107" t="s">
        <v>276</v>
      </c>
      <c r="AQ107" t="s">
        <v>276</v>
      </c>
      <c r="AR107" t="s">
        <v>276</v>
      </c>
      <c r="AS107" t="s">
        <v>276</v>
      </c>
      <c r="AT107" t="s">
        <v>276</v>
      </c>
      <c r="AU107" t="s">
        <v>276</v>
      </c>
      <c r="AV107" t="s">
        <v>276</v>
      </c>
      <c r="AW107" t="s">
        <v>276</v>
      </c>
      <c r="AX107" t="s">
        <v>276</v>
      </c>
      <c r="AY107" t="s">
        <v>276</v>
      </c>
      <c r="AZ107">
        <v>0</v>
      </c>
      <c r="BA107">
        <v>5000</v>
      </c>
      <c r="BB107">
        <v>10000</v>
      </c>
      <c r="BC107">
        <v>14300</v>
      </c>
      <c r="BD107">
        <v>23600</v>
      </c>
      <c r="BE107">
        <v>84500</v>
      </c>
      <c r="BF107">
        <v>0</v>
      </c>
      <c r="BG107">
        <v>0.02</v>
      </c>
      <c r="BH107">
        <v>0.03</v>
      </c>
      <c r="BI107">
        <v>3.4000000000000002E-2</v>
      </c>
      <c r="BJ107">
        <v>4.9000000000000002E-2</v>
      </c>
      <c r="BK107" t="s">
        <v>276</v>
      </c>
      <c r="BL107" t="s">
        <v>276</v>
      </c>
      <c r="BM107" t="s">
        <v>276</v>
      </c>
      <c r="BN107" t="s">
        <v>276</v>
      </c>
      <c r="BO107" t="s">
        <v>276</v>
      </c>
      <c r="BP107" t="s">
        <v>276</v>
      </c>
      <c r="BQ107" t="s">
        <v>276</v>
      </c>
      <c r="BR107" t="s">
        <v>276</v>
      </c>
      <c r="BS107" t="s">
        <v>276</v>
      </c>
      <c r="BT107" t="s">
        <v>276</v>
      </c>
      <c r="BU107" t="s">
        <v>276</v>
      </c>
      <c r="BV107" t="s">
        <v>276</v>
      </c>
      <c r="BW107" t="s">
        <v>276</v>
      </c>
      <c r="BX107" t="s">
        <v>276</v>
      </c>
      <c r="BY107" t="s">
        <v>276</v>
      </c>
      <c r="BZ107" t="s">
        <v>276</v>
      </c>
      <c r="CA107" t="s">
        <v>276</v>
      </c>
      <c r="CB107" t="s">
        <v>276</v>
      </c>
      <c r="CC107" t="s">
        <v>276</v>
      </c>
      <c r="CD107" t="s">
        <v>276</v>
      </c>
      <c r="CE107" t="s">
        <v>276</v>
      </c>
      <c r="CF107" t="s">
        <v>276</v>
      </c>
      <c r="CG107" t="s">
        <v>276</v>
      </c>
      <c r="CH107" t="s">
        <v>276</v>
      </c>
      <c r="CI107" t="s">
        <v>276</v>
      </c>
      <c r="CJ107" t="s">
        <v>276</v>
      </c>
      <c r="CK107" t="s">
        <v>276</v>
      </c>
      <c r="CL107" t="s">
        <v>276</v>
      </c>
      <c r="CM107" t="s">
        <v>276</v>
      </c>
      <c r="CN107" t="s">
        <v>276</v>
      </c>
      <c r="CO107" t="s">
        <v>276</v>
      </c>
      <c r="CP107" t="s">
        <v>276</v>
      </c>
      <c r="CQ107" t="s">
        <v>276</v>
      </c>
      <c r="CR107" t="s">
        <v>276</v>
      </c>
      <c r="CS107" t="s">
        <v>276</v>
      </c>
      <c r="CT107" t="s">
        <v>276</v>
      </c>
      <c r="CU107" t="s">
        <v>276</v>
      </c>
      <c r="CV107" t="s">
        <v>276</v>
      </c>
      <c r="CW107" t="s">
        <v>276</v>
      </c>
      <c r="CX107">
        <v>84501</v>
      </c>
      <c r="CY107">
        <v>89100</v>
      </c>
      <c r="CZ107">
        <v>460</v>
      </c>
      <c r="DA107">
        <v>0.1</v>
      </c>
      <c r="DB107" t="s">
        <v>276</v>
      </c>
      <c r="DC107" t="s">
        <v>276</v>
      </c>
      <c r="DD107" t="s">
        <v>276</v>
      </c>
      <c r="DE107" t="s">
        <v>276</v>
      </c>
    </row>
    <row r="108" spans="1:109">
      <c r="A108">
        <v>107</v>
      </c>
      <c r="B108" t="s">
        <v>272</v>
      </c>
      <c r="C108" t="s">
        <v>4</v>
      </c>
      <c r="D108">
        <v>6</v>
      </c>
      <c r="E108">
        <v>3</v>
      </c>
      <c r="F108" t="s">
        <v>81</v>
      </c>
      <c r="G108" t="s">
        <v>273</v>
      </c>
      <c r="H108">
        <v>2024</v>
      </c>
      <c r="I108">
        <v>2023</v>
      </c>
      <c r="J108">
        <v>0</v>
      </c>
      <c r="K108">
        <v>10099</v>
      </c>
      <c r="L108">
        <v>23942</v>
      </c>
      <c r="M108">
        <v>37788</v>
      </c>
      <c r="N108">
        <v>52455</v>
      </c>
      <c r="O108">
        <v>66295</v>
      </c>
      <c r="P108">
        <v>338639</v>
      </c>
      <c r="Q108">
        <v>406364</v>
      </c>
      <c r="R108">
        <v>677275</v>
      </c>
      <c r="S108" s="78">
        <v>1000000</v>
      </c>
      <c r="T108">
        <v>9999999</v>
      </c>
      <c r="U108">
        <v>0</v>
      </c>
      <c r="V108">
        <v>0</v>
      </c>
      <c r="W108">
        <v>0.01</v>
      </c>
      <c r="X108">
        <v>0.02</v>
      </c>
      <c r="Y108">
        <v>0.04</v>
      </c>
      <c r="Z108">
        <v>0.06</v>
      </c>
      <c r="AA108">
        <v>0.08</v>
      </c>
      <c r="AB108">
        <v>9.2999999999999999E-2</v>
      </c>
      <c r="AC108">
        <v>0.10299999999999999</v>
      </c>
      <c r="AD108">
        <v>0.113</v>
      </c>
      <c r="AE108">
        <v>0.123</v>
      </c>
      <c r="AF108">
        <v>0.13300000000000001</v>
      </c>
      <c r="AG108">
        <v>0</v>
      </c>
      <c r="AH108">
        <v>0</v>
      </c>
      <c r="AI108">
        <v>5202</v>
      </c>
      <c r="AJ108">
        <v>140</v>
      </c>
      <c r="AK108" t="s">
        <v>275</v>
      </c>
      <c r="AL108">
        <v>433</v>
      </c>
      <c r="AM108" t="s">
        <v>275</v>
      </c>
      <c r="AN108" t="s">
        <v>274</v>
      </c>
      <c r="AO108">
        <v>0</v>
      </c>
      <c r="AP108" t="s">
        <v>276</v>
      </c>
      <c r="AQ108" t="s">
        <v>276</v>
      </c>
      <c r="AR108" t="s">
        <v>276</v>
      </c>
      <c r="AS108" t="s">
        <v>276</v>
      </c>
      <c r="AT108" t="s">
        <v>276</v>
      </c>
      <c r="AU108" t="s">
        <v>276</v>
      </c>
      <c r="AV108" t="s">
        <v>276</v>
      </c>
      <c r="AW108" t="s">
        <v>276</v>
      </c>
      <c r="AX108" t="s">
        <v>276</v>
      </c>
      <c r="AY108" t="s">
        <v>276</v>
      </c>
      <c r="AZ108" t="s">
        <v>276</v>
      </c>
      <c r="BA108" t="s">
        <v>276</v>
      </c>
      <c r="BB108" t="s">
        <v>276</v>
      </c>
      <c r="BC108" t="s">
        <v>276</v>
      </c>
      <c r="BD108" t="s">
        <v>276</v>
      </c>
      <c r="BE108" t="s">
        <v>276</v>
      </c>
      <c r="BF108" t="s">
        <v>276</v>
      </c>
      <c r="BG108" t="s">
        <v>276</v>
      </c>
      <c r="BH108" t="s">
        <v>276</v>
      </c>
      <c r="BI108" t="s">
        <v>276</v>
      </c>
      <c r="BJ108" t="s">
        <v>276</v>
      </c>
      <c r="BK108">
        <v>229908</v>
      </c>
      <c r="BL108">
        <v>2.3999999999999998E-3</v>
      </c>
      <c r="BM108" t="s">
        <v>276</v>
      </c>
      <c r="BN108" t="s">
        <v>276</v>
      </c>
      <c r="BO108" t="s">
        <v>276</v>
      </c>
      <c r="BP108" t="s">
        <v>276</v>
      </c>
      <c r="BQ108" t="s">
        <v>276</v>
      </c>
      <c r="BR108" t="s">
        <v>276</v>
      </c>
      <c r="BS108" t="s">
        <v>276</v>
      </c>
      <c r="BT108" t="s">
        <v>276</v>
      </c>
      <c r="BU108" t="s">
        <v>276</v>
      </c>
      <c r="BV108" t="s">
        <v>276</v>
      </c>
      <c r="BW108" t="s">
        <v>276</v>
      </c>
      <c r="BX108" t="s">
        <v>276</v>
      </c>
      <c r="BY108" t="s">
        <v>276</v>
      </c>
      <c r="BZ108" t="s">
        <v>276</v>
      </c>
      <c r="CA108" t="s">
        <v>276</v>
      </c>
      <c r="CB108" t="s">
        <v>276</v>
      </c>
      <c r="CC108" t="s">
        <v>276</v>
      </c>
      <c r="CD108" t="s">
        <v>276</v>
      </c>
      <c r="CE108" t="s">
        <v>276</v>
      </c>
      <c r="CF108" t="s">
        <v>276</v>
      </c>
      <c r="CG108" t="s">
        <v>276</v>
      </c>
      <c r="CH108" t="s">
        <v>276</v>
      </c>
      <c r="CI108" t="s">
        <v>276</v>
      </c>
      <c r="CJ108" t="s">
        <v>276</v>
      </c>
      <c r="CK108" t="s">
        <v>276</v>
      </c>
      <c r="CL108" t="s">
        <v>276</v>
      </c>
      <c r="CM108" t="s">
        <v>276</v>
      </c>
      <c r="CN108" t="s">
        <v>276</v>
      </c>
      <c r="CO108" t="s">
        <v>276</v>
      </c>
      <c r="CP108" t="s">
        <v>276</v>
      </c>
      <c r="CQ108" t="s">
        <v>276</v>
      </c>
      <c r="CR108" t="s">
        <v>276</v>
      </c>
      <c r="CS108" t="s">
        <v>276</v>
      </c>
      <c r="CT108" t="s">
        <v>276</v>
      </c>
      <c r="CU108" t="s">
        <v>276</v>
      </c>
      <c r="CV108" t="s">
        <v>276</v>
      </c>
      <c r="CW108" t="s">
        <v>276</v>
      </c>
      <c r="CX108" t="s">
        <v>276</v>
      </c>
      <c r="CY108" t="s">
        <v>276</v>
      </c>
      <c r="CZ108" t="s">
        <v>276</v>
      </c>
      <c r="DA108" t="s">
        <v>276</v>
      </c>
      <c r="DB108" t="s">
        <v>276</v>
      </c>
      <c r="DC108" t="s">
        <v>276</v>
      </c>
      <c r="DD108" t="s">
        <v>276</v>
      </c>
      <c r="DE108" t="s">
        <v>276</v>
      </c>
    </row>
    <row r="109" spans="1:109">
      <c r="A109">
        <v>108</v>
      </c>
      <c r="B109" t="s">
        <v>272</v>
      </c>
      <c r="C109" t="s">
        <v>5</v>
      </c>
      <c r="D109">
        <v>8</v>
      </c>
      <c r="E109">
        <v>3</v>
      </c>
      <c r="F109" t="s">
        <v>81</v>
      </c>
      <c r="G109" t="s">
        <v>273</v>
      </c>
      <c r="H109">
        <v>2024</v>
      </c>
      <c r="I109">
        <v>2023</v>
      </c>
      <c r="J109">
        <v>0</v>
      </c>
      <c r="K109">
        <v>9999999</v>
      </c>
      <c r="L109">
        <v>0</v>
      </c>
      <c r="M109">
        <v>0</v>
      </c>
      <c r="N109">
        <v>0</v>
      </c>
      <c r="O109">
        <v>0</v>
      </c>
      <c r="P109">
        <v>0</v>
      </c>
      <c r="Q109">
        <v>0</v>
      </c>
      <c r="R109">
        <v>0</v>
      </c>
      <c r="S109">
        <v>0</v>
      </c>
      <c r="T109">
        <v>0</v>
      </c>
      <c r="U109">
        <v>0</v>
      </c>
      <c r="V109">
        <v>0</v>
      </c>
      <c r="W109">
        <v>4.3999999999999997E-2</v>
      </c>
      <c r="X109">
        <v>0</v>
      </c>
      <c r="Y109">
        <v>0</v>
      </c>
      <c r="Z109">
        <v>0</v>
      </c>
      <c r="AA109">
        <v>0</v>
      </c>
      <c r="AB109">
        <v>0</v>
      </c>
      <c r="AC109">
        <v>0</v>
      </c>
      <c r="AD109">
        <v>0</v>
      </c>
      <c r="AE109">
        <v>0</v>
      </c>
      <c r="AF109">
        <v>0</v>
      </c>
      <c r="AG109">
        <v>0</v>
      </c>
      <c r="AH109">
        <v>0</v>
      </c>
      <c r="AI109">
        <v>13850</v>
      </c>
      <c r="AJ109">
        <v>0</v>
      </c>
      <c r="AK109" t="s">
        <v>274</v>
      </c>
      <c r="AL109">
        <v>0</v>
      </c>
      <c r="AM109" t="s">
        <v>274</v>
      </c>
      <c r="AN109" t="s">
        <v>274</v>
      </c>
      <c r="AO109">
        <v>0</v>
      </c>
      <c r="AP109" t="s">
        <v>276</v>
      </c>
      <c r="AQ109" t="s">
        <v>276</v>
      </c>
      <c r="AR109" t="s">
        <v>276</v>
      </c>
      <c r="AS109" t="s">
        <v>276</v>
      </c>
      <c r="AT109" t="s">
        <v>276</v>
      </c>
      <c r="AU109" t="s">
        <v>276</v>
      </c>
      <c r="AV109" t="s">
        <v>276</v>
      </c>
      <c r="AW109" t="s">
        <v>276</v>
      </c>
      <c r="AX109" t="s">
        <v>276</v>
      </c>
      <c r="AY109" t="s">
        <v>276</v>
      </c>
      <c r="AZ109" t="s">
        <v>276</v>
      </c>
      <c r="BA109" t="s">
        <v>276</v>
      </c>
      <c r="BB109" t="s">
        <v>276</v>
      </c>
      <c r="BC109" t="s">
        <v>276</v>
      </c>
      <c r="BD109" t="s">
        <v>276</v>
      </c>
      <c r="BE109" t="s">
        <v>276</v>
      </c>
      <c r="BF109" t="s">
        <v>276</v>
      </c>
      <c r="BG109" t="s">
        <v>276</v>
      </c>
      <c r="BH109" t="s">
        <v>276</v>
      </c>
      <c r="BI109" t="s">
        <v>276</v>
      </c>
      <c r="BJ109" t="s">
        <v>276</v>
      </c>
      <c r="BK109" t="s">
        <v>276</v>
      </c>
      <c r="BL109" t="s">
        <v>276</v>
      </c>
      <c r="BM109" t="s">
        <v>276</v>
      </c>
      <c r="BN109" t="s">
        <v>276</v>
      </c>
      <c r="BO109" t="s">
        <v>276</v>
      </c>
      <c r="BP109" t="s">
        <v>276</v>
      </c>
      <c r="BQ109" t="s">
        <v>276</v>
      </c>
      <c r="BR109" t="s">
        <v>276</v>
      </c>
      <c r="BS109" t="s">
        <v>276</v>
      </c>
      <c r="BT109" t="s">
        <v>276</v>
      </c>
      <c r="BU109" t="s">
        <v>276</v>
      </c>
      <c r="BV109" t="s">
        <v>276</v>
      </c>
      <c r="BW109" t="s">
        <v>276</v>
      </c>
      <c r="BX109" t="s">
        <v>276</v>
      </c>
      <c r="BY109" t="s">
        <v>276</v>
      </c>
      <c r="BZ109" t="s">
        <v>276</v>
      </c>
      <c r="CA109" t="s">
        <v>276</v>
      </c>
      <c r="CB109" t="s">
        <v>276</v>
      </c>
      <c r="CC109" t="s">
        <v>276</v>
      </c>
      <c r="CD109" t="s">
        <v>276</v>
      </c>
      <c r="CE109" t="s">
        <v>276</v>
      </c>
      <c r="CF109" t="s">
        <v>276</v>
      </c>
      <c r="CG109" t="s">
        <v>276</v>
      </c>
      <c r="CH109" t="s">
        <v>276</v>
      </c>
      <c r="CI109" t="s">
        <v>276</v>
      </c>
      <c r="CJ109" t="s">
        <v>276</v>
      </c>
      <c r="CK109" t="s">
        <v>276</v>
      </c>
      <c r="CL109" t="s">
        <v>276</v>
      </c>
      <c r="CM109" t="s">
        <v>276</v>
      </c>
      <c r="CN109" t="s">
        <v>276</v>
      </c>
      <c r="CO109" t="s">
        <v>276</v>
      </c>
      <c r="CP109" t="s">
        <v>276</v>
      </c>
      <c r="CQ109" t="s">
        <v>276</v>
      </c>
      <c r="CR109" t="s">
        <v>276</v>
      </c>
      <c r="CS109" t="s">
        <v>276</v>
      </c>
      <c r="CT109" t="s">
        <v>276</v>
      </c>
      <c r="CU109" t="s">
        <v>276</v>
      </c>
      <c r="CV109" t="s">
        <v>276</v>
      </c>
      <c r="CW109" t="s">
        <v>276</v>
      </c>
      <c r="CX109" t="s">
        <v>276</v>
      </c>
      <c r="CY109" t="s">
        <v>276</v>
      </c>
      <c r="CZ109" t="s">
        <v>276</v>
      </c>
      <c r="DA109" t="s">
        <v>276</v>
      </c>
      <c r="DB109" t="s">
        <v>276</v>
      </c>
      <c r="DC109" t="s">
        <v>276</v>
      </c>
      <c r="DD109" t="s">
        <v>276</v>
      </c>
      <c r="DE109" t="s">
        <v>276</v>
      </c>
    </row>
    <row r="110" spans="1:109">
      <c r="A110">
        <v>109</v>
      </c>
      <c r="B110" t="s">
        <v>272</v>
      </c>
      <c r="C110" t="s">
        <v>6</v>
      </c>
      <c r="D110">
        <v>9</v>
      </c>
      <c r="E110">
        <v>3</v>
      </c>
      <c r="F110" t="s">
        <v>81</v>
      </c>
      <c r="G110" t="s">
        <v>273</v>
      </c>
      <c r="H110">
        <v>2024</v>
      </c>
      <c r="I110">
        <v>2023</v>
      </c>
      <c r="J110">
        <v>0</v>
      </c>
      <c r="K110">
        <v>10000</v>
      </c>
      <c r="L110">
        <v>50000</v>
      </c>
      <c r="M110" s="78">
        <v>100000</v>
      </c>
      <c r="N110" s="78">
        <v>200000</v>
      </c>
      <c r="O110">
        <v>250000</v>
      </c>
      <c r="P110" s="78">
        <v>500000</v>
      </c>
      <c r="Q110">
        <v>9999999</v>
      </c>
      <c r="R110">
        <v>0</v>
      </c>
      <c r="S110">
        <v>0</v>
      </c>
      <c r="T110">
        <v>0</v>
      </c>
      <c r="U110">
        <v>0</v>
      </c>
      <c r="V110">
        <v>0</v>
      </c>
      <c r="W110">
        <v>0.03</v>
      </c>
      <c r="X110">
        <v>0.05</v>
      </c>
      <c r="Y110">
        <v>5.5E-2</v>
      </c>
      <c r="Z110">
        <v>0.06</v>
      </c>
      <c r="AA110">
        <v>6.5000000000000002E-2</v>
      </c>
      <c r="AB110">
        <v>6.9000000000000006E-2</v>
      </c>
      <c r="AC110">
        <v>6.9900000000000004E-2</v>
      </c>
      <c r="AD110">
        <v>0</v>
      </c>
      <c r="AE110">
        <v>0</v>
      </c>
      <c r="AF110">
        <v>0</v>
      </c>
      <c r="AG110">
        <v>0</v>
      </c>
      <c r="AH110">
        <v>0</v>
      </c>
      <c r="AI110">
        <v>0</v>
      </c>
      <c r="AJ110">
        <v>15000</v>
      </c>
      <c r="AK110" t="s">
        <v>274</v>
      </c>
      <c r="AL110">
        <v>0</v>
      </c>
      <c r="AM110" t="s">
        <v>274</v>
      </c>
      <c r="AN110" t="s">
        <v>274</v>
      </c>
      <c r="AO110">
        <v>0</v>
      </c>
      <c r="AP110" t="s">
        <v>276</v>
      </c>
      <c r="AQ110" t="s">
        <v>276</v>
      </c>
      <c r="AR110" t="s">
        <v>276</v>
      </c>
      <c r="AS110" t="s">
        <v>276</v>
      </c>
      <c r="AT110" t="s">
        <v>276</v>
      </c>
      <c r="AU110" t="s">
        <v>276</v>
      </c>
      <c r="AV110" t="s">
        <v>276</v>
      </c>
      <c r="AW110" t="s">
        <v>276</v>
      </c>
      <c r="AX110" t="s">
        <v>276</v>
      </c>
      <c r="AY110" t="s">
        <v>276</v>
      </c>
      <c r="AZ110" t="s">
        <v>276</v>
      </c>
      <c r="BA110" t="s">
        <v>276</v>
      </c>
      <c r="BB110" t="s">
        <v>276</v>
      </c>
      <c r="BC110" t="s">
        <v>276</v>
      </c>
      <c r="BD110" t="s">
        <v>276</v>
      </c>
      <c r="BE110" t="s">
        <v>276</v>
      </c>
      <c r="BF110" t="s">
        <v>276</v>
      </c>
      <c r="BG110" t="s">
        <v>276</v>
      </c>
      <c r="BH110" t="s">
        <v>276</v>
      </c>
      <c r="BI110" t="s">
        <v>276</v>
      </c>
      <c r="BJ110" t="s">
        <v>276</v>
      </c>
      <c r="BK110" t="s">
        <v>276</v>
      </c>
      <c r="BL110" t="s">
        <v>276</v>
      </c>
      <c r="BM110">
        <v>56500</v>
      </c>
      <c r="BN110" s="78">
        <v>200000</v>
      </c>
      <c r="BO110" s="78">
        <v>500000</v>
      </c>
      <c r="BP110">
        <v>5000</v>
      </c>
      <c r="BQ110">
        <v>5000</v>
      </c>
      <c r="BR110">
        <v>5000</v>
      </c>
      <c r="BS110">
        <v>1000</v>
      </c>
      <c r="BT110">
        <v>90</v>
      </c>
      <c r="BU110">
        <v>50</v>
      </c>
      <c r="BV110">
        <v>3150</v>
      </c>
      <c r="BW110" t="s">
        <v>276</v>
      </c>
      <c r="BX110">
        <v>30000</v>
      </c>
      <c r="BY110">
        <v>1</v>
      </c>
      <c r="BZ110" t="s">
        <v>276</v>
      </c>
      <c r="CA110" t="s">
        <v>276</v>
      </c>
      <c r="CB110" t="s">
        <v>276</v>
      </c>
      <c r="CC110" t="s">
        <v>276</v>
      </c>
      <c r="CD110" t="s">
        <v>276</v>
      </c>
      <c r="CE110" t="s">
        <v>276</v>
      </c>
      <c r="CF110" t="s">
        <v>276</v>
      </c>
      <c r="CG110" t="s">
        <v>276</v>
      </c>
      <c r="CH110" t="s">
        <v>276</v>
      </c>
      <c r="CI110" t="s">
        <v>276</v>
      </c>
      <c r="CJ110" t="s">
        <v>276</v>
      </c>
      <c r="CK110" t="s">
        <v>276</v>
      </c>
      <c r="CL110" t="s">
        <v>276</v>
      </c>
      <c r="CM110" t="s">
        <v>276</v>
      </c>
      <c r="CN110" t="s">
        <v>276</v>
      </c>
      <c r="CO110" t="s">
        <v>276</v>
      </c>
      <c r="CP110" t="s">
        <v>276</v>
      </c>
      <c r="CQ110" t="s">
        <v>276</v>
      </c>
      <c r="CR110" t="s">
        <v>276</v>
      </c>
      <c r="CS110" t="s">
        <v>276</v>
      </c>
      <c r="CT110" t="s">
        <v>276</v>
      </c>
      <c r="CU110" t="s">
        <v>276</v>
      </c>
      <c r="CV110" t="s">
        <v>276</v>
      </c>
      <c r="CW110" t="s">
        <v>276</v>
      </c>
      <c r="CX110" t="s">
        <v>276</v>
      </c>
      <c r="CY110" t="s">
        <v>276</v>
      </c>
      <c r="CZ110" t="s">
        <v>276</v>
      </c>
      <c r="DA110" t="s">
        <v>276</v>
      </c>
      <c r="DB110" t="s">
        <v>276</v>
      </c>
      <c r="DC110" t="s">
        <v>276</v>
      </c>
      <c r="DD110" t="s">
        <v>276</v>
      </c>
      <c r="DE110" t="s">
        <v>276</v>
      </c>
    </row>
    <row r="111" spans="1:109">
      <c r="A111">
        <v>110</v>
      </c>
      <c r="B111" t="s">
        <v>272</v>
      </c>
      <c r="C111" t="s">
        <v>7</v>
      </c>
      <c r="D111">
        <v>10</v>
      </c>
      <c r="E111">
        <v>3</v>
      </c>
      <c r="F111" t="s">
        <v>81</v>
      </c>
      <c r="G111" t="s">
        <v>273</v>
      </c>
      <c r="H111">
        <v>2024</v>
      </c>
      <c r="I111">
        <v>2023</v>
      </c>
      <c r="J111">
        <v>2000</v>
      </c>
      <c r="K111">
        <v>5000</v>
      </c>
      <c r="L111">
        <v>10000</v>
      </c>
      <c r="M111">
        <v>20000</v>
      </c>
      <c r="N111">
        <v>25000</v>
      </c>
      <c r="O111">
        <v>60000</v>
      </c>
      <c r="P111">
        <v>9999999</v>
      </c>
      <c r="Q111">
        <v>0</v>
      </c>
      <c r="R111">
        <v>0</v>
      </c>
      <c r="S111">
        <v>0</v>
      </c>
      <c r="T111">
        <v>0</v>
      </c>
      <c r="U111">
        <v>0</v>
      </c>
      <c r="V111">
        <v>0</v>
      </c>
      <c r="W111">
        <v>2.1999999999999999E-2</v>
      </c>
      <c r="X111">
        <v>3.9E-2</v>
      </c>
      <c r="Y111">
        <v>4.8000000000000001E-2</v>
      </c>
      <c r="Z111">
        <v>5.1999999999999998E-2</v>
      </c>
      <c r="AA111">
        <v>5.5500000000000001E-2</v>
      </c>
      <c r="AB111">
        <v>6.6000000000000003E-2</v>
      </c>
      <c r="AC111">
        <v>0</v>
      </c>
      <c r="AD111">
        <v>0</v>
      </c>
      <c r="AE111">
        <v>0</v>
      </c>
      <c r="AF111">
        <v>0</v>
      </c>
      <c r="AG111">
        <v>0</v>
      </c>
      <c r="AH111">
        <v>0</v>
      </c>
      <c r="AI111">
        <v>3250</v>
      </c>
      <c r="AJ111">
        <v>110</v>
      </c>
      <c r="AK111" t="s">
        <v>275</v>
      </c>
      <c r="AL111">
        <v>110</v>
      </c>
      <c r="AM111" t="s">
        <v>275</v>
      </c>
      <c r="AN111" t="s">
        <v>274</v>
      </c>
      <c r="AO111">
        <v>0</v>
      </c>
      <c r="AP111" t="s">
        <v>276</v>
      </c>
      <c r="AQ111" t="s">
        <v>276</v>
      </c>
      <c r="AR111" t="s">
        <v>276</v>
      </c>
      <c r="AS111" t="s">
        <v>276</v>
      </c>
      <c r="AT111" t="s">
        <v>276</v>
      </c>
      <c r="AU111" t="s">
        <v>276</v>
      </c>
      <c r="AV111" t="s">
        <v>276</v>
      </c>
      <c r="AW111" t="s">
        <v>276</v>
      </c>
      <c r="AX111" t="s">
        <v>276</v>
      </c>
      <c r="AY111" t="s">
        <v>276</v>
      </c>
      <c r="AZ111" t="s">
        <v>276</v>
      </c>
      <c r="BA111" t="s">
        <v>276</v>
      </c>
      <c r="BB111" t="s">
        <v>276</v>
      </c>
      <c r="BC111" t="s">
        <v>276</v>
      </c>
      <c r="BD111" t="s">
        <v>276</v>
      </c>
      <c r="BE111" t="s">
        <v>276</v>
      </c>
      <c r="BF111" t="s">
        <v>276</v>
      </c>
      <c r="BG111" t="s">
        <v>276</v>
      </c>
      <c r="BH111" t="s">
        <v>276</v>
      </c>
      <c r="BI111" t="s">
        <v>276</v>
      </c>
      <c r="BJ111" t="s">
        <v>276</v>
      </c>
      <c r="BK111" t="s">
        <v>276</v>
      </c>
      <c r="BL111" t="s">
        <v>276</v>
      </c>
      <c r="BM111" t="s">
        <v>276</v>
      </c>
      <c r="BN111" t="s">
        <v>276</v>
      </c>
      <c r="BO111" t="s">
        <v>276</v>
      </c>
      <c r="BP111" t="s">
        <v>276</v>
      </c>
      <c r="BQ111" t="s">
        <v>276</v>
      </c>
      <c r="BR111" t="s">
        <v>276</v>
      </c>
      <c r="BS111" t="s">
        <v>276</v>
      </c>
      <c r="BT111" t="s">
        <v>276</v>
      </c>
      <c r="BU111" t="s">
        <v>276</v>
      </c>
      <c r="BV111" t="s">
        <v>276</v>
      </c>
      <c r="BW111" t="s">
        <v>276</v>
      </c>
      <c r="BX111" t="s">
        <v>276</v>
      </c>
      <c r="BY111" t="s">
        <v>276</v>
      </c>
      <c r="BZ111" t="s">
        <v>276</v>
      </c>
      <c r="CA111" t="s">
        <v>276</v>
      </c>
      <c r="CB111" t="s">
        <v>276</v>
      </c>
      <c r="CC111" t="s">
        <v>276</v>
      </c>
      <c r="CD111" t="s">
        <v>276</v>
      </c>
      <c r="CE111" t="s">
        <v>276</v>
      </c>
      <c r="CF111" t="s">
        <v>276</v>
      </c>
      <c r="CG111" t="s">
        <v>276</v>
      </c>
      <c r="CH111" t="s">
        <v>276</v>
      </c>
      <c r="CI111" t="s">
        <v>276</v>
      </c>
      <c r="CJ111" t="s">
        <v>276</v>
      </c>
      <c r="CK111" t="s">
        <v>276</v>
      </c>
      <c r="CL111" t="s">
        <v>276</v>
      </c>
      <c r="CM111" t="s">
        <v>276</v>
      </c>
      <c r="CN111" t="s">
        <v>276</v>
      </c>
      <c r="CO111" t="s">
        <v>276</v>
      </c>
      <c r="CP111" t="s">
        <v>276</v>
      </c>
      <c r="CQ111" t="s">
        <v>276</v>
      </c>
      <c r="CR111" t="s">
        <v>276</v>
      </c>
      <c r="CS111" t="s">
        <v>276</v>
      </c>
      <c r="CT111" t="s">
        <v>276</v>
      </c>
      <c r="CU111" t="s">
        <v>276</v>
      </c>
      <c r="CV111" t="s">
        <v>276</v>
      </c>
      <c r="CW111" t="s">
        <v>276</v>
      </c>
      <c r="CX111" t="s">
        <v>276</v>
      </c>
      <c r="CY111" t="s">
        <v>276</v>
      </c>
      <c r="CZ111" t="s">
        <v>276</v>
      </c>
      <c r="DA111" t="s">
        <v>276</v>
      </c>
      <c r="DB111" t="s">
        <v>276</v>
      </c>
      <c r="DC111" t="s">
        <v>276</v>
      </c>
      <c r="DD111" t="s">
        <v>276</v>
      </c>
      <c r="DE111" t="s">
        <v>276</v>
      </c>
    </row>
    <row r="112" spans="1:109">
      <c r="A112">
        <v>111</v>
      </c>
      <c r="B112" t="s">
        <v>272</v>
      </c>
      <c r="C112" t="s">
        <v>8</v>
      </c>
      <c r="D112">
        <v>12</v>
      </c>
      <c r="E112">
        <v>3</v>
      </c>
      <c r="F112" t="s">
        <v>81</v>
      </c>
      <c r="G112" t="s">
        <v>273</v>
      </c>
      <c r="H112">
        <v>2024</v>
      </c>
      <c r="I112">
        <v>2023</v>
      </c>
      <c r="J112">
        <v>0</v>
      </c>
      <c r="K112">
        <v>9999999</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t="s">
        <v>274</v>
      </c>
      <c r="AL112">
        <v>0</v>
      </c>
      <c r="AM112" t="s">
        <v>274</v>
      </c>
      <c r="AN112" t="s">
        <v>274</v>
      </c>
      <c r="AO112">
        <v>0</v>
      </c>
      <c r="AP112" t="s">
        <v>276</v>
      </c>
      <c r="AQ112" t="s">
        <v>276</v>
      </c>
      <c r="AR112" t="s">
        <v>276</v>
      </c>
      <c r="AS112" t="s">
        <v>276</v>
      </c>
      <c r="AT112" t="s">
        <v>276</v>
      </c>
      <c r="AU112" t="s">
        <v>276</v>
      </c>
      <c r="AV112" t="s">
        <v>276</v>
      </c>
      <c r="AW112" t="s">
        <v>276</v>
      </c>
      <c r="AX112" t="s">
        <v>276</v>
      </c>
      <c r="AY112" t="s">
        <v>276</v>
      </c>
      <c r="AZ112" t="s">
        <v>276</v>
      </c>
      <c r="BA112" t="s">
        <v>276</v>
      </c>
      <c r="BB112" t="s">
        <v>276</v>
      </c>
      <c r="BC112" t="s">
        <v>276</v>
      </c>
      <c r="BD112" t="s">
        <v>276</v>
      </c>
      <c r="BE112" t="s">
        <v>276</v>
      </c>
      <c r="BF112" t="s">
        <v>276</v>
      </c>
      <c r="BG112" t="s">
        <v>276</v>
      </c>
      <c r="BH112" t="s">
        <v>276</v>
      </c>
      <c r="BI112" t="s">
        <v>276</v>
      </c>
      <c r="BJ112" t="s">
        <v>276</v>
      </c>
      <c r="BK112" t="s">
        <v>276</v>
      </c>
      <c r="BL112" t="s">
        <v>276</v>
      </c>
      <c r="BM112" t="s">
        <v>276</v>
      </c>
      <c r="BN112" t="s">
        <v>276</v>
      </c>
      <c r="BO112" t="s">
        <v>276</v>
      </c>
      <c r="BP112" t="s">
        <v>276</v>
      </c>
      <c r="BQ112" t="s">
        <v>276</v>
      </c>
      <c r="BR112" t="s">
        <v>276</v>
      </c>
      <c r="BS112" t="s">
        <v>276</v>
      </c>
      <c r="BT112" t="s">
        <v>276</v>
      </c>
      <c r="BU112" t="s">
        <v>276</v>
      </c>
      <c r="BV112" t="s">
        <v>276</v>
      </c>
      <c r="BW112" t="s">
        <v>276</v>
      </c>
      <c r="BX112" t="s">
        <v>276</v>
      </c>
      <c r="BY112" t="s">
        <v>276</v>
      </c>
      <c r="BZ112" t="s">
        <v>276</v>
      </c>
      <c r="CA112" t="s">
        <v>276</v>
      </c>
      <c r="CB112" t="s">
        <v>276</v>
      </c>
      <c r="CC112" t="s">
        <v>276</v>
      </c>
      <c r="CD112" t="s">
        <v>276</v>
      </c>
      <c r="CE112" t="s">
        <v>276</v>
      </c>
      <c r="CF112" t="s">
        <v>276</v>
      </c>
      <c r="CG112" t="s">
        <v>276</v>
      </c>
      <c r="CH112" t="s">
        <v>276</v>
      </c>
      <c r="CI112" t="s">
        <v>276</v>
      </c>
      <c r="CJ112" t="s">
        <v>276</v>
      </c>
      <c r="CK112" t="s">
        <v>276</v>
      </c>
      <c r="CL112" t="s">
        <v>276</v>
      </c>
      <c r="CM112" t="s">
        <v>276</v>
      </c>
      <c r="CN112" t="s">
        <v>276</v>
      </c>
      <c r="CO112" t="s">
        <v>276</v>
      </c>
      <c r="CP112" t="s">
        <v>276</v>
      </c>
      <c r="CQ112" t="s">
        <v>276</v>
      </c>
      <c r="CR112" t="s">
        <v>276</v>
      </c>
      <c r="CS112" t="s">
        <v>276</v>
      </c>
      <c r="CT112" t="s">
        <v>276</v>
      </c>
      <c r="CU112" t="s">
        <v>276</v>
      </c>
      <c r="CV112" t="s">
        <v>276</v>
      </c>
      <c r="CW112" t="s">
        <v>276</v>
      </c>
      <c r="CX112" t="s">
        <v>276</v>
      </c>
      <c r="CY112" t="s">
        <v>276</v>
      </c>
      <c r="CZ112" t="s">
        <v>276</v>
      </c>
      <c r="DA112" t="s">
        <v>276</v>
      </c>
      <c r="DB112" t="s">
        <v>276</v>
      </c>
      <c r="DC112" t="s">
        <v>276</v>
      </c>
      <c r="DD112" t="s">
        <v>276</v>
      </c>
      <c r="DE112" t="s">
        <v>276</v>
      </c>
    </row>
    <row r="113" spans="1:109">
      <c r="A113">
        <v>112</v>
      </c>
      <c r="B113" t="s">
        <v>272</v>
      </c>
      <c r="C113" t="s">
        <v>9</v>
      </c>
      <c r="D113">
        <v>13</v>
      </c>
      <c r="E113">
        <v>3</v>
      </c>
      <c r="F113" t="s">
        <v>81</v>
      </c>
      <c r="G113" t="s">
        <v>273</v>
      </c>
      <c r="H113">
        <v>2024</v>
      </c>
      <c r="I113">
        <v>2023</v>
      </c>
      <c r="J113">
        <v>0</v>
      </c>
      <c r="K113">
        <v>750</v>
      </c>
      <c r="L113">
        <v>2250</v>
      </c>
      <c r="M113">
        <v>3750</v>
      </c>
      <c r="N113">
        <v>5250</v>
      </c>
      <c r="O113">
        <v>7000</v>
      </c>
      <c r="P113">
        <v>9999999</v>
      </c>
      <c r="Q113">
        <v>0</v>
      </c>
      <c r="R113">
        <v>0</v>
      </c>
      <c r="S113">
        <v>0</v>
      </c>
      <c r="T113">
        <v>0</v>
      </c>
      <c r="U113">
        <v>0</v>
      </c>
      <c r="V113">
        <v>0</v>
      </c>
      <c r="W113">
        <v>0.01</v>
      </c>
      <c r="X113">
        <v>0.02</v>
      </c>
      <c r="Y113">
        <v>0.03</v>
      </c>
      <c r="Z113">
        <v>0.04</v>
      </c>
      <c r="AA113">
        <v>0.05</v>
      </c>
      <c r="AB113">
        <v>5.7500000000000002E-2</v>
      </c>
      <c r="AC113">
        <v>0</v>
      </c>
      <c r="AD113">
        <v>0</v>
      </c>
      <c r="AE113">
        <v>0</v>
      </c>
      <c r="AF113">
        <v>0</v>
      </c>
      <c r="AG113">
        <v>0</v>
      </c>
      <c r="AH113">
        <v>0</v>
      </c>
      <c r="AI113">
        <v>5400</v>
      </c>
      <c r="AJ113">
        <v>2700</v>
      </c>
      <c r="AK113" t="s">
        <v>274</v>
      </c>
      <c r="AL113">
        <v>3000</v>
      </c>
      <c r="AM113" t="s">
        <v>274</v>
      </c>
      <c r="AN113" t="s">
        <v>274</v>
      </c>
      <c r="AO113">
        <v>0</v>
      </c>
      <c r="AP113" t="s">
        <v>276</v>
      </c>
      <c r="AQ113" t="s">
        <v>276</v>
      </c>
      <c r="AR113" t="s">
        <v>276</v>
      </c>
      <c r="AS113" t="s">
        <v>276</v>
      </c>
      <c r="AT113" t="s">
        <v>276</v>
      </c>
      <c r="AU113" t="s">
        <v>276</v>
      </c>
      <c r="AV113" t="s">
        <v>276</v>
      </c>
      <c r="AW113" t="s">
        <v>276</v>
      </c>
      <c r="AX113" t="s">
        <v>276</v>
      </c>
      <c r="AY113" t="s">
        <v>276</v>
      </c>
      <c r="AZ113" t="s">
        <v>276</v>
      </c>
      <c r="BA113" t="s">
        <v>276</v>
      </c>
      <c r="BB113" t="s">
        <v>276</v>
      </c>
      <c r="BC113" t="s">
        <v>276</v>
      </c>
      <c r="BD113" t="s">
        <v>276</v>
      </c>
      <c r="BE113" t="s">
        <v>276</v>
      </c>
      <c r="BF113" t="s">
        <v>276</v>
      </c>
      <c r="BG113" t="s">
        <v>276</v>
      </c>
      <c r="BH113" t="s">
        <v>276</v>
      </c>
      <c r="BI113" t="s">
        <v>276</v>
      </c>
      <c r="BJ113" t="s">
        <v>276</v>
      </c>
      <c r="BK113" t="s">
        <v>276</v>
      </c>
      <c r="BL113" t="s">
        <v>276</v>
      </c>
      <c r="BM113" t="s">
        <v>276</v>
      </c>
      <c r="BN113" t="s">
        <v>276</v>
      </c>
      <c r="BO113" t="s">
        <v>276</v>
      </c>
      <c r="BP113" t="s">
        <v>276</v>
      </c>
      <c r="BQ113" t="s">
        <v>276</v>
      </c>
      <c r="BR113" t="s">
        <v>276</v>
      </c>
      <c r="BS113" t="s">
        <v>276</v>
      </c>
      <c r="BT113" t="s">
        <v>276</v>
      </c>
      <c r="BU113" t="s">
        <v>276</v>
      </c>
      <c r="BV113" t="s">
        <v>276</v>
      </c>
      <c r="BW113" t="s">
        <v>276</v>
      </c>
      <c r="BX113" t="s">
        <v>276</v>
      </c>
      <c r="BY113" t="s">
        <v>276</v>
      </c>
      <c r="BZ113" t="s">
        <v>276</v>
      </c>
      <c r="CA113" t="s">
        <v>276</v>
      </c>
      <c r="CB113" t="s">
        <v>276</v>
      </c>
      <c r="CC113" t="s">
        <v>276</v>
      </c>
      <c r="CD113" t="s">
        <v>276</v>
      </c>
      <c r="CE113" t="s">
        <v>276</v>
      </c>
      <c r="CF113" t="s">
        <v>276</v>
      </c>
      <c r="CG113" t="s">
        <v>276</v>
      </c>
      <c r="CH113" t="s">
        <v>276</v>
      </c>
      <c r="CI113" t="s">
        <v>276</v>
      </c>
      <c r="CJ113" t="s">
        <v>276</v>
      </c>
      <c r="CK113" t="s">
        <v>276</v>
      </c>
      <c r="CL113" t="s">
        <v>276</v>
      </c>
      <c r="CM113" t="s">
        <v>276</v>
      </c>
      <c r="CN113" t="s">
        <v>276</v>
      </c>
      <c r="CO113" t="s">
        <v>276</v>
      </c>
      <c r="CP113" t="s">
        <v>276</v>
      </c>
      <c r="CQ113" t="s">
        <v>276</v>
      </c>
      <c r="CR113" t="s">
        <v>276</v>
      </c>
      <c r="CS113" t="s">
        <v>276</v>
      </c>
      <c r="CT113" t="s">
        <v>276</v>
      </c>
      <c r="CU113" t="s">
        <v>276</v>
      </c>
      <c r="CV113" t="s">
        <v>276</v>
      </c>
      <c r="CW113" t="s">
        <v>276</v>
      </c>
      <c r="CX113" t="s">
        <v>276</v>
      </c>
      <c r="CY113" t="s">
        <v>276</v>
      </c>
      <c r="CZ113" t="s">
        <v>276</v>
      </c>
      <c r="DA113" t="s">
        <v>276</v>
      </c>
      <c r="DB113" t="s">
        <v>276</v>
      </c>
      <c r="DC113" t="s">
        <v>276</v>
      </c>
      <c r="DD113" t="s">
        <v>276</v>
      </c>
      <c r="DE113" t="s">
        <v>276</v>
      </c>
    </row>
    <row r="114" spans="1:109">
      <c r="A114">
        <v>113</v>
      </c>
      <c r="B114" t="s">
        <v>272</v>
      </c>
      <c r="C114" t="s">
        <v>10</v>
      </c>
      <c r="D114">
        <v>15</v>
      </c>
      <c r="E114">
        <v>3</v>
      </c>
      <c r="F114" t="s">
        <v>81</v>
      </c>
      <c r="G114" t="s">
        <v>273</v>
      </c>
      <c r="H114">
        <v>2024</v>
      </c>
      <c r="I114">
        <v>2023</v>
      </c>
      <c r="J114">
        <v>0</v>
      </c>
      <c r="K114">
        <v>2400</v>
      </c>
      <c r="L114">
        <v>4800</v>
      </c>
      <c r="M114">
        <v>9600</v>
      </c>
      <c r="N114">
        <v>14400</v>
      </c>
      <c r="O114">
        <v>19200</v>
      </c>
      <c r="P114">
        <v>24000</v>
      </c>
      <c r="Q114">
        <v>36000</v>
      </c>
      <c r="R114">
        <v>48000</v>
      </c>
      <c r="S114">
        <v>150000</v>
      </c>
      <c r="T114">
        <v>175000</v>
      </c>
      <c r="U114" s="78">
        <v>200000</v>
      </c>
      <c r="V114">
        <v>9999999</v>
      </c>
      <c r="W114">
        <v>1.4E-2</v>
      </c>
      <c r="X114">
        <v>3.2000000000000001E-2</v>
      </c>
      <c r="Y114">
        <v>5.5E-2</v>
      </c>
      <c r="Z114">
        <v>6.4000000000000001E-2</v>
      </c>
      <c r="AA114">
        <v>6.8000000000000005E-2</v>
      </c>
      <c r="AB114">
        <v>7.1999999999999995E-2</v>
      </c>
      <c r="AC114">
        <v>7.5999999999999998E-2</v>
      </c>
      <c r="AD114">
        <v>7.9000000000000001E-2</v>
      </c>
      <c r="AE114">
        <v>8.2500000000000004E-2</v>
      </c>
      <c r="AF114">
        <v>0.09</v>
      </c>
      <c r="AG114">
        <v>0.1</v>
      </c>
      <c r="AH114">
        <v>0.11</v>
      </c>
      <c r="AI114">
        <v>2200</v>
      </c>
      <c r="AJ114">
        <v>1144</v>
      </c>
      <c r="AK114" t="s">
        <v>274</v>
      </c>
      <c r="AL114">
        <v>1144</v>
      </c>
      <c r="AM114" t="s">
        <v>274</v>
      </c>
      <c r="AN114" t="s">
        <v>274</v>
      </c>
      <c r="AO114">
        <v>0</v>
      </c>
      <c r="AP114" t="s">
        <v>276</v>
      </c>
      <c r="AQ114" t="s">
        <v>276</v>
      </c>
      <c r="AR114" t="s">
        <v>276</v>
      </c>
      <c r="AS114" t="s">
        <v>276</v>
      </c>
      <c r="AT114" t="s">
        <v>276</v>
      </c>
      <c r="AU114" t="s">
        <v>276</v>
      </c>
      <c r="AV114" t="s">
        <v>276</v>
      </c>
      <c r="AW114" t="s">
        <v>276</v>
      </c>
      <c r="AX114" t="s">
        <v>276</v>
      </c>
      <c r="AY114" t="s">
        <v>276</v>
      </c>
      <c r="AZ114" t="s">
        <v>276</v>
      </c>
      <c r="BA114" t="s">
        <v>276</v>
      </c>
      <c r="BB114" t="s">
        <v>276</v>
      </c>
      <c r="BC114" t="s">
        <v>276</v>
      </c>
      <c r="BD114" t="s">
        <v>276</v>
      </c>
      <c r="BE114" t="s">
        <v>276</v>
      </c>
      <c r="BF114" t="s">
        <v>276</v>
      </c>
      <c r="BG114" t="s">
        <v>276</v>
      </c>
      <c r="BH114" t="s">
        <v>276</v>
      </c>
      <c r="BI114" t="s">
        <v>276</v>
      </c>
      <c r="BJ114" t="s">
        <v>276</v>
      </c>
      <c r="BK114" t="s">
        <v>276</v>
      </c>
      <c r="BL114" t="s">
        <v>276</v>
      </c>
      <c r="BM114" t="s">
        <v>276</v>
      </c>
      <c r="BN114" t="s">
        <v>276</v>
      </c>
      <c r="BO114" t="s">
        <v>276</v>
      </c>
      <c r="BP114" t="s">
        <v>276</v>
      </c>
      <c r="BQ114" t="s">
        <v>276</v>
      </c>
      <c r="BR114" t="s">
        <v>276</v>
      </c>
      <c r="BS114" t="s">
        <v>276</v>
      </c>
      <c r="BT114" t="s">
        <v>276</v>
      </c>
      <c r="BU114" t="s">
        <v>276</v>
      </c>
      <c r="BV114" t="s">
        <v>276</v>
      </c>
      <c r="BW114" t="s">
        <v>276</v>
      </c>
      <c r="BX114" t="s">
        <v>276</v>
      </c>
      <c r="BY114" t="s">
        <v>276</v>
      </c>
      <c r="BZ114" t="s">
        <v>276</v>
      </c>
      <c r="CA114" t="s">
        <v>276</v>
      </c>
      <c r="CB114" t="s">
        <v>276</v>
      </c>
      <c r="CC114" t="s">
        <v>276</v>
      </c>
      <c r="CD114" t="s">
        <v>276</v>
      </c>
      <c r="CE114" t="s">
        <v>276</v>
      </c>
      <c r="CF114" t="s">
        <v>276</v>
      </c>
      <c r="CG114" t="s">
        <v>276</v>
      </c>
      <c r="CH114" t="s">
        <v>276</v>
      </c>
      <c r="CI114" t="s">
        <v>276</v>
      </c>
      <c r="CJ114" t="s">
        <v>276</v>
      </c>
      <c r="CK114" t="s">
        <v>276</v>
      </c>
      <c r="CL114" t="s">
        <v>276</v>
      </c>
      <c r="CM114" t="s">
        <v>276</v>
      </c>
      <c r="CN114" t="s">
        <v>276</v>
      </c>
      <c r="CO114" t="s">
        <v>276</v>
      </c>
      <c r="CP114" t="s">
        <v>276</v>
      </c>
      <c r="CQ114" t="s">
        <v>276</v>
      </c>
      <c r="CR114" t="s">
        <v>276</v>
      </c>
      <c r="CS114" t="s">
        <v>276</v>
      </c>
      <c r="CT114" t="s">
        <v>276</v>
      </c>
      <c r="CU114" t="s">
        <v>276</v>
      </c>
      <c r="CV114" t="s">
        <v>276</v>
      </c>
      <c r="CW114" t="s">
        <v>276</v>
      </c>
      <c r="CX114" t="s">
        <v>276</v>
      </c>
      <c r="CY114" t="s">
        <v>276</v>
      </c>
      <c r="CZ114" t="s">
        <v>276</v>
      </c>
      <c r="DA114" t="s">
        <v>276</v>
      </c>
      <c r="DB114" t="s">
        <v>276</v>
      </c>
      <c r="DC114" t="s">
        <v>276</v>
      </c>
      <c r="DD114" t="s">
        <v>276</v>
      </c>
      <c r="DE114" t="s">
        <v>276</v>
      </c>
    </row>
    <row r="115" spans="1:109">
      <c r="A115">
        <v>114</v>
      </c>
      <c r="B115" t="s">
        <v>272</v>
      </c>
      <c r="C115" t="s">
        <v>11</v>
      </c>
      <c r="D115">
        <v>16</v>
      </c>
      <c r="E115">
        <v>3</v>
      </c>
      <c r="F115" t="s">
        <v>81</v>
      </c>
      <c r="G115" t="s">
        <v>273</v>
      </c>
      <c r="H115">
        <v>2024</v>
      </c>
      <c r="I115">
        <v>2023</v>
      </c>
      <c r="J115">
        <v>4489</v>
      </c>
      <c r="K115">
        <v>9999999</v>
      </c>
      <c r="L115">
        <v>0</v>
      </c>
      <c r="M115">
        <v>0</v>
      </c>
      <c r="N115">
        <v>0</v>
      </c>
      <c r="O115">
        <v>0</v>
      </c>
      <c r="P115">
        <v>0</v>
      </c>
      <c r="Q115">
        <v>0</v>
      </c>
      <c r="R115">
        <v>0</v>
      </c>
      <c r="S115">
        <v>0</v>
      </c>
      <c r="T115">
        <v>0</v>
      </c>
      <c r="U115">
        <v>0</v>
      </c>
      <c r="V115">
        <v>0</v>
      </c>
      <c r="W115">
        <v>5.8000000000000003E-2</v>
      </c>
      <c r="X115">
        <v>0</v>
      </c>
      <c r="Y115">
        <v>0</v>
      </c>
      <c r="Z115">
        <v>0</v>
      </c>
      <c r="AA115">
        <v>0</v>
      </c>
      <c r="AB115">
        <v>0</v>
      </c>
      <c r="AC115">
        <v>0</v>
      </c>
      <c r="AD115">
        <v>0</v>
      </c>
      <c r="AE115">
        <v>0</v>
      </c>
      <c r="AF115">
        <v>0</v>
      </c>
      <c r="AG115">
        <v>0</v>
      </c>
      <c r="AH115">
        <v>0</v>
      </c>
      <c r="AI115">
        <v>13850</v>
      </c>
      <c r="AJ115">
        <v>0</v>
      </c>
      <c r="AK115" t="s">
        <v>274</v>
      </c>
      <c r="AL115">
        <v>0</v>
      </c>
      <c r="AM115" t="s">
        <v>274</v>
      </c>
      <c r="AN115" t="s">
        <v>274</v>
      </c>
      <c r="AO115">
        <v>0</v>
      </c>
      <c r="AP115" t="s">
        <v>276</v>
      </c>
      <c r="AQ115" t="s">
        <v>276</v>
      </c>
      <c r="AR115" t="s">
        <v>276</v>
      </c>
      <c r="AS115" t="s">
        <v>276</v>
      </c>
      <c r="AT115" t="s">
        <v>276</v>
      </c>
      <c r="AU115" t="s">
        <v>276</v>
      </c>
      <c r="AV115" t="s">
        <v>276</v>
      </c>
      <c r="AW115" t="s">
        <v>276</v>
      </c>
      <c r="AX115" t="s">
        <v>276</v>
      </c>
      <c r="AY115" t="s">
        <v>276</v>
      </c>
      <c r="AZ115" t="s">
        <v>276</v>
      </c>
      <c r="BA115" t="s">
        <v>276</v>
      </c>
      <c r="BB115" t="s">
        <v>276</v>
      </c>
      <c r="BC115" t="s">
        <v>276</v>
      </c>
      <c r="BD115" t="s">
        <v>276</v>
      </c>
      <c r="BE115" t="s">
        <v>276</v>
      </c>
      <c r="BF115" t="s">
        <v>276</v>
      </c>
      <c r="BG115" t="s">
        <v>276</v>
      </c>
      <c r="BH115" t="s">
        <v>276</v>
      </c>
      <c r="BI115" t="s">
        <v>276</v>
      </c>
      <c r="BJ115" t="s">
        <v>276</v>
      </c>
      <c r="BK115" t="s">
        <v>276</v>
      </c>
      <c r="BL115" t="s">
        <v>276</v>
      </c>
      <c r="BM115" t="s">
        <v>276</v>
      </c>
      <c r="BN115" t="s">
        <v>276</v>
      </c>
      <c r="BO115" t="s">
        <v>276</v>
      </c>
      <c r="BP115" t="s">
        <v>276</v>
      </c>
      <c r="BQ115" t="s">
        <v>276</v>
      </c>
      <c r="BR115" t="s">
        <v>276</v>
      </c>
      <c r="BS115" t="s">
        <v>276</v>
      </c>
      <c r="BT115" t="s">
        <v>276</v>
      </c>
      <c r="BU115" t="s">
        <v>276</v>
      </c>
      <c r="BV115" t="s">
        <v>276</v>
      </c>
      <c r="BW115" t="s">
        <v>276</v>
      </c>
      <c r="BX115" t="s">
        <v>276</v>
      </c>
      <c r="BY115" t="s">
        <v>276</v>
      </c>
      <c r="BZ115" t="s">
        <v>276</v>
      </c>
      <c r="CA115" t="s">
        <v>276</v>
      </c>
      <c r="CB115" t="s">
        <v>276</v>
      </c>
      <c r="CC115" t="s">
        <v>276</v>
      </c>
      <c r="CD115" t="s">
        <v>276</v>
      </c>
      <c r="CE115" t="s">
        <v>276</v>
      </c>
      <c r="CF115" t="s">
        <v>276</v>
      </c>
      <c r="CG115" t="s">
        <v>276</v>
      </c>
      <c r="CH115" t="s">
        <v>276</v>
      </c>
      <c r="CI115" t="s">
        <v>276</v>
      </c>
      <c r="CJ115" t="s">
        <v>276</v>
      </c>
      <c r="CK115" t="s">
        <v>276</v>
      </c>
      <c r="CL115" t="s">
        <v>276</v>
      </c>
      <c r="CM115" t="s">
        <v>276</v>
      </c>
      <c r="CN115" t="s">
        <v>276</v>
      </c>
      <c r="CO115" t="s">
        <v>276</v>
      </c>
      <c r="CP115" t="s">
        <v>276</v>
      </c>
      <c r="CQ115" t="s">
        <v>276</v>
      </c>
      <c r="CR115" t="s">
        <v>276</v>
      </c>
      <c r="CS115" t="s">
        <v>276</v>
      </c>
      <c r="CT115" t="s">
        <v>276</v>
      </c>
      <c r="CU115" t="s">
        <v>276</v>
      </c>
      <c r="CV115" t="s">
        <v>276</v>
      </c>
      <c r="CW115" t="s">
        <v>276</v>
      </c>
      <c r="CX115" t="s">
        <v>276</v>
      </c>
      <c r="CY115" t="s">
        <v>276</v>
      </c>
      <c r="CZ115" t="s">
        <v>276</v>
      </c>
      <c r="DA115" t="s">
        <v>276</v>
      </c>
      <c r="DB115" t="s">
        <v>276</v>
      </c>
      <c r="DC115" t="s">
        <v>276</v>
      </c>
      <c r="DD115" t="s">
        <v>276</v>
      </c>
      <c r="DE115" t="s">
        <v>276</v>
      </c>
    </row>
    <row r="116" spans="1:109">
      <c r="A116">
        <v>115</v>
      </c>
      <c r="B116" t="s">
        <v>272</v>
      </c>
      <c r="C116" t="s">
        <v>12</v>
      </c>
      <c r="D116">
        <v>17</v>
      </c>
      <c r="E116">
        <v>3</v>
      </c>
      <c r="F116" t="s">
        <v>81</v>
      </c>
      <c r="G116" t="s">
        <v>273</v>
      </c>
      <c r="H116">
        <v>2024</v>
      </c>
      <c r="I116">
        <v>2023</v>
      </c>
      <c r="J116">
        <v>0</v>
      </c>
      <c r="K116">
        <v>9999999</v>
      </c>
      <c r="L116">
        <v>0</v>
      </c>
      <c r="M116">
        <v>0</v>
      </c>
      <c r="N116">
        <v>0</v>
      </c>
      <c r="O116">
        <v>0</v>
      </c>
      <c r="P116">
        <v>0</v>
      </c>
      <c r="Q116">
        <v>0</v>
      </c>
      <c r="R116">
        <v>0</v>
      </c>
      <c r="S116">
        <v>0</v>
      </c>
      <c r="T116">
        <v>0</v>
      </c>
      <c r="U116">
        <v>0</v>
      </c>
      <c r="V116">
        <v>0</v>
      </c>
      <c r="W116">
        <v>4.9500000000000002E-2</v>
      </c>
      <c r="X116">
        <v>0</v>
      </c>
      <c r="Y116">
        <v>0</v>
      </c>
      <c r="Z116">
        <v>0</v>
      </c>
      <c r="AA116">
        <v>0</v>
      </c>
      <c r="AB116">
        <v>0</v>
      </c>
      <c r="AC116">
        <v>0</v>
      </c>
      <c r="AD116">
        <v>0</v>
      </c>
      <c r="AE116">
        <v>0</v>
      </c>
      <c r="AF116">
        <v>0</v>
      </c>
      <c r="AG116">
        <v>0</v>
      </c>
      <c r="AH116">
        <v>0</v>
      </c>
      <c r="AI116">
        <v>0</v>
      </c>
      <c r="AJ116">
        <v>2425</v>
      </c>
      <c r="AK116" t="s">
        <v>274</v>
      </c>
      <c r="AL116">
        <v>2425</v>
      </c>
      <c r="AM116" t="s">
        <v>274</v>
      </c>
      <c r="AN116" t="s">
        <v>274</v>
      </c>
      <c r="AO116">
        <v>0</v>
      </c>
      <c r="AP116" t="s">
        <v>276</v>
      </c>
      <c r="AQ116" t="s">
        <v>276</v>
      </c>
      <c r="AR116" t="s">
        <v>276</v>
      </c>
      <c r="AS116" t="s">
        <v>276</v>
      </c>
      <c r="AT116" t="s">
        <v>276</v>
      </c>
      <c r="AU116" t="s">
        <v>276</v>
      </c>
      <c r="AV116" t="s">
        <v>276</v>
      </c>
      <c r="AW116" t="s">
        <v>276</v>
      </c>
      <c r="AX116" t="s">
        <v>276</v>
      </c>
      <c r="AY116" t="s">
        <v>276</v>
      </c>
      <c r="AZ116" t="s">
        <v>276</v>
      </c>
      <c r="BA116" t="s">
        <v>276</v>
      </c>
      <c r="BB116" t="s">
        <v>276</v>
      </c>
      <c r="BC116" t="s">
        <v>276</v>
      </c>
      <c r="BD116" t="s">
        <v>276</v>
      </c>
      <c r="BE116" t="s">
        <v>276</v>
      </c>
      <c r="BF116" t="s">
        <v>276</v>
      </c>
      <c r="BG116" t="s">
        <v>276</v>
      </c>
      <c r="BH116" t="s">
        <v>276</v>
      </c>
      <c r="BI116" t="s">
        <v>276</v>
      </c>
      <c r="BJ116" t="s">
        <v>276</v>
      </c>
      <c r="BK116" t="s">
        <v>276</v>
      </c>
      <c r="BL116" t="s">
        <v>276</v>
      </c>
      <c r="BM116" t="s">
        <v>276</v>
      </c>
      <c r="BN116" t="s">
        <v>276</v>
      </c>
      <c r="BO116" t="s">
        <v>276</v>
      </c>
      <c r="BP116" t="s">
        <v>276</v>
      </c>
      <c r="BQ116" t="s">
        <v>276</v>
      </c>
      <c r="BR116" t="s">
        <v>276</v>
      </c>
      <c r="BS116" t="s">
        <v>276</v>
      </c>
      <c r="BT116" t="s">
        <v>276</v>
      </c>
      <c r="BU116" t="s">
        <v>276</v>
      </c>
      <c r="BV116" t="s">
        <v>276</v>
      </c>
      <c r="BW116" t="s">
        <v>276</v>
      </c>
      <c r="BX116" t="s">
        <v>276</v>
      </c>
      <c r="BY116" t="s">
        <v>276</v>
      </c>
      <c r="BZ116">
        <v>250000</v>
      </c>
      <c r="CA116" t="s">
        <v>276</v>
      </c>
      <c r="CB116" t="s">
        <v>276</v>
      </c>
      <c r="CC116" t="s">
        <v>276</v>
      </c>
      <c r="CD116" t="s">
        <v>276</v>
      </c>
      <c r="CE116" t="s">
        <v>276</v>
      </c>
      <c r="CF116" t="s">
        <v>276</v>
      </c>
      <c r="CG116" t="s">
        <v>276</v>
      </c>
      <c r="CH116" t="s">
        <v>276</v>
      </c>
      <c r="CI116" t="s">
        <v>276</v>
      </c>
      <c r="CJ116" t="s">
        <v>276</v>
      </c>
      <c r="CK116" t="s">
        <v>276</v>
      </c>
      <c r="CL116" t="s">
        <v>276</v>
      </c>
      <c r="CM116" t="s">
        <v>276</v>
      </c>
      <c r="CN116" t="s">
        <v>276</v>
      </c>
      <c r="CO116" t="s">
        <v>276</v>
      </c>
      <c r="CP116" t="s">
        <v>276</v>
      </c>
      <c r="CQ116" t="s">
        <v>276</v>
      </c>
      <c r="CR116" t="s">
        <v>276</v>
      </c>
      <c r="CS116" t="s">
        <v>276</v>
      </c>
      <c r="CT116" t="s">
        <v>276</v>
      </c>
      <c r="CU116" t="s">
        <v>276</v>
      </c>
      <c r="CV116" t="s">
        <v>276</v>
      </c>
      <c r="CW116" t="s">
        <v>276</v>
      </c>
      <c r="CX116" t="s">
        <v>276</v>
      </c>
      <c r="CY116" t="s">
        <v>276</v>
      </c>
      <c r="CZ116" t="s">
        <v>276</v>
      </c>
      <c r="DA116" t="s">
        <v>276</v>
      </c>
      <c r="DB116" t="s">
        <v>276</v>
      </c>
      <c r="DC116" t="s">
        <v>276</v>
      </c>
      <c r="DD116" t="s">
        <v>276</v>
      </c>
      <c r="DE116" t="s">
        <v>276</v>
      </c>
    </row>
    <row r="117" spans="1:109">
      <c r="A117">
        <v>116</v>
      </c>
      <c r="B117" t="s">
        <v>272</v>
      </c>
      <c r="C117" t="s">
        <v>13</v>
      </c>
      <c r="D117">
        <v>18</v>
      </c>
      <c r="E117">
        <v>3</v>
      </c>
      <c r="F117" t="s">
        <v>81</v>
      </c>
      <c r="G117" t="s">
        <v>273</v>
      </c>
      <c r="H117">
        <v>2024</v>
      </c>
      <c r="I117">
        <v>2023</v>
      </c>
      <c r="J117">
        <v>0</v>
      </c>
      <c r="K117">
        <v>9999999</v>
      </c>
      <c r="L117">
        <v>0</v>
      </c>
      <c r="M117">
        <v>0</v>
      </c>
      <c r="N117">
        <v>0</v>
      </c>
      <c r="O117">
        <v>0</v>
      </c>
      <c r="P117">
        <v>0</v>
      </c>
      <c r="Q117">
        <v>0</v>
      </c>
      <c r="R117">
        <v>0</v>
      </c>
      <c r="S117">
        <v>0</v>
      </c>
      <c r="T117">
        <v>0</v>
      </c>
      <c r="U117">
        <v>0</v>
      </c>
      <c r="V117">
        <v>0</v>
      </c>
      <c r="W117">
        <v>3.15E-2</v>
      </c>
      <c r="X117">
        <v>0</v>
      </c>
      <c r="Y117">
        <v>0</v>
      </c>
      <c r="Z117">
        <v>0</v>
      </c>
      <c r="AA117">
        <v>0</v>
      </c>
      <c r="AB117">
        <v>0</v>
      </c>
      <c r="AC117">
        <v>0</v>
      </c>
      <c r="AD117">
        <v>0</v>
      </c>
      <c r="AE117">
        <v>0</v>
      </c>
      <c r="AF117">
        <v>0</v>
      </c>
      <c r="AG117">
        <v>0</v>
      </c>
      <c r="AH117">
        <v>0</v>
      </c>
      <c r="AI117">
        <v>0</v>
      </c>
      <c r="AJ117">
        <v>1000</v>
      </c>
      <c r="AK117" t="s">
        <v>274</v>
      </c>
      <c r="AL117">
        <v>1000</v>
      </c>
      <c r="AM117" t="s">
        <v>274</v>
      </c>
      <c r="AN117" t="s">
        <v>274</v>
      </c>
      <c r="AO117">
        <v>0</v>
      </c>
      <c r="AP117" t="s">
        <v>276</v>
      </c>
      <c r="AQ117" t="s">
        <v>276</v>
      </c>
      <c r="AR117" t="s">
        <v>276</v>
      </c>
      <c r="AS117" t="s">
        <v>276</v>
      </c>
      <c r="AT117" t="s">
        <v>276</v>
      </c>
      <c r="AU117" t="s">
        <v>276</v>
      </c>
      <c r="AV117" t="s">
        <v>276</v>
      </c>
      <c r="AW117" t="s">
        <v>276</v>
      </c>
      <c r="AX117" t="s">
        <v>276</v>
      </c>
      <c r="AY117" t="s">
        <v>276</v>
      </c>
      <c r="AZ117" t="s">
        <v>276</v>
      </c>
      <c r="BA117" t="s">
        <v>276</v>
      </c>
      <c r="BB117" t="s">
        <v>276</v>
      </c>
      <c r="BC117" t="s">
        <v>276</v>
      </c>
      <c r="BD117" t="s">
        <v>276</v>
      </c>
      <c r="BE117" t="s">
        <v>276</v>
      </c>
      <c r="BF117" t="s">
        <v>276</v>
      </c>
      <c r="BG117" t="s">
        <v>276</v>
      </c>
      <c r="BH117" t="s">
        <v>276</v>
      </c>
      <c r="BI117" t="s">
        <v>276</v>
      </c>
      <c r="BJ117" t="s">
        <v>276</v>
      </c>
      <c r="BK117" t="s">
        <v>276</v>
      </c>
      <c r="BL117" t="s">
        <v>276</v>
      </c>
      <c r="BM117" t="s">
        <v>276</v>
      </c>
      <c r="BN117" t="s">
        <v>276</v>
      </c>
      <c r="BO117" t="s">
        <v>276</v>
      </c>
      <c r="BP117" t="s">
        <v>276</v>
      </c>
      <c r="BQ117" t="s">
        <v>276</v>
      </c>
      <c r="BR117" t="s">
        <v>276</v>
      </c>
      <c r="BS117" t="s">
        <v>276</v>
      </c>
      <c r="BT117" t="s">
        <v>276</v>
      </c>
      <c r="BU117" t="s">
        <v>276</v>
      </c>
      <c r="BV117" t="s">
        <v>276</v>
      </c>
      <c r="BW117" t="s">
        <v>276</v>
      </c>
      <c r="BX117" t="s">
        <v>276</v>
      </c>
      <c r="BY117" t="s">
        <v>276</v>
      </c>
      <c r="BZ117" t="s">
        <v>276</v>
      </c>
      <c r="CA117" t="s">
        <v>276</v>
      </c>
      <c r="CB117" t="s">
        <v>276</v>
      </c>
      <c r="CC117" t="s">
        <v>276</v>
      </c>
      <c r="CD117" t="s">
        <v>276</v>
      </c>
      <c r="CE117" t="s">
        <v>276</v>
      </c>
      <c r="CF117" t="s">
        <v>276</v>
      </c>
      <c r="CG117" t="s">
        <v>276</v>
      </c>
      <c r="CH117" t="s">
        <v>276</v>
      </c>
      <c r="CI117" t="s">
        <v>276</v>
      </c>
      <c r="CJ117" t="s">
        <v>276</v>
      </c>
      <c r="CK117" t="s">
        <v>276</v>
      </c>
      <c r="CL117" t="s">
        <v>276</v>
      </c>
      <c r="CM117" t="s">
        <v>276</v>
      </c>
      <c r="CN117" t="s">
        <v>276</v>
      </c>
      <c r="CO117" t="s">
        <v>276</v>
      </c>
      <c r="CP117" t="s">
        <v>276</v>
      </c>
      <c r="CQ117" t="s">
        <v>276</v>
      </c>
      <c r="CR117" t="s">
        <v>276</v>
      </c>
      <c r="CS117" t="s">
        <v>276</v>
      </c>
      <c r="CT117" t="s">
        <v>276</v>
      </c>
      <c r="CU117" t="s">
        <v>276</v>
      </c>
      <c r="CV117" t="s">
        <v>276</v>
      </c>
      <c r="CW117" t="s">
        <v>276</v>
      </c>
      <c r="CX117" t="s">
        <v>276</v>
      </c>
      <c r="CY117" t="s">
        <v>276</v>
      </c>
      <c r="CZ117" t="s">
        <v>276</v>
      </c>
      <c r="DA117" t="s">
        <v>276</v>
      </c>
      <c r="DB117" t="s">
        <v>276</v>
      </c>
      <c r="DC117" t="s">
        <v>276</v>
      </c>
      <c r="DD117" t="s">
        <v>276</v>
      </c>
      <c r="DE117" t="s">
        <v>276</v>
      </c>
    </row>
    <row r="118" spans="1:109">
      <c r="A118">
        <v>117</v>
      </c>
      <c r="B118" t="s">
        <v>272</v>
      </c>
      <c r="C118" t="s">
        <v>14</v>
      </c>
      <c r="D118">
        <v>19</v>
      </c>
      <c r="E118">
        <v>3</v>
      </c>
      <c r="F118" t="s">
        <v>81</v>
      </c>
      <c r="G118" t="s">
        <v>273</v>
      </c>
      <c r="H118">
        <v>2024</v>
      </c>
      <c r="I118">
        <v>2023</v>
      </c>
      <c r="J118">
        <v>0</v>
      </c>
      <c r="K118">
        <v>6000</v>
      </c>
      <c r="L118">
        <v>30000</v>
      </c>
      <c r="M118">
        <v>75000</v>
      </c>
      <c r="N118">
        <v>9999999</v>
      </c>
      <c r="O118">
        <v>0</v>
      </c>
      <c r="P118">
        <v>0</v>
      </c>
      <c r="Q118">
        <v>0</v>
      </c>
      <c r="R118">
        <v>0</v>
      </c>
      <c r="S118">
        <v>0</v>
      </c>
      <c r="T118">
        <v>0</v>
      </c>
      <c r="U118">
        <v>0</v>
      </c>
      <c r="V118">
        <v>0</v>
      </c>
      <c r="W118">
        <v>4.3999999999999997E-2</v>
      </c>
      <c r="X118">
        <v>4.82E-2</v>
      </c>
      <c r="Y118">
        <v>5.7000000000000002E-2</v>
      </c>
      <c r="Z118">
        <v>0.06</v>
      </c>
      <c r="AA118">
        <v>0</v>
      </c>
      <c r="AB118">
        <v>0</v>
      </c>
      <c r="AC118">
        <v>0</v>
      </c>
      <c r="AD118">
        <v>0</v>
      </c>
      <c r="AE118">
        <v>0</v>
      </c>
      <c r="AF118">
        <v>0</v>
      </c>
      <c r="AG118">
        <v>0</v>
      </c>
      <c r="AH118">
        <v>0</v>
      </c>
      <c r="AI118">
        <v>0</v>
      </c>
      <c r="AJ118">
        <v>40</v>
      </c>
      <c r="AK118" t="s">
        <v>275</v>
      </c>
      <c r="AL118">
        <v>40</v>
      </c>
      <c r="AM118" t="s">
        <v>275</v>
      </c>
      <c r="AN118" t="s">
        <v>275</v>
      </c>
      <c r="AO118">
        <v>0</v>
      </c>
      <c r="AP118" t="s">
        <v>276</v>
      </c>
      <c r="AQ118" t="s">
        <v>276</v>
      </c>
      <c r="AR118" t="s">
        <v>276</v>
      </c>
      <c r="AS118" t="s">
        <v>276</v>
      </c>
      <c r="AT118" t="s">
        <v>276</v>
      </c>
      <c r="AU118" t="s">
        <v>276</v>
      </c>
      <c r="AV118" t="s">
        <v>276</v>
      </c>
      <c r="AW118" t="s">
        <v>276</v>
      </c>
      <c r="AX118" t="s">
        <v>276</v>
      </c>
      <c r="AY118" t="s">
        <v>276</v>
      </c>
      <c r="AZ118" t="s">
        <v>276</v>
      </c>
      <c r="BA118" t="s">
        <v>276</v>
      </c>
      <c r="BB118" t="s">
        <v>276</v>
      </c>
      <c r="BC118" t="s">
        <v>276</v>
      </c>
      <c r="BD118" t="s">
        <v>276</v>
      </c>
      <c r="BE118" t="s">
        <v>276</v>
      </c>
      <c r="BF118" t="s">
        <v>276</v>
      </c>
      <c r="BG118" t="s">
        <v>276</v>
      </c>
      <c r="BH118" t="s">
        <v>276</v>
      </c>
      <c r="BI118" t="s">
        <v>276</v>
      </c>
      <c r="BJ118" t="s">
        <v>276</v>
      </c>
      <c r="BK118" t="s">
        <v>276</v>
      </c>
      <c r="BL118" t="s">
        <v>276</v>
      </c>
      <c r="BM118" t="s">
        <v>276</v>
      </c>
      <c r="BN118" t="s">
        <v>276</v>
      </c>
      <c r="BO118" t="s">
        <v>276</v>
      </c>
      <c r="BP118" t="s">
        <v>276</v>
      </c>
      <c r="BQ118" t="s">
        <v>276</v>
      </c>
      <c r="BR118" t="s">
        <v>276</v>
      </c>
      <c r="BS118" t="s">
        <v>276</v>
      </c>
      <c r="BT118" t="s">
        <v>276</v>
      </c>
      <c r="BU118" t="s">
        <v>276</v>
      </c>
      <c r="BV118" t="s">
        <v>276</v>
      </c>
      <c r="BW118" t="s">
        <v>276</v>
      </c>
      <c r="BX118" t="s">
        <v>276</v>
      </c>
      <c r="BY118" t="s">
        <v>276</v>
      </c>
      <c r="BZ118" t="s">
        <v>276</v>
      </c>
      <c r="CA118" t="s">
        <v>276</v>
      </c>
      <c r="CB118" t="s">
        <v>276</v>
      </c>
      <c r="CC118" t="s">
        <v>276</v>
      </c>
      <c r="CD118" t="s">
        <v>276</v>
      </c>
      <c r="CE118" t="s">
        <v>276</v>
      </c>
      <c r="CF118" t="s">
        <v>276</v>
      </c>
      <c r="CG118" t="s">
        <v>276</v>
      </c>
      <c r="CH118" t="s">
        <v>276</v>
      </c>
      <c r="CI118" t="s">
        <v>276</v>
      </c>
      <c r="CJ118" t="s">
        <v>276</v>
      </c>
      <c r="CK118" t="s">
        <v>276</v>
      </c>
      <c r="CL118" t="s">
        <v>276</v>
      </c>
      <c r="CM118" t="s">
        <v>276</v>
      </c>
      <c r="CN118" t="s">
        <v>276</v>
      </c>
      <c r="CO118" t="s">
        <v>276</v>
      </c>
      <c r="CP118" t="s">
        <v>276</v>
      </c>
      <c r="CQ118" t="s">
        <v>276</v>
      </c>
      <c r="CR118" t="s">
        <v>276</v>
      </c>
      <c r="CS118" t="s">
        <v>276</v>
      </c>
      <c r="CT118" t="s">
        <v>276</v>
      </c>
      <c r="CU118" t="s">
        <v>276</v>
      </c>
      <c r="CV118" t="s">
        <v>276</v>
      </c>
      <c r="CW118" t="s">
        <v>276</v>
      </c>
      <c r="CX118" t="s">
        <v>276</v>
      </c>
      <c r="CY118" t="s">
        <v>276</v>
      </c>
      <c r="CZ118" t="s">
        <v>276</v>
      </c>
      <c r="DA118" t="s">
        <v>276</v>
      </c>
      <c r="DB118" t="s">
        <v>276</v>
      </c>
      <c r="DC118" t="s">
        <v>276</v>
      </c>
      <c r="DD118" t="s">
        <v>276</v>
      </c>
      <c r="DE118" t="s">
        <v>276</v>
      </c>
    </row>
    <row r="119" spans="1:109">
      <c r="A119">
        <v>118</v>
      </c>
      <c r="B119" t="s">
        <v>272</v>
      </c>
      <c r="C119" t="s">
        <v>15</v>
      </c>
      <c r="D119">
        <v>20</v>
      </c>
      <c r="E119">
        <v>3</v>
      </c>
      <c r="F119" t="s">
        <v>81</v>
      </c>
      <c r="G119" t="s">
        <v>273</v>
      </c>
      <c r="H119">
        <v>2024</v>
      </c>
      <c r="I119">
        <v>2023</v>
      </c>
      <c r="J119">
        <v>0</v>
      </c>
      <c r="K119">
        <v>15000</v>
      </c>
      <c r="L119">
        <v>30000</v>
      </c>
      <c r="M119">
        <v>9999999</v>
      </c>
      <c r="N119">
        <v>0</v>
      </c>
      <c r="O119">
        <v>0</v>
      </c>
      <c r="P119">
        <v>0</v>
      </c>
      <c r="Q119">
        <v>0</v>
      </c>
      <c r="R119">
        <v>0</v>
      </c>
      <c r="S119">
        <v>0</v>
      </c>
      <c r="T119">
        <v>0</v>
      </c>
      <c r="U119">
        <v>0</v>
      </c>
      <c r="V119">
        <v>0</v>
      </c>
      <c r="W119">
        <v>3.1E-2</v>
      </c>
      <c r="X119">
        <v>5.2499999999999998E-2</v>
      </c>
      <c r="Y119">
        <v>5.7000000000000002E-2</v>
      </c>
      <c r="Z119">
        <v>0</v>
      </c>
      <c r="AA119">
        <v>0</v>
      </c>
      <c r="AB119">
        <v>0</v>
      </c>
      <c r="AC119">
        <v>0</v>
      </c>
      <c r="AD119">
        <v>0</v>
      </c>
      <c r="AE119">
        <v>0</v>
      </c>
      <c r="AF119">
        <v>0</v>
      </c>
      <c r="AG119">
        <v>0</v>
      </c>
      <c r="AH119">
        <v>0</v>
      </c>
      <c r="AI119">
        <v>3500</v>
      </c>
      <c r="AJ119">
        <v>2250</v>
      </c>
      <c r="AK119" t="s">
        <v>274</v>
      </c>
      <c r="AL119">
        <v>2250</v>
      </c>
      <c r="AM119" t="s">
        <v>274</v>
      </c>
      <c r="AN119" t="s">
        <v>274</v>
      </c>
      <c r="AO119">
        <v>0</v>
      </c>
      <c r="AP119" t="s">
        <v>276</v>
      </c>
      <c r="AQ119" t="s">
        <v>276</v>
      </c>
      <c r="AR119" t="s">
        <v>276</v>
      </c>
      <c r="AS119" t="s">
        <v>276</v>
      </c>
      <c r="AT119" t="s">
        <v>276</v>
      </c>
      <c r="AU119" t="s">
        <v>276</v>
      </c>
      <c r="AV119" t="s">
        <v>276</v>
      </c>
      <c r="AW119" t="s">
        <v>276</v>
      </c>
      <c r="AX119" t="s">
        <v>276</v>
      </c>
      <c r="AY119" t="s">
        <v>276</v>
      </c>
      <c r="AZ119" t="s">
        <v>276</v>
      </c>
      <c r="BA119" t="s">
        <v>276</v>
      </c>
      <c r="BB119" t="s">
        <v>276</v>
      </c>
      <c r="BC119" t="s">
        <v>276</v>
      </c>
      <c r="BD119" t="s">
        <v>276</v>
      </c>
      <c r="BE119" t="s">
        <v>276</v>
      </c>
      <c r="BF119" t="s">
        <v>276</v>
      </c>
      <c r="BG119" t="s">
        <v>276</v>
      </c>
      <c r="BH119" t="s">
        <v>276</v>
      </c>
      <c r="BI119" t="s">
        <v>276</v>
      </c>
      <c r="BJ119" t="s">
        <v>276</v>
      </c>
      <c r="BK119" t="s">
        <v>276</v>
      </c>
      <c r="BL119" t="s">
        <v>276</v>
      </c>
      <c r="BM119" t="s">
        <v>276</v>
      </c>
      <c r="BN119" t="s">
        <v>276</v>
      </c>
      <c r="BO119" t="s">
        <v>276</v>
      </c>
      <c r="BP119" t="s">
        <v>276</v>
      </c>
      <c r="BQ119" t="s">
        <v>276</v>
      </c>
      <c r="BR119" t="s">
        <v>276</v>
      </c>
      <c r="BS119" t="s">
        <v>276</v>
      </c>
      <c r="BT119" t="s">
        <v>276</v>
      </c>
      <c r="BU119" t="s">
        <v>276</v>
      </c>
      <c r="BV119" t="s">
        <v>276</v>
      </c>
      <c r="BW119" t="s">
        <v>276</v>
      </c>
      <c r="BX119" t="s">
        <v>276</v>
      </c>
      <c r="BY119" t="s">
        <v>276</v>
      </c>
      <c r="BZ119" t="s">
        <v>276</v>
      </c>
      <c r="CA119" t="s">
        <v>276</v>
      </c>
      <c r="CB119" t="s">
        <v>276</v>
      </c>
      <c r="CC119" t="s">
        <v>276</v>
      </c>
      <c r="CD119" t="s">
        <v>276</v>
      </c>
      <c r="CE119" t="s">
        <v>276</v>
      </c>
      <c r="CF119" t="s">
        <v>276</v>
      </c>
      <c r="CG119" t="s">
        <v>276</v>
      </c>
      <c r="CH119" t="s">
        <v>276</v>
      </c>
      <c r="CI119" t="s">
        <v>276</v>
      </c>
      <c r="CJ119" t="s">
        <v>276</v>
      </c>
      <c r="CK119" t="s">
        <v>276</v>
      </c>
      <c r="CL119" t="s">
        <v>276</v>
      </c>
      <c r="CM119" t="s">
        <v>276</v>
      </c>
      <c r="CN119" t="s">
        <v>276</v>
      </c>
      <c r="CO119" t="s">
        <v>276</v>
      </c>
      <c r="CP119" t="s">
        <v>276</v>
      </c>
      <c r="CQ119" t="s">
        <v>276</v>
      </c>
      <c r="CR119" t="s">
        <v>276</v>
      </c>
      <c r="CS119" t="s">
        <v>276</v>
      </c>
      <c r="CT119" t="s">
        <v>276</v>
      </c>
      <c r="CU119" t="s">
        <v>276</v>
      </c>
      <c r="CV119" t="s">
        <v>276</v>
      </c>
      <c r="CW119" t="s">
        <v>276</v>
      </c>
      <c r="CX119" t="s">
        <v>276</v>
      </c>
      <c r="CY119" t="s">
        <v>276</v>
      </c>
      <c r="CZ119" t="s">
        <v>276</v>
      </c>
      <c r="DA119" t="s">
        <v>276</v>
      </c>
      <c r="DB119" t="s">
        <v>276</v>
      </c>
      <c r="DC119" t="s">
        <v>276</v>
      </c>
      <c r="DD119" t="s">
        <v>276</v>
      </c>
      <c r="DE119" t="s">
        <v>276</v>
      </c>
    </row>
    <row r="120" spans="1:109">
      <c r="A120">
        <v>119</v>
      </c>
      <c r="B120" t="s">
        <v>272</v>
      </c>
      <c r="C120" t="s">
        <v>16</v>
      </c>
      <c r="D120">
        <v>21</v>
      </c>
      <c r="E120">
        <v>3</v>
      </c>
      <c r="F120" t="s">
        <v>81</v>
      </c>
      <c r="G120" t="s">
        <v>273</v>
      </c>
      <c r="H120">
        <v>2024</v>
      </c>
      <c r="I120">
        <v>2023</v>
      </c>
      <c r="J120">
        <v>0</v>
      </c>
      <c r="K120">
        <v>9999999</v>
      </c>
      <c r="L120">
        <v>0</v>
      </c>
      <c r="M120">
        <v>0</v>
      </c>
      <c r="N120">
        <v>0</v>
      </c>
      <c r="O120">
        <v>0</v>
      </c>
      <c r="P120">
        <v>0</v>
      </c>
      <c r="Q120">
        <v>0</v>
      </c>
      <c r="R120">
        <v>0</v>
      </c>
      <c r="S120">
        <v>0</v>
      </c>
      <c r="T120">
        <v>0</v>
      </c>
      <c r="U120">
        <v>0</v>
      </c>
      <c r="V120">
        <v>0</v>
      </c>
      <c r="W120">
        <v>4.4999999999999998E-2</v>
      </c>
      <c r="X120">
        <v>0</v>
      </c>
      <c r="Y120">
        <v>0</v>
      </c>
      <c r="Z120">
        <v>0</v>
      </c>
      <c r="AA120">
        <v>0</v>
      </c>
      <c r="AB120">
        <v>0</v>
      </c>
      <c r="AC120">
        <v>0</v>
      </c>
      <c r="AD120">
        <v>0</v>
      </c>
      <c r="AE120">
        <v>0</v>
      </c>
      <c r="AF120">
        <v>0</v>
      </c>
      <c r="AG120">
        <v>0</v>
      </c>
      <c r="AH120">
        <v>0</v>
      </c>
      <c r="AI120">
        <v>2980</v>
      </c>
      <c r="AJ120">
        <v>0</v>
      </c>
      <c r="AK120" t="s">
        <v>274</v>
      </c>
      <c r="AL120">
        <v>0</v>
      </c>
      <c r="AM120" t="s">
        <v>274</v>
      </c>
      <c r="AN120" t="s">
        <v>274</v>
      </c>
      <c r="AO120">
        <v>0</v>
      </c>
      <c r="AP120" t="s">
        <v>276</v>
      </c>
      <c r="AQ120" t="s">
        <v>276</v>
      </c>
      <c r="AR120" t="s">
        <v>276</v>
      </c>
      <c r="AS120" t="s">
        <v>276</v>
      </c>
      <c r="AT120" t="s">
        <v>276</v>
      </c>
      <c r="AU120" t="s">
        <v>276</v>
      </c>
      <c r="AV120" t="s">
        <v>276</v>
      </c>
      <c r="AW120" t="s">
        <v>276</v>
      </c>
      <c r="AX120" t="s">
        <v>276</v>
      </c>
      <c r="AY120" t="s">
        <v>276</v>
      </c>
      <c r="AZ120" t="s">
        <v>276</v>
      </c>
      <c r="BA120" t="s">
        <v>276</v>
      </c>
      <c r="BB120" t="s">
        <v>276</v>
      </c>
      <c r="BC120" t="s">
        <v>276</v>
      </c>
      <c r="BD120" t="s">
        <v>276</v>
      </c>
      <c r="BE120" t="s">
        <v>276</v>
      </c>
      <c r="BF120" t="s">
        <v>276</v>
      </c>
      <c r="BG120" t="s">
        <v>276</v>
      </c>
      <c r="BH120" t="s">
        <v>276</v>
      </c>
      <c r="BI120" t="s">
        <v>276</v>
      </c>
      <c r="BJ120" t="s">
        <v>276</v>
      </c>
      <c r="BK120" t="s">
        <v>276</v>
      </c>
      <c r="BL120" t="s">
        <v>276</v>
      </c>
      <c r="BM120" t="s">
        <v>276</v>
      </c>
      <c r="BN120" t="s">
        <v>276</v>
      </c>
      <c r="BO120" t="s">
        <v>276</v>
      </c>
      <c r="BP120" t="s">
        <v>276</v>
      </c>
      <c r="BQ120" t="s">
        <v>276</v>
      </c>
      <c r="BR120" t="s">
        <v>276</v>
      </c>
      <c r="BS120" t="s">
        <v>276</v>
      </c>
      <c r="BT120" t="s">
        <v>276</v>
      </c>
      <c r="BU120" t="s">
        <v>276</v>
      </c>
      <c r="BV120" t="s">
        <v>276</v>
      </c>
      <c r="BW120" t="s">
        <v>276</v>
      </c>
      <c r="BX120" t="s">
        <v>276</v>
      </c>
      <c r="BY120" t="s">
        <v>276</v>
      </c>
      <c r="BZ120" t="s">
        <v>276</v>
      </c>
      <c r="CA120" t="s">
        <v>276</v>
      </c>
      <c r="CB120" t="s">
        <v>276</v>
      </c>
      <c r="CC120" t="s">
        <v>276</v>
      </c>
      <c r="CD120" t="s">
        <v>276</v>
      </c>
      <c r="CE120" t="s">
        <v>276</v>
      </c>
      <c r="CF120" t="s">
        <v>276</v>
      </c>
      <c r="CG120" t="s">
        <v>276</v>
      </c>
      <c r="CH120" t="s">
        <v>276</v>
      </c>
      <c r="CI120" t="s">
        <v>276</v>
      </c>
      <c r="CJ120" t="s">
        <v>276</v>
      </c>
      <c r="CK120" t="s">
        <v>276</v>
      </c>
      <c r="CL120" t="s">
        <v>276</v>
      </c>
      <c r="CM120" t="s">
        <v>276</v>
      </c>
      <c r="CN120" t="s">
        <v>276</v>
      </c>
      <c r="CO120" t="s">
        <v>276</v>
      </c>
      <c r="CP120" t="s">
        <v>276</v>
      </c>
      <c r="CQ120" t="s">
        <v>276</v>
      </c>
      <c r="CR120" t="s">
        <v>276</v>
      </c>
      <c r="CS120" t="s">
        <v>276</v>
      </c>
      <c r="CT120" t="s">
        <v>276</v>
      </c>
      <c r="CU120" t="s">
        <v>276</v>
      </c>
      <c r="CV120" t="s">
        <v>276</v>
      </c>
      <c r="CW120" t="s">
        <v>276</v>
      </c>
      <c r="CX120" t="s">
        <v>276</v>
      </c>
      <c r="CY120" t="s">
        <v>276</v>
      </c>
      <c r="CZ120" t="s">
        <v>276</v>
      </c>
      <c r="DA120" t="s">
        <v>276</v>
      </c>
      <c r="DB120" t="s">
        <v>276</v>
      </c>
      <c r="DC120" t="s">
        <v>276</v>
      </c>
      <c r="DD120" t="s">
        <v>276</v>
      </c>
      <c r="DE120" t="s">
        <v>276</v>
      </c>
    </row>
    <row r="121" spans="1:109">
      <c r="A121">
        <v>120</v>
      </c>
      <c r="B121" t="s">
        <v>272</v>
      </c>
      <c r="C121" t="s">
        <v>17</v>
      </c>
      <c r="D121">
        <v>22</v>
      </c>
      <c r="E121">
        <v>3</v>
      </c>
      <c r="F121" t="s">
        <v>81</v>
      </c>
      <c r="G121" t="s">
        <v>273</v>
      </c>
      <c r="H121">
        <v>2024</v>
      </c>
      <c r="I121">
        <v>2023</v>
      </c>
      <c r="J121">
        <v>0</v>
      </c>
      <c r="K121">
        <v>12500</v>
      </c>
      <c r="L121">
        <v>50000</v>
      </c>
      <c r="M121">
        <v>9999999</v>
      </c>
      <c r="N121">
        <v>0</v>
      </c>
      <c r="O121">
        <v>0</v>
      </c>
      <c r="P121">
        <v>0</v>
      </c>
      <c r="Q121">
        <v>0</v>
      </c>
      <c r="R121">
        <v>0</v>
      </c>
      <c r="S121">
        <v>0</v>
      </c>
      <c r="T121">
        <v>0</v>
      </c>
      <c r="U121">
        <v>0</v>
      </c>
      <c r="V121">
        <v>0</v>
      </c>
      <c r="W121">
        <v>1.8499999999999999E-2</v>
      </c>
      <c r="X121">
        <v>3.5000000000000003E-2</v>
      </c>
      <c r="Y121">
        <v>4.2450000000000002E-2</v>
      </c>
      <c r="Z121">
        <v>0</v>
      </c>
      <c r="AA121">
        <v>0</v>
      </c>
      <c r="AB121">
        <v>0</v>
      </c>
      <c r="AC121">
        <v>0</v>
      </c>
      <c r="AD121">
        <v>0</v>
      </c>
      <c r="AE121">
        <v>0</v>
      </c>
      <c r="AF121">
        <v>0</v>
      </c>
      <c r="AG121">
        <v>0</v>
      </c>
      <c r="AH121">
        <v>0</v>
      </c>
      <c r="AI121">
        <v>0</v>
      </c>
      <c r="AJ121">
        <v>4500</v>
      </c>
      <c r="AK121" t="s">
        <v>274</v>
      </c>
      <c r="AL121">
        <v>1000</v>
      </c>
      <c r="AM121" t="s">
        <v>274</v>
      </c>
      <c r="AN121" t="s">
        <v>274</v>
      </c>
      <c r="AO121">
        <v>0</v>
      </c>
      <c r="AP121" t="s">
        <v>276</v>
      </c>
      <c r="AQ121" t="s">
        <v>276</v>
      </c>
      <c r="AR121" t="s">
        <v>276</v>
      </c>
      <c r="AS121" t="s">
        <v>276</v>
      </c>
      <c r="AT121" t="s">
        <v>276</v>
      </c>
      <c r="AU121" t="s">
        <v>276</v>
      </c>
      <c r="AV121" t="s">
        <v>276</v>
      </c>
      <c r="AW121" t="s">
        <v>276</v>
      </c>
      <c r="AX121" t="s">
        <v>276</v>
      </c>
      <c r="AY121" t="s">
        <v>276</v>
      </c>
      <c r="AZ121" t="s">
        <v>276</v>
      </c>
      <c r="BA121" t="s">
        <v>276</v>
      </c>
      <c r="BB121" t="s">
        <v>276</v>
      </c>
      <c r="BC121" t="s">
        <v>276</v>
      </c>
      <c r="BD121" t="s">
        <v>276</v>
      </c>
      <c r="BE121" t="s">
        <v>276</v>
      </c>
      <c r="BF121" t="s">
        <v>276</v>
      </c>
      <c r="BG121" t="s">
        <v>276</v>
      </c>
      <c r="BH121" t="s">
        <v>276</v>
      </c>
      <c r="BI121" t="s">
        <v>276</v>
      </c>
      <c r="BJ121" t="s">
        <v>276</v>
      </c>
      <c r="BK121" t="s">
        <v>276</v>
      </c>
      <c r="BL121" t="s">
        <v>276</v>
      </c>
      <c r="BM121" t="s">
        <v>276</v>
      </c>
      <c r="BN121" t="s">
        <v>276</v>
      </c>
      <c r="BO121" t="s">
        <v>276</v>
      </c>
      <c r="BP121" t="s">
        <v>276</v>
      </c>
      <c r="BQ121" t="s">
        <v>276</v>
      </c>
      <c r="BR121" t="s">
        <v>276</v>
      </c>
      <c r="BS121" t="s">
        <v>276</v>
      </c>
      <c r="BT121" t="s">
        <v>276</v>
      </c>
      <c r="BU121" t="s">
        <v>276</v>
      </c>
      <c r="BV121" t="s">
        <v>276</v>
      </c>
      <c r="BW121" t="s">
        <v>276</v>
      </c>
      <c r="BX121" t="s">
        <v>276</v>
      </c>
      <c r="BY121" t="s">
        <v>276</v>
      </c>
      <c r="BZ121" t="s">
        <v>276</v>
      </c>
      <c r="CA121" t="s">
        <v>276</v>
      </c>
      <c r="CB121" t="s">
        <v>276</v>
      </c>
      <c r="CC121" t="s">
        <v>276</v>
      </c>
      <c r="CD121" t="s">
        <v>276</v>
      </c>
      <c r="CE121" t="s">
        <v>276</v>
      </c>
      <c r="CF121" t="s">
        <v>276</v>
      </c>
      <c r="CG121" t="s">
        <v>276</v>
      </c>
      <c r="CH121" t="s">
        <v>276</v>
      </c>
      <c r="CI121" t="s">
        <v>276</v>
      </c>
      <c r="CJ121" t="s">
        <v>276</v>
      </c>
      <c r="CK121" t="s">
        <v>276</v>
      </c>
      <c r="CL121" t="s">
        <v>276</v>
      </c>
      <c r="CM121" t="s">
        <v>276</v>
      </c>
      <c r="CN121" t="s">
        <v>276</v>
      </c>
      <c r="CO121" t="s">
        <v>276</v>
      </c>
      <c r="CP121" t="s">
        <v>276</v>
      </c>
      <c r="CQ121" t="s">
        <v>276</v>
      </c>
      <c r="CR121" t="s">
        <v>276</v>
      </c>
      <c r="CS121" t="s">
        <v>276</v>
      </c>
      <c r="CT121" t="s">
        <v>276</v>
      </c>
      <c r="CU121" t="s">
        <v>276</v>
      </c>
      <c r="CV121" t="s">
        <v>276</v>
      </c>
      <c r="CW121" t="s">
        <v>276</v>
      </c>
      <c r="CX121" t="s">
        <v>276</v>
      </c>
      <c r="CY121" t="s">
        <v>276</v>
      </c>
      <c r="CZ121" t="s">
        <v>276</v>
      </c>
      <c r="DA121" t="s">
        <v>276</v>
      </c>
      <c r="DB121" t="s">
        <v>276</v>
      </c>
      <c r="DC121" t="s">
        <v>276</v>
      </c>
      <c r="DD121" t="s">
        <v>276</v>
      </c>
      <c r="DE121" t="s">
        <v>276</v>
      </c>
    </row>
    <row r="122" spans="1:109">
      <c r="A122">
        <v>121</v>
      </c>
      <c r="B122" t="s">
        <v>272</v>
      </c>
      <c r="C122" t="s">
        <v>18</v>
      </c>
      <c r="D122">
        <v>23</v>
      </c>
      <c r="E122">
        <v>3</v>
      </c>
      <c r="F122" t="s">
        <v>81</v>
      </c>
      <c r="G122" t="s">
        <v>273</v>
      </c>
      <c r="H122">
        <v>2024</v>
      </c>
      <c r="I122">
        <v>2023</v>
      </c>
      <c r="J122">
        <v>0</v>
      </c>
      <c r="K122">
        <v>24500</v>
      </c>
      <c r="L122">
        <v>58050</v>
      </c>
      <c r="M122">
        <v>9999999</v>
      </c>
      <c r="N122">
        <v>0</v>
      </c>
      <c r="O122">
        <v>0</v>
      </c>
      <c r="P122">
        <v>0</v>
      </c>
      <c r="Q122">
        <v>0</v>
      </c>
      <c r="R122">
        <v>0</v>
      </c>
      <c r="S122">
        <v>0</v>
      </c>
      <c r="T122">
        <v>0</v>
      </c>
      <c r="U122">
        <v>0</v>
      </c>
      <c r="V122">
        <v>0</v>
      </c>
      <c r="W122">
        <v>5.8000000000000003E-2</v>
      </c>
      <c r="X122">
        <v>6.7500000000000004E-2</v>
      </c>
      <c r="Y122">
        <v>7.1499999999999994E-2</v>
      </c>
      <c r="Z122">
        <v>0</v>
      </c>
      <c r="AA122">
        <v>0</v>
      </c>
      <c r="AB122">
        <v>0</v>
      </c>
      <c r="AC122">
        <v>0</v>
      </c>
      <c r="AD122">
        <v>0</v>
      </c>
      <c r="AE122">
        <v>0</v>
      </c>
      <c r="AF122">
        <v>0</v>
      </c>
      <c r="AG122">
        <v>0</v>
      </c>
      <c r="AH122">
        <v>0</v>
      </c>
      <c r="AI122">
        <v>13850</v>
      </c>
      <c r="AJ122">
        <v>4700</v>
      </c>
      <c r="AK122" t="s">
        <v>274</v>
      </c>
      <c r="AL122">
        <v>300</v>
      </c>
      <c r="AM122" t="s">
        <v>275</v>
      </c>
      <c r="AN122" t="s">
        <v>274</v>
      </c>
      <c r="AO122">
        <v>0</v>
      </c>
      <c r="AP122" t="s">
        <v>276</v>
      </c>
      <c r="AQ122" t="s">
        <v>276</v>
      </c>
      <c r="AR122" t="s">
        <v>276</v>
      </c>
      <c r="AS122" t="s">
        <v>276</v>
      </c>
      <c r="AT122" t="s">
        <v>276</v>
      </c>
      <c r="AU122" t="s">
        <v>276</v>
      </c>
      <c r="AV122" t="s">
        <v>276</v>
      </c>
      <c r="AW122" t="s">
        <v>276</v>
      </c>
      <c r="AX122" t="s">
        <v>276</v>
      </c>
      <c r="AY122" t="s">
        <v>276</v>
      </c>
      <c r="AZ122" t="s">
        <v>276</v>
      </c>
      <c r="BA122" t="s">
        <v>276</v>
      </c>
      <c r="BB122" t="s">
        <v>276</v>
      </c>
      <c r="BC122" t="s">
        <v>276</v>
      </c>
      <c r="BD122" t="s">
        <v>276</v>
      </c>
      <c r="BE122" t="s">
        <v>276</v>
      </c>
      <c r="BF122" t="s">
        <v>276</v>
      </c>
      <c r="BG122" t="s">
        <v>276</v>
      </c>
      <c r="BH122" t="s">
        <v>276</v>
      </c>
      <c r="BI122" t="s">
        <v>276</v>
      </c>
      <c r="BJ122" t="s">
        <v>276</v>
      </c>
      <c r="BK122" t="s">
        <v>276</v>
      </c>
      <c r="BL122" t="s">
        <v>276</v>
      </c>
      <c r="BM122" t="s">
        <v>276</v>
      </c>
      <c r="BN122" t="s">
        <v>276</v>
      </c>
      <c r="BO122" t="s">
        <v>276</v>
      </c>
      <c r="BP122" t="s">
        <v>276</v>
      </c>
      <c r="BQ122" t="s">
        <v>276</v>
      </c>
      <c r="BR122" t="s">
        <v>276</v>
      </c>
      <c r="BS122" t="s">
        <v>276</v>
      </c>
      <c r="BT122" t="s">
        <v>276</v>
      </c>
      <c r="BU122" t="s">
        <v>276</v>
      </c>
      <c r="BV122" t="s">
        <v>276</v>
      </c>
      <c r="BW122" t="s">
        <v>276</v>
      </c>
      <c r="BX122" t="s">
        <v>276</v>
      </c>
      <c r="BY122" t="s">
        <v>276</v>
      </c>
      <c r="BZ122" t="s">
        <v>276</v>
      </c>
      <c r="CA122" t="s">
        <v>276</v>
      </c>
      <c r="CB122" t="s">
        <v>276</v>
      </c>
      <c r="CC122" t="s">
        <v>276</v>
      </c>
      <c r="CD122" t="s">
        <v>276</v>
      </c>
      <c r="CE122" t="s">
        <v>276</v>
      </c>
      <c r="CF122" t="s">
        <v>276</v>
      </c>
      <c r="CG122" t="s">
        <v>276</v>
      </c>
      <c r="CH122" t="s">
        <v>276</v>
      </c>
      <c r="CI122" t="s">
        <v>276</v>
      </c>
      <c r="CJ122" t="s">
        <v>276</v>
      </c>
      <c r="CK122" t="s">
        <v>276</v>
      </c>
      <c r="CL122" t="s">
        <v>276</v>
      </c>
      <c r="CM122" t="s">
        <v>276</v>
      </c>
      <c r="CN122" t="s">
        <v>276</v>
      </c>
      <c r="CO122" t="s">
        <v>276</v>
      </c>
      <c r="CP122" t="s">
        <v>276</v>
      </c>
      <c r="CQ122" t="s">
        <v>276</v>
      </c>
      <c r="CR122" t="s">
        <v>276</v>
      </c>
      <c r="CS122" t="s">
        <v>276</v>
      </c>
      <c r="CT122" t="s">
        <v>276</v>
      </c>
      <c r="CU122" t="s">
        <v>276</v>
      </c>
      <c r="CV122" t="s">
        <v>276</v>
      </c>
      <c r="CW122" t="s">
        <v>276</v>
      </c>
      <c r="CX122" t="s">
        <v>276</v>
      </c>
      <c r="CY122" t="s">
        <v>276</v>
      </c>
      <c r="CZ122" t="s">
        <v>276</v>
      </c>
      <c r="DA122" t="s">
        <v>276</v>
      </c>
      <c r="DB122" t="s">
        <v>276</v>
      </c>
      <c r="DC122" t="s">
        <v>276</v>
      </c>
      <c r="DD122" t="s">
        <v>276</v>
      </c>
      <c r="DE122" t="s">
        <v>276</v>
      </c>
    </row>
    <row r="123" spans="1:109">
      <c r="A123">
        <v>122</v>
      </c>
      <c r="B123" t="s">
        <v>272</v>
      </c>
      <c r="C123" t="s">
        <v>19</v>
      </c>
      <c r="D123">
        <v>24</v>
      </c>
      <c r="E123">
        <v>3</v>
      </c>
      <c r="F123" t="s">
        <v>81</v>
      </c>
      <c r="G123" t="s">
        <v>273</v>
      </c>
      <c r="H123">
        <v>2024</v>
      </c>
      <c r="I123">
        <v>2023</v>
      </c>
      <c r="J123">
        <v>0</v>
      </c>
      <c r="K123">
        <v>1000</v>
      </c>
      <c r="L123">
        <v>2000</v>
      </c>
      <c r="M123">
        <v>3000</v>
      </c>
      <c r="N123" s="78">
        <v>100000</v>
      </c>
      <c r="O123">
        <v>125000</v>
      </c>
      <c r="P123">
        <v>150000</v>
      </c>
      <c r="Q123">
        <v>250000</v>
      </c>
      <c r="R123">
        <v>9999999</v>
      </c>
      <c r="S123">
        <v>0</v>
      </c>
      <c r="T123">
        <v>0</v>
      </c>
      <c r="U123">
        <v>0</v>
      </c>
      <c r="V123">
        <v>0</v>
      </c>
      <c r="W123">
        <v>0.02</v>
      </c>
      <c r="X123">
        <v>0.03</v>
      </c>
      <c r="Y123">
        <v>0.04</v>
      </c>
      <c r="Z123">
        <v>4.7500000000000001E-2</v>
      </c>
      <c r="AA123">
        <v>0.05</v>
      </c>
      <c r="AB123">
        <v>5.2499999999999998E-2</v>
      </c>
      <c r="AC123">
        <v>5.5E-2</v>
      </c>
      <c r="AD123">
        <v>5.7500000000000002E-2</v>
      </c>
      <c r="AE123">
        <v>0</v>
      </c>
      <c r="AF123">
        <v>0</v>
      </c>
      <c r="AG123">
        <v>0</v>
      </c>
      <c r="AH123">
        <v>0</v>
      </c>
      <c r="AI123">
        <v>2550</v>
      </c>
      <c r="AJ123">
        <v>3200</v>
      </c>
      <c r="AK123" t="s">
        <v>274</v>
      </c>
      <c r="AL123">
        <v>3200</v>
      </c>
      <c r="AM123" t="s">
        <v>274</v>
      </c>
      <c r="AN123" t="s">
        <v>274</v>
      </c>
      <c r="AO123">
        <v>0</v>
      </c>
      <c r="AP123" t="s">
        <v>276</v>
      </c>
      <c r="AQ123" t="s">
        <v>276</v>
      </c>
      <c r="AR123" t="s">
        <v>276</v>
      </c>
      <c r="AS123" t="s">
        <v>276</v>
      </c>
      <c r="AT123" t="s">
        <v>276</v>
      </c>
      <c r="AU123" t="s">
        <v>276</v>
      </c>
      <c r="AV123" t="s">
        <v>276</v>
      </c>
      <c r="AW123" t="s">
        <v>276</v>
      </c>
      <c r="AX123" t="s">
        <v>276</v>
      </c>
      <c r="AY123" t="s">
        <v>276</v>
      </c>
      <c r="AZ123" t="s">
        <v>276</v>
      </c>
      <c r="BA123" t="s">
        <v>276</v>
      </c>
      <c r="BB123" t="s">
        <v>276</v>
      </c>
      <c r="BC123" t="s">
        <v>276</v>
      </c>
      <c r="BD123" t="s">
        <v>276</v>
      </c>
      <c r="BE123" t="s">
        <v>276</v>
      </c>
      <c r="BF123" t="s">
        <v>276</v>
      </c>
      <c r="BG123" t="s">
        <v>276</v>
      </c>
      <c r="BH123" t="s">
        <v>276</v>
      </c>
      <c r="BI123" t="s">
        <v>276</v>
      </c>
      <c r="BJ123" t="s">
        <v>276</v>
      </c>
      <c r="BK123" t="s">
        <v>276</v>
      </c>
      <c r="BL123" t="s">
        <v>276</v>
      </c>
      <c r="BM123" t="s">
        <v>276</v>
      </c>
      <c r="BN123" t="s">
        <v>276</v>
      </c>
      <c r="BO123" t="s">
        <v>276</v>
      </c>
      <c r="BP123" t="s">
        <v>276</v>
      </c>
      <c r="BQ123" t="s">
        <v>276</v>
      </c>
      <c r="BR123" t="s">
        <v>276</v>
      </c>
      <c r="BS123" t="s">
        <v>276</v>
      </c>
      <c r="BT123" t="s">
        <v>276</v>
      </c>
      <c r="BU123" t="s">
        <v>276</v>
      </c>
      <c r="BV123" t="s">
        <v>276</v>
      </c>
      <c r="BW123" t="s">
        <v>276</v>
      </c>
      <c r="BX123" t="s">
        <v>276</v>
      </c>
      <c r="BY123" t="s">
        <v>276</v>
      </c>
      <c r="BZ123" t="s">
        <v>276</v>
      </c>
      <c r="CA123">
        <v>0.15</v>
      </c>
      <c r="CB123">
        <v>3200</v>
      </c>
      <c r="CC123" s="78">
        <v>100000</v>
      </c>
      <c r="CD123">
        <v>0.66666666699999999</v>
      </c>
      <c r="CE123" t="s">
        <v>276</v>
      </c>
      <c r="CF123" t="s">
        <v>276</v>
      </c>
      <c r="CG123" t="s">
        <v>276</v>
      </c>
      <c r="CH123" t="s">
        <v>276</v>
      </c>
      <c r="CI123" t="s">
        <v>276</v>
      </c>
      <c r="CJ123" t="s">
        <v>276</v>
      </c>
      <c r="CK123" t="s">
        <v>276</v>
      </c>
      <c r="CL123" t="s">
        <v>276</v>
      </c>
      <c r="CM123" t="s">
        <v>276</v>
      </c>
      <c r="CN123" t="s">
        <v>276</v>
      </c>
      <c r="CO123" t="s">
        <v>276</v>
      </c>
      <c r="CP123" t="s">
        <v>276</v>
      </c>
      <c r="CQ123" t="s">
        <v>276</v>
      </c>
      <c r="CR123" t="s">
        <v>276</v>
      </c>
      <c r="CS123" t="s">
        <v>276</v>
      </c>
      <c r="CT123" t="s">
        <v>276</v>
      </c>
      <c r="CU123" t="s">
        <v>276</v>
      </c>
      <c r="CV123" t="s">
        <v>276</v>
      </c>
      <c r="CW123" t="s">
        <v>276</v>
      </c>
      <c r="CX123" t="s">
        <v>276</v>
      </c>
      <c r="CY123" t="s">
        <v>276</v>
      </c>
      <c r="CZ123" t="s">
        <v>276</v>
      </c>
      <c r="DA123" t="s">
        <v>276</v>
      </c>
      <c r="DB123" t="s">
        <v>276</v>
      </c>
      <c r="DC123" t="s">
        <v>276</v>
      </c>
      <c r="DD123" t="s">
        <v>276</v>
      </c>
      <c r="DE123" t="s">
        <v>276</v>
      </c>
    </row>
    <row r="124" spans="1:109">
      <c r="A124">
        <v>123</v>
      </c>
      <c r="B124" t="s">
        <v>272</v>
      </c>
      <c r="C124" t="s">
        <v>20</v>
      </c>
      <c r="D124">
        <v>25</v>
      </c>
      <c r="E124">
        <v>3</v>
      </c>
      <c r="F124" t="s">
        <v>81</v>
      </c>
      <c r="G124" t="s">
        <v>273</v>
      </c>
      <c r="H124">
        <v>2024</v>
      </c>
      <c r="I124">
        <v>2023</v>
      </c>
      <c r="J124">
        <v>0</v>
      </c>
      <c r="K124" s="78">
        <v>1000000</v>
      </c>
      <c r="L124">
        <v>9999999</v>
      </c>
      <c r="M124">
        <v>0</v>
      </c>
      <c r="N124">
        <v>0</v>
      </c>
      <c r="O124">
        <v>0</v>
      </c>
      <c r="P124">
        <v>0</v>
      </c>
      <c r="Q124">
        <v>0</v>
      </c>
      <c r="R124">
        <v>0</v>
      </c>
      <c r="S124">
        <v>0</v>
      </c>
      <c r="T124">
        <v>0</v>
      </c>
      <c r="U124">
        <v>0</v>
      </c>
      <c r="V124">
        <v>0</v>
      </c>
      <c r="W124">
        <v>0.05</v>
      </c>
      <c r="X124">
        <v>0.09</v>
      </c>
      <c r="Y124">
        <v>0</v>
      </c>
      <c r="Z124">
        <v>0</v>
      </c>
      <c r="AA124">
        <v>0</v>
      </c>
      <c r="AB124">
        <v>0</v>
      </c>
      <c r="AC124">
        <v>0</v>
      </c>
      <c r="AD124">
        <v>0</v>
      </c>
      <c r="AE124">
        <v>0</v>
      </c>
      <c r="AF124">
        <v>0</v>
      </c>
      <c r="AG124">
        <v>0</v>
      </c>
      <c r="AH124">
        <v>0</v>
      </c>
      <c r="AI124">
        <v>0</v>
      </c>
      <c r="AJ124">
        <v>4400</v>
      </c>
      <c r="AK124" t="s">
        <v>274</v>
      </c>
      <c r="AL124">
        <v>1000</v>
      </c>
      <c r="AM124" t="s">
        <v>274</v>
      </c>
      <c r="AN124" t="s">
        <v>274</v>
      </c>
      <c r="AO124">
        <v>0</v>
      </c>
      <c r="AP124" t="s">
        <v>276</v>
      </c>
      <c r="AQ124" t="s">
        <v>276</v>
      </c>
      <c r="AR124" t="s">
        <v>276</v>
      </c>
      <c r="AS124" t="s">
        <v>276</v>
      </c>
      <c r="AT124" t="s">
        <v>276</v>
      </c>
      <c r="AU124" t="s">
        <v>276</v>
      </c>
      <c r="AV124" t="s">
        <v>276</v>
      </c>
      <c r="AW124" t="s">
        <v>276</v>
      </c>
      <c r="AX124" t="s">
        <v>276</v>
      </c>
      <c r="AY124" t="s">
        <v>276</v>
      </c>
      <c r="AZ124" t="s">
        <v>276</v>
      </c>
      <c r="BA124" t="s">
        <v>276</v>
      </c>
      <c r="BB124" t="s">
        <v>276</v>
      </c>
      <c r="BC124" t="s">
        <v>276</v>
      </c>
      <c r="BD124" t="s">
        <v>276</v>
      </c>
      <c r="BE124" t="s">
        <v>276</v>
      </c>
      <c r="BF124" t="s">
        <v>276</v>
      </c>
      <c r="BG124" t="s">
        <v>276</v>
      </c>
      <c r="BH124" t="s">
        <v>276</v>
      </c>
      <c r="BI124" t="s">
        <v>276</v>
      </c>
      <c r="BJ124" t="s">
        <v>276</v>
      </c>
      <c r="BK124" t="s">
        <v>276</v>
      </c>
      <c r="BL124" t="s">
        <v>276</v>
      </c>
      <c r="BM124" t="s">
        <v>276</v>
      </c>
      <c r="BN124" t="s">
        <v>276</v>
      </c>
      <c r="BO124" t="s">
        <v>276</v>
      </c>
      <c r="BP124" t="s">
        <v>276</v>
      </c>
      <c r="BQ124" t="s">
        <v>276</v>
      </c>
      <c r="BR124" t="s">
        <v>276</v>
      </c>
      <c r="BS124" t="s">
        <v>276</v>
      </c>
      <c r="BT124" t="s">
        <v>276</v>
      </c>
      <c r="BU124" t="s">
        <v>276</v>
      </c>
      <c r="BV124" t="s">
        <v>276</v>
      </c>
      <c r="BW124" t="s">
        <v>276</v>
      </c>
      <c r="BX124" t="s">
        <v>276</v>
      </c>
      <c r="BY124" t="s">
        <v>276</v>
      </c>
      <c r="BZ124" t="s">
        <v>276</v>
      </c>
      <c r="CA124" t="s">
        <v>276</v>
      </c>
      <c r="CB124" t="s">
        <v>276</v>
      </c>
      <c r="CC124" t="s">
        <v>276</v>
      </c>
      <c r="CD124" t="s">
        <v>276</v>
      </c>
      <c r="CE124" t="s">
        <v>276</v>
      </c>
      <c r="CF124" t="s">
        <v>276</v>
      </c>
      <c r="CG124" t="s">
        <v>276</v>
      </c>
      <c r="CH124" t="s">
        <v>276</v>
      </c>
      <c r="CI124" t="s">
        <v>276</v>
      </c>
      <c r="CJ124" t="s">
        <v>276</v>
      </c>
      <c r="CK124" t="s">
        <v>276</v>
      </c>
      <c r="CL124" t="s">
        <v>276</v>
      </c>
      <c r="CM124" t="s">
        <v>276</v>
      </c>
      <c r="CN124" t="s">
        <v>276</v>
      </c>
      <c r="CO124" t="s">
        <v>276</v>
      </c>
      <c r="CP124" t="s">
        <v>276</v>
      </c>
      <c r="CQ124" t="s">
        <v>276</v>
      </c>
      <c r="CR124" t="s">
        <v>276</v>
      </c>
      <c r="CS124" t="s">
        <v>276</v>
      </c>
      <c r="CT124" t="s">
        <v>276</v>
      </c>
      <c r="CU124" t="s">
        <v>276</v>
      </c>
      <c r="CV124" t="s">
        <v>276</v>
      </c>
      <c r="CW124" t="s">
        <v>276</v>
      </c>
      <c r="CX124" t="s">
        <v>276</v>
      </c>
      <c r="CY124" t="s">
        <v>276</v>
      </c>
      <c r="CZ124" t="s">
        <v>276</v>
      </c>
      <c r="DA124" t="s">
        <v>276</v>
      </c>
      <c r="DB124" t="s">
        <v>276</v>
      </c>
      <c r="DC124" t="s">
        <v>276</v>
      </c>
      <c r="DD124" t="s">
        <v>276</v>
      </c>
      <c r="DE124" t="s">
        <v>276</v>
      </c>
    </row>
    <row r="125" spans="1:109">
      <c r="A125">
        <v>124</v>
      </c>
      <c r="B125" t="s">
        <v>272</v>
      </c>
      <c r="C125" t="s">
        <v>21</v>
      </c>
      <c r="D125">
        <v>26</v>
      </c>
      <c r="E125">
        <v>3</v>
      </c>
      <c r="F125" t="s">
        <v>81</v>
      </c>
      <c r="G125" t="s">
        <v>273</v>
      </c>
      <c r="H125">
        <v>2024</v>
      </c>
      <c r="I125">
        <v>2023</v>
      </c>
      <c r="J125">
        <v>0</v>
      </c>
      <c r="K125">
        <v>9999999</v>
      </c>
      <c r="L125">
        <v>0</v>
      </c>
      <c r="M125">
        <v>0</v>
      </c>
      <c r="N125">
        <v>0</v>
      </c>
      <c r="O125">
        <v>0</v>
      </c>
      <c r="P125">
        <v>0</v>
      </c>
      <c r="Q125">
        <v>0</v>
      </c>
      <c r="R125">
        <v>0</v>
      </c>
      <c r="S125">
        <v>0</v>
      </c>
      <c r="T125">
        <v>0</v>
      </c>
      <c r="U125">
        <v>0</v>
      </c>
      <c r="V125">
        <v>0</v>
      </c>
      <c r="W125">
        <v>4.2500000000000003E-2</v>
      </c>
      <c r="X125">
        <v>0</v>
      </c>
      <c r="Y125">
        <v>0</v>
      </c>
      <c r="Z125">
        <v>0</v>
      </c>
      <c r="AA125">
        <v>0</v>
      </c>
      <c r="AB125">
        <v>0</v>
      </c>
      <c r="AC125">
        <v>0</v>
      </c>
      <c r="AD125">
        <v>0</v>
      </c>
      <c r="AE125">
        <v>0</v>
      </c>
      <c r="AF125">
        <v>0</v>
      </c>
      <c r="AG125">
        <v>0</v>
      </c>
      <c r="AH125">
        <v>0</v>
      </c>
      <c r="AI125">
        <v>0</v>
      </c>
      <c r="AJ125">
        <v>5400</v>
      </c>
      <c r="AK125" t="s">
        <v>274</v>
      </c>
      <c r="AL125">
        <v>5400</v>
      </c>
      <c r="AM125" t="s">
        <v>274</v>
      </c>
      <c r="AN125" t="s">
        <v>274</v>
      </c>
      <c r="AO125">
        <v>0</v>
      </c>
      <c r="AP125" t="s">
        <v>276</v>
      </c>
      <c r="AQ125" t="s">
        <v>276</v>
      </c>
      <c r="AR125" t="s">
        <v>276</v>
      </c>
      <c r="AS125" t="s">
        <v>276</v>
      </c>
      <c r="AT125" t="s">
        <v>276</v>
      </c>
      <c r="AU125" t="s">
        <v>276</v>
      </c>
      <c r="AV125" t="s">
        <v>276</v>
      </c>
      <c r="AW125" t="s">
        <v>276</v>
      </c>
      <c r="AX125" t="s">
        <v>276</v>
      </c>
      <c r="AY125" t="s">
        <v>276</v>
      </c>
      <c r="AZ125" t="s">
        <v>276</v>
      </c>
      <c r="BA125" t="s">
        <v>276</v>
      </c>
      <c r="BB125" t="s">
        <v>276</v>
      </c>
      <c r="BC125" t="s">
        <v>276</v>
      </c>
      <c r="BD125" t="s">
        <v>276</v>
      </c>
      <c r="BE125" t="s">
        <v>276</v>
      </c>
      <c r="BF125" t="s">
        <v>276</v>
      </c>
      <c r="BG125" t="s">
        <v>276</v>
      </c>
      <c r="BH125" t="s">
        <v>276</v>
      </c>
      <c r="BI125" t="s">
        <v>276</v>
      </c>
      <c r="BJ125" t="s">
        <v>276</v>
      </c>
      <c r="BK125" t="s">
        <v>276</v>
      </c>
      <c r="BL125" t="s">
        <v>276</v>
      </c>
      <c r="BM125" t="s">
        <v>276</v>
      </c>
      <c r="BN125" t="s">
        <v>276</v>
      </c>
      <c r="BO125" t="s">
        <v>276</v>
      </c>
      <c r="BP125" t="s">
        <v>276</v>
      </c>
      <c r="BQ125" t="s">
        <v>276</v>
      </c>
      <c r="BR125" t="s">
        <v>276</v>
      </c>
      <c r="BS125" t="s">
        <v>276</v>
      </c>
      <c r="BT125" t="s">
        <v>276</v>
      </c>
      <c r="BU125" t="s">
        <v>276</v>
      </c>
      <c r="BV125" t="s">
        <v>276</v>
      </c>
      <c r="BW125" t="s">
        <v>276</v>
      </c>
      <c r="BX125" t="s">
        <v>276</v>
      </c>
      <c r="BY125" t="s">
        <v>276</v>
      </c>
      <c r="BZ125" t="s">
        <v>276</v>
      </c>
      <c r="CA125" t="s">
        <v>276</v>
      </c>
      <c r="CB125" t="s">
        <v>276</v>
      </c>
      <c r="CC125" t="s">
        <v>276</v>
      </c>
      <c r="CD125" t="s">
        <v>276</v>
      </c>
      <c r="CE125" t="s">
        <v>276</v>
      </c>
      <c r="CF125" t="s">
        <v>276</v>
      </c>
      <c r="CG125" t="s">
        <v>276</v>
      </c>
      <c r="CH125" t="s">
        <v>276</v>
      </c>
      <c r="CI125" t="s">
        <v>276</v>
      </c>
      <c r="CJ125" t="s">
        <v>276</v>
      </c>
      <c r="CK125" t="s">
        <v>276</v>
      </c>
      <c r="CL125" t="s">
        <v>276</v>
      </c>
      <c r="CM125" t="s">
        <v>276</v>
      </c>
      <c r="CN125" t="s">
        <v>276</v>
      </c>
      <c r="CO125" t="s">
        <v>276</v>
      </c>
      <c r="CP125" t="s">
        <v>276</v>
      </c>
      <c r="CQ125" t="s">
        <v>276</v>
      </c>
      <c r="CR125" t="s">
        <v>276</v>
      </c>
      <c r="CS125" t="s">
        <v>276</v>
      </c>
      <c r="CT125" t="s">
        <v>276</v>
      </c>
      <c r="CU125" t="s">
        <v>276</v>
      </c>
      <c r="CV125" t="s">
        <v>276</v>
      </c>
      <c r="CW125" t="s">
        <v>276</v>
      </c>
      <c r="CX125" t="s">
        <v>276</v>
      </c>
      <c r="CY125" t="s">
        <v>276</v>
      </c>
      <c r="CZ125" t="s">
        <v>276</v>
      </c>
      <c r="DA125" t="s">
        <v>276</v>
      </c>
      <c r="DB125" t="s">
        <v>276</v>
      </c>
      <c r="DC125" t="s">
        <v>276</v>
      </c>
      <c r="DD125" t="s">
        <v>276</v>
      </c>
      <c r="DE125" t="s">
        <v>276</v>
      </c>
    </row>
    <row r="126" spans="1:109">
      <c r="A126">
        <v>125</v>
      </c>
      <c r="B126" t="s">
        <v>272</v>
      </c>
      <c r="C126" t="s">
        <v>22</v>
      </c>
      <c r="D126">
        <v>27</v>
      </c>
      <c r="E126">
        <v>3</v>
      </c>
      <c r="F126" t="s">
        <v>81</v>
      </c>
      <c r="G126" t="s">
        <v>273</v>
      </c>
      <c r="H126">
        <v>2024</v>
      </c>
      <c r="I126">
        <v>2023</v>
      </c>
      <c r="J126">
        <v>0</v>
      </c>
      <c r="K126">
        <v>30070</v>
      </c>
      <c r="L126">
        <v>98760</v>
      </c>
      <c r="M126">
        <v>183340</v>
      </c>
      <c r="N126">
        <v>9999999</v>
      </c>
      <c r="O126">
        <v>0</v>
      </c>
      <c r="P126">
        <v>0</v>
      </c>
      <c r="Q126">
        <v>0</v>
      </c>
      <c r="R126">
        <v>0</v>
      </c>
      <c r="S126">
        <v>0</v>
      </c>
      <c r="T126">
        <v>0</v>
      </c>
      <c r="U126">
        <v>0</v>
      </c>
      <c r="V126">
        <v>0</v>
      </c>
      <c r="W126">
        <v>5.3499999999999999E-2</v>
      </c>
      <c r="X126">
        <v>6.8000000000000005E-2</v>
      </c>
      <c r="Y126">
        <v>7.85E-2</v>
      </c>
      <c r="Z126">
        <v>9.8500000000000004E-2</v>
      </c>
      <c r="AA126">
        <v>0</v>
      </c>
      <c r="AB126">
        <v>0</v>
      </c>
      <c r="AC126">
        <v>0</v>
      </c>
      <c r="AD126">
        <v>0</v>
      </c>
      <c r="AE126">
        <v>0</v>
      </c>
      <c r="AF126">
        <v>0</v>
      </c>
      <c r="AG126">
        <v>0</v>
      </c>
      <c r="AH126">
        <v>0</v>
      </c>
      <c r="AI126">
        <v>13825</v>
      </c>
      <c r="AJ126">
        <v>0</v>
      </c>
      <c r="AK126" t="s">
        <v>274</v>
      </c>
      <c r="AL126">
        <v>4800</v>
      </c>
      <c r="AM126" t="s">
        <v>274</v>
      </c>
      <c r="AN126" t="s">
        <v>274</v>
      </c>
      <c r="AO126">
        <v>0</v>
      </c>
      <c r="AP126" t="s">
        <v>276</v>
      </c>
      <c r="AQ126" t="s">
        <v>276</v>
      </c>
      <c r="AR126" t="s">
        <v>276</v>
      </c>
      <c r="AS126" t="s">
        <v>276</v>
      </c>
      <c r="AT126" t="s">
        <v>276</v>
      </c>
      <c r="AU126" t="s">
        <v>276</v>
      </c>
      <c r="AV126" t="s">
        <v>276</v>
      </c>
      <c r="AW126" t="s">
        <v>276</v>
      </c>
      <c r="AX126" t="s">
        <v>276</v>
      </c>
      <c r="AY126" t="s">
        <v>276</v>
      </c>
      <c r="AZ126" t="s">
        <v>276</v>
      </c>
      <c r="BA126" t="s">
        <v>276</v>
      </c>
      <c r="BB126" t="s">
        <v>276</v>
      </c>
      <c r="BC126" t="s">
        <v>276</v>
      </c>
      <c r="BD126" t="s">
        <v>276</v>
      </c>
      <c r="BE126" t="s">
        <v>276</v>
      </c>
      <c r="BF126" t="s">
        <v>276</v>
      </c>
      <c r="BG126" t="s">
        <v>276</v>
      </c>
      <c r="BH126" t="s">
        <v>276</v>
      </c>
      <c r="BI126" t="s">
        <v>276</v>
      </c>
      <c r="BJ126" t="s">
        <v>276</v>
      </c>
      <c r="BK126" t="s">
        <v>276</v>
      </c>
      <c r="BL126" t="s">
        <v>276</v>
      </c>
      <c r="BM126" t="s">
        <v>276</v>
      </c>
      <c r="BN126" t="s">
        <v>276</v>
      </c>
      <c r="BO126" t="s">
        <v>276</v>
      </c>
      <c r="BP126" t="s">
        <v>276</v>
      </c>
      <c r="BQ126" t="s">
        <v>276</v>
      </c>
      <c r="BR126" t="s">
        <v>276</v>
      </c>
      <c r="BS126" t="s">
        <v>276</v>
      </c>
      <c r="BT126" t="s">
        <v>276</v>
      </c>
      <c r="BU126" t="s">
        <v>276</v>
      </c>
      <c r="BV126" t="s">
        <v>276</v>
      </c>
      <c r="BW126" t="s">
        <v>276</v>
      </c>
      <c r="BX126" t="s">
        <v>276</v>
      </c>
      <c r="BY126" t="s">
        <v>276</v>
      </c>
      <c r="BZ126" t="s">
        <v>276</v>
      </c>
      <c r="CA126" t="s">
        <v>276</v>
      </c>
      <c r="CB126" t="s">
        <v>276</v>
      </c>
      <c r="CC126" t="s">
        <v>276</v>
      </c>
      <c r="CD126" t="s">
        <v>276</v>
      </c>
      <c r="CE126">
        <v>206050</v>
      </c>
      <c r="CF126">
        <v>0.03</v>
      </c>
      <c r="CG126">
        <v>0.8</v>
      </c>
      <c r="CH126" t="s">
        <v>276</v>
      </c>
      <c r="CI126" t="s">
        <v>276</v>
      </c>
      <c r="CJ126" t="s">
        <v>276</v>
      </c>
      <c r="CK126" t="s">
        <v>276</v>
      </c>
      <c r="CL126" t="s">
        <v>276</v>
      </c>
      <c r="CM126" t="s">
        <v>276</v>
      </c>
      <c r="CN126" t="s">
        <v>276</v>
      </c>
      <c r="CO126" t="s">
        <v>276</v>
      </c>
      <c r="CP126" t="s">
        <v>276</v>
      </c>
      <c r="CQ126" t="s">
        <v>276</v>
      </c>
      <c r="CR126" t="s">
        <v>276</v>
      </c>
      <c r="CS126" t="s">
        <v>276</v>
      </c>
      <c r="CT126" t="s">
        <v>276</v>
      </c>
      <c r="CU126" t="s">
        <v>276</v>
      </c>
      <c r="CV126" t="s">
        <v>276</v>
      </c>
      <c r="CW126" t="s">
        <v>276</v>
      </c>
      <c r="CX126" t="s">
        <v>276</v>
      </c>
      <c r="CY126" t="s">
        <v>276</v>
      </c>
      <c r="CZ126" t="s">
        <v>276</v>
      </c>
      <c r="DA126" t="s">
        <v>276</v>
      </c>
      <c r="DB126" t="s">
        <v>276</v>
      </c>
      <c r="DC126" t="s">
        <v>276</v>
      </c>
      <c r="DD126" t="s">
        <v>276</v>
      </c>
      <c r="DE126" t="s">
        <v>276</v>
      </c>
    </row>
    <row r="127" spans="1:109">
      <c r="A127">
        <v>126</v>
      </c>
      <c r="B127" t="s">
        <v>272</v>
      </c>
      <c r="C127" t="s">
        <v>23</v>
      </c>
      <c r="D127">
        <v>28</v>
      </c>
      <c r="E127">
        <v>3</v>
      </c>
      <c r="F127" t="s">
        <v>81</v>
      </c>
      <c r="G127" t="s">
        <v>273</v>
      </c>
      <c r="H127">
        <v>2024</v>
      </c>
      <c r="I127">
        <v>2023</v>
      </c>
      <c r="J127">
        <v>10000</v>
      </c>
      <c r="K127">
        <v>9999999</v>
      </c>
      <c r="L127">
        <v>0</v>
      </c>
      <c r="M127">
        <v>0</v>
      </c>
      <c r="N127">
        <v>0</v>
      </c>
      <c r="O127">
        <v>0</v>
      </c>
      <c r="P127">
        <v>0</v>
      </c>
      <c r="Q127">
        <v>0</v>
      </c>
      <c r="R127">
        <v>0</v>
      </c>
      <c r="S127">
        <v>0</v>
      </c>
      <c r="T127">
        <v>0</v>
      </c>
      <c r="U127">
        <v>0</v>
      </c>
      <c r="V127">
        <v>0</v>
      </c>
      <c r="W127">
        <v>0.05</v>
      </c>
      <c r="X127">
        <v>0</v>
      </c>
      <c r="Y127">
        <v>0</v>
      </c>
      <c r="Z127">
        <v>0</v>
      </c>
      <c r="AA127">
        <v>0</v>
      </c>
      <c r="AB127">
        <v>0</v>
      </c>
      <c r="AC127">
        <v>0</v>
      </c>
      <c r="AD127">
        <v>0</v>
      </c>
      <c r="AE127">
        <v>0</v>
      </c>
      <c r="AF127">
        <v>0</v>
      </c>
      <c r="AG127">
        <v>0</v>
      </c>
      <c r="AH127">
        <v>0</v>
      </c>
      <c r="AI127">
        <v>2300</v>
      </c>
      <c r="AJ127">
        <v>6000</v>
      </c>
      <c r="AK127" t="s">
        <v>274</v>
      </c>
      <c r="AL127">
        <v>1500</v>
      </c>
      <c r="AM127" t="s">
        <v>274</v>
      </c>
      <c r="AN127" t="s">
        <v>274</v>
      </c>
      <c r="AO127">
        <v>0</v>
      </c>
      <c r="AP127" t="s">
        <v>276</v>
      </c>
      <c r="AQ127" t="s">
        <v>276</v>
      </c>
      <c r="AR127" t="s">
        <v>276</v>
      </c>
      <c r="AS127" t="s">
        <v>276</v>
      </c>
      <c r="AT127" t="s">
        <v>276</v>
      </c>
      <c r="AU127" t="s">
        <v>276</v>
      </c>
      <c r="AV127" t="s">
        <v>276</v>
      </c>
      <c r="AW127" t="s">
        <v>276</v>
      </c>
      <c r="AX127" t="s">
        <v>276</v>
      </c>
      <c r="AY127" t="s">
        <v>276</v>
      </c>
      <c r="AZ127" t="s">
        <v>276</v>
      </c>
      <c r="BA127" t="s">
        <v>276</v>
      </c>
      <c r="BB127" t="s">
        <v>276</v>
      </c>
      <c r="BC127" t="s">
        <v>276</v>
      </c>
      <c r="BD127" t="s">
        <v>276</v>
      </c>
      <c r="BE127" t="s">
        <v>276</v>
      </c>
      <c r="BF127" t="s">
        <v>276</v>
      </c>
      <c r="BG127" t="s">
        <v>276</v>
      </c>
      <c r="BH127" t="s">
        <v>276</v>
      </c>
      <c r="BI127" t="s">
        <v>276</v>
      </c>
      <c r="BJ127" t="s">
        <v>276</v>
      </c>
      <c r="BK127" t="s">
        <v>276</v>
      </c>
      <c r="BL127" t="s">
        <v>276</v>
      </c>
      <c r="BM127" t="s">
        <v>276</v>
      </c>
      <c r="BN127" t="s">
        <v>276</v>
      </c>
      <c r="BO127" t="s">
        <v>276</v>
      </c>
      <c r="BP127" t="s">
        <v>276</v>
      </c>
      <c r="BQ127" t="s">
        <v>276</v>
      </c>
      <c r="BR127" t="s">
        <v>276</v>
      </c>
      <c r="BS127" t="s">
        <v>276</v>
      </c>
      <c r="BT127" t="s">
        <v>276</v>
      </c>
      <c r="BU127" t="s">
        <v>276</v>
      </c>
      <c r="BV127" t="s">
        <v>276</v>
      </c>
      <c r="BW127" t="s">
        <v>276</v>
      </c>
      <c r="BX127" t="s">
        <v>276</v>
      </c>
      <c r="BY127" t="s">
        <v>276</v>
      </c>
      <c r="BZ127" t="s">
        <v>276</v>
      </c>
      <c r="CA127" t="s">
        <v>276</v>
      </c>
      <c r="CB127" t="s">
        <v>276</v>
      </c>
      <c r="CC127" t="s">
        <v>276</v>
      </c>
      <c r="CD127" t="s">
        <v>276</v>
      </c>
      <c r="CE127" t="s">
        <v>276</v>
      </c>
      <c r="CF127" t="s">
        <v>276</v>
      </c>
      <c r="CG127" t="s">
        <v>276</v>
      </c>
      <c r="CH127" t="s">
        <v>276</v>
      </c>
      <c r="CI127" t="s">
        <v>276</v>
      </c>
      <c r="CJ127" t="s">
        <v>276</v>
      </c>
      <c r="CK127" t="s">
        <v>276</v>
      </c>
      <c r="CL127" t="s">
        <v>276</v>
      </c>
      <c r="CM127" t="s">
        <v>276</v>
      </c>
      <c r="CN127" t="s">
        <v>276</v>
      </c>
      <c r="CO127" t="s">
        <v>276</v>
      </c>
      <c r="CP127" t="s">
        <v>276</v>
      </c>
      <c r="CQ127" t="s">
        <v>276</v>
      </c>
      <c r="CR127" t="s">
        <v>276</v>
      </c>
      <c r="CS127" t="s">
        <v>276</v>
      </c>
      <c r="CT127" t="s">
        <v>276</v>
      </c>
      <c r="CU127" t="s">
        <v>276</v>
      </c>
      <c r="CV127" t="s">
        <v>276</v>
      </c>
      <c r="CW127" t="s">
        <v>276</v>
      </c>
      <c r="CX127" t="s">
        <v>276</v>
      </c>
      <c r="CY127" t="s">
        <v>276</v>
      </c>
      <c r="CZ127" t="s">
        <v>276</v>
      </c>
      <c r="DA127" t="s">
        <v>276</v>
      </c>
      <c r="DB127" t="s">
        <v>276</v>
      </c>
      <c r="DC127" t="s">
        <v>276</v>
      </c>
      <c r="DD127" t="s">
        <v>276</v>
      </c>
      <c r="DE127" t="s">
        <v>276</v>
      </c>
    </row>
    <row r="128" spans="1:109">
      <c r="A128">
        <v>127</v>
      </c>
      <c r="B128" t="s">
        <v>272</v>
      </c>
      <c r="C128" t="s">
        <v>24</v>
      </c>
      <c r="D128">
        <v>29</v>
      </c>
      <c r="E128">
        <v>3</v>
      </c>
      <c r="F128" t="s">
        <v>81</v>
      </c>
      <c r="G128" t="s">
        <v>273</v>
      </c>
      <c r="H128">
        <v>2024</v>
      </c>
      <c r="I128">
        <v>2023</v>
      </c>
      <c r="J128">
        <v>1207</v>
      </c>
      <c r="K128">
        <v>2414</v>
      </c>
      <c r="L128">
        <v>3621</v>
      </c>
      <c r="M128">
        <v>4828</v>
      </c>
      <c r="N128">
        <v>6035</v>
      </c>
      <c r="O128">
        <v>7242</v>
      </c>
      <c r="P128">
        <v>8449</v>
      </c>
      <c r="Q128">
        <v>9999999</v>
      </c>
      <c r="R128">
        <v>0</v>
      </c>
      <c r="S128">
        <v>0</v>
      </c>
      <c r="T128">
        <v>0</v>
      </c>
      <c r="U128">
        <v>0</v>
      </c>
      <c r="V128">
        <v>0</v>
      </c>
      <c r="W128">
        <v>0.02</v>
      </c>
      <c r="X128">
        <v>2.5000000000000001E-2</v>
      </c>
      <c r="Y128">
        <v>0.03</v>
      </c>
      <c r="Z128">
        <v>3.5000000000000003E-2</v>
      </c>
      <c r="AA128">
        <v>0.04</v>
      </c>
      <c r="AB128">
        <v>4.4999999999999998E-2</v>
      </c>
      <c r="AC128">
        <v>4.9500000000000002E-2</v>
      </c>
      <c r="AD128">
        <v>0</v>
      </c>
      <c r="AE128">
        <v>0</v>
      </c>
      <c r="AF128">
        <v>0</v>
      </c>
      <c r="AG128">
        <v>0</v>
      </c>
      <c r="AH128">
        <v>0</v>
      </c>
      <c r="AI128">
        <v>13850</v>
      </c>
      <c r="AJ128">
        <v>0</v>
      </c>
      <c r="AK128" t="s">
        <v>274</v>
      </c>
      <c r="AL128">
        <v>0</v>
      </c>
      <c r="AM128" t="s">
        <v>274</v>
      </c>
      <c r="AN128" t="s">
        <v>275</v>
      </c>
      <c r="AO128">
        <v>5000</v>
      </c>
      <c r="AP128" t="s">
        <v>276</v>
      </c>
      <c r="AQ128" t="s">
        <v>276</v>
      </c>
      <c r="AR128" t="s">
        <v>276</v>
      </c>
      <c r="AS128" t="s">
        <v>276</v>
      </c>
      <c r="AT128" t="s">
        <v>276</v>
      </c>
      <c r="AU128" t="s">
        <v>276</v>
      </c>
      <c r="AV128" t="s">
        <v>276</v>
      </c>
      <c r="AW128" t="s">
        <v>276</v>
      </c>
      <c r="AX128" t="s">
        <v>276</v>
      </c>
      <c r="AY128" t="s">
        <v>276</v>
      </c>
      <c r="AZ128" t="s">
        <v>276</v>
      </c>
      <c r="BA128" t="s">
        <v>276</v>
      </c>
      <c r="BB128" t="s">
        <v>276</v>
      </c>
      <c r="BC128" t="s">
        <v>276</v>
      </c>
      <c r="BD128" t="s">
        <v>276</v>
      </c>
      <c r="BE128" t="s">
        <v>276</v>
      </c>
      <c r="BF128" t="s">
        <v>276</v>
      </c>
      <c r="BG128" t="s">
        <v>276</v>
      </c>
      <c r="BH128" t="s">
        <v>276</v>
      </c>
      <c r="BI128" t="s">
        <v>276</v>
      </c>
      <c r="BJ128" t="s">
        <v>276</v>
      </c>
      <c r="BK128" t="s">
        <v>276</v>
      </c>
      <c r="BL128" t="s">
        <v>276</v>
      </c>
      <c r="BM128" t="s">
        <v>276</v>
      </c>
      <c r="BN128" t="s">
        <v>276</v>
      </c>
      <c r="BO128" t="s">
        <v>276</v>
      </c>
      <c r="BP128" t="s">
        <v>276</v>
      </c>
      <c r="BQ128" t="s">
        <v>276</v>
      </c>
      <c r="BR128" t="s">
        <v>276</v>
      </c>
      <c r="BS128" t="s">
        <v>276</v>
      </c>
      <c r="BT128" t="s">
        <v>276</v>
      </c>
      <c r="BU128" t="s">
        <v>276</v>
      </c>
      <c r="BV128" t="s">
        <v>276</v>
      </c>
      <c r="BW128" t="s">
        <v>276</v>
      </c>
      <c r="BX128" t="s">
        <v>276</v>
      </c>
      <c r="BY128" t="s">
        <v>276</v>
      </c>
      <c r="BZ128" t="s">
        <v>276</v>
      </c>
      <c r="CA128" t="s">
        <v>276</v>
      </c>
      <c r="CB128" t="s">
        <v>276</v>
      </c>
      <c r="CC128" t="s">
        <v>276</v>
      </c>
      <c r="CD128" t="s">
        <v>276</v>
      </c>
      <c r="CE128" t="s">
        <v>276</v>
      </c>
      <c r="CF128" t="s">
        <v>276</v>
      </c>
      <c r="CG128" t="s">
        <v>276</v>
      </c>
      <c r="CH128" t="s">
        <v>276</v>
      </c>
      <c r="CI128" t="s">
        <v>276</v>
      </c>
      <c r="CJ128" t="s">
        <v>276</v>
      </c>
      <c r="CK128" t="s">
        <v>276</v>
      </c>
      <c r="CL128" t="s">
        <v>276</v>
      </c>
      <c r="CM128" t="s">
        <v>276</v>
      </c>
      <c r="CN128" t="s">
        <v>276</v>
      </c>
      <c r="CO128" t="s">
        <v>276</v>
      </c>
      <c r="CP128" t="s">
        <v>276</v>
      </c>
      <c r="CQ128" t="s">
        <v>276</v>
      </c>
      <c r="CR128" t="s">
        <v>276</v>
      </c>
      <c r="CS128" t="s">
        <v>276</v>
      </c>
      <c r="CT128" t="s">
        <v>276</v>
      </c>
      <c r="CU128" t="s">
        <v>276</v>
      </c>
      <c r="CV128" t="s">
        <v>276</v>
      </c>
      <c r="CW128" t="s">
        <v>276</v>
      </c>
      <c r="CX128" t="s">
        <v>276</v>
      </c>
      <c r="CY128" t="s">
        <v>276</v>
      </c>
      <c r="CZ128" t="s">
        <v>276</v>
      </c>
      <c r="DA128" t="s">
        <v>276</v>
      </c>
      <c r="DB128" t="s">
        <v>276</v>
      </c>
      <c r="DC128" t="s">
        <v>276</v>
      </c>
      <c r="DD128" t="s">
        <v>276</v>
      </c>
      <c r="DE128" t="s">
        <v>276</v>
      </c>
    </row>
    <row r="129" spans="1:109">
      <c r="A129">
        <v>128</v>
      </c>
      <c r="B129" t="s">
        <v>272</v>
      </c>
      <c r="C129" t="s">
        <v>25</v>
      </c>
      <c r="D129">
        <v>30</v>
      </c>
      <c r="E129">
        <v>3</v>
      </c>
      <c r="F129" t="s">
        <v>81</v>
      </c>
      <c r="G129" t="s">
        <v>273</v>
      </c>
      <c r="H129">
        <v>2024</v>
      </c>
      <c r="I129">
        <v>2023</v>
      </c>
      <c r="J129">
        <v>0</v>
      </c>
      <c r="K129">
        <v>3600</v>
      </c>
      <c r="L129">
        <v>6300</v>
      </c>
      <c r="M129">
        <v>9700</v>
      </c>
      <c r="N129">
        <v>13000</v>
      </c>
      <c r="O129">
        <v>16800</v>
      </c>
      <c r="P129">
        <v>21600</v>
      </c>
      <c r="Q129">
        <v>9999999</v>
      </c>
      <c r="R129">
        <v>0</v>
      </c>
      <c r="S129">
        <v>0</v>
      </c>
      <c r="T129">
        <v>0</v>
      </c>
      <c r="U129">
        <v>0</v>
      </c>
      <c r="V129">
        <v>0</v>
      </c>
      <c r="W129">
        <v>0.01</v>
      </c>
      <c r="X129">
        <v>0.02</v>
      </c>
      <c r="Y129">
        <v>0.03</v>
      </c>
      <c r="Z129">
        <v>0.04</v>
      </c>
      <c r="AA129">
        <v>0.05</v>
      </c>
      <c r="AB129">
        <v>0.06</v>
      </c>
      <c r="AC129">
        <v>6.7500000000000004E-2</v>
      </c>
      <c r="AD129">
        <v>0</v>
      </c>
      <c r="AE129">
        <v>0</v>
      </c>
      <c r="AF129">
        <v>0</v>
      </c>
      <c r="AG129">
        <v>0</v>
      </c>
      <c r="AH129">
        <v>0</v>
      </c>
      <c r="AI129">
        <v>5540</v>
      </c>
      <c r="AJ129">
        <v>2960</v>
      </c>
      <c r="AK129" t="s">
        <v>274</v>
      </c>
      <c r="AL129">
        <v>2960</v>
      </c>
      <c r="AM129" t="s">
        <v>274</v>
      </c>
      <c r="AN129" t="s">
        <v>275</v>
      </c>
      <c r="AO129">
        <v>5000</v>
      </c>
      <c r="AP129" t="s">
        <v>276</v>
      </c>
      <c r="AQ129" t="s">
        <v>276</v>
      </c>
      <c r="AR129" t="s">
        <v>276</v>
      </c>
      <c r="AS129" t="s">
        <v>276</v>
      </c>
      <c r="AT129" t="s">
        <v>276</v>
      </c>
      <c r="AU129" t="s">
        <v>276</v>
      </c>
      <c r="AV129" t="s">
        <v>276</v>
      </c>
      <c r="AW129" t="s">
        <v>276</v>
      </c>
      <c r="AX129" t="s">
        <v>276</v>
      </c>
      <c r="AY129" t="s">
        <v>276</v>
      </c>
      <c r="AZ129" t="s">
        <v>276</v>
      </c>
      <c r="BA129" t="s">
        <v>276</v>
      </c>
      <c r="BB129" t="s">
        <v>276</v>
      </c>
      <c r="BC129" t="s">
        <v>276</v>
      </c>
      <c r="BD129" t="s">
        <v>276</v>
      </c>
      <c r="BE129" t="s">
        <v>276</v>
      </c>
      <c r="BF129" t="s">
        <v>276</v>
      </c>
      <c r="BG129" t="s">
        <v>276</v>
      </c>
      <c r="BH129" t="s">
        <v>276</v>
      </c>
      <c r="BI129" t="s">
        <v>276</v>
      </c>
      <c r="BJ129" t="s">
        <v>276</v>
      </c>
      <c r="BK129" t="s">
        <v>276</v>
      </c>
      <c r="BL129" t="s">
        <v>276</v>
      </c>
      <c r="BM129" t="s">
        <v>276</v>
      </c>
      <c r="BN129" t="s">
        <v>276</v>
      </c>
      <c r="BO129" t="s">
        <v>276</v>
      </c>
      <c r="BP129" t="s">
        <v>276</v>
      </c>
      <c r="BQ129" t="s">
        <v>276</v>
      </c>
      <c r="BR129" t="s">
        <v>276</v>
      </c>
      <c r="BS129" t="s">
        <v>276</v>
      </c>
      <c r="BT129" t="s">
        <v>276</v>
      </c>
      <c r="BU129" t="s">
        <v>276</v>
      </c>
      <c r="BV129" t="s">
        <v>276</v>
      </c>
      <c r="BW129" t="s">
        <v>276</v>
      </c>
      <c r="BX129" t="s">
        <v>276</v>
      </c>
      <c r="BY129" t="s">
        <v>276</v>
      </c>
      <c r="BZ129" t="s">
        <v>276</v>
      </c>
      <c r="CA129" t="s">
        <v>276</v>
      </c>
      <c r="CB129" t="s">
        <v>276</v>
      </c>
      <c r="CC129" t="s">
        <v>276</v>
      </c>
      <c r="CD129" t="s">
        <v>276</v>
      </c>
      <c r="CE129" t="s">
        <v>276</v>
      </c>
      <c r="CF129" t="s">
        <v>276</v>
      </c>
      <c r="CG129" t="s">
        <v>276</v>
      </c>
      <c r="CH129">
        <v>0.2</v>
      </c>
      <c r="CI129">
        <v>2460</v>
      </c>
      <c r="CJ129" t="s">
        <v>276</v>
      </c>
      <c r="CK129" t="s">
        <v>276</v>
      </c>
      <c r="CL129" t="s">
        <v>276</v>
      </c>
      <c r="CM129" t="s">
        <v>276</v>
      </c>
      <c r="CN129" t="s">
        <v>276</v>
      </c>
      <c r="CO129" t="s">
        <v>276</v>
      </c>
      <c r="CP129" t="s">
        <v>276</v>
      </c>
      <c r="CQ129" t="s">
        <v>276</v>
      </c>
      <c r="CR129" t="s">
        <v>276</v>
      </c>
      <c r="CS129" t="s">
        <v>276</v>
      </c>
      <c r="CT129" t="s">
        <v>276</v>
      </c>
      <c r="CU129" t="s">
        <v>276</v>
      </c>
      <c r="CV129" t="s">
        <v>276</v>
      </c>
      <c r="CW129" t="s">
        <v>276</v>
      </c>
      <c r="CX129" t="s">
        <v>276</v>
      </c>
      <c r="CY129" t="s">
        <v>276</v>
      </c>
      <c r="CZ129" t="s">
        <v>276</v>
      </c>
      <c r="DA129" t="s">
        <v>276</v>
      </c>
      <c r="DB129" t="s">
        <v>276</v>
      </c>
      <c r="DC129" t="s">
        <v>276</v>
      </c>
      <c r="DD129" t="s">
        <v>276</v>
      </c>
      <c r="DE129" t="s">
        <v>276</v>
      </c>
    </row>
    <row r="130" spans="1:109">
      <c r="A130">
        <v>129</v>
      </c>
      <c r="B130" t="s">
        <v>272</v>
      </c>
      <c r="C130" t="s">
        <v>26</v>
      </c>
      <c r="D130">
        <v>31</v>
      </c>
      <c r="E130">
        <v>3</v>
      </c>
      <c r="F130" t="s">
        <v>81</v>
      </c>
      <c r="G130" t="s">
        <v>273</v>
      </c>
      <c r="H130">
        <v>2024</v>
      </c>
      <c r="I130">
        <v>2023</v>
      </c>
      <c r="J130">
        <v>0</v>
      </c>
      <c r="K130">
        <v>3700</v>
      </c>
      <c r="L130">
        <v>22170</v>
      </c>
      <c r="M130">
        <v>35730</v>
      </c>
      <c r="N130">
        <v>9999999</v>
      </c>
      <c r="O130">
        <v>0</v>
      </c>
      <c r="P130">
        <v>0</v>
      </c>
      <c r="Q130">
        <v>0</v>
      </c>
      <c r="R130">
        <v>0</v>
      </c>
      <c r="S130">
        <v>0</v>
      </c>
      <c r="T130">
        <v>0</v>
      </c>
      <c r="U130">
        <v>0</v>
      </c>
      <c r="V130">
        <v>0</v>
      </c>
      <c r="W130">
        <v>2.46E-2</v>
      </c>
      <c r="X130">
        <v>3.5099999999999999E-2</v>
      </c>
      <c r="Y130">
        <v>5.0099999999999999E-2</v>
      </c>
      <c r="Z130">
        <v>6.6400000000000001E-2</v>
      </c>
      <c r="AA130">
        <v>0</v>
      </c>
      <c r="AB130">
        <v>0</v>
      </c>
      <c r="AC130">
        <v>0</v>
      </c>
      <c r="AD130">
        <v>0</v>
      </c>
      <c r="AE130">
        <v>0</v>
      </c>
      <c r="AF130">
        <v>0</v>
      </c>
      <c r="AG130">
        <v>0</v>
      </c>
      <c r="AH130">
        <v>0</v>
      </c>
      <c r="AI130">
        <v>7900</v>
      </c>
      <c r="AJ130">
        <v>157</v>
      </c>
      <c r="AK130" t="s">
        <v>275</v>
      </c>
      <c r="AL130">
        <v>157</v>
      </c>
      <c r="AM130" t="s">
        <v>275</v>
      </c>
      <c r="AN130" t="s">
        <v>274</v>
      </c>
      <c r="AO130">
        <v>0</v>
      </c>
      <c r="AP130" t="s">
        <v>276</v>
      </c>
      <c r="AQ130" t="s">
        <v>276</v>
      </c>
      <c r="AR130" t="s">
        <v>276</v>
      </c>
      <c r="AS130" t="s">
        <v>276</v>
      </c>
      <c r="AT130" t="s">
        <v>276</v>
      </c>
      <c r="AU130" t="s">
        <v>276</v>
      </c>
      <c r="AV130" t="s">
        <v>276</v>
      </c>
      <c r="AW130" t="s">
        <v>276</v>
      </c>
      <c r="AX130" t="s">
        <v>276</v>
      </c>
      <c r="AY130" t="s">
        <v>276</v>
      </c>
      <c r="AZ130" t="s">
        <v>276</v>
      </c>
      <c r="BA130" t="s">
        <v>276</v>
      </c>
      <c r="BB130" t="s">
        <v>276</v>
      </c>
      <c r="BC130" t="s">
        <v>276</v>
      </c>
      <c r="BD130" t="s">
        <v>276</v>
      </c>
      <c r="BE130" t="s">
        <v>276</v>
      </c>
      <c r="BF130" t="s">
        <v>276</v>
      </c>
      <c r="BG130" t="s">
        <v>276</v>
      </c>
      <c r="BH130" t="s">
        <v>276</v>
      </c>
      <c r="BI130" t="s">
        <v>276</v>
      </c>
      <c r="BJ130" t="s">
        <v>276</v>
      </c>
      <c r="BK130" t="s">
        <v>276</v>
      </c>
      <c r="BL130" t="s">
        <v>276</v>
      </c>
      <c r="BM130" t="s">
        <v>276</v>
      </c>
      <c r="BN130" t="s">
        <v>276</v>
      </c>
      <c r="BO130" t="s">
        <v>276</v>
      </c>
      <c r="BP130" t="s">
        <v>276</v>
      </c>
      <c r="BQ130" t="s">
        <v>276</v>
      </c>
      <c r="BR130" t="s">
        <v>276</v>
      </c>
      <c r="BS130" t="s">
        <v>276</v>
      </c>
      <c r="BT130" t="s">
        <v>276</v>
      </c>
      <c r="BU130" t="s">
        <v>276</v>
      </c>
      <c r="BV130" t="s">
        <v>276</v>
      </c>
      <c r="BW130" t="s">
        <v>276</v>
      </c>
      <c r="BX130" t="s">
        <v>276</v>
      </c>
      <c r="BY130" t="s">
        <v>276</v>
      </c>
      <c r="BZ130" t="s">
        <v>276</v>
      </c>
      <c r="CA130" t="s">
        <v>276</v>
      </c>
      <c r="CB130" t="s">
        <v>276</v>
      </c>
      <c r="CC130" t="s">
        <v>276</v>
      </c>
      <c r="CD130" t="s">
        <v>276</v>
      </c>
      <c r="CE130" t="s">
        <v>276</v>
      </c>
      <c r="CF130" t="s">
        <v>276</v>
      </c>
      <c r="CG130" t="s">
        <v>276</v>
      </c>
      <c r="CH130" t="s">
        <v>276</v>
      </c>
      <c r="CI130" t="s">
        <v>276</v>
      </c>
      <c r="CJ130" t="s">
        <v>276</v>
      </c>
      <c r="CK130" t="s">
        <v>276</v>
      </c>
      <c r="CL130" t="s">
        <v>276</v>
      </c>
      <c r="CM130" t="s">
        <v>276</v>
      </c>
      <c r="CN130" t="s">
        <v>276</v>
      </c>
      <c r="CO130" t="s">
        <v>276</v>
      </c>
      <c r="CP130" t="s">
        <v>276</v>
      </c>
      <c r="CQ130" t="s">
        <v>276</v>
      </c>
      <c r="CR130" t="s">
        <v>276</v>
      </c>
      <c r="CS130" t="s">
        <v>276</v>
      </c>
      <c r="CT130" t="s">
        <v>276</v>
      </c>
      <c r="CU130" t="s">
        <v>276</v>
      </c>
      <c r="CV130" t="s">
        <v>276</v>
      </c>
      <c r="CW130" t="s">
        <v>276</v>
      </c>
      <c r="CX130" t="s">
        <v>276</v>
      </c>
      <c r="CY130" t="s">
        <v>276</v>
      </c>
      <c r="CZ130" t="s">
        <v>276</v>
      </c>
      <c r="DA130" t="s">
        <v>276</v>
      </c>
      <c r="DB130" t="s">
        <v>276</v>
      </c>
      <c r="DC130" t="s">
        <v>276</v>
      </c>
      <c r="DD130" t="s">
        <v>276</v>
      </c>
      <c r="DE130" t="s">
        <v>276</v>
      </c>
    </row>
    <row r="131" spans="1:109">
      <c r="A131">
        <v>130</v>
      </c>
      <c r="B131" t="s">
        <v>272</v>
      </c>
      <c r="C131" t="s">
        <v>27</v>
      </c>
      <c r="D131">
        <v>32</v>
      </c>
      <c r="E131">
        <v>3</v>
      </c>
      <c r="F131" t="s">
        <v>81</v>
      </c>
      <c r="G131" t="s">
        <v>273</v>
      </c>
      <c r="H131">
        <v>2024</v>
      </c>
      <c r="I131">
        <v>2023</v>
      </c>
      <c r="J131">
        <v>0</v>
      </c>
      <c r="K131">
        <v>9999999</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t="s">
        <v>274</v>
      </c>
      <c r="AL131">
        <v>0</v>
      </c>
      <c r="AM131" t="s">
        <v>274</v>
      </c>
      <c r="AN131" t="s">
        <v>274</v>
      </c>
      <c r="AO131">
        <v>0</v>
      </c>
      <c r="AP131" t="s">
        <v>276</v>
      </c>
      <c r="AQ131" t="s">
        <v>276</v>
      </c>
      <c r="AR131" t="s">
        <v>276</v>
      </c>
      <c r="AS131" t="s">
        <v>276</v>
      </c>
      <c r="AT131" t="s">
        <v>276</v>
      </c>
      <c r="AU131" t="s">
        <v>276</v>
      </c>
      <c r="AV131" t="s">
        <v>276</v>
      </c>
      <c r="AW131" t="s">
        <v>276</v>
      </c>
      <c r="AX131" t="s">
        <v>276</v>
      </c>
      <c r="AY131" t="s">
        <v>276</v>
      </c>
      <c r="AZ131" t="s">
        <v>276</v>
      </c>
      <c r="BA131" t="s">
        <v>276</v>
      </c>
      <c r="BB131" t="s">
        <v>276</v>
      </c>
      <c r="BC131" t="s">
        <v>276</v>
      </c>
      <c r="BD131" t="s">
        <v>276</v>
      </c>
      <c r="BE131" t="s">
        <v>276</v>
      </c>
      <c r="BF131" t="s">
        <v>276</v>
      </c>
      <c r="BG131" t="s">
        <v>276</v>
      </c>
      <c r="BH131" t="s">
        <v>276</v>
      </c>
      <c r="BI131" t="s">
        <v>276</v>
      </c>
      <c r="BJ131" t="s">
        <v>276</v>
      </c>
      <c r="BK131" t="s">
        <v>276</v>
      </c>
      <c r="BL131" t="s">
        <v>276</v>
      </c>
      <c r="BM131" t="s">
        <v>276</v>
      </c>
      <c r="BN131" t="s">
        <v>276</v>
      </c>
      <c r="BO131" t="s">
        <v>276</v>
      </c>
      <c r="BP131" t="s">
        <v>276</v>
      </c>
      <c r="BQ131" t="s">
        <v>276</v>
      </c>
      <c r="BR131" t="s">
        <v>276</v>
      </c>
      <c r="BS131" t="s">
        <v>276</v>
      </c>
      <c r="BT131" t="s">
        <v>276</v>
      </c>
      <c r="BU131" t="s">
        <v>276</v>
      </c>
      <c r="BV131" t="s">
        <v>276</v>
      </c>
      <c r="BW131" t="s">
        <v>276</v>
      </c>
      <c r="BX131" t="s">
        <v>276</v>
      </c>
      <c r="BY131" t="s">
        <v>276</v>
      </c>
      <c r="BZ131" t="s">
        <v>276</v>
      </c>
      <c r="CA131" t="s">
        <v>276</v>
      </c>
      <c r="CB131" t="s">
        <v>276</v>
      </c>
      <c r="CC131" t="s">
        <v>276</v>
      </c>
      <c r="CD131" t="s">
        <v>276</v>
      </c>
      <c r="CE131" t="s">
        <v>276</v>
      </c>
      <c r="CF131" t="s">
        <v>276</v>
      </c>
      <c r="CG131" t="s">
        <v>276</v>
      </c>
      <c r="CH131" t="s">
        <v>276</v>
      </c>
      <c r="CI131" t="s">
        <v>276</v>
      </c>
      <c r="CJ131" t="s">
        <v>276</v>
      </c>
      <c r="CK131" t="s">
        <v>276</v>
      </c>
      <c r="CL131" t="s">
        <v>276</v>
      </c>
      <c r="CM131" t="s">
        <v>276</v>
      </c>
      <c r="CN131" t="s">
        <v>276</v>
      </c>
      <c r="CO131" t="s">
        <v>276</v>
      </c>
      <c r="CP131" t="s">
        <v>276</v>
      </c>
      <c r="CQ131" t="s">
        <v>276</v>
      </c>
      <c r="CR131" t="s">
        <v>276</v>
      </c>
      <c r="CS131" t="s">
        <v>276</v>
      </c>
      <c r="CT131" t="s">
        <v>276</v>
      </c>
      <c r="CU131" t="s">
        <v>276</v>
      </c>
      <c r="CV131" t="s">
        <v>276</v>
      </c>
      <c r="CW131" t="s">
        <v>276</v>
      </c>
      <c r="CX131" t="s">
        <v>276</v>
      </c>
      <c r="CY131" t="s">
        <v>276</v>
      </c>
      <c r="CZ131" t="s">
        <v>276</v>
      </c>
      <c r="DA131" t="s">
        <v>276</v>
      </c>
      <c r="DB131" t="s">
        <v>276</v>
      </c>
      <c r="DC131" t="s">
        <v>276</v>
      </c>
      <c r="DD131" t="s">
        <v>276</v>
      </c>
      <c r="DE131" t="s">
        <v>276</v>
      </c>
    </row>
    <row r="132" spans="1:109">
      <c r="A132">
        <v>131</v>
      </c>
      <c r="B132" t="s">
        <v>272</v>
      </c>
      <c r="C132" t="s">
        <v>28</v>
      </c>
      <c r="D132">
        <v>33</v>
      </c>
      <c r="E132">
        <v>3</v>
      </c>
      <c r="F132" t="s">
        <v>81</v>
      </c>
      <c r="G132" t="s">
        <v>277</v>
      </c>
      <c r="H132">
        <v>2024</v>
      </c>
      <c r="I132">
        <v>2023</v>
      </c>
      <c r="J132">
        <v>0</v>
      </c>
      <c r="K132">
        <v>9999999</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2400</v>
      </c>
      <c r="AK132" t="s">
        <v>274</v>
      </c>
      <c r="AL132">
        <v>0</v>
      </c>
      <c r="AM132" t="s">
        <v>274</v>
      </c>
      <c r="AN132" t="s">
        <v>274</v>
      </c>
      <c r="AO132">
        <v>0</v>
      </c>
      <c r="AP132" t="s">
        <v>276</v>
      </c>
      <c r="AQ132" t="s">
        <v>276</v>
      </c>
      <c r="AR132" t="s">
        <v>276</v>
      </c>
      <c r="AS132" t="s">
        <v>276</v>
      </c>
      <c r="AT132" t="s">
        <v>276</v>
      </c>
      <c r="AU132" t="s">
        <v>276</v>
      </c>
      <c r="AV132" t="s">
        <v>276</v>
      </c>
      <c r="AW132" t="s">
        <v>276</v>
      </c>
      <c r="AX132" t="s">
        <v>276</v>
      </c>
      <c r="AY132" t="s">
        <v>276</v>
      </c>
      <c r="AZ132" t="s">
        <v>276</v>
      </c>
      <c r="BA132" t="s">
        <v>276</v>
      </c>
      <c r="BB132" t="s">
        <v>276</v>
      </c>
      <c r="BC132" t="s">
        <v>276</v>
      </c>
      <c r="BD132" t="s">
        <v>276</v>
      </c>
      <c r="BE132" t="s">
        <v>276</v>
      </c>
      <c r="BF132" t="s">
        <v>276</v>
      </c>
      <c r="BG132" t="s">
        <v>276</v>
      </c>
      <c r="BH132" t="s">
        <v>276</v>
      </c>
      <c r="BI132" t="s">
        <v>276</v>
      </c>
      <c r="BJ132" t="s">
        <v>276</v>
      </c>
      <c r="BK132" t="s">
        <v>276</v>
      </c>
      <c r="BL132" t="s">
        <v>276</v>
      </c>
      <c r="BM132" t="s">
        <v>276</v>
      </c>
      <c r="BN132" t="s">
        <v>276</v>
      </c>
      <c r="BO132" t="s">
        <v>276</v>
      </c>
      <c r="BP132" t="s">
        <v>276</v>
      </c>
      <c r="BQ132" t="s">
        <v>276</v>
      </c>
      <c r="BR132" t="s">
        <v>276</v>
      </c>
      <c r="BS132" t="s">
        <v>276</v>
      </c>
      <c r="BT132" t="s">
        <v>276</v>
      </c>
      <c r="BU132" t="s">
        <v>276</v>
      </c>
      <c r="BV132" t="s">
        <v>276</v>
      </c>
      <c r="BW132" t="s">
        <v>276</v>
      </c>
      <c r="BX132" t="s">
        <v>276</v>
      </c>
      <c r="BY132" t="s">
        <v>276</v>
      </c>
      <c r="BZ132" t="s">
        <v>276</v>
      </c>
      <c r="CA132" t="s">
        <v>276</v>
      </c>
      <c r="CB132" t="s">
        <v>276</v>
      </c>
      <c r="CC132" t="s">
        <v>276</v>
      </c>
      <c r="CD132" t="s">
        <v>276</v>
      </c>
      <c r="CE132" t="s">
        <v>276</v>
      </c>
      <c r="CF132" t="s">
        <v>276</v>
      </c>
      <c r="CG132" t="s">
        <v>276</v>
      </c>
      <c r="CH132" t="s">
        <v>276</v>
      </c>
      <c r="CI132" t="s">
        <v>276</v>
      </c>
      <c r="CJ132" t="s">
        <v>276</v>
      </c>
      <c r="CK132" t="s">
        <v>276</v>
      </c>
      <c r="CL132" t="s">
        <v>276</v>
      </c>
      <c r="CM132" t="s">
        <v>276</v>
      </c>
      <c r="CN132" t="s">
        <v>276</v>
      </c>
      <c r="CO132" t="s">
        <v>276</v>
      </c>
      <c r="CP132" t="s">
        <v>276</v>
      </c>
      <c r="CQ132" t="s">
        <v>276</v>
      </c>
      <c r="CR132" t="s">
        <v>276</v>
      </c>
      <c r="CS132" t="s">
        <v>276</v>
      </c>
      <c r="CT132" t="s">
        <v>276</v>
      </c>
      <c r="CU132" t="s">
        <v>276</v>
      </c>
      <c r="CV132" t="s">
        <v>276</v>
      </c>
      <c r="CW132" t="s">
        <v>276</v>
      </c>
      <c r="CX132" t="s">
        <v>276</v>
      </c>
      <c r="CY132" t="s">
        <v>276</v>
      </c>
      <c r="CZ132" t="s">
        <v>276</v>
      </c>
      <c r="DA132" t="s">
        <v>276</v>
      </c>
      <c r="DB132" t="s">
        <v>276</v>
      </c>
      <c r="DC132" t="s">
        <v>276</v>
      </c>
      <c r="DD132" t="s">
        <v>276</v>
      </c>
      <c r="DE132" t="s">
        <v>276</v>
      </c>
    </row>
    <row r="133" spans="1:109">
      <c r="A133">
        <v>132</v>
      </c>
      <c r="B133" t="s">
        <v>272</v>
      </c>
      <c r="C133" t="s">
        <v>29</v>
      </c>
      <c r="D133">
        <v>34</v>
      </c>
      <c r="E133">
        <v>3</v>
      </c>
      <c r="F133" t="s">
        <v>81</v>
      </c>
      <c r="G133" t="s">
        <v>273</v>
      </c>
      <c r="H133">
        <v>2024</v>
      </c>
      <c r="I133">
        <v>2023</v>
      </c>
      <c r="J133">
        <v>0</v>
      </c>
      <c r="K133">
        <v>20000</v>
      </c>
      <c r="L133">
        <v>35000</v>
      </c>
      <c r="M133">
        <v>40000</v>
      </c>
      <c r="N133">
        <v>75000</v>
      </c>
      <c r="O133" s="78">
        <v>500000</v>
      </c>
      <c r="P133" s="78">
        <v>1000000</v>
      </c>
      <c r="Q133">
        <v>9999999</v>
      </c>
      <c r="R133">
        <v>0</v>
      </c>
      <c r="S133">
        <v>0</v>
      </c>
      <c r="T133">
        <v>0</v>
      </c>
      <c r="U133">
        <v>0</v>
      </c>
      <c r="V133">
        <v>0</v>
      </c>
      <c r="W133">
        <v>1.4E-2</v>
      </c>
      <c r="X133">
        <v>1.7500000000000002E-2</v>
      </c>
      <c r="Y133">
        <v>3.5000000000000003E-2</v>
      </c>
      <c r="Z133">
        <v>5.525E-2</v>
      </c>
      <c r="AA133">
        <v>6.3700000000000007E-2</v>
      </c>
      <c r="AB133">
        <v>8.9700000000000002E-2</v>
      </c>
      <c r="AC133">
        <v>0.1075</v>
      </c>
      <c r="AD133">
        <v>0</v>
      </c>
      <c r="AE133">
        <v>0</v>
      </c>
      <c r="AF133">
        <v>0</v>
      </c>
      <c r="AG133">
        <v>0</v>
      </c>
      <c r="AH133">
        <v>0</v>
      </c>
      <c r="AI133">
        <v>0</v>
      </c>
      <c r="AJ133">
        <v>1000</v>
      </c>
      <c r="AK133" t="s">
        <v>274</v>
      </c>
      <c r="AL133">
        <v>1500</v>
      </c>
      <c r="AM133" t="s">
        <v>274</v>
      </c>
      <c r="AN133" t="s">
        <v>274</v>
      </c>
      <c r="AO133">
        <v>0</v>
      </c>
      <c r="AP133" t="s">
        <v>276</v>
      </c>
      <c r="AQ133" t="s">
        <v>276</v>
      </c>
      <c r="AR133" t="s">
        <v>276</v>
      </c>
      <c r="AS133" t="s">
        <v>276</v>
      </c>
      <c r="AT133" t="s">
        <v>276</v>
      </c>
      <c r="AU133" t="s">
        <v>276</v>
      </c>
      <c r="AV133" t="s">
        <v>276</v>
      </c>
      <c r="AW133" t="s">
        <v>276</v>
      </c>
      <c r="AX133" t="s">
        <v>276</v>
      </c>
      <c r="AY133" t="s">
        <v>276</v>
      </c>
      <c r="AZ133" t="s">
        <v>276</v>
      </c>
      <c r="BA133" t="s">
        <v>276</v>
      </c>
      <c r="BB133" t="s">
        <v>276</v>
      </c>
      <c r="BC133" t="s">
        <v>276</v>
      </c>
      <c r="BD133" t="s">
        <v>276</v>
      </c>
      <c r="BE133" t="s">
        <v>276</v>
      </c>
      <c r="BF133" t="s">
        <v>276</v>
      </c>
      <c r="BG133" t="s">
        <v>276</v>
      </c>
      <c r="BH133" t="s">
        <v>276</v>
      </c>
      <c r="BI133" t="s">
        <v>276</v>
      </c>
      <c r="BJ133" t="s">
        <v>276</v>
      </c>
      <c r="BK133" t="s">
        <v>276</v>
      </c>
      <c r="BL133" t="s">
        <v>276</v>
      </c>
      <c r="BM133" t="s">
        <v>276</v>
      </c>
      <c r="BN133" t="s">
        <v>276</v>
      </c>
      <c r="BO133" t="s">
        <v>276</v>
      </c>
      <c r="BP133" t="s">
        <v>276</v>
      </c>
      <c r="BQ133" t="s">
        <v>276</v>
      </c>
      <c r="BR133" t="s">
        <v>276</v>
      </c>
      <c r="BS133" t="s">
        <v>276</v>
      </c>
      <c r="BT133" t="s">
        <v>276</v>
      </c>
      <c r="BU133" t="s">
        <v>276</v>
      </c>
      <c r="BV133" t="s">
        <v>276</v>
      </c>
      <c r="BW133" t="s">
        <v>276</v>
      </c>
      <c r="BX133" t="s">
        <v>276</v>
      </c>
      <c r="BY133" t="s">
        <v>276</v>
      </c>
      <c r="BZ133" t="s">
        <v>276</v>
      </c>
      <c r="CA133" t="s">
        <v>276</v>
      </c>
      <c r="CB133" t="s">
        <v>276</v>
      </c>
      <c r="CC133" t="s">
        <v>276</v>
      </c>
      <c r="CD133" t="s">
        <v>276</v>
      </c>
      <c r="CE133" t="s">
        <v>276</v>
      </c>
      <c r="CF133" t="s">
        <v>276</v>
      </c>
      <c r="CG133" t="s">
        <v>276</v>
      </c>
      <c r="CH133" t="s">
        <v>276</v>
      </c>
      <c r="CI133" t="s">
        <v>276</v>
      </c>
      <c r="CJ133" t="s">
        <v>276</v>
      </c>
      <c r="CK133" t="s">
        <v>276</v>
      </c>
      <c r="CL133" t="s">
        <v>276</v>
      </c>
      <c r="CM133" t="s">
        <v>276</v>
      </c>
      <c r="CN133" t="s">
        <v>276</v>
      </c>
      <c r="CO133" t="s">
        <v>276</v>
      </c>
      <c r="CP133" t="s">
        <v>276</v>
      </c>
      <c r="CQ133" t="s">
        <v>276</v>
      </c>
      <c r="CR133" t="s">
        <v>276</v>
      </c>
      <c r="CS133" t="s">
        <v>276</v>
      </c>
      <c r="CT133" t="s">
        <v>276</v>
      </c>
      <c r="CU133" t="s">
        <v>276</v>
      </c>
      <c r="CV133" t="s">
        <v>276</v>
      </c>
      <c r="CW133" t="s">
        <v>276</v>
      </c>
      <c r="CX133" t="s">
        <v>276</v>
      </c>
      <c r="CY133" t="s">
        <v>276</v>
      </c>
      <c r="CZ133" t="s">
        <v>276</v>
      </c>
      <c r="DA133" t="s">
        <v>276</v>
      </c>
      <c r="DB133" t="s">
        <v>276</v>
      </c>
      <c r="DC133" t="s">
        <v>276</v>
      </c>
      <c r="DD133" t="s">
        <v>276</v>
      </c>
      <c r="DE133" t="s">
        <v>276</v>
      </c>
    </row>
    <row r="134" spans="1:109">
      <c r="A134">
        <v>133</v>
      </c>
      <c r="B134" t="s">
        <v>272</v>
      </c>
      <c r="C134" t="s">
        <v>30</v>
      </c>
      <c r="D134">
        <v>35</v>
      </c>
      <c r="E134">
        <v>3</v>
      </c>
      <c r="F134" t="s">
        <v>81</v>
      </c>
      <c r="G134" t="s">
        <v>273</v>
      </c>
      <c r="H134">
        <v>2024</v>
      </c>
      <c r="I134">
        <v>2023</v>
      </c>
      <c r="J134">
        <v>0</v>
      </c>
      <c r="K134">
        <v>5500</v>
      </c>
      <c r="L134">
        <v>11000</v>
      </c>
      <c r="M134">
        <v>16000</v>
      </c>
      <c r="N134">
        <v>210000</v>
      </c>
      <c r="O134">
        <v>9999999</v>
      </c>
      <c r="P134">
        <v>0</v>
      </c>
      <c r="Q134">
        <v>0</v>
      </c>
      <c r="R134">
        <v>0</v>
      </c>
      <c r="S134">
        <v>0</v>
      </c>
      <c r="T134">
        <v>0</v>
      </c>
      <c r="U134">
        <v>0</v>
      </c>
      <c r="V134">
        <v>0</v>
      </c>
      <c r="W134">
        <v>1.7000000000000001E-2</v>
      </c>
      <c r="X134">
        <v>3.2000000000000001E-2</v>
      </c>
      <c r="Y134">
        <v>4.7E-2</v>
      </c>
      <c r="Z134">
        <v>4.9000000000000002E-2</v>
      </c>
      <c r="AA134">
        <v>5.8999999999999997E-2</v>
      </c>
      <c r="AB134">
        <v>0</v>
      </c>
      <c r="AC134">
        <v>0</v>
      </c>
      <c r="AD134">
        <v>0</v>
      </c>
      <c r="AE134">
        <v>0</v>
      </c>
      <c r="AF134">
        <v>0</v>
      </c>
      <c r="AG134">
        <v>0</v>
      </c>
      <c r="AH134">
        <v>0</v>
      </c>
      <c r="AI134">
        <v>13850</v>
      </c>
      <c r="AJ134">
        <v>0</v>
      </c>
      <c r="AK134" t="s">
        <v>274</v>
      </c>
      <c r="AL134">
        <v>4000</v>
      </c>
      <c r="AM134" t="s">
        <v>274</v>
      </c>
      <c r="AN134" t="s">
        <v>274</v>
      </c>
      <c r="AO134">
        <v>0</v>
      </c>
      <c r="AP134" t="s">
        <v>276</v>
      </c>
      <c r="AQ134" t="s">
        <v>276</v>
      </c>
      <c r="AR134" t="s">
        <v>276</v>
      </c>
      <c r="AS134" t="s">
        <v>276</v>
      </c>
      <c r="AT134" t="s">
        <v>276</v>
      </c>
      <c r="AU134" t="s">
        <v>276</v>
      </c>
      <c r="AV134" t="s">
        <v>276</v>
      </c>
      <c r="AW134" t="s">
        <v>276</v>
      </c>
      <c r="AX134" t="s">
        <v>276</v>
      </c>
      <c r="AY134" t="s">
        <v>276</v>
      </c>
      <c r="AZ134" t="s">
        <v>276</v>
      </c>
      <c r="BA134" t="s">
        <v>276</v>
      </c>
      <c r="BB134" t="s">
        <v>276</v>
      </c>
      <c r="BC134" t="s">
        <v>276</v>
      </c>
      <c r="BD134" t="s">
        <v>276</v>
      </c>
      <c r="BE134" t="s">
        <v>276</v>
      </c>
      <c r="BF134" t="s">
        <v>276</v>
      </c>
      <c r="BG134" t="s">
        <v>276</v>
      </c>
      <c r="BH134" t="s">
        <v>276</v>
      </c>
      <c r="BI134" t="s">
        <v>276</v>
      </c>
      <c r="BJ134" t="s">
        <v>276</v>
      </c>
      <c r="BK134" t="s">
        <v>276</v>
      </c>
      <c r="BL134" t="s">
        <v>276</v>
      </c>
      <c r="BM134" t="s">
        <v>276</v>
      </c>
      <c r="BN134" t="s">
        <v>276</v>
      </c>
      <c r="BO134" t="s">
        <v>276</v>
      </c>
      <c r="BP134" t="s">
        <v>276</v>
      </c>
      <c r="BQ134" t="s">
        <v>276</v>
      </c>
      <c r="BR134" t="s">
        <v>276</v>
      </c>
      <c r="BS134" t="s">
        <v>276</v>
      </c>
      <c r="BT134" t="s">
        <v>276</v>
      </c>
      <c r="BU134" t="s">
        <v>276</v>
      </c>
      <c r="BV134" t="s">
        <v>276</v>
      </c>
      <c r="BW134" t="s">
        <v>276</v>
      </c>
      <c r="BX134" t="s">
        <v>276</v>
      </c>
      <c r="BY134" t="s">
        <v>276</v>
      </c>
      <c r="BZ134" t="s">
        <v>276</v>
      </c>
      <c r="CA134" t="s">
        <v>276</v>
      </c>
      <c r="CB134" t="s">
        <v>276</v>
      </c>
      <c r="CC134" t="s">
        <v>276</v>
      </c>
      <c r="CD134" t="s">
        <v>276</v>
      </c>
      <c r="CE134" t="s">
        <v>276</v>
      </c>
      <c r="CF134" t="s">
        <v>276</v>
      </c>
      <c r="CG134" t="s">
        <v>276</v>
      </c>
      <c r="CH134" t="s">
        <v>276</v>
      </c>
      <c r="CI134" t="s">
        <v>276</v>
      </c>
      <c r="CJ134" t="s">
        <v>276</v>
      </c>
      <c r="CK134" t="s">
        <v>276</v>
      </c>
      <c r="CL134" t="s">
        <v>276</v>
      </c>
      <c r="CM134" t="s">
        <v>276</v>
      </c>
      <c r="CN134" t="s">
        <v>276</v>
      </c>
      <c r="CO134" t="s">
        <v>276</v>
      </c>
      <c r="CP134" t="s">
        <v>276</v>
      </c>
      <c r="CQ134" t="s">
        <v>276</v>
      </c>
      <c r="CR134" t="s">
        <v>276</v>
      </c>
      <c r="CS134" t="s">
        <v>276</v>
      </c>
      <c r="CT134" t="s">
        <v>276</v>
      </c>
      <c r="CU134" t="s">
        <v>276</v>
      </c>
      <c r="CV134" t="s">
        <v>276</v>
      </c>
      <c r="CW134" t="s">
        <v>276</v>
      </c>
      <c r="CX134" t="s">
        <v>276</v>
      </c>
      <c r="CY134" t="s">
        <v>276</v>
      </c>
      <c r="CZ134" t="s">
        <v>276</v>
      </c>
      <c r="DA134" t="s">
        <v>276</v>
      </c>
      <c r="DB134" t="s">
        <v>276</v>
      </c>
      <c r="DC134" t="s">
        <v>276</v>
      </c>
      <c r="DD134" t="s">
        <v>276</v>
      </c>
      <c r="DE134" t="s">
        <v>276</v>
      </c>
    </row>
    <row r="135" spans="1:109">
      <c r="A135">
        <v>134</v>
      </c>
      <c r="B135" t="s">
        <v>272</v>
      </c>
      <c r="C135" t="s">
        <v>31</v>
      </c>
      <c r="D135">
        <v>36</v>
      </c>
      <c r="E135">
        <v>3</v>
      </c>
      <c r="F135" t="s">
        <v>81</v>
      </c>
      <c r="G135" t="s">
        <v>273</v>
      </c>
      <c r="H135">
        <v>2024</v>
      </c>
      <c r="I135">
        <v>2023</v>
      </c>
      <c r="J135">
        <v>0</v>
      </c>
      <c r="K135">
        <v>8500</v>
      </c>
      <c r="L135">
        <v>11700</v>
      </c>
      <c r="M135">
        <v>13900</v>
      </c>
      <c r="N135">
        <v>80650</v>
      </c>
      <c r="O135">
        <v>215400</v>
      </c>
      <c r="P135">
        <v>1077550</v>
      </c>
      <c r="Q135" s="78">
        <v>5000000</v>
      </c>
      <c r="R135" s="78">
        <v>25000000</v>
      </c>
      <c r="S135">
        <v>9999999</v>
      </c>
      <c r="T135">
        <v>0</v>
      </c>
      <c r="U135">
        <v>0</v>
      </c>
      <c r="V135">
        <v>0</v>
      </c>
      <c r="W135">
        <v>0.04</v>
      </c>
      <c r="X135">
        <v>4.4999999999999998E-2</v>
      </c>
      <c r="Y135">
        <v>5.2499999999999998E-2</v>
      </c>
      <c r="Z135">
        <v>5.5E-2</v>
      </c>
      <c r="AA135">
        <v>0.06</v>
      </c>
      <c r="AB135">
        <v>6.8500000000000005E-2</v>
      </c>
      <c r="AC135">
        <v>9.6500000000000002E-2</v>
      </c>
      <c r="AD135">
        <v>0.10299999999999999</v>
      </c>
      <c r="AE135">
        <v>0.109</v>
      </c>
      <c r="AF135">
        <v>0</v>
      </c>
      <c r="AG135">
        <v>0</v>
      </c>
      <c r="AH135">
        <v>0</v>
      </c>
      <c r="AI135">
        <v>8000</v>
      </c>
      <c r="AJ135">
        <v>0</v>
      </c>
      <c r="AK135" t="s">
        <v>274</v>
      </c>
      <c r="AL135">
        <v>1000</v>
      </c>
      <c r="AM135" t="s">
        <v>274</v>
      </c>
      <c r="AN135" t="s">
        <v>274</v>
      </c>
      <c r="AO135">
        <v>0</v>
      </c>
      <c r="AP135" t="s">
        <v>276</v>
      </c>
      <c r="AQ135" t="s">
        <v>276</v>
      </c>
      <c r="AR135" t="s">
        <v>276</v>
      </c>
      <c r="AS135" t="s">
        <v>276</v>
      </c>
      <c r="AT135" t="s">
        <v>276</v>
      </c>
      <c r="AU135" t="s">
        <v>276</v>
      </c>
      <c r="AV135" t="s">
        <v>276</v>
      </c>
      <c r="AW135" t="s">
        <v>276</v>
      </c>
      <c r="AX135" t="s">
        <v>276</v>
      </c>
      <c r="AY135" t="s">
        <v>276</v>
      </c>
      <c r="AZ135" t="s">
        <v>276</v>
      </c>
      <c r="BA135" t="s">
        <v>276</v>
      </c>
      <c r="BB135" t="s">
        <v>276</v>
      </c>
      <c r="BC135" t="s">
        <v>276</v>
      </c>
      <c r="BD135" t="s">
        <v>276</v>
      </c>
      <c r="BE135" t="s">
        <v>276</v>
      </c>
      <c r="BF135" t="s">
        <v>276</v>
      </c>
      <c r="BG135" t="s">
        <v>276</v>
      </c>
      <c r="BH135" t="s">
        <v>276</v>
      </c>
      <c r="BI135" t="s">
        <v>276</v>
      </c>
      <c r="BJ135" t="s">
        <v>276</v>
      </c>
      <c r="BK135" t="s">
        <v>276</v>
      </c>
      <c r="BL135" t="s">
        <v>276</v>
      </c>
      <c r="BM135" t="s">
        <v>276</v>
      </c>
      <c r="BN135" t="s">
        <v>276</v>
      </c>
      <c r="BO135" t="s">
        <v>276</v>
      </c>
      <c r="BP135" t="s">
        <v>276</v>
      </c>
      <c r="BQ135" t="s">
        <v>276</v>
      </c>
      <c r="BR135" t="s">
        <v>276</v>
      </c>
      <c r="BS135" t="s">
        <v>276</v>
      </c>
      <c r="BT135" t="s">
        <v>276</v>
      </c>
      <c r="BU135" t="s">
        <v>276</v>
      </c>
      <c r="BV135" t="s">
        <v>276</v>
      </c>
      <c r="BW135" t="s">
        <v>276</v>
      </c>
      <c r="BX135" t="s">
        <v>276</v>
      </c>
      <c r="BY135" t="s">
        <v>276</v>
      </c>
      <c r="BZ135" t="s">
        <v>276</v>
      </c>
      <c r="CA135" t="s">
        <v>276</v>
      </c>
      <c r="CB135" t="s">
        <v>276</v>
      </c>
      <c r="CC135" t="s">
        <v>276</v>
      </c>
      <c r="CD135" t="s">
        <v>276</v>
      </c>
      <c r="CE135" t="s">
        <v>276</v>
      </c>
      <c r="CF135" t="s">
        <v>276</v>
      </c>
      <c r="CG135" t="s">
        <v>276</v>
      </c>
      <c r="CH135" t="s">
        <v>276</v>
      </c>
      <c r="CI135" t="s">
        <v>276</v>
      </c>
      <c r="CJ135" t="s">
        <v>276</v>
      </c>
      <c r="CK135" t="s">
        <v>276</v>
      </c>
      <c r="CL135" t="s">
        <v>276</v>
      </c>
      <c r="CM135" t="s">
        <v>276</v>
      </c>
      <c r="CN135" t="s">
        <v>276</v>
      </c>
      <c r="CO135" t="s">
        <v>276</v>
      </c>
      <c r="CP135" t="s">
        <v>276</v>
      </c>
      <c r="CQ135" t="s">
        <v>276</v>
      </c>
      <c r="CR135" t="s">
        <v>276</v>
      </c>
      <c r="CS135" t="s">
        <v>276</v>
      </c>
      <c r="CT135" t="s">
        <v>276</v>
      </c>
      <c r="CU135" t="s">
        <v>276</v>
      </c>
      <c r="CV135" t="s">
        <v>276</v>
      </c>
      <c r="CW135" t="s">
        <v>276</v>
      </c>
      <c r="CX135" t="s">
        <v>276</v>
      </c>
      <c r="CY135" t="s">
        <v>276</v>
      </c>
      <c r="CZ135" t="s">
        <v>276</v>
      </c>
      <c r="DA135" t="s">
        <v>276</v>
      </c>
      <c r="DB135" t="s">
        <v>276</v>
      </c>
      <c r="DC135" t="s">
        <v>276</v>
      </c>
      <c r="DD135" t="s">
        <v>276</v>
      </c>
      <c r="DE135" t="s">
        <v>276</v>
      </c>
    </row>
    <row r="136" spans="1:109">
      <c r="A136">
        <v>135</v>
      </c>
      <c r="B136" t="s">
        <v>272</v>
      </c>
      <c r="C136" t="s">
        <v>32</v>
      </c>
      <c r="D136">
        <v>37</v>
      </c>
      <c r="E136">
        <v>3</v>
      </c>
      <c r="F136" t="s">
        <v>81</v>
      </c>
      <c r="G136" t="s">
        <v>273</v>
      </c>
      <c r="H136">
        <v>2024</v>
      </c>
      <c r="I136">
        <v>2023</v>
      </c>
      <c r="J136">
        <v>0</v>
      </c>
      <c r="K136">
        <v>9999999</v>
      </c>
      <c r="L136">
        <v>0</v>
      </c>
      <c r="M136">
        <v>0</v>
      </c>
      <c r="N136">
        <v>0</v>
      </c>
      <c r="O136">
        <v>0</v>
      </c>
      <c r="P136">
        <v>0</v>
      </c>
      <c r="Q136">
        <v>0</v>
      </c>
      <c r="R136">
        <v>0</v>
      </c>
      <c r="S136">
        <v>0</v>
      </c>
      <c r="T136">
        <v>0</v>
      </c>
      <c r="U136">
        <v>0</v>
      </c>
      <c r="V136">
        <v>0</v>
      </c>
      <c r="W136">
        <v>4.7500000000000001E-2</v>
      </c>
      <c r="X136">
        <v>0</v>
      </c>
      <c r="Y136">
        <v>0</v>
      </c>
      <c r="Z136">
        <v>0</v>
      </c>
      <c r="AA136">
        <v>0</v>
      </c>
      <c r="AB136">
        <v>0</v>
      </c>
      <c r="AC136">
        <v>0</v>
      </c>
      <c r="AD136">
        <v>0</v>
      </c>
      <c r="AE136">
        <v>0</v>
      </c>
      <c r="AF136">
        <v>0</v>
      </c>
      <c r="AG136">
        <v>0</v>
      </c>
      <c r="AH136">
        <v>0</v>
      </c>
      <c r="AI136">
        <v>12750</v>
      </c>
      <c r="AJ136">
        <v>0</v>
      </c>
      <c r="AK136" t="s">
        <v>274</v>
      </c>
      <c r="AL136">
        <v>0</v>
      </c>
      <c r="AM136" t="s">
        <v>274</v>
      </c>
      <c r="AN136" t="s">
        <v>274</v>
      </c>
      <c r="AO136">
        <v>0</v>
      </c>
      <c r="AP136" t="s">
        <v>276</v>
      </c>
      <c r="AQ136" t="s">
        <v>276</v>
      </c>
      <c r="AR136" t="s">
        <v>276</v>
      </c>
      <c r="AS136" t="s">
        <v>276</v>
      </c>
      <c r="AT136" t="s">
        <v>276</v>
      </c>
      <c r="AU136" t="s">
        <v>276</v>
      </c>
      <c r="AV136" t="s">
        <v>276</v>
      </c>
      <c r="AW136" t="s">
        <v>276</v>
      </c>
      <c r="AX136" t="s">
        <v>276</v>
      </c>
      <c r="AY136" t="s">
        <v>276</v>
      </c>
      <c r="AZ136" t="s">
        <v>276</v>
      </c>
      <c r="BA136" t="s">
        <v>276</v>
      </c>
      <c r="BB136" t="s">
        <v>276</v>
      </c>
      <c r="BC136" t="s">
        <v>276</v>
      </c>
      <c r="BD136" t="s">
        <v>276</v>
      </c>
      <c r="BE136" t="s">
        <v>276</v>
      </c>
      <c r="BF136" t="s">
        <v>276</v>
      </c>
      <c r="BG136" t="s">
        <v>276</v>
      </c>
      <c r="BH136" t="s">
        <v>276</v>
      </c>
      <c r="BI136" t="s">
        <v>276</v>
      </c>
      <c r="BJ136" t="s">
        <v>276</v>
      </c>
      <c r="BK136" t="s">
        <v>276</v>
      </c>
      <c r="BL136" t="s">
        <v>276</v>
      </c>
      <c r="BM136" t="s">
        <v>276</v>
      </c>
      <c r="BN136" t="s">
        <v>276</v>
      </c>
      <c r="BO136" t="s">
        <v>276</v>
      </c>
      <c r="BP136" t="s">
        <v>276</v>
      </c>
      <c r="BQ136" t="s">
        <v>276</v>
      </c>
      <c r="BR136" t="s">
        <v>276</v>
      </c>
      <c r="BS136" t="s">
        <v>276</v>
      </c>
      <c r="BT136" t="s">
        <v>276</v>
      </c>
      <c r="BU136" t="s">
        <v>276</v>
      </c>
      <c r="BV136" t="s">
        <v>276</v>
      </c>
      <c r="BW136" t="s">
        <v>276</v>
      </c>
      <c r="BX136" t="s">
        <v>276</v>
      </c>
      <c r="BY136" t="s">
        <v>276</v>
      </c>
      <c r="BZ136" t="s">
        <v>276</v>
      </c>
      <c r="CA136" t="s">
        <v>276</v>
      </c>
      <c r="CB136" t="s">
        <v>276</v>
      </c>
      <c r="CC136" t="s">
        <v>276</v>
      </c>
      <c r="CD136" t="s">
        <v>276</v>
      </c>
      <c r="CE136" t="s">
        <v>276</v>
      </c>
      <c r="CF136" t="s">
        <v>276</v>
      </c>
      <c r="CG136" t="s">
        <v>276</v>
      </c>
      <c r="CH136" t="s">
        <v>276</v>
      </c>
      <c r="CI136" t="s">
        <v>276</v>
      </c>
      <c r="CJ136" t="s">
        <v>276</v>
      </c>
      <c r="CK136" t="s">
        <v>276</v>
      </c>
      <c r="CL136" t="s">
        <v>276</v>
      </c>
      <c r="CM136" t="s">
        <v>276</v>
      </c>
      <c r="CN136" t="s">
        <v>276</v>
      </c>
      <c r="CO136" t="s">
        <v>276</v>
      </c>
      <c r="CP136" t="s">
        <v>276</v>
      </c>
      <c r="CQ136" t="s">
        <v>276</v>
      </c>
      <c r="CR136" t="s">
        <v>276</v>
      </c>
      <c r="CS136" t="s">
        <v>276</v>
      </c>
      <c r="CT136" t="s">
        <v>276</v>
      </c>
      <c r="CU136" t="s">
        <v>276</v>
      </c>
      <c r="CV136" t="s">
        <v>276</v>
      </c>
      <c r="CW136" t="s">
        <v>276</v>
      </c>
      <c r="CX136" t="s">
        <v>276</v>
      </c>
      <c r="CY136" t="s">
        <v>276</v>
      </c>
      <c r="CZ136" t="s">
        <v>276</v>
      </c>
      <c r="DA136" t="s">
        <v>276</v>
      </c>
      <c r="DB136" t="s">
        <v>276</v>
      </c>
      <c r="DC136" t="s">
        <v>276</v>
      </c>
      <c r="DD136" t="s">
        <v>276</v>
      </c>
      <c r="DE136" t="s">
        <v>276</v>
      </c>
    </row>
    <row r="137" spans="1:109">
      <c r="A137">
        <v>136</v>
      </c>
      <c r="B137" t="s">
        <v>272</v>
      </c>
      <c r="C137" t="s">
        <v>33</v>
      </c>
      <c r="D137">
        <v>38</v>
      </c>
      <c r="E137">
        <v>3</v>
      </c>
      <c r="F137" t="s">
        <v>81</v>
      </c>
      <c r="G137" t="s">
        <v>273</v>
      </c>
      <c r="H137">
        <v>2024</v>
      </c>
      <c r="I137">
        <v>2023</v>
      </c>
      <c r="J137">
        <v>44725</v>
      </c>
      <c r="K137">
        <v>225975</v>
      </c>
      <c r="L137">
        <v>9999999</v>
      </c>
      <c r="M137">
        <v>0</v>
      </c>
      <c r="N137">
        <v>0</v>
      </c>
      <c r="O137">
        <v>0</v>
      </c>
      <c r="P137">
        <v>0</v>
      </c>
      <c r="Q137">
        <v>0</v>
      </c>
      <c r="R137">
        <v>0</v>
      </c>
      <c r="S137">
        <v>0</v>
      </c>
      <c r="T137">
        <v>0</v>
      </c>
      <c r="U137">
        <v>0</v>
      </c>
      <c r="V137">
        <v>0</v>
      </c>
      <c r="W137">
        <v>1.95E-2</v>
      </c>
      <c r="X137">
        <v>2.5000000000000001E-2</v>
      </c>
      <c r="Y137">
        <v>0</v>
      </c>
      <c r="Z137">
        <v>0</v>
      </c>
      <c r="AA137">
        <v>0</v>
      </c>
      <c r="AB137">
        <v>0</v>
      </c>
      <c r="AC137">
        <v>0</v>
      </c>
      <c r="AD137">
        <v>0</v>
      </c>
      <c r="AE137">
        <v>0</v>
      </c>
      <c r="AF137">
        <v>0</v>
      </c>
      <c r="AG137">
        <v>0</v>
      </c>
      <c r="AH137">
        <v>0</v>
      </c>
      <c r="AI137">
        <v>13850</v>
      </c>
      <c r="AJ137">
        <v>0</v>
      </c>
      <c r="AK137" t="s">
        <v>274</v>
      </c>
      <c r="AL137">
        <v>0</v>
      </c>
      <c r="AM137" t="s">
        <v>274</v>
      </c>
      <c r="AN137" t="s">
        <v>274</v>
      </c>
      <c r="AO137">
        <v>0</v>
      </c>
      <c r="AP137" t="s">
        <v>276</v>
      </c>
      <c r="AQ137" t="s">
        <v>276</v>
      </c>
      <c r="AR137" t="s">
        <v>276</v>
      </c>
      <c r="AS137" t="s">
        <v>276</v>
      </c>
      <c r="AT137" t="s">
        <v>276</v>
      </c>
      <c r="AU137" t="s">
        <v>276</v>
      </c>
      <c r="AV137" t="s">
        <v>276</v>
      </c>
      <c r="AW137" t="s">
        <v>276</v>
      </c>
      <c r="AX137" t="s">
        <v>276</v>
      </c>
      <c r="AY137" t="s">
        <v>276</v>
      </c>
      <c r="AZ137" t="s">
        <v>276</v>
      </c>
      <c r="BA137" t="s">
        <v>276</v>
      </c>
      <c r="BB137" t="s">
        <v>276</v>
      </c>
      <c r="BC137" t="s">
        <v>276</v>
      </c>
      <c r="BD137" t="s">
        <v>276</v>
      </c>
      <c r="BE137" t="s">
        <v>276</v>
      </c>
      <c r="BF137" t="s">
        <v>276</v>
      </c>
      <c r="BG137" t="s">
        <v>276</v>
      </c>
      <c r="BH137" t="s">
        <v>276</v>
      </c>
      <c r="BI137" t="s">
        <v>276</v>
      </c>
      <c r="BJ137" t="s">
        <v>276</v>
      </c>
      <c r="BK137" t="s">
        <v>276</v>
      </c>
      <c r="BL137" t="s">
        <v>276</v>
      </c>
      <c r="BM137" t="s">
        <v>276</v>
      </c>
      <c r="BN137" t="s">
        <v>276</v>
      </c>
      <c r="BO137" t="s">
        <v>276</v>
      </c>
      <c r="BP137" t="s">
        <v>276</v>
      </c>
      <c r="BQ137" t="s">
        <v>276</v>
      </c>
      <c r="BR137" t="s">
        <v>276</v>
      </c>
      <c r="BS137" t="s">
        <v>276</v>
      </c>
      <c r="BT137" t="s">
        <v>276</v>
      </c>
      <c r="BU137" t="s">
        <v>276</v>
      </c>
      <c r="BV137" t="s">
        <v>276</v>
      </c>
      <c r="BW137" t="s">
        <v>276</v>
      </c>
      <c r="BX137" t="s">
        <v>276</v>
      </c>
      <c r="BY137" t="s">
        <v>276</v>
      </c>
      <c r="BZ137" t="s">
        <v>276</v>
      </c>
      <c r="CA137" t="s">
        <v>276</v>
      </c>
      <c r="CB137" t="s">
        <v>276</v>
      </c>
      <c r="CC137" t="s">
        <v>276</v>
      </c>
      <c r="CD137" t="s">
        <v>276</v>
      </c>
      <c r="CE137" t="s">
        <v>276</v>
      </c>
      <c r="CF137" t="s">
        <v>276</v>
      </c>
      <c r="CG137" t="s">
        <v>276</v>
      </c>
      <c r="CH137" t="s">
        <v>276</v>
      </c>
      <c r="CI137" t="s">
        <v>276</v>
      </c>
      <c r="CJ137" t="s">
        <v>276</v>
      </c>
      <c r="CK137" t="s">
        <v>276</v>
      </c>
      <c r="CL137" t="s">
        <v>276</v>
      </c>
      <c r="CM137" t="s">
        <v>276</v>
      </c>
      <c r="CN137" t="s">
        <v>276</v>
      </c>
      <c r="CO137" t="s">
        <v>276</v>
      </c>
      <c r="CP137" t="s">
        <v>276</v>
      </c>
      <c r="CQ137" t="s">
        <v>276</v>
      </c>
      <c r="CR137" t="s">
        <v>276</v>
      </c>
      <c r="CS137" t="s">
        <v>276</v>
      </c>
      <c r="CT137" t="s">
        <v>276</v>
      </c>
      <c r="CU137" t="s">
        <v>276</v>
      </c>
      <c r="CV137" t="s">
        <v>276</v>
      </c>
      <c r="CW137" t="s">
        <v>276</v>
      </c>
      <c r="CX137" t="s">
        <v>276</v>
      </c>
      <c r="CY137" t="s">
        <v>276</v>
      </c>
      <c r="CZ137" t="s">
        <v>276</v>
      </c>
      <c r="DA137" t="s">
        <v>276</v>
      </c>
      <c r="DB137" t="s">
        <v>276</v>
      </c>
      <c r="DC137" t="s">
        <v>276</v>
      </c>
      <c r="DD137" t="s">
        <v>276</v>
      </c>
      <c r="DE137" t="s">
        <v>276</v>
      </c>
    </row>
    <row r="138" spans="1:109">
      <c r="A138">
        <v>137</v>
      </c>
      <c r="B138" t="s">
        <v>272</v>
      </c>
      <c r="C138" t="s">
        <v>34</v>
      </c>
      <c r="D138">
        <v>39</v>
      </c>
      <c r="E138">
        <v>3</v>
      </c>
      <c r="F138" t="s">
        <v>81</v>
      </c>
      <c r="G138" t="s">
        <v>273</v>
      </c>
      <c r="H138">
        <v>2024</v>
      </c>
      <c r="I138">
        <v>2023</v>
      </c>
      <c r="J138">
        <v>26050</v>
      </c>
      <c r="K138" s="78">
        <v>100000</v>
      </c>
      <c r="L138">
        <v>115300</v>
      </c>
      <c r="M138">
        <v>9999999</v>
      </c>
      <c r="N138">
        <v>0</v>
      </c>
      <c r="O138">
        <v>0</v>
      </c>
      <c r="P138">
        <v>0</v>
      </c>
      <c r="Q138">
        <v>0</v>
      </c>
      <c r="R138">
        <v>0</v>
      </c>
      <c r="S138">
        <v>0</v>
      </c>
      <c r="T138">
        <v>0</v>
      </c>
      <c r="U138">
        <v>0</v>
      </c>
      <c r="V138">
        <v>0</v>
      </c>
      <c r="W138">
        <v>2.75E-2</v>
      </c>
      <c r="X138">
        <v>3.6880000000000003E-2</v>
      </c>
      <c r="Y138">
        <v>3.7499999999999999E-2</v>
      </c>
      <c r="Z138">
        <v>0</v>
      </c>
      <c r="AA138">
        <v>0</v>
      </c>
      <c r="AB138">
        <v>0</v>
      </c>
      <c r="AC138">
        <v>0</v>
      </c>
      <c r="AD138">
        <v>0</v>
      </c>
      <c r="AE138">
        <v>0</v>
      </c>
      <c r="AF138">
        <v>0</v>
      </c>
      <c r="AG138">
        <v>0</v>
      </c>
      <c r="AH138">
        <v>0</v>
      </c>
      <c r="AI138">
        <v>0</v>
      </c>
      <c r="AJ138">
        <v>2400</v>
      </c>
      <c r="AK138" t="s">
        <v>274</v>
      </c>
      <c r="AL138">
        <v>2400</v>
      </c>
      <c r="AM138" t="s">
        <v>274</v>
      </c>
      <c r="AN138" t="s">
        <v>274</v>
      </c>
      <c r="AO138">
        <v>0</v>
      </c>
      <c r="AP138" t="s">
        <v>276</v>
      </c>
      <c r="AQ138" t="s">
        <v>276</v>
      </c>
      <c r="AR138" t="s">
        <v>276</v>
      </c>
      <c r="AS138" t="s">
        <v>276</v>
      </c>
      <c r="AT138" t="s">
        <v>276</v>
      </c>
      <c r="AU138" t="s">
        <v>276</v>
      </c>
      <c r="AV138" t="s">
        <v>276</v>
      </c>
      <c r="AW138" t="s">
        <v>276</v>
      </c>
      <c r="AX138" t="s">
        <v>276</v>
      </c>
      <c r="AY138" t="s">
        <v>276</v>
      </c>
      <c r="AZ138" t="s">
        <v>276</v>
      </c>
      <c r="BA138" t="s">
        <v>276</v>
      </c>
      <c r="BB138" t="s">
        <v>276</v>
      </c>
      <c r="BC138" t="s">
        <v>276</v>
      </c>
      <c r="BD138" t="s">
        <v>276</v>
      </c>
      <c r="BE138" t="s">
        <v>276</v>
      </c>
      <c r="BF138" t="s">
        <v>276</v>
      </c>
      <c r="BG138" t="s">
        <v>276</v>
      </c>
      <c r="BH138" t="s">
        <v>276</v>
      </c>
      <c r="BI138" t="s">
        <v>276</v>
      </c>
      <c r="BJ138" t="s">
        <v>276</v>
      </c>
      <c r="BK138" t="s">
        <v>276</v>
      </c>
      <c r="BL138" t="s">
        <v>276</v>
      </c>
      <c r="BM138" t="s">
        <v>276</v>
      </c>
      <c r="BN138" t="s">
        <v>276</v>
      </c>
      <c r="BO138" t="s">
        <v>276</v>
      </c>
      <c r="BP138" t="s">
        <v>276</v>
      </c>
      <c r="BQ138" t="s">
        <v>276</v>
      </c>
      <c r="BR138" t="s">
        <v>276</v>
      </c>
      <c r="BS138" t="s">
        <v>276</v>
      </c>
      <c r="BT138" t="s">
        <v>276</v>
      </c>
      <c r="BU138" t="s">
        <v>276</v>
      </c>
      <c r="BV138" t="s">
        <v>276</v>
      </c>
      <c r="BW138" t="s">
        <v>276</v>
      </c>
      <c r="BX138" t="s">
        <v>276</v>
      </c>
      <c r="BY138" t="s">
        <v>276</v>
      </c>
      <c r="BZ138" t="s">
        <v>276</v>
      </c>
      <c r="CA138" t="s">
        <v>276</v>
      </c>
      <c r="CB138" t="s">
        <v>276</v>
      </c>
      <c r="CC138" t="s">
        <v>276</v>
      </c>
      <c r="CD138" t="s">
        <v>276</v>
      </c>
      <c r="CE138" t="s">
        <v>276</v>
      </c>
      <c r="CF138" t="s">
        <v>276</v>
      </c>
      <c r="CG138" t="s">
        <v>276</v>
      </c>
      <c r="CH138" t="s">
        <v>276</v>
      </c>
      <c r="CI138" t="s">
        <v>276</v>
      </c>
      <c r="CJ138">
        <v>40000</v>
      </c>
      <c r="CK138">
        <v>80000</v>
      </c>
      <c r="CL138">
        <v>2150</v>
      </c>
      <c r="CM138">
        <v>1900</v>
      </c>
      <c r="CN138" t="s">
        <v>276</v>
      </c>
      <c r="CO138" t="s">
        <v>276</v>
      </c>
      <c r="CP138" t="s">
        <v>276</v>
      </c>
      <c r="CQ138" t="s">
        <v>276</v>
      </c>
      <c r="CR138" t="s">
        <v>276</v>
      </c>
      <c r="CS138" t="s">
        <v>276</v>
      </c>
      <c r="CT138" t="s">
        <v>276</v>
      </c>
      <c r="CU138" t="s">
        <v>276</v>
      </c>
      <c r="CV138" t="s">
        <v>276</v>
      </c>
      <c r="CW138" t="s">
        <v>276</v>
      </c>
      <c r="CX138" t="s">
        <v>276</v>
      </c>
      <c r="CY138" t="s">
        <v>276</v>
      </c>
      <c r="CZ138" t="s">
        <v>276</v>
      </c>
      <c r="DA138" t="s">
        <v>276</v>
      </c>
      <c r="DB138" t="s">
        <v>276</v>
      </c>
      <c r="DC138" t="s">
        <v>276</v>
      </c>
      <c r="DD138" t="s">
        <v>276</v>
      </c>
      <c r="DE138" t="s">
        <v>276</v>
      </c>
    </row>
    <row r="139" spans="1:109">
      <c r="A139">
        <v>138</v>
      </c>
      <c r="B139" t="s">
        <v>272</v>
      </c>
      <c r="C139" t="s">
        <v>35</v>
      </c>
      <c r="D139">
        <v>40</v>
      </c>
      <c r="E139">
        <v>3</v>
      </c>
      <c r="F139" t="s">
        <v>81</v>
      </c>
      <c r="G139" t="s">
        <v>273</v>
      </c>
      <c r="H139">
        <v>2024</v>
      </c>
      <c r="I139">
        <v>2023</v>
      </c>
      <c r="J139">
        <v>0</v>
      </c>
      <c r="K139">
        <v>1000</v>
      </c>
      <c r="L139">
        <v>2500</v>
      </c>
      <c r="M139">
        <v>3750</v>
      </c>
      <c r="N139">
        <v>4900</v>
      </c>
      <c r="O139">
        <v>7200</v>
      </c>
      <c r="P139">
        <v>9999999</v>
      </c>
      <c r="Q139">
        <v>0</v>
      </c>
      <c r="R139">
        <v>0</v>
      </c>
      <c r="S139">
        <v>0</v>
      </c>
      <c r="T139">
        <v>0</v>
      </c>
      <c r="U139">
        <v>0</v>
      </c>
      <c r="V139">
        <v>0</v>
      </c>
      <c r="W139">
        <v>2.5000000000000001E-3</v>
      </c>
      <c r="X139">
        <v>7.4999999999999997E-3</v>
      </c>
      <c r="Y139">
        <v>1.7500000000000002E-2</v>
      </c>
      <c r="Z139">
        <v>2.75E-2</v>
      </c>
      <c r="AA139">
        <v>3.7499999999999999E-2</v>
      </c>
      <c r="AB139">
        <v>4.7500000000000001E-2</v>
      </c>
      <c r="AC139">
        <v>0</v>
      </c>
      <c r="AD139">
        <v>0</v>
      </c>
      <c r="AE139">
        <v>0</v>
      </c>
      <c r="AF139">
        <v>0</v>
      </c>
      <c r="AG139">
        <v>0</v>
      </c>
      <c r="AH139">
        <v>0</v>
      </c>
      <c r="AI139">
        <v>6350</v>
      </c>
      <c r="AJ139">
        <v>1000</v>
      </c>
      <c r="AK139" t="s">
        <v>274</v>
      </c>
      <c r="AL139">
        <v>1000</v>
      </c>
      <c r="AM139" t="s">
        <v>274</v>
      </c>
      <c r="AN139" t="s">
        <v>274</v>
      </c>
      <c r="AO139">
        <v>0</v>
      </c>
      <c r="AP139" t="s">
        <v>276</v>
      </c>
      <c r="AQ139" t="s">
        <v>276</v>
      </c>
      <c r="AR139" t="s">
        <v>276</v>
      </c>
      <c r="AS139" t="s">
        <v>276</v>
      </c>
      <c r="AT139" t="s">
        <v>276</v>
      </c>
      <c r="AU139" t="s">
        <v>276</v>
      </c>
      <c r="AV139" t="s">
        <v>276</v>
      </c>
      <c r="AW139" t="s">
        <v>276</v>
      </c>
      <c r="AX139" t="s">
        <v>276</v>
      </c>
      <c r="AY139" t="s">
        <v>276</v>
      </c>
      <c r="AZ139" t="s">
        <v>276</v>
      </c>
      <c r="BA139" t="s">
        <v>276</v>
      </c>
      <c r="BB139" t="s">
        <v>276</v>
      </c>
      <c r="BC139" t="s">
        <v>276</v>
      </c>
      <c r="BD139" t="s">
        <v>276</v>
      </c>
      <c r="BE139" t="s">
        <v>276</v>
      </c>
      <c r="BF139" t="s">
        <v>276</v>
      </c>
      <c r="BG139" t="s">
        <v>276</v>
      </c>
      <c r="BH139" t="s">
        <v>276</v>
      </c>
      <c r="BI139" t="s">
        <v>276</v>
      </c>
      <c r="BJ139" t="s">
        <v>276</v>
      </c>
      <c r="BK139" t="s">
        <v>276</v>
      </c>
      <c r="BL139" t="s">
        <v>276</v>
      </c>
      <c r="BM139" t="s">
        <v>276</v>
      </c>
      <c r="BN139" t="s">
        <v>276</v>
      </c>
      <c r="BO139" t="s">
        <v>276</v>
      </c>
      <c r="BP139" t="s">
        <v>276</v>
      </c>
      <c r="BQ139" t="s">
        <v>276</v>
      </c>
      <c r="BR139" t="s">
        <v>276</v>
      </c>
      <c r="BS139" t="s">
        <v>276</v>
      </c>
      <c r="BT139" t="s">
        <v>276</v>
      </c>
      <c r="BU139" t="s">
        <v>276</v>
      </c>
      <c r="BV139" t="s">
        <v>276</v>
      </c>
      <c r="BW139" t="s">
        <v>276</v>
      </c>
      <c r="BX139" t="s">
        <v>276</v>
      </c>
      <c r="BY139" t="s">
        <v>276</v>
      </c>
      <c r="BZ139" t="s">
        <v>276</v>
      </c>
      <c r="CA139" t="s">
        <v>276</v>
      </c>
      <c r="CB139" t="s">
        <v>276</v>
      </c>
      <c r="CC139" t="s">
        <v>276</v>
      </c>
      <c r="CD139" t="s">
        <v>276</v>
      </c>
      <c r="CE139" t="s">
        <v>276</v>
      </c>
      <c r="CF139" t="s">
        <v>276</v>
      </c>
      <c r="CG139" t="s">
        <v>276</v>
      </c>
      <c r="CH139" t="s">
        <v>276</v>
      </c>
      <c r="CI139" t="s">
        <v>276</v>
      </c>
      <c r="CJ139" t="s">
        <v>276</v>
      </c>
      <c r="CK139" t="s">
        <v>276</v>
      </c>
      <c r="CL139" t="s">
        <v>276</v>
      </c>
      <c r="CM139" t="s">
        <v>276</v>
      </c>
      <c r="CN139" t="s">
        <v>276</v>
      </c>
      <c r="CO139" t="s">
        <v>276</v>
      </c>
      <c r="CP139" t="s">
        <v>276</v>
      </c>
      <c r="CQ139" t="s">
        <v>276</v>
      </c>
      <c r="CR139" t="s">
        <v>276</v>
      </c>
      <c r="CS139" t="s">
        <v>276</v>
      </c>
      <c r="CT139" t="s">
        <v>276</v>
      </c>
      <c r="CU139" t="s">
        <v>276</v>
      </c>
      <c r="CV139" t="s">
        <v>276</v>
      </c>
      <c r="CW139" t="s">
        <v>276</v>
      </c>
      <c r="CX139" t="s">
        <v>276</v>
      </c>
      <c r="CY139" t="s">
        <v>276</v>
      </c>
      <c r="CZ139" t="s">
        <v>276</v>
      </c>
      <c r="DA139" t="s">
        <v>276</v>
      </c>
      <c r="DB139" t="s">
        <v>276</v>
      </c>
      <c r="DC139" t="s">
        <v>276</v>
      </c>
      <c r="DD139" t="s">
        <v>276</v>
      </c>
      <c r="DE139" t="s">
        <v>276</v>
      </c>
    </row>
    <row r="140" spans="1:109">
      <c r="A140">
        <v>139</v>
      </c>
      <c r="B140" t="s">
        <v>272</v>
      </c>
      <c r="C140" t="s">
        <v>36</v>
      </c>
      <c r="D140">
        <v>41</v>
      </c>
      <c r="E140">
        <v>3</v>
      </c>
      <c r="F140" t="s">
        <v>81</v>
      </c>
      <c r="G140" t="s">
        <v>273</v>
      </c>
      <c r="H140">
        <v>2024</v>
      </c>
      <c r="I140">
        <v>2023</v>
      </c>
      <c r="J140">
        <v>0</v>
      </c>
      <c r="K140">
        <v>4050</v>
      </c>
      <c r="L140">
        <v>10200</v>
      </c>
      <c r="M140">
        <v>125000</v>
      </c>
      <c r="N140">
        <v>9999999</v>
      </c>
      <c r="O140">
        <v>0</v>
      </c>
      <c r="P140">
        <v>0</v>
      </c>
      <c r="Q140">
        <v>0</v>
      </c>
      <c r="R140">
        <v>0</v>
      </c>
      <c r="S140">
        <v>0</v>
      </c>
      <c r="T140">
        <v>0</v>
      </c>
      <c r="U140">
        <v>0</v>
      </c>
      <c r="V140">
        <v>0</v>
      </c>
      <c r="W140">
        <v>4.7500000000000001E-2</v>
      </c>
      <c r="X140">
        <v>6.7500000000000004E-2</v>
      </c>
      <c r="Y140">
        <v>8.7499999999999994E-2</v>
      </c>
      <c r="Z140">
        <v>9.9000000000000005E-2</v>
      </c>
      <c r="AA140">
        <v>0</v>
      </c>
      <c r="AB140">
        <v>0</v>
      </c>
      <c r="AC140">
        <v>0</v>
      </c>
      <c r="AD140">
        <v>0</v>
      </c>
      <c r="AE140">
        <v>0</v>
      </c>
      <c r="AF140">
        <v>0</v>
      </c>
      <c r="AG140">
        <v>0</v>
      </c>
      <c r="AH140">
        <v>0</v>
      </c>
      <c r="AI140">
        <v>2605</v>
      </c>
      <c r="AJ140">
        <v>236</v>
      </c>
      <c r="AK140" t="s">
        <v>275</v>
      </c>
      <c r="AL140">
        <v>236</v>
      </c>
      <c r="AM140" t="s">
        <v>275</v>
      </c>
      <c r="AN140" t="s">
        <v>275</v>
      </c>
      <c r="AO140">
        <v>7800</v>
      </c>
      <c r="AP140" t="s">
        <v>276</v>
      </c>
      <c r="AQ140" t="s">
        <v>276</v>
      </c>
      <c r="AR140" t="s">
        <v>276</v>
      </c>
      <c r="AS140" t="s">
        <v>276</v>
      </c>
      <c r="AT140" t="s">
        <v>276</v>
      </c>
      <c r="AU140" t="s">
        <v>276</v>
      </c>
      <c r="AV140" t="s">
        <v>276</v>
      </c>
      <c r="AW140" t="s">
        <v>276</v>
      </c>
      <c r="AX140" t="s">
        <v>276</v>
      </c>
      <c r="AY140" t="s">
        <v>276</v>
      </c>
      <c r="AZ140" t="s">
        <v>276</v>
      </c>
      <c r="BA140" t="s">
        <v>276</v>
      </c>
      <c r="BB140" t="s">
        <v>276</v>
      </c>
      <c r="BC140" t="s">
        <v>276</v>
      </c>
      <c r="BD140" t="s">
        <v>276</v>
      </c>
      <c r="BE140" t="s">
        <v>276</v>
      </c>
      <c r="BF140" t="s">
        <v>276</v>
      </c>
      <c r="BG140" t="s">
        <v>276</v>
      </c>
      <c r="BH140" t="s">
        <v>276</v>
      </c>
      <c r="BI140" t="s">
        <v>276</v>
      </c>
      <c r="BJ140" t="s">
        <v>276</v>
      </c>
      <c r="BK140" t="s">
        <v>276</v>
      </c>
      <c r="BL140" t="s">
        <v>276</v>
      </c>
      <c r="BM140" t="s">
        <v>276</v>
      </c>
      <c r="BN140" t="s">
        <v>276</v>
      </c>
      <c r="BO140" t="s">
        <v>276</v>
      </c>
      <c r="BP140" t="s">
        <v>276</v>
      </c>
      <c r="BQ140" t="s">
        <v>276</v>
      </c>
      <c r="BR140" t="s">
        <v>276</v>
      </c>
      <c r="BS140" t="s">
        <v>276</v>
      </c>
      <c r="BT140" t="s">
        <v>276</v>
      </c>
      <c r="BU140" t="s">
        <v>276</v>
      </c>
      <c r="BV140" t="s">
        <v>276</v>
      </c>
      <c r="BW140" t="s">
        <v>276</v>
      </c>
      <c r="BX140" t="s">
        <v>276</v>
      </c>
      <c r="BY140" t="s">
        <v>276</v>
      </c>
      <c r="BZ140" t="s">
        <v>276</v>
      </c>
      <c r="CA140" t="s">
        <v>276</v>
      </c>
      <c r="CB140" t="s">
        <v>276</v>
      </c>
      <c r="CC140" t="s">
        <v>276</v>
      </c>
      <c r="CD140" t="s">
        <v>276</v>
      </c>
      <c r="CE140" t="s">
        <v>276</v>
      </c>
      <c r="CF140" t="s">
        <v>276</v>
      </c>
      <c r="CG140" t="s">
        <v>276</v>
      </c>
      <c r="CH140" t="s">
        <v>276</v>
      </c>
      <c r="CI140" t="s">
        <v>276</v>
      </c>
      <c r="CJ140" t="s">
        <v>276</v>
      </c>
      <c r="CK140" t="s">
        <v>276</v>
      </c>
      <c r="CL140" t="s">
        <v>276</v>
      </c>
      <c r="CM140" t="s">
        <v>276</v>
      </c>
      <c r="CN140" s="78">
        <v>100000</v>
      </c>
      <c r="CO140" t="s">
        <v>276</v>
      </c>
      <c r="CP140" t="s">
        <v>276</v>
      </c>
      <c r="CQ140" t="s">
        <v>276</v>
      </c>
      <c r="CR140" t="s">
        <v>276</v>
      </c>
      <c r="CS140" t="s">
        <v>276</v>
      </c>
      <c r="CT140" t="s">
        <v>276</v>
      </c>
      <c r="CU140" t="s">
        <v>276</v>
      </c>
      <c r="CV140" t="s">
        <v>276</v>
      </c>
      <c r="CW140" t="s">
        <v>276</v>
      </c>
      <c r="CX140" t="s">
        <v>276</v>
      </c>
      <c r="CY140" t="s">
        <v>276</v>
      </c>
      <c r="CZ140" t="s">
        <v>276</v>
      </c>
      <c r="DA140" t="s">
        <v>276</v>
      </c>
      <c r="DB140" t="s">
        <v>276</v>
      </c>
      <c r="DC140" t="s">
        <v>276</v>
      </c>
      <c r="DD140" t="s">
        <v>276</v>
      </c>
      <c r="DE140" t="s">
        <v>276</v>
      </c>
    </row>
    <row r="141" spans="1:109">
      <c r="A141">
        <v>140</v>
      </c>
      <c r="B141" t="s">
        <v>272</v>
      </c>
      <c r="C141" t="s">
        <v>37</v>
      </c>
      <c r="D141">
        <v>42</v>
      </c>
      <c r="E141">
        <v>3</v>
      </c>
      <c r="F141" t="s">
        <v>81</v>
      </c>
      <c r="G141" t="s">
        <v>273</v>
      </c>
      <c r="H141">
        <v>2024</v>
      </c>
      <c r="I141">
        <v>2023</v>
      </c>
      <c r="J141">
        <v>0</v>
      </c>
      <c r="K141">
        <v>9999999</v>
      </c>
      <c r="L141">
        <v>0</v>
      </c>
      <c r="M141">
        <v>0</v>
      </c>
      <c r="N141">
        <v>0</v>
      </c>
      <c r="O141">
        <v>0</v>
      </c>
      <c r="P141">
        <v>0</v>
      </c>
      <c r="Q141">
        <v>0</v>
      </c>
      <c r="R141">
        <v>0</v>
      </c>
      <c r="S141">
        <v>0</v>
      </c>
      <c r="T141">
        <v>0</v>
      </c>
      <c r="U141">
        <v>0</v>
      </c>
      <c r="V141">
        <v>0</v>
      </c>
      <c r="W141">
        <v>3.0700000000000002E-2</v>
      </c>
      <c r="X141">
        <v>0</v>
      </c>
      <c r="Y141">
        <v>0</v>
      </c>
      <c r="Z141">
        <v>0</v>
      </c>
      <c r="AA141">
        <v>0</v>
      </c>
      <c r="AB141">
        <v>0</v>
      </c>
      <c r="AC141">
        <v>0</v>
      </c>
      <c r="AD141">
        <v>0</v>
      </c>
      <c r="AE141">
        <v>0</v>
      </c>
      <c r="AF141">
        <v>0</v>
      </c>
      <c r="AG141">
        <v>0</v>
      </c>
      <c r="AH141">
        <v>0</v>
      </c>
      <c r="AI141">
        <v>0</v>
      </c>
      <c r="AJ141">
        <v>0</v>
      </c>
      <c r="AK141" t="s">
        <v>274</v>
      </c>
      <c r="AL141">
        <v>0</v>
      </c>
      <c r="AM141" t="s">
        <v>274</v>
      </c>
      <c r="AN141" t="s">
        <v>274</v>
      </c>
      <c r="AO141">
        <v>0</v>
      </c>
      <c r="AP141" t="s">
        <v>276</v>
      </c>
      <c r="AQ141" t="s">
        <v>276</v>
      </c>
      <c r="AR141" t="s">
        <v>276</v>
      </c>
      <c r="AS141" t="s">
        <v>276</v>
      </c>
      <c r="AT141" t="s">
        <v>276</v>
      </c>
      <c r="AU141" t="s">
        <v>276</v>
      </c>
      <c r="AV141" t="s">
        <v>276</v>
      </c>
      <c r="AW141" t="s">
        <v>276</v>
      </c>
      <c r="AX141" t="s">
        <v>276</v>
      </c>
      <c r="AY141" t="s">
        <v>276</v>
      </c>
      <c r="AZ141" t="s">
        <v>276</v>
      </c>
      <c r="BA141" t="s">
        <v>276</v>
      </c>
      <c r="BB141" t="s">
        <v>276</v>
      </c>
      <c r="BC141" t="s">
        <v>276</v>
      </c>
      <c r="BD141" t="s">
        <v>276</v>
      </c>
      <c r="BE141" t="s">
        <v>276</v>
      </c>
      <c r="BF141" t="s">
        <v>276</v>
      </c>
      <c r="BG141" t="s">
        <v>276</v>
      </c>
      <c r="BH141" t="s">
        <v>276</v>
      </c>
      <c r="BI141" t="s">
        <v>276</v>
      </c>
      <c r="BJ141" t="s">
        <v>276</v>
      </c>
      <c r="BK141" t="s">
        <v>276</v>
      </c>
      <c r="BL141" t="s">
        <v>276</v>
      </c>
      <c r="BM141" t="s">
        <v>276</v>
      </c>
      <c r="BN141" t="s">
        <v>276</v>
      </c>
      <c r="BO141" t="s">
        <v>276</v>
      </c>
      <c r="BP141" t="s">
        <v>276</v>
      </c>
      <c r="BQ141" t="s">
        <v>276</v>
      </c>
      <c r="BR141" t="s">
        <v>276</v>
      </c>
      <c r="BS141" t="s">
        <v>276</v>
      </c>
      <c r="BT141" t="s">
        <v>276</v>
      </c>
      <c r="BU141" t="s">
        <v>276</v>
      </c>
      <c r="BV141" t="s">
        <v>276</v>
      </c>
      <c r="BW141" t="s">
        <v>276</v>
      </c>
      <c r="BX141" t="s">
        <v>276</v>
      </c>
      <c r="BY141" t="s">
        <v>276</v>
      </c>
      <c r="BZ141" t="s">
        <v>276</v>
      </c>
      <c r="CA141" t="s">
        <v>276</v>
      </c>
      <c r="CB141" t="s">
        <v>276</v>
      </c>
      <c r="CC141" t="s">
        <v>276</v>
      </c>
      <c r="CD141" t="s">
        <v>276</v>
      </c>
      <c r="CE141" t="s">
        <v>276</v>
      </c>
      <c r="CF141" t="s">
        <v>276</v>
      </c>
      <c r="CG141" t="s">
        <v>276</v>
      </c>
      <c r="CH141" t="s">
        <v>276</v>
      </c>
      <c r="CI141" t="s">
        <v>276</v>
      </c>
      <c r="CJ141" t="s">
        <v>276</v>
      </c>
      <c r="CK141" t="s">
        <v>276</v>
      </c>
      <c r="CL141" t="s">
        <v>276</v>
      </c>
      <c r="CM141" t="s">
        <v>276</v>
      </c>
      <c r="CN141" t="s">
        <v>276</v>
      </c>
      <c r="CO141" t="s">
        <v>276</v>
      </c>
      <c r="CP141" t="s">
        <v>276</v>
      </c>
      <c r="CQ141" t="s">
        <v>276</v>
      </c>
      <c r="CR141" t="s">
        <v>276</v>
      </c>
      <c r="CS141" t="s">
        <v>276</v>
      </c>
      <c r="CT141" t="s">
        <v>276</v>
      </c>
      <c r="CU141" t="s">
        <v>276</v>
      </c>
      <c r="CV141" t="s">
        <v>276</v>
      </c>
      <c r="CW141" t="s">
        <v>276</v>
      </c>
      <c r="CX141" t="s">
        <v>276</v>
      </c>
      <c r="CY141" t="s">
        <v>276</v>
      </c>
      <c r="CZ141" t="s">
        <v>276</v>
      </c>
      <c r="DA141" t="s">
        <v>276</v>
      </c>
      <c r="DB141" t="s">
        <v>276</v>
      </c>
      <c r="DC141" t="s">
        <v>276</v>
      </c>
      <c r="DD141" t="s">
        <v>276</v>
      </c>
      <c r="DE141" t="s">
        <v>276</v>
      </c>
    </row>
    <row r="142" spans="1:109">
      <c r="A142">
        <v>141</v>
      </c>
      <c r="B142" t="s">
        <v>272</v>
      </c>
      <c r="C142" t="s">
        <v>38</v>
      </c>
      <c r="D142">
        <v>44</v>
      </c>
      <c r="E142">
        <v>3</v>
      </c>
      <c r="F142" t="s">
        <v>81</v>
      </c>
      <c r="G142" t="s">
        <v>273</v>
      </c>
      <c r="H142">
        <v>2024</v>
      </c>
      <c r="I142">
        <v>2023</v>
      </c>
      <c r="J142">
        <v>0</v>
      </c>
      <c r="K142">
        <v>68200</v>
      </c>
      <c r="L142">
        <v>155050</v>
      </c>
      <c r="M142">
        <v>9999999</v>
      </c>
      <c r="N142">
        <v>0</v>
      </c>
      <c r="O142">
        <v>0</v>
      </c>
      <c r="P142">
        <v>0</v>
      </c>
      <c r="Q142">
        <v>0</v>
      </c>
      <c r="R142">
        <v>0</v>
      </c>
      <c r="S142">
        <v>0</v>
      </c>
      <c r="T142">
        <v>0</v>
      </c>
      <c r="U142">
        <v>0</v>
      </c>
      <c r="V142">
        <v>0</v>
      </c>
      <c r="W142">
        <v>3.7499999999999999E-2</v>
      </c>
      <c r="X142">
        <v>4.7500000000000001E-2</v>
      </c>
      <c r="Y142">
        <v>5.9900000000000002E-2</v>
      </c>
      <c r="Z142">
        <v>0</v>
      </c>
      <c r="AA142">
        <v>0</v>
      </c>
      <c r="AB142">
        <v>0</v>
      </c>
      <c r="AC142">
        <v>0</v>
      </c>
      <c r="AD142">
        <v>0</v>
      </c>
      <c r="AE142">
        <v>0</v>
      </c>
      <c r="AF142">
        <v>0</v>
      </c>
      <c r="AG142">
        <v>0</v>
      </c>
      <c r="AH142">
        <v>0</v>
      </c>
      <c r="AI142">
        <v>10000</v>
      </c>
      <c r="AJ142">
        <v>4700</v>
      </c>
      <c r="AK142" t="s">
        <v>274</v>
      </c>
      <c r="AL142">
        <v>4700</v>
      </c>
      <c r="AM142" t="s">
        <v>274</v>
      </c>
      <c r="AN142" t="s">
        <v>274</v>
      </c>
      <c r="AO142">
        <v>0</v>
      </c>
      <c r="AP142" t="s">
        <v>276</v>
      </c>
      <c r="AQ142" t="s">
        <v>276</v>
      </c>
      <c r="AR142" t="s">
        <v>276</v>
      </c>
      <c r="AS142" t="s">
        <v>276</v>
      </c>
      <c r="AT142" t="s">
        <v>276</v>
      </c>
      <c r="AU142" t="s">
        <v>276</v>
      </c>
      <c r="AV142" t="s">
        <v>276</v>
      </c>
      <c r="AW142" t="s">
        <v>276</v>
      </c>
      <c r="AX142" t="s">
        <v>276</v>
      </c>
      <c r="AY142" t="s">
        <v>276</v>
      </c>
      <c r="AZ142" t="s">
        <v>276</v>
      </c>
      <c r="BA142" t="s">
        <v>276</v>
      </c>
      <c r="BB142" t="s">
        <v>276</v>
      </c>
      <c r="BC142" t="s">
        <v>276</v>
      </c>
      <c r="BD142" t="s">
        <v>276</v>
      </c>
      <c r="BE142" t="s">
        <v>276</v>
      </c>
      <c r="BF142" t="s">
        <v>276</v>
      </c>
      <c r="BG142" t="s">
        <v>276</v>
      </c>
      <c r="BH142" t="s">
        <v>276</v>
      </c>
      <c r="BI142" t="s">
        <v>276</v>
      </c>
      <c r="BJ142" t="s">
        <v>276</v>
      </c>
      <c r="BK142" t="s">
        <v>276</v>
      </c>
      <c r="BL142" t="s">
        <v>276</v>
      </c>
      <c r="BM142" t="s">
        <v>276</v>
      </c>
      <c r="BN142" t="s">
        <v>276</v>
      </c>
      <c r="BO142" t="s">
        <v>276</v>
      </c>
      <c r="BP142" t="s">
        <v>276</v>
      </c>
      <c r="BQ142" t="s">
        <v>276</v>
      </c>
      <c r="BR142" t="s">
        <v>276</v>
      </c>
      <c r="BS142" t="s">
        <v>276</v>
      </c>
      <c r="BT142" t="s">
        <v>276</v>
      </c>
      <c r="BU142" t="s">
        <v>276</v>
      </c>
      <c r="BV142" t="s">
        <v>276</v>
      </c>
      <c r="BW142" t="s">
        <v>276</v>
      </c>
      <c r="BX142" t="s">
        <v>276</v>
      </c>
      <c r="BY142" t="s">
        <v>276</v>
      </c>
      <c r="BZ142" t="s">
        <v>276</v>
      </c>
      <c r="CA142" t="s">
        <v>276</v>
      </c>
      <c r="CB142" t="s">
        <v>276</v>
      </c>
      <c r="CC142" t="s">
        <v>276</v>
      </c>
      <c r="CD142" t="s">
        <v>276</v>
      </c>
      <c r="CE142" t="s">
        <v>276</v>
      </c>
      <c r="CF142" t="s">
        <v>276</v>
      </c>
      <c r="CG142" t="s">
        <v>276</v>
      </c>
      <c r="CH142" t="s">
        <v>276</v>
      </c>
      <c r="CI142" t="s">
        <v>276</v>
      </c>
      <c r="CJ142" t="s">
        <v>276</v>
      </c>
      <c r="CK142" t="s">
        <v>276</v>
      </c>
      <c r="CL142" t="s">
        <v>276</v>
      </c>
      <c r="CM142" t="s">
        <v>276</v>
      </c>
      <c r="CN142" t="s">
        <v>276</v>
      </c>
      <c r="CO142">
        <v>233750</v>
      </c>
      <c r="CP142">
        <v>260550</v>
      </c>
      <c r="CQ142" t="s">
        <v>276</v>
      </c>
      <c r="CR142" t="s">
        <v>276</v>
      </c>
      <c r="CS142" t="s">
        <v>276</v>
      </c>
      <c r="CT142" t="s">
        <v>276</v>
      </c>
      <c r="CU142" t="s">
        <v>276</v>
      </c>
      <c r="CV142" t="s">
        <v>276</v>
      </c>
      <c r="CW142" t="s">
        <v>276</v>
      </c>
      <c r="CX142" t="s">
        <v>276</v>
      </c>
      <c r="CY142" t="s">
        <v>276</v>
      </c>
      <c r="CZ142" t="s">
        <v>276</v>
      </c>
      <c r="DA142" t="s">
        <v>276</v>
      </c>
      <c r="DB142" t="s">
        <v>276</v>
      </c>
      <c r="DC142" t="s">
        <v>276</v>
      </c>
      <c r="DD142" t="s">
        <v>276</v>
      </c>
      <c r="DE142" t="s">
        <v>276</v>
      </c>
    </row>
    <row r="143" spans="1:109">
      <c r="A143">
        <v>142</v>
      </c>
      <c r="B143" t="s">
        <v>272</v>
      </c>
      <c r="C143" t="s">
        <v>39</v>
      </c>
      <c r="D143">
        <v>45</v>
      </c>
      <c r="E143">
        <v>3</v>
      </c>
      <c r="F143" t="s">
        <v>81</v>
      </c>
      <c r="G143" t="s">
        <v>273</v>
      </c>
      <c r="H143">
        <v>2024</v>
      </c>
      <c r="I143">
        <v>2023</v>
      </c>
      <c r="J143">
        <v>0</v>
      </c>
      <c r="K143">
        <v>3330</v>
      </c>
      <c r="L143">
        <v>16680</v>
      </c>
      <c r="M143">
        <v>9999999</v>
      </c>
      <c r="N143">
        <v>0</v>
      </c>
      <c r="O143">
        <v>0</v>
      </c>
      <c r="P143">
        <v>0</v>
      </c>
      <c r="Q143">
        <v>0</v>
      </c>
      <c r="R143">
        <v>0</v>
      </c>
      <c r="S143">
        <v>0</v>
      </c>
      <c r="T143">
        <v>0</v>
      </c>
      <c r="U143">
        <v>0</v>
      </c>
      <c r="V143">
        <v>0</v>
      </c>
      <c r="W143">
        <v>0</v>
      </c>
      <c r="X143">
        <v>0.03</v>
      </c>
      <c r="Y143">
        <v>6.4000000000000001E-2</v>
      </c>
      <c r="Z143">
        <v>0</v>
      </c>
      <c r="AA143">
        <v>0</v>
      </c>
      <c r="AB143">
        <v>0</v>
      </c>
      <c r="AC143">
        <v>0</v>
      </c>
      <c r="AD143">
        <v>0</v>
      </c>
      <c r="AE143">
        <v>0</v>
      </c>
      <c r="AF143">
        <v>0</v>
      </c>
      <c r="AG143">
        <v>0</v>
      </c>
      <c r="AH143">
        <v>0</v>
      </c>
      <c r="AI143">
        <v>13850</v>
      </c>
      <c r="AJ143">
        <v>0</v>
      </c>
      <c r="AK143" t="s">
        <v>274</v>
      </c>
      <c r="AL143">
        <v>4610</v>
      </c>
      <c r="AM143" t="s">
        <v>274</v>
      </c>
      <c r="AN143" t="s">
        <v>274</v>
      </c>
      <c r="AO143">
        <v>0</v>
      </c>
      <c r="AP143" t="s">
        <v>276</v>
      </c>
      <c r="AQ143" t="s">
        <v>276</v>
      </c>
      <c r="AR143" t="s">
        <v>276</v>
      </c>
      <c r="AS143" t="s">
        <v>276</v>
      </c>
      <c r="AT143" t="s">
        <v>276</v>
      </c>
      <c r="AU143" t="s">
        <v>276</v>
      </c>
      <c r="AV143" t="s">
        <v>276</v>
      </c>
      <c r="AW143" t="s">
        <v>276</v>
      </c>
      <c r="AX143" t="s">
        <v>276</v>
      </c>
      <c r="AY143" t="s">
        <v>276</v>
      </c>
      <c r="AZ143" t="s">
        <v>276</v>
      </c>
      <c r="BA143" t="s">
        <v>276</v>
      </c>
      <c r="BB143" t="s">
        <v>276</v>
      </c>
      <c r="BC143" t="s">
        <v>276</v>
      </c>
      <c r="BD143" t="s">
        <v>276</v>
      </c>
      <c r="BE143" t="s">
        <v>276</v>
      </c>
      <c r="BF143" t="s">
        <v>276</v>
      </c>
      <c r="BG143" t="s">
        <v>276</v>
      </c>
      <c r="BH143" t="s">
        <v>276</v>
      </c>
      <c r="BI143" t="s">
        <v>276</v>
      </c>
      <c r="BJ143" t="s">
        <v>276</v>
      </c>
      <c r="BK143" t="s">
        <v>276</v>
      </c>
      <c r="BL143" t="s">
        <v>276</v>
      </c>
      <c r="BM143" t="s">
        <v>276</v>
      </c>
      <c r="BN143" t="s">
        <v>276</v>
      </c>
      <c r="BO143" t="s">
        <v>276</v>
      </c>
      <c r="BP143" t="s">
        <v>276</v>
      </c>
      <c r="BQ143" t="s">
        <v>276</v>
      </c>
      <c r="BR143" t="s">
        <v>276</v>
      </c>
      <c r="BS143" t="s">
        <v>276</v>
      </c>
      <c r="BT143" t="s">
        <v>276</v>
      </c>
      <c r="BU143" t="s">
        <v>276</v>
      </c>
      <c r="BV143" t="s">
        <v>276</v>
      </c>
      <c r="BW143" t="s">
        <v>276</v>
      </c>
      <c r="BX143" t="s">
        <v>276</v>
      </c>
      <c r="BY143" t="s">
        <v>276</v>
      </c>
      <c r="BZ143" t="s">
        <v>276</v>
      </c>
      <c r="CA143" t="s">
        <v>276</v>
      </c>
      <c r="CB143" t="s">
        <v>276</v>
      </c>
      <c r="CC143" t="s">
        <v>276</v>
      </c>
      <c r="CD143" t="s">
        <v>276</v>
      </c>
      <c r="CE143" t="s">
        <v>276</v>
      </c>
      <c r="CF143" t="s">
        <v>276</v>
      </c>
      <c r="CG143" t="s">
        <v>276</v>
      </c>
      <c r="CH143" t="s">
        <v>276</v>
      </c>
      <c r="CI143" t="s">
        <v>276</v>
      </c>
      <c r="CJ143" t="s">
        <v>276</v>
      </c>
      <c r="CK143" t="s">
        <v>276</v>
      </c>
      <c r="CL143" t="s">
        <v>276</v>
      </c>
      <c r="CM143" t="s">
        <v>276</v>
      </c>
      <c r="CN143" t="s">
        <v>276</v>
      </c>
      <c r="CO143" t="s">
        <v>276</v>
      </c>
      <c r="CP143" t="s">
        <v>276</v>
      </c>
      <c r="CQ143" t="s">
        <v>276</v>
      </c>
      <c r="CR143" t="s">
        <v>276</v>
      </c>
      <c r="CS143" t="s">
        <v>276</v>
      </c>
      <c r="CT143" t="s">
        <v>276</v>
      </c>
      <c r="CU143" t="s">
        <v>276</v>
      </c>
      <c r="CV143" t="s">
        <v>276</v>
      </c>
      <c r="CW143" t="s">
        <v>276</v>
      </c>
      <c r="CX143" t="s">
        <v>276</v>
      </c>
      <c r="CY143" t="s">
        <v>276</v>
      </c>
      <c r="CZ143" t="s">
        <v>276</v>
      </c>
      <c r="DA143" t="s">
        <v>276</v>
      </c>
      <c r="DB143" t="s">
        <v>276</v>
      </c>
      <c r="DC143" t="s">
        <v>276</v>
      </c>
      <c r="DD143" t="s">
        <v>276</v>
      </c>
      <c r="DE143" t="s">
        <v>276</v>
      </c>
    </row>
    <row r="144" spans="1:109">
      <c r="A144">
        <v>143</v>
      </c>
      <c r="B144" t="s">
        <v>272</v>
      </c>
      <c r="C144" t="s">
        <v>40</v>
      </c>
      <c r="D144">
        <v>46</v>
      </c>
      <c r="E144">
        <v>3</v>
      </c>
      <c r="F144" t="s">
        <v>81</v>
      </c>
      <c r="G144" t="s">
        <v>273</v>
      </c>
      <c r="H144">
        <v>2024</v>
      </c>
      <c r="I144">
        <v>2023</v>
      </c>
      <c r="J144">
        <v>0</v>
      </c>
      <c r="K144">
        <v>9999999</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t="s">
        <v>274</v>
      </c>
      <c r="AL144">
        <v>0</v>
      </c>
      <c r="AM144" t="s">
        <v>274</v>
      </c>
      <c r="AN144" t="s">
        <v>274</v>
      </c>
      <c r="AO144">
        <v>0</v>
      </c>
      <c r="AP144" t="s">
        <v>276</v>
      </c>
      <c r="AQ144" t="s">
        <v>276</v>
      </c>
      <c r="AR144" t="s">
        <v>276</v>
      </c>
      <c r="AS144" t="s">
        <v>276</v>
      </c>
      <c r="AT144" t="s">
        <v>276</v>
      </c>
      <c r="AU144" t="s">
        <v>276</v>
      </c>
      <c r="AV144" t="s">
        <v>276</v>
      </c>
      <c r="AW144" t="s">
        <v>276</v>
      </c>
      <c r="AX144" t="s">
        <v>276</v>
      </c>
      <c r="AY144" t="s">
        <v>276</v>
      </c>
      <c r="AZ144" t="s">
        <v>276</v>
      </c>
      <c r="BA144" t="s">
        <v>276</v>
      </c>
      <c r="BB144" t="s">
        <v>276</v>
      </c>
      <c r="BC144" t="s">
        <v>276</v>
      </c>
      <c r="BD144" t="s">
        <v>276</v>
      </c>
      <c r="BE144" t="s">
        <v>276</v>
      </c>
      <c r="BF144" t="s">
        <v>276</v>
      </c>
      <c r="BG144" t="s">
        <v>276</v>
      </c>
      <c r="BH144" t="s">
        <v>276</v>
      </c>
      <c r="BI144" t="s">
        <v>276</v>
      </c>
      <c r="BJ144" t="s">
        <v>276</v>
      </c>
      <c r="BK144" t="s">
        <v>276</v>
      </c>
      <c r="BL144" t="s">
        <v>276</v>
      </c>
      <c r="BM144" t="s">
        <v>276</v>
      </c>
      <c r="BN144" t="s">
        <v>276</v>
      </c>
      <c r="BO144" t="s">
        <v>276</v>
      </c>
      <c r="BP144" t="s">
        <v>276</v>
      </c>
      <c r="BQ144" t="s">
        <v>276</v>
      </c>
      <c r="BR144" t="s">
        <v>276</v>
      </c>
      <c r="BS144" t="s">
        <v>276</v>
      </c>
      <c r="BT144" t="s">
        <v>276</v>
      </c>
      <c r="BU144" t="s">
        <v>276</v>
      </c>
      <c r="BV144" t="s">
        <v>276</v>
      </c>
      <c r="BW144" t="s">
        <v>276</v>
      </c>
      <c r="BX144" t="s">
        <v>276</v>
      </c>
      <c r="BY144" t="s">
        <v>276</v>
      </c>
      <c r="BZ144" t="s">
        <v>276</v>
      </c>
      <c r="CA144" t="s">
        <v>276</v>
      </c>
      <c r="CB144" t="s">
        <v>276</v>
      </c>
      <c r="CC144" t="s">
        <v>276</v>
      </c>
      <c r="CD144" t="s">
        <v>276</v>
      </c>
      <c r="CE144" t="s">
        <v>276</v>
      </c>
      <c r="CF144" t="s">
        <v>276</v>
      </c>
      <c r="CG144" t="s">
        <v>276</v>
      </c>
      <c r="CH144" t="s">
        <v>276</v>
      </c>
      <c r="CI144" t="s">
        <v>276</v>
      </c>
      <c r="CJ144" t="s">
        <v>276</v>
      </c>
      <c r="CK144" t="s">
        <v>276</v>
      </c>
      <c r="CL144" t="s">
        <v>276</v>
      </c>
      <c r="CM144" t="s">
        <v>276</v>
      </c>
      <c r="CN144" t="s">
        <v>276</v>
      </c>
      <c r="CO144" t="s">
        <v>276</v>
      </c>
      <c r="CP144" t="s">
        <v>276</v>
      </c>
      <c r="CQ144" t="s">
        <v>276</v>
      </c>
      <c r="CR144" t="s">
        <v>276</v>
      </c>
      <c r="CS144" t="s">
        <v>276</v>
      </c>
      <c r="CT144" t="s">
        <v>276</v>
      </c>
      <c r="CU144" t="s">
        <v>276</v>
      </c>
      <c r="CV144" t="s">
        <v>276</v>
      </c>
      <c r="CW144" t="s">
        <v>276</v>
      </c>
      <c r="CX144" t="s">
        <v>276</v>
      </c>
      <c r="CY144" t="s">
        <v>276</v>
      </c>
      <c r="CZ144" t="s">
        <v>276</v>
      </c>
      <c r="DA144" t="s">
        <v>276</v>
      </c>
      <c r="DB144" t="s">
        <v>276</v>
      </c>
      <c r="DC144" t="s">
        <v>276</v>
      </c>
      <c r="DD144" t="s">
        <v>276</v>
      </c>
      <c r="DE144" t="s">
        <v>276</v>
      </c>
    </row>
    <row r="145" spans="1:109">
      <c r="A145">
        <v>144</v>
      </c>
      <c r="B145" t="s">
        <v>272</v>
      </c>
      <c r="C145" t="s">
        <v>41</v>
      </c>
      <c r="D145">
        <v>47</v>
      </c>
      <c r="E145">
        <v>3</v>
      </c>
      <c r="F145" t="s">
        <v>81</v>
      </c>
      <c r="G145" t="s">
        <v>277</v>
      </c>
      <c r="H145">
        <v>2024</v>
      </c>
      <c r="I145">
        <v>2023</v>
      </c>
      <c r="J145">
        <v>0</v>
      </c>
      <c r="K145">
        <v>9999999</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274</v>
      </c>
      <c r="AL145">
        <v>0</v>
      </c>
      <c r="AM145" t="s">
        <v>274</v>
      </c>
      <c r="AN145" t="s">
        <v>274</v>
      </c>
      <c r="AO145">
        <v>0</v>
      </c>
      <c r="AP145" t="s">
        <v>276</v>
      </c>
      <c r="AQ145" t="s">
        <v>276</v>
      </c>
      <c r="AR145" t="s">
        <v>276</v>
      </c>
      <c r="AS145" t="s">
        <v>276</v>
      </c>
      <c r="AT145" t="s">
        <v>276</v>
      </c>
      <c r="AU145" t="s">
        <v>276</v>
      </c>
      <c r="AV145" t="s">
        <v>276</v>
      </c>
      <c r="AW145" t="s">
        <v>276</v>
      </c>
      <c r="AX145" t="s">
        <v>276</v>
      </c>
      <c r="AY145" t="s">
        <v>276</v>
      </c>
      <c r="AZ145" t="s">
        <v>276</v>
      </c>
      <c r="BA145" t="s">
        <v>276</v>
      </c>
      <c r="BB145" t="s">
        <v>276</v>
      </c>
      <c r="BC145" t="s">
        <v>276</v>
      </c>
      <c r="BD145" t="s">
        <v>276</v>
      </c>
      <c r="BE145" t="s">
        <v>276</v>
      </c>
      <c r="BF145" t="s">
        <v>276</v>
      </c>
      <c r="BG145" t="s">
        <v>276</v>
      </c>
      <c r="BH145" t="s">
        <v>276</v>
      </c>
      <c r="BI145" t="s">
        <v>276</v>
      </c>
      <c r="BJ145" t="s">
        <v>276</v>
      </c>
      <c r="BK145" t="s">
        <v>276</v>
      </c>
      <c r="BL145" t="s">
        <v>276</v>
      </c>
      <c r="BM145" t="s">
        <v>276</v>
      </c>
      <c r="BN145" t="s">
        <v>276</v>
      </c>
      <c r="BO145" t="s">
        <v>276</v>
      </c>
      <c r="BP145" t="s">
        <v>276</v>
      </c>
      <c r="BQ145" t="s">
        <v>276</v>
      </c>
      <c r="BR145" t="s">
        <v>276</v>
      </c>
      <c r="BS145" t="s">
        <v>276</v>
      </c>
      <c r="BT145" t="s">
        <v>276</v>
      </c>
      <c r="BU145" t="s">
        <v>276</v>
      </c>
      <c r="BV145" t="s">
        <v>276</v>
      </c>
      <c r="BW145" t="s">
        <v>276</v>
      </c>
      <c r="BX145" t="s">
        <v>276</v>
      </c>
      <c r="BY145" t="s">
        <v>276</v>
      </c>
      <c r="BZ145" t="s">
        <v>276</v>
      </c>
      <c r="CA145" t="s">
        <v>276</v>
      </c>
      <c r="CB145" t="s">
        <v>276</v>
      </c>
      <c r="CC145" t="s">
        <v>276</v>
      </c>
      <c r="CD145" t="s">
        <v>276</v>
      </c>
      <c r="CE145" t="s">
        <v>276</v>
      </c>
      <c r="CF145" t="s">
        <v>276</v>
      </c>
      <c r="CG145" t="s">
        <v>276</v>
      </c>
      <c r="CH145" t="s">
        <v>276</v>
      </c>
      <c r="CI145" t="s">
        <v>276</v>
      </c>
      <c r="CJ145" t="s">
        <v>276</v>
      </c>
      <c r="CK145" t="s">
        <v>276</v>
      </c>
      <c r="CL145" t="s">
        <v>276</v>
      </c>
      <c r="CM145" t="s">
        <v>276</v>
      </c>
      <c r="CN145" t="s">
        <v>276</v>
      </c>
      <c r="CO145" t="s">
        <v>276</v>
      </c>
      <c r="CP145" t="s">
        <v>276</v>
      </c>
      <c r="CQ145" t="s">
        <v>276</v>
      </c>
      <c r="CR145" t="s">
        <v>276</v>
      </c>
      <c r="CS145" t="s">
        <v>276</v>
      </c>
      <c r="CT145" t="s">
        <v>276</v>
      </c>
      <c r="CU145" t="s">
        <v>276</v>
      </c>
      <c r="CV145" t="s">
        <v>276</v>
      </c>
      <c r="CW145" t="s">
        <v>276</v>
      </c>
      <c r="CX145" t="s">
        <v>276</v>
      </c>
      <c r="CY145" t="s">
        <v>276</v>
      </c>
      <c r="CZ145" t="s">
        <v>276</v>
      </c>
      <c r="DA145" t="s">
        <v>276</v>
      </c>
      <c r="DB145" t="s">
        <v>276</v>
      </c>
      <c r="DC145" t="s">
        <v>276</v>
      </c>
      <c r="DD145" t="s">
        <v>276</v>
      </c>
      <c r="DE145" t="s">
        <v>276</v>
      </c>
    </row>
    <row r="146" spans="1:109">
      <c r="A146">
        <v>145</v>
      </c>
      <c r="B146" t="s">
        <v>272</v>
      </c>
      <c r="C146" t="s">
        <v>42</v>
      </c>
      <c r="D146">
        <v>48</v>
      </c>
      <c r="E146">
        <v>3</v>
      </c>
      <c r="F146" t="s">
        <v>81</v>
      </c>
      <c r="G146" t="s">
        <v>273</v>
      </c>
      <c r="H146">
        <v>2024</v>
      </c>
      <c r="I146">
        <v>2023</v>
      </c>
      <c r="J146">
        <v>0</v>
      </c>
      <c r="K146">
        <v>9999999</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t="s">
        <v>274</v>
      </c>
      <c r="AL146">
        <v>0</v>
      </c>
      <c r="AM146" t="s">
        <v>274</v>
      </c>
      <c r="AN146" t="s">
        <v>274</v>
      </c>
      <c r="AO146">
        <v>0</v>
      </c>
      <c r="AP146" t="s">
        <v>276</v>
      </c>
      <c r="AQ146" t="s">
        <v>276</v>
      </c>
      <c r="AR146" t="s">
        <v>276</v>
      </c>
      <c r="AS146" t="s">
        <v>276</v>
      </c>
      <c r="AT146" t="s">
        <v>276</v>
      </c>
      <c r="AU146" t="s">
        <v>276</v>
      </c>
      <c r="AV146" t="s">
        <v>276</v>
      </c>
      <c r="AW146" t="s">
        <v>276</v>
      </c>
      <c r="AX146" t="s">
        <v>276</v>
      </c>
      <c r="AY146" t="s">
        <v>276</v>
      </c>
      <c r="AZ146" t="s">
        <v>276</v>
      </c>
      <c r="BA146" t="s">
        <v>276</v>
      </c>
      <c r="BB146" t="s">
        <v>276</v>
      </c>
      <c r="BC146" t="s">
        <v>276</v>
      </c>
      <c r="BD146" t="s">
        <v>276</v>
      </c>
      <c r="BE146" t="s">
        <v>276</v>
      </c>
      <c r="BF146" t="s">
        <v>276</v>
      </c>
      <c r="BG146" t="s">
        <v>276</v>
      </c>
      <c r="BH146" t="s">
        <v>276</v>
      </c>
      <c r="BI146" t="s">
        <v>276</v>
      </c>
      <c r="BJ146" t="s">
        <v>276</v>
      </c>
      <c r="BK146" t="s">
        <v>276</v>
      </c>
      <c r="BL146" t="s">
        <v>276</v>
      </c>
      <c r="BM146" t="s">
        <v>276</v>
      </c>
      <c r="BN146" t="s">
        <v>276</v>
      </c>
      <c r="BO146" t="s">
        <v>276</v>
      </c>
      <c r="BP146" t="s">
        <v>276</v>
      </c>
      <c r="BQ146" t="s">
        <v>276</v>
      </c>
      <c r="BR146" t="s">
        <v>276</v>
      </c>
      <c r="BS146" t="s">
        <v>276</v>
      </c>
      <c r="BT146" t="s">
        <v>276</v>
      </c>
      <c r="BU146" t="s">
        <v>276</v>
      </c>
      <c r="BV146" t="s">
        <v>276</v>
      </c>
      <c r="BW146" t="s">
        <v>276</v>
      </c>
      <c r="BX146" t="s">
        <v>276</v>
      </c>
      <c r="BY146" t="s">
        <v>276</v>
      </c>
      <c r="BZ146" t="s">
        <v>276</v>
      </c>
      <c r="CA146" t="s">
        <v>276</v>
      </c>
      <c r="CB146" t="s">
        <v>276</v>
      </c>
      <c r="CC146" t="s">
        <v>276</v>
      </c>
      <c r="CD146" t="s">
        <v>276</v>
      </c>
      <c r="CE146" t="s">
        <v>276</v>
      </c>
      <c r="CF146" t="s">
        <v>276</v>
      </c>
      <c r="CG146" t="s">
        <v>276</v>
      </c>
      <c r="CH146" t="s">
        <v>276</v>
      </c>
      <c r="CI146" t="s">
        <v>276</v>
      </c>
      <c r="CJ146" t="s">
        <v>276</v>
      </c>
      <c r="CK146" t="s">
        <v>276</v>
      </c>
      <c r="CL146" t="s">
        <v>276</v>
      </c>
      <c r="CM146" t="s">
        <v>276</v>
      </c>
      <c r="CN146" t="s">
        <v>276</v>
      </c>
      <c r="CO146" t="s">
        <v>276</v>
      </c>
      <c r="CP146" t="s">
        <v>276</v>
      </c>
      <c r="CQ146" t="s">
        <v>276</v>
      </c>
      <c r="CR146" t="s">
        <v>276</v>
      </c>
      <c r="CS146" t="s">
        <v>276</v>
      </c>
      <c r="CT146" t="s">
        <v>276</v>
      </c>
      <c r="CU146" t="s">
        <v>276</v>
      </c>
      <c r="CV146" t="s">
        <v>276</v>
      </c>
      <c r="CW146" t="s">
        <v>276</v>
      </c>
      <c r="CX146" t="s">
        <v>276</v>
      </c>
      <c r="CY146" t="s">
        <v>276</v>
      </c>
      <c r="CZ146" t="s">
        <v>276</v>
      </c>
      <c r="DA146" t="s">
        <v>276</v>
      </c>
      <c r="DB146" t="s">
        <v>276</v>
      </c>
      <c r="DC146" t="s">
        <v>276</v>
      </c>
      <c r="DD146" t="s">
        <v>276</v>
      </c>
      <c r="DE146" t="s">
        <v>276</v>
      </c>
    </row>
    <row r="147" spans="1:109">
      <c r="A147">
        <v>146</v>
      </c>
      <c r="B147" t="s">
        <v>272</v>
      </c>
      <c r="C147" t="s">
        <v>43</v>
      </c>
      <c r="D147">
        <v>49</v>
      </c>
      <c r="E147">
        <v>3</v>
      </c>
      <c r="F147" t="s">
        <v>81</v>
      </c>
      <c r="G147" t="s">
        <v>273</v>
      </c>
      <c r="H147">
        <v>2024</v>
      </c>
      <c r="I147">
        <v>2023</v>
      </c>
      <c r="J147">
        <v>0</v>
      </c>
      <c r="K147">
        <v>9999999</v>
      </c>
      <c r="L147">
        <v>0</v>
      </c>
      <c r="M147">
        <v>0</v>
      </c>
      <c r="N147">
        <v>0</v>
      </c>
      <c r="O147">
        <v>0</v>
      </c>
      <c r="P147">
        <v>0</v>
      </c>
      <c r="Q147">
        <v>0</v>
      </c>
      <c r="R147">
        <v>0</v>
      </c>
      <c r="S147">
        <v>0</v>
      </c>
      <c r="T147">
        <v>0</v>
      </c>
      <c r="U147">
        <v>0</v>
      </c>
      <c r="V147">
        <v>0</v>
      </c>
      <c r="W147">
        <v>4.8500000000000001E-2</v>
      </c>
      <c r="X147">
        <v>0</v>
      </c>
      <c r="Y147">
        <v>0</v>
      </c>
      <c r="Z147">
        <v>0</v>
      </c>
      <c r="AA147">
        <v>0</v>
      </c>
      <c r="AB147">
        <v>0</v>
      </c>
      <c r="AC147">
        <v>0</v>
      </c>
      <c r="AD147">
        <v>0</v>
      </c>
      <c r="AE147">
        <v>0</v>
      </c>
      <c r="AF147">
        <v>0</v>
      </c>
      <c r="AG147">
        <v>0</v>
      </c>
      <c r="AH147">
        <v>0</v>
      </c>
      <c r="AI147">
        <v>0</v>
      </c>
      <c r="AJ147">
        <v>831</v>
      </c>
      <c r="AK147" t="s">
        <v>275</v>
      </c>
      <c r="AL147">
        <v>1802</v>
      </c>
      <c r="AM147" t="s">
        <v>275</v>
      </c>
      <c r="AN147" t="s">
        <v>274</v>
      </c>
      <c r="AO147">
        <v>0</v>
      </c>
      <c r="AP147" t="s">
        <v>276</v>
      </c>
      <c r="AQ147" t="s">
        <v>276</v>
      </c>
      <c r="AR147" t="s">
        <v>276</v>
      </c>
      <c r="AS147" t="s">
        <v>276</v>
      </c>
      <c r="AT147" t="s">
        <v>276</v>
      </c>
      <c r="AU147" t="s">
        <v>276</v>
      </c>
      <c r="AV147" t="s">
        <v>276</v>
      </c>
      <c r="AW147" t="s">
        <v>276</v>
      </c>
      <c r="AX147" t="s">
        <v>276</v>
      </c>
      <c r="AY147" t="s">
        <v>276</v>
      </c>
      <c r="AZ147" t="s">
        <v>276</v>
      </c>
      <c r="BA147" t="s">
        <v>276</v>
      </c>
      <c r="BB147" t="s">
        <v>276</v>
      </c>
      <c r="BC147" t="s">
        <v>276</v>
      </c>
      <c r="BD147" t="s">
        <v>276</v>
      </c>
      <c r="BE147" t="s">
        <v>276</v>
      </c>
      <c r="BF147" t="s">
        <v>276</v>
      </c>
      <c r="BG147" t="s">
        <v>276</v>
      </c>
      <c r="BH147" t="s">
        <v>276</v>
      </c>
      <c r="BI147" t="s">
        <v>276</v>
      </c>
      <c r="BJ147" t="s">
        <v>276</v>
      </c>
      <c r="BK147" t="s">
        <v>276</v>
      </c>
      <c r="BL147" t="s">
        <v>276</v>
      </c>
      <c r="BM147" t="s">
        <v>276</v>
      </c>
      <c r="BN147" t="s">
        <v>276</v>
      </c>
      <c r="BO147" t="s">
        <v>276</v>
      </c>
      <c r="BP147" t="s">
        <v>276</v>
      </c>
      <c r="BQ147" t="s">
        <v>276</v>
      </c>
      <c r="BR147" t="s">
        <v>276</v>
      </c>
      <c r="BS147" t="s">
        <v>276</v>
      </c>
      <c r="BT147" t="s">
        <v>276</v>
      </c>
      <c r="BU147" t="s">
        <v>276</v>
      </c>
      <c r="BV147" t="s">
        <v>276</v>
      </c>
      <c r="BW147" t="s">
        <v>276</v>
      </c>
      <c r="BX147" t="s">
        <v>276</v>
      </c>
      <c r="BY147" t="s">
        <v>276</v>
      </c>
      <c r="BZ147" t="s">
        <v>276</v>
      </c>
      <c r="CA147" t="s">
        <v>276</v>
      </c>
      <c r="CB147" t="s">
        <v>276</v>
      </c>
      <c r="CC147" t="s">
        <v>276</v>
      </c>
      <c r="CD147" t="s">
        <v>276</v>
      </c>
      <c r="CE147" t="s">
        <v>276</v>
      </c>
      <c r="CF147" t="s">
        <v>276</v>
      </c>
      <c r="CG147" t="s">
        <v>276</v>
      </c>
      <c r="CH147" t="s">
        <v>276</v>
      </c>
      <c r="CI147" t="s">
        <v>276</v>
      </c>
      <c r="CJ147" t="s">
        <v>276</v>
      </c>
      <c r="CK147" t="s">
        <v>276</v>
      </c>
      <c r="CL147" t="s">
        <v>276</v>
      </c>
      <c r="CM147" t="s">
        <v>276</v>
      </c>
      <c r="CN147" t="s">
        <v>276</v>
      </c>
      <c r="CO147" t="s">
        <v>276</v>
      </c>
      <c r="CP147" t="s">
        <v>276</v>
      </c>
      <c r="CQ147" t="s">
        <v>276</v>
      </c>
      <c r="CR147">
        <v>15548</v>
      </c>
      <c r="CS147">
        <v>1.3</v>
      </c>
      <c r="CT147" t="s">
        <v>276</v>
      </c>
      <c r="CU147" t="s">
        <v>276</v>
      </c>
      <c r="CV147" t="s">
        <v>276</v>
      </c>
      <c r="CW147" t="s">
        <v>276</v>
      </c>
      <c r="CX147" t="s">
        <v>276</v>
      </c>
      <c r="CY147" t="s">
        <v>276</v>
      </c>
      <c r="CZ147" t="s">
        <v>276</v>
      </c>
      <c r="DA147" t="s">
        <v>276</v>
      </c>
      <c r="DB147" t="s">
        <v>276</v>
      </c>
      <c r="DC147" t="s">
        <v>276</v>
      </c>
      <c r="DD147" t="s">
        <v>276</v>
      </c>
      <c r="DE147" t="s">
        <v>276</v>
      </c>
    </row>
    <row r="148" spans="1:109">
      <c r="A148">
        <v>147</v>
      </c>
      <c r="B148" t="s">
        <v>272</v>
      </c>
      <c r="C148" t="s">
        <v>44</v>
      </c>
      <c r="D148">
        <v>50</v>
      </c>
      <c r="E148">
        <v>3</v>
      </c>
      <c r="F148" t="s">
        <v>81</v>
      </c>
      <c r="G148" t="s">
        <v>273</v>
      </c>
      <c r="H148">
        <v>2024</v>
      </c>
      <c r="I148">
        <v>2023</v>
      </c>
      <c r="J148">
        <v>0</v>
      </c>
      <c r="K148">
        <v>42150</v>
      </c>
      <c r="L148">
        <v>102200</v>
      </c>
      <c r="M148">
        <v>213150</v>
      </c>
      <c r="N148">
        <v>9999999</v>
      </c>
      <c r="O148">
        <v>0</v>
      </c>
      <c r="P148">
        <v>0</v>
      </c>
      <c r="Q148">
        <v>0</v>
      </c>
      <c r="R148">
        <v>0</v>
      </c>
      <c r="S148">
        <v>0</v>
      </c>
      <c r="T148">
        <v>0</v>
      </c>
      <c r="U148">
        <v>0</v>
      </c>
      <c r="V148">
        <v>0</v>
      </c>
      <c r="W148">
        <v>3.3500000000000002E-2</v>
      </c>
      <c r="X148">
        <v>6.6000000000000003E-2</v>
      </c>
      <c r="Y148">
        <v>7.5999999999999998E-2</v>
      </c>
      <c r="Z148">
        <v>8.7499999999999994E-2</v>
      </c>
      <c r="AA148">
        <v>0</v>
      </c>
      <c r="AB148">
        <v>0</v>
      </c>
      <c r="AC148">
        <v>0</v>
      </c>
      <c r="AD148">
        <v>0</v>
      </c>
      <c r="AE148">
        <v>0</v>
      </c>
      <c r="AF148">
        <v>0</v>
      </c>
      <c r="AG148">
        <v>0</v>
      </c>
      <c r="AH148">
        <v>0</v>
      </c>
      <c r="AI148">
        <v>6500</v>
      </c>
      <c r="AJ148">
        <v>4500</v>
      </c>
      <c r="AK148" t="s">
        <v>274</v>
      </c>
      <c r="AL148">
        <v>4500</v>
      </c>
      <c r="AM148" t="s">
        <v>274</v>
      </c>
      <c r="AN148" t="s">
        <v>274</v>
      </c>
      <c r="AO148">
        <v>0</v>
      </c>
      <c r="AP148" t="s">
        <v>276</v>
      </c>
      <c r="AQ148" t="s">
        <v>276</v>
      </c>
      <c r="AR148" t="s">
        <v>276</v>
      </c>
      <c r="AS148" t="s">
        <v>276</v>
      </c>
      <c r="AT148" t="s">
        <v>276</v>
      </c>
      <c r="AU148" t="s">
        <v>276</v>
      </c>
      <c r="AV148" t="s">
        <v>276</v>
      </c>
      <c r="AW148" t="s">
        <v>276</v>
      </c>
      <c r="AX148" t="s">
        <v>276</v>
      </c>
      <c r="AY148" t="s">
        <v>276</v>
      </c>
      <c r="AZ148" t="s">
        <v>276</v>
      </c>
      <c r="BA148" t="s">
        <v>276</v>
      </c>
      <c r="BB148" t="s">
        <v>276</v>
      </c>
      <c r="BC148" t="s">
        <v>276</v>
      </c>
      <c r="BD148" t="s">
        <v>276</v>
      </c>
      <c r="BE148" t="s">
        <v>276</v>
      </c>
      <c r="BF148" t="s">
        <v>276</v>
      </c>
      <c r="BG148" t="s">
        <v>276</v>
      </c>
      <c r="BH148" t="s">
        <v>276</v>
      </c>
      <c r="BI148" t="s">
        <v>276</v>
      </c>
      <c r="BJ148" t="s">
        <v>276</v>
      </c>
      <c r="BK148" t="s">
        <v>276</v>
      </c>
      <c r="BL148" t="s">
        <v>276</v>
      </c>
      <c r="BM148" t="s">
        <v>276</v>
      </c>
      <c r="BN148" t="s">
        <v>276</v>
      </c>
      <c r="BO148" t="s">
        <v>276</v>
      </c>
      <c r="BP148" t="s">
        <v>276</v>
      </c>
      <c r="BQ148" t="s">
        <v>276</v>
      </c>
      <c r="BR148" t="s">
        <v>276</v>
      </c>
      <c r="BS148" t="s">
        <v>276</v>
      </c>
      <c r="BT148" t="s">
        <v>276</v>
      </c>
      <c r="BU148" t="s">
        <v>276</v>
      </c>
      <c r="BV148" t="s">
        <v>276</v>
      </c>
      <c r="BW148" t="s">
        <v>276</v>
      </c>
      <c r="BX148" t="s">
        <v>276</v>
      </c>
      <c r="BY148" t="s">
        <v>276</v>
      </c>
      <c r="BZ148" t="s">
        <v>276</v>
      </c>
      <c r="CA148" t="s">
        <v>276</v>
      </c>
      <c r="CB148" t="s">
        <v>276</v>
      </c>
      <c r="CC148" t="s">
        <v>276</v>
      </c>
      <c r="CD148" t="s">
        <v>276</v>
      </c>
      <c r="CE148" t="s">
        <v>276</v>
      </c>
      <c r="CF148" t="s">
        <v>276</v>
      </c>
      <c r="CG148" t="s">
        <v>276</v>
      </c>
      <c r="CH148" t="s">
        <v>276</v>
      </c>
      <c r="CI148" t="s">
        <v>276</v>
      </c>
      <c r="CJ148" t="s">
        <v>276</v>
      </c>
      <c r="CK148" t="s">
        <v>276</v>
      </c>
      <c r="CL148" t="s">
        <v>276</v>
      </c>
      <c r="CM148" t="s">
        <v>276</v>
      </c>
      <c r="CN148" t="s">
        <v>276</v>
      </c>
      <c r="CO148" t="s">
        <v>276</v>
      </c>
      <c r="CP148" t="s">
        <v>276</v>
      </c>
      <c r="CQ148" t="s">
        <v>276</v>
      </c>
      <c r="CR148" t="s">
        <v>276</v>
      </c>
      <c r="CS148" t="s">
        <v>276</v>
      </c>
      <c r="CT148">
        <v>150000</v>
      </c>
      <c r="CU148">
        <v>0.03</v>
      </c>
      <c r="CV148" t="s">
        <v>276</v>
      </c>
      <c r="CW148" t="s">
        <v>276</v>
      </c>
      <c r="CX148" t="s">
        <v>276</v>
      </c>
      <c r="CY148" t="s">
        <v>276</v>
      </c>
      <c r="CZ148" t="s">
        <v>276</v>
      </c>
      <c r="DA148" t="s">
        <v>276</v>
      </c>
      <c r="DB148" t="s">
        <v>276</v>
      </c>
      <c r="DC148" t="s">
        <v>276</v>
      </c>
      <c r="DD148" t="s">
        <v>276</v>
      </c>
      <c r="DE148" t="s">
        <v>276</v>
      </c>
    </row>
    <row r="149" spans="1:109">
      <c r="A149">
        <v>148</v>
      </c>
      <c r="B149" t="s">
        <v>272</v>
      </c>
      <c r="C149" t="s">
        <v>45</v>
      </c>
      <c r="D149">
        <v>51</v>
      </c>
      <c r="E149">
        <v>3</v>
      </c>
      <c r="F149" t="s">
        <v>81</v>
      </c>
      <c r="G149" t="s">
        <v>273</v>
      </c>
      <c r="H149">
        <v>2024</v>
      </c>
      <c r="I149">
        <v>2023</v>
      </c>
      <c r="J149">
        <v>0</v>
      </c>
      <c r="K149">
        <v>3000</v>
      </c>
      <c r="L149">
        <v>5000</v>
      </c>
      <c r="M149">
        <v>17000</v>
      </c>
      <c r="N149">
        <v>9999999</v>
      </c>
      <c r="O149">
        <v>0</v>
      </c>
      <c r="P149">
        <v>0</v>
      </c>
      <c r="Q149">
        <v>0</v>
      </c>
      <c r="R149">
        <v>0</v>
      </c>
      <c r="S149">
        <v>0</v>
      </c>
      <c r="T149">
        <v>0</v>
      </c>
      <c r="U149">
        <v>0</v>
      </c>
      <c r="V149">
        <v>0</v>
      </c>
      <c r="W149">
        <v>0.02</v>
      </c>
      <c r="X149">
        <v>0.03</v>
      </c>
      <c r="Y149">
        <v>0.05</v>
      </c>
      <c r="Z149">
        <v>5.7500000000000002E-2</v>
      </c>
      <c r="AA149">
        <v>0</v>
      </c>
      <c r="AB149">
        <v>0</v>
      </c>
      <c r="AC149">
        <v>0</v>
      </c>
      <c r="AD149">
        <v>0</v>
      </c>
      <c r="AE149">
        <v>0</v>
      </c>
      <c r="AF149">
        <v>0</v>
      </c>
      <c r="AG149">
        <v>0</v>
      </c>
      <c r="AH149">
        <v>0</v>
      </c>
      <c r="AI149">
        <v>8000</v>
      </c>
      <c r="AJ149">
        <v>930</v>
      </c>
      <c r="AK149" t="s">
        <v>274</v>
      </c>
      <c r="AL149">
        <v>930</v>
      </c>
      <c r="AM149" t="s">
        <v>274</v>
      </c>
      <c r="AN149" t="s">
        <v>274</v>
      </c>
      <c r="AO149">
        <v>0</v>
      </c>
      <c r="AP149" t="s">
        <v>276</v>
      </c>
      <c r="AQ149" t="s">
        <v>276</v>
      </c>
      <c r="AR149" t="s">
        <v>276</v>
      </c>
      <c r="AS149" t="s">
        <v>276</v>
      </c>
      <c r="AT149" t="s">
        <v>276</v>
      </c>
      <c r="AU149" t="s">
        <v>276</v>
      </c>
      <c r="AV149" t="s">
        <v>276</v>
      </c>
      <c r="AW149" t="s">
        <v>276</v>
      </c>
      <c r="AX149" t="s">
        <v>276</v>
      </c>
      <c r="AY149" t="s">
        <v>276</v>
      </c>
      <c r="AZ149" t="s">
        <v>276</v>
      </c>
      <c r="BA149" t="s">
        <v>276</v>
      </c>
      <c r="BB149" t="s">
        <v>276</v>
      </c>
      <c r="BC149" t="s">
        <v>276</v>
      </c>
      <c r="BD149" t="s">
        <v>276</v>
      </c>
      <c r="BE149" t="s">
        <v>276</v>
      </c>
      <c r="BF149" t="s">
        <v>276</v>
      </c>
      <c r="BG149" t="s">
        <v>276</v>
      </c>
      <c r="BH149" t="s">
        <v>276</v>
      </c>
      <c r="BI149" t="s">
        <v>276</v>
      </c>
      <c r="BJ149" t="s">
        <v>276</v>
      </c>
      <c r="BK149" t="s">
        <v>276</v>
      </c>
      <c r="BL149" t="s">
        <v>276</v>
      </c>
      <c r="BM149" t="s">
        <v>276</v>
      </c>
      <c r="BN149" t="s">
        <v>276</v>
      </c>
      <c r="BO149" t="s">
        <v>276</v>
      </c>
      <c r="BP149" t="s">
        <v>276</v>
      </c>
      <c r="BQ149" t="s">
        <v>276</v>
      </c>
      <c r="BR149" t="s">
        <v>276</v>
      </c>
      <c r="BS149" t="s">
        <v>276</v>
      </c>
      <c r="BT149" t="s">
        <v>276</v>
      </c>
      <c r="BU149" t="s">
        <v>276</v>
      </c>
      <c r="BV149" t="s">
        <v>276</v>
      </c>
      <c r="BW149" t="s">
        <v>276</v>
      </c>
      <c r="BX149" t="s">
        <v>276</v>
      </c>
      <c r="BY149" t="s">
        <v>276</v>
      </c>
      <c r="BZ149" t="s">
        <v>276</v>
      </c>
      <c r="CA149" t="s">
        <v>276</v>
      </c>
      <c r="CB149" t="s">
        <v>276</v>
      </c>
      <c r="CC149" t="s">
        <v>276</v>
      </c>
      <c r="CD149" t="s">
        <v>276</v>
      </c>
      <c r="CE149" t="s">
        <v>276</v>
      </c>
      <c r="CF149" t="s">
        <v>276</v>
      </c>
      <c r="CG149" t="s">
        <v>276</v>
      </c>
      <c r="CH149" t="s">
        <v>276</v>
      </c>
      <c r="CI149" t="s">
        <v>276</v>
      </c>
      <c r="CJ149" t="s">
        <v>276</v>
      </c>
      <c r="CK149" t="s">
        <v>276</v>
      </c>
      <c r="CL149" t="s">
        <v>276</v>
      </c>
      <c r="CM149" t="s">
        <v>276</v>
      </c>
      <c r="CN149" t="s">
        <v>276</v>
      </c>
      <c r="CO149" t="s">
        <v>276</v>
      </c>
      <c r="CP149" t="s">
        <v>276</v>
      </c>
      <c r="CQ149" t="s">
        <v>276</v>
      </c>
      <c r="CR149" t="s">
        <v>276</v>
      </c>
      <c r="CS149" t="s">
        <v>276</v>
      </c>
      <c r="CT149" t="s">
        <v>276</v>
      </c>
      <c r="CU149" t="s">
        <v>276</v>
      </c>
      <c r="CV149" t="s">
        <v>276</v>
      </c>
      <c r="CW149" t="s">
        <v>276</v>
      </c>
      <c r="CX149" t="s">
        <v>276</v>
      </c>
      <c r="CY149" t="s">
        <v>276</v>
      </c>
      <c r="CZ149" t="s">
        <v>276</v>
      </c>
      <c r="DA149" t="s">
        <v>276</v>
      </c>
      <c r="DB149" t="s">
        <v>276</v>
      </c>
      <c r="DC149" t="s">
        <v>276</v>
      </c>
      <c r="DD149" t="s">
        <v>276</v>
      </c>
      <c r="DE149" t="s">
        <v>276</v>
      </c>
    </row>
    <row r="150" spans="1:109">
      <c r="A150">
        <v>149</v>
      </c>
      <c r="B150" t="s">
        <v>272</v>
      </c>
      <c r="C150" t="s">
        <v>46</v>
      </c>
      <c r="D150">
        <v>53</v>
      </c>
      <c r="E150">
        <v>3</v>
      </c>
      <c r="F150" t="s">
        <v>81</v>
      </c>
      <c r="G150" t="s">
        <v>273</v>
      </c>
      <c r="H150">
        <v>2024</v>
      </c>
      <c r="I150">
        <v>2023</v>
      </c>
      <c r="J150">
        <v>0</v>
      </c>
      <c r="K150">
        <v>9999999</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250000</v>
      </c>
      <c r="AJ150">
        <v>0</v>
      </c>
      <c r="AK150" t="s">
        <v>274</v>
      </c>
      <c r="AL150">
        <v>0</v>
      </c>
      <c r="AM150" t="s">
        <v>274</v>
      </c>
      <c r="AN150" t="s">
        <v>274</v>
      </c>
      <c r="AO150">
        <v>0</v>
      </c>
      <c r="AP150" t="s">
        <v>276</v>
      </c>
      <c r="AQ150" t="s">
        <v>276</v>
      </c>
      <c r="AR150" t="s">
        <v>276</v>
      </c>
      <c r="AS150" t="s">
        <v>276</v>
      </c>
      <c r="AT150" t="s">
        <v>276</v>
      </c>
      <c r="AU150" t="s">
        <v>276</v>
      </c>
      <c r="AV150" t="s">
        <v>276</v>
      </c>
      <c r="AW150" t="s">
        <v>276</v>
      </c>
      <c r="AX150" t="s">
        <v>276</v>
      </c>
      <c r="AY150" t="s">
        <v>276</v>
      </c>
      <c r="AZ150" t="s">
        <v>276</v>
      </c>
      <c r="BA150" t="s">
        <v>276</v>
      </c>
      <c r="BB150" t="s">
        <v>276</v>
      </c>
      <c r="BC150" t="s">
        <v>276</v>
      </c>
      <c r="BD150" t="s">
        <v>276</v>
      </c>
      <c r="BE150" t="s">
        <v>276</v>
      </c>
      <c r="BF150" t="s">
        <v>276</v>
      </c>
      <c r="BG150" t="s">
        <v>276</v>
      </c>
      <c r="BH150" t="s">
        <v>276</v>
      </c>
      <c r="BI150" t="s">
        <v>276</v>
      </c>
      <c r="BJ150" t="s">
        <v>276</v>
      </c>
      <c r="BK150" t="s">
        <v>276</v>
      </c>
      <c r="BL150" t="s">
        <v>276</v>
      </c>
      <c r="BM150" t="s">
        <v>276</v>
      </c>
      <c r="BN150" t="s">
        <v>276</v>
      </c>
      <c r="BO150" t="s">
        <v>276</v>
      </c>
      <c r="BP150" t="s">
        <v>276</v>
      </c>
      <c r="BQ150" t="s">
        <v>276</v>
      </c>
      <c r="BR150" t="s">
        <v>276</v>
      </c>
      <c r="BS150" t="s">
        <v>276</v>
      </c>
      <c r="BT150" t="s">
        <v>276</v>
      </c>
      <c r="BU150" t="s">
        <v>276</v>
      </c>
      <c r="BV150" t="s">
        <v>276</v>
      </c>
      <c r="BW150" t="s">
        <v>276</v>
      </c>
      <c r="BX150" t="s">
        <v>276</v>
      </c>
      <c r="BY150" t="s">
        <v>276</v>
      </c>
      <c r="BZ150" t="s">
        <v>276</v>
      </c>
      <c r="CA150" t="s">
        <v>276</v>
      </c>
      <c r="CB150" t="s">
        <v>276</v>
      </c>
      <c r="CC150" t="s">
        <v>276</v>
      </c>
      <c r="CD150" t="s">
        <v>276</v>
      </c>
      <c r="CE150" t="s">
        <v>276</v>
      </c>
      <c r="CF150" t="s">
        <v>276</v>
      </c>
      <c r="CG150" t="s">
        <v>276</v>
      </c>
      <c r="CH150" t="s">
        <v>276</v>
      </c>
      <c r="CI150" t="s">
        <v>276</v>
      </c>
      <c r="CJ150" t="s">
        <v>276</v>
      </c>
      <c r="CK150" t="s">
        <v>276</v>
      </c>
      <c r="CL150" t="s">
        <v>276</v>
      </c>
      <c r="CM150" t="s">
        <v>276</v>
      </c>
      <c r="CN150" t="s">
        <v>276</v>
      </c>
      <c r="CO150" t="s">
        <v>276</v>
      </c>
      <c r="CP150" t="s">
        <v>276</v>
      </c>
      <c r="CQ150" t="s">
        <v>276</v>
      </c>
      <c r="CR150" t="s">
        <v>276</v>
      </c>
      <c r="CS150" t="s">
        <v>276</v>
      </c>
      <c r="CT150" t="s">
        <v>276</v>
      </c>
      <c r="CU150" t="s">
        <v>276</v>
      </c>
      <c r="CV150" t="s">
        <v>276</v>
      </c>
      <c r="CW150" t="s">
        <v>276</v>
      </c>
      <c r="CX150" t="s">
        <v>276</v>
      </c>
      <c r="CY150" t="s">
        <v>276</v>
      </c>
      <c r="CZ150" t="s">
        <v>276</v>
      </c>
      <c r="DA150" t="s">
        <v>276</v>
      </c>
      <c r="DB150" t="s">
        <v>276</v>
      </c>
      <c r="DC150" t="s">
        <v>276</v>
      </c>
      <c r="DD150" t="s">
        <v>276</v>
      </c>
      <c r="DE150" t="s">
        <v>276</v>
      </c>
    </row>
    <row r="151" spans="1:109">
      <c r="A151">
        <v>150</v>
      </c>
      <c r="B151" t="s">
        <v>272</v>
      </c>
      <c r="C151" t="s">
        <v>47</v>
      </c>
      <c r="D151">
        <v>54</v>
      </c>
      <c r="E151">
        <v>3</v>
      </c>
      <c r="F151" t="s">
        <v>81</v>
      </c>
      <c r="G151" t="s">
        <v>273</v>
      </c>
      <c r="H151">
        <v>2024</v>
      </c>
      <c r="I151">
        <v>2023</v>
      </c>
      <c r="J151">
        <v>0</v>
      </c>
      <c r="K151">
        <v>10000</v>
      </c>
      <c r="L151">
        <v>25000</v>
      </c>
      <c r="M151">
        <v>40000</v>
      </c>
      <c r="N151">
        <v>60000</v>
      </c>
      <c r="O151">
        <v>9999999</v>
      </c>
      <c r="P151">
        <v>0</v>
      </c>
      <c r="Q151">
        <v>0</v>
      </c>
      <c r="R151">
        <v>0</v>
      </c>
      <c r="S151">
        <v>0</v>
      </c>
      <c r="T151">
        <v>0</v>
      </c>
      <c r="U151">
        <v>0</v>
      </c>
      <c r="V151">
        <v>0</v>
      </c>
      <c r="W151">
        <v>2.3599999999999999E-2</v>
      </c>
      <c r="X151">
        <v>3.15E-2</v>
      </c>
      <c r="Y151">
        <v>3.5400000000000001E-2</v>
      </c>
      <c r="Z151">
        <v>4.7199999999999999E-2</v>
      </c>
      <c r="AA151">
        <v>5.1200000000000002E-2</v>
      </c>
      <c r="AB151">
        <v>0</v>
      </c>
      <c r="AC151">
        <v>0</v>
      </c>
      <c r="AD151">
        <v>0</v>
      </c>
      <c r="AE151">
        <v>0</v>
      </c>
      <c r="AF151">
        <v>0</v>
      </c>
      <c r="AG151">
        <v>0</v>
      </c>
      <c r="AH151">
        <v>0</v>
      </c>
      <c r="AI151">
        <v>0</v>
      </c>
      <c r="AJ151">
        <v>2000</v>
      </c>
      <c r="AK151" t="s">
        <v>274</v>
      </c>
      <c r="AL151">
        <v>2000</v>
      </c>
      <c r="AM151" t="s">
        <v>274</v>
      </c>
      <c r="AN151" t="s">
        <v>274</v>
      </c>
      <c r="AO151">
        <v>0</v>
      </c>
      <c r="AP151" t="s">
        <v>276</v>
      </c>
      <c r="AQ151" t="s">
        <v>276</v>
      </c>
      <c r="AR151" t="s">
        <v>276</v>
      </c>
      <c r="AS151" t="s">
        <v>276</v>
      </c>
      <c r="AT151" t="s">
        <v>276</v>
      </c>
      <c r="AU151" t="s">
        <v>276</v>
      </c>
      <c r="AV151" t="s">
        <v>276</v>
      </c>
      <c r="AW151" t="s">
        <v>276</v>
      </c>
      <c r="AX151" t="s">
        <v>276</v>
      </c>
      <c r="AY151" t="s">
        <v>276</v>
      </c>
      <c r="AZ151" t="s">
        <v>276</v>
      </c>
      <c r="BA151" t="s">
        <v>276</v>
      </c>
      <c r="BB151" t="s">
        <v>276</v>
      </c>
      <c r="BC151" t="s">
        <v>276</v>
      </c>
      <c r="BD151" t="s">
        <v>276</v>
      </c>
      <c r="BE151" t="s">
        <v>276</v>
      </c>
      <c r="BF151" t="s">
        <v>276</v>
      </c>
      <c r="BG151" t="s">
        <v>276</v>
      </c>
      <c r="BH151" t="s">
        <v>276</v>
      </c>
      <c r="BI151" t="s">
        <v>276</v>
      </c>
      <c r="BJ151" t="s">
        <v>276</v>
      </c>
      <c r="BK151" t="s">
        <v>276</v>
      </c>
      <c r="BL151" t="s">
        <v>276</v>
      </c>
      <c r="BM151" t="s">
        <v>276</v>
      </c>
      <c r="BN151" t="s">
        <v>276</v>
      </c>
      <c r="BO151" t="s">
        <v>276</v>
      </c>
      <c r="BP151" t="s">
        <v>276</v>
      </c>
      <c r="BQ151" t="s">
        <v>276</v>
      </c>
      <c r="BR151" t="s">
        <v>276</v>
      </c>
      <c r="BS151" t="s">
        <v>276</v>
      </c>
      <c r="BT151" t="s">
        <v>276</v>
      </c>
      <c r="BU151" t="s">
        <v>276</v>
      </c>
      <c r="BV151" t="s">
        <v>276</v>
      </c>
      <c r="BW151" t="s">
        <v>276</v>
      </c>
      <c r="BX151" t="s">
        <v>276</v>
      </c>
      <c r="BY151" t="s">
        <v>276</v>
      </c>
      <c r="BZ151" t="s">
        <v>276</v>
      </c>
      <c r="CA151" t="s">
        <v>276</v>
      </c>
      <c r="CB151" t="s">
        <v>276</v>
      </c>
      <c r="CC151" t="s">
        <v>276</v>
      </c>
      <c r="CD151" t="s">
        <v>276</v>
      </c>
      <c r="CE151" t="s">
        <v>276</v>
      </c>
      <c r="CF151" t="s">
        <v>276</v>
      </c>
      <c r="CG151" t="s">
        <v>276</v>
      </c>
      <c r="CH151" t="s">
        <v>276</v>
      </c>
      <c r="CI151" t="s">
        <v>276</v>
      </c>
      <c r="CJ151" t="s">
        <v>276</v>
      </c>
      <c r="CK151" t="s">
        <v>276</v>
      </c>
      <c r="CL151" t="s">
        <v>276</v>
      </c>
      <c r="CM151" t="s">
        <v>276</v>
      </c>
      <c r="CN151" t="s">
        <v>276</v>
      </c>
      <c r="CO151" t="s">
        <v>276</v>
      </c>
      <c r="CP151" t="s">
        <v>276</v>
      </c>
      <c r="CQ151" t="s">
        <v>276</v>
      </c>
      <c r="CR151" t="s">
        <v>276</v>
      </c>
      <c r="CS151" t="s">
        <v>276</v>
      </c>
      <c r="CT151" t="s">
        <v>276</v>
      </c>
      <c r="CU151" t="s">
        <v>276</v>
      </c>
      <c r="CV151" t="s">
        <v>276</v>
      </c>
      <c r="CW151" t="s">
        <v>276</v>
      </c>
      <c r="CX151" t="s">
        <v>276</v>
      </c>
      <c r="CY151" t="s">
        <v>276</v>
      </c>
      <c r="CZ151" t="s">
        <v>276</v>
      </c>
      <c r="DA151" t="s">
        <v>276</v>
      </c>
      <c r="DB151" t="s">
        <v>276</v>
      </c>
      <c r="DC151" t="s">
        <v>276</v>
      </c>
      <c r="DD151" t="s">
        <v>276</v>
      </c>
      <c r="DE151" t="s">
        <v>276</v>
      </c>
    </row>
    <row r="152" spans="1:109">
      <c r="A152">
        <v>151</v>
      </c>
      <c r="B152" t="s">
        <v>272</v>
      </c>
      <c r="C152" t="s">
        <v>48</v>
      </c>
      <c r="D152">
        <v>55</v>
      </c>
      <c r="E152">
        <v>3</v>
      </c>
      <c r="F152" t="s">
        <v>81</v>
      </c>
      <c r="G152" t="s">
        <v>273</v>
      </c>
      <c r="H152">
        <v>2024</v>
      </c>
      <c r="I152">
        <v>2023</v>
      </c>
      <c r="J152">
        <v>0</v>
      </c>
      <c r="K152">
        <v>13810</v>
      </c>
      <c r="L152">
        <v>27630</v>
      </c>
      <c r="M152">
        <v>304170</v>
      </c>
      <c r="N152">
        <v>9999999</v>
      </c>
      <c r="O152">
        <v>0</v>
      </c>
      <c r="P152">
        <v>0</v>
      </c>
      <c r="Q152">
        <v>0</v>
      </c>
      <c r="R152">
        <v>0</v>
      </c>
      <c r="S152">
        <v>0</v>
      </c>
      <c r="T152">
        <v>0</v>
      </c>
      <c r="U152">
        <v>0</v>
      </c>
      <c r="V152">
        <v>0</v>
      </c>
      <c r="W152">
        <v>3.5000000000000003E-2</v>
      </c>
      <c r="X152">
        <v>4.3999999999999997E-2</v>
      </c>
      <c r="Y152">
        <v>5.2999999999999999E-2</v>
      </c>
      <c r="Z152">
        <v>7.6499999999999999E-2</v>
      </c>
      <c r="AA152">
        <v>0</v>
      </c>
      <c r="AB152">
        <v>0</v>
      </c>
      <c r="AC152">
        <v>0</v>
      </c>
      <c r="AD152">
        <v>0</v>
      </c>
      <c r="AE152">
        <v>0</v>
      </c>
      <c r="AF152">
        <v>0</v>
      </c>
      <c r="AG152">
        <v>0</v>
      </c>
      <c r="AH152">
        <v>0</v>
      </c>
      <c r="AI152">
        <v>12760</v>
      </c>
      <c r="AJ152">
        <v>700</v>
      </c>
      <c r="AK152" t="s">
        <v>274</v>
      </c>
      <c r="AL152">
        <v>700</v>
      </c>
      <c r="AM152" t="s">
        <v>274</v>
      </c>
      <c r="AN152" t="s">
        <v>274</v>
      </c>
      <c r="AO152">
        <v>0</v>
      </c>
      <c r="AP152" t="s">
        <v>276</v>
      </c>
      <c r="AQ152" t="s">
        <v>276</v>
      </c>
      <c r="AR152" t="s">
        <v>276</v>
      </c>
      <c r="AS152" t="s">
        <v>276</v>
      </c>
      <c r="AT152" t="s">
        <v>276</v>
      </c>
      <c r="AU152" t="s">
        <v>276</v>
      </c>
      <c r="AV152" t="s">
        <v>276</v>
      </c>
      <c r="AW152" t="s">
        <v>276</v>
      </c>
      <c r="AX152" t="s">
        <v>276</v>
      </c>
      <c r="AY152" t="s">
        <v>276</v>
      </c>
      <c r="AZ152" t="s">
        <v>276</v>
      </c>
      <c r="BA152" t="s">
        <v>276</v>
      </c>
      <c r="BB152" t="s">
        <v>276</v>
      </c>
      <c r="BC152" t="s">
        <v>276</v>
      </c>
      <c r="BD152" t="s">
        <v>276</v>
      </c>
      <c r="BE152" t="s">
        <v>276</v>
      </c>
      <c r="BF152" t="s">
        <v>276</v>
      </c>
      <c r="BG152" t="s">
        <v>276</v>
      </c>
      <c r="BH152" t="s">
        <v>276</v>
      </c>
      <c r="BI152" t="s">
        <v>276</v>
      </c>
      <c r="BJ152" t="s">
        <v>276</v>
      </c>
      <c r="BK152" t="s">
        <v>276</v>
      </c>
      <c r="BL152" t="s">
        <v>276</v>
      </c>
      <c r="BM152" t="s">
        <v>276</v>
      </c>
      <c r="BN152" t="s">
        <v>276</v>
      </c>
      <c r="BO152" t="s">
        <v>276</v>
      </c>
      <c r="BP152" t="s">
        <v>276</v>
      </c>
      <c r="BQ152" t="s">
        <v>276</v>
      </c>
      <c r="BR152" t="s">
        <v>276</v>
      </c>
      <c r="BS152" t="s">
        <v>276</v>
      </c>
      <c r="BT152" t="s">
        <v>276</v>
      </c>
      <c r="BU152" t="s">
        <v>276</v>
      </c>
      <c r="BV152" t="s">
        <v>276</v>
      </c>
      <c r="BW152" t="s">
        <v>276</v>
      </c>
      <c r="BX152" t="s">
        <v>276</v>
      </c>
      <c r="BY152" t="s">
        <v>276</v>
      </c>
      <c r="BZ152" t="s">
        <v>276</v>
      </c>
      <c r="CA152" t="s">
        <v>276</v>
      </c>
      <c r="CB152" t="s">
        <v>276</v>
      </c>
      <c r="CC152" t="s">
        <v>276</v>
      </c>
      <c r="CD152" t="s">
        <v>276</v>
      </c>
      <c r="CE152" t="s">
        <v>276</v>
      </c>
      <c r="CF152" t="s">
        <v>276</v>
      </c>
      <c r="CG152" t="s">
        <v>276</v>
      </c>
      <c r="CH152" t="s">
        <v>276</v>
      </c>
      <c r="CI152" t="s">
        <v>276</v>
      </c>
      <c r="CJ152" t="s">
        <v>276</v>
      </c>
      <c r="CK152" t="s">
        <v>276</v>
      </c>
      <c r="CL152" t="s">
        <v>276</v>
      </c>
      <c r="CM152" t="s">
        <v>276</v>
      </c>
      <c r="CN152" t="s">
        <v>276</v>
      </c>
      <c r="CO152" t="s">
        <v>276</v>
      </c>
      <c r="CP152" t="s">
        <v>276</v>
      </c>
      <c r="CQ152" t="s">
        <v>276</v>
      </c>
      <c r="CR152" t="s">
        <v>276</v>
      </c>
      <c r="CS152" t="s">
        <v>276</v>
      </c>
      <c r="CT152" t="s">
        <v>276</v>
      </c>
      <c r="CU152" t="s">
        <v>276</v>
      </c>
      <c r="CV152">
        <v>18400</v>
      </c>
      <c r="CW152">
        <v>0.12000037600000001</v>
      </c>
      <c r="CX152" t="s">
        <v>276</v>
      </c>
      <c r="CY152" t="s">
        <v>276</v>
      </c>
      <c r="CZ152" t="s">
        <v>276</v>
      </c>
      <c r="DA152" t="s">
        <v>276</v>
      </c>
      <c r="DB152" t="s">
        <v>276</v>
      </c>
      <c r="DC152" t="s">
        <v>276</v>
      </c>
      <c r="DD152" t="s">
        <v>276</v>
      </c>
      <c r="DE152" t="s">
        <v>276</v>
      </c>
    </row>
    <row r="153" spans="1:109">
      <c r="A153">
        <v>152</v>
      </c>
      <c r="B153" t="s">
        <v>272</v>
      </c>
      <c r="C153" t="s">
        <v>49</v>
      </c>
      <c r="D153">
        <v>56</v>
      </c>
      <c r="E153">
        <v>3</v>
      </c>
      <c r="F153" t="s">
        <v>81</v>
      </c>
      <c r="G153" t="s">
        <v>273</v>
      </c>
      <c r="H153">
        <v>2024</v>
      </c>
      <c r="I153">
        <v>2023</v>
      </c>
      <c r="J153">
        <v>0</v>
      </c>
      <c r="K153">
        <v>9999999</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t="s">
        <v>274</v>
      </c>
      <c r="AL153">
        <v>0</v>
      </c>
      <c r="AM153" t="s">
        <v>274</v>
      </c>
      <c r="AN153" t="s">
        <v>274</v>
      </c>
      <c r="AO153">
        <v>0</v>
      </c>
      <c r="AP153" t="s">
        <v>276</v>
      </c>
      <c r="AQ153" t="s">
        <v>276</v>
      </c>
      <c r="AR153" t="s">
        <v>276</v>
      </c>
      <c r="AS153" t="s">
        <v>276</v>
      </c>
      <c r="AT153" t="s">
        <v>276</v>
      </c>
      <c r="AU153" t="s">
        <v>276</v>
      </c>
      <c r="AV153" t="s">
        <v>276</v>
      </c>
      <c r="AW153" t="s">
        <v>276</v>
      </c>
      <c r="AX153" t="s">
        <v>276</v>
      </c>
      <c r="AY153" t="s">
        <v>276</v>
      </c>
      <c r="AZ153" t="s">
        <v>276</v>
      </c>
      <c r="BA153" t="s">
        <v>276</v>
      </c>
      <c r="BB153" t="s">
        <v>276</v>
      </c>
      <c r="BC153" t="s">
        <v>276</v>
      </c>
      <c r="BD153" t="s">
        <v>276</v>
      </c>
      <c r="BE153" t="s">
        <v>276</v>
      </c>
      <c r="BF153" t="s">
        <v>276</v>
      </c>
      <c r="BG153" t="s">
        <v>276</v>
      </c>
      <c r="BH153" t="s">
        <v>276</v>
      </c>
      <c r="BI153" t="s">
        <v>276</v>
      </c>
      <c r="BJ153" t="s">
        <v>276</v>
      </c>
      <c r="BK153" t="s">
        <v>276</v>
      </c>
      <c r="BL153" t="s">
        <v>276</v>
      </c>
      <c r="BM153" t="s">
        <v>276</v>
      </c>
      <c r="BN153" t="s">
        <v>276</v>
      </c>
      <c r="BO153" t="s">
        <v>276</v>
      </c>
      <c r="BP153" t="s">
        <v>276</v>
      </c>
      <c r="BQ153" t="s">
        <v>276</v>
      </c>
      <c r="BR153" t="s">
        <v>276</v>
      </c>
      <c r="BS153" t="s">
        <v>276</v>
      </c>
      <c r="BT153" t="s">
        <v>276</v>
      </c>
      <c r="BU153" t="s">
        <v>276</v>
      </c>
      <c r="BV153" t="s">
        <v>276</v>
      </c>
      <c r="BW153" t="s">
        <v>276</v>
      </c>
      <c r="BX153" t="s">
        <v>276</v>
      </c>
      <c r="BY153" t="s">
        <v>276</v>
      </c>
      <c r="BZ153" t="s">
        <v>276</v>
      </c>
      <c r="CA153" t="s">
        <v>276</v>
      </c>
      <c r="CB153" t="s">
        <v>276</v>
      </c>
      <c r="CC153" t="s">
        <v>276</v>
      </c>
      <c r="CD153" t="s">
        <v>276</v>
      </c>
      <c r="CE153" t="s">
        <v>276</v>
      </c>
      <c r="CF153" t="s">
        <v>276</v>
      </c>
      <c r="CG153" t="s">
        <v>276</v>
      </c>
      <c r="CH153" t="s">
        <v>276</v>
      </c>
      <c r="CI153" t="s">
        <v>276</v>
      </c>
      <c r="CJ153" t="s">
        <v>276</v>
      </c>
      <c r="CK153" t="s">
        <v>276</v>
      </c>
      <c r="CL153" t="s">
        <v>276</v>
      </c>
      <c r="CM153" t="s">
        <v>276</v>
      </c>
      <c r="CN153" t="s">
        <v>276</v>
      </c>
      <c r="CO153" t="s">
        <v>276</v>
      </c>
      <c r="CP153" t="s">
        <v>276</v>
      </c>
      <c r="CQ153" t="s">
        <v>276</v>
      </c>
      <c r="CR153" t="s">
        <v>276</v>
      </c>
      <c r="CS153" t="s">
        <v>276</v>
      </c>
      <c r="CT153" t="s">
        <v>276</v>
      </c>
      <c r="CU153" t="s">
        <v>276</v>
      </c>
      <c r="CV153" t="s">
        <v>276</v>
      </c>
      <c r="CW153" t="s">
        <v>276</v>
      </c>
      <c r="CX153" t="s">
        <v>276</v>
      </c>
      <c r="CY153" t="s">
        <v>276</v>
      </c>
      <c r="CZ153" t="s">
        <v>276</v>
      </c>
      <c r="DA153" t="s">
        <v>276</v>
      </c>
      <c r="DB153" t="s">
        <v>276</v>
      </c>
      <c r="DC153" t="s">
        <v>276</v>
      </c>
      <c r="DD153" t="s">
        <v>276</v>
      </c>
      <c r="DE153" t="s">
        <v>276</v>
      </c>
    </row>
    <row r="154" spans="1:109">
      <c r="A154">
        <v>153</v>
      </c>
      <c r="B154" t="s">
        <v>272</v>
      </c>
      <c r="C154" t="s">
        <v>278</v>
      </c>
      <c r="D154">
        <v>11</v>
      </c>
      <c r="E154">
        <v>3</v>
      </c>
      <c r="F154" t="s">
        <v>81</v>
      </c>
      <c r="G154" t="s">
        <v>273</v>
      </c>
      <c r="H154">
        <v>2024</v>
      </c>
      <c r="I154">
        <v>2023</v>
      </c>
      <c r="J154">
        <v>0</v>
      </c>
      <c r="K154">
        <v>10000</v>
      </c>
      <c r="L154">
        <v>40000</v>
      </c>
      <c r="M154">
        <v>60000</v>
      </c>
      <c r="N154">
        <v>250000</v>
      </c>
      <c r="O154" s="78">
        <v>500000</v>
      </c>
      <c r="P154" s="78">
        <v>1000000</v>
      </c>
      <c r="Q154">
        <v>9999999</v>
      </c>
      <c r="R154">
        <v>0</v>
      </c>
      <c r="S154">
        <v>0</v>
      </c>
      <c r="T154">
        <v>0</v>
      </c>
      <c r="U154">
        <v>0</v>
      </c>
      <c r="V154">
        <v>0</v>
      </c>
      <c r="W154">
        <v>0.04</v>
      </c>
      <c r="X154">
        <v>0.06</v>
      </c>
      <c r="Y154">
        <v>6.5000000000000002E-2</v>
      </c>
      <c r="Z154">
        <v>8.5000000000000006E-2</v>
      </c>
      <c r="AA154">
        <v>9.2499999999999999E-2</v>
      </c>
      <c r="AB154">
        <v>9.7500000000000003E-2</v>
      </c>
      <c r="AC154">
        <v>0.1075</v>
      </c>
      <c r="AD154">
        <v>0</v>
      </c>
      <c r="AE154">
        <v>0</v>
      </c>
      <c r="AF154">
        <v>0</v>
      </c>
      <c r="AG154">
        <v>0</v>
      </c>
      <c r="AH154">
        <v>0</v>
      </c>
      <c r="AI154">
        <v>13850</v>
      </c>
      <c r="AJ154">
        <v>0</v>
      </c>
      <c r="AK154" t="s">
        <v>274</v>
      </c>
      <c r="AL154">
        <v>0</v>
      </c>
      <c r="AM154" t="s">
        <v>274</v>
      </c>
      <c r="AN154" t="s">
        <v>274</v>
      </c>
      <c r="AO154">
        <v>0</v>
      </c>
      <c r="AP154" t="s">
        <v>276</v>
      </c>
      <c r="AQ154" t="s">
        <v>276</v>
      </c>
      <c r="AR154" t="s">
        <v>276</v>
      </c>
      <c r="AS154" t="s">
        <v>276</v>
      </c>
      <c r="AT154" t="s">
        <v>276</v>
      </c>
      <c r="AU154" t="s">
        <v>276</v>
      </c>
      <c r="AV154" t="s">
        <v>276</v>
      </c>
      <c r="AW154" t="s">
        <v>276</v>
      </c>
      <c r="AX154" t="s">
        <v>276</v>
      </c>
      <c r="AY154" t="s">
        <v>276</v>
      </c>
      <c r="AZ154" t="s">
        <v>276</v>
      </c>
      <c r="BA154" t="s">
        <v>276</v>
      </c>
      <c r="BB154" t="s">
        <v>276</v>
      </c>
      <c r="BC154" t="s">
        <v>276</v>
      </c>
      <c r="BD154" t="s">
        <v>276</v>
      </c>
      <c r="BE154" t="s">
        <v>276</v>
      </c>
      <c r="BF154" t="s">
        <v>276</v>
      </c>
      <c r="BG154" t="s">
        <v>276</v>
      </c>
      <c r="BH154" t="s">
        <v>276</v>
      </c>
      <c r="BI154" t="s">
        <v>276</v>
      </c>
      <c r="BJ154" t="s">
        <v>276</v>
      </c>
      <c r="BK154" t="s">
        <v>276</v>
      </c>
      <c r="BL154" t="s">
        <v>276</v>
      </c>
      <c r="BM154" t="s">
        <v>276</v>
      </c>
      <c r="BN154" t="s">
        <v>276</v>
      </c>
      <c r="BO154" t="s">
        <v>276</v>
      </c>
      <c r="BP154" t="s">
        <v>276</v>
      </c>
      <c r="BQ154" t="s">
        <v>276</v>
      </c>
      <c r="BR154" t="s">
        <v>276</v>
      </c>
      <c r="BS154" t="s">
        <v>276</v>
      </c>
      <c r="BT154" t="s">
        <v>276</v>
      </c>
      <c r="BU154" t="s">
        <v>276</v>
      </c>
      <c r="BV154" t="s">
        <v>276</v>
      </c>
      <c r="BW154" t="s">
        <v>276</v>
      </c>
      <c r="BX154" t="s">
        <v>276</v>
      </c>
      <c r="BY154" t="s">
        <v>276</v>
      </c>
      <c r="BZ154" t="s">
        <v>276</v>
      </c>
      <c r="CA154" t="s">
        <v>276</v>
      </c>
      <c r="CB154" t="s">
        <v>276</v>
      </c>
      <c r="CC154" t="s">
        <v>276</v>
      </c>
      <c r="CD154" t="s">
        <v>276</v>
      </c>
      <c r="CE154" t="s">
        <v>276</v>
      </c>
      <c r="CF154" t="s">
        <v>276</v>
      </c>
      <c r="CG154" t="s">
        <v>276</v>
      </c>
      <c r="CH154" t="s">
        <v>276</v>
      </c>
      <c r="CI154" t="s">
        <v>276</v>
      </c>
      <c r="CJ154" t="s">
        <v>276</v>
      </c>
      <c r="CK154" t="s">
        <v>276</v>
      </c>
      <c r="CL154" t="s">
        <v>276</v>
      </c>
      <c r="CM154" t="s">
        <v>276</v>
      </c>
      <c r="CN154" t="s">
        <v>276</v>
      </c>
      <c r="CO154" t="s">
        <v>276</v>
      </c>
      <c r="CP154" t="s">
        <v>276</v>
      </c>
      <c r="CQ154" t="s">
        <v>276</v>
      </c>
      <c r="CR154" t="s">
        <v>276</v>
      </c>
      <c r="CS154" t="s">
        <v>276</v>
      </c>
      <c r="CT154" t="s">
        <v>276</v>
      </c>
      <c r="CU154" t="s">
        <v>276</v>
      </c>
      <c r="CV154" t="s">
        <v>276</v>
      </c>
      <c r="CW154" t="s">
        <v>276</v>
      </c>
      <c r="CX154" t="s">
        <v>276</v>
      </c>
      <c r="CY154" t="s">
        <v>276</v>
      </c>
      <c r="CZ154" t="s">
        <v>276</v>
      </c>
      <c r="DA154" t="s">
        <v>276</v>
      </c>
      <c r="DB154" t="s">
        <v>276</v>
      </c>
      <c r="DC154" t="s">
        <v>276</v>
      </c>
      <c r="DD154" t="s">
        <v>276</v>
      </c>
      <c r="DE154" t="s">
        <v>276</v>
      </c>
    </row>
    <row r="155" spans="1:109">
      <c r="A155">
        <v>154</v>
      </c>
      <c r="B155" t="s">
        <v>272</v>
      </c>
      <c r="C155" t="s">
        <v>0</v>
      </c>
      <c r="D155">
        <v>1</v>
      </c>
      <c r="E155">
        <v>4</v>
      </c>
      <c r="F155" t="s">
        <v>77</v>
      </c>
      <c r="G155" t="s">
        <v>273</v>
      </c>
      <c r="H155">
        <v>2024</v>
      </c>
      <c r="I155">
        <v>2023</v>
      </c>
      <c r="J155">
        <v>0</v>
      </c>
      <c r="K155">
        <v>500</v>
      </c>
      <c r="L155">
        <v>3000</v>
      </c>
      <c r="M155">
        <v>9999999</v>
      </c>
      <c r="N155">
        <v>0</v>
      </c>
      <c r="O155">
        <v>0</v>
      </c>
      <c r="P155">
        <v>0</v>
      </c>
      <c r="Q155">
        <v>0</v>
      </c>
      <c r="R155">
        <v>0</v>
      </c>
      <c r="S155">
        <v>0</v>
      </c>
      <c r="T155">
        <v>0</v>
      </c>
      <c r="U155">
        <v>0</v>
      </c>
      <c r="V155">
        <v>0</v>
      </c>
      <c r="W155">
        <v>0.02</v>
      </c>
      <c r="X155">
        <v>0.04</v>
      </c>
      <c r="Y155">
        <v>0.05</v>
      </c>
      <c r="Z155">
        <v>0</v>
      </c>
      <c r="AA155">
        <v>0</v>
      </c>
      <c r="AB155">
        <v>0</v>
      </c>
      <c r="AC155">
        <v>0</v>
      </c>
      <c r="AD155">
        <v>0</v>
      </c>
      <c r="AE155">
        <v>0</v>
      </c>
      <c r="AF155">
        <v>0</v>
      </c>
      <c r="AG155">
        <v>0</v>
      </c>
      <c r="AH155">
        <v>0</v>
      </c>
      <c r="AI155">
        <v>3000</v>
      </c>
      <c r="AJ155">
        <v>1500</v>
      </c>
      <c r="AK155" t="s">
        <v>274</v>
      </c>
      <c r="AL155">
        <v>1000</v>
      </c>
      <c r="AM155" t="s">
        <v>274</v>
      </c>
      <c r="AN155" t="s">
        <v>275</v>
      </c>
      <c r="AO155">
        <v>0</v>
      </c>
      <c r="AP155">
        <v>25500</v>
      </c>
      <c r="AQ155">
        <v>0.05</v>
      </c>
      <c r="AR155">
        <v>2500</v>
      </c>
      <c r="AS155">
        <v>20000</v>
      </c>
      <c r="AT155" s="78">
        <v>100000</v>
      </c>
      <c r="AU155">
        <v>500</v>
      </c>
      <c r="AV155">
        <v>300</v>
      </c>
      <c r="AW155" t="s">
        <v>276</v>
      </c>
      <c r="AX155" t="s">
        <v>276</v>
      </c>
      <c r="AY155" t="s">
        <v>276</v>
      </c>
      <c r="AZ155" t="s">
        <v>276</v>
      </c>
      <c r="BA155" t="s">
        <v>276</v>
      </c>
      <c r="BB155" t="s">
        <v>276</v>
      </c>
      <c r="BC155" t="s">
        <v>276</v>
      </c>
      <c r="BD155" t="s">
        <v>276</v>
      </c>
      <c r="BE155" t="s">
        <v>276</v>
      </c>
      <c r="BF155" t="s">
        <v>276</v>
      </c>
      <c r="BG155" t="s">
        <v>276</v>
      </c>
      <c r="BH155" t="s">
        <v>276</v>
      </c>
      <c r="BI155" t="s">
        <v>276</v>
      </c>
      <c r="BJ155" t="s">
        <v>276</v>
      </c>
      <c r="BK155" t="s">
        <v>276</v>
      </c>
      <c r="BL155" t="s">
        <v>276</v>
      </c>
      <c r="BM155" t="s">
        <v>276</v>
      </c>
      <c r="BN155" t="s">
        <v>276</v>
      </c>
      <c r="BO155" t="s">
        <v>276</v>
      </c>
      <c r="BP155" t="s">
        <v>276</v>
      </c>
      <c r="BQ155" t="s">
        <v>276</v>
      </c>
      <c r="BR155" t="s">
        <v>276</v>
      </c>
      <c r="BS155" t="s">
        <v>276</v>
      </c>
      <c r="BT155" t="s">
        <v>276</v>
      </c>
      <c r="BU155" t="s">
        <v>276</v>
      </c>
      <c r="BV155" t="s">
        <v>276</v>
      </c>
      <c r="BW155" t="s">
        <v>276</v>
      </c>
      <c r="BX155" t="s">
        <v>276</v>
      </c>
      <c r="BY155" t="s">
        <v>276</v>
      </c>
      <c r="BZ155" t="s">
        <v>276</v>
      </c>
      <c r="CA155" t="s">
        <v>276</v>
      </c>
      <c r="CB155" t="s">
        <v>276</v>
      </c>
      <c r="CC155" t="s">
        <v>276</v>
      </c>
      <c r="CD155" t="s">
        <v>276</v>
      </c>
      <c r="CE155" t="s">
        <v>276</v>
      </c>
      <c r="CF155" t="s">
        <v>276</v>
      </c>
      <c r="CG155" t="s">
        <v>276</v>
      </c>
      <c r="CH155" t="s">
        <v>276</v>
      </c>
      <c r="CI155" t="s">
        <v>276</v>
      </c>
      <c r="CJ155" t="s">
        <v>276</v>
      </c>
      <c r="CK155" t="s">
        <v>276</v>
      </c>
      <c r="CL155" t="s">
        <v>276</v>
      </c>
      <c r="CM155" t="s">
        <v>276</v>
      </c>
      <c r="CN155" t="s">
        <v>276</v>
      </c>
      <c r="CO155" t="s">
        <v>276</v>
      </c>
      <c r="CP155" t="s">
        <v>276</v>
      </c>
      <c r="CQ155" t="s">
        <v>276</v>
      </c>
      <c r="CR155" t="s">
        <v>276</v>
      </c>
      <c r="CS155" t="s">
        <v>276</v>
      </c>
      <c r="CT155" t="s">
        <v>276</v>
      </c>
      <c r="CU155" t="s">
        <v>276</v>
      </c>
      <c r="CV155" t="s">
        <v>276</v>
      </c>
      <c r="CW155" t="s">
        <v>276</v>
      </c>
      <c r="CX155" t="s">
        <v>276</v>
      </c>
      <c r="CY155" t="s">
        <v>276</v>
      </c>
      <c r="CZ155" t="s">
        <v>276</v>
      </c>
      <c r="DA155" t="s">
        <v>276</v>
      </c>
      <c r="DB155" t="s">
        <v>276</v>
      </c>
      <c r="DC155" t="s">
        <v>276</v>
      </c>
      <c r="DD155" t="s">
        <v>276</v>
      </c>
      <c r="DE155" t="s">
        <v>276</v>
      </c>
    </row>
    <row r="156" spans="1:109">
      <c r="A156">
        <v>155</v>
      </c>
      <c r="B156" t="s">
        <v>272</v>
      </c>
      <c r="C156" t="s">
        <v>1</v>
      </c>
      <c r="D156">
        <v>2</v>
      </c>
      <c r="E156">
        <v>4</v>
      </c>
      <c r="F156" t="s">
        <v>77</v>
      </c>
      <c r="G156" t="s">
        <v>273</v>
      </c>
      <c r="H156">
        <v>2024</v>
      </c>
      <c r="I156">
        <v>2023</v>
      </c>
      <c r="J156">
        <v>0</v>
      </c>
      <c r="K156">
        <v>9999999</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274</v>
      </c>
      <c r="AL156">
        <v>0</v>
      </c>
      <c r="AM156" t="s">
        <v>274</v>
      </c>
      <c r="AN156" t="s">
        <v>274</v>
      </c>
      <c r="AO156">
        <v>0</v>
      </c>
      <c r="AP156" t="s">
        <v>276</v>
      </c>
      <c r="AQ156" t="s">
        <v>276</v>
      </c>
      <c r="AR156" t="s">
        <v>276</v>
      </c>
      <c r="AS156" t="s">
        <v>276</v>
      </c>
      <c r="AT156" t="s">
        <v>276</v>
      </c>
      <c r="AU156" t="s">
        <v>276</v>
      </c>
      <c r="AV156" t="s">
        <v>276</v>
      </c>
      <c r="AW156" t="s">
        <v>276</v>
      </c>
      <c r="AX156" t="s">
        <v>276</v>
      </c>
      <c r="AY156" t="s">
        <v>276</v>
      </c>
      <c r="AZ156" t="s">
        <v>276</v>
      </c>
      <c r="BA156" t="s">
        <v>276</v>
      </c>
      <c r="BB156" t="s">
        <v>276</v>
      </c>
      <c r="BC156" t="s">
        <v>276</v>
      </c>
      <c r="BD156" t="s">
        <v>276</v>
      </c>
      <c r="BE156" t="s">
        <v>276</v>
      </c>
      <c r="BF156" t="s">
        <v>276</v>
      </c>
      <c r="BG156" t="s">
        <v>276</v>
      </c>
      <c r="BH156" t="s">
        <v>276</v>
      </c>
      <c r="BI156" t="s">
        <v>276</v>
      </c>
      <c r="BJ156" t="s">
        <v>276</v>
      </c>
      <c r="BK156" t="s">
        <v>276</v>
      </c>
      <c r="BL156" t="s">
        <v>276</v>
      </c>
      <c r="BM156" t="s">
        <v>276</v>
      </c>
      <c r="BN156" t="s">
        <v>276</v>
      </c>
      <c r="BO156" t="s">
        <v>276</v>
      </c>
      <c r="BP156" t="s">
        <v>276</v>
      </c>
      <c r="BQ156" t="s">
        <v>276</v>
      </c>
      <c r="BR156" t="s">
        <v>276</v>
      </c>
      <c r="BS156" t="s">
        <v>276</v>
      </c>
      <c r="BT156" t="s">
        <v>276</v>
      </c>
      <c r="BU156" t="s">
        <v>276</v>
      </c>
      <c r="BV156" t="s">
        <v>276</v>
      </c>
      <c r="BW156" t="s">
        <v>276</v>
      </c>
      <c r="BX156" t="s">
        <v>276</v>
      </c>
      <c r="BY156" t="s">
        <v>276</v>
      </c>
      <c r="BZ156" t="s">
        <v>276</v>
      </c>
      <c r="CA156" t="s">
        <v>276</v>
      </c>
      <c r="CB156" t="s">
        <v>276</v>
      </c>
      <c r="CC156" t="s">
        <v>276</v>
      </c>
      <c r="CD156" t="s">
        <v>276</v>
      </c>
      <c r="CE156" t="s">
        <v>276</v>
      </c>
      <c r="CF156" t="s">
        <v>276</v>
      </c>
      <c r="CG156" t="s">
        <v>276</v>
      </c>
      <c r="CH156" t="s">
        <v>276</v>
      </c>
      <c r="CI156" t="s">
        <v>276</v>
      </c>
      <c r="CJ156" t="s">
        <v>276</v>
      </c>
      <c r="CK156" t="s">
        <v>276</v>
      </c>
      <c r="CL156" t="s">
        <v>276</v>
      </c>
      <c r="CM156" t="s">
        <v>276</v>
      </c>
      <c r="CN156" t="s">
        <v>276</v>
      </c>
      <c r="CO156" t="s">
        <v>276</v>
      </c>
      <c r="CP156" t="s">
        <v>276</v>
      </c>
      <c r="CQ156" t="s">
        <v>276</v>
      </c>
      <c r="CR156" t="s">
        <v>276</v>
      </c>
      <c r="CS156" t="s">
        <v>276</v>
      </c>
      <c r="CT156" t="s">
        <v>276</v>
      </c>
      <c r="CU156" t="s">
        <v>276</v>
      </c>
      <c r="CV156" t="s">
        <v>276</v>
      </c>
      <c r="CW156" t="s">
        <v>276</v>
      </c>
      <c r="CX156" t="s">
        <v>276</v>
      </c>
      <c r="CY156" t="s">
        <v>276</v>
      </c>
      <c r="CZ156" t="s">
        <v>276</v>
      </c>
      <c r="DA156" t="s">
        <v>276</v>
      </c>
      <c r="DB156" t="s">
        <v>276</v>
      </c>
      <c r="DC156" t="s">
        <v>276</v>
      </c>
      <c r="DD156" t="s">
        <v>276</v>
      </c>
      <c r="DE156" t="s">
        <v>276</v>
      </c>
    </row>
    <row r="157" spans="1:109">
      <c r="A157">
        <v>156</v>
      </c>
      <c r="B157" t="s">
        <v>272</v>
      </c>
      <c r="C157" t="s">
        <v>2</v>
      </c>
      <c r="D157">
        <v>4</v>
      </c>
      <c r="E157">
        <v>4</v>
      </c>
      <c r="F157" t="s">
        <v>77</v>
      </c>
      <c r="G157" t="s">
        <v>273</v>
      </c>
      <c r="H157">
        <v>2024</v>
      </c>
      <c r="I157">
        <v>2023</v>
      </c>
      <c r="J157">
        <v>0</v>
      </c>
      <c r="K157">
        <v>9999999</v>
      </c>
      <c r="L157">
        <v>0</v>
      </c>
      <c r="M157">
        <v>0</v>
      </c>
      <c r="N157">
        <v>0</v>
      </c>
      <c r="O157">
        <v>0</v>
      </c>
      <c r="P157">
        <v>0</v>
      </c>
      <c r="Q157">
        <v>0</v>
      </c>
      <c r="R157">
        <v>0</v>
      </c>
      <c r="S157">
        <v>0</v>
      </c>
      <c r="T157">
        <v>0</v>
      </c>
      <c r="U157">
        <v>0</v>
      </c>
      <c r="V157">
        <v>0</v>
      </c>
      <c r="W157">
        <v>2.5000000000000001E-2</v>
      </c>
      <c r="X157">
        <v>0</v>
      </c>
      <c r="Y157">
        <v>0</v>
      </c>
      <c r="Z157">
        <v>0</v>
      </c>
      <c r="AA157">
        <v>0</v>
      </c>
      <c r="AB157">
        <v>0</v>
      </c>
      <c r="AC157">
        <v>0</v>
      </c>
      <c r="AD157">
        <v>0</v>
      </c>
      <c r="AE157">
        <v>0</v>
      </c>
      <c r="AF157">
        <v>0</v>
      </c>
      <c r="AG157">
        <v>0</v>
      </c>
      <c r="AH157">
        <v>0</v>
      </c>
      <c r="AI157">
        <v>13850</v>
      </c>
      <c r="AJ157">
        <v>0</v>
      </c>
      <c r="AK157" t="s">
        <v>274</v>
      </c>
      <c r="AL157">
        <v>100</v>
      </c>
      <c r="AM157" t="s">
        <v>275</v>
      </c>
      <c r="AN157" t="s">
        <v>274</v>
      </c>
      <c r="AO157">
        <v>0</v>
      </c>
      <c r="AP157" t="s">
        <v>276</v>
      </c>
      <c r="AQ157" t="s">
        <v>276</v>
      </c>
      <c r="AR157" t="s">
        <v>276</v>
      </c>
      <c r="AS157" t="s">
        <v>276</v>
      </c>
      <c r="AT157" t="s">
        <v>276</v>
      </c>
      <c r="AU157" t="s">
        <v>276</v>
      </c>
      <c r="AV157" t="s">
        <v>276</v>
      </c>
      <c r="AW157">
        <v>25</v>
      </c>
      <c r="AX157">
        <v>17</v>
      </c>
      <c r="AY157">
        <v>19</v>
      </c>
      <c r="AZ157" t="s">
        <v>276</v>
      </c>
      <c r="BA157" t="s">
        <v>276</v>
      </c>
      <c r="BB157" t="s">
        <v>276</v>
      </c>
      <c r="BC157" t="s">
        <v>276</v>
      </c>
      <c r="BD157" t="s">
        <v>276</v>
      </c>
      <c r="BE157" t="s">
        <v>276</v>
      </c>
      <c r="BF157" t="s">
        <v>276</v>
      </c>
      <c r="BG157" t="s">
        <v>276</v>
      </c>
      <c r="BH157" t="s">
        <v>276</v>
      </c>
      <c r="BI157" t="s">
        <v>276</v>
      </c>
      <c r="BJ157" t="s">
        <v>276</v>
      </c>
      <c r="BK157" t="s">
        <v>276</v>
      </c>
      <c r="BL157" t="s">
        <v>276</v>
      </c>
      <c r="BM157" t="s">
        <v>276</v>
      </c>
      <c r="BN157" t="s">
        <v>276</v>
      </c>
      <c r="BO157" t="s">
        <v>276</v>
      </c>
      <c r="BP157" t="s">
        <v>276</v>
      </c>
      <c r="BQ157" t="s">
        <v>276</v>
      </c>
      <c r="BR157" t="s">
        <v>276</v>
      </c>
      <c r="BS157" t="s">
        <v>276</v>
      </c>
      <c r="BT157" t="s">
        <v>276</v>
      </c>
      <c r="BU157" t="s">
        <v>276</v>
      </c>
      <c r="BV157" t="s">
        <v>276</v>
      </c>
      <c r="BW157" t="s">
        <v>276</v>
      </c>
      <c r="BX157" t="s">
        <v>276</v>
      </c>
      <c r="BY157" t="s">
        <v>276</v>
      </c>
      <c r="BZ157" t="s">
        <v>276</v>
      </c>
      <c r="CA157" t="s">
        <v>276</v>
      </c>
      <c r="CB157" t="s">
        <v>276</v>
      </c>
      <c r="CC157" t="s">
        <v>276</v>
      </c>
      <c r="CD157" t="s">
        <v>276</v>
      </c>
      <c r="CE157" t="s">
        <v>276</v>
      </c>
      <c r="CF157" t="s">
        <v>276</v>
      </c>
      <c r="CG157" t="s">
        <v>276</v>
      </c>
      <c r="CH157" t="s">
        <v>276</v>
      </c>
      <c r="CI157" t="s">
        <v>276</v>
      </c>
      <c r="CJ157" t="s">
        <v>276</v>
      </c>
      <c r="CK157" t="s">
        <v>276</v>
      </c>
      <c r="CL157" t="s">
        <v>276</v>
      </c>
      <c r="CM157" t="s">
        <v>276</v>
      </c>
      <c r="CN157" t="s">
        <v>276</v>
      </c>
      <c r="CO157" t="s">
        <v>276</v>
      </c>
      <c r="CP157" t="s">
        <v>276</v>
      </c>
      <c r="CQ157" t="s">
        <v>276</v>
      </c>
      <c r="CR157" t="s">
        <v>276</v>
      </c>
      <c r="CS157" t="s">
        <v>276</v>
      </c>
      <c r="CT157" t="s">
        <v>276</v>
      </c>
      <c r="CU157" t="s">
        <v>276</v>
      </c>
      <c r="CV157" t="s">
        <v>276</v>
      </c>
      <c r="CW157" t="s">
        <v>276</v>
      </c>
      <c r="CX157" t="s">
        <v>276</v>
      </c>
      <c r="CY157" t="s">
        <v>276</v>
      </c>
      <c r="CZ157" t="s">
        <v>276</v>
      </c>
      <c r="DA157" t="s">
        <v>276</v>
      </c>
      <c r="DB157" t="s">
        <v>276</v>
      </c>
      <c r="DC157" t="s">
        <v>276</v>
      </c>
      <c r="DD157" t="s">
        <v>276</v>
      </c>
      <c r="DE157" t="s">
        <v>276</v>
      </c>
    </row>
    <row r="158" spans="1:109">
      <c r="A158">
        <v>157</v>
      </c>
      <c r="B158" t="s">
        <v>272</v>
      </c>
      <c r="C158" t="s">
        <v>3</v>
      </c>
      <c r="D158">
        <v>5</v>
      </c>
      <c r="E158">
        <v>4</v>
      </c>
      <c r="F158" t="s">
        <v>77</v>
      </c>
      <c r="G158" t="s">
        <v>273</v>
      </c>
      <c r="H158">
        <v>2024</v>
      </c>
      <c r="I158">
        <v>2023</v>
      </c>
      <c r="J158">
        <v>0</v>
      </c>
      <c r="K158">
        <v>4400</v>
      </c>
      <c r="L158">
        <v>8800</v>
      </c>
      <c r="M158">
        <v>9999999</v>
      </c>
      <c r="N158">
        <v>0</v>
      </c>
      <c r="O158">
        <v>0</v>
      </c>
      <c r="P158">
        <v>0</v>
      </c>
      <c r="Q158">
        <v>0</v>
      </c>
      <c r="R158">
        <v>0</v>
      </c>
      <c r="S158">
        <v>0</v>
      </c>
      <c r="T158">
        <v>0</v>
      </c>
      <c r="U158">
        <v>0</v>
      </c>
      <c r="V158">
        <v>0</v>
      </c>
      <c r="W158">
        <v>0.02</v>
      </c>
      <c r="X158">
        <v>0.04</v>
      </c>
      <c r="Y158">
        <v>4.7E-2</v>
      </c>
      <c r="Z158">
        <v>0</v>
      </c>
      <c r="AA158">
        <v>0</v>
      </c>
      <c r="AB158">
        <v>0</v>
      </c>
      <c r="AC158">
        <v>0</v>
      </c>
      <c r="AD158">
        <v>0</v>
      </c>
      <c r="AE158">
        <v>0</v>
      </c>
      <c r="AF158">
        <v>0</v>
      </c>
      <c r="AG158">
        <v>0</v>
      </c>
      <c r="AH158">
        <v>0</v>
      </c>
      <c r="AI158">
        <v>2340</v>
      </c>
      <c r="AJ158">
        <v>29</v>
      </c>
      <c r="AK158" t="s">
        <v>275</v>
      </c>
      <c r="AL158">
        <v>29</v>
      </c>
      <c r="AM158" t="s">
        <v>275</v>
      </c>
      <c r="AN158" t="s">
        <v>274</v>
      </c>
      <c r="AO158">
        <v>0</v>
      </c>
      <c r="AP158" t="s">
        <v>276</v>
      </c>
      <c r="AQ158" t="s">
        <v>276</v>
      </c>
      <c r="AR158" t="s">
        <v>276</v>
      </c>
      <c r="AS158" t="s">
        <v>276</v>
      </c>
      <c r="AT158" t="s">
        <v>276</v>
      </c>
      <c r="AU158" t="s">
        <v>276</v>
      </c>
      <c r="AV158" t="s">
        <v>276</v>
      </c>
      <c r="AW158" t="s">
        <v>276</v>
      </c>
      <c r="AX158" t="s">
        <v>276</v>
      </c>
      <c r="AY158" t="s">
        <v>276</v>
      </c>
      <c r="AZ158">
        <v>0</v>
      </c>
      <c r="BA158">
        <v>5000</v>
      </c>
      <c r="BB158">
        <v>10000</v>
      </c>
      <c r="BC158">
        <v>14300</v>
      </c>
      <c r="BD158">
        <v>23600</v>
      </c>
      <c r="BE158">
        <v>84500</v>
      </c>
      <c r="BF158">
        <v>0</v>
      </c>
      <c r="BG158">
        <v>0.02</v>
      </c>
      <c r="BH158">
        <v>0.03</v>
      </c>
      <c r="BI158">
        <v>3.4000000000000002E-2</v>
      </c>
      <c r="BJ158">
        <v>4.9000000000000002E-2</v>
      </c>
      <c r="BK158" t="s">
        <v>276</v>
      </c>
      <c r="BL158" t="s">
        <v>276</v>
      </c>
      <c r="BM158" t="s">
        <v>276</v>
      </c>
      <c r="BN158" t="s">
        <v>276</v>
      </c>
      <c r="BO158" t="s">
        <v>276</v>
      </c>
      <c r="BP158" t="s">
        <v>276</v>
      </c>
      <c r="BQ158" t="s">
        <v>276</v>
      </c>
      <c r="BR158" t="s">
        <v>276</v>
      </c>
      <c r="BS158" t="s">
        <v>276</v>
      </c>
      <c r="BT158" t="s">
        <v>276</v>
      </c>
      <c r="BU158" t="s">
        <v>276</v>
      </c>
      <c r="BV158" t="s">
        <v>276</v>
      </c>
      <c r="BW158" t="s">
        <v>276</v>
      </c>
      <c r="BX158" t="s">
        <v>276</v>
      </c>
      <c r="BY158" t="s">
        <v>276</v>
      </c>
      <c r="BZ158" t="s">
        <v>276</v>
      </c>
      <c r="CA158" t="s">
        <v>276</v>
      </c>
      <c r="CB158" t="s">
        <v>276</v>
      </c>
      <c r="CC158" t="s">
        <v>276</v>
      </c>
      <c r="CD158" t="s">
        <v>276</v>
      </c>
      <c r="CE158" t="s">
        <v>276</v>
      </c>
      <c r="CF158" t="s">
        <v>276</v>
      </c>
      <c r="CG158" t="s">
        <v>276</v>
      </c>
      <c r="CH158" t="s">
        <v>276</v>
      </c>
      <c r="CI158" t="s">
        <v>276</v>
      </c>
      <c r="CJ158" t="s">
        <v>276</v>
      </c>
      <c r="CK158" t="s">
        <v>276</v>
      </c>
      <c r="CL158" t="s">
        <v>276</v>
      </c>
      <c r="CM158" t="s">
        <v>276</v>
      </c>
      <c r="CN158" t="s">
        <v>276</v>
      </c>
      <c r="CO158" t="s">
        <v>276</v>
      </c>
      <c r="CP158" t="s">
        <v>276</v>
      </c>
      <c r="CQ158" t="s">
        <v>276</v>
      </c>
      <c r="CR158" t="s">
        <v>276</v>
      </c>
      <c r="CS158" t="s">
        <v>276</v>
      </c>
      <c r="CT158" t="s">
        <v>276</v>
      </c>
      <c r="CU158" t="s">
        <v>276</v>
      </c>
      <c r="CV158" t="s">
        <v>276</v>
      </c>
      <c r="CW158" t="s">
        <v>276</v>
      </c>
      <c r="CX158">
        <v>84501</v>
      </c>
      <c r="CY158">
        <v>89100</v>
      </c>
      <c r="CZ158">
        <v>460</v>
      </c>
      <c r="DA158">
        <v>0.1</v>
      </c>
      <c r="DB158" t="s">
        <v>276</v>
      </c>
      <c r="DC158" t="s">
        <v>276</v>
      </c>
      <c r="DD158" t="s">
        <v>276</v>
      </c>
      <c r="DE158" t="s">
        <v>276</v>
      </c>
    </row>
    <row r="159" spans="1:109">
      <c r="A159">
        <v>158</v>
      </c>
      <c r="B159" t="s">
        <v>272</v>
      </c>
      <c r="C159" t="s">
        <v>4</v>
      </c>
      <c r="D159">
        <v>6</v>
      </c>
      <c r="E159">
        <v>4</v>
      </c>
      <c r="F159" t="s">
        <v>77</v>
      </c>
      <c r="G159" t="s">
        <v>273</v>
      </c>
      <c r="H159">
        <v>2024</v>
      </c>
      <c r="I159">
        <v>2023</v>
      </c>
      <c r="J159">
        <v>0</v>
      </c>
      <c r="K159">
        <v>10099</v>
      </c>
      <c r="L159">
        <v>23942</v>
      </c>
      <c r="M159">
        <v>37788</v>
      </c>
      <c r="N159">
        <v>52455</v>
      </c>
      <c r="O159">
        <v>66295</v>
      </c>
      <c r="P159">
        <v>338639</v>
      </c>
      <c r="Q159">
        <v>406364</v>
      </c>
      <c r="R159">
        <v>677275</v>
      </c>
      <c r="S159" s="78">
        <v>1000000</v>
      </c>
      <c r="T159">
        <v>9999999</v>
      </c>
      <c r="U159">
        <v>0</v>
      </c>
      <c r="V159">
        <v>0</v>
      </c>
      <c r="W159">
        <v>0.01</v>
      </c>
      <c r="X159">
        <v>0.02</v>
      </c>
      <c r="Y159">
        <v>0.04</v>
      </c>
      <c r="Z159">
        <v>0.06</v>
      </c>
      <c r="AA159">
        <v>0.08</v>
      </c>
      <c r="AB159">
        <v>9.2999999999999999E-2</v>
      </c>
      <c r="AC159">
        <v>0.10299999999999999</v>
      </c>
      <c r="AD159">
        <v>0.113</v>
      </c>
      <c r="AE159">
        <v>0.123</v>
      </c>
      <c r="AF159">
        <v>0.13300000000000001</v>
      </c>
      <c r="AG159">
        <v>0</v>
      </c>
      <c r="AH159">
        <v>0</v>
      </c>
      <c r="AI159">
        <v>5202</v>
      </c>
      <c r="AJ159">
        <v>140</v>
      </c>
      <c r="AK159" t="s">
        <v>275</v>
      </c>
      <c r="AL159">
        <v>433</v>
      </c>
      <c r="AM159" t="s">
        <v>275</v>
      </c>
      <c r="AN159" t="s">
        <v>274</v>
      </c>
      <c r="AO159">
        <v>0</v>
      </c>
      <c r="AP159" t="s">
        <v>276</v>
      </c>
      <c r="AQ159" t="s">
        <v>276</v>
      </c>
      <c r="AR159" t="s">
        <v>276</v>
      </c>
      <c r="AS159" t="s">
        <v>276</v>
      </c>
      <c r="AT159" t="s">
        <v>276</v>
      </c>
      <c r="AU159" t="s">
        <v>276</v>
      </c>
      <c r="AV159" t="s">
        <v>276</v>
      </c>
      <c r="AW159" t="s">
        <v>276</v>
      </c>
      <c r="AX159" t="s">
        <v>276</v>
      </c>
      <c r="AY159" t="s">
        <v>276</v>
      </c>
      <c r="AZ159" t="s">
        <v>276</v>
      </c>
      <c r="BA159" t="s">
        <v>276</v>
      </c>
      <c r="BB159" t="s">
        <v>276</v>
      </c>
      <c r="BC159" t="s">
        <v>276</v>
      </c>
      <c r="BD159" t="s">
        <v>276</v>
      </c>
      <c r="BE159" t="s">
        <v>276</v>
      </c>
      <c r="BF159" t="s">
        <v>276</v>
      </c>
      <c r="BG159" t="s">
        <v>276</v>
      </c>
      <c r="BH159" t="s">
        <v>276</v>
      </c>
      <c r="BI159" t="s">
        <v>276</v>
      </c>
      <c r="BJ159" t="s">
        <v>276</v>
      </c>
      <c r="BK159">
        <v>229908</v>
      </c>
      <c r="BL159">
        <v>2.3999999999999998E-3</v>
      </c>
      <c r="BM159" t="s">
        <v>276</v>
      </c>
      <c r="BN159" t="s">
        <v>276</v>
      </c>
      <c r="BO159" t="s">
        <v>276</v>
      </c>
      <c r="BP159" t="s">
        <v>276</v>
      </c>
      <c r="BQ159" t="s">
        <v>276</v>
      </c>
      <c r="BR159" t="s">
        <v>276</v>
      </c>
      <c r="BS159" t="s">
        <v>276</v>
      </c>
      <c r="BT159" t="s">
        <v>276</v>
      </c>
      <c r="BU159" t="s">
        <v>276</v>
      </c>
      <c r="BV159" t="s">
        <v>276</v>
      </c>
      <c r="BW159" t="s">
        <v>276</v>
      </c>
      <c r="BX159" t="s">
        <v>276</v>
      </c>
      <c r="BY159" t="s">
        <v>276</v>
      </c>
      <c r="BZ159" t="s">
        <v>276</v>
      </c>
      <c r="CA159" t="s">
        <v>276</v>
      </c>
      <c r="CB159" t="s">
        <v>276</v>
      </c>
      <c r="CC159" t="s">
        <v>276</v>
      </c>
      <c r="CD159" t="s">
        <v>276</v>
      </c>
      <c r="CE159" t="s">
        <v>276</v>
      </c>
      <c r="CF159" t="s">
        <v>276</v>
      </c>
      <c r="CG159" t="s">
        <v>276</v>
      </c>
      <c r="CH159" t="s">
        <v>276</v>
      </c>
      <c r="CI159" t="s">
        <v>276</v>
      </c>
      <c r="CJ159" t="s">
        <v>276</v>
      </c>
      <c r="CK159" t="s">
        <v>276</v>
      </c>
      <c r="CL159" t="s">
        <v>276</v>
      </c>
      <c r="CM159" t="s">
        <v>276</v>
      </c>
      <c r="CN159" t="s">
        <v>276</v>
      </c>
      <c r="CO159" t="s">
        <v>276</v>
      </c>
      <c r="CP159" t="s">
        <v>276</v>
      </c>
      <c r="CQ159" t="s">
        <v>276</v>
      </c>
      <c r="CR159" t="s">
        <v>276</v>
      </c>
      <c r="CS159" t="s">
        <v>276</v>
      </c>
      <c r="CT159" t="s">
        <v>276</v>
      </c>
      <c r="CU159" t="s">
        <v>276</v>
      </c>
      <c r="CV159" t="s">
        <v>276</v>
      </c>
      <c r="CW159" t="s">
        <v>276</v>
      </c>
      <c r="CX159" t="s">
        <v>276</v>
      </c>
      <c r="CY159" t="s">
        <v>276</v>
      </c>
      <c r="CZ159" t="s">
        <v>276</v>
      </c>
      <c r="DA159" t="s">
        <v>276</v>
      </c>
      <c r="DB159" t="s">
        <v>276</v>
      </c>
      <c r="DC159" t="s">
        <v>276</v>
      </c>
      <c r="DD159" t="s">
        <v>276</v>
      </c>
      <c r="DE159" t="s">
        <v>276</v>
      </c>
    </row>
    <row r="160" spans="1:109">
      <c r="A160">
        <v>159</v>
      </c>
      <c r="B160" t="s">
        <v>272</v>
      </c>
      <c r="C160" t="s">
        <v>5</v>
      </c>
      <c r="D160">
        <v>8</v>
      </c>
      <c r="E160">
        <v>4</v>
      </c>
      <c r="F160" t="s">
        <v>77</v>
      </c>
      <c r="G160" t="s">
        <v>273</v>
      </c>
      <c r="H160">
        <v>2024</v>
      </c>
      <c r="I160">
        <v>2023</v>
      </c>
      <c r="J160">
        <v>0</v>
      </c>
      <c r="K160">
        <v>9999999</v>
      </c>
      <c r="L160">
        <v>0</v>
      </c>
      <c r="M160">
        <v>0</v>
      </c>
      <c r="N160">
        <v>0</v>
      </c>
      <c r="O160">
        <v>0</v>
      </c>
      <c r="P160">
        <v>0</v>
      </c>
      <c r="Q160">
        <v>0</v>
      </c>
      <c r="R160">
        <v>0</v>
      </c>
      <c r="S160">
        <v>0</v>
      </c>
      <c r="T160">
        <v>0</v>
      </c>
      <c r="U160">
        <v>0</v>
      </c>
      <c r="V160">
        <v>0</v>
      </c>
      <c r="W160">
        <v>4.3999999999999997E-2</v>
      </c>
      <c r="X160">
        <v>0</v>
      </c>
      <c r="Y160">
        <v>0</v>
      </c>
      <c r="Z160">
        <v>0</v>
      </c>
      <c r="AA160">
        <v>0</v>
      </c>
      <c r="AB160">
        <v>0</v>
      </c>
      <c r="AC160">
        <v>0</v>
      </c>
      <c r="AD160">
        <v>0</v>
      </c>
      <c r="AE160">
        <v>0</v>
      </c>
      <c r="AF160">
        <v>0</v>
      </c>
      <c r="AG160">
        <v>0</v>
      </c>
      <c r="AH160">
        <v>0</v>
      </c>
      <c r="AI160">
        <v>13850</v>
      </c>
      <c r="AJ160">
        <v>0</v>
      </c>
      <c r="AK160" t="s">
        <v>274</v>
      </c>
      <c r="AL160">
        <v>0</v>
      </c>
      <c r="AM160" t="s">
        <v>274</v>
      </c>
      <c r="AN160" t="s">
        <v>274</v>
      </c>
      <c r="AO160">
        <v>0</v>
      </c>
      <c r="AP160" t="s">
        <v>276</v>
      </c>
      <c r="AQ160" t="s">
        <v>276</v>
      </c>
      <c r="AR160" t="s">
        <v>276</v>
      </c>
      <c r="AS160" t="s">
        <v>276</v>
      </c>
      <c r="AT160" t="s">
        <v>276</v>
      </c>
      <c r="AU160" t="s">
        <v>276</v>
      </c>
      <c r="AV160" t="s">
        <v>276</v>
      </c>
      <c r="AW160" t="s">
        <v>276</v>
      </c>
      <c r="AX160" t="s">
        <v>276</v>
      </c>
      <c r="AY160" t="s">
        <v>276</v>
      </c>
      <c r="AZ160" t="s">
        <v>276</v>
      </c>
      <c r="BA160" t="s">
        <v>276</v>
      </c>
      <c r="BB160" t="s">
        <v>276</v>
      </c>
      <c r="BC160" t="s">
        <v>276</v>
      </c>
      <c r="BD160" t="s">
        <v>276</v>
      </c>
      <c r="BE160" t="s">
        <v>276</v>
      </c>
      <c r="BF160" t="s">
        <v>276</v>
      </c>
      <c r="BG160" t="s">
        <v>276</v>
      </c>
      <c r="BH160" t="s">
        <v>276</v>
      </c>
      <c r="BI160" t="s">
        <v>276</v>
      </c>
      <c r="BJ160" t="s">
        <v>276</v>
      </c>
      <c r="BK160" t="s">
        <v>276</v>
      </c>
      <c r="BL160" t="s">
        <v>276</v>
      </c>
      <c r="BM160" t="s">
        <v>276</v>
      </c>
      <c r="BN160" t="s">
        <v>276</v>
      </c>
      <c r="BO160" t="s">
        <v>276</v>
      </c>
      <c r="BP160" t="s">
        <v>276</v>
      </c>
      <c r="BQ160" t="s">
        <v>276</v>
      </c>
      <c r="BR160" t="s">
        <v>276</v>
      </c>
      <c r="BS160" t="s">
        <v>276</v>
      </c>
      <c r="BT160" t="s">
        <v>276</v>
      </c>
      <c r="BU160" t="s">
        <v>276</v>
      </c>
      <c r="BV160" t="s">
        <v>276</v>
      </c>
      <c r="BW160" t="s">
        <v>276</v>
      </c>
      <c r="BX160" t="s">
        <v>276</v>
      </c>
      <c r="BY160" t="s">
        <v>276</v>
      </c>
      <c r="BZ160" t="s">
        <v>276</v>
      </c>
      <c r="CA160" t="s">
        <v>276</v>
      </c>
      <c r="CB160" t="s">
        <v>276</v>
      </c>
      <c r="CC160" t="s">
        <v>276</v>
      </c>
      <c r="CD160" t="s">
        <v>276</v>
      </c>
      <c r="CE160" t="s">
        <v>276</v>
      </c>
      <c r="CF160" t="s">
        <v>276</v>
      </c>
      <c r="CG160" t="s">
        <v>276</v>
      </c>
      <c r="CH160" t="s">
        <v>276</v>
      </c>
      <c r="CI160" t="s">
        <v>276</v>
      </c>
      <c r="CJ160" t="s">
        <v>276</v>
      </c>
      <c r="CK160" t="s">
        <v>276</v>
      </c>
      <c r="CL160" t="s">
        <v>276</v>
      </c>
      <c r="CM160" t="s">
        <v>276</v>
      </c>
      <c r="CN160" t="s">
        <v>276</v>
      </c>
      <c r="CO160" t="s">
        <v>276</v>
      </c>
      <c r="CP160" t="s">
        <v>276</v>
      </c>
      <c r="CQ160" t="s">
        <v>276</v>
      </c>
      <c r="CR160" t="s">
        <v>276</v>
      </c>
      <c r="CS160" t="s">
        <v>276</v>
      </c>
      <c r="CT160" t="s">
        <v>276</v>
      </c>
      <c r="CU160" t="s">
        <v>276</v>
      </c>
      <c r="CV160" t="s">
        <v>276</v>
      </c>
      <c r="CW160" t="s">
        <v>276</v>
      </c>
      <c r="CX160" t="s">
        <v>276</v>
      </c>
      <c r="CY160" t="s">
        <v>276</v>
      </c>
      <c r="CZ160" t="s">
        <v>276</v>
      </c>
      <c r="DA160" t="s">
        <v>276</v>
      </c>
      <c r="DB160" t="s">
        <v>276</v>
      </c>
      <c r="DC160" t="s">
        <v>276</v>
      </c>
      <c r="DD160" t="s">
        <v>276</v>
      </c>
      <c r="DE160" t="s">
        <v>276</v>
      </c>
    </row>
    <row r="161" spans="1:109">
      <c r="A161">
        <v>160</v>
      </c>
      <c r="B161" t="s">
        <v>272</v>
      </c>
      <c r="C161" t="s">
        <v>6</v>
      </c>
      <c r="D161">
        <v>9</v>
      </c>
      <c r="E161">
        <v>4</v>
      </c>
      <c r="F161" t="s">
        <v>77</v>
      </c>
      <c r="G161" t="s">
        <v>273</v>
      </c>
      <c r="H161">
        <v>2024</v>
      </c>
      <c r="I161">
        <v>2023</v>
      </c>
      <c r="J161">
        <v>0</v>
      </c>
      <c r="K161">
        <v>10000</v>
      </c>
      <c r="L161">
        <v>50000</v>
      </c>
      <c r="M161" s="78">
        <v>100000</v>
      </c>
      <c r="N161" s="78">
        <v>200000</v>
      </c>
      <c r="O161">
        <v>250000</v>
      </c>
      <c r="P161" s="78">
        <v>500000</v>
      </c>
      <c r="Q161">
        <v>9999999</v>
      </c>
      <c r="R161">
        <v>0</v>
      </c>
      <c r="S161">
        <v>0</v>
      </c>
      <c r="T161">
        <v>0</v>
      </c>
      <c r="U161">
        <v>0</v>
      </c>
      <c r="V161">
        <v>0</v>
      </c>
      <c r="W161">
        <v>0.03</v>
      </c>
      <c r="X161">
        <v>0.05</v>
      </c>
      <c r="Y161">
        <v>5.5E-2</v>
      </c>
      <c r="Z161">
        <v>0.06</v>
      </c>
      <c r="AA161">
        <v>6.5000000000000002E-2</v>
      </c>
      <c r="AB161">
        <v>6.9000000000000006E-2</v>
      </c>
      <c r="AC161">
        <v>6.9900000000000004E-2</v>
      </c>
      <c r="AD161">
        <v>0</v>
      </c>
      <c r="AE161">
        <v>0</v>
      </c>
      <c r="AF161">
        <v>0</v>
      </c>
      <c r="AG161">
        <v>0</v>
      </c>
      <c r="AH161">
        <v>0</v>
      </c>
      <c r="AI161">
        <v>0</v>
      </c>
      <c r="AJ161">
        <v>15000</v>
      </c>
      <c r="AK161" t="s">
        <v>274</v>
      </c>
      <c r="AL161">
        <v>0</v>
      </c>
      <c r="AM161" t="s">
        <v>274</v>
      </c>
      <c r="AN161" t="s">
        <v>274</v>
      </c>
      <c r="AO161">
        <v>0</v>
      </c>
      <c r="AP161" t="s">
        <v>276</v>
      </c>
      <c r="AQ161" t="s">
        <v>276</v>
      </c>
      <c r="AR161" t="s">
        <v>276</v>
      </c>
      <c r="AS161" t="s">
        <v>276</v>
      </c>
      <c r="AT161" t="s">
        <v>276</v>
      </c>
      <c r="AU161" t="s">
        <v>276</v>
      </c>
      <c r="AV161" t="s">
        <v>276</v>
      </c>
      <c r="AW161" t="s">
        <v>276</v>
      </c>
      <c r="AX161" t="s">
        <v>276</v>
      </c>
      <c r="AY161" t="s">
        <v>276</v>
      </c>
      <c r="AZ161" t="s">
        <v>276</v>
      </c>
      <c r="BA161" t="s">
        <v>276</v>
      </c>
      <c r="BB161" t="s">
        <v>276</v>
      </c>
      <c r="BC161" t="s">
        <v>276</v>
      </c>
      <c r="BD161" t="s">
        <v>276</v>
      </c>
      <c r="BE161" t="s">
        <v>276</v>
      </c>
      <c r="BF161" t="s">
        <v>276</v>
      </c>
      <c r="BG161" t="s">
        <v>276</v>
      </c>
      <c r="BH161" t="s">
        <v>276</v>
      </c>
      <c r="BI161" t="s">
        <v>276</v>
      </c>
      <c r="BJ161" t="s">
        <v>276</v>
      </c>
      <c r="BK161" t="s">
        <v>276</v>
      </c>
      <c r="BL161" t="s">
        <v>276</v>
      </c>
      <c r="BM161">
        <v>56500</v>
      </c>
      <c r="BN161" s="78">
        <v>200000</v>
      </c>
      <c r="BO161" s="78">
        <v>500000</v>
      </c>
      <c r="BP161">
        <v>5000</v>
      </c>
      <c r="BQ161">
        <v>5000</v>
      </c>
      <c r="BR161">
        <v>5000</v>
      </c>
      <c r="BS161">
        <v>1000</v>
      </c>
      <c r="BT161">
        <v>90</v>
      </c>
      <c r="BU161">
        <v>50</v>
      </c>
      <c r="BV161">
        <v>3150</v>
      </c>
      <c r="BW161" t="s">
        <v>276</v>
      </c>
      <c r="BX161">
        <v>30000</v>
      </c>
      <c r="BY161">
        <v>1</v>
      </c>
      <c r="BZ161" t="s">
        <v>276</v>
      </c>
      <c r="CA161" t="s">
        <v>276</v>
      </c>
      <c r="CB161" t="s">
        <v>276</v>
      </c>
      <c r="CC161" t="s">
        <v>276</v>
      </c>
      <c r="CD161" t="s">
        <v>276</v>
      </c>
      <c r="CE161" t="s">
        <v>276</v>
      </c>
      <c r="CF161" t="s">
        <v>276</v>
      </c>
      <c r="CG161" t="s">
        <v>276</v>
      </c>
      <c r="CH161" t="s">
        <v>276</v>
      </c>
      <c r="CI161" t="s">
        <v>276</v>
      </c>
      <c r="CJ161" t="s">
        <v>276</v>
      </c>
      <c r="CK161" t="s">
        <v>276</v>
      </c>
      <c r="CL161" t="s">
        <v>276</v>
      </c>
      <c r="CM161" t="s">
        <v>276</v>
      </c>
      <c r="CN161" t="s">
        <v>276</v>
      </c>
      <c r="CO161" t="s">
        <v>276</v>
      </c>
      <c r="CP161" t="s">
        <v>276</v>
      </c>
      <c r="CQ161" t="s">
        <v>276</v>
      </c>
      <c r="CR161" t="s">
        <v>276</v>
      </c>
      <c r="CS161" t="s">
        <v>276</v>
      </c>
      <c r="CT161" t="s">
        <v>276</v>
      </c>
      <c r="CU161" t="s">
        <v>276</v>
      </c>
      <c r="CV161" t="s">
        <v>276</v>
      </c>
      <c r="CW161" t="s">
        <v>276</v>
      </c>
      <c r="CX161" t="s">
        <v>276</v>
      </c>
      <c r="CY161" t="s">
        <v>276</v>
      </c>
      <c r="CZ161" t="s">
        <v>276</v>
      </c>
      <c r="DA161" t="s">
        <v>276</v>
      </c>
      <c r="DB161" t="s">
        <v>276</v>
      </c>
      <c r="DC161" t="s">
        <v>276</v>
      </c>
      <c r="DD161" t="s">
        <v>276</v>
      </c>
      <c r="DE161" t="s">
        <v>276</v>
      </c>
    </row>
    <row r="162" spans="1:109">
      <c r="A162">
        <v>161</v>
      </c>
      <c r="B162" t="s">
        <v>272</v>
      </c>
      <c r="C162" t="s">
        <v>7</v>
      </c>
      <c r="D162">
        <v>10</v>
      </c>
      <c r="E162">
        <v>4</v>
      </c>
      <c r="F162" t="s">
        <v>77</v>
      </c>
      <c r="G162" t="s">
        <v>273</v>
      </c>
      <c r="H162">
        <v>2024</v>
      </c>
      <c r="I162">
        <v>2023</v>
      </c>
      <c r="J162">
        <v>2000</v>
      </c>
      <c r="K162">
        <v>5000</v>
      </c>
      <c r="L162">
        <v>10000</v>
      </c>
      <c r="M162">
        <v>20000</v>
      </c>
      <c r="N162">
        <v>25000</v>
      </c>
      <c r="O162">
        <v>60000</v>
      </c>
      <c r="P162">
        <v>9999999</v>
      </c>
      <c r="Q162">
        <v>0</v>
      </c>
      <c r="R162">
        <v>0</v>
      </c>
      <c r="S162">
        <v>0</v>
      </c>
      <c r="T162">
        <v>0</v>
      </c>
      <c r="U162">
        <v>0</v>
      </c>
      <c r="V162">
        <v>0</v>
      </c>
      <c r="W162">
        <v>2.1999999999999999E-2</v>
      </c>
      <c r="X162">
        <v>3.9E-2</v>
      </c>
      <c r="Y162">
        <v>4.8000000000000001E-2</v>
      </c>
      <c r="Z162">
        <v>5.1999999999999998E-2</v>
      </c>
      <c r="AA162">
        <v>5.5500000000000001E-2</v>
      </c>
      <c r="AB162">
        <v>6.6000000000000003E-2</v>
      </c>
      <c r="AC162">
        <v>0</v>
      </c>
      <c r="AD162">
        <v>0</v>
      </c>
      <c r="AE162">
        <v>0</v>
      </c>
      <c r="AF162">
        <v>0</v>
      </c>
      <c r="AG162">
        <v>0</v>
      </c>
      <c r="AH162">
        <v>0</v>
      </c>
      <c r="AI162">
        <v>3250</v>
      </c>
      <c r="AJ162">
        <v>110</v>
      </c>
      <c r="AK162" t="s">
        <v>275</v>
      </c>
      <c r="AL162">
        <v>110</v>
      </c>
      <c r="AM162" t="s">
        <v>275</v>
      </c>
      <c r="AN162" t="s">
        <v>274</v>
      </c>
      <c r="AO162">
        <v>0</v>
      </c>
      <c r="AP162" t="s">
        <v>276</v>
      </c>
      <c r="AQ162" t="s">
        <v>276</v>
      </c>
      <c r="AR162" t="s">
        <v>276</v>
      </c>
      <c r="AS162" t="s">
        <v>276</v>
      </c>
      <c r="AT162" t="s">
        <v>276</v>
      </c>
      <c r="AU162" t="s">
        <v>276</v>
      </c>
      <c r="AV162" t="s">
        <v>276</v>
      </c>
      <c r="AW162" t="s">
        <v>276</v>
      </c>
      <c r="AX162" t="s">
        <v>276</v>
      </c>
      <c r="AY162" t="s">
        <v>276</v>
      </c>
      <c r="AZ162" t="s">
        <v>276</v>
      </c>
      <c r="BA162" t="s">
        <v>276</v>
      </c>
      <c r="BB162" t="s">
        <v>276</v>
      </c>
      <c r="BC162" t="s">
        <v>276</v>
      </c>
      <c r="BD162" t="s">
        <v>276</v>
      </c>
      <c r="BE162" t="s">
        <v>276</v>
      </c>
      <c r="BF162" t="s">
        <v>276</v>
      </c>
      <c r="BG162" t="s">
        <v>276</v>
      </c>
      <c r="BH162" t="s">
        <v>276</v>
      </c>
      <c r="BI162" t="s">
        <v>276</v>
      </c>
      <c r="BJ162" t="s">
        <v>276</v>
      </c>
      <c r="BK162" t="s">
        <v>276</v>
      </c>
      <c r="BL162" t="s">
        <v>276</v>
      </c>
      <c r="BM162" t="s">
        <v>276</v>
      </c>
      <c r="BN162" t="s">
        <v>276</v>
      </c>
      <c r="BO162" t="s">
        <v>276</v>
      </c>
      <c r="BP162" t="s">
        <v>276</v>
      </c>
      <c r="BQ162" t="s">
        <v>276</v>
      </c>
      <c r="BR162" t="s">
        <v>276</v>
      </c>
      <c r="BS162" t="s">
        <v>276</v>
      </c>
      <c r="BT162" t="s">
        <v>276</v>
      </c>
      <c r="BU162" t="s">
        <v>276</v>
      </c>
      <c r="BV162" t="s">
        <v>276</v>
      </c>
      <c r="BW162" t="s">
        <v>276</v>
      </c>
      <c r="BX162" t="s">
        <v>276</v>
      </c>
      <c r="BY162" t="s">
        <v>276</v>
      </c>
      <c r="BZ162" t="s">
        <v>276</v>
      </c>
      <c r="CA162" t="s">
        <v>276</v>
      </c>
      <c r="CB162" t="s">
        <v>276</v>
      </c>
      <c r="CC162" t="s">
        <v>276</v>
      </c>
      <c r="CD162" t="s">
        <v>276</v>
      </c>
      <c r="CE162" t="s">
        <v>276</v>
      </c>
      <c r="CF162" t="s">
        <v>276</v>
      </c>
      <c r="CG162" t="s">
        <v>276</v>
      </c>
      <c r="CH162" t="s">
        <v>276</v>
      </c>
      <c r="CI162" t="s">
        <v>276</v>
      </c>
      <c r="CJ162" t="s">
        <v>276</v>
      </c>
      <c r="CK162" t="s">
        <v>276</v>
      </c>
      <c r="CL162" t="s">
        <v>276</v>
      </c>
      <c r="CM162" t="s">
        <v>276</v>
      </c>
      <c r="CN162" t="s">
        <v>276</v>
      </c>
      <c r="CO162" t="s">
        <v>276</v>
      </c>
      <c r="CP162" t="s">
        <v>276</v>
      </c>
      <c r="CQ162" t="s">
        <v>276</v>
      </c>
      <c r="CR162" t="s">
        <v>276</v>
      </c>
      <c r="CS162" t="s">
        <v>276</v>
      </c>
      <c r="CT162" t="s">
        <v>276</v>
      </c>
      <c r="CU162" t="s">
        <v>276</v>
      </c>
      <c r="CV162" t="s">
        <v>276</v>
      </c>
      <c r="CW162" t="s">
        <v>276</v>
      </c>
      <c r="CX162" t="s">
        <v>276</v>
      </c>
      <c r="CY162" t="s">
        <v>276</v>
      </c>
      <c r="CZ162" t="s">
        <v>276</v>
      </c>
      <c r="DA162" t="s">
        <v>276</v>
      </c>
      <c r="DB162" t="s">
        <v>276</v>
      </c>
      <c r="DC162" t="s">
        <v>276</v>
      </c>
      <c r="DD162" t="s">
        <v>276</v>
      </c>
      <c r="DE162" t="s">
        <v>276</v>
      </c>
    </row>
    <row r="163" spans="1:109">
      <c r="A163">
        <v>162</v>
      </c>
      <c r="B163" t="s">
        <v>272</v>
      </c>
      <c r="C163" t="s">
        <v>8</v>
      </c>
      <c r="D163">
        <v>12</v>
      </c>
      <c r="E163">
        <v>4</v>
      </c>
      <c r="F163" t="s">
        <v>77</v>
      </c>
      <c r="G163" t="s">
        <v>273</v>
      </c>
      <c r="H163">
        <v>2024</v>
      </c>
      <c r="I163">
        <v>2023</v>
      </c>
      <c r="J163">
        <v>0</v>
      </c>
      <c r="K163">
        <v>9999999</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t="s">
        <v>274</v>
      </c>
      <c r="AL163">
        <v>0</v>
      </c>
      <c r="AM163" t="s">
        <v>274</v>
      </c>
      <c r="AN163" t="s">
        <v>274</v>
      </c>
      <c r="AO163">
        <v>0</v>
      </c>
      <c r="AP163" t="s">
        <v>276</v>
      </c>
      <c r="AQ163" t="s">
        <v>276</v>
      </c>
      <c r="AR163" t="s">
        <v>276</v>
      </c>
      <c r="AS163" t="s">
        <v>276</v>
      </c>
      <c r="AT163" t="s">
        <v>276</v>
      </c>
      <c r="AU163" t="s">
        <v>276</v>
      </c>
      <c r="AV163" t="s">
        <v>276</v>
      </c>
      <c r="AW163" t="s">
        <v>276</v>
      </c>
      <c r="AX163" t="s">
        <v>276</v>
      </c>
      <c r="AY163" t="s">
        <v>276</v>
      </c>
      <c r="AZ163" t="s">
        <v>276</v>
      </c>
      <c r="BA163" t="s">
        <v>276</v>
      </c>
      <c r="BB163" t="s">
        <v>276</v>
      </c>
      <c r="BC163" t="s">
        <v>276</v>
      </c>
      <c r="BD163" t="s">
        <v>276</v>
      </c>
      <c r="BE163" t="s">
        <v>276</v>
      </c>
      <c r="BF163" t="s">
        <v>276</v>
      </c>
      <c r="BG163" t="s">
        <v>276</v>
      </c>
      <c r="BH163" t="s">
        <v>276</v>
      </c>
      <c r="BI163" t="s">
        <v>276</v>
      </c>
      <c r="BJ163" t="s">
        <v>276</v>
      </c>
      <c r="BK163" t="s">
        <v>276</v>
      </c>
      <c r="BL163" t="s">
        <v>276</v>
      </c>
      <c r="BM163" t="s">
        <v>276</v>
      </c>
      <c r="BN163" t="s">
        <v>276</v>
      </c>
      <c r="BO163" t="s">
        <v>276</v>
      </c>
      <c r="BP163" t="s">
        <v>276</v>
      </c>
      <c r="BQ163" t="s">
        <v>276</v>
      </c>
      <c r="BR163" t="s">
        <v>276</v>
      </c>
      <c r="BS163" t="s">
        <v>276</v>
      </c>
      <c r="BT163" t="s">
        <v>276</v>
      </c>
      <c r="BU163" t="s">
        <v>276</v>
      </c>
      <c r="BV163" t="s">
        <v>276</v>
      </c>
      <c r="BW163" t="s">
        <v>276</v>
      </c>
      <c r="BX163" t="s">
        <v>276</v>
      </c>
      <c r="BY163" t="s">
        <v>276</v>
      </c>
      <c r="BZ163" t="s">
        <v>276</v>
      </c>
      <c r="CA163" t="s">
        <v>276</v>
      </c>
      <c r="CB163" t="s">
        <v>276</v>
      </c>
      <c r="CC163" t="s">
        <v>276</v>
      </c>
      <c r="CD163" t="s">
        <v>276</v>
      </c>
      <c r="CE163" t="s">
        <v>276</v>
      </c>
      <c r="CF163" t="s">
        <v>276</v>
      </c>
      <c r="CG163" t="s">
        <v>276</v>
      </c>
      <c r="CH163" t="s">
        <v>276</v>
      </c>
      <c r="CI163" t="s">
        <v>276</v>
      </c>
      <c r="CJ163" t="s">
        <v>276</v>
      </c>
      <c r="CK163" t="s">
        <v>276</v>
      </c>
      <c r="CL163" t="s">
        <v>276</v>
      </c>
      <c r="CM163" t="s">
        <v>276</v>
      </c>
      <c r="CN163" t="s">
        <v>276</v>
      </c>
      <c r="CO163" t="s">
        <v>276</v>
      </c>
      <c r="CP163" t="s">
        <v>276</v>
      </c>
      <c r="CQ163" t="s">
        <v>276</v>
      </c>
      <c r="CR163" t="s">
        <v>276</v>
      </c>
      <c r="CS163" t="s">
        <v>276</v>
      </c>
      <c r="CT163" t="s">
        <v>276</v>
      </c>
      <c r="CU163" t="s">
        <v>276</v>
      </c>
      <c r="CV163" t="s">
        <v>276</v>
      </c>
      <c r="CW163" t="s">
        <v>276</v>
      </c>
      <c r="CX163" t="s">
        <v>276</v>
      </c>
      <c r="CY163" t="s">
        <v>276</v>
      </c>
      <c r="CZ163" t="s">
        <v>276</v>
      </c>
      <c r="DA163" t="s">
        <v>276</v>
      </c>
      <c r="DB163" t="s">
        <v>276</v>
      </c>
      <c r="DC163" t="s">
        <v>276</v>
      </c>
      <c r="DD163" t="s">
        <v>276</v>
      </c>
      <c r="DE163" t="s">
        <v>276</v>
      </c>
    </row>
    <row r="164" spans="1:109">
      <c r="A164">
        <v>163</v>
      </c>
      <c r="B164" t="s">
        <v>272</v>
      </c>
      <c r="C164" t="s">
        <v>9</v>
      </c>
      <c r="D164">
        <v>13</v>
      </c>
      <c r="E164">
        <v>4</v>
      </c>
      <c r="F164" t="s">
        <v>77</v>
      </c>
      <c r="G164" t="s">
        <v>273</v>
      </c>
      <c r="H164">
        <v>2024</v>
      </c>
      <c r="I164">
        <v>2023</v>
      </c>
      <c r="J164">
        <v>0</v>
      </c>
      <c r="K164">
        <v>750</v>
      </c>
      <c r="L164">
        <v>2250</v>
      </c>
      <c r="M164">
        <v>3750</v>
      </c>
      <c r="N164">
        <v>5250</v>
      </c>
      <c r="O164">
        <v>7000</v>
      </c>
      <c r="P164">
        <v>9999999</v>
      </c>
      <c r="Q164">
        <v>0</v>
      </c>
      <c r="R164">
        <v>0</v>
      </c>
      <c r="S164">
        <v>0</v>
      </c>
      <c r="T164">
        <v>0</v>
      </c>
      <c r="U164">
        <v>0</v>
      </c>
      <c r="V164">
        <v>0</v>
      </c>
      <c r="W164">
        <v>0.01</v>
      </c>
      <c r="X164">
        <v>0.02</v>
      </c>
      <c r="Y164">
        <v>0.03</v>
      </c>
      <c r="Z164">
        <v>0.04</v>
      </c>
      <c r="AA164">
        <v>0.05</v>
      </c>
      <c r="AB164">
        <v>5.7500000000000002E-2</v>
      </c>
      <c r="AC164">
        <v>0</v>
      </c>
      <c r="AD164">
        <v>0</v>
      </c>
      <c r="AE164">
        <v>0</v>
      </c>
      <c r="AF164">
        <v>0</v>
      </c>
      <c r="AG164">
        <v>0</v>
      </c>
      <c r="AH164">
        <v>0</v>
      </c>
      <c r="AI164">
        <v>5400</v>
      </c>
      <c r="AJ164">
        <v>2700</v>
      </c>
      <c r="AK164" t="s">
        <v>274</v>
      </c>
      <c r="AL164">
        <v>3000</v>
      </c>
      <c r="AM164" t="s">
        <v>274</v>
      </c>
      <c r="AN164" t="s">
        <v>274</v>
      </c>
      <c r="AO164">
        <v>0</v>
      </c>
      <c r="AP164" t="s">
        <v>276</v>
      </c>
      <c r="AQ164" t="s">
        <v>276</v>
      </c>
      <c r="AR164" t="s">
        <v>276</v>
      </c>
      <c r="AS164" t="s">
        <v>276</v>
      </c>
      <c r="AT164" t="s">
        <v>276</v>
      </c>
      <c r="AU164" t="s">
        <v>276</v>
      </c>
      <c r="AV164" t="s">
        <v>276</v>
      </c>
      <c r="AW164" t="s">
        <v>276</v>
      </c>
      <c r="AX164" t="s">
        <v>276</v>
      </c>
      <c r="AY164" t="s">
        <v>276</v>
      </c>
      <c r="AZ164" t="s">
        <v>276</v>
      </c>
      <c r="BA164" t="s">
        <v>276</v>
      </c>
      <c r="BB164" t="s">
        <v>276</v>
      </c>
      <c r="BC164" t="s">
        <v>276</v>
      </c>
      <c r="BD164" t="s">
        <v>276</v>
      </c>
      <c r="BE164" t="s">
        <v>276</v>
      </c>
      <c r="BF164" t="s">
        <v>276</v>
      </c>
      <c r="BG164" t="s">
        <v>276</v>
      </c>
      <c r="BH164" t="s">
        <v>276</v>
      </c>
      <c r="BI164" t="s">
        <v>276</v>
      </c>
      <c r="BJ164" t="s">
        <v>276</v>
      </c>
      <c r="BK164" t="s">
        <v>276</v>
      </c>
      <c r="BL164" t="s">
        <v>276</v>
      </c>
      <c r="BM164" t="s">
        <v>276</v>
      </c>
      <c r="BN164" t="s">
        <v>276</v>
      </c>
      <c r="BO164" t="s">
        <v>276</v>
      </c>
      <c r="BP164" t="s">
        <v>276</v>
      </c>
      <c r="BQ164" t="s">
        <v>276</v>
      </c>
      <c r="BR164" t="s">
        <v>276</v>
      </c>
      <c r="BS164" t="s">
        <v>276</v>
      </c>
      <c r="BT164" t="s">
        <v>276</v>
      </c>
      <c r="BU164" t="s">
        <v>276</v>
      </c>
      <c r="BV164" t="s">
        <v>276</v>
      </c>
      <c r="BW164" t="s">
        <v>276</v>
      </c>
      <c r="BX164" t="s">
        <v>276</v>
      </c>
      <c r="BY164" t="s">
        <v>276</v>
      </c>
      <c r="BZ164" t="s">
        <v>276</v>
      </c>
      <c r="CA164" t="s">
        <v>276</v>
      </c>
      <c r="CB164" t="s">
        <v>276</v>
      </c>
      <c r="CC164" t="s">
        <v>276</v>
      </c>
      <c r="CD164" t="s">
        <v>276</v>
      </c>
      <c r="CE164" t="s">
        <v>276</v>
      </c>
      <c r="CF164" t="s">
        <v>276</v>
      </c>
      <c r="CG164" t="s">
        <v>276</v>
      </c>
      <c r="CH164" t="s">
        <v>276</v>
      </c>
      <c r="CI164" t="s">
        <v>276</v>
      </c>
      <c r="CJ164" t="s">
        <v>276</v>
      </c>
      <c r="CK164" t="s">
        <v>276</v>
      </c>
      <c r="CL164" t="s">
        <v>276</v>
      </c>
      <c r="CM164" t="s">
        <v>276</v>
      </c>
      <c r="CN164" t="s">
        <v>276</v>
      </c>
      <c r="CO164" t="s">
        <v>276</v>
      </c>
      <c r="CP164" t="s">
        <v>276</v>
      </c>
      <c r="CQ164" t="s">
        <v>276</v>
      </c>
      <c r="CR164" t="s">
        <v>276</v>
      </c>
      <c r="CS164" t="s">
        <v>276</v>
      </c>
      <c r="CT164" t="s">
        <v>276</v>
      </c>
      <c r="CU164" t="s">
        <v>276</v>
      </c>
      <c r="CV164" t="s">
        <v>276</v>
      </c>
      <c r="CW164" t="s">
        <v>276</v>
      </c>
      <c r="CX164" t="s">
        <v>276</v>
      </c>
      <c r="CY164" t="s">
        <v>276</v>
      </c>
      <c r="CZ164" t="s">
        <v>276</v>
      </c>
      <c r="DA164" t="s">
        <v>276</v>
      </c>
      <c r="DB164" t="s">
        <v>276</v>
      </c>
      <c r="DC164" t="s">
        <v>276</v>
      </c>
      <c r="DD164" t="s">
        <v>276</v>
      </c>
      <c r="DE164" t="s">
        <v>276</v>
      </c>
    </row>
    <row r="165" spans="1:109">
      <c r="A165">
        <v>164</v>
      </c>
      <c r="B165" t="s">
        <v>272</v>
      </c>
      <c r="C165" t="s">
        <v>10</v>
      </c>
      <c r="D165">
        <v>15</v>
      </c>
      <c r="E165">
        <v>4</v>
      </c>
      <c r="F165" t="s">
        <v>77</v>
      </c>
      <c r="G165" t="s">
        <v>273</v>
      </c>
      <c r="H165">
        <v>2024</v>
      </c>
      <c r="I165">
        <v>2023</v>
      </c>
      <c r="J165">
        <v>0</v>
      </c>
      <c r="K165">
        <v>2400</v>
      </c>
      <c r="L165">
        <v>4800</v>
      </c>
      <c r="M165">
        <v>9600</v>
      </c>
      <c r="N165">
        <v>14400</v>
      </c>
      <c r="O165">
        <v>19200</v>
      </c>
      <c r="P165">
        <v>24000</v>
      </c>
      <c r="Q165">
        <v>36000</v>
      </c>
      <c r="R165">
        <v>48000</v>
      </c>
      <c r="S165">
        <v>150000</v>
      </c>
      <c r="T165">
        <v>175000</v>
      </c>
      <c r="U165" s="78">
        <v>200000</v>
      </c>
      <c r="V165">
        <v>9999999</v>
      </c>
      <c r="W165">
        <v>1.4E-2</v>
      </c>
      <c r="X165">
        <v>3.2000000000000001E-2</v>
      </c>
      <c r="Y165">
        <v>5.5E-2</v>
      </c>
      <c r="Z165">
        <v>6.4000000000000001E-2</v>
      </c>
      <c r="AA165">
        <v>6.8000000000000005E-2</v>
      </c>
      <c r="AB165">
        <v>7.1999999999999995E-2</v>
      </c>
      <c r="AC165">
        <v>7.5999999999999998E-2</v>
      </c>
      <c r="AD165">
        <v>7.9000000000000001E-2</v>
      </c>
      <c r="AE165">
        <v>8.2500000000000004E-2</v>
      </c>
      <c r="AF165">
        <v>0.09</v>
      </c>
      <c r="AG165">
        <v>0.1</v>
      </c>
      <c r="AH165">
        <v>0.11</v>
      </c>
      <c r="AI165">
        <v>2200</v>
      </c>
      <c r="AJ165">
        <v>1144</v>
      </c>
      <c r="AK165" t="s">
        <v>274</v>
      </c>
      <c r="AL165">
        <v>1144</v>
      </c>
      <c r="AM165" t="s">
        <v>274</v>
      </c>
      <c r="AN165" t="s">
        <v>274</v>
      </c>
      <c r="AO165">
        <v>0</v>
      </c>
      <c r="AP165" t="s">
        <v>276</v>
      </c>
      <c r="AQ165" t="s">
        <v>276</v>
      </c>
      <c r="AR165" t="s">
        <v>276</v>
      </c>
      <c r="AS165" t="s">
        <v>276</v>
      </c>
      <c r="AT165" t="s">
        <v>276</v>
      </c>
      <c r="AU165" t="s">
        <v>276</v>
      </c>
      <c r="AV165" t="s">
        <v>276</v>
      </c>
      <c r="AW165" t="s">
        <v>276</v>
      </c>
      <c r="AX165" t="s">
        <v>276</v>
      </c>
      <c r="AY165" t="s">
        <v>276</v>
      </c>
      <c r="AZ165" t="s">
        <v>276</v>
      </c>
      <c r="BA165" t="s">
        <v>276</v>
      </c>
      <c r="BB165" t="s">
        <v>276</v>
      </c>
      <c r="BC165" t="s">
        <v>276</v>
      </c>
      <c r="BD165" t="s">
        <v>276</v>
      </c>
      <c r="BE165" t="s">
        <v>276</v>
      </c>
      <c r="BF165" t="s">
        <v>276</v>
      </c>
      <c r="BG165" t="s">
        <v>276</v>
      </c>
      <c r="BH165" t="s">
        <v>276</v>
      </c>
      <c r="BI165" t="s">
        <v>276</v>
      </c>
      <c r="BJ165" t="s">
        <v>276</v>
      </c>
      <c r="BK165" t="s">
        <v>276</v>
      </c>
      <c r="BL165" t="s">
        <v>276</v>
      </c>
      <c r="BM165" t="s">
        <v>276</v>
      </c>
      <c r="BN165" t="s">
        <v>276</v>
      </c>
      <c r="BO165" t="s">
        <v>276</v>
      </c>
      <c r="BP165" t="s">
        <v>276</v>
      </c>
      <c r="BQ165" t="s">
        <v>276</v>
      </c>
      <c r="BR165" t="s">
        <v>276</v>
      </c>
      <c r="BS165" t="s">
        <v>276</v>
      </c>
      <c r="BT165" t="s">
        <v>276</v>
      </c>
      <c r="BU165" t="s">
        <v>276</v>
      </c>
      <c r="BV165" t="s">
        <v>276</v>
      </c>
      <c r="BW165" t="s">
        <v>276</v>
      </c>
      <c r="BX165" t="s">
        <v>276</v>
      </c>
      <c r="BY165" t="s">
        <v>276</v>
      </c>
      <c r="BZ165" t="s">
        <v>276</v>
      </c>
      <c r="CA165" t="s">
        <v>276</v>
      </c>
      <c r="CB165" t="s">
        <v>276</v>
      </c>
      <c r="CC165" t="s">
        <v>276</v>
      </c>
      <c r="CD165" t="s">
        <v>276</v>
      </c>
      <c r="CE165" t="s">
        <v>276</v>
      </c>
      <c r="CF165" t="s">
        <v>276</v>
      </c>
      <c r="CG165" t="s">
        <v>276</v>
      </c>
      <c r="CH165" t="s">
        <v>276</v>
      </c>
      <c r="CI165" t="s">
        <v>276</v>
      </c>
      <c r="CJ165" t="s">
        <v>276</v>
      </c>
      <c r="CK165" t="s">
        <v>276</v>
      </c>
      <c r="CL165" t="s">
        <v>276</v>
      </c>
      <c r="CM165" t="s">
        <v>276</v>
      </c>
      <c r="CN165" t="s">
        <v>276</v>
      </c>
      <c r="CO165" t="s">
        <v>276</v>
      </c>
      <c r="CP165" t="s">
        <v>276</v>
      </c>
      <c r="CQ165" t="s">
        <v>276</v>
      </c>
      <c r="CR165" t="s">
        <v>276</v>
      </c>
      <c r="CS165" t="s">
        <v>276</v>
      </c>
      <c r="CT165" t="s">
        <v>276</v>
      </c>
      <c r="CU165" t="s">
        <v>276</v>
      </c>
      <c r="CV165" t="s">
        <v>276</v>
      </c>
      <c r="CW165" t="s">
        <v>276</v>
      </c>
      <c r="CX165" t="s">
        <v>276</v>
      </c>
      <c r="CY165" t="s">
        <v>276</v>
      </c>
      <c r="CZ165" t="s">
        <v>276</v>
      </c>
      <c r="DA165" t="s">
        <v>276</v>
      </c>
      <c r="DB165" t="s">
        <v>276</v>
      </c>
      <c r="DC165" t="s">
        <v>276</v>
      </c>
      <c r="DD165" t="s">
        <v>276</v>
      </c>
      <c r="DE165" t="s">
        <v>276</v>
      </c>
    </row>
    <row r="166" spans="1:109">
      <c r="A166">
        <v>165</v>
      </c>
      <c r="B166" t="s">
        <v>272</v>
      </c>
      <c r="C166" t="s">
        <v>11</v>
      </c>
      <c r="D166">
        <v>16</v>
      </c>
      <c r="E166">
        <v>4</v>
      </c>
      <c r="F166" t="s">
        <v>77</v>
      </c>
      <c r="G166" t="s">
        <v>273</v>
      </c>
      <c r="H166">
        <v>2024</v>
      </c>
      <c r="I166">
        <v>2023</v>
      </c>
      <c r="J166">
        <v>4489</v>
      </c>
      <c r="K166">
        <v>9999999</v>
      </c>
      <c r="L166">
        <v>0</v>
      </c>
      <c r="M166">
        <v>0</v>
      </c>
      <c r="N166">
        <v>0</v>
      </c>
      <c r="O166">
        <v>0</v>
      </c>
      <c r="P166">
        <v>0</v>
      </c>
      <c r="Q166">
        <v>0</v>
      </c>
      <c r="R166">
        <v>0</v>
      </c>
      <c r="S166">
        <v>0</v>
      </c>
      <c r="T166">
        <v>0</v>
      </c>
      <c r="U166">
        <v>0</v>
      </c>
      <c r="V166">
        <v>0</v>
      </c>
      <c r="W166">
        <v>5.8000000000000003E-2</v>
      </c>
      <c r="X166">
        <v>0</v>
      </c>
      <c r="Y166">
        <v>0</v>
      </c>
      <c r="Z166">
        <v>0</v>
      </c>
      <c r="AA166">
        <v>0</v>
      </c>
      <c r="AB166">
        <v>0</v>
      </c>
      <c r="AC166">
        <v>0</v>
      </c>
      <c r="AD166">
        <v>0</v>
      </c>
      <c r="AE166">
        <v>0</v>
      </c>
      <c r="AF166">
        <v>0</v>
      </c>
      <c r="AG166">
        <v>0</v>
      </c>
      <c r="AH166">
        <v>0</v>
      </c>
      <c r="AI166">
        <v>13850</v>
      </c>
      <c r="AJ166">
        <v>0</v>
      </c>
      <c r="AK166" t="s">
        <v>274</v>
      </c>
      <c r="AL166">
        <v>0</v>
      </c>
      <c r="AM166" t="s">
        <v>274</v>
      </c>
      <c r="AN166" t="s">
        <v>274</v>
      </c>
      <c r="AO166">
        <v>0</v>
      </c>
      <c r="AP166" t="s">
        <v>276</v>
      </c>
      <c r="AQ166" t="s">
        <v>276</v>
      </c>
      <c r="AR166" t="s">
        <v>276</v>
      </c>
      <c r="AS166" t="s">
        <v>276</v>
      </c>
      <c r="AT166" t="s">
        <v>276</v>
      </c>
      <c r="AU166" t="s">
        <v>276</v>
      </c>
      <c r="AV166" t="s">
        <v>276</v>
      </c>
      <c r="AW166" t="s">
        <v>276</v>
      </c>
      <c r="AX166" t="s">
        <v>276</v>
      </c>
      <c r="AY166" t="s">
        <v>276</v>
      </c>
      <c r="AZ166" t="s">
        <v>276</v>
      </c>
      <c r="BA166" t="s">
        <v>276</v>
      </c>
      <c r="BB166" t="s">
        <v>276</v>
      </c>
      <c r="BC166" t="s">
        <v>276</v>
      </c>
      <c r="BD166" t="s">
        <v>276</v>
      </c>
      <c r="BE166" t="s">
        <v>276</v>
      </c>
      <c r="BF166" t="s">
        <v>276</v>
      </c>
      <c r="BG166" t="s">
        <v>276</v>
      </c>
      <c r="BH166" t="s">
        <v>276</v>
      </c>
      <c r="BI166" t="s">
        <v>276</v>
      </c>
      <c r="BJ166" t="s">
        <v>276</v>
      </c>
      <c r="BK166" t="s">
        <v>276</v>
      </c>
      <c r="BL166" t="s">
        <v>276</v>
      </c>
      <c r="BM166" t="s">
        <v>276</v>
      </c>
      <c r="BN166" t="s">
        <v>276</v>
      </c>
      <c r="BO166" t="s">
        <v>276</v>
      </c>
      <c r="BP166" t="s">
        <v>276</v>
      </c>
      <c r="BQ166" t="s">
        <v>276</v>
      </c>
      <c r="BR166" t="s">
        <v>276</v>
      </c>
      <c r="BS166" t="s">
        <v>276</v>
      </c>
      <c r="BT166" t="s">
        <v>276</v>
      </c>
      <c r="BU166" t="s">
        <v>276</v>
      </c>
      <c r="BV166" t="s">
        <v>276</v>
      </c>
      <c r="BW166" t="s">
        <v>276</v>
      </c>
      <c r="BX166" t="s">
        <v>276</v>
      </c>
      <c r="BY166" t="s">
        <v>276</v>
      </c>
      <c r="BZ166" t="s">
        <v>276</v>
      </c>
      <c r="CA166" t="s">
        <v>276</v>
      </c>
      <c r="CB166" t="s">
        <v>276</v>
      </c>
      <c r="CC166" t="s">
        <v>276</v>
      </c>
      <c r="CD166" t="s">
        <v>276</v>
      </c>
      <c r="CE166" t="s">
        <v>276</v>
      </c>
      <c r="CF166" t="s">
        <v>276</v>
      </c>
      <c r="CG166" t="s">
        <v>276</v>
      </c>
      <c r="CH166" t="s">
        <v>276</v>
      </c>
      <c r="CI166" t="s">
        <v>276</v>
      </c>
      <c r="CJ166" t="s">
        <v>276</v>
      </c>
      <c r="CK166" t="s">
        <v>276</v>
      </c>
      <c r="CL166" t="s">
        <v>276</v>
      </c>
      <c r="CM166" t="s">
        <v>276</v>
      </c>
      <c r="CN166" t="s">
        <v>276</v>
      </c>
      <c r="CO166" t="s">
        <v>276</v>
      </c>
      <c r="CP166" t="s">
        <v>276</v>
      </c>
      <c r="CQ166" t="s">
        <v>276</v>
      </c>
      <c r="CR166" t="s">
        <v>276</v>
      </c>
      <c r="CS166" t="s">
        <v>276</v>
      </c>
      <c r="CT166" t="s">
        <v>276</v>
      </c>
      <c r="CU166" t="s">
        <v>276</v>
      </c>
      <c r="CV166" t="s">
        <v>276</v>
      </c>
      <c r="CW166" t="s">
        <v>276</v>
      </c>
      <c r="CX166" t="s">
        <v>276</v>
      </c>
      <c r="CY166" t="s">
        <v>276</v>
      </c>
      <c r="CZ166" t="s">
        <v>276</v>
      </c>
      <c r="DA166" t="s">
        <v>276</v>
      </c>
      <c r="DB166" t="s">
        <v>276</v>
      </c>
      <c r="DC166" t="s">
        <v>276</v>
      </c>
      <c r="DD166" t="s">
        <v>276</v>
      </c>
      <c r="DE166" t="s">
        <v>276</v>
      </c>
    </row>
    <row r="167" spans="1:109">
      <c r="A167">
        <v>166</v>
      </c>
      <c r="B167" t="s">
        <v>272</v>
      </c>
      <c r="C167" t="s">
        <v>12</v>
      </c>
      <c r="D167">
        <v>17</v>
      </c>
      <c r="E167">
        <v>4</v>
      </c>
      <c r="F167" t="s">
        <v>77</v>
      </c>
      <c r="G167" t="s">
        <v>273</v>
      </c>
      <c r="H167">
        <v>2024</v>
      </c>
      <c r="I167">
        <v>2023</v>
      </c>
      <c r="J167">
        <v>0</v>
      </c>
      <c r="K167">
        <v>9999999</v>
      </c>
      <c r="L167">
        <v>0</v>
      </c>
      <c r="M167">
        <v>0</v>
      </c>
      <c r="N167">
        <v>0</v>
      </c>
      <c r="O167">
        <v>0</v>
      </c>
      <c r="P167">
        <v>0</v>
      </c>
      <c r="Q167">
        <v>0</v>
      </c>
      <c r="R167">
        <v>0</v>
      </c>
      <c r="S167">
        <v>0</v>
      </c>
      <c r="T167">
        <v>0</v>
      </c>
      <c r="U167">
        <v>0</v>
      </c>
      <c r="V167">
        <v>0</v>
      </c>
      <c r="W167">
        <v>4.9500000000000002E-2</v>
      </c>
      <c r="X167">
        <v>0</v>
      </c>
      <c r="Y167">
        <v>0</v>
      </c>
      <c r="Z167">
        <v>0</v>
      </c>
      <c r="AA167">
        <v>0</v>
      </c>
      <c r="AB167">
        <v>0</v>
      </c>
      <c r="AC167">
        <v>0</v>
      </c>
      <c r="AD167">
        <v>0</v>
      </c>
      <c r="AE167">
        <v>0</v>
      </c>
      <c r="AF167">
        <v>0</v>
      </c>
      <c r="AG167">
        <v>0</v>
      </c>
      <c r="AH167">
        <v>0</v>
      </c>
      <c r="AI167">
        <v>0</v>
      </c>
      <c r="AJ167">
        <v>2425</v>
      </c>
      <c r="AK167" t="s">
        <v>274</v>
      </c>
      <c r="AL167">
        <v>2425</v>
      </c>
      <c r="AM167" t="s">
        <v>274</v>
      </c>
      <c r="AN167" t="s">
        <v>274</v>
      </c>
      <c r="AO167">
        <v>0</v>
      </c>
      <c r="AP167" t="s">
        <v>276</v>
      </c>
      <c r="AQ167" t="s">
        <v>276</v>
      </c>
      <c r="AR167" t="s">
        <v>276</v>
      </c>
      <c r="AS167" t="s">
        <v>276</v>
      </c>
      <c r="AT167" t="s">
        <v>276</v>
      </c>
      <c r="AU167" t="s">
        <v>276</v>
      </c>
      <c r="AV167" t="s">
        <v>276</v>
      </c>
      <c r="AW167" t="s">
        <v>276</v>
      </c>
      <c r="AX167" t="s">
        <v>276</v>
      </c>
      <c r="AY167" t="s">
        <v>276</v>
      </c>
      <c r="AZ167" t="s">
        <v>276</v>
      </c>
      <c r="BA167" t="s">
        <v>276</v>
      </c>
      <c r="BB167" t="s">
        <v>276</v>
      </c>
      <c r="BC167" t="s">
        <v>276</v>
      </c>
      <c r="BD167" t="s">
        <v>276</v>
      </c>
      <c r="BE167" t="s">
        <v>276</v>
      </c>
      <c r="BF167" t="s">
        <v>276</v>
      </c>
      <c r="BG167" t="s">
        <v>276</v>
      </c>
      <c r="BH167" t="s">
        <v>276</v>
      </c>
      <c r="BI167" t="s">
        <v>276</v>
      </c>
      <c r="BJ167" t="s">
        <v>276</v>
      </c>
      <c r="BK167" t="s">
        <v>276</v>
      </c>
      <c r="BL167" t="s">
        <v>276</v>
      </c>
      <c r="BM167" t="s">
        <v>276</v>
      </c>
      <c r="BN167" t="s">
        <v>276</v>
      </c>
      <c r="BO167" t="s">
        <v>276</v>
      </c>
      <c r="BP167" t="s">
        <v>276</v>
      </c>
      <c r="BQ167" t="s">
        <v>276</v>
      </c>
      <c r="BR167" t="s">
        <v>276</v>
      </c>
      <c r="BS167" t="s">
        <v>276</v>
      </c>
      <c r="BT167" t="s">
        <v>276</v>
      </c>
      <c r="BU167" t="s">
        <v>276</v>
      </c>
      <c r="BV167" t="s">
        <v>276</v>
      </c>
      <c r="BW167" t="s">
        <v>276</v>
      </c>
      <c r="BX167" t="s">
        <v>276</v>
      </c>
      <c r="BY167" t="s">
        <v>276</v>
      </c>
      <c r="BZ167">
        <v>250000</v>
      </c>
      <c r="CA167" t="s">
        <v>276</v>
      </c>
      <c r="CB167" t="s">
        <v>276</v>
      </c>
      <c r="CC167" t="s">
        <v>276</v>
      </c>
      <c r="CD167" t="s">
        <v>276</v>
      </c>
      <c r="CE167" t="s">
        <v>276</v>
      </c>
      <c r="CF167" t="s">
        <v>276</v>
      </c>
      <c r="CG167" t="s">
        <v>276</v>
      </c>
      <c r="CH167" t="s">
        <v>276</v>
      </c>
      <c r="CI167" t="s">
        <v>276</v>
      </c>
      <c r="CJ167" t="s">
        <v>276</v>
      </c>
      <c r="CK167" t="s">
        <v>276</v>
      </c>
      <c r="CL167" t="s">
        <v>276</v>
      </c>
      <c r="CM167" t="s">
        <v>276</v>
      </c>
      <c r="CN167" t="s">
        <v>276</v>
      </c>
      <c r="CO167" t="s">
        <v>276</v>
      </c>
      <c r="CP167" t="s">
        <v>276</v>
      </c>
      <c r="CQ167" t="s">
        <v>276</v>
      </c>
      <c r="CR167" t="s">
        <v>276</v>
      </c>
      <c r="CS167" t="s">
        <v>276</v>
      </c>
      <c r="CT167" t="s">
        <v>276</v>
      </c>
      <c r="CU167" t="s">
        <v>276</v>
      </c>
      <c r="CV167" t="s">
        <v>276</v>
      </c>
      <c r="CW167" t="s">
        <v>276</v>
      </c>
      <c r="CX167" t="s">
        <v>276</v>
      </c>
      <c r="CY167" t="s">
        <v>276</v>
      </c>
      <c r="CZ167" t="s">
        <v>276</v>
      </c>
      <c r="DA167" t="s">
        <v>276</v>
      </c>
      <c r="DB167" t="s">
        <v>276</v>
      </c>
      <c r="DC167" t="s">
        <v>276</v>
      </c>
      <c r="DD167" t="s">
        <v>276</v>
      </c>
      <c r="DE167" t="s">
        <v>276</v>
      </c>
    </row>
    <row r="168" spans="1:109">
      <c r="A168">
        <v>167</v>
      </c>
      <c r="B168" t="s">
        <v>272</v>
      </c>
      <c r="C168" t="s">
        <v>13</v>
      </c>
      <c r="D168">
        <v>18</v>
      </c>
      <c r="E168">
        <v>4</v>
      </c>
      <c r="F168" t="s">
        <v>77</v>
      </c>
      <c r="G168" t="s">
        <v>273</v>
      </c>
      <c r="H168">
        <v>2024</v>
      </c>
      <c r="I168">
        <v>2023</v>
      </c>
      <c r="J168">
        <v>0</v>
      </c>
      <c r="K168">
        <v>9999999</v>
      </c>
      <c r="L168">
        <v>0</v>
      </c>
      <c r="M168">
        <v>0</v>
      </c>
      <c r="N168">
        <v>0</v>
      </c>
      <c r="O168">
        <v>0</v>
      </c>
      <c r="P168">
        <v>0</v>
      </c>
      <c r="Q168">
        <v>0</v>
      </c>
      <c r="R168">
        <v>0</v>
      </c>
      <c r="S168">
        <v>0</v>
      </c>
      <c r="T168">
        <v>0</v>
      </c>
      <c r="U168">
        <v>0</v>
      </c>
      <c r="V168">
        <v>0</v>
      </c>
      <c r="W168">
        <v>3.15E-2</v>
      </c>
      <c r="X168">
        <v>0</v>
      </c>
      <c r="Y168">
        <v>0</v>
      </c>
      <c r="Z168">
        <v>0</v>
      </c>
      <c r="AA168">
        <v>0</v>
      </c>
      <c r="AB168">
        <v>0</v>
      </c>
      <c r="AC168">
        <v>0</v>
      </c>
      <c r="AD168">
        <v>0</v>
      </c>
      <c r="AE168">
        <v>0</v>
      </c>
      <c r="AF168">
        <v>0</v>
      </c>
      <c r="AG168">
        <v>0</v>
      </c>
      <c r="AH168">
        <v>0</v>
      </c>
      <c r="AI168">
        <v>0</v>
      </c>
      <c r="AJ168">
        <v>1000</v>
      </c>
      <c r="AK168" t="s">
        <v>274</v>
      </c>
      <c r="AL168">
        <v>1000</v>
      </c>
      <c r="AM168" t="s">
        <v>274</v>
      </c>
      <c r="AN168" t="s">
        <v>274</v>
      </c>
      <c r="AO168">
        <v>0</v>
      </c>
      <c r="AP168" t="s">
        <v>276</v>
      </c>
      <c r="AQ168" t="s">
        <v>276</v>
      </c>
      <c r="AR168" t="s">
        <v>276</v>
      </c>
      <c r="AS168" t="s">
        <v>276</v>
      </c>
      <c r="AT168" t="s">
        <v>276</v>
      </c>
      <c r="AU168" t="s">
        <v>276</v>
      </c>
      <c r="AV168" t="s">
        <v>276</v>
      </c>
      <c r="AW168" t="s">
        <v>276</v>
      </c>
      <c r="AX168" t="s">
        <v>276</v>
      </c>
      <c r="AY168" t="s">
        <v>276</v>
      </c>
      <c r="AZ168" t="s">
        <v>276</v>
      </c>
      <c r="BA168" t="s">
        <v>276</v>
      </c>
      <c r="BB168" t="s">
        <v>276</v>
      </c>
      <c r="BC168" t="s">
        <v>276</v>
      </c>
      <c r="BD168" t="s">
        <v>276</v>
      </c>
      <c r="BE168" t="s">
        <v>276</v>
      </c>
      <c r="BF168" t="s">
        <v>276</v>
      </c>
      <c r="BG168" t="s">
        <v>276</v>
      </c>
      <c r="BH168" t="s">
        <v>276</v>
      </c>
      <c r="BI168" t="s">
        <v>276</v>
      </c>
      <c r="BJ168" t="s">
        <v>276</v>
      </c>
      <c r="BK168" t="s">
        <v>276</v>
      </c>
      <c r="BL168" t="s">
        <v>276</v>
      </c>
      <c r="BM168" t="s">
        <v>276</v>
      </c>
      <c r="BN168" t="s">
        <v>276</v>
      </c>
      <c r="BO168" t="s">
        <v>276</v>
      </c>
      <c r="BP168" t="s">
        <v>276</v>
      </c>
      <c r="BQ168" t="s">
        <v>276</v>
      </c>
      <c r="BR168" t="s">
        <v>276</v>
      </c>
      <c r="BS168" t="s">
        <v>276</v>
      </c>
      <c r="BT168" t="s">
        <v>276</v>
      </c>
      <c r="BU168" t="s">
        <v>276</v>
      </c>
      <c r="BV168" t="s">
        <v>276</v>
      </c>
      <c r="BW168" t="s">
        <v>276</v>
      </c>
      <c r="BX168" t="s">
        <v>276</v>
      </c>
      <c r="BY168" t="s">
        <v>276</v>
      </c>
      <c r="BZ168" t="s">
        <v>276</v>
      </c>
      <c r="CA168" t="s">
        <v>276</v>
      </c>
      <c r="CB168" t="s">
        <v>276</v>
      </c>
      <c r="CC168" t="s">
        <v>276</v>
      </c>
      <c r="CD168" t="s">
        <v>276</v>
      </c>
      <c r="CE168" t="s">
        <v>276</v>
      </c>
      <c r="CF168" t="s">
        <v>276</v>
      </c>
      <c r="CG168" t="s">
        <v>276</v>
      </c>
      <c r="CH168" t="s">
        <v>276</v>
      </c>
      <c r="CI168" t="s">
        <v>276</v>
      </c>
      <c r="CJ168" t="s">
        <v>276</v>
      </c>
      <c r="CK168" t="s">
        <v>276</v>
      </c>
      <c r="CL168" t="s">
        <v>276</v>
      </c>
      <c r="CM168" t="s">
        <v>276</v>
      </c>
      <c r="CN168" t="s">
        <v>276</v>
      </c>
      <c r="CO168" t="s">
        <v>276</v>
      </c>
      <c r="CP168" t="s">
        <v>276</v>
      </c>
      <c r="CQ168" t="s">
        <v>276</v>
      </c>
      <c r="CR168" t="s">
        <v>276</v>
      </c>
      <c r="CS168" t="s">
        <v>276</v>
      </c>
      <c r="CT168" t="s">
        <v>276</v>
      </c>
      <c r="CU168" t="s">
        <v>276</v>
      </c>
      <c r="CV168" t="s">
        <v>276</v>
      </c>
      <c r="CW168" t="s">
        <v>276</v>
      </c>
      <c r="CX168" t="s">
        <v>276</v>
      </c>
      <c r="CY168" t="s">
        <v>276</v>
      </c>
      <c r="CZ168" t="s">
        <v>276</v>
      </c>
      <c r="DA168" t="s">
        <v>276</v>
      </c>
      <c r="DB168" t="s">
        <v>276</v>
      </c>
      <c r="DC168" t="s">
        <v>276</v>
      </c>
      <c r="DD168" t="s">
        <v>276</v>
      </c>
      <c r="DE168" t="s">
        <v>276</v>
      </c>
    </row>
    <row r="169" spans="1:109">
      <c r="A169">
        <v>168</v>
      </c>
      <c r="B169" t="s">
        <v>272</v>
      </c>
      <c r="C169" t="s">
        <v>14</v>
      </c>
      <c r="D169">
        <v>19</v>
      </c>
      <c r="E169">
        <v>4</v>
      </c>
      <c r="F169" t="s">
        <v>77</v>
      </c>
      <c r="G169" t="s">
        <v>273</v>
      </c>
      <c r="H169">
        <v>2024</v>
      </c>
      <c r="I169">
        <v>2023</v>
      </c>
      <c r="J169">
        <v>0</v>
      </c>
      <c r="K169">
        <v>6000</v>
      </c>
      <c r="L169">
        <v>30000</v>
      </c>
      <c r="M169">
        <v>75000</v>
      </c>
      <c r="N169">
        <v>9999999</v>
      </c>
      <c r="O169">
        <v>0</v>
      </c>
      <c r="P169">
        <v>0</v>
      </c>
      <c r="Q169">
        <v>0</v>
      </c>
      <c r="R169">
        <v>0</v>
      </c>
      <c r="S169">
        <v>0</v>
      </c>
      <c r="T169">
        <v>0</v>
      </c>
      <c r="U169">
        <v>0</v>
      </c>
      <c r="V169">
        <v>0</v>
      </c>
      <c r="W169">
        <v>4.3999999999999997E-2</v>
      </c>
      <c r="X169">
        <v>4.82E-2</v>
      </c>
      <c r="Y169">
        <v>5.7000000000000002E-2</v>
      </c>
      <c r="Z169">
        <v>0.06</v>
      </c>
      <c r="AA169">
        <v>0</v>
      </c>
      <c r="AB169">
        <v>0</v>
      </c>
      <c r="AC169">
        <v>0</v>
      </c>
      <c r="AD169">
        <v>0</v>
      </c>
      <c r="AE169">
        <v>0</v>
      </c>
      <c r="AF169">
        <v>0</v>
      </c>
      <c r="AG169">
        <v>0</v>
      </c>
      <c r="AH169">
        <v>0</v>
      </c>
      <c r="AI169">
        <v>0</v>
      </c>
      <c r="AJ169">
        <v>40</v>
      </c>
      <c r="AK169" t="s">
        <v>275</v>
      </c>
      <c r="AL169">
        <v>40</v>
      </c>
      <c r="AM169" t="s">
        <v>275</v>
      </c>
      <c r="AN169" t="s">
        <v>275</v>
      </c>
      <c r="AO169">
        <v>0</v>
      </c>
      <c r="AP169" t="s">
        <v>276</v>
      </c>
      <c r="AQ169" t="s">
        <v>276</v>
      </c>
      <c r="AR169" t="s">
        <v>276</v>
      </c>
      <c r="AS169" t="s">
        <v>276</v>
      </c>
      <c r="AT169" t="s">
        <v>276</v>
      </c>
      <c r="AU169" t="s">
        <v>276</v>
      </c>
      <c r="AV169" t="s">
        <v>276</v>
      </c>
      <c r="AW169" t="s">
        <v>276</v>
      </c>
      <c r="AX169" t="s">
        <v>276</v>
      </c>
      <c r="AY169" t="s">
        <v>276</v>
      </c>
      <c r="AZ169" t="s">
        <v>276</v>
      </c>
      <c r="BA169" t="s">
        <v>276</v>
      </c>
      <c r="BB169" t="s">
        <v>276</v>
      </c>
      <c r="BC169" t="s">
        <v>276</v>
      </c>
      <c r="BD169" t="s">
        <v>276</v>
      </c>
      <c r="BE169" t="s">
        <v>276</v>
      </c>
      <c r="BF169" t="s">
        <v>276</v>
      </c>
      <c r="BG169" t="s">
        <v>276</v>
      </c>
      <c r="BH169" t="s">
        <v>276</v>
      </c>
      <c r="BI169" t="s">
        <v>276</v>
      </c>
      <c r="BJ169" t="s">
        <v>276</v>
      </c>
      <c r="BK169" t="s">
        <v>276</v>
      </c>
      <c r="BL169" t="s">
        <v>276</v>
      </c>
      <c r="BM169" t="s">
        <v>276</v>
      </c>
      <c r="BN169" t="s">
        <v>276</v>
      </c>
      <c r="BO169" t="s">
        <v>276</v>
      </c>
      <c r="BP169" t="s">
        <v>276</v>
      </c>
      <c r="BQ169" t="s">
        <v>276</v>
      </c>
      <c r="BR169" t="s">
        <v>276</v>
      </c>
      <c r="BS169" t="s">
        <v>276</v>
      </c>
      <c r="BT169" t="s">
        <v>276</v>
      </c>
      <c r="BU169" t="s">
        <v>276</v>
      </c>
      <c r="BV169" t="s">
        <v>276</v>
      </c>
      <c r="BW169" t="s">
        <v>276</v>
      </c>
      <c r="BX169" t="s">
        <v>276</v>
      </c>
      <c r="BY169" t="s">
        <v>276</v>
      </c>
      <c r="BZ169" t="s">
        <v>276</v>
      </c>
      <c r="CA169" t="s">
        <v>276</v>
      </c>
      <c r="CB169" t="s">
        <v>276</v>
      </c>
      <c r="CC169" t="s">
        <v>276</v>
      </c>
      <c r="CD169" t="s">
        <v>276</v>
      </c>
      <c r="CE169" t="s">
        <v>276</v>
      </c>
      <c r="CF169" t="s">
        <v>276</v>
      </c>
      <c r="CG169" t="s">
        <v>276</v>
      </c>
      <c r="CH169" t="s">
        <v>276</v>
      </c>
      <c r="CI169" t="s">
        <v>276</v>
      </c>
      <c r="CJ169" t="s">
        <v>276</v>
      </c>
      <c r="CK169" t="s">
        <v>276</v>
      </c>
      <c r="CL169" t="s">
        <v>276</v>
      </c>
      <c r="CM169" t="s">
        <v>276</v>
      </c>
      <c r="CN169" t="s">
        <v>276</v>
      </c>
      <c r="CO169" t="s">
        <v>276</v>
      </c>
      <c r="CP169" t="s">
        <v>276</v>
      </c>
      <c r="CQ169" t="s">
        <v>276</v>
      </c>
      <c r="CR169" t="s">
        <v>276</v>
      </c>
      <c r="CS169" t="s">
        <v>276</v>
      </c>
      <c r="CT169" t="s">
        <v>276</v>
      </c>
      <c r="CU169" t="s">
        <v>276</v>
      </c>
      <c r="CV169" t="s">
        <v>276</v>
      </c>
      <c r="CW169" t="s">
        <v>276</v>
      </c>
      <c r="CX169" t="s">
        <v>276</v>
      </c>
      <c r="CY169" t="s">
        <v>276</v>
      </c>
      <c r="CZ169" t="s">
        <v>276</v>
      </c>
      <c r="DA169" t="s">
        <v>276</v>
      </c>
      <c r="DB169" t="s">
        <v>276</v>
      </c>
      <c r="DC169" t="s">
        <v>276</v>
      </c>
      <c r="DD169" t="s">
        <v>276</v>
      </c>
      <c r="DE169" t="s">
        <v>276</v>
      </c>
    </row>
    <row r="170" spans="1:109">
      <c r="A170">
        <v>169</v>
      </c>
      <c r="B170" t="s">
        <v>272</v>
      </c>
      <c r="C170" t="s">
        <v>15</v>
      </c>
      <c r="D170">
        <v>20</v>
      </c>
      <c r="E170">
        <v>4</v>
      </c>
      <c r="F170" t="s">
        <v>77</v>
      </c>
      <c r="G170" t="s">
        <v>273</v>
      </c>
      <c r="H170">
        <v>2024</v>
      </c>
      <c r="I170">
        <v>2023</v>
      </c>
      <c r="J170">
        <v>0</v>
      </c>
      <c r="K170">
        <v>15000</v>
      </c>
      <c r="L170">
        <v>30000</v>
      </c>
      <c r="M170">
        <v>9999999</v>
      </c>
      <c r="N170">
        <v>0</v>
      </c>
      <c r="O170">
        <v>0</v>
      </c>
      <c r="P170">
        <v>0</v>
      </c>
      <c r="Q170">
        <v>0</v>
      </c>
      <c r="R170">
        <v>0</v>
      </c>
      <c r="S170">
        <v>0</v>
      </c>
      <c r="T170">
        <v>0</v>
      </c>
      <c r="U170">
        <v>0</v>
      </c>
      <c r="V170">
        <v>0</v>
      </c>
      <c r="W170">
        <v>3.1E-2</v>
      </c>
      <c r="X170">
        <v>5.2499999999999998E-2</v>
      </c>
      <c r="Y170">
        <v>5.7000000000000002E-2</v>
      </c>
      <c r="Z170">
        <v>0</v>
      </c>
      <c r="AA170">
        <v>0</v>
      </c>
      <c r="AB170">
        <v>0</v>
      </c>
      <c r="AC170">
        <v>0</v>
      </c>
      <c r="AD170">
        <v>0</v>
      </c>
      <c r="AE170">
        <v>0</v>
      </c>
      <c r="AF170">
        <v>0</v>
      </c>
      <c r="AG170">
        <v>0</v>
      </c>
      <c r="AH170">
        <v>0</v>
      </c>
      <c r="AI170">
        <v>3500</v>
      </c>
      <c r="AJ170">
        <v>2250</v>
      </c>
      <c r="AK170" t="s">
        <v>274</v>
      </c>
      <c r="AL170">
        <v>2250</v>
      </c>
      <c r="AM170" t="s">
        <v>274</v>
      </c>
      <c r="AN170" t="s">
        <v>274</v>
      </c>
      <c r="AO170">
        <v>0</v>
      </c>
      <c r="AP170" t="s">
        <v>276</v>
      </c>
      <c r="AQ170" t="s">
        <v>276</v>
      </c>
      <c r="AR170" t="s">
        <v>276</v>
      </c>
      <c r="AS170" t="s">
        <v>276</v>
      </c>
      <c r="AT170" t="s">
        <v>276</v>
      </c>
      <c r="AU170" t="s">
        <v>276</v>
      </c>
      <c r="AV170" t="s">
        <v>276</v>
      </c>
      <c r="AW170" t="s">
        <v>276</v>
      </c>
      <c r="AX170" t="s">
        <v>276</v>
      </c>
      <c r="AY170" t="s">
        <v>276</v>
      </c>
      <c r="AZ170" t="s">
        <v>276</v>
      </c>
      <c r="BA170" t="s">
        <v>276</v>
      </c>
      <c r="BB170" t="s">
        <v>276</v>
      </c>
      <c r="BC170" t="s">
        <v>276</v>
      </c>
      <c r="BD170" t="s">
        <v>276</v>
      </c>
      <c r="BE170" t="s">
        <v>276</v>
      </c>
      <c r="BF170" t="s">
        <v>276</v>
      </c>
      <c r="BG170" t="s">
        <v>276</v>
      </c>
      <c r="BH170" t="s">
        <v>276</v>
      </c>
      <c r="BI170" t="s">
        <v>276</v>
      </c>
      <c r="BJ170" t="s">
        <v>276</v>
      </c>
      <c r="BK170" t="s">
        <v>276</v>
      </c>
      <c r="BL170" t="s">
        <v>276</v>
      </c>
      <c r="BM170" t="s">
        <v>276</v>
      </c>
      <c r="BN170" t="s">
        <v>276</v>
      </c>
      <c r="BO170" t="s">
        <v>276</v>
      </c>
      <c r="BP170" t="s">
        <v>276</v>
      </c>
      <c r="BQ170" t="s">
        <v>276</v>
      </c>
      <c r="BR170" t="s">
        <v>276</v>
      </c>
      <c r="BS170" t="s">
        <v>276</v>
      </c>
      <c r="BT170" t="s">
        <v>276</v>
      </c>
      <c r="BU170" t="s">
        <v>276</v>
      </c>
      <c r="BV170" t="s">
        <v>276</v>
      </c>
      <c r="BW170" t="s">
        <v>276</v>
      </c>
      <c r="BX170" t="s">
        <v>276</v>
      </c>
      <c r="BY170" t="s">
        <v>276</v>
      </c>
      <c r="BZ170" t="s">
        <v>276</v>
      </c>
      <c r="CA170" t="s">
        <v>276</v>
      </c>
      <c r="CB170" t="s">
        <v>276</v>
      </c>
      <c r="CC170" t="s">
        <v>276</v>
      </c>
      <c r="CD170" t="s">
        <v>276</v>
      </c>
      <c r="CE170" t="s">
        <v>276</v>
      </c>
      <c r="CF170" t="s">
        <v>276</v>
      </c>
      <c r="CG170" t="s">
        <v>276</v>
      </c>
      <c r="CH170" t="s">
        <v>276</v>
      </c>
      <c r="CI170" t="s">
        <v>276</v>
      </c>
      <c r="CJ170" t="s">
        <v>276</v>
      </c>
      <c r="CK170" t="s">
        <v>276</v>
      </c>
      <c r="CL170" t="s">
        <v>276</v>
      </c>
      <c r="CM170" t="s">
        <v>276</v>
      </c>
      <c r="CN170" t="s">
        <v>276</v>
      </c>
      <c r="CO170" t="s">
        <v>276</v>
      </c>
      <c r="CP170" t="s">
        <v>276</v>
      </c>
      <c r="CQ170" t="s">
        <v>276</v>
      </c>
      <c r="CR170" t="s">
        <v>276</v>
      </c>
      <c r="CS170" t="s">
        <v>276</v>
      </c>
      <c r="CT170" t="s">
        <v>276</v>
      </c>
      <c r="CU170" t="s">
        <v>276</v>
      </c>
      <c r="CV170" t="s">
        <v>276</v>
      </c>
      <c r="CW170" t="s">
        <v>276</v>
      </c>
      <c r="CX170" t="s">
        <v>276</v>
      </c>
      <c r="CY170" t="s">
        <v>276</v>
      </c>
      <c r="CZ170" t="s">
        <v>276</v>
      </c>
      <c r="DA170" t="s">
        <v>276</v>
      </c>
      <c r="DB170" t="s">
        <v>276</v>
      </c>
      <c r="DC170" t="s">
        <v>276</v>
      </c>
      <c r="DD170" t="s">
        <v>276</v>
      </c>
      <c r="DE170" t="s">
        <v>276</v>
      </c>
    </row>
    <row r="171" spans="1:109">
      <c r="A171">
        <v>170</v>
      </c>
      <c r="B171" t="s">
        <v>272</v>
      </c>
      <c r="C171" t="s">
        <v>16</v>
      </c>
      <c r="D171">
        <v>21</v>
      </c>
      <c r="E171">
        <v>4</v>
      </c>
      <c r="F171" t="s">
        <v>77</v>
      </c>
      <c r="G171" t="s">
        <v>273</v>
      </c>
      <c r="H171">
        <v>2024</v>
      </c>
      <c r="I171">
        <v>2023</v>
      </c>
      <c r="J171">
        <v>0</v>
      </c>
      <c r="K171">
        <v>9999999</v>
      </c>
      <c r="L171">
        <v>0</v>
      </c>
      <c r="M171">
        <v>0</v>
      </c>
      <c r="N171">
        <v>0</v>
      </c>
      <c r="O171">
        <v>0</v>
      </c>
      <c r="P171">
        <v>0</v>
      </c>
      <c r="Q171">
        <v>0</v>
      </c>
      <c r="R171">
        <v>0</v>
      </c>
      <c r="S171">
        <v>0</v>
      </c>
      <c r="T171">
        <v>0</v>
      </c>
      <c r="U171">
        <v>0</v>
      </c>
      <c r="V171">
        <v>0</v>
      </c>
      <c r="W171">
        <v>4.4999999999999998E-2</v>
      </c>
      <c r="X171">
        <v>0</v>
      </c>
      <c r="Y171">
        <v>0</v>
      </c>
      <c r="Z171">
        <v>0</v>
      </c>
      <c r="AA171">
        <v>0</v>
      </c>
      <c r="AB171">
        <v>0</v>
      </c>
      <c r="AC171">
        <v>0</v>
      </c>
      <c r="AD171">
        <v>0</v>
      </c>
      <c r="AE171">
        <v>0</v>
      </c>
      <c r="AF171">
        <v>0</v>
      </c>
      <c r="AG171">
        <v>0</v>
      </c>
      <c r="AH171">
        <v>0</v>
      </c>
      <c r="AI171">
        <v>2980</v>
      </c>
      <c r="AJ171">
        <v>0</v>
      </c>
      <c r="AK171" t="s">
        <v>274</v>
      </c>
      <c r="AL171">
        <v>0</v>
      </c>
      <c r="AM171" t="s">
        <v>274</v>
      </c>
      <c r="AN171" t="s">
        <v>274</v>
      </c>
      <c r="AO171">
        <v>0</v>
      </c>
      <c r="AP171" t="s">
        <v>276</v>
      </c>
      <c r="AQ171" t="s">
        <v>276</v>
      </c>
      <c r="AR171" t="s">
        <v>276</v>
      </c>
      <c r="AS171" t="s">
        <v>276</v>
      </c>
      <c r="AT171" t="s">
        <v>276</v>
      </c>
      <c r="AU171" t="s">
        <v>276</v>
      </c>
      <c r="AV171" t="s">
        <v>276</v>
      </c>
      <c r="AW171" t="s">
        <v>276</v>
      </c>
      <c r="AX171" t="s">
        <v>276</v>
      </c>
      <c r="AY171" t="s">
        <v>276</v>
      </c>
      <c r="AZ171" t="s">
        <v>276</v>
      </c>
      <c r="BA171" t="s">
        <v>276</v>
      </c>
      <c r="BB171" t="s">
        <v>276</v>
      </c>
      <c r="BC171" t="s">
        <v>276</v>
      </c>
      <c r="BD171" t="s">
        <v>276</v>
      </c>
      <c r="BE171" t="s">
        <v>276</v>
      </c>
      <c r="BF171" t="s">
        <v>276</v>
      </c>
      <c r="BG171" t="s">
        <v>276</v>
      </c>
      <c r="BH171" t="s">
        <v>276</v>
      </c>
      <c r="BI171" t="s">
        <v>276</v>
      </c>
      <c r="BJ171" t="s">
        <v>276</v>
      </c>
      <c r="BK171" t="s">
        <v>276</v>
      </c>
      <c r="BL171" t="s">
        <v>276</v>
      </c>
      <c r="BM171" t="s">
        <v>276</v>
      </c>
      <c r="BN171" t="s">
        <v>276</v>
      </c>
      <c r="BO171" t="s">
        <v>276</v>
      </c>
      <c r="BP171" t="s">
        <v>276</v>
      </c>
      <c r="BQ171" t="s">
        <v>276</v>
      </c>
      <c r="BR171" t="s">
        <v>276</v>
      </c>
      <c r="BS171" t="s">
        <v>276</v>
      </c>
      <c r="BT171" t="s">
        <v>276</v>
      </c>
      <c r="BU171" t="s">
        <v>276</v>
      </c>
      <c r="BV171" t="s">
        <v>276</v>
      </c>
      <c r="BW171" t="s">
        <v>276</v>
      </c>
      <c r="BX171" t="s">
        <v>276</v>
      </c>
      <c r="BY171" t="s">
        <v>276</v>
      </c>
      <c r="BZ171" t="s">
        <v>276</v>
      </c>
      <c r="CA171" t="s">
        <v>276</v>
      </c>
      <c r="CB171" t="s">
        <v>276</v>
      </c>
      <c r="CC171" t="s">
        <v>276</v>
      </c>
      <c r="CD171" t="s">
        <v>276</v>
      </c>
      <c r="CE171" t="s">
        <v>276</v>
      </c>
      <c r="CF171" t="s">
        <v>276</v>
      </c>
      <c r="CG171" t="s">
        <v>276</v>
      </c>
      <c r="CH171" t="s">
        <v>276</v>
      </c>
      <c r="CI171" t="s">
        <v>276</v>
      </c>
      <c r="CJ171" t="s">
        <v>276</v>
      </c>
      <c r="CK171" t="s">
        <v>276</v>
      </c>
      <c r="CL171" t="s">
        <v>276</v>
      </c>
      <c r="CM171" t="s">
        <v>276</v>
      </c>
      <c r="CN171" t="s">
        <v>276</v>
      </c>
      <c r="CO171" t="s">
        <v>276</v>
      </c>
      <c r="CP171" t="s">
        <v>276</v>
      </c>
      <c r="CQ171" t="s">
        <v>276</v>
      </c>
      <c r="CR171" t="s">
        <v>276</v>
      </c>
      <c r="CS171" t="s">
        <v>276</v>
      </c>
      <c r="CT171" t="s">
        <v>276</v>
      </c>
      <c r="CU171" t="s">
        <v>276</v>
      </c>
      <c r="CV171" t="s">
        <v>276</v>
      </c>
      <c r="CW171" t="s">
        <v>276</v>
      </c>
      <c r="CX171" t="s">
        <v>276</v>
      </c>
      <c r="CY171" t="s">
        <v>276</v>
      </c>
      <c r="CZ171" t="s">
        <v>276</v>
      </c>
      <c r="DA171" t="s">
        <v>276</v>
      </c>
      <c r="DB171" t="s">
        <v>276</v>
      </c>
      <c r="DC171" t="s">
        <v>276</v>
      </c>
      <c r="DD171" t="s">
        <v>276</v>
      </c>
      <c r="DE171" t="s">
        <v>276</v>
      </c>
    </row>
    <row r="172" spans="1:109">
      <c r="A172">
        <v>171</v>
      </c>
      <c r="B172" t="s">
        <v>272</v>
      </c>
      <c r="C172" t="s">
        <v>17</v>
      </c>
      <c r="D172">
        <v>22</v>
      </c>
      <c r="E172">
        <v>4</v>
      </c>
      <c r="F172" t="s">
        <v>77</v>
      </c>
      <c r="G172" t="s">
        <v>273</v>
      </c>
      <c r="H172">
        <v>2024</v>
      </c>
      <c r="I172">
        <v>2023</v>
      </c>
      <c r="J172">
        <v>0</v>
      </c>
      <c r="K172">
        <v>12500</v>
      </c>
      <c r="L172">
        <v>50000</v>
      </c>
      <c r="M172">
        <v>9999999</v>
      </c>
      <c r="N172">
        <v>0</v>
      </c>
      <c r="O172">
        <v>0</v>
      </c>
      <c r="P172">
        <v>0</v>
      </c>
      <c r="Q172">
        <v>0</v>
      </c>
      <c r="R172">
        <v>0</v>
      </c>
      <c r="S172">
        <v>0</v>
      </c>
      <c r="T172">
        <v>0</v>
      </c>
      <c r="U172">
        <v>0</v>
      </c>
      <c r="V172">
        <v>0</v>
      </c>
      <c r="W172">
        <v>1.8499999999999999E-2</v>
      </c>
      <c r="X172">
        <v>3.5000000000000003E-2</v>
      </c>
      <c r="Y172">
        <v>4.2450000000000002E-2</v>
      </c>
      <c r="Z172">
        <v>0</v>
      </c>
      <c r="AA172">
        <v>0</v>
      </c>
      <c r="AB172">
        <v>0</v>
      </c>
      <c r="AC172">
        <v>0</v>
      </c>
      <c r="AD172">
        <v>0</v>
      </c>
      <c r="AE172">
        <v>0</v>
      </c>
      <c r="AF172">
        <v>0</v>
      </c>
      <c r="AG172">
        <v>0</v>
      </c>
      <c r="AH172">
        <v>0</v>
      </c>
      <c r="AI172">
        <v>0</v>
      </c>
      <c r="AJ172">
        <v>4500</v>
      </c>
      <c r="AK172" t="s">
        <v>274</v>
      </c>
      <c r="AL172">
        <v>1000</v>
      </c>
      <c r="AM172" t="s">
        <v>274</v>
      </c>
      <c r="AN172" t="s">
        <v>274</v>
      </c>
      <c r="AO172">
        <v>0</v>
      </c>
      <c r="AP172" t="s">
        <v>276</v>
      </c>
      <c r="AQ172" t="s">
        <v>276</v>
      </c>
      <c r="AR172" t="s">
        <v>276</v>
      </c>
      <c r="AS172" t="s">
        <v>276</v>
      </c>
      <c r="AT172" t="s">
        <v>276</v>
      </c>
      <c r="AU172" t="s">
        <v>276</v>
      </c>
      <c r="AV172" t="s">
        <v>276</v>
      </c>
      <c r="AW172" t="s">
        <v>276</v>
      </c>
      <c r="AX172" t="s">
        <v>276</v>
      </c>
      <c r="AY172" t="s">
        <v>276</v>
      </c>
      <c r="AZ172" t="s">
        <v>276</v>
      </c>
      <c r="BA172" t="s">
        <v>276</v>
      </c>
      <c r="BB172" t="s">
        <v>276</v>
      </c>
      <c r="BC172" t="s">
        <v>276</v>
      </c>
      <c r="BD172" t="s">
        <v>276</v>
      </c>
      <c r="BE172" t="s">
        <v>276</v>
      </c>
      <c r="BF172" t="s">
        <v>276</v>
      </c>
      <c r="BG172" t="s">
        <v>276</v>
      </c>
      <c r="BH172" t="s">
        <v>276</v>
      </c>
      <c r="BI172" t="s">
        <v>276</v>
      </c>
      <c r="BJ172" t="s">
        <v>276</v>
      </c>
      <c r="BK172" t="s">
        <v>276</v>
      </c>
      <c r="BL172" t="s">
        <v>276</v>
      </c>
      <c r="BM172" t="s">
        <v>276</v>
      </c>
      <c r="BN172" t="s">
        <v>276</v>
      </c>
      <c r="BO172" t="s">
        <v>276</v>
      </c>
      <c r="BP172" t="s">
        <v>276</v>
      </c>
      <c r="BQ172" t="s">
        <v>276</v>
      </c>
      <c r="BR172" t="s">
        <v>276</v>
      </c>
      <c r="BS172" t="s">
        <v>276</v>
      </c>
      <c r="BT172" t="s">
        <v>276</v>
      </c>
      <c r="BU172" t="s">
        <v>276</v>
      </c>
      <c r="BV172" t="s">
        <v>276</v>
      </c>
      <c r="BW172" t="s">
        <v>276</v>
      </c>
      <c r="BX172" t="s">
        <v>276</v>
      </c>
      <c r="BY172" t="s">
        <v>276</v>
      </c>
      <c r="BZ172" t="s">
        <v>276</v>
      </c>
      <c r="CA172" t="s">
        <v>276</v>
      </c>
      <c r="CB172" t="s">
        <v>276</v>
      </c>
      <c r="CC172" t="s">
        <v>276</v>
      </c>
      <c r="CD172" t="s">
        <v>276</v>
      </c>
      <c r="CE172" t="s">
        <v>276</v>
      </c>
      <c r="CF172" t="s">
        <v>276</v>
      </c>
      <c r="CG172" t="s">
        <v>276</v>
      </c>
      <c r="CH172" t="s">
        <v>276</v>
      </c>
      <c r="CI172" t="s">
        <v>276</v>
      </c>
      <c r="CJ172" t="s">
        <v>276</v>
      </c>
      <c r="CK172" t="s">
        <v>276</v>
      </c>
      <c r="CL172" t="s">
        <v>276</v>
      </c>
      <c r="CM172" t="s">
        <v>276</v>
      </c>
      <c r="CN172" t="s">
        <v>276</v>
      </c>
      <c r="CO172" t="s">
        <v>276</v>
      </c>
      <c r="CP172" t="s">
        <v>276</v>
      </c>
      <c r="CQ172" t="s">
        <v>276</v>
      </c>
      <c r="CR172" t="s">
        <v>276</v>
      </c>
      <c r="CS172" t="s">
        <v>276</v>
      </c>
      <c r="CT172" t="s">
        <v>276</v>
      </c>
      <c r="CU172" t="s">
        <v>276</v>
      </c>
      <c r="CV172" t="s">
        <v>276</v>
      </c>
      <c r="CW172" t="s">
        <v>276</v>
      </c>
      <c r="CX172" t="s">
        <v>276</v>
      </c>
      <c r="CY172" t="s">
        <v>276</v>
      </c>
      <c r="CZ172" t="s">
        <v>276</v>
      </c>
      <c r="DA172" t="s">
        <v>276</v>
      </c>
      <c r="DB172" t="s">
        <v>276</v>
      </c>
      <c r="DC172" t="s">
        <v>276</v>
      </c>
      <c r="DD172" t="s">
        <v>276</v>
      </c>
      <c r="DE172" t="s">
        <v>276</v>
      </c>
    </row>
    <row r="173" spans="1:109">
      <c r="A173">
        <v>172</v>
      </c>
      <c r="B173" t="s">
        <v>272</v>
      </c>
      <c r="C173" t="s">
        <v>18</v>
      </c>
      <c r="D173">
        <v>23</v>
      </c>
      <c r="E173">
        <v>4</v>
      </c>
      <c r="F173" t="s">
        <v>77</v>
      </c>
      <c r="G173" t="s">
        <v>273</v>
      </c>
      <c r="H173">
        <v>2024</v>
      </c>
      <c r="I173">
        <v>2023</v>
      </c>
      <c r="J173">
        <v>0</v>
      </c>
      <c r="K173">
        <v>24500</v>
      </c>
      <c r="L173">
        <v>58050</v>
      </c>
      <c r="M173">
        <v>9999999</v>
      </c>
      <c r="N173">
        <v>0</v>
      </c>
      <c r="O173">
        <v>0</v>
      </c>
      <c r="P173">
        <v>0</v>
      </c>
      <c r="Q173">
        <v>0</v>
      </c>
      <c r="R173">
        <v>0</v>
      </c>
      <c r="S173">
        <v>0</v>
      </c>
      <c r="T173">
        <v>0</v>
      </c>
      <c r="U173">
        <v>0</v>
      </c>
      <c r="V173">
        <v>0</v>
      </c>
      <c r="W173">
        <v>5.8000000000000003E-2</v>
      </c>
      <c r="X173">
        <v>6.7500000000000004E-2</v>
      </c>
      <c r="Y173">
        <v>7.1499999999999994E-2</v>
      </c>
      <c r="Z173">
        <v>0</v>
      </c>
      <c r="AA173">
        <v>0</v>
      </c>
      <c r="AB173">
        <v>0</v>
      </c>
      <c r="AC173">
        <v>0</v>
      </c>
      <c r="AD173">
        <v>0</v>
      </c>
      <c r="AE173">
        <v>0</v>
      </c>
      <c r="AF173">
        <v>0</v>
      </c>
      <c r="AG173">
        <v>0</v>
      </c>
      <c r="AH173">
        <v>0</v>
      </c>
      <c r="AI173">
        <v>13850</v>
      </c>
      <c r="AJ173">
        <v>4700</v>
      </c>
      <c r="AK173" t="s">
        <v>274</v>
      </c>
      <c r="AL173">
        <v>300</v>
      </c>
      <c r="AM173" t="s">
        <v>275</v>
      </c>
      <c r="AN173" t="s">
        <v>274</v>
      </c>
      <c r="AO173">
        <v>0</v>
      </c>
      <c r="AP173" t="s">
        <v>276</v>
      </c>
      <c r="AQ173" t="s">
        <v>276</v>
      </c>
      <c r="AR173" t="s">
        <v>276</v>
      </c>
      <c r="AS173" t="s">
        <v>276</v>
      </c>
      <c r="AT173" t="s">
        <v>276</v>
      </c>
      <c r="AU173" t="s">
        <v>276</v>
      </c>
      <c r="AV173" t="s">
        <v>276</v>
      </c>
      <c r="AW173" t="s">
        <v>276</v>
      </c>
      <c r="AX173" t="s">
        <v>276</v>
      </c>
      <c r="AY173" t="s">
        <v>276</v>
      </c>
      <c r="AZ173" t="s">
        <v>276</v>
      </c>
      <c r="BA173" t="s">
        <v>276</v>
      </c>
      <c r="BB173" t="s">
        <v>276</v>
      </c>
      <c r="BC173" t="s">
        <v>276</v>
      </c>
      <c r="BD173" t="s">
        <v>276</v>
      </c>
      <c r="BE173" t="s">
        <v>276</v>
      </c>
      <c r="BF173" t="s">
        <v>276</v>
      </c>
      <c r="BG173" t="s">
        <v>276</v>
      </c>
      <c r="BH173" t="s">
        <v>276</v>
      </c>
      <c r="BI173" t="s">
        <v>276</v>
      </c>
      <c r="BJ173" t="s">
        <v>276</v>
      </c>
      <c r="BK173" t="s">
        <v>276</v>
      </c>
      <c r="BL173" t="s">
        <v>276</v>
      </c>
      <c r="BM173" t="s">
        <v>276</v>
      </c>
      <c r="BN173" t="s">
        <v>276</v>
      </c>
      <c r="BO173" t="s">
        <v>276</v>
      </c>
      <c r="BP173" t="s">
        <v>276</v>
      </c>
      <c r="BQ173" t="s">
        <v>276</v>
      </c>
      <c r="BR173" t="s">
        <v>276</v>
      </c>
      <c r="BS173" t="s">
        <v>276</v>
      </c>
      <c r="BT173" t="s">
        <v>276</v>
      </c>
      <c r="BU173" t="s">
        <v>276</v>
      </c>
      <c r="BV173" t="s">
        <v>276</v>
      </c>
      <c r="BW173" t="s">
        <v>276</v>
      </c>
      <c r="BX173" t="s">
        <v>276</v>
      </c>
      <c r="BY173" t="s">
        <v>276</v>
      </c>
      <c r="BZ173" t="s">
        <v>276</v>
      </c>
      <c r="CA173" t="s">
        <v>276</v>
      </c>
      <c r="CB173" t="s">
        <v>276</v>
      </c>
      <c r="CC173" t="s">
        <v>276</v>
      </c>
      <c r="CD173" t="s">
        <v>276</v>
      </c>
      <c r="CE173" t="s">
        <v>276</v>
      </c>
      <c r="CF173" t="s">
        <v>276</v>
      </c>
      <c r="CG173" t="s">
        <v>276</v>
      </c>
      <c r="CH173" t="s">
        <v>276</v>
      </c>
      <c r="CI173" t="s">
        <v>276</v>
      </c>
      <c r="CJ173" t="s">
        <v>276</v>
      </c>
      <c r="CK173" t="s">
        <v>276</v>
      </c>
      <c r="CL173" t="s">
        <v>276</v>
      </c>
      <c r="CM173" t="s">
        <v>276</v>
      </c>
      <c r="CN173" t="s">
        <v>276</v>
      </c>
      <c r="CO173" t="s">
        <v>276</v>
      </c>
      <c r="CP173" t="s">
        <v>276</v>
      </c>
      <c r="CQ173" t="s">
        <v>276</v>
      </c>
      <c r="CR173" t="s">
        <v>276</v>
      </c>
      <c r="CS173" t="s">
        <v>276</v>
      </c>
      <c r="CT173" t="s">
        <v>276</v>
      </c>
      <c r="CU173" t="s">
        <v>276</v>
      </c>
      <c r="CV173" t="s">
        <v>276</v>
      </c>
      <c r="CW173" t="s">
        <v>276</v>
      </c>
      <c r="CX173" t="s">
        <v>276</v>
      </c>
      <c r="CY173" t="s">
        <v>276</v>
      </c>
      <c r="CZ173" t="s">
        <v>276</v>
      </c>
      <c r="DA173" t="s">
        <v>276</v>
      </c>
      <c r="DB173" t="s">
        <v>276</v>
      </c>
      <c r="DC173" t="s">
        <v>276</v>
      </c>
      <c r="DD173" t="s">
        <v>276</v>
      </c>
      <c r="DE173" t="s">
        <v>276</v>
      </c>
    </row>
    <row r="174" spans="1:109">
      <c r="A174">
        <v>173</v>
      </c>
      <c r="B174" t="s">
        <v>272</v>
      </c>
      <c r="C174" t="s">
        <v>19</v>
      </c>
      <c r="D174">
        <v>24</v>
      </c>
      <c r="E174">
        <v>4</v>
      </c>
      <c r="F174" t="s">
        <v>77</v>
      </c>
      <c r="G174" t="s">
        <v>273</v>
      </c>
      <c r="H174">
        <v>2024</v>
      </c>
      <c r="I174">
        <v>2023</v>
      </c>
      <c r="J174">
        <v>0</v>
      </c>
      <c r="K174">
        <v>1000</v>
      </c>
      <c r="L174">
        <v>2000</v>
      </c>
      <c r="M174">
        <v>3000</v>
      </c>
      <c r="N174" s="78">
        <v>100000</v>
      </c>
      <c r="O174">
        <v>125000</v>
      </c>
      <c r="P174">
        <v>150000</v>
      </c>
      <c r="Q174">
        <v>250000</v>
      </c>
      <c r="R174">
        <v>9999999</v>
      </c>
      <c r="S174">
        <v>0</v>
      </c>
      <c r="T174">
        <v>0</v>
      </c>
      <c r="U174">
        <v>0</v>
      </c>
      <c r="V174">
        <v>0</v>
      </c>
      <c r="W174">
        <v>0.02</v>
      </c>
      <c r="X174">
        <v>0.03</v>
      </c>
      <c r="Y174">
        <v>0.04</v>
      </c>
      <c r="Z174">
        <v>4.7500000000000001E-2</v>
      </c>
      <c r="AA174">
        <v>0.05</v>
      </c>
      <c r="AB174">
        <v>5.2499999999999998E-2</v>
      </c>
      <c r="AC174">
        <v>5.5E-2</v>
      </c>
      <c r="AD174">
        <v>5.7500000000000002E-2</v>
      </c>
      <c r="AE174">
        <v>0</v>
      </c>
      <c r="AF174">
        <v>0</v>
      </c>
      <c r="AG174">
        <v>0</v>
      </c>
      <c r="AH174">
        <v>0</v>
      </c>
      <c r="AI174">
        <v>2550</v>
      </c>
      <c r="AJ174">
        <v>3200</v>
      </c>
      <c r="AK174" t="s">
        <v>274</v>
      </c>
      <c r="AL174">
        <v>3200</v>
      </c>
      <c r="AM174" t="s">
        <v>274</v>
      </c>
      <c r="AN174" t="s">
        <v>274</v>
      </c>
      <c r="AO174">
        <v>0</v>
      </c>
      <c r="AP174" t="s">
        <v>276</v>
      </c>
      <c r="AQ174" t="s">
        <v>276</v>
      </c>
      <c r="AR174" t="s">
        <v>276</v>
      </c>
      <c r="AS174" t="s">
        <v>276</v>
      </c>
      <c r="AT174" t="s">
        <v>276</v>
      </c>
      <c r="AU174" t="s">
        <v>276</v>
      </c>
      <c r="AV174" t="s">
        <v>276</v>
      </c>
      <c r="AW174" t="s">
        <v>276</v>
      </c>
      <c r="AX174" t="s">
        <v>276</v>
      </c>
      <c r="AY174" t="s">
        <v>276</v>
      </c>
      <c r="AZ174" t="s">
        <v>276</v>
      </c>
      <c r="BA174" t="s">
        <v>276</v>
      </c>
      <c r="BB174" t="s">
        <v>276</v>
      </c>
      <c r="BC174" t="s">
        <v>276</v>
      </c>
      <c r="BD174" t="s">
        <v>276</v>
      </c>
      <c r="BE174" t="s">
        <v>276</v>
      </c>
      <c r="BF174" t="s">
        <v>276</v>
      </c>
      <c r="BG174" t="s">
        <v>276</v>
      </c>
      <c r="BH174" t="s">
        <v>276</v>
      </c>
      <c r="BI174" t="s">
        <v>276</v>
      </c>
      <c r="BJ174" t="s">
        <v>276</v>
      </c>
      <c r="BK174" t="s">
        <v>276</v>
      </c>
      <c r="BL174" t="s">
        <v>276</v>
      </c>
      <c r="BM174" t="s">
        <v>276</v>
      </c>
      <c r="BN174" t="s">
        <v>276</v>
      </c>
      <c r="BO174" t="s">
        <v>276</v>
      </c>
      <c r="BP174" t="s">
        <v>276</v>
      </c>
      <c r="BQ174" t="s">
        <v>276</v>
      </c>
      <c r="BR174" t="s">
        <v>276</v>
      </c>
      <c r="BS174" t="s">
        <v>276</v>
      </c>
      <c r="BT174" t="s">
        <v>276</v>
      </c>
      <c r="BU174" t="s">
        <v>276</v>
      </c>
      <c r="BV174" t="s">
        <v>276</v>
      </c>
      <c r="BW174" t="s">
        <v>276</v>
      </c>
      <c r="BX174" t="s">
        <v>276</v>
      </c>
      <c r="BY174" t="s">
        <v>276</v>
      </c>
      <c r="BZ174" t="s">
        <v>276</v>
      </c>
      <c r="CA174">
        <v>0.15</v>
      </c>
      <c r="CB174">
        <v>1600</v>
      </c>
      <c r="CC174" s="78">
        <v>100000</v>
      </c>
      <c r="CD174">
        <v>0.66666666699999999</v>
      </c>
      <c r="CE174" t="s">
        <v>276</v>
      </c>
      <c r="CF174" t="s">
        <v>276</v>
      </c>
      <c r="CG174" t="s">
        <v>276</v>
      </c>
      <c r="CH174" t="s">
        <v>276</v>
      </c>
      <c r="CI174" t="s">
        <v>276</v>
      </c>
      <c r="CJ174" t="s">
        <v>276</v>
      </c>
      <c r="CK174" t="s">
        <v>276</v>
      </c>
      <c r="CL174" t="s">
        <v>276</v>
      </c>
      <c r="CM174" t="s">
        <v>276</v>
      </c>
      <c r="CN174" t="s">
        <v>276</v>
      </c>
      <c r="CO174" t="s">
        <v>276</v>
      </c>
      <c r="CP174" t="s">
        <v>276</v>
      </c>
      <c r="CQ174" t="s">
        <v>276</v>
      </c>
      <c r="CR174" t="s">
        <v>276</v>
      </c>
      <c r="CS174" t="s">
        <v>276</v>
      </c>
      <c r="CT174" t="s">
        <v>276</v>
      </c>
      <c r="CU174" t="s">
        <v>276</v>
      </c>
      <c r="CV174" t="s">
        <v>276</v>
      </c>
      <c r="CW174" t="s">
        <v>276</v>
      </c>
      <c r="CX174" t="s">
        <v>276</v>
      </c>
      <c r="CY174" t="s">
        <v>276</v>
      </c>
      <c r="CZ174" t="s">
        <v>276</v>
      </c>
      <c r="DA174" t="s">
        <v>276</v>
      </c>
      <c r="DB174" t="s">
        <v>276</v>
      </c>
      <c r="DC174" t="s">
        <v>276</v>
      </c>
      <c r="DD174" t="s">
        <v>276</v>
      </c>
      <c r="DE174" t="s">
        <v>276</v>
      </c>
    </row>
    <row r="175" spans="1:109">
      <c r="A175">
        <v>174</v>
      </c>
      <c r="B175" t="s">
        <v>272</v>
      </c>
      <c r="C175" t="s">
        <v>20</v>
      </c>
      <c r="D175">
        <v>25</v>
      </c>
      <c r="E175">
        <v>4</v>
      </c>
      <c r="F175" t="s">
        <v>77</v>
      </c>
      <c r="G175" t="s">
        <v>273</v>
      </c>
      <c r="H175">
        <v>2024</v>
      </c>
      <c r="I175">
        <v>2023</v>
      </c>
      <c r="J175">
        <v>0</v>
      </c>
      <c r="K175" s="78">
        <v>1000000</v>
      </c>
      <c r="L175">
        <v>9999999</v>
      </c>
      <c r="M175">
        <v>0</v>
      </c>
      <c r="N175">
        <v>0</v>
      </c>
      <c r="O175">
        <v>0</v>
      </c>
      <c r="P175">
        <v>0</v>
      </c>
      <c r="Q175">
        <v>0</v>
      </c>
      <c r="R175">
        <v>0</v>
      </c>
      <c r="S175">
        <v>0</v>
      </c>
      <c r="T175">
        <v>0</v>
      </c>
      <c r="U175">
        <v>0</v>
      </c>
      <c r="V175">
        <v>0</v>
      </c>
      <c r="W175">
        <v>0.05</v>
      </c>
      <c r="X175">
        <v>0.09</v>
      </c>
      <c r="Y175">
        <v>0</v>
      </c>
      <c r="Z175">
        <v>0</v>
      </c>
      <c r="AA175">
        <v>0</v>
      </c>
      <c r="AB175">
        <v>0</v>
      </c>
      <c r="AC175">
        <v>0</v>
      </c>
      <c r="AD175">
        <v>0</v>
      </c>
      <c r="AE175">
        <v>0</v>
      </c>
      <c r="AF175">
        <v>0</v>
      </c>
      <c r="AG175">
        <v>0</v>
      </c>
      <c r="AH175">
        <v>0</v>
      </c>
      <c r="AI175">
        <v>0</v>
      </c>
      <c r="AJ175">
        <v>4400</v>
      </c>
      <c r="AK175" t="s">
        <v>274</v>
      </c>
      <c r="AL175">
        <v>1000</v>
      </c>
      <c r="AM175" t="s">
        <v>274</v>
      </c>
      <c r="AN175" t="s">
        <v>274</v>
      </c>
      <c r="AO175">
        <v>0</v>
      </c>
      <c r="AP175" t="s">
        <v>276</v>
      </c>
      <c r="AQ175" t="s">
        <v>276</v>
      </c>
      <c r="AR175" t="s">
        <v>276</v>
      </c>
      <c r="AS175" t="s">
        <v>276</v>
      </c>
      <c r="AT175" t="s">
        <v>276</v>
      </c>
      <c r="AU175" t="s">
        <v>276</v>
      </c>
      <c r="AV175" t="s">
        <v>276</v>
      </c>
      <c r="AW175" t="s">
        <v>276</v>
      </c>
      <c r="AX175" t="s">
        <v>276</v>
      </c>
      <c r="AY175" t="s">
        <v>276</v>
      </c>
      <c r="AZ175" t="s">
        <v>276</v>
      </c>
      <c r="BA175" t="s">
        <v>276</v>
      </c>
      <c r="BB175" t="s">
        <v>276</v>
      </c>
      <c r="BC175" t="s">
        <v>276</v>
      </c>
      <c r="BD175" t="s">
        <v>276</v>
      </c>
      <c r="BE175" t="s">
        <v>276</v>
      </c>
      <c r="BF175" t="s">
        <v>276</v>
      </c>
      <c r="BG175" t="s">
        <v>276</v>
      </c>
      <c r="BH175" t="s">
        <v>276</v>
      </c>
      <c r="BI175" t="s">
        <v>276</v>
      </c>
      <c r="BJ175" t="s">
        <v>276</v>
      </c>
      <c r="BK175" t="s">
        <v>276</v>
      </c>
      <c r="BL175" t="s">
        <v>276</v>
      </c>
      <c r="BM175" t="s">
        <v>276</v>
      </c>
      <c r="BN175" t="s">
        <v>276</v>
      </c>
      <c r="BO175" t="s">
        <v>276</v>
      </c>
      <c r="BP175" t="s">
        <v>276</v>
      </c>
      <c r="BQ175" t="s">
        <v>276</v>
      </c>
      <c r="BR175" t="s">
        <v>276</v>
      </c>
      <c r="BS175" t="s">
        <v>276</v>
      </c>
      <c r="BT175" t="s">
        <v>276</v>
      </c>
      <c r="BU175" t="s">
        <v>276</v>
      </c>
      <c r="BV175" t="s">
        <v>276</v>
      </c>
      <c r="BW175" t="s">
        <v>276</v>
      </c>
      <c r="BX175" t="s">
        <v>276</v>
      </c>
      <c r="BY175" t="s">
        <v>276</v>
      </c>
      <c r="BZ175" t="s">
        <v>276</v>
      </c>
      <c r="CA175" t="s">
        <v>276</v>
      </c>
      <c r="CB175" t="s">
        <v>276</v>
      </c>
      <c r="CC175" t="s">
        <v>276</v>
      </c>
      <c r="CD175" t="s">
        <v>276</v>
      </c>
      <c r="CE175" t="s">
        <v>276</v>
      </c>
      <c r="CF175" t="s">
        <v>276</v>
      </c>
      <c r="CG175" t="s">
        <v>276</v>
      </c>
      <c r="CH175" t="s">
        <v>276</v>
      </c>
      <c r="CI175" t="s">
        <v>276</v>
      </c>
      <c r="CJ175" t="s">
        <v>276</v>
      </c>
      <c r="CK175" t="s">
        <v>276</v>
      </c>
      <c r="CL175" t="s">
        <v>276</v>
      </c>
      <c r="CM175" t="s">
        <v>276</v>
      </c>
      <c r="CN175" t="s">
        <v>276</v>
      </c>
      <c r="CO175" t="s">
        <v>276</v>
      </c>
      <c r="CP175" t="s">
        <v>276</v>
      </c>
      <c r="CQ175" t="s">
        <v>276</v>
      </c>
      <c r="CR175" t="s">
        <v>276</v>
      </c>
      <c r="CS175" t="s">
        <v>276</v>
      </c>
      <c r="CT175" t="s">
        <v>276</v>
      </c>
      <c r="CU175" t="s">
        <v>276</v>
      </c>
      <c r="CV175" t="s">
        <v>276</v>
      </c>
      <c r="CW175" t="s">
        <v>276</v>
      </c>
      <c r="CX175" t="s">
        <v>276</v>
      </c>
      <c r="CY175" t="s">
        <v>276</v>
      </c>
      <c r="CZ175" t="s">
        <v>276</v>
      </c>
      <c r="DA175" t="s">
        <v>276</v>
      </c>
      <c r="DB175" t="s">
        <v>276</v>
      </c>
      <c r="DC175" t="s">
        <v>276</v>
      </c>
      <c r="DD175" t="s">
        <v>276</v>
      </c>
      <c r="DE175" t="s">
        <v>276</v>
      </c>
    </row>
    <row r="176" spans="1:109">
      <c r="A176">
        <v>175</v>
      </c>
      <c r="B176" t="s">
        <v>272</v>
      </c>
      <c r="C176" t="s">
        <v>21</v>
      </c>
      <c r="D176">
        <v>26</v>
      </c>
      <c r="E176">
        <v>4</v>
      </c>
      <c r="F176" t="s">
        <v>77</v>
      </c>
      <c r="G176" t="s">
        <v>273</v>
      </c>
      <c r="H176">
        <v>2024</v>
      </c>
      <c r="I176">
        <v>2023</v>
      </c>
      <c r="J176">
        <v>0</v>
      </c>
      <c r="K176">
        <v>9999999</v>
      </c>
      <c r="L176">
        <v>0</v>
      </c>
      <c r="M176">
        <v>0</v>
      </c>
      <c r="N176">
        <v>0</v>
      </c>
      <c r="O176">
        <v>0</v>
      </c>
      <c r="P176">
        <v>0</v>
      </c>
      <c r="Q176">
        <v>0</v>
      </c>
      <c r="R176">
        <v>0</v>
      </c>
      <c r="S176">
        <v>0</v>
      </c>
      <c r="T176">
        <v>0</v>
      </c>
      <c r="U176">
        <v>0</v>
      </c>
      <c r="V176">
        <v>0</v>
      </c>
      <c r="W176">
        <v>4.2500000000000003E-2</v>
      </c>
      <c r="X176">
        <v>0</v>
      </c>
      <c r="Y176">
        <v>0</v>
      </c>
      <c r="Z176">
        <v>0</v>
      </c>
      <c r="AA176">
        <v>0</v>
      </c>
      <c r="AB176">
        <v>0</v>
      </c>
      <c r="AC176">
        <v>0</v>
      </c>
      <c r="AD176">
        <v>0</v>
      </c>
      <c r="AE176">
        <v>0</v>
      </c>
      <c r="AF176">
        <v>0</v>
      </c>
      <c r="AG176">
        <v>0</v>
      </c>
      <c r="AH176">
        <v>0</v>
      </c>
      <c r="AI176">
        <v>0</v>
      </c>
      <c r="AJ176">
        <v>5400</v>
      </c>
      <c r="AK176" t="s">
        <v>274</v>
      </c>
      <c r="AL176">
        <v>5400</v>
      </c>
      <c r="AM176" t="s">
        <v>274</v>
      </c>
      <c r="AN176" t="s">
        <v>274</v>
      </c>
      <c r="AO176">
        <v>0</v>
      </c>
      <c r="AP176" t="s">
        <v>276</v>
      </c>
      <c r="AQ176" t="s">
        <v>276</v>
      </c>
      <c r="AR176" t="s">
        <v>276</v>
      </c>
      <c r="AS176" t="s">
        <v>276</v>
      </c>
      <c r="AT176" t="s">
        <v>276</v>
      </c>
      <c r="AU176" t="s">
        <v>276</v>
      </c>
      <c r="AV176" t="s">
        <v>276</v>
      </c>
      <c r="AW176" t="s">
        <v>276</v>
      </c>
      <c r="AX176" t="s">
        <v>276</v>
      </c>
      <c r="AY176" t="s">
        <v>276</v>
      </c>
      <c r="AZ176" t="s">
        <v>276</v>
      </c>
      <c r="BA176" t="s">
        <v>276</v>
      </c>
      <c r="BB176" t="s">
        <v>276</v>
      </c>
      <c r="BC176" t="s">
        <v>276</v>
      </c>
      <c r="BD176" t="s">
        <v>276</v>
      </c>
      <c r="BE176" t="s">
        <v>276</v>
      </c>
      <c r="BF176" t="s">
        <v>276</v>
      </c>
      <c r="BG176" t="s">
        <v>276</v>
      </c>
      <c r="BH176" t="s">
        <v>276</v>
      </c>
      <c r="BI176" t="s">
        <v>276</v>
      </c>
      <c r="BJ176" t="s">
        <v>276</v>
      </c>
      <c r="BK176" t="s">
        <v>276</v>
      </c>
      <c r="BL176" t="s">
        <v>276</v>
      </c>
      <c r="BM176" t="s">
        <v>276</v>
      </c>
      <c r="BN176" t="s">
        <v>276</v>
      </c>
      <c r="BO176" t="s">
        <v>276</v>
      </c>
      <c r="BP176" t="s">
        <v>276</v>
      </c>
      <c r="BQ176" t="s">
        <v>276</v>
      </c>
      <c r="BR176" t="s">
        <v>276</v>
      </c>
      <c r="BS176" t="s">
        <v>276</v>
      </c>
      <c r="BT176" t="s">
        <v>276</v>
      </c>
      <c r="BU176" t="s">
        <v>276</v>
      </c>
      <c r="BV176" t="s">
        <v>276</v>
      </c>
      <c r="BW176" t="s">
        <v>276</v>
      </c>
      <c r="BX176" t="s">
        <v>276</v>
      </c>
      <c r="BY176" t="s">
        <v>276</v>
      </c>
      <c r="BZ176" t="s">
        <v>276</v>
      </c>
      <c r="CA176" t="s">
        <v>276</v>
      </c>
      <c r="CB176" t="s">
        <v>276</v>
      </c>
      <c r="CC176" t="s">
        <v>276</v>
      </c>
      <c r="CD176" t="s">
        <v>276</v>
      </c>
      <c r="CE176" t="s">
        <v>276</v>
      </c>
      <c r="CF176" t="s">
        <v>276</v>
      </c>
      <c r="CG176" t="s">
        <v>276</v>
      </c>
      <c r="CH176" t="s">
        <v>276</v>
      </c>
      <c r="CI176" t="s">
        <v>276</v>
      </c>
      <c r="CJ176" t="s">
        <v>276</v>
      </c>
      <c r="CK176" t="s">
        <v>276</v>
      </c>
      <c r="CL176" t="s">
        <v>276</v>
      </c>
      <c r="CM176" t="s">
        <v>276</v>
      </c>
      <c r="CN176" t="s">
        <v>276</v>
      </c>
      <c r="CO176" t="s">
        <v>276</v>
      </c>
      <c r="CP176" t="s">
        <v>276</v>
      </c>
      <c r="CQ176" t="s">
        <v>276</v>
      </c>
      <c r="CR176" t="s">
        <v>276</v>
      </c>
      <c r="CS176" t="s">
        <v>276</v>
      </c>
      <c r="CT176" t="s">
        <v>276</v>
      </c>
      <c r="CU176" t="s">
        <v>276</v>
      </c>
      <c r="CV176" t="s">
        <v>276</v>
      </c>
      <c r="CW176" t="s">
        <v>276</v>
      </c>
      <c r="CX176" t="s">
        <v>276</v>
      </c>
      <c r="CY176" t="s">
        <v>276</v>
      </c>
      <c r="CZ176" t="s">
        <v>276</v>
      </c>
      <c r="DA176" t="s">
        <v>276</v>
      </c>
      <c r="DB176" t="s">
        <v>276</v>
      </c>
      <c r="DC176" t="s">
        <v>276</v>
      </c>
      <c r="DD176" t="s">
        <v>276</v>
      </c>
      <c r="DE176" t="s">
        <v>276</v>
      </c>
    </row>
    <row r="177" spans="1:109">
      <c r="A177">
        <v>176</v>
      </c>
      <c r="B177" t="s">
        <v>272</v>
      </c>
      <c r="C177" t="s">
        <v>22</v>
      </c>
      <c r="D177">
        <v>27</v>
      </c>
      <c r="E177">
        <v>4</v>
      </c>
      <c r="F177" t="s">
        <v>77</v>
      </c>
      <c r="G177" t="s">
        <v>273</v>
      </c>
      <c r="H177">
        <v>2024</v>
      </c>
      <c r="I177">
        <v>2023</v>
      </c>
      <c r="J177">
        <v>0</v>
      </c>
      <c r="K177">
        <v>30070</v>
      </c>
      <c r="L177">
        <v>98760</v>
      </c>
      <c r="M177">
        <v>183340</v>
      </c>
      <c r="N177">
        <v>9999999</v>
      </c>
      <c r="O177">
        <v>0</v>
      </c>
      <c r="P177">
        <v>0</v>
      </c>
      <c r="Q177">
        <v>0</v>
      </c>
      <c r="R177">
        <v>0</v>
      </c>
      <c r="S177">
        <v>0</v>
      </c>
      <c r="T177">
        <v>0</v>
      </c>
      <c r="U177">
        <v>0</v>
      </c>
      <c r="V177">
        <v>0</v>
      </c>
      <c r="W177">
        <v>5.3499999999999999E-2</v>
      </c>
      <c r="X177">
        <v>6.8000000000000005E-2</v>
      </c>
      <c r="Y177">
        <v>7.85E-2</v>
      </c>
      <c r="Z177">
        <v>9.8500000000000004E-2</v>
      </c>
      <c r="AA177">
        <v>0</v>
      </c>
      <c r="AB177">
        <v>0</v>
      </c>
      <c r="AC177">
        <v>0</v>
      </c>
      <c r="AD177">
        <v>0</v>
      </c>
      <c r="AE177">
        <v>0</v>
      </c>
      <c r="AF177">
        <v>0</v>
      </c>
      <c r="AG177">
        <v>0</v>
      </c>
      <c r="AH177">
        <v>0</v>
      </c>
      <c r="AI177">
        <v>13825</v>
      </c>
      <c r="AJ177">
        <v>0</v>
      </c>
      <c r="AK177" t="s">
        <v>274</v>
      </c>
      <c r="AL177">
        <v>4800</v>
      </c>
      <c r="AM177" t="s">
        <v>274</v>
      </c>
      <c r="AN177" t="s">
        <v>274</v>
      </c>
      <c r="AO177">
        <v>0</v>
      </c>
      <c r="AP177" t="s">
        <v>276</v>
      </c>
      <c r="AQ177" t="s">
        <v>276</v>
      </c>
      <c r="AR177" t="s">
        <v>276</v>
      </c>
      <c r="AS177" t="s">
        <v>276</v>
      </c>
      <c r="AT177" t="s">
        <v>276</v>
      </c>
      <c r="AU177" t="s">
        <v>276</v>
      </c>
      <c r="AV177" t="s">
        <v>276</v>
      </c>
      <c r="AW177" t="s">
        <v>276</v>
      </c>
      <c r="AX177" t="s">
        <v>276</v>
      </c>
      <c r="AY177" t="s">
        <v>276</v>
      </c>
      <c r="AZ177" t="s">
        <v>276</v>
      </c>
      <c r="BA177" t="s">
        <v>276</v>
      </c>
      <c r="BB177" t="s">
        <v>276</v>
      </c>
      <c r="BC177" t="s">
        <v>276</v>
      </c>
      <c r="BD177" t="s">
        <v>276</v>
      </c>
      <c r="BE177" t="s">
        <v>276</v>
      </c>
      <c r="BF177" t="s">
        <v>276</v>
      </c>
      <c r="BG177" t="s">
        <v>276</v>
      </c>
      <c r="BH177" t="s">
        <v>276</v>
      </c>
      <c r="BI177" t="s">
        <v>276</v>
      </c>
      <c r="BJ177" t="s">
        <v>276</v>
      </c>
      <c r="BK177" t="s">
        <v>276</v>
      </c>
      <c r="BL177" t="s">
        <v>276</v>
      </c>
      <c r="BM177" t="s">
        <v>276</v>
      </c>
      <c r="BN177" t="s">
        <v>276</v>
      </c>
      <c r="BO177" t="s">
        <v>276</v>
      </c>
      <c r="BP177" t="s">
        <v>276</v>
      </c>
      <c r="BQ177" t="s">
        <v>276</v>
      </c>
      <c r="BR177" t="s">
        <v>276</v>
      </c>
      <c r="BS177" t="s">
        <v>276</v>
      </c>
      <c r="BT177" t="s">
        <v>276</v>
      </c>
      <c r="BU177" t="s">
        <v>276</v>
      </c>
      <c r="BV177" t="s">
        <v>276</v>
      </c>
      <c r="BW177" t="s">
        <v>276</v>
      </c>
      <c r="BX177" t="s">
        <v>276</v>
      </c>
      <c r="BY177" t="s">
        <v>276</v>
      </c>
      <c r="BZ177" t="s">
        <v>276</v>
      </c>
      <c r="CA177" t="s">
        <v>276</v>
      </c>
      <c r="CB177" t="s">
        <v>276</v>
      </c>
      <c r="CC177" t="s">
        <v>276</v>
      </c>
      <c r="CD177" t="s">
        <v>276</v>
      </c>
      <c r="CE177">
        <v>103025</v>
      </c>
      <c r="CF177">
        <v>0.03</v>
      </c>
      <c r="CG177">
        <v>0.8</v>
      </c>
      <c r="CH177" t="s">
        <v>276</v>
      </c>
      <c r="CI177" t="s">
        <v>276</v>
      </c>
      <c r="CJ177" t="s">
        <v>276</v>
      </c>
      <c r="CK177" t="s">
        <v>276</v>
      </c>
      <c r="CL177" t="s">
        <v>276</v>
      </c>
      <c r="CM177" t="s">
        <v>276</v>
      </c>
      <c r="CN177" t="s">
        <v>276</v>
      </c>
      <c r="CO177" t="s">
        <v>276</v>
      </c>
      <c r="CP177" t="s">
        <v>276</v>
      </c>
      <c r="CQ177" t="s">
        <v>276</v>
      </c>
      <c r="CR177" t="s">
        <v>276</v>
      </c>
      <c r="CS177" t="s">
        <v>276</v>
      </c>
      <c r="CT177" t="s">
        <v>276</v>
      </c>
      <c r="CU177" t="s">
        <v>276</v>
      </c>
      <c r="CV177" t="s">
        <v>276</v>
      </c>
      <c r="CW177" t="s">
        <v>276</v>
      </c>
      <c r="CX177" t="s">
        <v>276</v>
      </c>
      <c r="CY177" t="s">
        <v>276</v>
      </c>
      <c r="CZ177" t="s">
        <v>276</v>
      </c>
      <c r="DA177" t="s">
        <v>276</v>
      </c>
      <c r="DB177" t="s">
        <v>276</v>
      </c>
      <c r="DC177" t="s">
        <v>276</v>
      </c>
      <c r="DD177" t="s">
        <v>276</v>
      </c>
      <c r="DE177" t="s">
        <v>276</v>
      </c>
    </row>
    <row r="178" spans="1:109">
      <c r="A178">
        <v>177</v>
      </c>
      <c r="B178" t="s">
        <v>272</v>
      </c>
      <c r="C178" t="s">
        <v>23</v>
      </c>
      <c r="D178">
        <v>28</v>
      </c>
      <c r="E178">
        <v>4</v>
      </c>
      <c r="F178" t="s">
        <v>77</v>
      </c>
      <c r="G178" t="s">
        <v>273</v>
      </c>
      <c r="H178">
        <v>2024</v>
      </c>
      <c r="I178">
        <v>2023</v>
      </c>
      <c r="J178">
        <v>10000</v>
      </c>
      <c r="K178">
        <v>9999999</v>
      </c>
      <c r="L178">
        <v>0</v>
      </c>
      <c r="M178">
        <v>0</v>
      </c>
      <c r="N178">
        <v>0</v>
      </c>
      <c r="O178">
        <v>0</v>
      </c>
      <c r="P178">
        <v>0</v>
      </c>
      <c r="Q178">
        <v>0</v>
      </c>
      <c r="R178">
        <v>0</v>
      </c>
      <c r="S178">
        <v>0</v>
      </c>
      <c r="T178">
        <v>0</v>
      </c>
      <c r="U178">
        <v>0</v>
      </c>
      <c r="V178">
        <v>0</v>
      </c>
      <c r="W178">
        <v>0.05</v>
      </c>
      <c r="X178">
        <v>0</v>
      </c>
      <c r="Y178">
        <v>0</v>
      </c>
      <c r="Z178">
        <v>0</v>
      </c>
      <c r="AA178">
        <v>0</v>
      </c>
      <c r="AB178">
        <v>0</v>
      </c>
      <c r="AC178">
        <v>0</v>
      </c>
      <c r="AD178">
        <v>0</v>
      </c>
      <c r="AE178">
        <v>0</v>
      </c>
      <c r="AF178">
        <v>0</v>
      </c>
      <c r="AG178">
        <v>0</v>
      </c>
      <c r="AH178">
        <v>0</v>
      </c>
      <c r="AI178">
        <v>2300</v>
      </c>
      <c r="AJ178">
        <v>6000</v>
      </c>
      <c r="AK178" t="s">
        <v>274</v>
      </c>
      <c r="AL178">
        <v>1500</v>
      </c>
      <c r="AM178" t="s">
        <v>274</v>
      </c>
      <c r="AN178" t="s">
        <v>274</v>
      </c>
      <c r="AO178">
        <v>0</v>
      </c>
      <c r="AP178" t="s">
        <v>276</v>
      </c>
      <c r="AQ178" t="s">
        <v>276</v>
      </c>
      <c r="AR178" t="s">
        <v>276</v>
      </c>
      <c r="AS178" t="s">
        <v>276</v>
      </c>
      <c r="AT178" t="s">
        <v>276</v>
      </c>
      <c r="AU178" t="s">
        <v>276</v>
      </c>
      <c r="AV178" t="s">
        <v>276</v>
      </c>
      <c r="AW178" t="s">
        <v>276</v>
      </c>
      <c r="AX178" t="s">
        <v>276</v>
      </c>
      <c r="AY178" t="s">
        <v>276</v>
      </c>
      <c r="AZ178" t="s">
        <v>276</v>
      </c>
      <c r="BA178" t="s">
        <v>276</v>
      </c>
      <c r="BB178" t="s">
        <v>276</v>
      </c>
      <c r="BC178" t="s">
        <v>276</v>
      </c>
      <c r="BD178" t="s">
        <v>276</v>
      </c>
      <c r="BE178" t="s">
        <v>276</v>
      </c>
      <c r="BF178" t="s">
        <v>276</v>
      </c>
      <c r="BG178" t="s">
        <v>276</v>
      </c>
      <c r="BH178" t="s">
        <v>276</v>
      </c>
      <c r="BI178" t="s">
        <v>276</v>
      </c>
      <c r="BJ178" t="s">
        <v>276</v>
      </c>
      <c r="BK178" t="s">
        <v>276</v>
      </c>
      <c r="BL178" t="s">
        <v>276</v>
      </c>
      <c r="BM178" t="s">
        <v>276</v>
      </c>
      <c r="BN178" t="s">
        <v>276</v>
      </c>
      <c r="BO178" t="s">
        <v>276</v>
      </c>
      <c r="BP178" t="s">
        <v>276</v>
      </c>
      <c r="BQ178" t="s">
        <v>276</v>
      </c>
      <c r="BR178" t="s">
        <v>276</v>
      </c>
      <c r="BS178" t="s">
        <v>276</v>
      </c>
      <c r="BT178" t="s">
        <v>276</v>
      </c>
      <c r="BU178" t="s">
        <v>276</v>
      </c>
      <c r="BV178" t="s">
        <v>276</v>
      </c>
      <c r="BW178" t="s">
        <v>276</v>
      </c>
      <c r="BX178" t="s">
        <v>276</v>
      </c>
      <c r="BY178" t="s">
        <v>276</v>
      </c>
      <c r="BZ178" t="s">
        <v>276</v>
      </c>
      <c r="CA178" t="s">
        <v>276</v>
      </c>
      <c r="CB178" t="s">
        <v>276</v>
      </c>
      <c r="CC178" t="s">
        <v>276</v>
      </c>
      <c r="CD178" t="s">
        <v>276</v>
      </c>
      <c r="CE178" t="s">
        <v>276</v>
      </c>
      <c r="CF178" t="s">
        <v>276</v>
      </c>
      <c r="CG178" t="s">
        <v>276</v>
      </c>
      <c r="CH178" t="s">
        <v>276</v>
      </c>
      <c r="CI178" t="s">
        <v>276</v>
      </c>
      <c r="CJ178" t="s">
        <v>276</v>
      </c>
      <c r="CK178" t="s">
        <v>276</v>
      </c>
      <c r="CL178" t="s">
        <v>276</v>
      </c>
      <c r="CM178" t="s">
        <v>276</v>
      </c>
      <c r="CN178" t="s">
        <v>276</v>
      </c>
      <c r="CO178" t="s">
        <v>276</v>
      </c>
      <c r="CP178" t="s">
        <v>276</v>
      </c>
      <c r="CQ178" t="s">
        <v>276</v>
      </c>
      <c r="CR178" t="s">
        <v>276</v>
      </c>
      <c r="CS178" t="s">
        <v>276</v>
      </c>
      <c r="CT178" t="s">
        <v>276</v>
      </c>
      <c r="CU178" t="s">
        <v>276</v>
      </c>
      <c r="CV178" t="s">
        <v>276</v>
      </c>
      <c r="CW178" t="s">
        <v>276</v>
      </c>
      <c r="CX178" t="s">
        <v>276</v>
      </c>
      <c r="CY178" t="s">
        <v>276</v>
      </c>
      <c r="CZ178" t="s">
        <v>276</v>
      </c>
      <c r="DA178" t="s">
        <v>276</v>
      </c>
      <c r="DB178" t="s">
        <v>276</v>
      </c>
      <c r="DC178" t="s">
        <v>276</v>
      </c>
      <c r="DD178" t="s">
        <v>276</v>
      </c>
      <c r="DE178" t="s">
        <v>276</v>
      </c>
    </row>
    <row r="179" spans="1:109">
      <c r="A179">
        <v>178</v>
      </c>
      <c r="B179" t="s">
        <v>272</v>
      </c>
      <c r="C179" t="s">
        <v>24</v>
      </c>
      <c r="D179">
        <v>29</v>
      </c>
      <c r="E179">
        <v>4</v>
      </c>
      <c r="F179" t="s">
        <v>77</v>
      </c>
      <c r="G179" t="s">
        <v>273</v>
      </c>
      <c r="H179">
        <v>2024</v>
      </c>
      <c r="I179">
        <v>2023</v>
      </c>
      <c r="J179">
        <v>1207</v>
      </c>
      <c r="K179">
        <v>2414</v>
      </c>
      <c r="L179">
        <v>3621</v>
      </c>
      <c r="M179">
        <v>4828</v>
      </c>
      <c r="N179">
        <v>6035</v>
      </c>
      <c r="O179">
        <v>7242</v>
      </c>
      <c r="P179">
        <v>8449</v>
      </c>
      <c r="Q179">
        <v>9999999</v>
      </c>
      <c r="R179">
        <v>0</v>
      </c>
      <c r="S179">
        <v>0</v>
      </c>
      <c r="T179">
        <v>0</v>
      </c>
      <c r="U179">
        <v>0</v>
      </c>
      <c r="V179">
        <v>0</v>
      </c>
      <c r="W179">
        <v>0.02</v>
      </c>
      <c r="X179">
        <v>2.5000000000000001E-2</v>
      </c>
      <c r="Y179">
        <v>0.03</v>
      </c>
      <c r="Z179">
        <v>3.5000000000000003E-2</v>
      </c>
      <c r="AA179">
        <v>0.04</v>
      </c>
      <c r="AB179">
        <v>4.4999999999999998E-2</v>
      </c>
      <c r="AC179">
        <v>4.9500000000000002E-2</v>
      </c>
      <c r="AD179">
        <v>0</v>
      </c>
      <c r="AE179">
        <v>0</v>
      </c>
      <c r="AF179">
        <v>0</v>
      </c>
      <c r="AG179">
        <v>0</v>
      </c>
      <c r="AH179">
        <v>0</v>
      </c>
      <c r="AI179">
        <v>13850</v>
      </c>
      <c r="AJ179">
        <v>0</v>
      </c>
      <c r="AK179" t="s">
        <v>274</v>
      </c>
      <c r="AL179">
        <v>0</v>
      </c>
      <c r="AM179" t="s">
        <v>274</v>
      </c>
      <c r="AN179" t="s">
        <v>275</v>
      </c>
      <c r="AO179">
        <v>5000</v>
      </c>
      <c r="AP179" t="s">
        <v>276</v>
      </c>
      <c r="AQ179" t="s">
        <v>276</v>
      </c>
      <c r="AR179" t="s">
        <v>276</v>
      </c>
      <c r="AS179" t="s">
        <v>276</v>
      </c>
      <c r="AT179" t="s">
        <v>276</v>
      </c>
      <c r="AU179" t="s">
        <v>276</v>
      </c>
      <c r="AV179" t="s">
        <v>276</v>
      </c>
      <c r="AW179" t="s">
        <v>276</v>
      </c>
      <c r="AX179" t="s">
        <v>276</v>
      </c>
      <c r="AY179" t="s">
        <v>276</v>
      </c>
      <c r="AZ179" t="s">
        <v>276</v>
      </c>
      <c r="BA179" t="s">
        <v>276</v>
      </c>
      <c r="BB179" t="s">
        <v>276</v>
      </c>
      <c r="BC179" t="s">
        <v>276</v>
      </c>
      <c r="BD179" t="s">
        <v>276</v>
      </c>
      <c r="BE179" t="s">
        <v>276</v>
      </c>
      <c r="BF179" t="s">
        <v>276</v>
      </c>
      <c r="BG179" t="s">
        <v>276</v>
      </c>
      <c r="BH179" t="s">
        <v>276</v>
      </c>
      <c r="BI179" t="s">
        <v>276</v>
      </c>
      <c r="BJ179" t="s">
        <v>276</v>
      </c>
      <c r="BK179" t="s">
        <v>276</v>
      </c>
      <c r="BL179" t="s">
        <v>276</v>
      </c>
      <c r="BM179" t="s">
        <v>276</v>
      </c>
      <c r="BN179" t="s">
        <v>276</v>
      </c>
      <c r="BO179" t="s">
        <v>276</v>
      </c>
      <c r="BP179" t="s">
        <v>276</v>
      </c>
      <c r="BQ179" t="s">
        <v>276</v>
      </c>
      <c r="BR179" t="s">
        <v>276</v>
      </c>
      <c r="BS179" t="s">
        <v>276</v>
      </c>
      <c r="BT179" t="s">
        <v>276</v>
      </c>
      <c r="BU179" t="s">
        <v>276</v>
      </c>
      <c r="BV179" t="s">
        <v>276</v>
      </c>
      <c r="BW179" t="s">
        <v>276</v>
      </c>
      <c r="BX179" t="s">
        <v>276</v>
      </c>
      <c r="BY179" t="s">
        <v>276</v>
      </c>
      <c r="BZ179" t="s">
        <v>276</v>
      </c>
      <c r="CA179" t="s">
        <v>276</v>
      </c>
      <c r="CB179" t="s">
        <v>276</v>
      </c>
      <c r="CC179" t="s">
        <v>276</v>
      </c>
      <c r="CD179" t="s">
        <v>276</v>
      </c>
      <c r="CE179" t="s">
        <v>276</v>
      </c>
      <c r="CF179" t="s">
        <v>276</v>
      </c>
      <c r="CG179" t="s">
        <v>276</v>
      </c>
      <c r="CH179" t="s">
        <v>276</v>
      </c>
      <c r="CI179" t="s">
        <v>276</v>
      </c>
      <c r="CJ179" t="s">
        <v>276</v>
      </c>
      <c r="CK179" t="s">
        <v>276</v>
      </c>
      <c r="CL179" t="s">
        <v>276</v>
      </c>
      <c r="CM179" t="s">
        <v>276</v>
      </c>
      <c r="CN179" t="s">
        <v>276</v>
      </c>
      <c r="CO179" t="s">
        <v>276</v>
      </c>
      <c r="CP179" t="s">
        <v>276</v>
      </c>
      <c r="CQ179" t="s">
        <v>276</v>
      </c>
      <c r="CR179" t="s">
        <v>276</v>
      </c>
      <c r="CS179" t="s">
        <v>276</v>
      </c>
      <c r="CT179" t="s">
        <v>276</v>
      </c>
      <c r="CU179" t="s">
        <v>276</v>
      </c>
      <c r="CV179" t="s">
        <v>276</v>
      </c>
      <c r="CW179" t="s">
        <v>276</v>
      </c>
      <c r="CX179" t="s">
        <v>276</v>
      </c>
      <c r="CY179" t="s">
        <v>276</v>
      </c>
      <c r="CZ179" t="s">
        <v>276</v>
      </c>
      <c r="DA179" t="s">
        <v>276</v>
      </c>
      <c r="DB179" t="s">
        <v>276</v>
      </c>
      <c r="DC179" t="s">
        <v>276</v>
      </c>
      <c r="DD179" t="s">
        <v>276</v>
      </c>
      <c r="DE179" t="s">
        <v>276</v>
      </c>
    </row>
    <row r="180" spans="1:109">
      <c r="A180">
        <v>179</v>
      </c>
      <c r="B180" t="s">
        <v>272</v>
      </c>
      <c r="C180" t="s">
        <v>25</v>
      </c>
      <c r="D180">
        <v>30</v>
      </c>
      <c r="E180">
        <v>4</v>
      </c>
      <c r="F180" t="s">
        <v>77</v>
      </c>
      <c r="G180" t="s">
        <v>273</v>
      </c>
      <c r="H180">
        <v>2024</v>
      </c>
      <c r="I180">
        <v>2023</v>
      </c>
      <c r="J180">
        <v>0</v>
      </c>
      <c r="K180">
        <v>3600</v>
      </c>
      <c r="L180">
        <v>6300</v>
      </c>
      <c r="M180">
        <v>9700</v>
      </c>
      <c r="N180">
        <v>13000</v>
      </c>
      <c r="O180">
        <v>16800</v>
      </c>
      <c r="P180">
        <v>21600</v>
      </c>
      <c r="Q180">
        <v>9999999</v>
      </c>
      <c r="R180">
        <v>0</v>
      </c>
      <c r="S180">
        <v>0</v>
      </c>
      <c r="T180">
        <v>0</v>
      </c>
      <c r="U180">
        <v>0</v>
      </c>
      <c r="V180">
        <v>0</v>
      </c>
      <c r="W180">
        <v>0.01</v>
      </c>
      <c r="X180">
        <v>0.02</v>
      </c>
      <c r="Y180">
        <v>0.03</v>
      </c>
      <c r="Z180">
        <v>0.04</v>
      </c>
      <c r="AA180">
        <v>0.05</v>
      </c>
      <c r="AB180">
        <v>0.06</v>
      </c>
      <c r="AC180">
        <v>6.7500000000000004E-2</v>
      </c>
      <c r="AD180">
        <v>0</v>
      </c>
      <c r="AE180">
        <v>0</v>
      </c>
      <c r="AF180">
        <v>0</v>
      </c>
      <c r="AG180">
        <v>0</v>
      </c>
      <c r="AH180">
        <v>0</v>
      </c>
      <c r="AI180">
        <v>5540</v>
      </c>
      <c r="AJ180">
        <v>2960</v>
      </c>
      <c r="AK180" t="s">
        <v>274</v>
      </c>
      <c r="AL180">
        <v>2960</v>
      </c>
      <c r="AM180" t="s">
        <v>274</v>
      </c>
      <c r="AN180" t="s">
        <v>275</v>
      </c>
      <c r="AO180">
        <v>5000</v>
      </c>
      <c r="AP180" t="s">
        <v>276</v>
      </c>
      <c r="AQ180" t="s">
        <v>276</v>
      </c>
      <c r="AR180" t="s">
        <v>276</v>
      </c>
      <c r="AS180" t="s">
        <v>276</v>
      </c>
      <c r="AT180" t="s">
        <v>276</v>
      </c>
      <c r="AU180" t="s">
        <v>276</v>
      </c>
      <c r="AV180" t="s">
        <v>276</v>
      </c>
      <c r="AW180" t="s">
        <v>276</v>
      </c>
      <c r="AX180" t="s">
        <v>276</v>
      </c>
      <c r="AY180" t="s">
        <v>276</v>
      </c>
      <c r="AZ180" t="s">
        <v>276</v>
      </c>
      <c r="BA180" t="s">
        <v>276</v>
      </c>
      <c r="BB180" t="s">
        <v>276</v>
      </c>
      <c r="BC180" t="s">
        <v>276</v>
      </c>
      <c r="BD180" t="s">
        <v>276</v>
      </c>
      <c r="BE180" t="s">
        <v>276</v>
      </c>
      <c r="BF180" t="s">
        <v>276</v>
      </c>
      <c r="BG180" t="s">
        <v>276</v>
      </c>
      <c r="BH180" t="s">
        <v>276</v>
      </c>
      <c r="BI180" t="s">
        <v>276</v>
      </c>
      <c r="BJ180" t="s">
        <v>276</v>
      </c>
      <c r="BK180" t="s">
        <v>276</v>
      </c>
      <c r="BL180" t="s">
        <v>276</v>
      </c>
      <c r="BM180" t="s">
        <v>276</v>
      </c>
      <c r="BN180" t="s">
        <v>276</v>
      </c>
      <c r="BO180" t="s">
        <v>276</v>
      </c>
      <c r="BP180" t="s">
        <v>276</v>
      </c>
      <c r="BQ180" t="s">
        <v>276</v>
      </c>
      <c r="BR180" t="s">
        <v>276</v>
      </c>
      <c r="BS180" t="s">
        <v>276</v>
      </c>
      <c r="BT180" t="s">
        <v>276</v>
      </c>
      <c r="BU180" t="s">
        <v>276</v>
      </c>
      <c r="BV180" t="s">
        <v>276</v>
      </c>
      <c r="BW180" t="s">
        <v>276</v>
      </c>
      <c r="BX180" t="s">
        <v>276</v>
      </c>
      <c r="BY180" t="s">
        <v>276</v>
      </c>
      <c r="BZ180" t="s">
        <v>276</v>
      </c>
      <c r="CA180" t="s">
        <v>276</v>
      </c>
      <c r="CB180" t="s">
        <v>276</v>
      </c>
      <c r="CC180" t="s">
        <v>276</v>
      </c>
      <c r="CD180" t="s">
        <v>276</v>
      </c>
      <c r="CE180" t="s">
        <v>276</v>
      </c>
      <c r="CF180" t="s">
        <v>276</v>
      </c>
      <c r="CG180" t="s">
        <v>276</v>
      </c>
      <c r="CH180">
        <v>0.2</v>
      </c>
      <c r="CI180">
        <v>2460</v>
      </c>
      <c r="CJ180" t="s">
        <v>276</v>
      </c>
      <c r="CK180" t="s">
        <v>276</v>
      </c>
      <c r="CL180" t="s">
        <v>276</v>
      </c>
      <c r="CM180" t="s">
        <v>276</v>
      </c>
      <c r="CN180" t="s">
        <v>276</v>
      </c>
      <c r="CO180" t="s">
        <v>276</v>
      </c>
      <c r="CP180" t="s">
        <v>276</v>
      </c>
      <c r="CQ180" t="s">
        <v>276</v>
      </c>
      <c r="CR180" t="s">
        <v>276</v>
      </c>
      <c r="CS180" t="s">
        <v>276</v>
      </c>
      <c r="CT180" t="s">
        <v>276</v>
      </c>
      <c r="CU180" t="s">
        <v>276</v>
      </c>
      <c r="CV180" t="s">
        <v>276</v>
      </c>
      <c r="CW180" t="s">
        <v>276</v>
      </c>
      <c r="CX180" t="s">
        <v>276</v>
      </c>
      <c r="CY180" t="s">
        <v>276</v>
      </c>
      <c r="CZ180" t="s">
        <v>276</v>
      </c>
      <c r="DA180" t="s">
        <v>276</v>
      </c>
      <c r="DB180" t="s">
        <v>276</v>
      </c>
      <c r="DC180" t="s">
        <v>276</v>
      </c>
      <c r="DD180" t="s">
        <v>276</v>
      </c>
      <c r="DE180" t="s">
        <v>276</v>
      </c>
    </row>
    <row r="181" spans="1:109">
      <c r="A181">
        <v>180</v>
      </c>
      <c r="B181" t="s">
        <v>272</v>
      </c>
      <c r="C181" t="s">
        <v>26</v>
      </c>
      <c r="D181">
        <v>31</v>
      </c>
      <c r="E181">
        <v>4</v>
      </c>
      <c r="F181" t="s">
        <v>77</v>
      </c>
      <c r="G181" t="s">
        <v>273</v>
      </c>
      <c r="H181">
        <v>2024</v>
      </c>
      <c r="I181">
        <v>2023</v>
      </c>
      <c r="J181">
        <v>0</v>
      </c>
      <c r="K181">
        <v>3700</v>
      </c>
      <c r="L181">
        <v>22170</v>
      </c>
      <c r="M181">
        <v>35730</v>
      </c>
      <c r="N181">
        <v>9999999</v>
      </c>
      <c r="O181">
        <v>0</v>
      </c>
      <c r="P181">
        <v>0</v>
      </c>
      <c r="Q181">
        <v>0</v>
      </c>
      <c r="R181">
        <v>0</v>
      </c>
      <c r="S181">
        <v>0</v>
      </c>
      <c r="T181">
        <v>0</v>
      </c>
      <c r="U181">
        <v>0</v>
      </c>
      <c r="V181">
        <v>0</v>
      </c>
      <c r="W181">
        <v>2.46E-2</v>
      </c>
      <c r="X181">
        <v>3.5099999999999999E-2</v>
      </c>
      <c r="Y181">
        <v>5.0099999999999999E-2</v>
      </c>
      <c r="Z181">
        <v>6.6400000000000001E-2</v>
      </c>
      <c r="AA181">
        <v>0</v>
      </c>
      <c r="AB181">
        <v>0</v>
      </c>
      <c r="AC181">
        <v>0</v>
      </c>
      <c r="AD181">
        <v>0</v>
      </c>
      <c r="AE181">
        <v>0</v>
      </c>
      <c r="AF181">
        <v>0</v>
      </c>
      <c r="AG181">
        <v>0</v>
      </c>
      <c r="AH181">
        <v>0</v>
      </c>
      <c r="AI181">
        <v>7900</v>
      </c>
      <c r="AJ181">
        <v>157</v>
      </c>
      <c r="AK181" t="s">
        <v>275</v>
      </c>
      <c r="AL181">
        <v>157</v>
      </c>
      <c r="AM181" t="s">
        <v>275</v>
      </c>
      <c r="AN181" t="s">
        <v>274</v>
      </c>
      <c r="AO181">
        <v>0</v>
      </c>
      <c r="AP181" t="s">
        <v>276</v>
      </c>
      <c r="AQ181" t="s">
        <v>276</v>
      </c>
      <c r="AR181" t="s">
        <v>276</v>
      </c>
      <c r="AS181" t="s">
        <v>276</v>
      </c>
      <c r="AT181" t="s">
        <v>276</v>
      </c>
      <c r="AU181" t="s">
        <v>276</v>
      </c>
      <c r="AV181" t="s">
        <v>276</v>
      </c>
      <c r="AW181" t="s">
        <v>276</v>
      </c>
      <c r="AX181" t="s">
        <v>276</v>
      </c>
      <c r="AY181" t="s">
        <v>276</v>
      </c>
      <c r="AZ181" t="s">
        <v>276</v>
      </c>
      <c r="BA181" t="s">
        <v>276</v>
      </c>
      <c r="BB181" t="s">
        <v>276</v>
      </c>
      <c r="BC181" t="s">
        <v>276</v>
      </c>
      <c r="BD181" t="s">
        <v>276</v>
      </c>
      <c r="BE181" t="s">
        <v>276</v>
      </c>
      <c r="BF181" t="s">
        <v>276</v>
      </c>
      <c r="BG181" t="s">
        <v>276</v>
      </c>
      <c r="BH181" t="s">
        <v>276</v>
      </c>
      <c r="BI181" t="s">
        <v>276</v>
      </c>
      <c r="BJ181" t="s">
        <v>276</v>
      </c>
      <c r="BK181" t="s">
        <v>276</v>
      </c>
      <c r="BL181" t="s">
        <v>276</v>
      </c>
      <c r="BM181" t="s">
        <v>276</v>
      </c>
      <c r="BN181" t="s">
        <v>276</v>
      </c>
      <c r="BO181" t="s">
        <v>276</v>
      </c>
      <c r="BP181" t="s">
        <v>276</v>
      </c>
      <c r="BQ181" t="s">
        <v>276</v>
      </c>
      <c r="BR181" t="s">
        <v>276</v>
      </c>
      <c r="BS181" t="s">
        <v>276</v>
      </c>
      <c r="BT181" t="s">
        <v>276</v>
      </c>
      <c r="BU181" t="s">
        <v>276</v>
      </c>
      <c r="BV181" t="s">
        <v>276</v>
      </c>
      <c r="BW181" t="s">
        <v>276</v>
      </c>
      <c r="BX181" t="s">
        <v>276</v>
      </c>
      <c r="BY181" t="s">
        <v>276</v>
      </c>
      <c r="BZ181" t="s">
        <v>276</v>
      </c>
      <c r="CA181" t="s">
        <v>276</v>
      </c>
      <c r="CB181" t="s">
        <v>276</v>
      </c>
      <c r="CC181" t="s">
        <v>276</v>
      </c>
      <c r="CD181" t="s">
        <v>276</v>
      </c>
      <c r="CE181" t="s">
        <v>276</v>
      </c>
      <c r="CF181" t="s">
        <v>276</v>
      </c>
      <c r="CG181" t="s">
        <v>276</v>
      </c>
      <c r="CH181" t="s">
        <v>276</v>
      </c>
      <c r="CI181" t="s">
        <v>276</v>
      </c>
      <c r="CJ181" t="s">
        <v>276</v>
      </c>
      <c r="CK181" t="s">
        <v>276</v>
      </c>
      <c r="CL181" t="s">
        <v>276</v>
      </c>
      <c r="CM181" t="s">
        <v>276</v>
      </c>
      <c r="CN181" t="s">
        <v>276</v>
      </c>
      <c r="CO181" t="s">
        <v>276</v>
      </c>
      <c r="CP181" t="s">
        <v>276</v>
      </c>
      <c r="CQ181" t="s">
        <v>276</v>
      </c>
      <c r="CR181" t="s">
        <v>276</v>
      </c>
      <c r="CS181" t="s">
        <v>276</v>
      </c>
      <c r="CT181" t="s">
        <v>276</v>
      </c>
      <c r="CU181" t="s">
        <v>276</v>
      </c>
      <c r="CV181" t="s">
        <v>276</v>
      </c>
      <c r="CW181" t="s">
        <v>276</v>
      </c>
      <c r="CX181" t="s">
        <v>276</v>
      </c>
      <c r="CY181" t="s">
        <v>276</v>
      </c>
      <c r="CZ181" t="s">
        <v>276</v>
      </c>
      <c r="DA181" t="s">
        <v>276</v>
      </c>
      <c r="DB181" t="s">
        <v>276</v>
      </c>
      <c r="DC181" t="s">
        <v>276</v>
      </c>
      <c r="DD181" t="s">
        <v>276</v>
      </c>
      <c r="DE181" t="s">
        <v>276</v>
      </c>
    </row>
    <row r="182" spans="1:109">
      <c r="A182">
        <v>181</v>
      </c>
      <c r="B182" t="s">
        <v>272</v>
      </c>
      <c r="C182" t="s">
        <v>27</v>
      </c>
      <c r="D182">
        <v>32</v>
      </c>
      <c r="E182">
        <v>4</v>
      </c>
      <c r="F182" t="s">
        <v>77</v>
      </c>
      <c r="G182" t="s">
        <v>273</v>
      </c>
      <c r="H182">
        <v>2024</v>
      </c>
      <c r="I182">
        <v>2023</v>
      </c>
      <c r="J182">
        <v>0</v>
      </c>
      <c r="K182">
        <v>9999999</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t="s">
        <v>274</v>
      </c>
      <c r="AL182">
        <v>0</v>
      </c>
      <c r="AM182" t="s">
        <v>274</v>
      </c>
      <c r="AN182" t="s">
        <v>274</v>
      </c>
      <c r="AO182">
        <v>0</v>
      </c>
      <c r="AP182" t="s">
        <v>276</v>
      </c>
      <c r="AQ182" t="s">
        <v>276</v>
      </c>
      <c r="AR182" t="s">
        <v>276</v>
      </c>
      <c r="AS182" t="s">
        <v>276</v>
      </c>
      <c r="AT182" t="s">
        <v>276</v>
      </c>
      <c r="AU182" t="s">
        <v>276</v>
      </c>
      <c r="AV182" t="s">
        <v>276</v>
      </c>
      <c r="AW182" t="s">
        <v>276</v>
      </c>
      <c r="AX182" t="s">
        <v>276</v>
      </c>
      <c r="AY182" t="s">
        <v>276</v>
      </c>
      <c r="AZ182" t="s">
        <v>276</v>
      </c>
      <c r="BA182" t="s">
        <v>276</v>
      </c>
      <c r="BB182" t="s">
        <v>276</v>
      </c>
      <c r="BC182" t="s">
        <v>276</v>
      </c>
      <c r="BD182" t="s">
        <v>276</v>
      </c>
      <c r="BE182" t="s">
        <v>276</v>
      </c>
      <c r="BF182" t="s">
        <v>276</v>
      </c>
      <c r="BG182" t="s">
        <v>276</v>
      </c>
      <c r="BH182" t="s">
        <v>276</v>
      </c>
      <c r="BI182" t="s">
        <v>276</v>
      </c>
      <c r="BJ182" t="s">
        <v>276</v>
      </c>
      <c r="BK182" t="s">
        <v>276</v>
      </c>
      <c r="BL182" t="s">
        <v>276</v>
      </c>
      <c r="BM182" t="s">
        <v>276</v>
      </c>
      <c r="BN182" t="s">
        <v>276</v>
      </c>
      <c r="BO182" t="s">
        <v>276</v>
      </c>
      <c r="BP182" t="s">
        <v>276</v>
      </c>
      <c r="BQ182" t="s">
        <v>276</v>
      </c>
      <c r="BR182" t="s">
        <v>276</v>
      </c>
      <c r="BS182" t="s">
        <v>276</v>
      </c>
      <c r="BT182" t="s">
        <v>276</v>
      </c>
      <c r="BU182" t="s">
        <v>276</v>
      </c>
      <c r="BV182" t="s">
        <v>276</v>
      </c>
      <c r="BW182" t="s">
        <v>276</v>
      </c>
      <c r="BX182" t="s">
        <v>276</v>
      </c>
      <c r="BY182" t="s">
        <v>276</v>
      </c>
      <c r="BZ182" t="s">
        <v>276</v>
      </c>
      <c r="CA182" t="s">
        <v>276</v>
      </c>
      <c r="CB182" t="s">
        <v>276</v>
      </c>
      <c r="CC182" t="s">
        <v>276</v>
      </c>
      <c r="CD182" t="s">
        <v>276</v>
      </c>
      <c r="CE182" t="s">
        <v>276</v>
      </c>
      <c r="CF182" t="s">
        <v>276</v>
      </c>
      <c r="CG182" t="s">
        <v>276</v>
      </c>
      <c r="CH182" t="s">
        <v>276</v>
      </c>
      <c r="CI182" t="s">
        <v>276</v>
      </c>
      <c r="CJ182" t="s">
        <v>276</v>
      </c>
      <c r="CK182" t="s">
        <v>276</v>
      </c>
      <c r="CL182" t="s">
        <v>276</v>
      </c>
      <c r="CM182" t="s">
        <v>276</v>
      </c>
      <c r="CN182" t="s">
        <v>276</v>
      </c>
      <c r="CO182" t="s">
        <v>276</v>
      </c>
      <c r="CP182" t="s">
        <v>276</v>
      </c>
      <c r="CQ182" t="s">
        <v>276</v>
      </c>
      <c r="CR182" t="s">
        <v>276</v>
      </c>
      <c r="CS182" t="s">
        <v>276</v>
      </c>
      <c r="CT182" t="s">
        <v>276</v>
      </c>
      <c r="CU182" t="s">
        <v>276</v>
      </c>
      <c r="CV182" t="s">
        <v>276</v>
      </c>
      <c r="CW182" t="s">
        <v>276</v>
      </c>
      <c r="CX182" t="s">
        <v>276</v>
      </c>
      <c r="CY182" t="s">
        <v>276</v>
      </c>
      <c r="CZ182" t="s">
        <v>276</v>
      </c>
      <c r="DA182" t="s">
        <v>276</v>
      </c>
      <c r="DB182" t="s">
        <v>276</v>
      </c>
      <c r="DC182" t="s">
        <v>276</v>
      </c>
      <c r="DD182" t="s">
        <v>276</v>
      </c>
      <c r="DE182" t="s">
        <v>276</v>
      </c>
    </row>
    <row r="183" spans="1:109">
      <c r="A183">
        <v>182</v>
      </c>
      <c r="B183" t="s">
        <v>272</v>
      </c>
      <c r="C183" t="s">
        <v>28</v>
      </c>
      <c r="D183">
        <v>33</v>
      </c>
      <c r="E183">
        <v>4</v>
      </c>
      <c r="F183" t="s">
        <v>77</v>
      </c>
      <c r="G183" t="s">
        <v>277</v>
      </c>
      <c r="H183">
        <v>2024</v>
      </c>
      <c r="I183">
        <v>2023</v>
      </c>
      <c r="J183">
        <v>0</v>
      </c>
      <c r="K183">
        <v>9999999</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2400</v>
      </c>
      <c r="AK183" t="s">
        <v>274</v>
      </c>
      <c r="AL183">
        <v>0</v>
      </c>
      <c r="AM183" t="s">
        <v>274</v>
      </c>
      <c r="AN183" t="s">
        <v>274</v>
      </c>
      <c r="AO183">
        <v>0</v>
      </c>
      <c r="AP183" t="s">
        <v>276</v>
      </c>
      <c r="AQ183" t="s">
        <v>276</v>
      </c>
      <c r="AR183" t="s">
        <v>276</v>
      </c>
      <c r="AS183" t="s">
        <v>276</v>
      </c>
      <c r="AT183" t="s">
        <v>276</v>
      </c>
      <c r="AU183" t="s">
        <v>276</v>
      </c>
      <c r="AV183" t="s">
        <v>276</v>
      </c>
      <c r="AW183" t="s">
        <v>276</v>
      </c>
      <c r="AX183" t="s">
        <v>276</v>
      </c>
      <c r="AY183" t="s">
        <v>276</v>
      </c>
      <c r="AZ183" t="s">
        <v>276</v>
      </c>
      <c r="BA183" t="s">
        <v>276</v>
      </c>
      <c r="BB183" t="s">
        <v>276</v>
      </c>
      <c r="BC183" t="s">
        <v>276</v>
      </c>
      <c r="BD183" t="s">
        <v>276</v>
      </c>
      <c r="BE183" t="s">
        <v>276</v>
      </c>
      <c r="BF183" t="s">
        <v>276</v>
      </c>
      <c r="BG183" t="s">
        <v>276</v>
      </c>
      <c r="BH183" t="s">
        <v>276</v>
      </c>
      <c r="BI183" t="s">
        <v>276</v>
      </c>
      <c r="BJ183" t="s">
        <v>276</v>
      </c>
      <c r="BK183" t="s">
        <v>276</v>
      </c>
      <c r="BL183" t="s">
        <v>276</v>
      </c>
      <c r="BM183" t="s">
        <v>276</v>
      </c>
      <c r="BN183" t="s">
        <v>276</v>
      </c>
      <c r="BO183" t="s">
        <v>276</v>
      </c>
      <c r="BP183" t="s">
        <v>276</v>
      </c>
      <c r="BQ183" t="s">
        <v>276</v>
      </c>
      <c r="BR183" t="s">
        <v>276</v>
      </c>
      <c r="BS183" t="s">
        <v>276</v>
      </c>
      <c r="BT183" t="s">
        <v>276</v>
      </c>
      <c r="BU183" t="s">
        <v>276</v>
      </c>
      <c r="BV183" t="s">
        <v>276</v>
      </c>
      <c r="BW183" t="s">
        <v>276</v>
      </c>
      <c r="BX183" t="s">
        <v>276</v>
      </c>
      <c r="BY183" t="s">
        <v>276</v>
      </c>
      <c r="BZ183" t="s">
        <v>276</v>
      </c>
      <c r="CA183" t="s">
        <v>276</v>
      </c>
      <c r="CB183" t="s">
        <v>276</v>
      </c>
      <c r="CC183" t="s">
        <v>276</v>
      </c>
      <c r="CD183" t="s">
        <v>276</v>
      </c>
      <c r="CE183" t="s">
        <v>276</v>
      </c>
      <c r="CF183" t="s">
        <v>276</v>
      </c>
      <c r="CG183" t="s">
        <v>276</v>
      </c>
      <c r="CH183" t="s">
        <v>276</v>
      </c>
      <c r="CI183" t="s">
        <v>276</v>
      </c>
      <c r="CJ183" t="s">
        <v>276</v>
      </c>
      <c r="CK183" t="s">
        <v>276</v>
      </c>
      <c r="CL183" t="s">
        <v>276</v>
      </c>
      <c r="CM183" t="s">
        <v>276</v>
      </c>
      <c r="CN183" t="s">
        <v>276</v>
      </c>
      <c r="CO183" t="s">
        <v>276</v>
      </c>
      <c r="CP183" t="s">
        <v>276</v>
      </c>
      <c r="CQ183" t="s">
        <v>276</v>
      </c>
      <c r="CR183" t="s">
        <v>276</v>
      </c>
      <c r="CS183" t="s">
        <v>276</v>
      </c>
      <c r="CT183" t="s">
        <v>276</v>
      </c>
      <c r="CU183" t="s">
        <v>276</v>
      </c>
      <c r="CV183" t="s">
        <v>276</v>
      </c>
      <c r="CW183" t="s">
        <v>276</v>
      </c>
      <c r="CX183" t="s">
        <v>276</v>
      </c>
      <c r="CY183" t="s">
        <v>276</v>
      </c>
      <c r="CZ183" t="s">
        <v>276</v>
      </c>
      <c r="DA183" t="s">
        <v>276</v>
      </c>
      <c r="DB183" t="s">
        <v>276</v>
      </c>
      <c r="DC183" t="s">
        <v>276</v>
      </c>
      <c r="DD183" t="s">
        <v>276</v>
      </c>
      <c r="DE183" t="s">
        <v>276</v>
      </c>
    </row>
    <row r="184" spans="1:109">
      <c r="A184">
        <v>183</v>
      </c>
      <c r="B184" t="s">
        <v>272</v>
      </c>
      <c r="C184" t="s">
        <v>29</v>
      </c>
      <c r="D184">
        <v>34</v>
      </c>
      <c r="E184">
        <v>4</v>
      </c>
      <c r="F184" t="s">
        <v>77</v>
      </c>
      <c r="G184" t="s">
        <v>273</v>
      </c>
      <c r="H184">
        <v>2024</v>
      </c>
      <c r="I184">
        <v>2023</v>
      </c>
      <c r="J184">
        <v>0</v>
      </c>
      <c r="K184">
        <v>20000</v>
      </c>
      <c r="L184">
        <v>35000</v>
      </c>
      <c r="M184">
        <v>40000</v>
      </c>
      <c r="N184">
        <v>75000</v>
      </c>
      <c r="O184" s="78">
        <v>500000</v>
      </c>
      <c r="P184" s="78">
        <v>1000000</v>
      </c>
      <c r="Q184">
        <v>9999999</v>
      </c>
      <c r="R184">
        <v>0</v>
      </c>
      <c r="S184">
        <v>0</v>
      </c>
      <c r="T184">
        <v>0</v>
      </c>
      <c r="U184">
        <v>0</v>
      </c>
      <c r="V184">
        <v>0</v>
      </c>
      <c r="W184">
        <v>1.4E-2</v>
      </c>
      <c r="X184">
        <v>1.7500000000000002E-2</v>
      </c>
      <c r="Y184">
        <v>3.5000000000000003E-2</v>
      </c>
      <c r="Z184">
        <v>5.525E-2</v>
      </c>
      <c r="AA184">
        <v>6.3700000000000007E-2</v>
      </c>
      <c r="AB184">
        <v>8.9700000000000002E-2</v>
      </c>
      <c r="AC184">
        <v>0.1075</v>
      </c>
      <c r="AD184">
        <v>0</v>
      </c>
      <c r="AE184">
        <v>0</v>
      </c>
      <c r="AF184">
        <v>0</v>
      </c>
      <c r="AG184">
        <v>0</v>
      </c>
      <c r="AH184">
        <v>0</v>
      </c>
      <c r="AI184">
        <v>0</v>
      </c>
      <c r="AJ184">
        <v>1000</v>
      </c>
      <c r="AK184" t="s">
        <v>274</v>
      </c>
      <c r="AL184">
        <v>1500</v>
      </c>
      <c r="AM184" t="s">
        <v>274</v>
      </c>
      <c r="AN184" t="s">
        <v>274</v>
      </c>
      <c r="AO184">
        <v>0</v>
      </c>
      <c r="AP184" t="s">
        <v>276</v>
      </c>
      <c r="AQ184" t="s">
        <v>276</v>
      </c>
      <c r="AR184" t="s">
        <v>276</v>
      </c>
      <c r="AS184" t="s">
        <v>276</v>
      </c>
      <c r="AT184" t="s">
        <v>276</v>
      </c>
      <c r="AU184" t="s">
        <v>276</v>
      </c>
      <c r="AV184" t="s">
        <v>276</v>
      </c>
      <c r="AW184" t="s">
        <v>276</v>
      </c>
      <c r="AX184" t="s">
        <v>276</v>
      </c>
      <c r="AY184" t="s">
        <v>276</v>
      </c>
      <c r="AZ184" t="s">
        <v>276</v>
      </c>
      <c r="BA184" t="s">
        <v>276</v>
      </c>
      <c r="BB184" t="s">
        <v>276</v>
      </c>
      <c r="BC184" t="s">
        <v>276</v>
      </c>
      <c r="BD184" t="s">
        <v>276</v>
      </c>
      <c r="BE184" t="s">
        <v>276</v>
      </c>
      <c r="BF184" t="s">
        <v>276</v>
      </c>
      <c r="BG184" t="s">
        <v>276</v>
      </c>
      <c r="BH184" t="s">
        <v>276</v>
      </c>
      <c r="BI184" t="s">
        <v>276</v>
      </c>
      <c r="BJ184" t="s">
        <v>276</v>
      </c>
      <c r="BK184" t="s">
        <v>276</v>
      </c>
      <c r="BL184" t="s">
        <v>276</v>
      </c>
      <c r="BM184" t="s">
        <v>276</v>
      </c>
      <c r="BN184" t="s">
        <v>276</v>
      </c>
      <c r="BO184" t="s">
        <v>276</v>
      </c>
      <c r="BP184" t="s">
        <v>276</v>
      </c>
      <c r="BQ184" t="s">
        <v>276</v>
      </c>
      <c r="BR184" t="s">
        <v>276</v>
      </c>
      <c r="BS184" t="s">
        <v>276</v>
      </c>
      <c r="BT184" t="s">
        <v>276</v>
      </c>
      <c r="BU184" t="s">
        <v>276</v>
      </c>
      <c r="BV184" t="s">
        <v>276</v>
      </c>
      <c r="BW184" t="s">
        <v>276</v>
      </c>
      <c r="BX184" t="s">
        <v>276</v>
      </c>
      <c r="BY184" t="s">
        <v>276</v>
      </c>
      <c r="BZ184" t="s">
        <v>276</v>
      </c>
      <c r="CA184" t="s">
        <v>276</v>
      </c>
      <c r="CB184" t="s">
        <v>276</v>
      </c>
      <c r="CC184" t="s">
        <v>276</v>
      </c>
      <c r="CD184" t="s">
        <v>276</v>
      </c>
      <c r="CE184" t="s">
        <v>276</v>
      </c>
      <c r="CF184" t="s">
        <v>276</v>
      </c>
      <c r="CG184" t="s">
        <v>276</v>
      </c>
      <c r="CH184" t="s">
        <v>276</v>
      </c>
      <c r="CI184" t="s">
        <v>276</v>
      </c>
      <c r="CJ184" t="s">
        <v>276</v>
      </c>
      <c r="CK184" t="s">
        <v>276</v>
      </c>
      <c r="CL184" t="s">
        <v>276</v>
      </c>
      <c r="CM184" t="s">
        <v>276</v>
      </c>
      <c r="CN184" t="s">
        <v>276</v>
      </c>
      <c r="CO184" t="s">
        <v>276</v>
      </c>
      <c r="CP184" t="s">
        <v>276</v>
      </c>
      <c r="CQ184" t="s">
        <v>276</v>
      </c>
      <c r="CR184" t="s">
        <v>276</v>
      </c>
      <c r="CS184" t="s">
        <v>276</v>
      </c>
      <c r="CT184" t="s">
        <v>276</v>
      </c>
      <c r="CU184" t="s">
        <v>276</v>
      </c>
      <c r="CV184" t="s">
        <v>276</v>
      </c>
      <c r="CW184" t="s">
        <v>276</v>
      </c>
      <c r="CX184" t="s">
        <v>276</v>
      </c>
      <c r="CY184" t="s">
        <v>276</v>
      </c>
      <c r="CZ184" t="s">
        <v>276</v>
      </c>
      <c r="DA184" t="s">
        <v>276</v>
      </c>
      <c r="DB184" t="s">
        <v>276</v>
      </c>
      <c r="DC184" t="s">
        <v>276</v>
      </c>
      <c r="DD184" t="s">
        <v>276</v>
      </c>
      <c r="DE184" t="s">
        <v>276</v>
      </c>
    </row>
    <row r="185" spans="1:109">
      <c r="A185">
        <v>184</v>
      </c>
      <c r="B185" t="s">
        <v>272</v>
      </c>
      <c r="C185" t="s">
        <v>30</v>
      </c>
      <c r="D185">
        <v>35</v>
      </c>
      <c r="E185">
        <v>4</v>
      </c>
      <c r="F185" t="s">
        <v>77</v>
      </c>
      <c r="G185" t="s">
        <v>273</v>
      </c>
      <c r="H185">
        <v>2024</v>
      </c>
      <c r="I185">
        <v>2023</v>
      </c>
      <c r="J185">
        <v>0</v>
      </c>
      <c r="K185">
        <v>5500</v>
      </c>
      <c r="L185">
        <v>11000</v>
      </c>
      <c r="M185">
        <v>16000</v>
      </c>
      <c r="N185">
        <v>210000</v>
      </c>
      <c r="O185">
        <v>9999999</v>
      </c>
      <c r="P185">
        <v>0</v>
      </c>
      <c r="Q185">
        <v>0</v>
      </c>
      <c r="R185">
        <v>0</v>
      </c>
      <c r="S185">
        <v>0</v>
      </c>
      <c r="T185">
        <v>0</v>
      </c>
      <c r="U185">
        <v>0</v>
      </c>
      <c r="V185">
        <v>0</v>
      </c>
      <c r="W185">
        <v>1.7000000000000001E-2</v>
      </c>
      <c r="X185">
        <v>3.2000000000000001E-2</v>
      </c>
      <c r="Y185">
        <v>4.7E-2</v>
      </c>
      <c r="Z185">
        <v>4.9000000000000002E-2</v>
      </c>
      <c r="AA185">
        <v>5.8999999999999997E-2</v>
      </c>
      <c r="AB185">
        <v>0</v>
      </c>
      <c r="AC185">
        <v>0</v>
      </c>
      <c r="AD185">
        <v>0</v>
      </c>
      <c r="AE185">
        <v>0</v>
      </c>
      <c r="AF185">
        <v>0</v>
      </c>
      <c r="AG185">
        <v>0</v>
      </c>
      <c r="AH185">
        <v>0</v>
      </c>
      <c r="AI185">
        <v>13850</v>
      </c>
      <c r="AJ185">
        <v>0</v>
      </c>
      <c r="AK185" t="s">
        <v>274</v>
      </c>
      <c r="AL185">
        <v>4000</v>
      </c>
      <c r="AM185" t="s">
        <v>274</v>
      </c>
      <c r="AN185" t="s">
        <v>274</v>
      </c>
      <c r="AO185">
        <v>0</v>
      </c>
      <c r="AP185" t="s">
        <v>276</v>
      </c>
      <c r="AQ185" t="s">
        <v>276</v>
      </c>
      <c r="AR185" t="s">
        <v>276</v>
      </c>
      <c r="AS185" t="s">
        <v>276</v>
      </c>
      <c r="AT185" t="s">
        <v>276</v>
      </c>
      <c r="AU185" t="s">
        <v>276</v>
      </c>
      <c r="AV185" t="s">
        <v>276</v>
      </c>
      <c r="AW185" t="s">
        <v>276</v>
      </c>
      <c r="AX185" t="s">
        <v>276</v>
      </c>
      <c r="AY185" t="s">
        <v>276</v>
      </c>
      <c r="AZ185" t="s">
        <v>276</v>
      </c>
      <c r="BA185" t="s">
        <v>276</v>
      </c>
      <c r="BB185" t="s">
        <v>276</v>
      </c>
      <c r="BC185" t="s">
        <v>276</v>
      </c>
      <c r="BD185" t="s">
        <v>276</v>
      </c>
      <c r="BE185" t="s">
        <v>276</v>
      </c>
      <c r="BF185" t="s">
        <v>276</v>
      </c>
      <c r="BG185" t="s">
        <v>276</v>
      </c>
      <c r="BH185" t="s">
        <v>276</v>
      </c>
      <c r="BI185" t="s">
        <v>276</v>
      </c>
      <c r="BJ185" t="s">
        <v>276</v>
      </c>
      <c r="BK185" t="s">
        <v>276</v>
      </c>
      <c r="BL185" t="s">
        <v>276</v>
      </c>
      <c r="BM185" t="s">
        <v>276</v>
      </c>
      <c r="BN185" t="s">
        <v>276</v>
      </c>
      <c r="BO185" t="s">
        <v>276</v>
      </c>
      <c r="BP185" t="s">
        <v>276</v>
      </c>
      <c r="BQ185" t="s">
        <v>276</v>
      </c>
      <c r="BR185" t="s">
        <v>276</v>
      </c>
      <c r="BS185" t="s">
        <v>276</v>
      </c>
      <c r="BT185" t="s">
        <v>276</v>
      </c>
      <c r="BU185" t="s">
        <v>276</v>
      </c>
      <c r="BV185" t="s">
        <v>276</v>
      </c>
      <c r="BW185" t="s">
        <v>276</v>
      </c>
      <c r="BX185" t="s">
        <v>276</v>
      </c>
      <c r="BY185" t="s">
        <v>276</v>
      </c>
      <c r="BZ185" t="s">
        <v>276</v>
      </c>
      <c r="CA185" t="s">
        <v>276</v>
      </c>
      <c r="CB185" t="s">
        <v>276</v>
      </c>
      <c r="CC185" t="s">
        <v>276</v>
      </c>
      <c r="CD185" t="s">
        <v>276</v>
      </c>
      <c r="CE185" t="s">
        <v>276</v>
      </c>
      <c r="CF185" t="s">
        <v>276</v>
      </c>
      <c r="CG185" t="s">
        <v>276</v>
      </c>
      <c r="CH185" t="s">
        <v>276</v>
      </c>
      <c r="CI185" t="s">
        <v>276</v>
      </c>
      <c r="CJ185" t="s">
        <v>276</v>
      </c>
      <c r="CK185" t="s">
        <v>276</v>
      </c>
      <c r="CL185" t="s">
        <v>276</v>
      </c>
      <c r="CM185" t="s">
        <v>276</v>
      </c>
      <c r="CN185" t="s">
        <v>276</v>
      </c>
      <c r="CO185" t="s">
        <v>276</v>
      </c>
      <c r="CP185" t="s">
        <v>276</v>
      </c>
      <c r="CQ185" t="s">
        <v>276</v>
      </c>
      <c r="CR185" t="s">
        <v>276</v>
      </c>
      <c r="CS185" t="s">
        <v>276</v>
      </c>
      <c r="CT185" t="s">
        <v>276</v>
      </c>
      <c r="CU185" t="s">
        <v>276</v>
      </c>
      <c r="CV185" t="s">
        <v>276</v>
      </c>
      <c r="CW185" t="s">
        <v>276</v>
      </c>
      <c r="CX185" t="s">
        <v>276</v>
      </c>
      <c r="CY185" t="s">
        <v>276</v>
      </c>
      <c r="CZ185" t="s">
        <v>276</v>
      </c>
      <c r="DA185" t="s">
        <v>276</v>
      </c>
      <c r="DB185" t="s">
        <v>276</v>
      </c>
      <c r="DC185" t="s">
        <v>276</v>
      </c>
      <c r="DD185" t="s">
        <v>276</v>
      </c>
      <c r="DE185" t="s">
        <v>276</v>
      </c>
    </row>
    <row r="186" spans="1:109">
      <c r="A186">
        <v>185</v>
      </c>
      <c r="B186" t="s">
        <v>272</v>
      </c>
      <c r="C186" t="s">
        <v>31</v>
      </c>
      <c r="D186">
        <v>36</v>
      </c>
      <c r="E186">
        <v>4</v>
      </c>
      <c r="F186" t="s">
        <v>77</v>
      </c>
      <c r="G186" t="s">
        <v>273</v>
      </c>
      <c r="H186">
        <v>2024</v>
      </c>
      <c r="I186">
        <v>2023</v>
      </c>
      <c r="J186">
        <v>0</v>
      </c>
      <c r="K186">
        <v>8500</v>
      </c>
      <c r="L186">
        <v>11700</v>
      </c>
      <c r="M186">
        <v>13900</v>
      </c>
      <c r="N186">
        <v>80650</v>
      </c>
      <c r="O186">
        <v>215400</v>
      </c>
      <c r="P186">
        <v>1077550</v>
      </c>
      <c r="Q186" s="78">
        <v>5000000</v>
      </c>
      <c r="R186" s="78">
        <v>25000000</v>
      </c>
      <c r="S186">
        <v>9999999</v>
      </c>
      <c r="T186">
        <v>0</v>
      </c>
      <c r="U186">
        <v>0</v>
      </c>
      <c r="V186">
        <v>0</v>
      </c>
      <c r="W186">
        <v>0.04</v>
      </c>
      <c r="X186">
        <v>4.4999999999999998E-2</v>
      </c>
      <c r="Y186">
        <v>5.2499999999999998E-2</v>
      </c>
      <c r="Z186">
        <v>5.5E-2</v>
      </c>
      <c r="AA186">
        <v>0.06</v>
      </c>
      <c r="AB186">
        <v>6.8500000000000005E-2</v>
      </c>
      <c r="AC186">
        <v>9.6500000000000002E-2</v>
      </c>
      <c r="AD186">
        <v>0.10299999999999999</v>
      </c>
      <c r="AE186">
        <v>0.109</v>
      </c>
      <c r="AF186">
        <v>0</v>
      </c>
      <c r="AG186">
        <v>0</v>
      </c>
      <c r="AH186">
        <v>0</v>
      </c>
      <c r="AI186">
        <v>8000</v>
      </c>
      <c r="AJ186">
        <v>0</v>
      </c>
      <c r="AK186" t="s">
        <v>274</v>
      </c>
      <c r="AL186">
        <v>1000</v>
      </c>
      <c r="AM186" t="s">
        <v>274</v>
      </c>
      <c r="AN186" t="s">
        <v>274</v>
      </c>
      <c r="AO186">
        <v>0</v>
      </c>
      <c r="AP186" t="s">
        <v>276</v>
      </c>
      <c r="AQ186" t="s">
        <v>276</v>
      </c>
      <c r="AR186" t="s">
        <v>276</v>
      </c>
      <c r="AS186" t="s">
        <v>276</v>
      </c>
      <c r="AT186" t="s">
        <v>276</v>
      </c>
      <c r="AU186" t="s">
        <v>276</v>
      </c>
      <c r="AV186" t="s">
        <v>276</v>
      </c>
      <c r="AW186" t="s">
        <v>276</v>
      </c>
      <c r="AX186" t="s">
        <v>276</v>
      </c>
      <c r="AY186" t="s">
        <v>276</v>
      </c>
      <c r="AZ186" t="s">
        <v>276</v>
      </c>
      <c r="BA186" t="s">
        <v>276</v>
      </c>
      <c r="BB186" t="s">
        <v>276</v>
      </c>
      <c r="BC186" t="s">
        <v>276</v>
      </c>
      <c r="BD186" t="s">
        <v>276</v>
      </c>
      <c r="BE186" t="s">
        <v>276</v>
      </c>
      <c r="BF186" t="s">
        <v>276</v>
      </c>
      <c r="BG186" t="s">
        <v>276</v>
      </c>
      <c r="BH186" t="s">
        <v>276</v>
      </c>
      <c r="BI186" t="s">
        <v>276</v>
      </c>
      <c r="BJ186" t="s">
        <v>276</v>
      </c>
      <c r="BK186" t="s">
        <v>276</v>
      </c>
      <c r="BL186" t="s">
        <v>276</v>
      </c>
      <c r="BM186" t="s">
        <v>276</v>
      </c>
      <c r="BN186" t="s">
        <v>276</v>
      </c>
      <c r="BO186" t="s">
        <v>276</v>
      </c>
      <c r="BP186" t="s">
        <v>276</v>
      </c>
      <c r="BQ186" t="s">
        <v>276</v>
      </c>
      <c r="BR186" t="s">
        <v>276</v>
      </c>
      <c r="BS186" t="s">
        <v>276</v>
      </c>
      <c r="BT186" t="s">
        <v>276</v>
      </c>
      <c r="BU186" t="s">
        <v>276</v>
      </c>
      <c r="BV186" t="s">
        <v>276</v>
      </c>
      <c r="BW186" t="s">
        <v>276</v>
      </c>
      <c r="BX186" t="s">
        <v>276</v>
      </c>
      <c r="BY186" t="s">
        <v>276</v>
      </c>
      <c r="BZ186" t="s">
        <v>276</v>
      </c>
      <c r="CA186" t="s">
        <v>276</v>
      </c>
      <c r="CB186" t="s">
        <v>276</v>
      </c>
      <c r="CC186" t="s">
        <v>276</v>
      </c>
      <c r="CD186" t="s">
        <v>276</v>
      </c>
      <c r="CE186" t="s">
        <v>276</v>
      </c>
      <c r="CF186" t="s">
        <v>276</v>
      </c>
      <c r="CG186" t="s">
        <v>276</v>
      </c>
      <c r="CH186" t="s">
        <v>276</v>
      </c>
      <c r="CI186" t="s">
        <v>276</v>
      </c>
      <c r="CJ186" t="s">
        <v>276</v>
      </c>
      <c r="CK186" t="s">
        <v>276</v>
      </c>
      <c r="CL186" t="s">
        <v>276</v>
      </c>
      <c r="CM186" t="s">
        <v>276</v>
      </c>
      <c r="CN186" t="s">
        <v>276</v>
      </c>
      <c r="CO186" t="s">
        <v>276</v>
      </c>
      <c r="CP186" t="s">
        <v>276</v>
      </c>
      <c r="CQ186" t="s">
        <v>276</v>
      </c>
      <c r="CR186" t="s">
        <v>276</v>
      </c>
      <c r="CS186" t="s">
        <v>276</v>
      </c>
      <c r="CT186" t="s">
        <v>276</v>
      </c>
      <c r="CU186" t="s">
        <v>276</v>
      </c>
      <c r="CV186" t="s">
        <v>276</v>
      </c>
      <c r="CW186" t="s">
        <v>276</v>
      </c>
      <c r="CX186" t="s">
        <v>276</v>
      </c>
      <c r="CY186" t="s">
        <v>276</v>
      </c>
      <c r="CZ186" t="s">
        <v>276</v>
      </c>
      <c r="DA186" t="s">
        <v>276</v>
      </c>
      <c r="DB186" t="s">
        <v>276</v>
      </c>
      <c r="DC186" t="s">
        <v>276</v>
      </c>
      <c r="DD186" t="s">
        <v>276</v>
      </c>
      <c r="DE186" t="s">
        <v>276</v>
      </c>
    </row>
    <row r="187" spans="1:109">
      <c r="A187">
        <v>186</v>
      </c>
      <c r="B187" t="s">
        <v>272</v>
      </c>
      <c r="C187" t="s">
        <v>32</v>
      </c>
      <c r="D187">
        <v>37</v>
      </c>
      <c r="E187">
        <v>4</v>
      </c>
      <c r="F187" t="s">
        <v>77</v>
      </c>
      <c r="G187" t="s">
        <v>273</v>
      </c>
      <c r="H187">
        <v>2024</v>
      </c>
      <c r="I187">
        <v>2023</v>
      </c>
      <c r="J187">
        <v>0</v>
      </c>
      <c r="K187">
        <v>9999999</v>
      </c>
      <c r="L187">
        <v>0</v>
      </c>
      <c r="M187">
        <v>0</v>
      </c>
      <c r="N187">
        <v>0</v>
      </c>
      <c r="O187">
        <v>0</v>
      </c>
      <c r="P187">
        <v>0</v>
      </c>
      <c r="Q187">
        <v>0</v>
      </c>
      <c r="R187">
        <v>0</v>
      </c>
      <c r="S187">
        <v>0</v>
      </c>
      <c r="T187">
        <v>0</v>
      </c>
      <c r="U187">
        <v>0</v>
      </c>
      <c r="V187">
        <v>0</v>
      </c>
      <c r="W187">
        <v>4.7500000000000001E-2</v>
      </c>
      <c r="X187">
        <v>0</v>
      </c>
      <c r="Y187">
        <v>0</v>
      </c>
      <c r="Z187">
        <v>0</v>
      </c>
      <c r="AA187">
        <v>0</v>
      </c>
      <c r="AB187">
        <v>0</v>
      </c>
      <c r="AC187">
        <v>0</v>
      </c>
      <c r="AD187">
        <v>0</v>
      </c>
      <c r="AE187">
        <v>0</v>
      </c>
      <c r="AF187">
        <v>0</v>
      </c>
      <c r="AG187">
        <v>0</v>
      </c>
      <c r="AH187">
        <v>0</v>
      </c>
      <c r="AI187">
        <v>12750</v>
      </c>
      <c r="AJ187">
        <v>0</v>
      </c>
      <c r="AK187" t="s">
        <v>274</v>
      </c>
      <c r="AL187">
        <v>0</v>
      </c>
      <c r="AM187" t="s">
        <v>274</v>
      </c>
      <c r="AN187" t="s">
        <v>274</v>
      </c>
      <c r="AO187">
        <v>0</v>
      </c>
      <c r="AP187" t="s">
        <v>276</v>
      </c>
      <c r="AQ187" t="s">
        <v>276</v>
      </c>
      <c r="AR187" t="s">
        <v>276</v>
      </c>
      <c r="AS187" t="s">
        <v>276</v>
      </c>
      <c r="AT187" t="s">
        <v>276</v>
      </c>
      <c r="AU187" t="s">
        <v>276</v>
      </c>
      <c r="AV187" t="s">
        <v>276</v>
      </c>
      <c r="AW187" t="s">
        <v>276</v>
      </c>
      <c r="AX187" t="s">
        <v>276</v>
      </c>
      <c r="AY187" t="s">
        <v>276</v>
      </c>
      <c r="AZ187" t="s">
        <v>276</v>
      </c>
      <c r="BA187" t="s">
        <v>276</v>
      </c>
      <c r="BB187" t="s">
        <v>276</v>
      </c>
      <c r="BC187" t="s">
        <v>276</v>
      </c>
      <c r="BD187" t="s">
        <v>276</v>
      </c>
      <c r="BE187" t="s">
        <v>276</v>
      </c>
      <c r="BF187" t="s">
        <v>276</v>
      </c>
      <c r="BG187" t="s">
        <v>276</v>
      </c>
      <c r="BH187" t="s">
        <v>276</v>
      </c>
      <c r="BI187" t="s">
        <v>276</v>
      </c>
      <c r="BJ187" t="s">
        <v>276</v>
      </c>
      <c r="BK187" t="s">
        <v>276</v>
      </c>
      <c r="BL187" t="s">
        <v>276</v>
      </c>
      <c r="BM187" t="s">
        <v>276</v>
      </c>
      <c r="BN187" t="s">
        <v>276</v>
      </c>
      <c r="BO187" t="s">
        <v>276</v>
      </c>
      <c r="BP187" t="s">
        <v>276</v>
      </c>
      <c r="BQ187" t="s">
        <v>276</v>
      </c>
      <c r="BR187" t="s">
        <v>276</v>
      </c>
      <c r="BS187" t="s">
        <v>276</v>
      </c>
      <c r="BT187" t="s">
        <v>276</v>
      </c>
      <c r="BU187" t="s">
        <v>276</v>
      </c>
      <c r="BV187" t="s">
        <v>276</v>
      </c>
      <c r="BW187" t="s">
        <v>276</v>
      </c>
      <c r="BX187" t="s">
        <v>276</v>
      </c>
      <c r="BY187" t="s">
        <v>276</v>
      </c>
      <c r="BZ187" t="s">
        <v>276</v>
      </c>
      <c r="CA187" t="s">
        <v>276</v>
      </c>
      <c r="CB187" t="s">
        <v>276</v>
      </c>
      <c r="CC187" t="s">
        <v>276</v>
      </c>
      <c r="CD187" t="s">
        <v>276</v>
      </c>
      <c r="CE187" t="s">
        <v>276</v>
      </c>
      <c r="CF187" t="s">
        <v>276</v>
      </c>
      <c r="CG187" t="s">
        <v>276</v>
      </c>
      <c r="CH187" t="s">
        <v>276</v>
      </c>
      <c r="CI187" t="s">
        <v>276</v>
      </c>
      <c r="CJ187" t="s">
        <v>276</v>
      </c>
      <c r="CK187" t="s">
        <v>276</v>
      </c>
      <c r="CL187" t="s">
        <v>276</v>
      </c>
      <c r="CM187" t="s">
        <v>276</v>
      </c>
      <c r="CN187" t="s">
        <v>276</v>
      </c>
      <c r="CO187" t="s">
        <v>276</v>
      </c>
      <c r="CP187" t="s">
        <v>276</v>
      </c>
      <c r="CQ187" t="s">
        <v>276</v>
      </c>
      <c r="CR187" t="s">
        <v>276</v>
      </c>
      <c r="CS187" t="s">
        <v>276</v>
      </c>
      <c r="CT187" t="s">
        <v>276</v>
      </c>
      <c r="CU187" t="s">
        <v>276</v>
      </c>
      <c r="CV187" t="s">
        <v>276</v>
      </c>
      <c r="CW187" t="s">
        <v>276</v>
      </c>
      <c r="CX187" t="s">
        <v>276</v>
      </c>
      <c r="CY187" t="s">
        <v>276</v>
      </c>
      <c r="CZ187" t="s">
        <v>276</v>
      </c>
      <c r="DA187" t="s">
        <v>276</v>
      </c>
      <c r="DB187" t="s">
        <v>276</v>
      </c>
      <c r="DC187" t="s">
        <v>276</v>
      </c>
      <c r="DD187" t="s">
        <v>276</v>
      </c>
      <c r="DE187" t="s">
        <v>276</v>
      </c>
    </row>
    <row r="188" spans="1:109">
      <c r="A188">
        <v>187</v>
      </c>
      <c r="B188" t="s">
        <v>272</v>
      </c>
      <c r="C188" t="s">
        <v>33</v>
      </c>
      <c r="D188">
        <v>38</v>
      </c>
      <c r="E188">
        <v>4</v>
      </c>
      <c r="F188" t="s">
        <v>77</v>
      </c>
      <c r="G188" t="s">
        <v>273</v>
      </c>
      <c r="H188">
        <v>2024</v>
      </c>
      <c r="I188">
        <v>2023</v>
      </c>
      <c r="J188">
        <v>44725</v>
      </c>
      <c r="K188">
        <v>225975</v>
      </c>
      <c r="L188">
        <v>9999999</v>
      </c>
      <c r="M188">
        <v>0</v>
      </c>
      <c r="N188">
        <v>0</v>
      </c>
      <c r="O188">
        <v>0</v>
      </c>
      <c r="P188">
        <v>0</v>
      </c>
      <c r="Q188">
        <v>0</v>
      </c>
      <c r="R188">
        <v>0</v>
      </c>
      <c r="S188">
        <v>0</v>
      </c>
      <c r="T188">
        <v>0</v>
      </c>
      <c r="U188">
        <v>0</v>
      </c>
      <c r="V188">
        <v>0</v>
      </c>
      <c r="W188">
        <v>1.95E-2</v>
      </c>
      <c r="X188">
        <v>2.5000000000000001E-2</v>
      </c>
      <c r="Y188">
        <v>0</v>
      </c>
      <c r="Z188">
        <v>0</v>
      </c>
      <c r="AA188">
        <v>0</v>
      </c>
      <c r="AB188">
        <v>0</v>
      </c>
      <c r="AC188">
        <v>0</v>
      </c>
      <c r="AD188">
        <v>0</v>
      </c>
      <c r="AE188">
        <v>0</v>
      </c>
      <c r="AF188">
        <v>0</v>
      </c>
      <c r="AG188">
        <v>0</v>
      </c>
      <c r="AH188">
        <v>0</v>
      </c>
      <c r="AI188">
        <v>13850</v>
      </c>
      <c r="AJ188">
        <v>0</v>
      </c>
      <c r="AK188" t="s">
        <v>274</v>
      </c>
      <c r="AL188">
        <v>0</v>
      </c>
      <c r="AM188" t="s">
        <v>274</v>
      </c>
      <c r="AN188" t="s">
        <v>274</v>
      </c>
      <c r="AO188">
        <v>0</v>
      </c>
      <c r="AP188" t="s">
        <v>276</v>
      </c>
      <c r="AQ188" t="s">
        <v>276</v>
      </c>
      <c r="AR188" t="s">
        <v>276</v>
      </c>
      <c r="AS188" t="s">
        <v>276</v>
      </c>
      <c r="AT188" t="s">
        <v>276</v>
      </c>
      <c r="AU188" t="s">
        <v>276</v>
      </c>
      <c r="AV188" t="s">
        <v>276</v>
      </c>
      <c r="AW188" t="s">
        <v>276</v>
      </c>
      <c r="AX188" t="s">
        <v>276</v>
      </c>
      <c r="AY188" t="s">
        <v>276</v>
      </c>
      <c r="AZ188" t="s">
        <v>276</v>
      </c>
      <c r="BA188" t="s">
        <v>276</v>
      </c>
      <c r="BB188" t="s">
        <v>276</v>
      </c>
      <c r="BC188" t="s">
        <v>276</v>
      </c>
      <c r="BD188" t="s">
        <v>276</v>
      </c>
      <c r="BE188" t="s">
        <v>276</v>
      </c>
      <c r="BF188" t="s">
        <v>276</v>
      </c>
      <c r="BG188" t="s">
        <v>276</v>
      </c>
      <c r="BH188" t="s">
        <v>276</v>
      </c>
      <c r="BI188" t="s">
        <v>276</v>
      </c>
      <c r="BJ188" t="s">
        <v>276</v>
      </c>
      <c r="BK188" t="s">
        <v>276</v>
      </c>
      <c r="BL188" t="s">
        <v>276</v>
      </c>
      <c r="BM188" t="s">
        <v>276</v>
      </c>
      <c r="BN188" t="s">
        <v>276</v>
      </c>
      <c r="BO188" t="s">
        <v>276</v>
      </c>
      <c r="BP188" t="s">
        <v>276</v>
      </c>
      <c r="BQ188" t="s">
        <v>276</v>
      </c>
      <c r="BR188" t="s">
        <v>276</v>
      </c>
      <c r="BS188" t="s">
        <v>276</v>
      </c>
      <c r="BT188" t="s">
        <v>276</v>
      </c>
      <c r="BU188" t="s">
        <v>276</v>
      </c>
      <c r="BV188" t="s">
        <v>276</v>
      </c>
      <c r="BW188" t="s">
        <v>276</v>
      </c>
      <c r="BX188" t="s">
        <v>276</v>
      </c>
      <c r="BY188" t="s">
        <v>276</v>
      </c>
      <c r="BZ188" t="s">
        <v>276</v>
      </c>
      <c r="CA188" t="s">
        <v>276</v>
      </c>
      <c r="CB188" t="s">
        <v>276</v>
      </c>
      <c r="CC188" t="s">
        <v>276</v>
      </c>
      <c r="CD188" t="s">
        <v>276</v>
      </c>
      <c r="CE188" t="s">
        <v>276</v>
      </c>
      <c r="CF188" t="s">
        <v>276</v>
      </c>
      <c r="CG188" t="s">
        <v>276</v>
      </c>
      <c r="CH188" t="s">
        <v>276</v>
      </c>
      <c r="CI188" t="s">
        <v>276</v>
      </c>
      <c r="CJ188" t="s">
        <v>276</v>
      </c>
      <c r="CK188" t="s">
        <v>276</v>
      </c>
      <c r="CL188" t="s">
        <v>276</v>
      </c>
      <c r="CM188" t="s">
        <v>276</v>
      </c>
      <c r="CN188" t="s">
        <v>276</v>
      </c>
      <c r="CO188" t="s">
        <v>276</v>
      </c>
      <c r="CP188" t="s">
        <v>276</v>
      </c>
      <c r="CQ188" t="s">
        <v>276</v>
      </c>
      <c r="CR188" t="s">
        <v>276</v>
      </c>
      <c r="CS188" t="s">
        <v>276</v>
      </c>
      <c r="CT188" t="s">
        <v>276</v>
      </c>
      <c r="CU188" t="s">
        <v>276</v>
      </c>
      <c r="CV188" t="s">
        <v>276</v>
      </c>
      <c r="CW188" t="s">
        <v>276</v>
      </c>
      <c r="CX188" t="s">
        <v>276</v>
      </c>
      <c r="CY188" t="s">
        <v>276</v>
      </c>
      <c r="CZ188" t="s">
        <v>276</v>
      </c>
      <c r="DA188" t="s">
        <v>276</v>
      </c>
      <c r="DB188" t="s">
        <v>276</v>
      </c>
      <c r="DC188" t="s">
        <v>276</v>
      </c>
      <c r="DD188" t="s">
        <v>276</v>
      </c>
      <c r="DE188" t="s">
        <v>276</v>
      </c>
    </row>
    <row r="189" spans="1:109">
      <c r="A189">
        <v>188</v>
      </c>
      <c r="B189" t="s">
        <v>272</v>
      </c>
      <c r="C189" t="s">
        <v>34</v>
      </c>
      <c r="D189">
        <v>39</v>
      </c>
      <c r="E189">
        <v>4</v>
      </c>
      <c r="F189" t="s">
        <v>77</v>
      </c>
      <c r="G189" t="s">
        <v>273</v>
      </c>
      <c r="H189">
        <v>2024</v>
      </c>
      <c r="I189">
        <v>2023</v>
      </c>
      <c r="J189">
        <v>26050</v>
      </c>
      <c r="K189" s="78">
        <v>100000</v>
      </c>
      <c r="L189">
        <v>115300</v>
      </c>
      <c r="M189">
        <v>9999999</v>
      </c>
      <c r="N189">
        <v>0</v>
      </c>
      <c r="O189">
        <v>0</v>
      </c>
      <c r="P189">
        <v>0</v>
      </c>
      <c r="Q189">
        <v>0</v>
      </c>
      <c r="R189">
        <v>0</v>
      </c>
      <c r="S189">
        <v>0</v>
      </c>
      <c r="T189">
        <v>0</v>
      </c>
      <c r="U189">
        <v>0</v>
      </c>
      <c r="V189">
        <v>0</v>
      </c>
      <c r="W189">
        <v>2.75E-2</v>
      </c>
      <c r="X189">
        <v>3.6880000000000003E-2</v>
      </c>
      <c r="Y189">
        <v>3.7499999999999999E-2</v>
      </c>
      <c r="Z189">
        <v>0</v>
      </c>
      <c r="AA189">
        <v>0</v>
      </c>
      <c r="AB189">
        <v>0</v>
      </c>
      <c r="AC189">
        <v>0</v>
      </c>
      <c r="AD189">
        <v>0</v>
      </c>
      <c r="AE189">
        <v>0</v>
      </c>
      <c r="AF189">
        <v>0</v>
      </c>
      <c r="AG189">
        <v>0</v>
      </c>
      <c r="AH189">
        <v>0</v>
      </c>
      <c r="AI189">
        <v>0</v>
      </c>
      <c r="AJ189">
        <v>2400</v>
      </c>
      <c r="AK189" t="s">
        <v>274</v>
      </c>
      <c r="AL189">
        <v>2400</v>
      </c>
      <c r="AM189" t="s">
        <v>274</v>
      </c>
      <c r="AN189" t="s">
        <v>274</v>
      </c>
      <c r="AO189">
        <v>0</v>
      </c>
      <c r="AP189" t="s">
        <v>276</v>
      </c>
      <c r="AQ189" t="s">
        <v>276</v>
      </c>
      <c r="AR189" t="s">
        <v>276</v>
      </c>
      <c r="AS189" t="s">
        <v>276</v>
      </c>
      <c r="AT189" t="s">
        <v>276</v>
      </c>
      <c r="AU189" t="s">
        <v>276</v>
      </c>
      <c r="AV189" t="s">
        <v>276</v>
      </c>
      <c r="AW189" t="s">
        <v>276</v>
      </c>
      <c r="AX189" t="s">
        <v>276</v>
      </c>
      <c r="AY189" t="s">
        <v>276</v>
      </c>
      <c r="AZ189" t="s">
        <v>276</v>
      </c>
      <c r="BA189" t="s">
        <v>276</v>
      </c>
      <c r="BB189" t="s">
        <v>276</v>
      </c>
      <c r="BC189" t="s">
        <v>276</v>
      </c>
      <c r="BD189" t="s">
        <v>276</v>
      </c>
      <c r="BE189" t="s">
        <v>276</v>
      </c>
      <c r="BF189" t="s">
        <v>276</v>
      </c>
      <c r="BG189" t="s">
        <v>276</v>
      </c>
      <c r="BH189" t="s">
        <v>276</v>
      </c>
      <c r="BI189" t="s">
        <v>276</v>
      </c>
      <c r="BJ189" t="s">
        <v>276</v>
      </c>
      <c r="BK189" t="s">
        <v>276</v>
      </c>
      <c r="BL189" t="s">
        <v>276</v>
      </c>
      <c r="BM189" t="s">
        <v>276</v>
      </c>
      <c r="BN189" t="s">
        <v>276</v>
      </c>
      <c r="BO189" t="s">
        <v>276</v>
      </c>
      <c r="BP189" t="s">
        <v>276</v>
      </c>
      <c r="BQ189" t="s">
        <v>276</v>
      </c>
      <c r="BR189" t="s">
        <v>276</v>
      </c>
      <c r="BS189" t="s">
        <v>276</v>
      </c>
      <c r="BT189" t="s">
        <v>276</v>
      </c>
      <c r="BU189" t="s">
        <v>276</v>
      </c>
      <c r="BV189" t="s">
        <v>276</v>
      </c>
      <c r="BW189" t="s">
        <v>276</v>
      </c>
      <c r="BX189" t="s">
        <v>276</v>
      </c>
      <c r="BY189" t="s">
        <v>276</v>
      </c>
      <c r="BZ189" t="s">
        <v>276</v>
      </c>
      <c r="CA189" t="s">
        <v>276</v>
      </c>
      <c r="CB189" t="s">
        <v>276</v>
      </c>
      <c r="CC189" t="s">
        <v>276</v>
      </c>
      <c r="CD189" t="s">
        <v>276</v>
      </c>
      <c r="CE189" t="s">
        <v>276</v>
      </c>
      <c r="CF189" t="s">
        <v>276</v>
      </c>
      <c r="CG189" t="s">
        <v>276</v>
      </c>
      <c r="CH189" t="s">
        <v>276</v>
      </c>
      <c r="CI189" t="s">
        <v>276</v>
      </c>
      <c r="CJ189">
        <v>40000</v>
      </c>
      <c r="CK189">
        <v>80000</v>
      </c>
      <c r="CL189">
        <v>2150</v>
      </c>
      <c r="CM189">
        <v>1900</v>
      </c>
      <c r="CN189" t="s">
        <v>276</v>
      </c>
      <c r="CO189" t="s">
        <v>276</v>
      </c>
      <c r="CP189" t="s">
        <v>276</v>
      </c>
      <c r="CQ189" t="s">
        <v>276</v>
      </c>
      <c r="CR189" t="s">
        <v>276</v>
      </c>
      <c r="CS189" t="s">
        <v>276</v>
      </c>
      <c r="CT189" t="s">
        <v>276</v>
      </c>
      <c r="CU189" t="s">
        <v>276</v>
      </c>
      <c r="CV189" t="s">
        <v>276</v>
      </c>
      <c r="CW189" t="s">
        <v>276</v>
      </c>
      <c r="CX189" t="s">
        <v>276</v>
      </c>
      <c r="CY189" t="s">
        <v>276</v>
      </c>
      <c r="CZ189" t="s">
        <v>276</v>
      </c>
      <c r="DA189" t="s">
        <v>276</v>
      </c>
      <c r="DB189" t="s">
        <v>276</v>
      </c>
      <c r="DC189" t="s">
        <v>276</v>
      </c>
      <c r="DD189" t="s">
        <v>276</v>
      </c>
      <c r="DE189" t="s">
        <v>276</v>
      </c>
    </row>
    <row r="190" spans="1:109">
      <c r="A190">
        <v>189</v>
      </c>
      <c r="B190" t="s">
        <v>272</v>
      </c>
      <c r="C190" t="s">
        <v>35</v>
      </c>
      <c r="D190">
        <v>40</v>
      </c>
      <c r="E190">
        <v>4</v>
      </c>
      <c r="F190" t="s">
        <v>77</v>
      </c>
      <c r="G190" t="s">
        <v>273</v>
      </c>
      <c r="H190">
        <v>2024</v>
      </c>
      <c r="I190">
        <v>2023</v>
      </c>
      <c r="J190">
        <v>0</v>
      </c>
      <c r="K190">
        <v>1000</v>
      </c>
      <c r="L190">
        <v>2500</v>
      </c>
      <c r="M190">
        <v>3750</v>
      </c>
      <c r="N190">
        <v>4900</v>
      </c>
      <c r="O190">
        <v>7200</v>
      </c>
      <c r="P190">
        <v>9999999</v>
      </c>
      <c r="Q190">
        <v>0</v>
      </c>
      <c r="R190">
        <v>0</v>
      </c>
      <c r="S190">
        <v>0</v>
      </c>
      <c r="T190">
        <v>0</v>
      </c>
      <c r="U190">
        <v>0</v>
      </c>
      <c r="V190">
        <v>0</v>
      </c>
      <c r="W190">
        <v>2.5000000000000001E-3</v>
      </c>
      <c r="X190">
        <v>7.4999999999999997E-3</v>
      </c>
      <c r="Y190">
        <v>1.7500000000000002E-2</v>
      </c>
      <c r="Z190">
        <v>2.75E-2</v>
      </c>
      <c r="AA190">
        <v>3.7499999999999999E-2</v>
      </c>
      <c r="AB190">
        <v>4.7500000000000001E-2</v>
      </c>
      <c r="AC190">
        <v>0</v>
      </c>
      <c r="AD190">
        <v>0</v>
      </c>
      <c r="AE190">
        <v>0</v>
      </c>
      <c r="AF190">
        <v>0</v>
      </c>
      <c r="AG190">
        <v>0</v>
      </c>
      <c r="AH190">
        <v>0</v>
      </c>
      <c r="AI190">
        <v>6350</v>
      </c>
      <c r="AJ190">
        <v>1000</v>
      </c>
      <c r="AK190" t="s">
        <v>274</v>
      </c>
      <c r="AL190">
        <v>1000</v>
      </c>
      <c r="AM190" t="s">
        <v>274</v>
      </c>
      <c r="AN190" t="s">
        <v>274</v>
      </c>
      <c r="AO190">
        <v>0</v>
      </c>
      <c r="AP190" t="s">
        <v>276</v>
      </c>
      <c r="AQ190" t="s">
        <v>276</v>
      </c>
      <c r="AR190" t="s">
        <v>276</v>
      </c>
      <c r="AS190" t="s">
        <v>276</v>
      </c>
      <c r="AT190" t="s">
        <v>276</v>
      </c>
      <c r="AU190" t="s">
        <v>276</v>
      </c>
      <c r="AV190" t="s">
        <v>276</v>
      </c>
      <c r="AW190" t="s">
        <v>276</v>
      </c>
      <c r="AX190" t="s">
        <v>276</v>
      </c>
      <c r="AY190" t="s">
        <v>276</v>
      </c>
      <c r="AZ190" t="s">
        <v>276</v>
      </c>
      <c r="BA190" t="s">
        <v>276</v>
      </c>
      <c r="BB190" t="s">
        <v>276</v>
      </c>
      <c r="BC190" t="s">
        <v>276</v>
      </c>
      <c r="BD190" t="s">
        <v>276</v>
      </c>
      <c r="BE190" t="s">
        <v>276</v>
      </c>
      <c r="BF190" t="s">
        <v>276</v>
      </c>
      <c r="BG190" t="s">
        <v>276</v>
      </c>
      <c r="BH190" t="s">
        <v>276</v>
      </c>
      <c r="BI190" t="s">
        <v>276</v>
      </c>
      <c r="BJ190" t="s">
        <v>276</v>
      </c>
      <c r="BK190" t="s">
        <v>276</v>
      </c>
      <c r="BL190" t="s">
        <v>276</v>
      </c>
      <c r="BM190" t="s">
        <v>276</v>
      </c>
      <c r="BN190" t="s">
        <v>276</v>
      </c>
      <c r="BO190" t="s">
        <v>276</v>
      </c>
      <c r="BP190" t="s">
        <v>276</v>
      </c>
      <c r="BQ190" t="s">
        <v>276</v>
      </c>
      <c r="BR190" t="s">
        <v>276</v>
      </c>
      <c r="BS190" t="s">
        <v>276</v>
      </c>
      <c r="BT190" t="s">
        <v>276</v>
      </c>
      <c r="BU190" t="s">
        <v>276</v>
      </c>
      <c r="BV190" t="s">
        <v>276</v>
      </c>
      <c r="BW190" t="s">
        <v>276</v>
      </c>
      <c r="BX190" t="s">
        <v>276</v>
      </c>
      <c r="BY190" t="s">
        <v>276</v>
      </c>
      <c r="BZ190" t="s">
        <v>276</v>
      </c>
      <c r="CA190" t="s">
        <v>276</v>
      </c>
      <c r="CB190" t="s">
        <v>276</v>
      </c>
      <c r="CC190" t="s">
        <v>276</v>
      </c>
      <c r="CD190" t="s">
        <v>276</v>
      </c>
      <c r="CE190" t="s">
        <v>276</v>
      </c>
      <c r="CF190" t="s">
        <v>276</v>
      </c>
      <c r="CG190" t="s">
        <v>276</v>
      </c>
      <c r="CH190" t="s">
        <v>276</v>
      </c>
      <c r="CI190" t="s">
        <v>276</v>
      </c>
      <c r="CJ190" t="s">
        <v>276</v>
      </c>
      <c r="CK190" t="s">
        <v>276</v>
      </c>
      <c r="CL190" t="s">
        <v>276</v>
      </c>
      <c r="CM190" t="s">
        <v>276</v>
      </c>
      <c r="CN190" t="s">
        <v>276</v>
      </c>
      <c r="CO190" t="s">
        <v>276</v>
      </c>
      <c r="CP190" t="s">
        <v>276</v>
      </c>
      <c r="CQ190" t="s">
        <v>276</v>
      </c>
      <c r="CR190" t="s">
        <v>276</v>
      </c>
      <c r="CS190" t="s">
        <v>276</v>
      </c>
      <c r="CT190" t="s">
        <v>276</v>
      </c>
      <c r="CU190" t="s">
        <v>276</v>
      </c>
      <c r="CV190" t="s">
        <v>276</v>
      </c>
      <c r="CW190" t="s">
        <v>276</v>
      </c>
      <c r="CX190" t="s">
        <v>276</v>
      </c>
      <c r="CY190" t="s">
        <v>276</v>
      </c>
      <c r="CZ190" t="s">
        <v>276</v>
      </c>
      <c r="DA190" t="s">
        <v>276</v>
      </c>
      <c r="DB190" t="s">
        <v>276</v>
      </c>
      <c r="DC190" t="s">
        <v>276</v>
      </c>
      <c r="DD190" t="s">
        <v>276</v>
      </c>
      <c r="DE190" t="s">
        <v>276</v>
      </c>
    </row>
    <row r="191" spans="1:109">
      <c r="A191">
        <v>190</v>
      </c>
      <c r="B191" t="s">
        <v>272</v>
      </c>
      <c r="C191" t="s">
        <v>36</v>
      </c>
      <c r="D191">
        <v>41</v>
      </c>
      <c r="E191">
        <v>4</v>
      </c>
      <c r="F191" t="s">
        <v>77</v>
      </c>
      <c r="G191" t="s">
        <v>273</v>
      </c>
      <c r="H191">
        <v>2024</v>
      </c>
      <c r="I191">
        <v>2023</v>
      </c>
      <c r="J191">
        <v>0</v>
      </c>
      <c r="K191">
        <v>4050</v>
      </c>
      <c r="L191">
        <v>10200</v>
      </c>
      <c r="M191">
        <v>125000</v>
      </c>
      <c r="N191">
        <v>9999999</v>
      </c>
      <c r="O191">
        <v>0</v>
      </c>
      <c r="P191">
        <v>0</v>
      </c>
      <c r="Q191">
        <v>0</v>
      </c>
      <c r="R191">
        <v>0</v>
      </c>
      <c r="S191">
        <v>0</v>
      </c>
      <c r="T191">
        <v>0</v>
      </c>
      <c r="U191">
        <v>0</v>
      </c>
      <c r="V191">
        <v>0</v>
      </c>
      <c r="W191">
        <v>4.7500000000000001E-2</v>
      </c>
      <c r="X191">
        <v>6.7500000000000004E-2</v>
      </c>
      <c r="Y191">
        <v>8.7499999999999994E-2</v>
      </c>
      <c r="Z191">
        <v>9.9000000000000005E-2</v>
      </c>
      <c r="AA191">
        <v>0</v>
      </c>
      <c r="AB191">
        <v>0</v>
      </c>
      <c r="AC191">
        <v>0</v>
      </c>
      <c r="AD191">
        <v>0</v>
      </c>
      <c r="AE191">
        <v>0</v>
      </c>
      <c r="AF191">
        <v>0</v>
      </c>
      <c r="AG191">
        <v>0</v>
      </c>
      <c r="AH191">
        <v>0</v>
      </c>
      <c r="AI191">
        <v>2605</v>
      </c>
      <c r="AJ191">
        <v>236</v>
      </c>
      <c r="AK191" t="s">
        <v>275</v>
      </c>
      <c r="AL191">
        <v>236</v>
      </c>
      <c r="AM191" t="s">
        <v>275</v>
      </c>
      <c r="AN191" t="s">
        <v>275</v>
      </c>
      <c r="AO191">
        <v>7800</v>
      </c>
      <c r="AP191" t="s">
        <v>276</v>
      </c>
      <c r="AQ191" t="s">
        <v>276</v>
      </c>
      <c r="AR191" t="s">
        <v>276</v>
      </c>
      <c r="AS191" t="s">
        <v>276</v>
      </c>
      <c r="AT191" t="s">
        <v>276</v>
      </c>
      <c r="AU191" t="s">
        <v>276</v>
      </c>
      <c r="AV191" t="s">
        <v>276</v>
      </c>
      <c r="AW191" t="s">
        <v>276</v>
      </c>
      <c r="AX191" t="s">
        <v>276</v>
      </c>
      <c r="AY191" t="s">
        <v>276</v>
      </c>
      <c r="AZ191" t="s">
        <v>276</v>
      </c>
      <c r="BA191" t="s">
        <v>276</v>
      </c>
      <c r="BB191" t="s">
        <v>276</v>
      </c>
      <c r="BC191" t="s">
        <v>276</v>
      </c>
      <c r="BD191" t="s">
        <v>276</v>
      </c>
      <c r="BE191" t="s">
        <v>276</v>
      </c>
      <c r="BF191" t="s">
        <v>276</v>
      </c>
      <c r="BG191" t="s">
        <v>276</v>
      </c>
      <c r="BH191" t="s">
        <v>276</v>
      </c>
      <c r="BI191" t="s">
        <v>276</v>
      </c>
      <c r="BJ191" t="s">
        <v>276</v>
      </c>
      <c r="BK191" t="s">
        <v>276</v>
      </c>
      <c r="BL191" t="s">
        <v>276</v>
      </c>
      <c r="BM191" t="s">
        <v>276</v>
      </c>
      <c r="BN191" t="s">
        <v>276</v>
      </c>
      <c r="BO191" t="s">
        <v>276</v>
      </c>
      <c r="BP191" t="s">
        <v>276</v>
      </c>
      <c r="BQ191" t="s">
        <v>276</v>
      </c>
      <c r="BR191" t="s">
        <v>276</v>
      </c>
      <c r="BS191" t="s">
        <v>276</v>
      </c>
      <c r="BT191" t="s">
        <v>276</v>
      </c>
      <c r="BU191" t="s">
        <v>276</v>
      </c>
      <c r="BV191" t="s">
        <v>276</v>
      </c>
      <c r="BW191" t="s">
        <v>276</v>
      </c>
      <c r="BX191" t="s">
        <v>276</v>
      </c>
      <c r="BY191" t="s">
        <v>276</v>
      </c>
      <c r="BZ191" t="s">
        <v>276</v>
      </c>
      <c r="CA191" t="s">
        <v>276</v>
      </c>
      <c r="CB191" t="s">
        <v>276</v>
      </c>
      <c r="CC191" t="s">
        <v>276</v>
      </c>
      <c r="CD191" t="s">
        <v>276</v>
      </c>
      <c r="CE191" t="s">
        <v>276</v>
      </c>
      <c r="CF191" t="s">
        <v>276</v>
      </c>
      <c r="CG191" t="s">
        <v>276</v>
      </c>
      <c r="CH191" t="s">
        <v>276</v>
      </c>
      <c r="CI191" t="s">
        <v>276</v>
      </c>
      <c r="CJ191" t="s">
        <v>276</v>
      </c>
      <c r="CK191" t="s">
        <v>276</v>
      </c>
      <c r="CL191" t="s">
        <v>276</v>
      </c>
      <c r="CM191" t="s">
        <v>276</v>
      </c>
      <c r="CN191" s="78">
        <v>100000</v>
      </c>
      <c r="CO191" t="s">
        <v>276</v>
      </c>
      <c r="CP191" t="s">
        <v>276</v>
      </c>
      <c r="CQ191" t="s">
        <v>276</v>
      </c>
      <c r="CR191" t="s">
        <v>276</v>
      </c>
      <c r="CS191" t="s">
        <v>276</v>
      </c>
      <c r="CT191" t="s">
        <v>276</v>
      </c>
      <c r="CU191" t="s">
        <v>276</v>
      </c>
      <c r="CV191" t="s">
        <v>276</v>
      </c>
      <c r="CW191" t="s">
        <v>276</v>
      </c>
      <c r="CX191" t="s">
        <v>276</v>
      </c>
      <c r="CY191" t="s">
        <v>276</v>
      </c>
      <c r="CZ191" t="s">
        <v>276</v>
      </c>
      <c r="DA191" t="s">
        <v>276</v>
      </c>
      <c r="DB191" t="s">
        <v>276</v>
      </c>
      <c r="DC191" t="s">
        <v>276</v>
      </c>
      <c r="DD191" t="s">
        <v>276</v>
      </c>
      <c r="DE191" t="s">
        <v>276</v>
      </c>
    </row>
    <row r="192" spans="1:109">
      <c r="A192">
        <v>191</v>
      </c>
      <c r="B192" t="s">
        <v>272</v>
      </c>
      <c r="C192" t="s">
        <v>37</v>
      </c>
      <c r="D192">
        <v>42</v>
      </c>
      <c r="E192">
        <v>4</v>
      </c>
      <c r="F192" t="s">
        <v>77</v>
      </c>
      <c r="G192" t="s">
        <v>273</v>
      </c>
      <c r="H192">
        <v>2024</v>
      </c>
      <c r="I192">
        <v>2023</v>
      </c>
      <c r="J192">
        <v>0</v>
      </c>
      <c r="K192">
        <v>9999999</v>
      </c>
      <c r="L192">
        <v>0</v>
      </c>
      <c r="M192">
        <v>0</v>
      </c>
      <c r="N192">
        <v>0</v>
      </c>
      <c r="O192">
        <v>0</v>
      </c>
      <c r="P192">
        <v>0</v>
      </c>
      <c r="Q192">
        <v>0</v>
      </c>
      <c r="R192">
        <v>0</v>
      </c>
      <c r="S192">
        <v>0</v>
      </c>
      <c r="T192">
        <v>0</v>
      </c>
      <c r="U192">
        <v>0</v>
      </c>
      <c r="V192">
        <v>0</v>
      </c>
      <c r="W192">
        <v>3.0700000000000002E-2</v>
      </c>
      <c r="X192">
        <v>0</v>
      </c>
      <c r="Y192">
        <v>0</v>
      </c>
      <c r="Z192">
        <v>0</v>
      </c>
      <c r="AA192">
        <v>0</v>
      </c>
      <c r="AB192">
        <v>0</v>
      </c>
      <c r="AC192">
        <v>0</v>
      </c>
      <c r="AD192">
        <v>0</v>
      </c>
      <c r="AE192">
        <v>0</v>
      </c>
      <c r="AF192">
        <v>0</v>
      </c>
      <c r="AG192">
        <v>0</v>
      </c>
      <c r="AH192">
        <v>0</v>
      </c>
      <c r="AI192">
        <v>0</v>
      </c>
      <c r="AJ192">
        <v>0</v>
      </c>
      <c r="AK192" t="s">
        <v>274</v>
      </c>
      <c r="AL192">
        <v>0</v>
      </c>
      <c r="AM192" t="s">
        <v>274</v>
      </c>
      <c r="AN192" t="s">
        <v>274</v>
      </c>
      <c r="AO192">
        <v>0</v>
      </c>
      <c r="AP192" t="s">
        <v>276</v>
      </c>
      <c r="AQ192" t="s">
        <v>276</v>
      </c>
      <c r="AR192" t="s">
        <v>276</v>
      </c>
      <c r="AS192" t="s">
        <v>276</v>
      </c>
      <c r="AT192" t="s">
        <v>276</v>
      </c>
      <c r="AU192" t="s">
        <v>276</v>
      </c>
      <c r="AV192" t="s">
        <v>276</v>
      </c>
      <c r="AW192" t="s">
        <v>276</v>
      </c>
      <c r="AX192" t="s">
        <v>276</v>
      </c>
      <c r="AY192" t="s">
        <v>276</v>
      </c>
      <c r="AZ192" t="s">
        <v>276</v>
      </c>
      <c r="BA192" t="s">
        <v>276</v>
      </c>
      <c r="BB192" t="s">
        <v>276</v>
      </c>
      <c r="BC192" t="s">
        <v>276</v>
      </c>
      <c r="BD192" t="s">
        <v>276</v>
      </c>
      <c r="BE192" t="s">
        <v>276</v>
      </c>
      <c r="BF192" t="s">
        <v>276</v>
      </c>
      <c r="BG192" t="s">
        <v>276</v>
      </c>
      <c r="BH192" t="s">
        <v>276</v>
      </c>
      <c r="BI192" t="s">
        <v>276</v>
      </c>
      <c r="BJ192" t="s">
        <v>276</v>
      </c>
      <c r="BK192" t="s">
        <v>276</v>
      </c>
      <c r="BL192" t="s">
        <v>276</v>
      </c>
      <c r="BM192" t="s">
        <v>276</v>
      </c>
      <c r="BN192" t="s">
        <v>276</v>
      </c>
      <c r="BO192" t="s">
        <v>276</v>
      </c>
      <c r="BP192" t="s">
        <v>276</v>
      </c>
      <c r="BQ192" t="s">
        <v>276</v>
      </c>
      <c r="BR192" t="s">
        <v>276</v>
      </c>
      <c r="BS192" t="s">
        <v>276</v>
      </c>
      <c r="BT192" t="s">
        <v>276</v>
      </c>
      <c r="BU192" t="s">
        <v>276</v>
      </c>
      <c r="BV192" t="s">
        <v>276</v>
      </c>
      <c r="BW192" t="s">
        <v>276</v>
      </c>
      <c r="BX192" t="s">
        <v>276</v>
      </c>
      <c r="BY192" t="s">
        <v>276</v>
      </c>
      <c r="BZ192" t="s">
        <v>276</v>
      </c>
      <c r="CA192" t="s">
        <v>276</v>
      </c>
      <c r="CB192" t="s">
        <v>276</v>
      </c>
      <c r="CC192" t="s">
        <v>276</v>
      </c>
      <c r="CD192" t="s">
        <v>276</v>
      </c>
      <c r="CE192" t="s">
        <v>276</v>
      </c>
      <c r="CF192" t="s">
        <v>276</v>
      </c>
      <c r="CG192" t="s">
        <v>276</v>
      </c>
      <c r="CH192" t="s">
        <v>276</v>
      </c>
      <c r="CI192" t="s">
        <v>276</v>
      </c>
      <c r="CJ192" t="s">
        <v>276</v>
      </c>
      <c r="CK192" t="s">
        <v>276</v>
      </c>
      <c r="CL192" t="s">
        <v>276</v>
      </c>
      <c r="CM192" t="s">
        <v>276</v>
      </c>
      <c r="CN192" t="s">
        <v>276</v>
      </c>
      <c r="CO192" t="s">
        <v>276</v>
      </c>
      <c r="CP192" t="s">
        <v>276</v>
      </c>
      <c r="CQ192" t="s">
        <v>276</v>
      </c>
      <c r="CR192" t="s">
        <v>276</v>
      </c>
      <c r="CS192" t="s">
        <v>276</v>
      </c>
      <c r="CT192" t="s">
        <v>276</v>
      </c>
      <c r="CU192" t="s">
        <v>276</v>
      </c>
      <c r="CV192" t="s">
        <v>276</v>
      </c>
      <c r="CW192" t="s">
        <v>276</v>
      </c>
      <c r="CX192" t="s">
        <v>276</v>
      </c>
      <c r="CY192" t="s">
        <v>276</v>
      </c>
      <c r="CZ192" t="s">
        <v>276</v>
      </c>
      <c r="DA192" t="s">
        <v>276</v>
      </c>
      <c r="DB192" t="s">
        <v>276</v>
      </c>
      <c r="DC192" t="s">
        <v>276</v>
      </c>
      <c r="DD192" t="s">
        <v>276</v>
      </c>
      <c r="DE192" t="s">
        <v>276</v>
      </c>
    </row>
    <row r="193" spans="1:109">
      <c r="A193">
        <v>192</v>
      </c>
      <c r="B193" t="s">
        <v>272</v>
      </c>
      <c r="C193" t="s">
        <v>38</v>
      </c>
      <c r="D193">
        <v>44</v>
      </c>
      <c r="E193">
        <v>4</v>
      </c>
      <c r="F193" t="s">
        <v>77</v>
      </c>
      <c r="G193" t="s">
        <v>273</v>
      </c>
      <c r="H193">
        <v>2024</v>
      </c>
      <c r="I193">
        <v>2023</v>
      </c>
      <c r="J193">
        <v>0</v>
      </c>
      <c r="K193">
        <v>68200</v>
      </c>
      <c r="L193">
        <v>155050</v>
      </c>
      <c r="M193">
        <v>9999999</v>
      </c>
      <c r="N193">
        <v>0</v>
      </c>
      <c r="O193">
        <v>0</v>
      </c>
      <c r="P193">
        <v>0</v>
      </c>
      <c r="Q193">
        <v>0</v>
      </c>
      <c r="R193">
        <v>0</v>
      </c>
      <c r="S193">
        <v>0</v>
      </c>
      <c r="T193">
        <v>0</v>
      </c>
      <c r="U193">
        <v>0</v>
      </c>
      <c r="V193">
        <v>0</v>
      </c>
      <c r="W193">
        <v>3.7499999999999999E-2</v>
      </c>
      <c r="X193">
        <v>4.7500000000000001E-2</v>
      </c>
      <c r="Y193">
        <v>5.9900000000000002E-2</v>
      </c>
      <c r="Z193">
        <v>0</v>
      </c>
      <c r="AA193">
        <v>0</v>
      </c>
      <c r="AB193">
        <v>0</v>
      </c>
      <c r="AC193">
        <v>0</v>
      </c>
      <c r="AD193">
        <v>0</v>
      </c>
      <c r="AE193">
        <v>0</v>
      </c>
      <c r="AF193">
        <v>0</v>
      </c>
      <c r="AG193">
        <v>0</v>
      </c>
      <c r="AH193">
        <v>0</v>
      </c>
      <c r="AI193">
        <v>10000</v>
      </c>
      <c r="AJ193">
        <v>4700</v>
      </c>
      <c r="AK193" t="s">
        <v>274</v>
      </c>
      <c r="AL193">
        <v>4700</v>
      </c>
      <c r="AM193" t="s">
        <v>274</v>
      </c>
      <c r="AN193" t="s">
        <v>274</v>
      </c>
      <c r="AO193">
        <v>0</v>
      </c>
      <c r="AP193" t="s">
        <v>276</v>
      </c>
      <c r="AQ193" t="s">
        <v>276</v>
      </c>
      <c r="AR193" t="s">
        <v>276</v>
      </c>
      <c r="AS193" t="s">
        <v>276</v>
      </c>
      <c r="AT193" t="s">
        <v>276</v>
      </c>
      <c r="AU193" t="s">
        <v>276</v>
      </c>
      <c r="AV193" t="s">
        <v>276</v>
      </c>
      <c r="AW193" t="s">
        <v>276</v>
      </c>
      <c r="AX193" t="s">
        <v>276</v>
      </c>
      <c r="AY193" t="s">
        <v>276</v>
      </c>
      <c r="AZ193" t="s">
        <v>276</v>
      </c>
      <c r="BA193" t="s">
        <v>276</v>
      </c>
      <c r="BB193" t="s">
        <v>276</v>
      </c>
      <c r="BC193" t="s">
        <v>276</v>
      </c>
      <c r="BD193" t="s">
        <v>276</v>
      </c>
      <c r="BE193" t="s">
        <v>276</v>
      </c>
      <c r="BF193" t="s">
        <v>276</v>
      </c>
      <c r="BG193" t="s">
        <v>276</v>
      </c>
      <c r="BH193" t="s">
        <v>276</v>
      </c>
      <c r="BI193" t="s">
        <v>276</v>
      </c>
      <c r="BJ193" t="s">
        <v>276</v>
      </c>
      <c r="BK193" t="s">
        <v>276</v>
      </c>
      <c r="BL193" t="s">
        <v>276</v>
      </c>
      <c r="BM193" t="s">
        <v>276</v>
      </c>
      <c r="BN193" t="s">
        <v>276</v>
      </c>
      <c r="BO193" t="s">
        <v>276</v>
      </c>
      <c r="BP193" t="s">
        <v>276</v>
      </c>
      <c r="BQ193" t="s">
        <v>276</v>
      </c>
      <c r="BR193" t="s">
        <v>276</v>
      </c>
      <c r="BS193" t="s">
        <v>276</v>
      </c>
      <c r="BT193" t="s">
        <v>276</v>
      </c>
      <c r="BU193" t="s">
        <v>276</v>
      </c>
      <c r="BV193" t="s">
        <v>276</v>
      </c>
      <c r="BW193" t="s">
        <v>276</v>
      </c>
      <c r="BX193" t="s">
        <v>276</v>
      </c>
      <c r="BY193" t="s">
        <v>276</v>
      </c>
      <c r="BZ193" t="s">
        <v>276</v>
      </c>
      <c r="CA193" t="s">
        <v>276</v>
      </c>
      <c r="CB193" t="s">
        <v>276</v>
      </c>
      <c r="CC193" t="s">
        <v>276</v>
      </c>
      <c r="CD193" t="s">
        <v>276</v>
      </c>
      <c r="CE193" t="s">
        <v>276</v>
      </c>
      <c r="CF193" t="s">
        <v>276</v>
      </c>
      <c r="CG193" t="s">
        <v>276</v>
      </c>
      <c r="CH193" t="s">
        <v>276</v>
      </c>
      <c r="CI193" t="s">
        <v>276</v>
      </c>
      <c r="CJ193" t="s">
        <v>276</v>
      </c>
      <c r="CK193" t="s">
        <v>276</v>
      </c>
      <c r="CL193" t="s">
        <v>276</v>
      </c>
      <c r="CM193" t="s">
        <v>276</v>
      </c>
      <c r="CN193" t="s">
        <v>276</v>
      </c>
      <c r="CO193">
        <v>233750</v>
      </c>
      <c r="CP193">
        <v>260550</v>
      </c>
      <c r="CQ193" t="s">
        <v>276</v>
      </c>
      <c r="CR193" t="s">
        <v>276</v>
      </c>
      <c r="CS193" t="s">
        <v>276</v>
      </c>
      <c r="CT193" t="s">
        <v>276</v>
      </c>
      <c r="CU193" t="s">
        <v>276</v>
      </c>
      <c r="CV193" t="s">
        <v>276</v>
      </c>
      <c r="CW193" t="s">
        <v>276</v>
      </c>
      <c r="CX193" t="s">
        <v>276</v>
      </c>
      <c r="CY193" t="s">
        <v>276</v>
      </c>
      <c r="CZ193" t="s">
        <v>276</v>
      </c>
      <c r="DA193" t="s">
        <v>276</v>
      </c>
      <c r="DB193" t="s">
        <v>276</v>
      </c>
      <c r="DC193" t="s">
        <v>276</v>
      </c>
      <c r="DD193" t="s">
        <v>276</v>
      </c>
      <c r="DE193" t="s">
        <v>276</v>
      </c>
    </row>
    <row r="194" spans="1:109">
      <c r="A194">
        <v>193</v>
      </c>
      <c r="B194" t="s">
        <v>272</v>
      </c>
      <c r="C194" t="s">
        <v>39</v>
      </c>
      <c r="D194">
        <v>45</v>
      </c>
      <c r="E194">
        <v>4</v>
      </c>
      <c r="F194" t="s">
        <v>77</v>
      </c>
      <c r="G194" t="s">
        <v>273</v>
      </c>
      <c r="H194">
        <v>2024</v>
      </c>
      <c r="I194">
        <v>2023</v>
      </c>
      <c r="J194">
        <v>0</v>
      </c>
      <c r="K194">
        <v>3330</v>
      </c>
      <c r="L194">
        <v>16680</v>
      </c>
      <c r="M194">
        <v>9999999</v>
      </c>
      <c r="N194">
        <v>0</v>
      </c>
      <c r="O194">
        <v>0</v>
      </c>
      <c r="P194">
        <v>0</v>
      </c>
      <c r="Q194">
        <v>0</v>
      </c>
      <c r="R194">
        <v>0</v>
      </c>
      <c r="S194">
        <v>0</v>
      </c>
      <c r="T194">
        <v>0</v>
      </c>
      <c r="U194">
        <v>0</v>
      </c>
      <c r="V194">
        <v>0</v>
      </c>
      <c r="W194">
        <v>0</v>
      </c>
      <c r="X194">
        <v>0.03</v>
      </c>
      <c r="Y194">
        <v>6.4000000000000001E-2</v>
      </c>
      <c r="Z194">
        <v>0</v>
      </c>
      <c r="AA194">
        <v>0</v>
      </c>
      <c r="AB194">
        <v>0</v>
      </c>
      <c r="AC194">
        <v>0</v>
      </c>
      <c r="AD194">
        <v>0</v>
      </c>
      <c r="AE194">
        <v>0</v>
      </c>
      <c r="AF194">
        <v>0</v>
      </c>
      <c r="AG194">
        <v>0</v>
      </c>
      <c r="AH194">
        <v>0</v>
      </c>
      <c r="AI194">
        <v>13850</v>
      </c>
      <c r="AJ194">
        <v>0</v>
      </c>
      <c r="AK194" t="s">
        <v>274</v>
      </c>
      <c r="AL194">
        <v>4610</v>
      </c>
      <c r="AM194" t="s">
        <v>274</v>
      </c>
      <c r="AN194" t="s">
        <v>274</v>
      </c>
      <c r="AO194">
        <v>0</v>
      </c>
      <c r="AP194" t="s">
        <v>276</v>
      </c>
      <c r="AQ194" t="s">
        <v>276</v>
      </c>
      <c r="AR194" t="s">
        <v>276</v>
      </c>
      <c r="AS194" t="s">
        <v>276</v>
      </c>
      <c r="AT194" t="s">
        <v>276</v>
      </c>
      <c r="AU194" t="s">
        <v>276</v>
      </c>
      <c r="AV194" t="s">
        <v>276</v>
      </c>
      <c r="AW194" t="s">
        <v>276</v>
      </c>
      <c r="AX194" t="s">
        <v>276</v>
      </c>
      <c r="AY194" t="s">
        <v>276</v>
      </c>
      <c r="AZ194" t="s">
        <v>276</v>
      </c>
      <c r="BA194" t="s">
        <v>276</v>
      </c>
      <c r="BB194" t="s">
        <v>276</v>
      </c>
      <c r="BC194" t="s">
        <v>276</v>
      </c>
      <c r="BD194" t="s">
        <v>276</v>
      </c>
      <c r="BE194" t="s">
        <v>276</v>
      </c>
      <c r="BF194" t="s">
        <v>276</v>
      </c>
      <c r="BG194" t="s">
        <v>276</v>
      </c>
      <c r="BH194" t="s">
        <v>276</v>
      </c>
      <c r="BI194" t="s">
        <v>276</v>
      </c>
      <c r="BJ194" t="s">
        <v>276</v>
      </c>
      <c r="BK194" t="s">
        <v>276</v>
      </c>
      <c r="BL194" t="s">
        <v>276</v>
      </c>
      <c r="BM194" t="s">
        <v>276</v>
      </c>
      <c r="BN194" t="s">
        <v>276</v>
      </c>
      <c r="BO194" t="s">
        <v>276</v>
      </c>
      <c r="BP194" t="s">
        <v>276</v>
      </c>
      <c r="BQ194" t="s">
        <v>276</v>
      </c>
      <c r="BR194" t="s">
        <v>276</v>
      </c>
      <c r="BS194" t="s">
        <v>276</v>
      </c>
      <c r="BT194" t="s">
        <v>276</v>
      </c>
      <c r="BU194" t="s">
        <v>276</v>
      </c>
      <c r="BV194" t="s">
        <v>276</v>
      </c>
      <c r="BW194" t="s">
        <v>276</v>
      </c>
      <c r="BX194" t="s">
        <v>276</v>
      </c>
      <c r="BY194" t="s">
        <v>276</v>
      </c>
      <c r="BZ194" t="s">
        <v>276</v>
      </c>
      <c r="CA194" t="s">
        <v>276</v>
      </c>
      <c r="CB194" t="s">
        <v>276</v>
      </c>
      <c r="CC194" t="s">
        <v>276</v>
      </c>
      <c r="CD194" t="s">
        <v>276</v>
      </c>
      <c r="CE194" t="s">
        <v>276</v>
      </c>
      <c r="CF194" t="s">
        <v>276</v>
      </c>
      <c r="CG194" t="s">
        <v>276</v>
      </c>
      <c r="CH194" t="s">
        <v>276</v>
      </c>
      <c r="CI194" t="s">
        <v>276</v>
      </c>
      <c r="CJ194" t="s">
        <v>276</v>
      </c>
      <c r="CK194" t="s">
        <v>276</v>
      </c>
      <c r="CL194" t="s">
        <v>276</v>
      </c>
      <c r="CM194" t="s">
        <v>276</v>
      </c>
      <c r="CN194" t="s">
        <v>276</v>
      </c>
      <c r="CO194" t="s">
        <v>276</v>
      </c>
      <c r="CP194" t="s">
        <v>276</v>
      </c>
      <c r="CQ194" t="s">
        <v>276</v>
      </c>
      <c r="CR194" t="s">
        <v>276</v>
      </c>
      <c r="CS194" t="s">
        <v>276</v>
      </c>
      <c r="CT194" t="s">
        <v>276</v>
      </c>
      <c r="CU194" t="s">
        <v>276</v>
      </c>
      <c r="CV194" t="s">
        <v>276</v>
      </c>
      <c r="CW194" t="s">
        <v>276</v>
      </c>
      <c r="CX194" t="s">
        <v>276</v>
      </c>
      <c r="CY194" t="s">
        <v>276</v>
      </c>
      <c r="CZ194" t="s">
        <v>276</v>
      </c>
      <c r="DA194" t="s">
        <v>276</v>
      </c>
      <c r="DB194" t="s">
        <v>276</v>
      </c>
      <c r="DC194" t="s">
        <v>276</v>
      </c>
      <c r="DD194" t="s">
        <v>276</v>
      </c>
      <c r="DE194" t="s">
        <v>276</v>
      </c>
    </row>
    <row r="195" spans="1:109">
      <c r="A195">
        <v>194</v>
      </c>
      <c r="B195" t="s">
        <v>272</v>
      </c>
      <c r="C195" t="s">
        <v>40</v>
      </c>
      <c r="D195">
        <v>46</v>
      </c>
      <c r="E195">
        <v>4</v>
      </c>
      <c r="F195" t="s">
        <v>77</v>
      </c>
      <c r="G195" t="s">
        <v>273</v>
      </c>
      <c r="H195">
        <v>2024</v>
      </c>
      <c r="I195">
        <v>2023</v>
      </c>
      <c r="J195">
        <v>0</v>
      </c>
      <c r="K195">
        <v>9999999</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t="s">
        <v>274</v>
      </c>
      <c r="AL195">
        <v>0</v>
      </c>
      <c r="AM195" t="s">
        <v>274</v>
      </c>
      <c r="AN195" t="s">
        <v>274</v>
      </c>
      <c r="AO195">
        <v>0</v>
      </c>
      <c r="AP195" t="s">
        <v>276</v>
      </c>
      <c r="AQ195" t="s">
        <v>276</v>
      </c>
      <c r="AR195" t="s">
        <v>276</v>
      </c>
      <c r="AS195" t="s">
        <v>276</v>
      </c>
      <c r="AT195" t="s">
        <v>276</v>
      </c>
      <c r="AU195" t="s">
        <v>276</v>
      </c>
      <c r="AV195" t="s">
        <v>276</v>
      </c>
      <c r="AW195" t="s">
        <v>276</v>
      </c>
      <c r="AX195" t="s">
        <v>276</v>
      </c>
      <c r="AY195" t="s">
        <v>276</v>
      </c>
      <c r="AZ195" t="s">
        <v>276</v>
      </c>
      <c r="BA195" t="s">
        <v>276</v>
      </c>
      <c r="BB195" t="s">
        <v>276</v>
      </c>
      <c r="BC195" t="s">
        <v>276</v>
      </c>
      <c r="BD195" t="s">
        <v>276</v>
      </c>
      <c r="BE195" t="s">
        <v>276</v>
      </c>
      <c r="BF195" t="s">
        <v>276</v>
      </c>
      <c r="BG195" t="s">
        <v>276</v>
      </c>
      <c r="BH195" t="s">
        <v>276</v>
      </c>
      <c r="BI195" t="s">
        <v>276</v>
      </c>
      <c r="BJ195" t="s">
        <v>276</v>
      </c>
      <c r="BK195" t="s">
        <v>276</v>
      </c>
      <c r="BL195" t="s">
        <v>276</v>
      </c>
      <c r="BM195" t="s">
        <v>276</v>
      </c>
      <c r="BN195" t="s">
        <v>276</v>
      </c>
      <c r="BO195" t="s">
        <v>276</v>
      </c>
      <c r="BP195" t="s">
        <v>276</v>
      </c>
      <c r="BQ195" t="s">
        <v>276</v>
      </c>
      <c r="BR195" t="s">
        <v>276</v>
      </c>
      <c r="BS195" t="s">
        <v>276</v>
      </c>
      <c r="BT195" t="s">
        <v>276</v>
      </c>
      <c r="BU195" t="s">
        <v>276</v>
      </c>
      <c r="BV195" t="s">
        <v>276</v>
      </c>
      <c r="BW195" t="s">
        <v>276</v>
      </c>
      <c r="BX195" t="s">
        <v>276</v>
      </c>
      <c r="BY195" t="s">
        <v>276</v>
      </c>
      <c r="BZ195" t="s">
        <v>276</v>
      </c>
      <c r="CA195" t="s">
        <v>276</v>
      </c>
      <c r="CB195" t="s">
        <v>276</v>
      </c>
      <c r="CC195" t="s">
        <v>276</v>
      </c>
      <c r="CD195" t="s">
        <v>276</v>
      </c>
      <c r="CE195" t="s">
        <v>276</v>
      </c>
      <c r="CF195" t="s">
        <v>276</v>
      </c>
      <c r="CG195" t="s">
        <v>276</v>
      </c>
      <c r="CH195" t="s">
        <v>276</v>
      </c>
      <c r="CI195" t="s">
        <v>276</v>
      </c>
      <c r="CJ195" t="s">
        <v>276</v>
      </c>
      <c r="CK195" t="s">
        <v>276</v>
      </c>
      <c r="CL195" t="s">
        <v>276</v>
      </c>
      <c r="CM195" t="s">
        <v>276</v>
      </c>
      <c r="CN195" t="s">
        <v>276</v>
      </c>
      <c r="CO195" t="s">
        <v>276</v>
      </c>
      <c r="CP195" t="s">
        <v>276</v>
      </c>
      <c r="CQ195" t="s">
        <v>276</v>
      </c>
      <c r="CR195" t="s">
        <v>276</v>
      </c>
      <c r="CS195" t="s">
        <v>276</v>
      </c>
      <c r="CT195" t="s">
        <v>276</v>
      </c>
      <c r="CU195" t="s">
        <v>276</v>
      </c>
      <c r="CV195" t="s">
        <v>276</v>
      </c>
      <c r="CW195" t="s">
        <v>276</v>
      </c>
      <c r="CX195" t="s">
        <v>276</v>
      </c>
      <c r="CY195" t="s">
        <v>276</v>
      </c>
      <c r="CZ195" t="s">
        <v>276</v>
      </c>
      <c r="DA195" t="s">
        <v>276</v>
      </c>
      <c r="DB195" t="s">
        <v>276</v>
      </c>
      <c r="DC195" t="s">
        <v>276</v>
      </c>
      <c r="DD195" t="s">
        <v>276</v>
      </c>
      <c r="DE195" t="s">
        <v>276</v>
      </c>
    </row>
    <row r="196" spans="1:109">
      <c r="A196">
        <v>195</v>
      </c>
      <c r="B196" t="s">
        <v>272</v>
      </c>
      <c r="C196" t="s">
        <v>41</v>
      </c>
      <c r="D196">
        <v>47</v>
      </c>
      <c r="E196">
        <v>4</v>
      </c>
      <c r="F196" t="s">
        <v>77</v>
      </c>
      <c r="G196" t="s">
        <v>277</v>
      </c>
      <c r="H196">
        <v>2024</v>
      </c>
      <c r="I196">
        <v>2023</v>
      </c>
      <c r="J196">
        <v>0</v>
      </c>
      <c r="K196">
        <v>9999999</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274</v>
      </c>
      <c r="AL196">
        <v>0</v>
      </c>
      <c r="AM196" t="s">
        <v>274</v>
      </c>
      <c r="AN196" t="s">
        <v>274</v>
      </c>
      <c r="AO196">
        <v>0</v>
      </c>
      <c r="AP196" t="s">
        <v>276</v>
      </c>
      <c r="AQ196" t="s">
        <v>276</v>
      </c>
      <c r="AR196" t="s">
        <v>276</v>
      </c>
      <c r="AS196" t="s">
        <v>276</v>
      </c>
      <c r="AT196" t="s">
        <v>276</v>
      </c>
      <c r="AU196" t="s">
        <v>276</v>
      </c>
      <c r="AV196" t="s">
        <v>276</v>
      </c>
      <c r="AW196" t="s">
        <v>276</v>
      </c>
      <c r="AX196" t="s">
        <v>276</v>
      </c>
      <c r="AY196" t="s">
        <v>276</v>
      </c>
      <c r="AZ196" t="s">
        <v>276</v>
      </c>
      <c r="BA196" t="s">
        <v>276</v>
      </c>
      <c r="BB196" t="s">
        <v>276</v>
      </c>
      <c r="BC196" t="s">
        <v>276</v>
      </c>
      <c r="BD196" t="s">
        <v>276</v>
      </c>
      <c r="BE196" t="s">
        <v>276</v>
      </c>
      <c r="BF196" t="s">
        <v>276</v>
      </c>
      <c r="BG196" t="s">
        <v>276</v>
      </c>
      <c r="BH196" t="s">
        <v>276</v>
      </c>
      <c r="BI196" t="s">
        <v>276</v>
      </c>
      <c r="BJ196" t="s">
        <v>276</v>
      </c>
      <c r="BK196" t="s">
        <v>276</v>
      </c>
      <c r="BL196" t="s">
        <v>276</v>
      </c>
      <c r="BM196" t="s">
        <v>276</v>
      </c>
      <c r="BN196" t="s">
        <v>276</v>
      </c>
      <c r="BO196" t="s">
        <v>276</v>
      </c>
      <c r="BP196" t="s">
        <v>276</v>
      </c>
      <c r="BQ196" t="s">
        <v>276</v>
      </c>
      <c r="BR196" t="s">
        <v>276</v>
      </c>
      <c r="BS196" t="s">
        <v>276</v>
      </c>
      <c r="BT196" t="s">
        <v>276</v>
      </c>
      <c r="BU196" t="s">
        <v>276</v>
      </c>
      <c r="BV196" t="s">
        <v>276</v>
      </c>
      <c r="BW196" t="s">
        <v>276</v>
      </c>
      <c r="BX196" t="s">
        <v>276</v>
      </c>
      <c r="BY196" t="s">
        <v>276</v>
      </c>
      <c r="BZ196" t="s">
        <v>276</v>
      </c>
      <c r="CA196" t="s">
        <v>276</v>
      </c>
      <c r="CB196" t="s">
        <v>276</v>
      </c>
      <c r="CC196" t="s">
        <v>276</v>
      </c>
      <c r="CD196" t="s">
        <v>276</v>
      </c>
      <c r="CE196" t="s">
        <v>276</v>
      </c>
      <c r="CF196" t="s">
        <v>276</v>
      </c>
      <c r="CG196" t="s">
        <v>276</v>
      </c>
      <c r="CH196" t="s">
        <v>276</v>
      </c>
      <c r="CI196" t="s">
        <v>276</v>
      </c>
      <c r="CJ196" t="s">
        <v>276</v>
      </c>
      <c r="CK196" t="s">
        <v>276</v>
      </c>
      <c r="CL196" t="s">
        <v>276</v>
      </c>
      <c r="CM196" t="s">
        <v>276</v>
      </c>
      <c r="CN196" t="s">
        <v>276</v>
      </c>
      <c r="CO196" t="s">
        <v>276</v>
      </c>
      <c r="CP196" t="s">
        <v>276</v>
      </c>
      <c r="CQ196" t="s">
        <v>276</v>
      </c>
      <c r="CR196" t="s">
        <v>276</v>
      </c>
      <c r="CS196" t="s">
        <v>276</v>
      </c>
      <c r="CT196" t="s">
        <v>276</v>
      </c>
      <c r="CU196" t="s">
        <v>276</v>
      </c>
      <c r="CV196" t="s">
        <v>276</v>
      </c>
      <c r="CW196" t="s">
        <v>276</v>
      </c>
      <c r="CX196" t="s">
        <v>276</v>
      </c>
      <c r="CY196" t="s">
        <v>276</v>
      </c>
      <c r="CZ196" t="s">
        <v>276</v>
      </c>
      <c r="DA196" t="s">
        <v>276</v>
      </c>
      <c r="DB196" t="s">
        <v>276</v>
      </c>
      <c r="DC196" t="s">
        <v>276</v>
      </c>
      <c r="DD196" t="s">
        <v>276</v>
      </c>
      <c r="DE196" t="s">
        <v>276</v>
      </c>
    </row>
    <row r="197" spans="1:109">
      <c r="A197">
        <v>196</v>
      </c>
      <c r="B197" t="s">
        <v>272</v>
      </c>
      <c r="C197" t="s">
        <v>42</v>
      </c>
      <c r="D197">
        <v>48</v>
      </c>
      <c r="E197">
        <v>4</v>
      </c>
      <c r="F197" t="s">
        <v>77</v>
      </c>
      <c r="G197" t="s">
        <v>273</v>
      </c>
      <c r="H197">
        <v>2024</v>
      </c>
      <c r="I197">
        <v>2023</v>
      </c>
      <c r="J197">
        <v>0</v>
      </c>
      <c r="K197">
        <v>9999999</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t="s">
        <v>274</v>
      </c>
      <c r="AL197">
        <v>0</v>
      </c>
      <c r="AM197" t="s">
        <v>274</v>
      </c>
      <c r="AN197" t="s">
        <v>274</v>
      </c>
      <c r="AO197">
        <v>0</v>
      </c>
      <c r="AP197" t="s">
        <v>276</v>
      </c>
      <c r="AQ197" t="s">
        <v>276</v>
      </c>
      <c r="AR197" t="s">
        <v>276</v>
      </c>
      <c r="AS197" t="s">
        <v>276</v>
      </c>
      <c r="AT197" t="s">
        <v>276</v>
      </c>
      <c r="AU197" t="s">
        <v>276</v>
      </c>
      <c r="AV197" t="s">
        <v>276</v>
      </c>
      <c r="AW197" t="s">
        <v>276</v>
      </c>
      <c r="AX197" t="s">
        <v>276</v>
      </c>
      <c r="AY197" t="s">
        <v>276</v>
      </c>
      <c r="AZ197" t="s">
        <v>276</v>
      </c>
      <c r="BA197" t="s">
        <v>276</v>
      </c>
      <c r="BB197" t="s">
        <v>276</v>
      </c>
      <c r="BC197" t="s">
        <v>276</v>
      </c>
      <c r="BD197" t="s">
        <v>276</v>
      </c>
      <c r="BE197" t="s">
        <v>276</v>
      </c>
      <c r="BF197" t="s">
        <v>276</v>
      </c>
      <c r="BG197" t="s">
        <v>276</v>
      </c>
      <c r="BH197" t="s">
        <v>276</v>
      </c>
      <c r="BI197" t="s">
        <v>276</v>
      </c>
      <c r="BJ197" t="s">
        <v>276</v>
      </c>
      <c r="BK197" t="s">
        <v>276</v>
      </c>
      <c r="BL197" t="s">
        <v>276</v>
      </c>
      <c r="BM197" t="s">
        <v>276</v>
      </c>
      <c r="BN197" t="s">
        <v>276</v>
      </c>
      <c r="BO197" t="s">
        <v>276</v>
      </c>
      <c r="BP197" t="s">
        <v>276</v>
      </c>
      <c r="BQ197" t="s">
        <v>276</v>
      </c>
      <c r="BR197" t="s">
        <v>276</v>
      </c>
      <c r="BS197" t="s">
        <v>276</v>
      </c>
      <c r="BT197" t="s">
        <v>276</v>
      </c>
      <c r="BU197" t="s">
        <v>276</v>
      </c>
      <c r="BV197" t="s">
        <v>276</v>
      </c>
      <c r="BW197" t="s">
        <v>276</v>
      </c>
      <c r="BX197" t="s">
        <v>276</v>
      </c>
      <c r="BY197" t="s">
        <v>276</v>
      </c>
      <c r="BZ197" t="s">
        <v>276</v>
      </c>
      <c r="CA197" t="s">
        <v>276</v>
      </c>
      <c r="CB197" t="s">
        <v>276</v>
      </c>
      <c r="CC197" t="s">
        <v>276</v>
      </c>
      <c r="CD197" t="s">
        <v>276</v>
      </c>
      <c r="CE197" t="s">
        <v>276</v>
      </c>
      <c r="CF197" t="s">
        <v>276</v>
      </c>
      <c r="CG197" t="s">
        <v>276</v>
      </c>
      <c r="CH197" t="s">
        <v>276</v>
      </c>
      <c r="CI197" t="s">
        <v>276</v>
      </c>
      <c r="CJ197" t="s">
        <v>276</v>
      </c>
      <c r="CK197" t="s">
        <v>276</v>
      </c>
      <c r="CL197" t="s">
        <v>276</v>
      </c>
      <c r="CM197" t="s">
        <v>276</v>
      </c>
      <c r="CN197" t="s">
        <v>276</v>
      </c>
      <c r="CO197" t="s">
        <v>276</v>
      </c>
      <c r="CP197" t="s">
        <v>276</v>
      </c>
      <c r="CQ197" t="s">
        <v>276</v>
      </c>
      <c r="CR197" t="s">
        <v>276</v>
      </c>
      <c r="CS197" t="s">
        <v>276</v>
      </c>
      <c r="CT197" t="s">
        <v>276</v>
      </c>
      <c r="CU197" t="s">
        <v>276</v>
      </c>
      <c r="CV197" t="s">
        <v>276</v>
      </c>
      <c r="CW197" t="s">
        <v>276</v>
      </c>
      <c r="CX197" t="s">
        <v>276</v>
      </c>
      <c r="CY197" t="s">
        <v>276</v>
      </c>
      <c r="CZ197" t="s">
        <v>276</v>
      </c>
      <c r="DA197" t="s">
        <v>276</v>
      </c>
      <c r="DB197" t="s">
        <v>276</v>
      </c>
      <c r="DC197" t="s">
        <v>276</v>
      </c>
      <c r="DD197" t="s">
        <v>276</v>
      </c>
      <c r="DE197" t="s">
        <v>276</v>
      </c>
    </row>
    <row r="198" spans="1:109">
      <c r="A198">
        <v>197</v>
      </c>
      <c r="B198" t="s">
        <v>272</v>
      </c>
      <c r="C198" t="s">
        <v>43</v>
      </c>
      <c r="D198">
        <v>49</v>
      </c>
      <c r="E198">
        <v>4</v>
      </c>
      <c r="F198" t="s">
        <v>77</v>
      </c>
      <c r="G198" t="s">
        <v>273</v>
      </c>
      <c r="H198">
        <v>2024</v>
      </c>
      <c r="I198">
        <v>2023</v>
      </c>
      <c r="J198">
        <v>0</v>
      </c>
      <c r="K198">
        <v>9999999</v>
      </c>
      <c r="L198">
        <v>0</v>
      </c>
      <c r="M198">
        <v>0</v>
      </c>
      <c r="N198">
        <v>0</v>
      </c>
      <c r="O198">
        <v>0</v>
      </c>
      <c r="P198">
        <v>0</v>
      </c>
      <c r="Q198">
        <v>0</v>
      </c>
      <c r="R198">
        <v>0</v>
      </c>
      <c r="S198">
        <v>0</v>
      </c>
      <c r="T198">
        <v>0</v>
      </c>
      <c r="U198">
        <v>0</v>
      </c>
      <c r="V198">
        <v>0</v>
      </c>
      <c r="W198">
        <v>4.8500000000000001E-2</v>
      </c>
      <c r="X198">
        <v>0</v>
      </c>
      <c r="Y198">
        <v>0</v>
      </c>
      <c r="Z198">
        <v>0</v>
      </c>
      <c r="AA198">
        <v>0</v>
      </c>
      <c r="AB198">
        <v>0</v>
      </c>
      <c r="AC198">
        <v>0</v>
      </c>
      <c r="AD198">
        <v>0</v>
      </c>
      <c r="AE198">
        <v>0</v>
      </c>
      <c r="AF198">
        <v>0</v>
      </c>
      <c r="AG198">
        <v>0</v>
      </c>
      <c r="AH198">
        <v>0</v>
      </c>
      <c r="AI198">
        <v>0</v>
      </c>
      <c r="AJ198">
        <v>831</v>
      </c>
      <c r="AK198" t="s">
        <v>275</v>
      </c>
      <c r="AL198">
        <v>1802</v>
      </c>
      <c r="AM198" t="s">
        <v>275</v>
      </c>
      <c r="AN198" t="s">
        <v>274</v>
      </c>
      <c r="AO198">
        <v>0</v>
      </c>
      <c r="AP198" t="s">
        <v>276</v>
      </c>
      <c r="AQ198" t="s">
        <v>276</v>
      </c>
      <c r="AR198" t="s">
        <v>276</v>
      </c>
      <c r="AS198" t="s">
        <v>276</v>
      </c>
      <c r="AT198" t="s">
        <v>276</v>
      </c>
      <c r="AU198" t="s">
        <v>276</v>
      </c>
      <c r="AV198" t="s">
        <v>276</v>
      </c>
      <c r="AW198" t="s">
        <v>276</v>
      </c>
      <c r="AX198" t="s">
        <v>276</v>
      </c>
      <c r="AY198" t="s">
        <v>276</v>
      </c>
      <c r="AZ198" t="s">
        <v>276</v>
      </c>
      <c r="BA198" t="s">
        <v>276</v>
      </c>
      <c r="BB198" t="s">
        <v>276</v>
      </c>
      <c r="BC198" t="s">
        <v>276</v>
      </c>
      <c r="BD198" t="s">
        <v>276</v>
      </c>
      <c r="BE198" t="s">
        <v>276</v>
      </c>
      <c r="BF198" t="s">
        <v>276</v>
      </c>
      <c r="BG198" t="s">
        <v>276</v>
      </c>
      <c r="BH198" t="s">
        <v>276</v>
      </c>
      <c r="BI198" t="s">
        <v>276</v>
      </c>
      <c r="BJ198" t="s">
        <v>276</v>
      </c>
      <c r="BK198" t="s">
        <v>276</v>
      </c>
      <c r="BL198" t="s">
        <v>276</v>
      </c>
      <c r="BM198" t="s">
        <v>276</v>
      </c>
      <c r="BN198" t="s">
        <v>276</v>
      </c>
      <c r="BO198" t="s">
        <v>276</v>
      </c>
      <c r="BP198" t="s">
        <v>276</v>
      </c>
      <c r="BQ198" t="s">
        <v>276</v>
      </c>
      <c r="BR198" t="s">
        <v>276</v>
      </c>
      <c r="BS198" t="s">
        <v>276</v>
      </c>
      <c r="BT198" t="s">
        <v>276</v>
      </c>
      <c r="BU198" t="s">
        <v>276</v>
      </c>
      <c r="BV198" t="s">
        <v>276</v>
      </c>
      <c r="BW198" t="s">
        <v>276</v>
      </c>
      <c r="BX198" t="s">
        <v>276</v>
      </c>
      <c r="BY198" t="s">
        <v>276</v>
      </c>
      <c r="BZ198" t="s">
        <v>276</v>
      </c>
      <c r="CA198" t="s">
        <v>276</v>
      </c>
      <c r="CB198" t="s">
        <v>276</v>
      </c>
      <c r="CC198" t="s">
        <v>276</v>
      </c>
      <c r="CD198" t="s">
        <v>276</v>
      </c>
      <c r="CE198" t="s">
        <v>276</v>
      </c>
      <c r="CF198" t="s">
        <v>276</v>
      </c>
      <c r="CG198" t="s">
        <v>276</v>
      </c>
      <c r="CH198" t="s">
        <v>276</v>
      </c>
      <c r="CI198" t="s">
        <v>276</v>
      </c>
      <c r="CJ198" t="s">
        <v>276</v>
      </c>
      <c r="CK198" t="s">
        <v>276</v>
      </c>
      <c r="CL198" t="s">
        <v>276</v>
      </c>
      <c r="CM198" t="s">
        <v>276</v>
      </c>
      <c r="CN198" t="s">
        <v>276</v>
      </c>
      <c r="CO198" t="s">
        <v>276</v>
      </c>
      <c r="CP198" t="s">
        <v>276</v>
      </c>
      <c r="CQ198" t="s">
        <v>276</v>
      </c>
      <c r="CR198">
        <v>15548</v>
      </c>
      <c r="CS198">
        <v>1.3</v>
      </c>
      <c r="CT198" t="s">
        <v>276</v>
      </c>
      <c r="CU198" t="s">
        <v>276</v>
      </c>
      <c r="CV198" t="s">
        <v>276</v>
      </c>
      <c r="CW198" t="s">
        <v>276</v>
      </c>
      <c r="CX198" t="s">
        <v>276</v>
      </c>
      <c r="CY198" t="s">
        <v>276</v>
      </c>
      <c r="CZ198" t="s">
        <v>276</v>
      </c>
      <c r="DA198" t="s">
        <v>276</v>
      </c>
      <c r="DB198" t="s">
        <v>276</v>
      </c>
      <c r="DC198" t="s">
        <v>276</v>
      </c>
      <c r="DD198" t="s">
        <v>276</v>
      </c>
      <c r="DE198" t="s">
        <v>276</v>
      </c>
    </row>
    <row r="199" spans="1:109">
      <c r="A199">
        <v>198</v>
      </c>
      <c r="B199" t="s">
        <v>272</v>
      </c>
      <c r="C199" t="s">
        <v>44</v>
      </c>
      <c r="D199">
        <v>50</v>
      </c>
      <c r="E199">
        <v>4</v>
      </c>
      <c r="F199" t="s">
        <v>77</v>
      </c>
      <c r="G199" t="s">
        <v>273</v>
      </c>
      <c r="H199">
        <v>2024</v>
      </c>
      <c r="I199">
        <v>2023</v>
      </c>
      <c r="J199">
        <v>0</v>
      </c>
      <c r="K199">
        <v>42150</v>
      </c>
      <c r="L199">
        <v>102200</v>
      </c>
      <c r="M199">
        <v>213150</v>
      </c>
      <c r="N199">
        <v>9999999</v>
      </c>
      <c r="O199">
        <v>0</v>
      </c>
      <c r="P199">
        <v>0</v>
      </c>
      <c r="Q199">
        <v>0</v>
      </c>
      <c r="R199">
        <v>0</v>
      </c>
      <c r="S199">
        <v>0</v>
      </c>
      <c r="T199">
        <v>0</v>
      </c>
      <c r="U199">
        <v>0</v>
      </c>
      <c r="V199">
        <v>0</v>
      </c>
      <c r="W199">
        <v>3.3500000000000002E-2</v>
      </c>
      <c r="X199">
        <v>6.6000000000000003E-2</v>
      </c>
      <c r="Y199">
        <v>7.5999999999999998E-2</v>
      </c>
      <c r="Z199">
        <v>8.7499999999999994E-2</v>
      </c>
      <c r="AA199">
        <v>0</v>
      </c>
      <c r="AB199">
        <v>0</v>
      </c>
      <c r="AC199">
        <v>0</v>
      </c>
      <c r="AD199">
        <v>0</v>
      </c>
      <c r="AE199">
        <v>0</v>
      </c>
      <c r="AF199">
        <v>0</v>
      </c>
      <c r="AG199">
        <v>0</v>
      </c>
      <c r="AH199">
        <v>0</v>
      </c>
      <c r="AI199">
        <v>6500</v>
      </c>
      <c r="AJ199">
        <v>4500</v>
      </c>
      <c r="AK199" t="s">
        <v>274</v>
      </c>
      <c r="AL199">
        <v>4500</v>
      </c>
      <c r="AM199" t="s">
        <v>274</v>
      </c>
      <c r="AN199" t="s">
        <v>274</v>
      </c>
      <c r="AO199">
        <v>0</v>
      </c>
      <c r="AP199" t="s">
        <v>276</v>
      </c>
      <c r="AQ199" t="s">
        <v>276</v>
      </c>
      <c r="AR199" t="s">
        <v>276</v>
      </c>
      <c r="AS199" t="s">
        <v>276</v>
      </c>
      <c r="AT199" t="s">
        <v>276</v>
      </c>
      <c r="AU199" t="s">
        <v>276</v>
      </c>
      <c r="AV199" t="s">
        <v>276</v>
      </c>
      <c r="AW199" t="s">
        <v>276</v>
      </c>
      <c r="AX199" t="s">
        <v>276</v>
      </c>
      <c r="AY199" t="s">
        <v>276</v>
      </c>
      <c r="AZ199" t="s">
        <v>276</v>
      </c>
      <c r="BA199" t="s">
        <v>276</v>
      </c>
      <c r="BB199" t="s">
        <v>276</v>
      </c>
      <c r="BC199" t="s">
        <v>276</v>
      </c>
      <c r="BD199" t="s">
        <v>276</v>
      </c>
      <c r="BE199" t="s">
        <v>276</v>
      </c>
      <c r="BF199" t="s">
        <v>276</v>
      </c>
      <c r="BG199" t="s">
        <v>276</v>
      </c>
      <c r="BH199" t="s">
        <v>276</v>
      </c>
      <c r="BI199" t="s">
        <v>276</v>
      </c>
      <c r="BJ199" t="s">
        <v>276</v>
      </c>
      <c r="BK199" t="s">
        <v>276</v>
      </c>
      <c r="BL199" t="s">
        <v>276</v>
      </c>
      <c r="BM199" t="s">
        <v>276</v>
      </c>
      <c r="BN199" t="s">
        <v>276</v>
      </c>
      <c r="BO199" t="s">
        <v>276</v>
      </c>
      <c r="BP199" t="s">
        <v>276</v>
      </c>
      <c r="BQ199" t="s">
        <v>276</v>
      </c>
      <c r="BR199" t="s">
        <v>276</v>
      </c>
      <c r="BS199" t="s">
        <v>276</v>
      </c>
      <c r="BT199" t="s">
        <v>276</v>
      </c>
      <c r="BU199" t="s">
        <v>276</v>
      </c>
      <c r="BV199" t="s">
        <v>276</v>
      </c>
      <c r="BW199" t="s">
        <v>276</v>
      </c>
      <c r="BX199" t="s">
        <v>276</v>
      </c>
      <c r="BY199" t="s">
        <v>276</v>
      </c>
      <c r="BZ199" t="s">
        <v>276</v>
      </c>
      <c r="CA199" t="s">
        <v>276</v>
      </c>
      <c r="CB199" t="s">
        <v>276</v>
      </c>
      <c r="CC199" t="s">
        <v>276</v>
      </c>
      <c r="CD199" t="s">
        <v>276</v>
      </c>
      <c r="CE199" t="s">
        <v>276</v>
      </c>
      <c r="CF199" t="s">
        <v>276</v>
      </c>
      <c r="CG199" t="s">
        <v>276</v>
      </c>
      <c r="CH199" t="s">
        <v>276</v>
      </c>
      <c r="CI199" t="s">
        <v>276</v>
      </c>
      <c r="CJ199" t="s">
        <v>276</v>
      </c>
      <c r="CK199" t="s">
        <v>276</v>
      </c>
      <c r="CL199" t="s">
        <v>276</v>
      </c>
      <c r="CM199" t="s">
        <v>276</v>
      </c>
      <c r="CN199" t="s">
        <v>276</v>
      </c>
      <c r="CO199" t="s">
        <v>276</v>
      </c>
      <c r="CP199" t="s">
        <v>276</v>
      </c>
      <c r="CQ199" t="s">
        <v>276</v>
      </c>
      <c r="CR199" t="s">
        <v>276</v>
      </c>
      <c r="CS199" t="s">
        <v>276</v>
      </c>
      <c r="CT199">
        <v>150000</v>
      </c>
      <c r="CU199">
        <v>0.03</v>
      </c>
      <c r="CV199" t="s">
        <v>276</v>
      </c>
      <c r="CW199" t="s">
        <v>276</v>
      </c>
      <c r="CX199" t="s">
        <v>276</v>
      </c>
      <c r="CY199" t="s">
        <v>276</v>
      </c>
      <c r="CZ199" t="s">
        <v>276</v>
      </c>
      <c r="DA199" t="s">
        <v>276</v>
      </c>
      <c r="DB199" t="s">
        <v>276</v>
      </c>
      <c r="DC199" t="s">
        <v>276</v>
      </c>
      <c r="DD199" t="s">
        <v>276</v>
      </c>
      <c r="DE199" t="s">
        <v>276</v>
      </c>
    </row>
    <row r="200" spans="1:109">
      <c r="A200">
        <v>199</v>
      </c>
      <c r="B200" t="s">
        <v>272</v>
      </c>
      <c r="C200" t="s">
        <v>45</v>
      </c>
      <c r="D200">
        <v>51</v>
      </c>
      <c r="E200">
        <v>4</v>
      </c>
      <c r="F200" t="s">
        <v>77</v>
      </c>
      <c r="G200" t="s">
        <v>273</v>
      </c>
      <c r="H200">
        <v>2024</v>
      </c>
      <c r="I200">
        <v>2023</v>
      </c>
      <c r="J200">
        <v>0</v>
      </c>
      <c r="K200">
        <v>3000</v>
      </c>
      <c r="L200">
        <v>5000</v>
      </c>
      <c r="M200">
        <v>17000</v>
      </c>
      <c r="N200">
        <v>9999999</v>
      </c>
      <c r="O200">
        <v>0</v>
      </c>
      <c r="P200">
        <v>0</v>
      </c>
      <c r="Q200">
        <v>0</v>
      </c>
      <c r="R200">
        <v>0</v>
      </c>
      <c r="S200">
        <v>0</v>
      </c>
      <c r="T200">
        <v>0</v>
      </c>
      <c r="U200">
        <v>0</v>
      </c>
      <c r="V200">
        <v>0</v>
      </c>
      <c r="W200">
        <v>0.02</v>
      </c>
      <c r="X200">
        <v>0.03</v>
      </c>
      <c r="Y200">
        <v>0.05</v>
      </c>
      <c r="Z200">
        <v>5.7500000000000002E-2</v>
      </c>
      <c r="AA200">
        <v>0</v>
      </c>
      <c r="AB200">
        <v>0</v>
      </c>
      <c r="AC200">
        <v>0</v>
      </c>
      <c r="AD200">
        <v>0</v>
      </c>
      <c r="AE200">
        <v>0</v>
      </c>
      <c r="AF200">
        <v>0</v>
      </c>
      <c r="AG200">
        <v>0</v>
      </c>
      <c r="AH200">
        <v>0</v>
      </c>
      <c r="AI200">
        <v>8000</v>
      </c>
      <c r="AJ200">
        <v>930</v>
      </c>
      <c r="AK200" t="s">
        <v>274</v>
      </c>
      <c r="AL200">
        <v>930</v>
      </c>
      <c r="AM200" t="s">
        <v>274</v>
      </c>
      <c r="AN200" t="s">
        <v>274</v>
      </c>
      <c r="AO200">
        <v>0</v>
      </c>
      <c r="AP200" t="s">
        <v>276</v>
      </c>
      <c r="AQ200" t="s">
        <v>276</v>
      </c>
      <c r="AR200" t="s">
        <v>276</v>
      </c>
      <c r="AS200" t="s">
        <v>276</v>
      </c>
      <c r="AT200" t="s">
        <v>276</v>
      </c>
      <c r="AU200" t="s">
        <v>276</v>
      </c>
      <c r="AV200" t="s">
        <v>276</v>
      </c>
      <c r="AW200" t="s">
        <v>276</v>
      </c>
      <c r="AX200" t="s">
        <v>276</v>
      </c>
      <c r="AY200" t="s">
        <v>276</v>
      </c>
      <c r="AZ200" t="s">
        <v>276</v>
      </c>
      <c r="BA200" t="s">
        <v>276</v>
      </c>
      <c r="BB200" t="s">
        <v>276</v>
      </c>
      <c r="BC200" t="s">
        <v>276</v>
      </c>
      <c r="BD200" t="s">
        <v>276</v>
      </c>
      <c r="BE200" t="s">
        <v>276</v>
      </c>
      <c r="BF200" t="s">
        <v>276</v>
      </c>
      <c r="BG200" t="s">
        <v>276</v>
      </c>
      <c r="BH200" t="s">
        <v>276</v>
      </c>
      <c r="BI200" t="s">
        <v>276</v>
      </c>
      <c r="BJ200" t="s">
        <v>276</v>
      </c>
      <c r="BK200" t="s">
        <v>276</v>
      </c>
      <c r="BL200" t="s">
        <v>276</v>
      </c>
      <c r="BM200" t="s">
        <v>276</v>
      </c>
      <c r="BN200" t="s">
        <v>276</v>
      </c>
      <c r="BO200" t="s">
        <v>276</v>
      </c>
      <c r="BP200" t="s">
        <v>276</v>
      </c>
      <c r="BQ200" t="s">
        <v>276</v>
      </c>
      <c r="BR200" t="s">
        <v>276</v>
      </c>
      <c r="BS200" t="s">
        <v>276</v>
      </c>
      <c r="BT200" t="s">
        <v>276</v>
      </c>
      <c r="BU200" t="s">
        <v>276</v>
      </c>
      <c r="BV200" t="s">
        <v>276</v>
      </c>
      <c r="BW200" t="s">
        <v>276</v>
      </c>
      <c r="BX200" t="s">
        <v>276</v>
      </c>
      <c r="BY200" t="s">
        <v>276</v>
      </c>
      <c r="BZ200" t="s">
        <v>276</v>
      </c>
      <c r="CA200" t="s">
        <v>276</v>
      </c>
      <c r="CB200" t="s">
        <v>276</v>
      </c>
      <c r="CC200" t="s">
        <v>276</v>
      </c>
      <c r="CD200" t="s">
        <v>276</v>
      </c>
      <c r="CE200" t="s">
        <v>276</v>
      </c>
      <c r="CF200" t="s">
        <v>276</v>
      </c>
      <c r="CG200" t="s">
        <v>276</v>
      </c>
      <c r="CH200" t="s">
        <v>276</v>
      </c>
      <c r="CI200" t="s">
        <v>276</v>
      </c>
      <c r="CJ200" t="s">
        <v>276</v>
      </c>
      <c r="CK200" t="s">
        <v>276</v>
      </c>
      <c r="CL200" t="s">
        <v>276</v>
      </c>
      <c r="CM200" t="s">
        <v>276</v>
      </c>
      <c r="CN200" t="s">
        <v>276</v>
      </c>
      <c r="CO200" t="s">
        <v>276</v>
      </c>
      <c r="CP200" t="s">
        <v>276</v>
      </c>
      <c r="CQ200" t="s">
        <v>276</v>
      </c>
      <c r="CR200" t="s">
        <v>276</v>
      </c>
      <c r="CS200" t="s">
        <v>276</v>
      </c>
      <c r="CT200" t="s">
        <v>276</v>
      </c>
      <c r="CU200" t="s">
        <v>276</v>
      </c>
      <c r="CV200" t="s">
        <v>276</v>
      </c>
      <c r="CW200" t="s">
        <v>276</v>
      </c>
      <c r="CX200" t="s">
        <v>276</v>
      </c>
      <c r="CY200" t="s">
        <v>276</v>
      </c>
      <c r="CZ200" t="s">
        <v>276</v>
      </c>
      <c r="DA200" t="s">
        <v>276</v>
      </c>
      <c r="DB200" t="s">
        <v>276</v>
      </c>
      <c r="DC200" t="s">
        <v>276</v>
      </c>
      <c r="DD200" t="s">
        <v>276</v>
      </c>
      <c r="DE200" t="s">
        <v>276</v>
      </c>
    </row>
    <row r="201" spans="1:109">
      <c r="A201">
        <v>200</v>
      </c>
      <c r="B201" t="s">
        <v>272</v>
      </c>
      <c r="C201" t="s">
        <v>46</v>
      </c>
      <c r="D201">
        <v>53</v>
      </c>
      <c r="E201">
        <v>4</v>
      </c>
      <c r="F201" t="s">
        <v>77</v>
      </c>
      <c r="G201" t="s">
        <v>273</v>
      </c>
      <c r="H201">
        <v>2024</v>
      </c>
      <c r="I201">
        <v>2023</v>
      </c>
      <c r="J201">
        <v>0</v>
      </c>
      <c r="K201">
        <v>9999999</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250000</v>
      </c>
      <c r="AJ201">
        <v>0</v>
      </c>
      <c r="AK201" t="s">
        <v>274</v>
      </c>
      <c r="AL201">
        <v>0</v>
      </c>
      <c r="AM201" t="s">
        <v>274</v>
      </c>
      <c r="AN201" t="s">
        <v>274</v>
      </c>
      <c r="AO201">
        <v>0</v>
      </c>
      <c r="AP201" t="s">
        <v>276</v>
      </c>
      <c r="AQ201" t="s">
        <v>276</v>
      </c>
      <c r="AR201" t="s">
        <v>276</v>
      </c>
      <c r="AS201" t="s">
        <v>276</v>
      </c>
      <c r="AT201" t="s">
        <v>276</v>
      </c>
      <c r="AU201" t="s">
        <v>276</v>
      </c>
      <c r="AV201" t="s">
        <v>276</v>
      </c>
      <c r="AW201" t="s">
        <v>276</v>
      </c>
      <c r="AX201" t="s">
        <v>276</v>
      </c>
      <c r="AY201" t="s">
        <v>276</v>
      </c>
      <c r="AZ201" t="s">
        <v>276</v>
      </c>
      <c r="BA201" t="s">
        <v>276</v>
      </c>
      <c r="BB201" t="s">
        <v>276</v>
      </c>
      <c r="BC201" t="s">
        <v>276</v>
      </c>
      <c r="BD201" t="s">
        <v>276</v>
      </c>
      <c r="BE201" t="s">
        <v>276</v>
      </c>
      <c r="BF201" t="s">
        <v>276</v>
      </c>
      <c r="BG201" t="s">
        <v>276</v>
      </c>
      <c r="BH201" t="s">
        <v>276</v>
      </c>
      <c r="BI201" t="s">
        <v>276</v>
      </c>
      <c r="BJ201" t="s">
        <v>276</v>
      </c>
      <c r="BK201" t="s">
        <v>276</v>
      </c>
      <c r="BL201" t="s">
        <v>276</v>
      </c>
      <c r="BM201" t="s">
        <v>276</v>
      </c>
      <c r="BN201" t="s">
        <v>276</v>
      </c>
      <c r="BO201" t="s">
        <v>276</v>
      </c>
      <c r="BP201" t="s">
        <v>276</v>
      </c>
      <c r="BQ201" t="s">
        <v>276</v>
      </c>
      <c r="BR201" t="s">
        <v>276</v>
      </c>
      <c r="BS201" t="s">
        <v>276</v>
      </c>
      <c r="BT201" t="s">
        <v>276</v>
      </c>
      <c r="BU201" t="s">
        <v>276</v>
      </c>
      <c r="BV201" t="s">
        <v>276</v>
      </c>
      <c r="BW201" t="s">
        <v>276</v>
      </c>
      <c r="BX201" t="s">
        <v>276</v>
      </c>
      <c r="BY201" t="s">
        <v>276</v>
      </c>
      <c r="BZ201" t="s">
        <v>276</v>
      </c>
      <c r="CA201" t="s">
        <v>276</v>
      </c>
      <c r="CB201" t="s">
        <v>276</v>
      </c>
      <c r="CC201" t="s">
        <v>276</v>
      </c>
      <c r="CD201" t="s">
        <v>276</v>
      </c>
      <c r="CE201" t="s">
        <v>276</v>
      </c>
      <c r="CF201" t="s">
        <v>276</v>
      </c>
      <c r="CG201" t="s">
        <v>276</v>
      </c>
      <c r="CH201" t="s">
        <v>276</v>
      </c>
      <c r="CI201" t="s">
        <v>276</v>
      </c>
      <c r="CJ201" t="s">
        <v>276</v>
      </c>
      <c r="CK201" t="s">
        <v>276</v>
      </c>
      <c r="CL201" t="s">
        <v>276</v>
      </c>
      <c r="CM201" t="s">
        <v>276</v>
      </c>
      <c r="CN201" t="s">
        <v>276</v>
      </c>
      <c r="CO201" t="s">
        <v>276</v>
      </c>
      <c r="CP201" t="s">
        <v>276</v>
      </c>
      <c r="CQ201" t="s">
        <v>276</v>
      </c>
      <c r="CR201" t="s">
        <v>276</v>
      </c>
      <c r="CS201" t="s">
        <v>276</v>
      </c>
      <c r="CT201" t="s">
        <v>276</v>
      </c>
      <c r="CU201" t="s">
        <v>276</v>
      </c>
      <c r="CV201" t="s">
        <v>276</v>
      </c>
      <c r="CW201" t="s">
        <v>276</v>
      </c>
      <c r="CX201" t="s">
        <v>276</v>
      </c>
      <c r="CY201" t="s">
        <v>276</v>
      </c>
      <c r="CZ201" t="s">
        <v>276</v>
      </c>
      <c r="DA201" t="s">
        <v>276</v>
      </c>
      <c r="DB201" t="s">
        <v>276</v>
      </c>
      <c r="DC201" t="s">
        <v>276</v>
      </c>
      <c r="DD201" t="s">
        <v>276</v>
      </c>
      <c r="DE201" t="s">
        <v>276</v>
      </c>
    </row>
    <row r="202" spans="1:109">
      <c r="A202">
        <v>201</v>
      </c>
      <c r="B202" t="s">
        <v>272</v>
      </c>
      <c r="C202" t="s">
        <v>47</v>
      </c>
      <c r="D202">
        <v>54</v>
      </c>
      <c r="E202">
        <v>4</v>
      </c>
      <c r="F202" t="s">
        <v>77</v>
      </c>
      <c r="G202" t="s">
        <v>273</v>
      </c>
      <c r="H202">
        <v>2024</v>
      </c>
      <c r="I202">
        <v>2023</v>
      </c>
      <c r="J202">
        <v>0</v>
      </c>
      <c r="K202">
        <v>10000</v>
      </c>
      <c r="L202">
        <v>25000</v>
      </c>
      <c r="M202">
        <v>40000</v>
      </c>
      <c r="N202">
        <v>60000</v>
      </c>
      <c r="O202">
        <v>9999999</v>
      </c>
      <c r="P202">
        <v>0</v>
      </c>
      <c r="Q202">
        <v>0</v>
      </c>
      <c r="R202">
        <v>0</v>
      </c>
      <c r="S202">
        <v>0</v>
      </c>
      <c r="T202">
        <v>0</v>
      </c>
      <c r="U202">
        <v>0</v>
      </c>
      <c r="V202">
        <v>0</v>
      </c>
      <c r="W202">
        <v>2.3599999999999999E-2</v>
      </c>
      <c r="X202">
        <v>3.15E-2</v>
      </c>
      <c r="Y202">
        <v>3.5400000000000001E-2</v>
      </c>
      <c r="Z202">
        <v>4.7199999999999999E-2</v>
      </c>
      <c r="AA202">
        <v>5.1200000000000002E-2</v>
      </c>
      <c r="AB202">
        <v>0</v>
      </c>
      <c r="AC202">
        <v>0</v>
      </c>
      <c r="AD202">
        <v>0</v>
      </c>
      <c r="AE202">
        <v>0</v>
      </c>
      <c r="AF202">
        <v>0</v>
      </c>
      <c r="AG202">
        <v>0</v>
      </c>
      <c r="AH202">
        <v>0</v>
      </c>
      <c r="AI202">
        <v>0</v>
      </c>
      <c r="AJ202">
        <v>2000</v>
      </c>
      <c r="AK202" t="s">
        <v>274</v>
      </c>
      <c r="AL202">
        <v>2000</v>
      </c>
      <c r="AM202" t="s">
        <v>274</v>
      </c>
      <c r="AN202" t="s">
        <v>274</v>
      </c>
      <c r="AO202">
        <v>0</v>
      </c>
      <c r="AP202" t="s">
        <v>276</v>
      </c>
      <c r="AQ202" t="s">
        <v>276</v>
      </c>
      <c r="AR202" t="s">
        <v>276</v>
      </c>
      <c r="AS202" t="s">
        <v>276</v>
      </c>
      <c r="AT202" t="s">
        <v>276</v>
      </c>
      <c r="AU202" t="s">
        <v>276</v>
      </c>
      <c r="AV202" t="s">
        <v>276</v>
      </c>
      <c r="AW202" t="s">
        <v>276</v>
      </c>
      <c r="AX202" t="s">
        <v>276</v>
      </c>
      <c r="AY202" t="s">
        <v>276</v>
      </c>
      <c r="AZ202" t="s">
        <v>276</v>
      </c>
      <c r="BA202" t="s">
        <v>276</v>
      </c>
      <c r="BB202" t="s">
        <v>276</v>
      </c>
      <c r="BC202" t="s">
        <v>276</v>
      </c>
      <c r="BD202" t="s">
        <v>276</v>
      </c>
      <c r="BE202" t="s">
        <v>276</v>
      </c>
      <c r="BF202" t="s">
        <v>276</v>
      </c>
      <c r="BG202" t="s">
        <v>276</v>
      </c>
      <c r="BH202" t="s">
        <v>276</v>
      </c>
      <c r="BI202" t="s">
        <v>276</v>
      </c>
      <c r="BJ202" t="s">
        <v>276</v>
      </c>
      <c r="BK202" t="s">
        <v>276</v>
      </c>
      <c r="BL202" t="s">
        <v>276</v>
      </c>
      <c r="BM202" t="s">
        <v>276</v>
      </c>
      <c r="BN202" t="s">
        <v>276</v>
      </c>
      <c r="BO202" t="s">
        <v>276</v>
      </c>
      <c r="BP202" t="s">
        <v>276</v>
      </c>
      <c r="BQ202" t="s">
        <v>276</v>
      </c>
      <c r="BR202" t="s">
        <v>276</v>
      </c>
      <c r="BS202" t="s">
        <v>276</v>
      </c>
      <c r="BT202" t="s">
        <v>276</v>
      </c>
      <c r="BU202" t="s">
        <v>276</v>
      </c>
      <c r="BV202" t="s">
        <v>276</v>
      </c>
      <c r="BW202" t="s">
        <v>276</v>
      </c>
      <c r="BX202" t="s">
        <v>276</v>
      </c>
      <c r="BY202" t="s">
        <v>276</v>
      </c>
      <c r="BZ202" t="s">
        <v>276</v>
      </c>
      <c r="CA202" t="s">
        <v>276</v>
      </c>
      <c r="CB202" t="s">
        <v>276</v>
      </c>
      <c r="CC202" t="s">
        <v>276</v>
      </c>
      <c r="CD202" t="s">
        <v>276</v>
      </c>
      <c r="CE202" t="s">
        <v>276</v>
      </c>
      <c r="CF202" t="s">
        <v>276</v>
      </c>
      <c r="CG202" t="s">
        <v>276</v>
      </c>
      <c r="CH202" t="s">
        <v>276</v>
      </c>
      <c r="CI202" t="s">
        <v>276</v>
      </c>
      <c r="CJ202" t="s">
        <v>276</v>
      </c>
      <c r="CK202" t="s">
        <v>276</v>
      </c>
      <c r="CL202" t="s">
        <v>276</v>
      </c>
      <c r="CM202" t="s">
        <v>276</v>
      </c>
      <c r="CN202" t="s">
        <v>276</v>
      </c>
      <c r="CO202" t="s">
        <v>276</v>
      </c>
      <c r="CP202" t="s">
        <v>276</v>
      </c>
      <c r="CQ202" t="s">
        <v>276</v>
      </c>
      <c r="CR202" t="s">
        <v>276</v>
      </c>
      <c r="CS202" t="s">
        <v>276</v>
      </c>
      <c r="CT202" t="s">
        <v>276</v>
      </c>
      <c r="CU202" t="s">
        <v>276</v>
      </c>
      <c r="CV202" t="s">
        <v>276</v>
      </c>
      <c r="CW202" t="s">
        <v>276</v>
      </c>
      <c r="CX202" t="s">
        <v>276</v>
      </c>
      <c r="CY202" t="s">
        <v>276</v>
      </c>
      <c r="CZ202" t="s">
        <v>276</v>
      </c>
      <c r="DA202" t="s">
        <v>276</v>
      </c>
      <c r="DB202" t="s">
        <v>276</v>
      </c>
      <c r="DC202" t="s">
        <v>276</v>
      </c>
      <c r="DD202" t="s">
        <v>276</v>
      </c>
      <c r="DE202" t="s">
        <v>276</v>
      </c>
    </row>
    <row r="203" spans="1:109">
      <c r="A203">
        <v>202</v>
      </c>
      <c r="B203" t="s">
        <v>272</v>
      </c>
      <c r="C203" t="s">
        <v>48</v>
      </c>
      <c r="D203">
        <v>55</v>
      </c>
      <c r="E203">
        <v>4</v>
      </c>
      <c r="F203" t="s">
        <v>77</v>
      </c>
      <c r="G203" t="s">
        <v>273</v>
      </c>
      <c r="H203">
        <v>2024</v>
      </c>
      <c r="I203">
        <v>2023</v>
      </c>
      <c r="J203">
        <v>0</v>
      </c>
      <c r="K203">
        <v>13810</v>
      </c>
      <c r="L203">
        <v>27630</v>
      </c>
      <c r="M203">
        <v>304170</v>
      </c>
      <c r="N203">
        <v>9999999</v>
      </c>
      <c r="O203">
        <v>0</v>
      </c>
      <c r="P203">
        <v>0</v>
      </c>
      <c r="Q203">
        <v>0</v>
      </c>
      <c r="R203">
        <v>0</v>
      </c>
      <c r="S203">
        <v>0</v>
      </c>
      <c r="T203">
        <v>0</v>
      </c>
      <c r="U203">
        <v>0</v>
      </c>
      <c r="V203">
        <v>0</v>
      </c>
      <c r="W203">
        <v>3.5000000000000003E-2</v>
      </c>
      <c r="X203">
        <v>4.3999999999999997E-2</v>
      </c>
      <c r="Y203">
        <v>5.2999999999999999E-2</v>
      </c>
      <c r="Z203">
        <v>7.6499999999999999E-2</v>
      </c>
      <c r="AA203">
        <v>0</v>
      </c>
      <c r="AB203">
        <v>0</v>
      </c>
      <c r="AC203">
        <v>0</v>
      </c>
      <c r="AD203">
        <v>0</v>
      </c>
      <c r="AE203">
        <v>0</v>
      </c>
      <c r="AF203">
        <v>0</v>
      </c>
      <c r="AG203">
        <v>0</v>
      </c>
      <c r="AH203">
        <v>0</v>
      </c>
      <c r="AI203">
        <v>12760</v>
      </c>
      <c r="AJ203">
        <v>700</v>
      </c>
      <c r="AK203" t="s">
        <v>274</v>
      </c>
      <c r="AL203">
        <v>700</v>
      </c>
      <c r="AM203" t="s">
        <v>274</v>
      </c>
      <c r="AN203" t="s">
        <v>274</v>
      </c>
      <c r="AO203">
        <v>0</v>
      </c>
      <c r="AP203" t="s">
        <v>276</v>
      </c>
      <c r="AQ203" t="s">
        <v>276</v>
      </c>
      <c r="AR203" t="s">
        <v>276</v>
      </c>
      <c r="AS203" t="s">
        <v>276</v>
      </c>
      <c r="AT203" t="s">
        <v>276</v>
      </c>
      <c r="AU203" t="s">
        <v>276</v>
      </c>
      <c r="AV203" t="s">
        <v>276</v>
      </c>
      <c r="AW203" t="s">
        <v>276</v>
      </c>
      <c r="AX203" t="s">
        <v>276</v>
      </c>
      <c r="AY203" t="s">
        <v>276</v>
      </c>
      <c r="AZ203" t="s">
        <v>276</v>
      </c>
      <c r="BA203" t="s">
        <v>276</v>
      </c>
      <c r="BB203" t="s">
        <v>276</v>
      </c>
      <c r="BC203" t="s">
        <v>276</v>
      </c>
      <c r="BD203" t="s">
        <v>276</v>
      </c>
      <c r="BE203" t="s">
        <v>276</v>
      </c>
      <c r="BF203" t="s">
        <v>276</v>
      </c>
      <c r="BG203" t="s">
        <v>276</v>
      </c>
      <c r="BH203" t="s">
        <v>276</v>
      </c>
      <c r="BI203" t="s">
        <v>276</v>
      </c>
      <c r="BJ203" t="s">
        <v>276</v>
      </c>
      <c r="BK203" t="s">
        <v>276</v>
      </c>
      <c r="BL203" t="s">
        <v>276</v>
      </c>
      <c r="BM203" t="s">
        <v>276</v>
      </c>
      <c r="BN203" t="s">
        <v>276</v>
      </c>
      <c r="BO203" t="s">
        <v>276</v>
      </c>
      <c r="BP203" t="s">
        <v>276</v>
      </c>
      <c r="BQ203" t="s">
        <v>276</v>
      </c>
      <c r="BR203" t="s">
        <v>276</v>
      </c>
      <c r="BS203" t="s">
        <v>276</v>
      </c>
      <c r="BT203" t="s">
        <v>276</v>
      </c>
      <c r="BU203" t="s">
        <v>276</v>
      </c>
      <c r="BV203" t="s">
        <v>276</v>
      </c>
      <c r="BW203" t="s">
        <v>276</v>
      </c>
      <c r="BX203" t="s">
        <v>276</v>
      </c>
      <c r="BY203" t="s">
        <v>276</v>
      </c>
      <c r="BZ203" t="s">
        <v>276</v>
      </c>
      <c r="CA203" t="s">
        <v>276</v>
      </c>
      <c r="CB203" t="s">
        <v>276</v>
      </c>
      <c r="CC203" t="s">
        <v>276</v>
      </c>
      <c r="CD203" t="s">
        <v>276</v>
      </c>
      <c r="CE203" t="s">
        <v>276</v>
      </c>
      <c r="CF203" t="s">
        <v>276</v>
      </c>
      <c r="CG203" t="s">
        <v>276</v>
      </c>
      <c r="CH203" t="s">
        <v>276</v>
      </c>
      <c r="CI203" t="s">
        <v>276</v>
      </c>
      <c r="CJ203" t="s">
        <v>276</v>
      </c>
      <c r="CK203" t="s">
        <v>276</v>
      </c>
      <c r="CL203" t="s">
        <v>276</v>
      </c>
      <c r="CM203" t="s">
        <v>276</v>
      </c>
      <c r="CN203" t="s">
        <v>276</v>
      </c>
      <c r="CO203" t="s">
        <v>276</v>
      </c>
      <c r="CP203" t="s">
        <v>276</v>
      </c>
      <c r="CQ203" t="s">
        <v>276</v>
      </c>
      <c r="CR203" t="s">
        <v>276</v>
      </c>
      <c r="CS203" t="s">
        <v>276</v>
      </c>
      <c r="CT203" t="s">
        <v>276</v>
      </c>
      <c r="CU203" t="s">
        <v>276</v>
      </c>
      <c r="CV203">
        <v>18400</v>
      </c>
      <c r="CW203">
        <v>0.12000037600000001</v>
      </c>
      <c r="CX203" t="s">
        <v>276</v>
      </c>
      <c r="CY203" t="s">
        <v>276</v>
      </c>
      <c r="CZ203" t="s">
        <v>276</v>
      </c>
      <c r="DA203" t="s">
        <v>276</v>
      </c>
      <c r="DB203" t="s">
        <v>276</v>
      </c>
      <c r="DC203" t="s">
        <v>276</v>
      </c>
      <c r="DD203" t="s">
        <v>276</v>
      </c>
      <c r="DE203" t="s">
        <v>276</v>
      </c>
    </row>
    <row r="204" spans="1:109">
      <c r="A204">
        <v>203</v>
      </c>
      <c r="B204" t="s">
        <v>272</v>
      </c>
      <c r="C204" t="s">
        <v>49</v>
      </c>
      <c r="D204">
        <v>56</v>
      </c>
      <c r="E204">
        <v>4</v>
      </c>
      <c r="F204" t="s">
        <v>77</v>
      </c>
      <c r="G204" t="s">
        <v>273</v>
      </c>
      <c r="H204">
        <v>2024</v>
      </c>
      <c r="I204">
        <v>2023</v>
      </c>
      <c r="J204">
        <v>0</v>
      </c>
      <c r="K204">
        <v>9999999</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t="s">
        <v>274</v>
      </c>
      <c r="AL204">
        <v>0</v>
      </c>
      <c r="AM204" t="s">
        <v>274</v>
      </c>
      <c r="AN204" t="s">
        <v>274</v>
      </c>
      <c r="AO204">
        <v>0</v>
      </c>
      <c r="AP204" t="s">
        <v>276</v>
      </c>
      <c r="AQ204" t="s">
        <v>276</v>
      </c>
      <c r="AR204" t="s">
        <v>276</v>
      </c>
      <c r="AS204" t="s">
        <v>276</v>
      </c>
      <c r="AT204" t="s">
        <v>276</v>
      </c>
      <c r="AU204" t="s">
        <v>276</v>
      </c>
      <c r="AV204" t="s">
        <v>276</v>
      </c>
      <c r="AW204" t="s">
        <v>276</v>
      </c>
      <c r="AX204" t="s">
        <v>276</v>
      </c>
      <c r="AY204" t="s">
        <v>276</v>
      </c>
      <c r="AZ204" t="s">
        <v>276</v>
      </c>
      <c r="BA204" t="s">
        <v>276</v>
      </c>
      <c r="BB204" t="s">
        <v>276</v>
      </c>
      <c r="BC204" t="s">
        <v>276</v>
      </c>
      <c r="BD204" t="s">
        <v>276</v>
      </c>
      <c r="BE204" t="s">
        <v>276</v>
      </c>
      <c r="BF204" t="s">
        <v>276</v>
      </c>
      <c r="BG204" t="s">
        <v>276</v>
      </c>
      <c r="BH204" t="s">
        <v>276</v>
      </c>
      <c r="BI204" t="s">
        <v>276</v>
      </c>
      <c r="BJ204" t="s">
        <v>276</v>
      </c>
      <c r="BK204" t="s">
        <v>276</v>
      </c>
      <c r="BL204" t="s">
        <v>276</v>
      </c>
      <c r="BM204" t="s">
        <v>276</v>
      </c>
      <c r="BN204" t="s">
        <v>276</v>
      </c>
      <c r="BO204" t="s">
        <v>276</v>
      </c>
      <c r="BP204" t="s">
        <v>276</v>
      </c>
      <c r="BQ204" t="s">
        <v>276</v>
      </c>
      <c r="BR204" t="s">
        <v>276</v>
      </c>
      <c r="BS204" t="s">
        <v>276</v>
      </c>
      <c r="BT204" t="s">
        <v>276</v>
      </c>
      <c r="BU204" t="s">
        <v>276</v>
      </c>
      <c r="BV204" t="s">
        <v>276</v>
      </c>
      <c r="BW204" t="s">
        <v>276</v>
      </c>
      <c r="BX204" t="s">
        <v>276</v>
      </c>
      <c r="BY204" t="s">
        <v>276</v>
      </c>
      <c r="BZ204" t="s">
        <v>276</v>
      </c>
      <c r="CA204" t="s">
        <v>276</v>
      </c>
      <c r="CB204" t="s">
        <v>276</v>
      </c>
      <c r="CC204" t="s">
        <v>276</v>
      </c>
      <c r="CD204" t="s">
        <v>276</v>
      </c>
      <c r="CE204" t="s">
        <v>276</v>
      </c>
      <c r="CF204" t="s">
        <v>276</v>
      </c>
      <c r="CG204" t="s">
        <v>276</v>
      </c>
      <c r="CH204" t="s">
        <v>276</v>
      </c>
      <c r="CI204" t="s">
        <v>276</v>
      </c>
      <c r="CJ204" t="s">
        <v>276</v>
      </c>
      <c r="CK204" t="s">
        <v>276</v>
      </c>
      <c r="CL204" t="s">
        <v>276</v>
      </c>
      <c r="CM204" t="s">
        <v>276</v>
      </c>
      <c r="CN204" t="s">
        <v>276</v>
      </c>
      <c r="CO204" t="s">
        <v>276</v>
      </c>
      <c r="CP204" t="s">
        <v>276</v>
      </c>
      <c r="CQ204" t="s">
        <v>276</v>
      </c>
      <c r="CR204" t="s">
        <v>276</v>
      </c>
      <c r="CS204" t="s">
        <v>276</v>
      </c>
      <c r="CT204" t="s">
        <v>276</v>
      </c>
      <c r="CU204" t="s">
        <v>276</v>
      </c>
      <c r="CV204" t="s">
        <v>276</v>
      </c>
      <c r="CW204" t="s">
        <v>276</v>
      </c>
      <c r="CX204" t="s">
        <v>276</v>
      </c>
      <c r="CY204" t="s">
        <v>276</v>
      </c>
      <c r="CZ204" t="s">
        <v>276</v>
      </c>
      <c r="DA204" t="s">
        <v>276</v>
      </c>
      <c r="DB204" t="s">
        <v>276</v>
      </c>
      <c r="DC204" t="s">
        <v>276</v>
      </c>
      <c r="DD204" t="s">
        <v>276</v>
      </c>
      <c r="DE204" t="s">
        <v>276</v>
      </c>
    </row>
    <row r="205" spans="1:109">
      <c r="A205">
        <v>204</v>
      </c>
      <c r="B205" t="s">
        <v>272</v>
      </c>
      <c r="C205" t="s">
        <v>278</v>
      </c>
      <c r="D205">
        <v>11</v>
      </c>
      <c r="E205">
        <v>4</v>
      </c>
      <c r="F205" t="s">
        <v>77</v>
      </c>
      <c r="G205" t="s">
        <v>273</v>
      </c>
      <c r="H205">
        <v>2024</v>
      </c>
      <c r="I205">
        <v>2023</v>
      </c>
      <c r="J205">
        <v>0</v>
      </c>
      <c r="K205">
        <v>10000</v>
      </c>
      <c r="L205">
        <v>40000</v>
      </c>
      <c r="M205">
        <v>60000</v>
      </c>
      <c r="N205">
        <v>250000</v>
      </c>
      <c r="O205" s="78">
        <v>500000</v>
      </c>
      <c r="P205" s="78">
        <v>1000000</v>
      </c>
      <c r="Q205">
        <v>9999999</v>
      </c>
      <c r="R205">
        <v>0</v>
      </c>
      <c r="S205">
        <v>0</v>
      </c>
      <c r="T205">
        <v>0</v>
      </c>
      <c r="U205">
        <v>0</v>
      </c>
      <c r="V205">
        <v>0</v>
      </c>
      <c r="W205">
        <v>0.04</v>
      </c>
      <c r="X205">
        <v>0.06</v>
      </c>
      <c r="Y205">
        <v>6.5000000000000002E-2</v>
      </c>
      <c r="Z205">
        <v>8.5000000000000006E-2</v>
      </c>
      <c r="AA205">
        <v>9.2499999999999999E-2</v>
      </c>
      <c r="AB205">
        <v>9.7500000000000003E-2</v>
      </c>
      <c r="AC205">
        <v>0.1075</v>
      </c>
      <c r="AD205">
        <v>0</v>
      </c>
      <c r="AE205">
        <v>0</v>
      </c>
      <c r="AF205">
        <v>0</v>
      </c>
      <c r="AG205">
        <v>0</v>
      </c>
      <c r="AH205">
        <v>0</v>
      </c>
      <c r="AI205">
        <v>13850</v>
      </c>
      <c r="AJ205">
        <v>0</v>
      </c>
      <c r="AK205" t="s">
        <v>274</v>
      </c>
      <c r="AL205">
        <v>0</v>
      </c>
      <c r="AM205" t="s">
        <v>274</v>
      </c>
      <c r="AN205" t="s">
        <v>274</v>
      </c>
      <c r="AO205">
        <v>0</v>
      </c>
      <c r="AP205" t="s">
        <v>276</v>
      </c>
      <c r="AQ205" t="s">
        <v>276</v>
      </c>
      <c r="AR205" t="s">
        <v>276</v>
      </c>
      <c r="AS205" t="s">
        <v>276</v>
      </c>
      <c r="AT205" t="s">
        <v>276</v>
      </c>
      <c r="AU205" t="s">
        <v>276</v>
      </c>
      <c r="AV205" t="s">
        <v>276</v>
      </c>
      <c r="AW205" t="s">
        <v>276</v>
      </c>
      <c r="AX205" t="s">
        <v>276</v>
      </c>
      <c r="AY205" t="s">
        <v>276</v>
      </c>
      <c r="AZ205" t="s">
        <v>276</v>
      </c>
      <c r="BA205" t="s">
        <v>276</v>
      </c>
      <c r="BB205" t="s">
        <v>276</v>
      </c>
      <c r="BC205" t="s">
        <v>276</v>
      </c>
      <c r="BD205" t="s">
        <v>276</v>
      </c>
      <c r="BE205" t="s">
        <v>276</v>
      </c>
      <c r="BF205" t="s">
        <v>276</v>
      </c>
      <c r="BG205" t="s">
        <v>276</v>
      </c>
      <c r="BH205" t="s">
        <v>276</v>
      </c>
      <c r="BI205" t="s">
        <v>276</v>
      </c>
      <c r="BJ205" t="s">
        <v>276</v>
      </c>
      <c r="BK205" t="s">
        <v>276</v>
      </c>
      <c r="BL205" t="s">
        <v>276</v>
      </c>
      <c r="BM205" t="s">
        <v>276</v>
      </c>
      <c r="BN205" t="s">
        <v>276</v>
      </c>
      <c r="BO205" t="s">
        <v>276</v>
      </c>
      <c r="BP205" t="s">
        <v>276</v>
      </c>
      <c r="BQ205" t="s">
        <v>276</v>
      </c>
      <c r="BR205" t="s">
        <v>276</v>
      </c>
      <c r="BS205" t="s">
        <v>276</v>
      </c>
      <c r="BT205" t="s">
        <v>276</v>
      </c>
      <c r="BU205" t="s">
        <v>276</v>
      </c>
      <c r="BV205" t="s">
        <v>276</v>
      </c>
      <c r="BW205" t="s">
        <v>276</v>
      </c>
      <c r="BX205" t="s">
        <v>276</v>
      </c>
      <c r="BY205" t="s">
        <v>276</v>
      </c>
      <c r="BZ205" t="s">
        <v>276</v>
      </c>
      <c r="CA205" t="s">
        <v>276</v>
      </c>
      <c r="CB205" t="s">
        <v>276</v>
      </c>
      <c r="CC205" t="s">
        <v>276</v>
      </c>
      <c r="CD205" t="s">
        <v>276</v>
      </c>
      <c r="CE205" t="s">
        <v>276</v>
      </c>
      <c r="CF205" t="s">
        <v>276</v>
      </c>
      <c r="CG205" t="s">
        <v>276</v>
      </c>
      <c r="CH205" t="s">
        <v>276</v>
      </c>
      <c r="CI205" t="s">
        <v>276</v>
      </c>
      <c r="CJ205" t="s">
        <v>276</v>
      </c>
      <c r="CK205" t="s">
        <v>276</v>
      </c>
      <c r="CL205" t="s">
        <v>276</v>
      </c>
      <c r="CM205" t="s">
        <v>276</v>
      </c>
      <c r="CN205" t="s">
        <v>276</v>
      </c>
      <c r="CO205" t="s">
        <v>276</v>
      </c>
      <c r="CP205" t="s">
        <v>276</v>
      </c>
      <c r="CQ205" t="s">
        <v>276</v>
      </c>
      <c r="CR205" t="s">
        <v>276</v>
      </c>
      <c r="CS205" t="s">
        <v>276</v>
      </c>
      <c r="CT205" t="s">
        <v>276</v>
      </c>
      <c r="CU205" t="s">
        <v>276</v>
      </c>
      <c r="CV205" t="s">
        <v>276</v>
      </c>
      <c r="CW205" t="s">
        <v>276</v>
      </c>
      <c r="CX205" t="s">
        <v>276</v>
      </c>
      <c r="CY205" t="s">
        <v>276</v>
      </c>
      <c r="CZ205" t="s">
        <v>276</v>
      </c>
      <c r="DA205" t="s">
        <v>276</v>
      </c>
      <c r="DB205" t="s">
        <v>276</v>
      </c>
      <c r="DC205" t="s">
        <v>276</v>
      </c>
      <c r="DD205" t="s">
        <v>276</v>
      </c>
      <c r="DE205" t="s">
        <v>276</v>
      </c>
    </row>
    <row r="206" spans="1:109">
      <c r="A206">
        <v>205</v>
      </c>
      <c r="B206" t="s">
        <v>272</v>
      </c>
      <c r="C206" t="s">
        <v>0</v>
      </c>
      <c r="D206">
        <v>1</v>
      </c>
      <c r="E206">
        <v>1</v>
      </c>
      <c r="F206" t="s">
        <v>50</v>
      </c>
      <c r="G206" t="s">
        <v>273</v>
      </c>
      <c r="H206">
        <v>2025</v>
      </c>
      <c r="I206">
        <v>2024</v>
      </c>
      <c r="J206">
        <v>0</v>
      </c>
      <c r="K206">
        <v>500</v>
      </c>
      <c r="L206">
        <v>3000</v>
      </c>
      <c r="M206">
        <v>9999999</v>
      </c>
      <c r="N206">
        <v>0</v>
      </c>
      <c r="O206">
        <v>0</v>
      </c>
      <c r="P206">
        <v>0</v>
      </c>
      <c r="Q206">
        <v>0</v>
      </c>
      <c r="R206">
        <v>0</v>
      </c>
      <c r="S206">
        <v>0</v>
      </c>
      <c r="T206">
        <v>0</v>
      </c>
      <c r="U206">
        <v>0</v>
      </c>
      <c r="V206">
        <v>0</v>
      </c>
      <c r="W206">
        <v>0.02</v>
      </c>
      <c r="X206">
        <v>0.04</v>
      </c>
      <c r="Y206">
        <v>0.05</v>
      </c>
      <c r="Z206">
        <v>0</v>
      </c>
      <c r="AA206">
        <v>0</v>
      </c>
      <c r="AB206">
        <v>0</v>
      </c>
      <c r="AC206">
        <v>0</v>
      </c>
      <c r="AD206">
        <v>0</v>
      </c>
      <c r="AE206">
        <v>0</v>
      </c>
      <c r="AF206">
        <v>0</v>
      </c>
      <c r="AG206">
        <v>0</v>
      </c>
      <c r="AH206">
        <v>0</v>
      </c>
      <c r="AI206">
        <v>3000</v>
      </c>
      <c r="AJ206">
        <v>1500</v>
      </c>
      <c r="AK206" t="s">
        <v>274</v>
      </c>
      <c r="AL206">
        <v>1000</v>
      </c>
      <c r="AM206" t="s">
        <v>274</v>
      </c>
      <c r="AN206" t="s">
        <v>275</v>
      </c>
      <c r="AO206">
        <v>0</v>
      </c>
      <c r="AP206">
        <v>25999</v>
      </c>
      <c r="AQ206">
        <v>0.05</v>
      </c>
      <c r="AR206">
        <v>2500</v>
      </c>
      <c r="AS206">
        <v>50000</v>
      </c>
      <c r="AT206" s="78">
        <v>100000</v>
      </c>
      <c r="AU206">
        <v>500</v>
      </c>
      <c r="AV206">
        <v>300</v>
      </c>
      <c r="AW206" t="s">
        <v>276</v>
      </c>
      <c r="AX206" t="s">
        <v>276</v>
      </c>
      <c r="AY206" t="s">
        <v>276</v>
      </c>
      <c r="AZ206" t="s">
        <v>276</v>
      </c>
      <c r="BA206" t="s">
        <v>276</v>
      </c>
      <c r="BB206" t="s">
        <v>276</v>
      </c>
      <c r="BC206" t="s">
        <v>276</v>
      </c>
      <c r="BD206" t="s">
        <v>276</v>
      </c>
      <c r="BE206" t="s">
        <v>276</v>
      </c>
      <c r="BF206" t="s">
        <v>276</v>
      </c>
      <c r="BG206" t="s">
        <v>276</v>
      </c>
      <c r="BH206" t="s">
        <v>276</v>
      </c>
      <c r="BI206" t="s">
        <v>276</v>
      </c>
      <c r="BJ206" t="s">
        <v>276</v>
      </c>
      <c r="BK206" t="s">
        <v>276</v>
      </c>
      <c r="BL206" t="s">
        <v>276</v>
      </c>
      <c r="BM206" t="s">
        <v>276</v>
      </c>
      <c r="BN206" t="s">
        <v>276</v>
      </c>
      <c r="BO206" t="s">
        <v>276</v>
      </c>
      <c r="BP206" t="s">
        <v>276</v>
      </c>
      <c r="BQ206" t="s">
        <v>276</v>
      </c>
      <c r="BR206" t="s">
        <v>276</v>
      </c>
      <c r="BS206" t="s">
        <v>276</v>
      </c>
      <c r="BT206" t="s">
        <v>276</v>
      </c>
      <c r="BU206" t="s">
        <v>276</v>
      </c>
      <c r="BV206" t="s">
        <v>276</v>
      </c>
      <c r="BW206" t="s">
        <v>276</v>
      </c>
      <c r="BX206" t="s">
        <v>276</v>
      </c>
      <c r="BY206" t="s">
        <v>276</v>
      </c>
      <c r="BZ206" t="s">
        <v>276</v>
      </c>
      <c r="CA206" t="s">
        <v>276</v>
      </c>
      <c r="CB206" t="s">
        <v>276</v>
      </c>
      <c r="CC206" t="s">
        <v>276</v>
      </c>
      <c r="CD206" t="s">
        <v>276</v>
      </c>
      <c r="CE206" t="s">
        <v>276</v>
      </c>
      <c r="CF206" t="s">
        <v>276</v>
      </c>
      <c r="CG206" t="s">
        <v>276</v>
      </c>
      <c r="CH206" t="s">
        <v>276</v>
      </c>
      <c r="CI206" t="s">
        <v>276</v>
      </c>
      <c r="CJ206" t="s">
        <v>276</v>
      </c>
      <c r="CK206" t="s">
        <v>276</v>
      </c>
      <c r="CL206" t="s">
        <v>276</v>
      </c>
      <c r="CM206" t="s">
        <v>276</v>
      </c>
      <c r="CN206" t="s">
        <v>276</v>
      </c>
      <c r="CO206" t="s">
        <v>276</v>
      </c>
      <c r="CP206" t="s">
        <v>276</v>
      </c>
      <c r="CQ206" t="s">
        <v>276</v>
      </c>
      <c r="CR206" t="s">
        <v>276</v>
      </c>
      <c r="CS206" t="s">
        <v>276</v>
      </c>
      <c r="CT206" t="s">
        <v>276</v>
      </c>
      <c r="CU206" t="s">
        <v>276</v>
      </c>
      <c r="CV206" t="s">
        <v>276</v>
      </c>
      <c r="CW206" t="s">
        <v>276</v>
      </c>
      <c r="CX206" t="s">
        <v>276</v>
      </c>
      <c r="CY206" t="s">
        <v>276</v>
      </c>
      <c r="CZ206" t="s">
        <v>276</v>
      </c>
      <c r="DA206" t="s">
        <v>276</v>
      </c>
      <c r="DB206" t="s">
        <v>276</v>
      </c>
      <c r="DC206" t="s">
        <v>276</v>
      </c>
      <c r="DD206" t="s">
        <v>276</v>
      </c>
      <c r="DE206" t="s">
        <v>276</v>
      </c>
    </row>
    <row r="207" spans="1:109">
      <c r="A207">
        <v>206</v>
      </c>
      <c r="B207" t="s">
        <v>272</v>
      </c>
      <c r="C207" t="s">
        <v>1</v>
      </c>
      <c r="D207">
        <v>2</v>
      </c>
      <c r="E207">
        <v>1</v>
      </c>
      <c r="F207" t="s">
        <v>50</v>
      </c>
      <c r="G207" t="s">
        <v>273</v>
      </c>
      <c r="H207">
        <v>2025</v>
      </c>
      <c r="I207">
        <v>2024</v>
      </c>
      <c r="J207">
        <v>0</v>
      </c>
      <c r="K207">
        <v>9999999</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t="s">
        <v>274</v>
      </c>
      <c r="AL207">
        <v>0</v>
      </c>
      <c r="AM207" t="s">
        <v>274</v>
      </c>
      <c r="AN207" t="s">
        <v>274</v>
      </c>
      <c r="AO207">
        <v>0</v>
      </c>
      <c r="AP207" t="s">
        <v>276</v>
      </c>
      <c r="AQ207" t="s">
        <v>276</v>
      </c>
      <c r="AR207" t="s">
        <v>276</v>
      </c>
      <c r="AS207" t="s">
        <v>276</v>
      </c>
      <c r="AT207" t="s">
        <v>276</v>
      </c>
      <c r="AU207" t="s">
        <v>276</v>
      </c>
      <c r="AV207" t="s">
        <v>276</v>
      </c>
      <c r="AW207" t="s">
        <v>276</v>
      </c>
      <c r="AX207" t="s">
        <v>276</v>
      </c>
      <c r="AY207" t="s">
        <v>276</v>
      </c>
      <c r="AZ207" t="s">
        <v>276</v>
      </c>
      <c r="BA207" t="s">
        <v>276</v>
      </c>
      <c r="BB207" t="s">
        <v>276</v>
      </c>
      <c r="BC207" t="s">
        <v>276</v>
      </c>
      <c r="BD207" t="s">
        <v>276</v>
      </c>
      <c r="BE207" t="s">
        <v>276</v>
      </c>
      <c r="BF207" t="s">
        <v>276</v>
      </c>
      <c r="BG207" t="s">
        <v>276</v>
      </c>
      <c r="BH207" t="s">
        <v>276</v>
      </c>
      <c r="BI207" t="s">
        <v>276</v>
      </c>
      <c r="BJ207" t="s">
        <v>276</v>
      </c>
      <c r="BK207" t="s">
        <v>276</v>
      </c>
      <c r="BL207" t="s">
        <v>276</v>
      </c>
      <c r="BM207" t="s">
        <v>276</v>
      </c>
      <c r="BN207" t="s">
        <v>276</v>
      </c>
      <c r="BO207" t="s">
        <v>276</v>
      </c>
      <c r="BP207" t="s">
        <v>276</v>
      </c>
      <c r="BQ207" t="s">
        <v>276</v>
      </c>
      <c r="BR207" t="s">
        <v>276</v>
      </c>
      <c r="BS207" t="s">
        <v>276</v>
      </c>
      <c r="BT207" t="s">
        <v>276</v>
      </c>
      <c r="BU207" t="s">
        <v>276</v>
      </c>
      <c r="BV207" t="s">
        <v>276</v>
      </c>
      <c r="BW207" t="s">
        <v>276</v>
      </c>
      <c r="BX207" t="s">
        <v>276</v>
      </c>
      <c r="BY207" t="s">
        <v>276</v>
      </c>
      <c r="BZ207" t="s">
        <v>276</v>
      </c>
      <c r="CA207" t="s">
        <v>276</v>
      </c>
      <c r="CB207" t="s">
        <v>276</v>
      </c>
      <c r="CC207" t="s">
        <v>276</v>
      </c>
      <c r="CD207" t="s">
        <v>276</v>
      </c>
      <c r="CE207" t="s">
        <v>276</v>
      </c>
      <c r="CF207" t="s">
        <v>276</v>
      </c>
      <c r="CG207" t="s">
        <v>276</v>
      </c>
      <c r="CH207" t="s">
        <v>276</v>
      </c>
      <c r="CI207" t="s">
        <v>276</v>
      </c>
      <c r="CJ207" t="s">
        <v>276</v>
      </c>
      <c r="CK207" t="s">
        <v>276</v>
      </c>
      <c r="CL207" t="s">
        <v>276</v>
      </c>
      <c r="CM207" t="s">
        <v>276</v>
      </c>
      <c r="CN207" t="s">
        <v>276</v>
      </c>
      <c r="CO207" t="s">
        <v>276</v>
      </c>
      <c r="CP207" t="s">
        <v>276</v>
      </c>
      <c r="CQ207" t="s">
        <v>276</v>
      </c>
      <c r="CR207" t="s">
        <v>276</v>
      </c>
      <c r="CS207" t="s">
        <v>276</v>
      </c>
      <c r="CT207" t="s">
        <v>276</v>
      </c>
      <c r="CU207" t="s">
        <v>276</v>
      </c>
      <c r="CV207" t="s">
        <v>276</v>
      </c>
      <c r="CW207" t="s">
        <v>276</v>
      </c>
      <c r="CX207" t="s">
        <v>276</v>
      </c>
      <c r="CY207" t="s">
        <v>276</v>
      </c>
      <c r="CZ207" t="s">
        <v>276</v>
      </c>
      <c r="DA207" t="s">
        <v>276</v>
      </c>
      <c r="DB207" t="s">
        <v>276</v>
      </c>
      <c r="DC207" t="s">
        <v>276</v>
      </c>
      <c r="DD207" t="s">
        <v>276</v>
      </c>
      <c r="DE207" t="s">
        <v>276</v>
      </c>
    </row>
    <row r="208" spans="1:109">
      <c r="A208">
        <v>207</v>
      </c>
      <c r="B208" t="s">
        <v>272</v>
      </c>
      <c r="C208" t="s">
        <v>2</v>
      </c>
      <c r="D208">
        <v>4</v>
      </c>
      <c r="E208">
        <v>1</v>
      </c>
      <c r="F208" t="s">
        <v>50</v>
      </c>
      <c r="G208" t="s">
        <v>273</v>
      </c>
      <c r="H208">
        <v>2025</v>
      </c>
      <c r="I208">
        <v>2024</v>
      </c>
      <c r="J208">
        <v>0</v>
      </c>
      <c r="K208">
        <v>9999999</v>
      </c>
      <c r="L208">
        <v>0</v>
      </c>
      <c r="M208">
        <v>0</v>
      </c>
      <c r="N208">
        <v>0</v>
      </c>
      <c r="O208">
        <v>0</v>
      </c>
      <c r="P208">
        <v>0</v>
      </c>
      <c r="Q208">
        <v>0</v>
      </c>
      <c r="R208">
        <v>0</v>
      </c>
      <c r="S208">
        <v>0</v>
      </c>
      <c r="T208">
        <v>0</v>
      </c>
      <c r="U208">
        <v>0</v>
      </c>
      <c r="V208">
        <v>0</v>
      </c>
      <c r="W208">
        <v>2.5000000000000001E-2</v>
      </c>
      <c r="X208">
        <v>0</v>
      </c>
      <c r="Y208">
        <v>0</v>
      </c>
      <c r="Z208">
        <v>0</v>
      </c>
      <c r="AA208">
        <v>0</v>
      </c>
      <c r="AB208">
        <v>0</v>
      </c>
      <c r="AC208">
        <v>0</v>
      </c>
      <c r="AD208">
        <v>0</v>
      </c>
      <c r="AE208">
        <v>0</v>
      </c>
      <c r="AF208">
        <v>0</v>
      </c>
      <c r="AG208">
        <v>0</v>
      </c>
      <c r="AH208">
        <v>0</v>
      </c>
      <c r="AI208">
        <v>14600</v>
      </c>
      <c r="AJ208">
        <v>0</v>
      </c>
      <c r="AK208" t="s">
        <v>274</v>
      </c>
      <c r="AL208">
        <v>100</v>
      </c>
      <c r="AM208" t="s">
        <v>275</v>
      </c>
      <c r="AN208" t="s">
        <v>274</v>
      </c>
      <c r="AO208">
        <v>0</v>
      </c>
      <c r="AP208" t="s">
        <v>276</v>
      </c>
      <c r="AQ208" t="s">
        <v>276</v>
      </c>
      <c r="AR208" t="s">
        <v>276</v>
      </c>
      <c r="AS208" t="s">
        <v>276</v>
      </c>
      <c r="AT208" t="s">
        <v>276</v>
      </c>
      <c r="AU208" t="s">
        <v>276</v>
      </c>
      <c r="AV208" t="s">
        <v>276</v>
      </c>
      <c r="AW208">
        <v>25</v>
      </c>
      <c r="AX208">
        <v>17</v>
      </c>
      <c r="AY208">
        <v>19</v>
      </c>
      <c r="AZ208" t="s">
        <v>276</v>
      </c>
      <c r="BA208" t="s">
        <v>276</v>
      </c>
      <c r="BB208" t="s">
        <v>276</v>
      </c>
      <c r="BC208" t="s">
        <v>276</v>
      </c>
      <c r="BD208" t="s">
        <v>276</v>
      </c>
      <c r="BE208" t="s">
        <v>276</v>
      </c>
      <c r="BF208" t="s">
        <v>276</v>
      </c>
      <c r="BG208" t="s">
        <v>276</v>
      </c>
      <c r="BH208" t="s">
        <v>276</v>
      </c>
      <c r="BI208" t="s">
        <v>276</v>
      </c>
      <c r="BJ208" t="s">
        <v>276</v>
      </c>
      <c r="BK208" t="s">
        <v>276</v>
      </c>
      <c r="BL208" t="s">
        <v>276</v>
      </c>
      <c r="BM208" t="s">
        <v>276</v>
      </c>
      <c r="BN208" t="s">
        <v>276</v>
      </c>
      <c r="BO208" t="s">
        <v>276</v>
      </c>
      <c r="BP208" t="s">
        <v>276</v>
      </c>
      <c r="BQ208" t="s">
        <v>276</v>
      </c>
      <c r="BR208" t="s">
        <v>276</v>
      </c>
      <c r="BS208" t="s">
        <v>276</v>
      </c>
      <c r="BT208" t="s">
        <v>276</v>
      </c>
      <c r="BU208" t="s">
        <v>276</v>
      </c>
      <c r="BV208" t="s">
        <v>276</v>
      </c>
      <c r="BW208" t="s">
        <v>276</v>
      </c>
      <c r="BX208" t="s">
        <v>276</v>
      </c>
      <c r="BY208" t="s">
        <v>276</v>
      </c>
      <c r="BZ208" t="s">
        <v>276</v>
      </c>
      <c r="CA208" t="s">
        <v>276</v>
      </c>
      <c r="CB208" t="s">
        <v>276</v>
      </c>
      <c r="CC208" t="s">
        <v>276</v>
      </c>
      <c r="CD208" t="s">
        <v>276</v>
      </c>
      <c r="CE208" t="s">
        <v>276</v>
      </c>
      <c r="CF208" t="s">
        <v>276</v>
      </c>
      <c r="CG208" t="s">
        <v>276</v>
      </c>
      <c r="CH208" t="s">
        <v>276</v>
      </c>
      <c r="CI208" t="s">
        <v>276</v>
      </c>
      <c r="CJ208" t="s">
        <v>276</v>
      </c>
      <c r="CK208" t="s">
        <v>276</v>
      </c>
      <c r="CL208" t="s">
        <v>276</v>
      </c>
      <c r="CM208" t="s">
        <v>276</v>
      </c>
      <c r="CN208" t="s">
        <v>276</v>
      </c>
      <c r="CO208" t="s">
        <v>276</v>
      </c>
      <c r="CP208" t="s">
        <v>276</v>
      </c>
      <c r="CQ208" t="s">
        <v>276</v>
      </c>
      <c r="CR208" t="s">
        <v>276</v>
      </c>
      <c r="CS208" t="s">
        <v>276</v>
      </c>
      <c r="CT208" t="s">
        <v>276</v>
      </c>
      <c r="CU208" t="s">
        <v>276</v>
      </c>
      <c r="CV208" t="s">
        <v>276</v>
      </c>
      <c r="CW208" t="s">
        <v>276</v>
      </c>
      <c r="CX208" t="s">
        <v>276</v>
      </c>
      <c r="CY208" t="s">
        <v>276</v>
      </c>
      <c r="CZ208" t="s">
        <v>276</v>
      </c>
      <c r="DA208" t="s">
        <v>276</v>
      </c>
      <c r="DB208" t="s">
        <v>276</v>
      </c>
      <c r="DC208" t="s">
        <v>276</v>
      </c>
      <c r="DD208" t="s">
        <v>276</v>
      </c>
      <c r="DE208" t="s">
        <v>276</v>
      </c>
    </row>
    <row r="209" spans="1:109">
      <c r="A209">
        <v>208</v>
      </c>
      <c r="B209" t="s">
        <v>272</v>
      </c>
      <c r="C209" t="s">
        <v>3</v>
      </c>
      <c r="D209">
        <v>5</v>
      </c>
      <c r="E209">
        <v>1</v>
      </c>
      <c r="F209" t="s">
        <v>50</v>
      </c>
      <c r="G209" t="s">
        <v>273</v>
      </c>
      <c r="H209">
        <v>2025</v>
      </c>
      <c r="I209">
        <v>2024</v>
      </c>
      <c r="J209">
        <v>0</v>
      </c>
      <c r="K209">
        <v>4400</v>
      </c>
      <c r="L209">
        <v>8800</v>
      </c>
      <c r="M209">
        <v>9999999</v>
      </c>
      <c r="N209">
        <v>0</v>
      </c>
      <c r="O209">
        <v>0</v>
      </c>
      <c r="P209">
        <v>0</v>
      </c>
      <c r="Q209">
        <v>0</v>
      </c>
      <c r="R209">
        <v>0</v>
      </c>
      <c r="S209">
        <v>0</v>
      </c>
      <c r="T209">
        <v>0</v>
      </c>
      <c r="U209">
        <v>0</v>
      </c>
      <c r="V209">
        <v>0</v>
      </c>
      <c r="W209">
        <v>0.02</v>
      </c>
      <c r="X209">
        <v>0.04</v>
      </c>
      <c r="Y209">
        <v>4.3999999999999997E-2</v>
      </c>
      <c r="Z209">
        <v>0</v>
      </c>
      <c r="AA209">
        <v>0</v>
      </c>
      <c r="AB209">
        <v>0</v>
      </c>
      <c r="AC209">
        <v>0</v>
      </c>
      <c r="AD209">
        <v>0</v>
      </c>
      <c r="AE209">
        <v>0</v>
      </c>
      <c r="AF209">
        <v>0</v>
      </c>
      <c r="AG209">
        <v>0</v>
      </c>
      <c r="AH209">
        <v>0</v>
      </c>
      <c r="AI209">
        <v>2340</v>
      </c>
      <c r="AJ209">
        <v>29</v>
      </c>
      <c r="AK209" t="s">
        <v>275</v>
      </c>
      <c r="AL209">
        <v>29</v>
      </c>
      <c r="AM209" t="s">
        <v>275</v>
      </c>
      <c r="AN209" t="s">
        <v>274</v>
      </c>
      <c r="AO209">
        <v>0</v>
      </c>
      <c r="AP209" t="s">
        <v>276</v>
      </c>
      <c r="AQ209" t="s">
        <v>276</v>
      </c>
      <c r="AR209" t="s">
        <v>276</v>
      </c>
      <c r="AS209" t="s">
        <v>276</v>
      </c>
      <c r="AT209" t="s">
        <v>276</v>
      </c>
      <c r="AU209" t="s">
        <v>276</v>
      </c>
      <c r="AV209" t="s">
        <v>276</v>
      </c>
      <c r="AW209" t="s">
        <v>276</v>
      </c>
      <c r="AX209" t="s">
        <v>276</v>
      </c>
      <c r="AY209" t="s">
        <v>276</v>
      </c>
      <c r="AZ209">
        <v>0</v>
      </c>
      <c r="BA209">
        <v>5300</v>
      </c>
      <c r="BB209">
        <v>10600</v>
      </c>
      <c r="BC209">
        <v>15100</v>
      </c>
      <c r="BD209">
        <v>25000</v>
      </c>
      <c r="BE209">
        <v>87000</v>
      </c>
      <c r="BF209">
        <v>0</v>
      </c>
      <c r="BG209">
        <v>0.02</v>
      </c>
      <c r="BH209">
        <v>0.03</v>
      </c>
      <c r="BI209">
        <v>3.4000000000000002E-2</v>
      </c>
      <c r="BJ209">
        <v>4.3999999999999997E-2</v>
      </c>
      <c r="BK209" t="s">
        <v>276</v>
      </c>
      <c r="BL209" t="s">
        <v>276</v>
      </c>
      <c r="BM209" t="s">
        <v>276</v>
      </c>
      <c r="BN209" t="s">
        <v>276</v>
      </c>
      <c r="BO209" t="s">
        <v>276</v>
      </c>
      <c r="BP209" t="s">
        <v>276</v>
      </c>
      <c r="BQ209" t="s">
        <v>276</v>
      </c>
      <c r="BR209" t="s">
        <v>276</v>
      </c>
      <c r="BS209" t="s">
        <v>276</v>
      </c>
      <c r="BT209" t="s">
        <v>276</v>
      </c>
      <c r="BU209" t="s">
        <v>276</v>
      </c>
      <c r="BV209" t="s">
        <v>276</v>
      </c>
      <c r="BW209" t="s">
        <v>276</v>
      </c>
      <c r="BX209" t="s">
        <v>276</v>
      </c>
      <c r="BY209" t="s">
        <v>276</v>
      </c>
      <c r="BZ209" t="s">
        <v>276</v>
      </c>
      <c r="CA209" t="s">
        <v>276</v>
      </c>
      <c r="CB209" t="s">
        <v>276</v>
      </c>
      <c r="CC209" t="s">
        <v>276</v>
      </c>
      <c r="CD209" t="s">
        <v>276</v>
      </c>
      <c r="CE209" t="s">
        <v>276</v>
      </c>
      <c r="CF209" t="s">
        <v>276</v>
      </c>
      <c r="CG209" t="s">
        <v>276</v>
      </c>
      <c r="CH209" t="s">
        <v>276</v>
      </c>
      <c r="CI209" t="s">
        <v>276</v>
      </c>
      <c r="CJ209" t="s">
        <v>276</v>
      </c>
      <c r="CK209" t="s">
        <v>276</v>
      </c>
      <c r="CL209" t="s">
        <v>276</v>
      </c>
      <c r="CM209" t="s">
        <v>276</v>
      </c>
      <c r="CN209" t="s">
        <v>276</v>
      </c>
      <c r="CO209" t="s">
        <v>276</v>
      </c>
      <c r="CP209" t="s">
        <v>276</v>
      </c>
      <c r="CQ209" t="s">
        <v>276</v>
      </c>
      <c r="CR209" t="s">
        <v>276</v>
      </c>
      <c r="CS209" t="s">
        <v>276</v>
      </c>
      <c r="CT209" t="s">
        <v>276</v>
      </c>
      <c r="CU209" t="s">
        <v>276</v>
      </c>
      <c r="CV209" t="s">
        <v>276</v>
      </c>
      <c r="CW209" t="s">
        <v>276</v>
      </c>
      <c r="CX209">
        <v>87000</v>
      </c>
      <c r="CY209">
        <v>90800</v>
      </c>
      <c r="CZ209">
        <v>380</v>
      </c>
      <c r="DA209">
        <v>0.1</v>
      </c>
      <c r="DB209" t="s">
        <v>276</v>
      </c>
      <c r="DC209" t="s">
        <v>276</v>
      </c>
      <c r="DD209" t="s">
        <v>276</v>
      </c>
      <c r="DE209" t="s">
        <v>276</v>
      </c>
    </row>
    <row r="210" spans="1:109">
      <c r="A210">
        <v>209</v>
      </c>
      <c r="B210" t="s">
        <v>272</v>
      </c>
      <c r="C210" t="s">
        <v>4</v>
      </c>
      <c r="D210">
        <v>6</v>
      </c>
      <c r="E210">
        <v>1</v>
      </c>
      <c r="F210" t="s">
        <v>50</v>
      </c>
      <c r="G210" t="s">
        <v>273</v>
      </c>
      <c r="H210">
        <v>2025</v>
      </c>
      <c r="I210">
        <v>2024</v>
      </c>
      <c r="J210">
        <v>0</v>
      </c>
      <c r="K210">
        <v>10412</v>
      </c>
      <c r="L210">
        <v>24684</v>
      </c>
      <c r="M210">
        <v>38959</v>
      </c>
      <c r="N210">
        <v>54081</v>
      </c>
      <c r="O210">
        <v>68350</v>
      </c>
      <c r="P210">
        <v>349137</v>
      </c>
      <c r="Q210">
        <v>418961</v>
      </c>
      <c r="R210">
        <v>698271</v>
      </c>
      <c r="S210" s="78">
        <v>1000000</v>
      </c>
      <c r="T210">
        <v>9999999</v>
      </c>
      <c r="U210">
        <v>0</v>
      </c>
      <c r="V210">
        <v>0</v>
      </c>
      <c r="W210">
        <v>0.01</v>
      </c>
      <c r="X210">
        <v>0.02</v>
      </c>
      <c r="Y210">
        <v>0.04</v>
      </c>
      <c r="Z210">
        <v>0.06</v>
      </c>
      <c r="AA210">
        <v>0.08</v>
      </c>
      <c r="AB210">
        <v>9.2999999999999999E-2</v>
      </c>
      <c r="AC210">
        <v>0.10299999999999999</v>
      </c>
      <c r="AD210">
        <v>0.113</v>
      </c>
      <c r="AE210">
        <v>0.123</v>
      </c>
      <c r="AF210">
        <v>0.13300000000000001</v>
      </c>
      <c r="AG210">
        <v>0</v>
      </c>
      <c r="AH210">
        <v>0</v>
      </c>
      <c r="AI210">
        <v>5363</v>
      </c>
      <c r="AJ210">
        <v>144</v>
      </c>
      <c r="AK210" t="s">
        <v>275</v>
      </c>
      <c r="AL210">
        <v>446</v>
      </c>
      <c r="AM210" t="s">
        <v>275</v>
      </c>
      <c r="AN210" t="s">
        <v>274</v>
      </c>
      <c r="AO210">
        <v>0</v>
      </c>
      <c r="AP210" t="s">
        <v>276</v>
      </c>
      <c r="AQ210" t="s">
        <v>276</v>
      </c>
      <c r="AR210" t="s">
        <v>276</v>
      </c>
      <c r="AS210" t="s">
        <v>276</v>
      </c>
      <c r="AT210" t="s">
        <v>276</v>
      </c>
      <c r="AU210" t="s">
        <v>276</v>
      </c>
      <c r="AV210" t="s">
        <v>276</v>
      </c>
      <c r="AW210" t="s">
        <v>276</v>
      </c>
      <c r="AX210" t="s">
        <v>276</v>
      </c>
      <c r="AY210" t="s">
        <v>276</v>
      </c>
      <c r="AZ210" t="s">
        <v>276</v>
      </c>
      <c r="BA210" t="s">
        <v>276</v>
      </c>
      <c r="BB210" t="s">
        <v>276</v>
      </c>
      <c r="BC210" t="s">
        <v>276</v>
      </c>
      <c r="BD210" t="s">
        <v>276</v>
      </c>
      <c r="BE210" t="s">
        <v>276</v>
      </c>
      <c r="BF210" t="s">
        <v>276</v>
      </c>
      <c r="BG210" t="s">
        <v>276</v>
      </c>
      <c r="BH210" t="s">
        <v>276</v>
      </c>
      <c r="BI210" t="s">
        <v>276</v>
      </c>
      <c r="BJ210" t="s">
        <v>276</v>
      </c>
      <c r="BK210">
        <v>237035</v>
      </c>
      <c r="BL210">
        <v>2.3999999999999998E-3</v>
      </c>
      <c r="BM210" t="s">
        <v>276</v>
      </c>
      <c r="BN210" t="s">
        <v>276</v>
      </c>
      <c r="BO210" t="s">
        <v>276</v>
      </c>
      <c r="BP210" t="s">
        <v>276</v>
      </c>
      <c r="BQ210" t="s">
        <v>276</v>
      </c>
      <c r="BR210" t="s">
        <v>276</v>
      </c>
      <c r="BS210" t="s">
        <v>276</v>
      </c>
      <c r="BT210" t="s">
        <v>276</v>
      </c>
      <c r="BU210" t="s">
        <v>276</v>
      </c>
      <c r="BV210" t="s">
        <v>276</v>
      </c>
      <c r="BW210" t="s">
        <v>276</v>
      </c>
      <c r="BX210" t="s">
        <v>276</v>
      </c>
      <c r="BY210" t="s">
        <v>276</v>
      </c>
      <c r="BZ210" t="s">
        <v>276</v>
      </c>
      <c r="CA210" t="s">
        <v>276</v>
      </c>
      <c r="CB210" t="s">
        <v>276</v>
      </c>
      <c r="CC210" t="s">
        <v>276</v>
      </c>
      <c r="CD210" t="s">
        <v>276</v>
      </c>
      <c r="CE210" t="s">
        <v>276</v>
      </c>
      <c r="CF210" t="s">
        <v>276</v>
      </c>
      <c r="CG210" t="s">
        <v>276</v>
      </c>
      <c r="CH210" t="s">
        <v>276</v>
      </c>
      <c r="CI210" t="s">
        <v>276</v>
      </c>
      <c r="CJ210" t="s">
        <v>276</v>
      </c>
      <c r="CK210" t="s">
        <v>276</v>
      </c>
      <c r="CL210" t="s">
        <v>276</v>
      </c>
      <c r="CM210" t="s">
        <v>276</v>
      </c>
      <c r="CN210" t="s">
        <v>276</v>
      </c>
      <c r="CO210" t="s">
        <v>276</v>
      </c>
      <c r="CP210" t="s">
        <v>276</v>
      </c>
      <c r="CQ210" t="s">
        <v>276</v>
      </c>
      <c r="CR210" t="s">
        <v>276</v>
      </c>
      <c r="CS210" t="s">
        <v>276</v>
      </c>
      <c r="CT210" t="s">
        <v>276</v>
      </c>
      <c r="CU210" t="s">
        <v>276</v>
      </c>
      <c r="CV210" t="s">
        <v>276</v>
      </c>
      <c r="CW210" t="s">
        <v>276</v>
      </c>
      <c r="CX210" t="s">
        <v>276</v>
      </c>
      <c r="CY210" t="s">
        <v>276</v>
      </c>
      <c r="CZ210" t="s">
        <v>276</v>
      </c>
      <c r="DA210" t="s">
        <v>276</v>
      </c>
      <c r="DB210" t="s">
        <v>276</v>
      </c>
      <c r="DC210" t="s">
        <v>276</v>
      </c>
      <c r="DD210" t="s">
        <v>276</v>
      </c>
      <c r="DE210" t="s">
        <v>276</v>
      </c>
    </row>
    <row r="211" spans="1:109">
      <c r="A211">
        <v>210</v>
      </c>
      <c r="B211" t="s">
        <v>272</v>
      </c>
      <c r="C211" t="s">
        <v>5</v>
      </c>
      <c r="D211">
        <v>8</v>
      </c>
      <c r="E211">
        <v>1</v>
      </c>
      <c r="F211" t="s">
        <v>50</v>
      </c>
      <c r="G211" t="s">
        <v>273</v>
      </c>
      <c r="H211">
        <v>2025</v>
      </c>
      <c r="I211">
        <v>2024</v>
      </c>
      <c r="J211">
        <v>0</v>
      </c>
      <c r="K211">
        <v>9999999</v>
      </c>
      <c r="L211">
        <v>0</v>
      </c>
      <c r="M211">
        <v>0</v>
      </c>
      <c r="N211">
        <v>0</v>
      </c>
      <c r="O211">
        <v>0</v>
      </c>
      <c r="P211">
        <v>0</v>
      </c>
      <c r="Q211">
        <v>0</v>
      </c>
      <c r="R211">
        <v>0</v>
      </c>
      <c r="S211">
        <v>0</v>
      </c>
      <c r="T211">
        <v>0</v>
      </c>
      <c r="U211">
        <v>0</v>
      </c>
      <c r="V211">
        <v>0</v>
      </c>
      <c r="W211">
        <v>4.3999999999999997E-2</v>
      </c>
      <c r="X211">
        <v>0</v>
      </c>
      <c r="Y211">
        <v>0</v>
      </c>
      <c r="Z211">
        <v>0</v>
      </c>
      <c r="AA211">
        <v>0</v>
      </c>
      <c r="AB211">
        <v>0</v>
      </c>
      <c r="AC211">
        <v>0</v>
      </c>
      <c r="AD211">
        <v>0</v>
      </c>
      <c r="AE211">
        <v>0</v>
      </c>
      <c r="AF211">
        <v>0</v>
      </c>
      <c r="AG211">
        <v>0</v>
      </c>
      <c r="AH211">
        <v>0</v>
      </c>
      <c r="AI211">
        <v>14600</v>
      </c>
      <c r="AJ211">
        <v>0</v>
      </c>
      <c r="AK211" t="s">
        <v>274</v>
      </c>
      <c r="AL211">
        <v>0</v>
      </c>
      <c r="AM211" t="s">
        <v>274</v>
      </c>
      <c r="AN211" t="s">
        <v>274</v>
      </c>
      <c r="AO211">
        <v>0</v>
      </c>
      <c r="AP211" t="s">
        <v>276</v>
      </c>
      <c r="AQ211" t="s">
        <v>276</v>
      </c>
      <c r="AR211" t="s">
        <v>276</v>
      </c>
      <c r="AS211" t="s">
        <v>276</v>
      </c>
      <c r="AT211" t="s">
        <v>276</v>
      </c>
      <c r="AU211" t="s">
        <v>276</v>
      </c>
      <c r="AV211" t="s">
        <v>276</v>
      </c>
      <c r="AW211" t="s">
        <v>276</v>
      </c>
      <c r="AX211" t="s">
        <v>276</v>
      </c>
      <c r="AY211" t="s">
        <v>276</v>
      </c>
      <c r="AZ211" t="s">
        <v>276</v>
      </c>
      <c r="BA211" t="s">
        <v>276</v>
      </c>
      <c r="BB211" t="s">
        <v>276</v>
      </c>
      <c r="BC211" t="s">
        <v>276</v>
      </c>
      <c r="BD211" t="s">
        <v>276</v>
      </c>
      <c r="BE211" t="s">
        <v>276</v>
      </c>
      <c r="BF211" t="s">
        <v>276</v>
      </c>
      <c r="BG211" t="s">
        <v>276</v>
      </c>
      <c r="BH211" t="s">
        <v>276</v>
      </c>
      <c r="BI211" t="s">
        <v>276</v>
      </c>
      <c r="BJ211" t="s">
        <v>276</v>
      </c>
      <c r="BK211" t="s">
        <v>276</v>
      </c>
      <c r="BL211" t="s">
        <v>276</v>
      </c>
      <c r="BM211" t="s">
        <v>276</v>
      </c>
      <c r="BN211" t="s">
        <v>276</v>
      </c>
      <c r="BO211" t="s">
        <v>276</v>
      </c>
      <c r="BP211" t="s">
        <v>276</v>
      </c>
      <c r="BQ211" t="s">
        <v>276</v>
      </c>
      <c r="BR211" t="s">
        <v>276</v>
      </c>
      <c r="BS211" t="s">
        <v>276</v>
      </c>
      <c r="BT211" t="s">
        <v>276</v>
      </c>
      <c r="BU211" t="s">
        <v>276</v>
      </c>
      <c r="BV211" t="s">
        <v>276</v>
      </c>
      <c r="BW211" t="s">
        <v>276</v>
      </c>
      <c r="BX211" t="s">
        <v>276</v>
      </c>
      <c r="BY211" t="s">
        <v>276</v>
      </c>
      <c r="BZ211" t="s">
        <v>276</v>
      </c>
      <c r="CA211" t="s">
        <v>276</v>
      </c>
      <c r="CB211" t="s">
        <v>276</v>
      </c>
      <c r="CC211" t="s">
        <v>276</v>
      </c>
      <c r="CD211" t="s">
        <v>276</v>
      </c>
      <c r="CE211" t="s">
        <v>276</v>
      </c>
      <c r="CF211" t="s">
        <v>276</v>
      </c>
      <c r="CG211" t="s">
        <v>276</v>
      </c>
      <c r="CH211" t="s">
        <v>276</v>
      </c>
      <c r="CI211" t="s">
        <v>276</v>
      </c>
      <c r="CJ211" t="s">
        <v>276</v>
      </c>
      <c r="CK211" t="s">
        <v>276</v>
      </c>
      <c r="CL211" t="s">
        <v>276</v>
      </c>
      <c r="CM211" t="s">
        <v>276</v>
      </c>
      <c r="CN211" t="s">
        <v>276</v>
      </c>
      <c r="CO211" t="s">
        <v>276</v>
      </c>
      <c r="CP211" t="s">
        <v>276</v>
      </c>
      <c r="CQ211" t="s">
        <v>276</v>
      </c>
      <c r="CR211" t="s">
        <v>276</v>
      </c>
      <c r="CS211" t="s">
        <v>276</v>
      </c>
      <c r="CT211" t="s">
        <v>276</v>
      </c>
      <c r="CU211" t="s">
        <v>276</v>
      </c>
      <c r="CV211" t="s">
        <v>276</v>
      </c>
      <c r="CW211" t="s">
        <v>276</v>
      </c>
      <c r="CX211" t="s">
        <v>276</v>
      </c>
      <c r="CY211" t="s">
        <v>276</v>
      </c>
      <c r="CZ211" t="s">
        <v>276</v>
      </c>
      <c r="DA211" t="s">
        <v>276</v>
      </c>
      <c r="DB211" t="s">
        <v>276</v>
      </c>
      <c r="DC211" t="s">
        <v>276</v>
      </c>
      <c r="DD211" t="s">
        <v>276</v>
      </c>
      <c r="DE211" t="s">
        <v>276</v>
      </c>
    </row>
    <row r="212" spans="1:109">
      <c r="A212">
        <v>211</v>
      </c>
      <c r="B212" t="s">
        <v>272</v>
      </c>
      <c r="C212" t="s">
        <v>6</v>
      </c>
      <c r="D212">
        <v>9</v>
      </c>
      <c r="E212">
        <v>1</v>
      </c>
      <c r="F212" t="s">
        <v>50</v>
      </c>
      <c r="G212" t="s">
        <v>273</v>
      </c>
      <c r="H212">
        <v>2025</v>
      </c>
      <c r="I212">
        <v>2024</v>
      </c>
      <c r="J212">
        <v>0</v>
      </c>
      <c r="K212">
        <v>10000</v>
      </c>
      <c r="L212">
        <v>50000</v>
      </c>
      <c r="M212" s="78">
        <v>100000</v>
      </c>
      <c r="N212" s="78">
        <v>200000</v>
      </c>
      <c r="O212">
        <v>250000</v>
      </c>
      <c r="P212" s="78">
        <v>500000</v>
      </c>
      <c r="Q212">
        <v>9999999</v>
      </c>
      <c r="R212">
        <v>0</v>
      </c>
      <c r="S212">
        <v>0</v>
      </c>
      <c r="T212">
        <v>0</v>
      </c>
      <c r="U212">
        <v>0</v>
      </c>
      <c r="V212">
        <v>0</v>
      </c>
      <c r="W212">
        <v>0.02</v>
      </c>
      <c r="X212">
        <v>4.4999999999999998E-2</v>
      </c>
      <c r="Y212">
        <v>5.5E-2</v>
      </c>
      <c r="Z212">
        <v>0.06</v>
      </c>
      <c r="AA212">
        <v>6.5000000000000002E-2</v>
      </c>
      <c r="AB212">
        <v>6.9000000000000006E-2</v>
      </c>
      <c r="AC212">
        <v>6.9900000000000004E-2</v>
      </c>
      <c r="AD212">
        <v>0</v>
      </c>
      <c r="AE212">
        <v>0</v>
      </c>
      <c r="AF212">
        <v>0</v>
      </c>
      <c r="AG212">
        <v>0</v>
      </c>
      <c r="AH212">
        <v>0</v>
      </c>
      <c r="AI212">
        <v>0</v>
      </c>
      <c r="AJ212">
        <v>15000</v>
      </c>
      <c r="AK212" t="s">
        <v>274</v>
      </c>
      <c r="AL212">
        <v>0</v>
      </c>
      <c r="AM212" t="s">
        <v>274</v>
      </c>
      <c r="AN212" t="s">
        <v>274</v>
      </c>
      <c r="AO212">
        <v>0</v>
      </c>
      <c r="AP212" t="s">
        <v>276</v>
      </c>
      <c r="AQ212" t="s">
        <v>276</v>
      </c>
      <c r="AR212" t="s">
        <v>276</v>
      </c>
      <c r="AS212" t="s">
        <v>276</v>
      </c>
      <c r="AT212" t="s">
        <v>276</v>
      </c>
      <c r="AU212" t="s">
        <v>276</v>
      </c>
      <c r="AV212" t="s">
        <v>276</v>
      </c>
      <c r="AW212" t="s">
        <v>276</v>
      </c>
      <c r="AX212" t="s">
        <v>276</v>
      </c>
      <c r="AY212" t="s">
        <v>276</v>
      </c>
      <c r="AZ212" t="s">
        <v>276</v>
      </c>
      <c r="BA212" t="s">
        <v>276</v>
      </c>
      <c r="BB212" t="s">
        <v>276</v>
      </c>
      <c r="BC212" t="s">
        <v>276</v>
      </c>
      <c r="BD212" t="s">
        <v>276</v>
      </c>
      <c r="BE212" t="s">
        <v>276</v>
      </c>
      <c r="BF212" t="s">
        <v>276</v>
      </c>
      <c r="BG212" t="s">
        <v>276</v>
      </c>
      <c r="BH212" t="s">
        <v>276</v>
      </c>
      <c r="BI212" t="s">
        <v>276</v>
      </c>
      <c r="BJ212" t="s">
        <v>276</v>
      </c>
      <c r="BK212" t="s">
        <v>276</v>
      </c>
      <c r="BL212" t="s">
        <v>276</v>
      </c>
      <c r="BM212">
        <v>56500</v>
      </c>
      <c r="BN212">
        <v>105000</v>
      </c>
      <c r="BO212" s="78">
        <v>200000</v>
      </c>
      <c r="BP212">
        <v>5000</v>
      </c>
      <c r="BQ212">
        <v>5000</v>
      </c>
      <c r="BR212">
        <v>5000</v>
      </c>
      <c r="BS212">
        <v>1000</v>
      </c>
      <c r="BT212">
        <v>25</v>
      </c>
      <c r="BU212">
        <v>90</v>
      </c>
      <c r="BV212">
        <v>250</v>
      </c>
      <c r="BW212" t="s">
        <v>276</v>
      </c>
      <c r="BX212">
        <v>30000</v>
      </c>
      <c r="BY212">
        <v>1</v>
      </c>
      <c r="BZ212" t="s">
        <v>276</v>
      </c>
      <c r="CA212" t="s">
        <v>276</v>
      </c>
      <c r="CB212" t="s">
        <v>276</v>
      </c>
      <c r="CC212" t="s">
        <v>276</v>
      </c>
      <c r="CD212" t="s">
        <v>276</v>
      </c>
      <c r="CE212" t="s">
        <v>276</v>
      </c>
      <c r="CF212" t="s">
        <v>276</v>
      </c>
      <c r="CG212" t="s">
        <v>276</v>
      </c>
      <c r="CH212" t="s">
        <v>276</v>
      </c>
      <c r="CI212" t="s">
        <v>276</v>
      </c>
      <c r="CJ212" t="s">
        <v>276</v>
      </c>
      <c r="CK212" t="s">
        <v>276</v>
      </c>
      <c r="CL212" t="s">
        <v>276</v>
      </c>
      <c r="CM212" t="s">
        <v>276</v>
      </c>
      <c r="CN212" t="s">
        <v>276</v>
      </c>
      <c r="CO212" t="s">
        <v>276</v>
      </c>
      <c r="CP212" t="s">
        <v>276</v>
      </c>
      <c r="CQ212" t="s">
        <v>276</v>
      </c>
      <c r="CR212" t="s">
        <v>276</v>
      </c>
      <c r="CS212" t="s">
        <v>276</v>
      </c>
      <c r="CT212" t="s">
        <v>276</v>
      </c>
      <c r="CU212" t="s">
        <v>276</v>
      </c>
      <c r="CV212" t="s">
        <v>276</v>
      </c>
      <c r="CW212" t="s">
        <v>276</v>
      </c>
      <c r="CX212" t="s">
        <v>276</v>
      </c>
      <c r="CY212" t="s">
        <v>276</v>
      </c>
      <c r="CZ212" t="s">
        <v>276</v>
      </c>
      <c r="DA212" t="s">
        <v>276</v>
      </c>
      <c r="DB212" s="78">
        <v>500000</v>
      </c>
      <c r="DC212">
        <v>5000</v>
      </c>
      <c r="DD212">
        <v>50</v>
      </c>
      <c r="DE212">
        <v>3150</v>
      </c>
    </row>
    <row r="213" spans="1:109">
      <c r="A213">
        <v>212</v>
      </c>
      <c r="B213" t="s">
        <v>272</v>
      </c>
      <c r="C213" t="s">
        <v>7</v>
      </c>
      <c r="D213">
        <v>10</v>
      </c>
      <c r="E213">
        <v>1</v>
      </c>
      <c r="F213" t="s">
        <v>50</v>
      </c>
      <c r="G213" t="s">
        <v>273</v>
      </c>
      <c r="H213">
        <v>2025</v>
      </c>
      <c r="I213">
        <v>2024</v>
      </c>
      <c r="J213">
        <v>2000</v>
      </c>
      <c r="K213">
        <v>5000</v>
      </c>
      <c r="L213">
        <v>10000</v>
      </c>
      <c r="M213">
        <v>20000</v>
      </c>
      <c r="N213">
        <v>25000</v>
      </c>
      <c r="O213">
        <v>60000</v>
      </c>
      <c r="P213">
        <v>9999999</v>
      </c>
      <c r="Q213">
        <v>0</v>
      </c>
      <c r="R213">
        <v>0</v>
      </c>
      <c r="S213">
        <v>0</v>
      </c>
      <c r="T213">
        <v>0</v>
      </c>
      <c r="U213">
        <v>0</v>
      </c>
      <c r="V213">
        <v>0</v>
      </c>
      <c r="W213">
        <v>2.1999999999999999E-2</v>
      </c>
      <c r="X213">
        <v>3.9E-2</v>
      </c>
      <c r="Y213">
        <v>4.8000000000000001E-2</v>
      </c>
      <c r="Z213">
        <v>5.1999999999999998E-2</v>
      </c>
      <c r="AA213">
        <v>5.5500000000000001E-2</v>
      </c>
      <c r="AB213">
        <v>6.6000000000000003E-2</v>
      </c>
      <c r="AC213">
        <v>0</v>
      </c>
      <c r="AD213">
        <v>0</v>
      </c>
      <c r="AE213">
        <v>0</v>
      </c>
      <c r="AF213">
        <v>0</v>
      </c>
      <c r="AG213">
        <v>0</v>
      </c>
      <c r="AH213">
        <v>0</v>
      </c>
      <c r="AI213">
        <v>3250</v>
      </c>
      <c r="AJ213">
        <v>110</v>
      </c>
      <c r="AK213" t="s">
        <v>275</v>
      </c>
      <c r="AL213">
        <v>110</v>
      </c>
      <c r="AM213" t="s">
        <v>275</v>
      </c>
      <c r="AN213" t="s">
        <v>274</v>
      </c>
      <c r="AO213">
        <v>0</v>
      </c>
      <c r="AP213" t="s">
        <v>276</v>
      </c>
      <c r="AQ213" t="s">
        <v>276</v>
      </c>
      <c r="AR213" t="s">
        <v>276</v>
      </c>
      <c r="AS213" t="s">
        <v>276</v>
      </c>
      <c r="AT213" t="s">
        <v>276</v>
      </c>
      <c r="AU213" t="s">
        <v>276</v>
      </c>
      <c r="AV213" t="s">
        <v>276</v>
      </c>
      <c r="AW213" t="s">
        <v>276</v>
      </c>
      <c r="AX213" t="s">
        <v>276</v>
      </c>
      <c r="AY213" t="s">
        <v>276</v>
      </c>
      <c r="AZ213" t="s">
        <v>276</v>
      </c>
      <c r="BA213" t="s">
        <v>276</v>
      </c>
      <c r="BB213" t="s">
        <v>276</v>
      </c>
      <c r="BC213" t="s">
        <v>276</v>
      </c>
      <c r="BD213" t="s">
        <v>276</v>
      </c>
      <c r="BE213" t="s">
        <v>276</v>
      </c>
      <c r="BF213" t="s">
        <v>276</v>
      </c>
      <c r="BG213" t="s">
        <v>276</v>
      </c>
      <c r="BH213" t="s">
        <v>276</v>
      </c>
      <c r="BI213" t="s">
        <v>276</v>
      </c>
      <c r="BJ213" t="s">
        <v>276</v>
      </c>
      <c r="BK213" t="s">
        <v>276</v>
      </c>
      <c r="BL213" t="s">
        <v>276</v>
      </c>
      <c r="BM213" t="s">
        <v>276</v>
      </c>
      <c r="BN213" t="s">
        <v>276</v>
      </c>
      <c r="BO213" t="s">
        <v>276</v>
      </c>
      <c r="BP213" t="s">
        <v>276</v>
      </c>
      <c r="BQ213" t="s">
        <v>276</v>
      </c>
      <c r="BR213" t="s">
        <v>276</v>
      </c>
      <c r="BS213" t="s">
        <v>276</v>
      </c>
      <c r="BT213" t="s">
        <v>276</v>
      </c>
      <c r="BU213" t="s">
        <v>276</v>
      </c>
      <c r="BV213" t="s">
        <v>276</v>
      </c>
      <c r="BW213" t="s">
        <v>276</v>
      </c>
      <c r="BX213" t="s">
        <v>276</v>
      </c>
      <c r="BY213" t="s">
        <v>276</v>
      </c>
      <c r="BZ213" t="s">
        <v>276</v>
      </c>
      <c r="CA213" t="s">
        <v>276</v>
      </c>
      <c r="CB213" t="s">
        <v>276</v>
      </c>
      <c r="CC213" t="s">
        <v>276</v>
      </c>
      <c r="CD213" t="s">
        <v>276</v>
      </c>
      <c r="CE213" t="s">
        <v>276</v>
      </c>
      <c r="CF213" t="s">
        <v>276</v>
      </c>
      <c r="CG213" t="s">
        <v>276</v>
      </c>
      <c r="CH213" t="s">
        <v>276</v>
      </c>
      <c r="CI213" t="s">
        <v>276</v>
      </c>
      <c r="CJ213" t="s">
        <v>276</v>
      </c>
      <c r="CK213" t="s">
        <v>276</v>
      </c>
      <c r="CL213" t="s">
        <v>276</v>
      </c>
      <c r="CM213" t="s">
        <v>276</v>
      </c>
      <c r="CN213" t="s">
        <v>276</v>
      </c>
      <c r="CO213" t="s">
        <v>276</v>
      </c>
      <c r="CP213" t="s">
        <v>276</v>
      </c>
      <c r="CQ213" t="s">
        <v>276</v>
      </c>
      <c r="CR213" t="s">
        <v>276</v>
      </c>
      <c r="CS213" t="s">
        <v>276</v>
      </c>
      <c r="CT213" t="s">
        <v>276</v>
      </c>
      <c r="CU213" t="s">
        <v>276</v>
      </c>
      <c r="CV213" t="s">
        <v>276</v>
      </c>
      <c r="CW213" t="s">
        <v>276</v>
      </c>
      <c r="CX213" t="s">
        <v>276</v>
      </c>
      <c r="CY213" t="s">
        <v>276</v>
      </c>
      <c r="CZ213" t="s">
        <v>276</v>
      </c>
      <c r="DA213" t="s">
        <v>276</v>
      </c>
      <c r="DB213" t="s">
        <v>276</v>
      </c>
      <c r="DC213" t="s">
        <v>276</v>
      </c>
      <c r="DD213" t="s">
        <v>276</v>
      </c>
      <c r="DE213" t="s">
        <v>276</v>
      </c>
    </row>
    <row r="214" spans="1:109">
      <c r="A214">
        <v>213</v>
      </c>
      <c r="B214" t="s">
        <v>272</v>
      </c>
      <c r="C214" t="s">
        <v>8</v>
      </c>
      <c r="D214">
        <v>12</v>
      </c>
      <c r="E214">
        <v>1</v>
      </c>
      <c r="F214" t="s">
        <v>50</v>
      </c>
      <c r="G214" t="s">
        <v>273</v>
      </c>
      <c r="H214">
        <v>2025</v>
      </c>
      <c r="I214">
        <v>2024</v>
      </c>
      <c r="J214">
        <v>0</v>
      </c>
      <c r="K214">
        <v>9999999</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t="s">
        <v>274</v>
      </c>
      <c r="AL214">
        <v>0</v>
      </c>
      <c r="AM214" t="s">
        <v>274</v>
      </c>
      <c r="AN214" t="s">
        <v>274</v>
      </c>
      <c r="AO214">
        <v>0</v>
      </c>
      <c r="AP214" t="s">
        <v>276</v>
      </c>
      <c r="AQ214" t="s">
        <v>276</v>
      </c>
      <c r="AR214" t="s">
        <v>276</v>
      </c>
      <c r="AS214" t="s">
        <v>276</v>
      </c>
      <c r="AT214" t="s">
        <v>276</v>
      </c>
      <c r="AU214" t="s">
        <v>276</v>
      </c>
      <c r="AV214" t="s">
        <v>276</v>
      </c>
      <c r="AW214" t="s">
        <v>276</v>
      </c>
      <c r="AX214" t="s">
        <v>276</v>
      </c>
      <c r="AY214" t="s">
        <v>276</v>
      </c>
      <c r="AZ214" t="s">
        <v>276</v>
      </c>
      <c r="BA214" t="s">
        <v>276</v>
      </c>
      <c r="BB214" t="s">
        <v>276</v>
      </c>
      <c r="BC214" t="s">
        <v>276</v>
      </c>
      <c r="BD214" t="s">
        <v>276</v>
      </c>
      <c r="BE214" t="s">
        <v>276</v>
      </c>
      <c r="BF214" t="s">
        <v>276</v>
      </c>
      <c r="BG214" t="s">
        <v>276</v>
      </c>
      <c r="BH214" t="s">
        <v>276</v>
      </c>
      <c r="BI214" t="s">
        <v>276</v>
      </c>
      <c r="BJ214" t="s">
        <v>276</v>
      </c>
      <c r="BK214" t="s">
        <v>276</v>
      </c>
      <c r="BL214" t="s">
        <v>276</v>
      </c>
      <c r="BM214" t="s">
        <v>276</v>
      </c>
      <c r="BN214" t="s">
        <v>276</v>
      </c>
      <c r="BO214" t="s">
        <v>276</v>
      </c>
      <c r="BP214" t="s">
        <v>276</v>
      </c>
      <c r="BQ214" t="s">
        <v>276</v>
      </c>
      <c r="BR214" t="s">
        <v>276</v>
      </c>
      <c r="BS214" t="s">
        <v>276</v>
      </c>
      <c r="BT214" t="s">
        <v>276</v>
      </c>
      <c r="BU214" t="s">
        <v>276</v>
      </c>
      <c r="BV214" t="s">
        <v>276</v>
      </c>
      <c r="BW214" t="s">
        <v>276</v>
      </c>
      <c r="BX214" t="s">
        <v>276</v>
      </c>
      <c r="BY214" t="s">
        <v>276</v>
      </c>
      <c r="BZ214" t="s">
        <v>276</v>
      </c>
      <c r="CA214" t="s">
        <v>276</v>
      </c>
      <c r="CB214" t="s">
        <v>276</v>
      </c>
      <c r="CC214" t="s">
        <v>276</v>
      </c>
      <c r="CD214" t="s">
        <v>276</v>
      </c>
      <c r="CE214" t="s">
        <v>276</v>
      </c>
      <c r="CF214" t="s">
        <v>276</v>
      </c>
      <c r="CG214" t="s">
        <v>276</v>
      </c>
      <c r="CH214" t="s">
        <v>276</v>
      </c>
      <c r="CI214" t="s">
        <v>276</v>
      </c>
      <c r="CJ214" t="s">
        <v>276</v>
      </c>
      <c r="CK214" t="s">
        <v>276</v>
      </c>
      <c r="CL214" t="s">
        <v>276</v>
      </c>
      <c r="CM214" t="s">
        <v>276</v>
      </c>
      <c r="CN214" t="s">
        <v>276</v>
      </c>
      <c r="CO214" t="s">
        <v>276</v>
      </c>
      <c r="CP214" t="s">
        <v>276</v>
      </c>
      <c r="CQ214" t="s">
        <v>276</v>
      </c>
      <c r="CR214" t="s">
        <v>276</v>
      </c>
      <c r="CS214" t="s">
        <v>276</v>
      </c>
      <c r="CT214" t="s">
        <v>276</v>
      </c>
      <c r="CU214" t="s">
        <v>276</v>
      </c>
      <c r="CV214" t="s">
        <v>276</v>
      </c>
      <c r="CW214" t="s">
        <v>276</v>
      </c>
      <c r="CX214" t="s">
        <v>276</v>
      </c>
      <c r="CY214" t="s">
        <v>276</v>
      </c>
      <c r="CZ214" t="s">
        <v>276</v>
      </c>
      <c r="DA214" t="s">
        <v>276</v>
      </c>
      <c r="DB214" t="s">
        <v>276</v>
      </c>
      <c r="DC214" t="s">
        <v>276</v>
      </c>
      <c r="DD214" t="s">
        <v>276</v>
      </c>
      <c r="DE214" t="s">
        <v>276</v>
      </c>
    </row>
    <row r="215" spans="1:109">
      <c r="A215">
        <v>214</v>
      </c>
      <c r="B215" t="s">
        <v>272</v>
      </c>
      <c r="C215" t="s">
        <v>9</v>
      </c>
      <c r="D215">
        <v>13</v>
      </c>
      <c r="E215">
        <v>1</v>
      </c>
      <c r="F215" t="s">
        <v>50</v>
      </c>
      <c r="G215" t="s">
        <v>273</v>
      </c>
      <c r="H215">
        <v>2025</v>
      </c>
      <c r="I215">
        <v>2024</v>
      </c>
      <c r="J215">
        <v>0</v>
      </c>
      <c r="K215">
        <v>9999999</v>
      </c>
      <c r="L215">
        <v>0</v>
      </c>
      <c r="M215">
        <v>0</v>
      </c>
      <c r="N215">
        <v>0</v>
      </c>
      <c r="O215">
        <v>0</v>
      </c>
      <c r="P215">
        <v>0</v>
      </c>
      <c r="Q215">
        <v>0</v>
      </c>
      <c r="R215">
        <v>0</v>
      </c>
      <c r="S215">
        <v>0</v>
      </c>
      <c r="T215">
        <v>0</v>
      </c>
      <c r="U215">
        <v>0</v>
      </c>
      <c r="V215">
        <v>0</v>
      </c>
      <c r="W215">
        <v>5.4899999999999997E-2</v>
      </c>
      <c r="X215">
        <v>0</v>
      </c>
      <c r="Y215">
        <v>0</v>
      </c>
      <c r="Z215">
        <v>0</v>
      </c>
      <c r="AA215">
        <v>0</v>
      </c>
      <c r="AB215">
        <v>0</v>
      </c>
      <c r="AC215">
        <v>0</v>
      </c>
      <c r="AD215">
        <v>0</v>
      </c>
      <c r="AE215">
        <v>0</v>
      </c>
      <c r="AF215">
        <v>0</v>
      </c>
      <c r="AG215">
        <v>0</v>
      </c>
      <c r="AH215">
        <v>0</v>
      </c>
      <c r="AI215">
        <v>12000</v>
      </c>
      <c r="AJ215">
        <v>0</v>
      </c>
      <c r="AK215" t="s">
        <v>274</v>
      </c>
      <c r="AL215">
        <v>3000</v>
      </c>
      <c r="AM215" t="s">
        <v>274</v>
      </c>
      <c r="AN215" t="s">
        <v>274</v>
      </c>
      <c r="AO215">
        <v>0</v>
      </c>
      <c r="AP215" t="s">
        <v>276</v>
      </c>
      <c r="AQ215" t="s">
        <v>276</v>
      </c>
      <c r="AR215" t="s">
        <v>276</v>
      </c>
      <c r="AS215" t="s">
        <v>276</v>
      </c>
      <c r="AT215" t="s">
        <v>276</v>
      </c>
      <c r="AU215" t="s">
        <v>276</v>
      </c>
      <c r="AV215" t="s">
        <v>276</v>
      </c>
      <c r="AW215" t="s">
        <v>276</v>
      </c>
      <c r="AX215" t="s">
        <v>276</v>
      </c>
      <c r="AY215" t="s">
        <v>276</v>
      </c>
      <c r="AZ215" t="s">
        <v>276</v>
      </c>
      <c r="BA215" t="s">
        <v>276</v>
      </c>
      <c r="BB215" t="s">
        <v>276</v>
      </c>
      <c r="BC215" t="s">
        <v>276</v>
      </c>
      <c r="BD215" t="s">
        <v>276</v>
      </c>
      <c r="BE215" t="s">
        <v>276</v>
      </c>
      <c r="BF215" t="s">
        <v>276</v>
      </c>
      <c r="BG215" t="s">
        <v>276</v>
      </c>
      <c r="BH215" t="s">
        <v>276</v>
      </c>
      <c r="BI215" t="s">
        <v>276</v>
      </c>
      <c r="BJ215" t="s">
        <v>276</v>
      </c>
      <c r="BK215" t="s">
        <v>276</v>
      </c>
      <c r="BL215" t="s">
        <v>276</v>
      </c>
      <c r="BM215" t="s">
        <v>276</v>
      </c>
      <c r="BN215" t="s">
        <v>276</v>
      </c>
      <c r="BO215" t="s">
        <v>276</v>
      </c>
      <c r="BP215" t="s">
        <v>276</v>
      </c>
      <c r="BQ215" t="s">
        <v>276</v>
      </c>
      <c r="BR215" t="s">
        <v>276</v>
      </c>
      <c r="BS215" t="s">
        <v>276</v>
      </c>
      <c r="BT215" t="s">
        <v>276</v>
      </c>
      <c r="BU215" t="s">
        <v>276</v>
      </c>
      <c r="BV215" t="s">
        <v>276</v>
      </c>
      <c r="BW215" t="s">
        <v>276</v>
      </c>
      <c r="BX215" t="s">
        <v>276</v>
      </c>
      <c r="BY215" t="s">
        <v>276</v>
      </c>
      <c r="BZ215" t="s">
        <v>276</v>
      </c>
      <c r="CA215" t="s">
        <v>276</v>
      </c>
      <c r="CB215" t="s">
        <v>276</v>
      </c>
      <c r="CC215" t="s">
        <v>276</v>
      </c>
      <c r="CD215" t="s">
        <v>276</v>
      </c>
      <c r="CE215" t="s">
        <v>276</v>
      </c>
      <c r="CF215" t="s">
        <v>276</v>
      </c>
      <c r="CG215" t="s">
        <v>276</v>
      </c>
      <c r="CH215" t="s">
        <v>276</v>
      </c>
      <c r="CI215" t="s">
        <v>276</v>
      </c>
      <c r="CJ215" t="s">
        <v>276</v>
      </c>
      <c r="CK215" t="s">
        <v>276</v>
      </c>
      <c r="CL215" t="s">
        <v>276</v>
      </c>
      <c r="CM215" t="s">
        <v>276</v>
      </c>
      <c r="CN215" t="s">
        <v>276</v>
      </c>
      <c r="CO215" t="s">
        <v>276</v>
      </c>
      <c r="CP215" t="s">
        <v>276</v>
      </c>
      <c r="CQ215" t="s">
        <v>276</v>
      </c>
      <c r="CR215" t="s">
        <v>276</v>
      </c>
      <c r="CS215" t="s">
        <v>276</v>
      </c>
      <c r="CT215" t="s">
        <v>276</v>
      </c>
      <c r="CU215" t="s">
        <v>276</v>
      </c>
      <c r="CV215" t="s">
        <v>276</v>
      </c>
      <c r="CW215" t="s">
        <v>276</v>
      </c>
      <c r="CX215" t="s">
        <v>276</v>
      </c>
      <c r="CY215" t="s">
        <v>276</v>
      </c>
      <c r="CZ215" t="s">
        <v>276</v>
      </c>
      <c r="DA215" t="s">
        <v>276</v>
      </c>
      <c r="DB215" t="s">
        <v>276</v>
      </c>
      <c r="DC215" t="s">
        <v>276</v>
      </c>
      <c r="DD215" t="s">
        <v>276</v>
      </c>
      <c r="DE215" t="s">
        <v>276</v>
      </c>
    </row>
    <row r="216" spans="1:109">
      <c r="A216">
        <v>215</v>
      </c>
      <c r="B216" t="s">
        <v>272</v>
      </c>
      <c r="C216" t="s">
        <v>10</v>
      </c>
      <c r="D216">
        <v>15</v>
      </c>
      <c r="E216">
        <v>1</v>
      </c>
      <c r="F216" t="s">
        <v>50</v>
      </c>
      <c r="G216" t="s">
        <v>273</v>
      </c>
      <c r="H216">
        <v>2025</v>
      </c>
      <c r="I216">
        <v>2024</v>
      </c>
      <c r="J216">
        <v>0</v>
      </c>
      <c r="K216">
        <v>2400</v>
      </c>
      <c r="L216">
        <v>4800</v>
      </c>
      <c r="M216">
        <v>9600</v>
      </c>
      <c r="N216">
        <v>14400</v>
      </c>
      <c r="O216">
        <v>19200</v>
      </c>
      <c r="P216">
        <v>24000</v>
      </c>
      <c r="Q216">
        <v>36000</v>
      </c>
      <c r="R216">
        <v>48000</v>
      </c>
      <c r="S216">
        <v>150000</v>
      </c>
      <c r="T216">
        <v>175000</v>
      </c>
      <c r="U216" s="78">
        <v>200000</v>
      </c>
      <c r="V216">
        <v>9999999</v>
      </c>
      <c r="W216">
        <v>1.4E-2</v>
      </c>
      <c r="X216">
        <v>3.2000000000000001E-2</v>
      </c>
      <c r="Y216">
        <v>5.5E-2</v>
      </c>
      <c r="Z216">
        <v>6.4000000000000001E-2</v>
      </c>
      <c r="AA216">
        <v>6.8000000000000005E-2</v>
      </c>
      <c r="AB216">
        <v>7.1999999999999995E-2</v>
      </c>
      <c r="AC216">
        <v>7.5999999999999998E-2</v>
      </c>
      <c r="AD216">
        <v>7.9000000000000001E-2</v>
      </c>
      <c r="AE216">
        <v>8.2500000000000004E-2</v>
      </c>
      <c r="AF216">
        <v>0.09</v>
      </c>
      <c r="AG216">
        <v>0.1</v>
      </c>
      <c r="AH216">
        <v>0.11</v>
      </c>
      <c r="AI216">
        <v>2200</v>
      </c>
      <c r="AJ216">
        <v>1144</v>
      </c>
      <c r="AK216" t="s">
        <v>274</v>
      </c>
      <c r="AL216">
        <v>1144</v>
      </c>
      <c r="AM216" t="s">
        <v>274</v>
      </c>
      <c r="AN216" t="s">
        <v>274</v>
      </c>
      <c r="AO216">
        <v>0</v>
      </c>
      <c r="AP216" t="s">
        <v>276</v>
      </c>
      <c r="AQ216" t="s">
        <v>276</v>
      </c>
      <c r="AR216" t="s">
        <v>276</v>
      </c>
      <c r="AS216" t="s">
        <v>276</v>
      </c>
      <c r="AT216" t="s">
        <v>276</v>
      </c>
      <c r="AU216" t="s">
        <v>276</v>
      </c>
      <c r="AV216" t="s">
        <v>276</v>
      </c>
      <c r="AW216" t="s">
        <v>276</v>
      </c>
      <c r="AX216" t="s">
        <v>276</v>
      </c>
      <c r="AY216" t="s">
        <v>276</v>
      </c>
      <c r="AZ216" t="s">
        <v>276</v>
      </c>
      <c r="BA216" t="s">
        <v>276</v>
      </c>
      <c r="BB216" t="s">
        <v>276</v>
      </c>
      <c r="BC216" t="s">
        <v>276</v>
      </c>
      <c r="BD216" t="s">
        <v>276</v>
      </c>
      <c r="BE216" t="s">
        <v>276</v>
      </c>
      <c r="BF216" t="s">
        <v>276</v>
      </c>
      <c r="BG216" t="s">
        <v>276</v>
      </c>
      <c r="BH216" t="s">
        <v>276</v>
      </c>
      <c r="BI216" t="s">
        <v>276</v>
      </c>
      <c r="BJ216" t="s">
        <v>276</v>
      </c>
      <c r="BK216" t="s">
        <v>276</v>
      </c>
      <c r="BL216" t="s">
        <v>276</v>
      </c>
      <c r="BM216" t="s">
        <v>276</v>
      </c>
      <c r="BN216" t="s">
        <v>276</v>
      </c>
      <c r="BO216" t="s">
        <v>276</v>
      </c>
      <c r="BP216" t="s">
        <v>276</v>
      </c>
      <c r="BQ216" t="s">
        <v>276</v>
      </c>
      <c r="BR216" t="s">
        <v>276</v>
      </c>
      <c r="BS216" t="s">
        <v>276</v>
      </c>
      <c r="BT216" t="s">
        <v>276</v>
      </c>
      <c r="BU216" t="s">
        <v>276</v>
      </c>
      <c r="BV216" t="s">
        <v>276</v>
      </c>
      <c r="BW216" t="s">
        <v>276</v>
      </c>
      <c r="BX216" t="s">
        <v>276</v>
      </c>
      <c r="BY216" t="s">
        <v>276</v>
      </c>
      <c r="BZ216" t="s">
        <v>276</v>
      </c>
      <c r="CA216" t="s">
        <v>276</v>
      </c>
      <c r="CB216" t="s">
        <v>276</v>
      </c>
      <c r="CC216" t="s">
        <v>276</v>
      </c>
      <c r="CD216" t="s">
        <v>276</v>
      </c>
      <c r="CE216" t="s">
        <v>276</v>
      </c>
      <c r="CF216" t="s">
        <v>276</v>
      </c>
      <c r="CG216" t="s">
        <v>276</v>
      </c>
      <c r="CH216" t="s">
        <v>276</v>
      </c>
      <c r="CI216" t="s">
        <v>276</v>
      </c>
      <c r="CJ216" t="s">
        <v>276</v>
      </c>
      <c r="CK216" t="s">
        <v>276</v>
      </c>
      <c r="CL216" t="s">
        <v>276</v>
      </c>
      <c r="CM216" t="s">
        <v>276</v>
      </c>
      <c r="CN216" t="s">
        <v>276</v>
      </c>
      <c r="CO216" t="s">
        <v>276</v>
      </c>
      <c r="CP216" t="s">
        <v>276</v>
      </c>
      <c r="CQ216" t="s">
        <v>276</v>
      </c>
      <c r="CR216" t="s">
        <v>276</v>
      </c>
      <c r="CS216" t="s">
        <v>276</v>
      </c>
      <c r="CT216" t="s">
        <v>276</v>
      </c>
      <c r="CU216" t="s">
        <v>276</v>
      </c>
      <c r="CV216" t="s">
        <v>276</v>
      </c>
      <c r="CW216" t="s">
        <v>276</v>
      </c>
      <c r="CX216" t="s">
        <v>276</v>
      </c>
      <c r="CY216" t="s">
        <v>276</v>
      </c>
      <c r="CZ216" t="s">
        <v>276</v>
      </c>
      <c r="DA216" t="s">
        <v>276</v>
      </c>
      <c r="DB216" t="s">
        <v>276</v>
      </c>
      <c r="DC216" t="s">
        <v>276</v>
      </c>
      <c r="DD216" t="s">
        <v>276</v>
      </c>
      <c r="DE216" t="s">
        <v>276</v>
      </c>
    </row>
    <row r="217" spans="1:109">
      <c r="A217">
        <v>216</v>
      </c>
      <c r="B217" t="s">
        <v>272</v>
      </c>
      <c r="C217" t="s">
        <v>11</v>
      </c>
      <c r="D217">
        <v>16</v>
      </c>
      <c r="E217">
        <v>1</v>
      </c>
      <c r="F217" t="s">
        <v>50</v>
      </c>
      <c r="G217" t="s">
        <v>273</v>
      </c>
      <c r="H217">
        <v>2025</v>
      </c>
      <c r="I217">
        <v>2024</v>
      </c>
      <c r="J217">
        <v>4489</v>
      </c>
      <c r="K217">
        <v>9999999</v>
      </c>
      <c r="L217">
        <v>0</v>
      </c>
      <c r="M217">
        <v>0</v>
      </c>
      <c r="N217">
        <v>0</v>
      </c>
      <c r="O217">
        <v>0</v>
      </c>
      <c r="P217">
        <v>0</v>
      </c>
      <c r="Q217">
        <v>0</v>
      </c>
      <c r="R217">
        <v>0</v>
      </c>
      <c r="S217">
        <v>0</v>
      </c>
      <c r="T217">
        <v>0</v>
      </c>
      <c r="U217">
        <v>0</v>
      </c>
      <c r="V217">
        <v>0</v>
      </c>
      <c r="W217">
        <v>5.8000000000000003E-2</v>
      </c>
      <c r="X217">
        <v>0</v>
      </c>
      <c r="Y217">
        <v>0</v>
      </c>
      <c r="Z217">
        <v>0</v>
      </c>
      <c r="AA217">
        <v>0</v>
      </c>
      <c r="AB217">
        <v>0</v>
      </c>
      <c r="AC217">
        <v>0</v>
      </c>
      <c r="AD217">
        <v>0</v>
      </c>
      <c r="AE217">
        <v>0</v>
      </c>
      <c r="AF217">
        <v>0</v>
      </c>
      <c r="AG217">
        <v>0</v>
      </c>
      <c r="AH217">
        <v>0</v>
      </c>
      <c r="AI217">
        <v>14600</v>
      </c>
      <c r="AJ217">
        <v>0</v>
      </c>
      <c r="AK217" t="s">
        <v>274</v>
      </c>
      <c r="AL217">
        <v>0</v>
      </c>
      <c r="AM217" t="s">
        <v>274</v>
      </c>
      <c r="AN217" t="s">
        <v>274</v>
      </c>
      <c r="AO217">
        <v>0</v>
      </c>
      <c r="AP217" t="s">
        <v>276</v>
      </c>
      <c r="AQ217" t="s">
        <v>276</v>
      </c>
      <c r="AR217" t="s">
        <v>276</v>
      </c>
      <c r="AS217" t="s">
        <v>276</v>
      </c>
      <c r="AT217" t="s">
        <v>276</v>
      </c>
      <c r="AU217" t="s">
        <v>276</v>
      </c>
      <c r="AV217" t="s">
        <v>276</v>
      </c>
      <c r="AW217" t="s">
        <v>276</v>
      </c>
      <c r="AX217" t="s">
        <v>276</v>
      </c>
      <c r="AY217" t="s">
        <v>276</v>
      </c>
      <c r="AZ217" t="s">
        <v>276</v>
      </c>
      <c r="BA217" t="s">
        <v>276</v>
      </c>
      <c r="BB217" t="s">
        <v>276</v>
      </c>
      <c r="BC217" t="s">
        <v>276</v>
      </c>
      <c r="BD217" t="s">
        <v>276</v>
      </c>
      <c r="BE217" t="s">
        <v>276</v>
      </c>
      <c r="BF217" t="s">
        <v>276</v>
      </c>
      <c r="BG217" t="s">
        <v>276</v>
      </c>
      <c r="BH217" t="s">
        <v>276</v>
      </c>
      <c r="BI217" t="s">
        <v>276</v>
      </c>
      <c r="BJ217" t="s">
        <v>276</v>
      </c>
      <c r="BK217" t="s">
        <v>276</v>
      </c>
      <c r="BL217" t="s">
        <v>276</v>
      </c>
      <c r="BM217" t="s">
        <v>276</v>
      </c>
      <c r="BN217" t="s">
        <v>276</v>
      </c>
      <c r="BO217" t="s">
        <v>276</v>
      </c>
      <c r="BP217" t="s">
        <v>276</v>
      </c>
      <c r="BQ217" t="s">
        <v>276</v>
      </c>
      <c r="BR217" t="s">
        <v>276</v>
      </c>
      <c r="BS217" t="s">
        <v>276</v>
      </c>
      <c r="BT217" t="s">
        <v>276</v>
      </c>
      <c r="BU217" t="s">
        <v>276</v>
      </c>
      <c r="BV217" t="s">
        <v>276</v>
      </c>
      <c r="BW217" t="s">
        <v>276</v>
      </c>
      <c r="BX217" t="s">
        <v>276</v>
      </c>
      <c r="BY217" t="s">
        <v>276</v>
      </c>
      <c r="BZ217" t="s">
        <v>276</v>
      </c>
      <c r="CA217" t="s">
        <v>276</v>
      </c>
      <c r="CB217" t="s">
        <v>276</v>
      </c>
      <c r="CC217" t="s">
        <v>276</v>
      </c>
      <c r="CD217" t="s">
        <v>276</v>
      </c>
      <c r="CE217" t="s">
        <v>276</v>
      </c>
      <c r="CF217" t="s">
        <v>276</v>
      </c>
      <c r="CG217" t="s">
        <v>276</v>
      </c>
      <c r="CH217" t="s">
        <v>276</v>
      </c>
      <c r="CI217" t="s">
        <v>276</v>
      </c>
      <c r="CJ217" t="s">
        <v>276</v>
      </c>
      <c r="CK217" t="s">
        <v>276</v>
      </c>
      <c r="CL217" t="s">
        <v>276</v>
      </c>
      <c r="CM217" t="s">
        <v>276</v>
      </c>
      <c r="CN217" t="s">
        <v>276</v>
      </c>
      <c r="CO217" t="s">
        <v>276</v>
      </c>
      <c r="CP217" t="s">
        <v>276</v>
      </c>
      <c r="CQ217" t="s">
        <v>276</v>
      </c>
      <c r="CR217" t="s">
        <v>276</v>
      </c>
      <c r="CS217" t="s">
        <v>276</v>
      </c>
      <c r="CT217" t="s">
        <v>276</v>
      </c>
      <c r="CU217" t="s">
        <v>276</v>
      </c>
      <c r="CV217" t="s">
        <v>276</v>
      </c>
      <c r="CW217" t="s">
        <v>276</v>
      </c>
      <c r="CX217" t="s">
        <v>276</v>
      </c>
      <c r="CY217" t="s">
        <v>276</v>
      </c>
      <c r="CZ217" t="s">
        <v>276</v>
      </c>
      <c r="DA217" t="s">
        <v>276</v>
      </c>
      <c r="DB217" t="s">
        <v>276</v>
      </c>
      <c r="DC217" t="s">
        <v>276</v>
      </c>
      <c r="DD217" t="s">
        <v>276</v>
      </c>
      <c r="DE217" t="s">
        <v>276</v>
      </c>
    </row>
    <row r="218" spans="1:109">
      <c r="A218">
        <v>217</v>
      </c>
      <c r="B218" t="s">
        <v>272</v>
      </c>
      <c r="C218" t="s">
        <v>12</v>
      </c>
      <c r="D218">
        <v>17</v>
      </c>
      <c r="E218">
        <v>1</v>
      </c>
      <c r="F218" t="s">
        <v>50</v>
      </c>
      <c r="G218" t="s">
        <v>273</v>
      </c>
      <c r="H218">
        <v>2025</v>
      </c>
      <c r="I218">
        <v>2024</v>
      </c>
      <c r="J218">
        <v>0</v>
      </c>
      <c r="K218">
        <v>9999999</v>
      </c>
      <c r="L218">
        <v>0</v>
      </c>
      <c r="M218">
        <v>0</v>
      </c>
      <c r="N218">
        <v>0</v>
      </c>
      <c r="O218">
        <v>0</v>
      </c>
      <c r="P218">
        <v>0</v>
      </c>
      <c r="Q218">
        <v>0</v>
      </c>
      <c r="R218">
        <v>0</v>
      </c>
      <c r="S218">
        <v>0</v>
      </c>
      <c r="T218">
        <v>0</v>
      </c>
      <c r="U218">
        <v>0</v>
      </c>
      <c r="V218">
        <v>0</v>
      </c>
      <c r="W218">
        <v>4.9500000000000002E-2</v>
      </c>
      <c r="X218">
        <v>0</v>
      </c>
      <c r="Y218">
        <v>0</v>
      </c>
      <c r="Z218">
        <v>0</v>
      </c>
      <c r="AA218">
        <v>0</v>
      </c>
      <c r="AB218">
        <v>0</v>
      </c>
      <c r="AC218">
        <v>0</v>
      </c>
      <c r="AD218">
        <v>0</v>
      </c>
      <c r="AE218">
        <v>0</v>
      </c>
      <c r="AF218">
        <v>0</v>
      </c>
      <c r="AG218">
        <v>0</v>
      </c>
      <c r="AH218">
        <v>0</v>
      </c>
      <c r="AI218">
        <v>0</v>
      </c>
      <c r="AJ218">
        <v>2775</v>
      </c>
      <c r="AK218" t="s">
        <v>274</v>
      </c>
      <c r="AL218">
        <v>2775</v>
      </c>
      <c r="AM218" t="s">
        <v>274</v>
      </c>
      <c r="AN218" t="s">
        <v>274</v>
      </c>
      <c r="AO218">
        <v>0</v>
      </c>
      <c r="AP218" t="s">
        <v>276</v>
      </c>
      <c r="AQ218" t="s">
        <v>276</v>
      </c>
      <c r="AR218" t="s">
        <v>276</v>
      </c>
      <c r="AS218" t="s">
        <v>276</v>
      </c>
      <c r="AT218" t="s">
        <v>276</v>
      </c>
      <c r="AU218" t="s">
        <v>276</v>
      </c>
      <c r="AV218" t="s">
        <v>276</v>
      </c>
      <c r="AW218" t="s">
        <v>276</v>
      </c>
      <c r="AX218" t="s">
        <v>276</v>
      </c>
      <c r="AY218" t="s">
        <v>276</v>
      </c>
      <c r="AZ218" t="s">
        <v>276</v>
      </c>
      <c r="BA218" t="s">
        <v>276</v>
      </c>
      <c r="BB218" t="s">
        <v>276</v>
      </c>
      <c r="BC218" t="s">
        <v>276</v>
      </c>
      <c r="BD218" t="s">
        <v>276</v>
      </c>
      <c r="BE218" t="s">
        <v>276</v>
      </c>
      <c r="BF218" t="s">
        <v>276</v>
      </c>
      <c r="BG218" t="s">
        <v>276</v>
      </c>
      <c r="BH218" t="s">
        <v>276</v>
      </c>
      <c r="BI218" t="s">
        <v>276</v>
      </c>
      <c r="BJ218" t="s">
        <v>276</v>
      </c>
      <c r="BK218" t="s">
        <v>276</v>
      </c>
      <c r="BL218" t="s">
        <v>276</v>
      </c>
      <c r="BM218" t="s">
        <v>276</v>
      </c>
      <c r="BN218" t="s">
        <v>276</v>
      </c>
      <c r="BO218" t="s">
        <v>276</v>
      </c>
      <c r="BP218" t="s">
        <v>276</v>
      </c>
      <c r="BQ218" t="s">
        <v>276</v>
      </c>
      <c r="BR218" t="s">
        <v>276</v>
      </c>
      <c r="BS218" t="s">
        <v>276</v>
      </c>
      <c r="BT218" t="s">
        <v>276</v>
      </c>
      <c r="BU218" t="s">
        <v>276</v>
      </c>
      <c r="BV218" t="s">
        <v>276</v>
      </c>
      <c r="BW218" t="s">
        <v>276</v>
      </c>
      <c r="BX218" t="s">
        <v>276</v>
      </c>
      <c r="BY218" t="s">
        <v>276</v>
      </c>
      <c r="BZ218">
        <v>250000</v>
      </c>
      <c r="CA218" t="s">
        <v>276</v>
      </c>
      <c r="CB218" t="s">
        <v>276</v>
      </c>
      <c r="CC218" t="s">
        <v>276</v>
      </c>
      <c r="CD218" t="s">
        <v>276</v>
      </c>
      <c r="CE218" t="s">
        <v>276</v>
      </c>
      <c r="CF218" t="s">
        <v>276</v>
      </c>
      <c r="CG218" t="s">
        <v>276</v>
      </c>
      <c r="CH218" t="s">
        <v>276</v>
      </c>
      <c r="CI218" t="s">
        <v>276</v>
      </c>
      <c r="CJ218" t="s">
        <v>276</v>
      </c>
      <c r="CK218" t="s">
        <v>276</v>
      </c>
      <c r="CL218" t="s">
        <v>276</v>
      </c>
      <c r="CM218" t="s">
        <v>276</v>
      </c>
      <c r="CN218" t="s">
        <v>276</v>
      </c>
      <c r="CO218" t="s">
        <v>276</v>
      </c>
      <c r="CP218" t="s">
        <v>276</v>
      </c>
      <c r="CQ218" t="s">
        <v>276</v>
      </c>
      <c r="CR218" t="s">
        <v>276</v>
      </c>
      <c r="CS218" t="s">
        <v>276</v>
      </c>
      <c r="CT218" t="s">
        <v>276</v>
      </c>
      <c r="CU218" t="s">
        <v>276</v>
      </c>
      <c r="CV218" t="s">
        <v>276</v>
      </c>
      <c r="CW218" t="s">
        <v>276</v>
      </c>
      <c r="CX218" t="s">
        <v>276</v>
      </c>
      <c r="CY218" t="s">
        <v>276</v>
      </c>
      <c r="CZ218" t="s">
        <v>276</v>
      </c>
      <c r="DA218" t="s">
        <v>276</v>
      </c>
      <c r="DB218" t="s">
        <v>276</v>
      </c>
      <c r="DC218" t="s">
        <v>276</v>
      </c>
      <c r="DD218" t="s">
        <v>276</v>
      </c>
      <c r="DE218" t="s">
        <v>276</v>
      </c>
    </row>
    <row r="219" spans="1:109">
      <c r="A219">
        <v>218</v>
      </c>
      <c r="B219" t="s">
        <v>272</v>
      </c>
      <c r="C219" t="s">
        <v>13</v>
      </c>
      <c r="D219">
        <v>18</v>
      </c>
      <c r="E219">
        <v>1</v>
      </c>
      <c r="F219" t="s">
        <v>50</v>
      </c>
      <c r="G219" t="s">
        <v>273</v>
      </c>
      <c r="H219">
        <v>2025</v>
      </c>
      <c r="I219">
        <v>2024</v>
      </c>
      <c r="J219">
        <v>0</v>
      </c>
      <c r="K219">
        <v>9999999</v>
      </c>
      <c r="L219">
        <v>0</v>
      </c>
      <c r="M219">
        <v>0</v>
      </c>
      <c r="N219">
        <v>0</v>
      </c>
      <c r="O219">
        <v>0</v>
      </c>
      <c r="P219">
        <v>0</v>
      </c>
      <c r="Q219">
        <v>0</v>
      </c>
      <c r="R219">
        <v>0</v>
      </c>
      <c r="S219">
        <v>0</v>
      </c>
      <c r="T219">
        <v>0</v>
      </c>
      <c r="U219">
        <v>0</v>
      </c>
      <c r="V219">
        <v>0</v>
      </c>
      <c r="W219">
        <v>3.0499999999999999E-2</v>
      </c>
      <c r="X219">
        <v>0</v>
      </c>
      <c r="Y219">
        <v>0</v>
      </c>
      <c r="Z219">
        <v>0</v>
      </c>
      <c r="AA219">
        <v>0</v>
      </c>
      <c r="AB219">
        <v>0</v>
      </c>
      <c r="AC219">
        <v>0</v>
      </c>
      <c r="AD219">
        <v>0</v>
      </c>
      <c r="AE219">
        <v>0</v>
      </c>
      <c r="AF219">
        <v>0</v>
      </c>
      <c r="AG219">
        <v>0</v>
      </c>
      <c r="AH219">
        <v>0</v>
      </c>
      <c r="AI219">
        <v>0</v>
      </c>
      <c r="AJ219">
        <v>1000</v>
      </c>
      <c r="AK219" t="s">
        <v>274</v>
      </c>
      <c r="AL219">
        <v>1000</v>
      </c>
      <c r="AM219" t="s">
        <v>274</v>
      </c>
      <c r="AN219" t="s">
        <v>274</v>
      </c>
      <c r="AO219">
        <v>0</v>
      </c>
      <c r="AP219" t="s">
        <v>276</v>
      </c>
      <c r="AQ219" t="s">
        <v>276</v>
      </c>
      <c r="AR219" t="s">
        <v>276</v>
      </c>
      <c r="AS219" t="s">
        <v>276</v>
      </c>
      <c r="AT219" t="s">
        <v>276</v>
      </c>
      <c r="AU219" t="s">
        <v>276</v>
      </c>
      <c r="AV219" t="s">
        <v>276</v>
      </c>
      <c r="AW219" t="s">
        <v>276</v>
      </c>
      <c r="AX219" t="s">
        <v>276</v>
      </c>
      <c r="AY219" t="s">
        <v>276</v>
      </c>
      <c r="AZ219" t="s">
        <v>276</v>
      </c>
      <c r="BA219" t="s">
        <v>276</v>
      </c>
      <c r="BB219" t="s">
        <v>276</v>
      </c>
      <c r="BC219" t="s">
        <v>276</v>
      </c>
      <c r="BD219" t="s">
        <v>276</v>
      </c>
      <c r="BE219" t="s">
        <v>276</v>
      </c>
      <c r="BF219" t="s">
        <v>276</v>
      </c>
      <c r="BG219" t="s">
        <v>276</v>
      </c>
      <c r="BH219" t="s">
        <v>276</v>
      </c>
      <c r="BI219" t="s">
        <v>276</v>
      </c>
      <c r="BJ219" t="s">
        <v>276</v>
      </c>
      <c r="BK219" t="s">
        <v>276</v>
      </c>
      <c r="BL219" t="s">
        <v>276</v>
      </c>
      <c r="BM219" t="s">
        <v>276</v>
      </c>
      <c r="BN219" t="s">
        <v>276</v>
      </c>
      <c r="BO219" t="s">
        <v>276</v>
      </c>
      <c r="BP219" t="s">
        <v>276</v>
      </c>
      <c r="BQ219" t="s">
        <v>276</v>
      </c>
      <c r="BR219" t="s">
        <v>276</v>
      </c>
      <c r="BS219" t="s">
        <v>276</v>
      </c>
      <c r="BT219" t="s">
        <v>276</v>
      </c>
      <c r="BU219" t="s">
        <v>276</v>
      </c>
      <c r="BV219" t="s">
        <v>276</v>
      </c>
      <c r="BW219" t="s">
        <v>276</v>
      </c>
      <c r="BX219" t="s">
        <v>276</v>
      </c>
      <c r="BY219" t="s">
        <v>276</v>
      </c>
      <c r="BZ219" t="s">
        <v>276</v>
      </c>
      <c r="CA219" t="s">
        <v>276</v>
      </c>
      <c r="CB219" t="s">
        <v>276</v>
      </c>
      <c r="CC219" t="s">
        <v>276</v>
      </c>
      <c r="CD219" t="s">
        <v>276</v>
      </c>
      <c r="CE219" t="s">
        <v>276</v>
      </c>
      <c r="CF219" t="s">
        <v>276</v>
      </c>
      <c r="CG219" t="s">
        <v>276</v>
      </c>
      <c r="CH219" t="s">
        <v>276</v>
      </c>
      <c r="CI219" t="s">
        <v>276</v>
      </c>
      <c r="CJ219" t="s">
        <v>276</v>
      </c>
      <c r="CK219" t="s">
        <v>276</v>
      </c>
      <c r="CL219" t="s">
        <v>276</v>
      </c>
      <c r="CM219" t="s">
        <v>276</v>
      </c>
      <c r="CN219" t="s">
        <v>276</v>
      </c>
      <c r="CO219" t="s">
        <v>276</v>
      </c>
      <c r="CP219" t="s">
        <v>276</v>
      </c>
      <c r="CQ219" t="s">
        <v>276</v>
      </c>
      <c r="CR219" t="s">
        <v>276</v>
      </c>
      <c r="CS219" t="s">
        <v>276</v>
      </c>
      <c r="CT219" t="s">
        <v>276</v>
      </c>
      <c r="CU219" t="s">
        <v>276</v>
      </c>
      <c r="CV219" t="s">
        <v>276</v>
      </c>
      <c r="CW219" t="s">
        <v>276</v>
      </c>
      <c r="CX219" t="s">
        <v>276</v>
      </c>
      <c r="CY219" t="s">
        <v>276</v>
      </c>
      <c r="CZ219" t="s">
        <v>276</v>
      </c>
      <c r="DA219" t="s">
        <v>276</v>
      </c>
      <c r="DB219" t="s">
        <v>276</v>
      </c>
      <c r="DC219" t="s">
        <v>276</v>
      </c>
      <c r="DD219" t="s">
        <v>276</v>
      </c>
      <c r="DE219" t="s">
        <v>276</v>
      </c>
    </row>
    <row r="220" spans="1:109">
      <c r="A220">
        <v>219</v>
      </c>
      <c r="B220" t="s">
        <v>272</v>
      </c>
      <c r="C220" t="s">
        <v>14</v>
      </c>
      <c r="D220">
        <v>19</v>
      </c>
      <c r="E220">
        <v>1</v>
      </c>
      <c r="F220" t="s">
        <v>50</v>
      </c>
      <c r="G220" t="s">
        <v>273</v>
      </c>
      <c r="H220">
        <v>2025</v>
      </c>
      <c r="I220">
        <v>2024</v>
      </c>
      <c r="J220">
        <v>0</v>
      </c>
      <c r="K220">
        <v>6210</v>
      </c>
      <c r="L220">
        <v>31050</v>
      </c>
      <c r="M220">
        <v>9999999</v>
      </c>
      <c r="N220">
        <v>0</v>
      </c>
      <c r="O220">
        <v>0</v>
      </c>
      <c r="P220">
        <v>0</v>
      </c>
      <c r="Q220">
        <v>0</v>
      </c>
      <c r="R220">
        <v>0</v>
      </c>
      <c r="S220">
        <v>0</v>
      </c>
      <c r="T220">
        <v>0</v>
      </c>
      <c r="U220">
        <v>0</v>
      </c>
      <c r="V220">
        <v>0</v>
      </c>
      <c r="W220">
        <v>4.3999999999999997E-2</v>
      </c>
      <c r="X220">
        <v>4.82E-2</v>
      </c>
      <c r="Y220">
        <v>5.7000000000000002E-2</v>
      </c>
      <c r="Z220">
        <v>0</v>
      </c>
      <c r="AA220">
        <v>0</v>
      </c>
      <c r="AB220">
        <v>0</v>
      </c>
      <c r="AC220">
        <v>0</v>
      </c>
      <c r="AD220">
        <v>0</v>
      </c>
      <c r="AE220">
        <v>0</v>
      </c>
      <c r="AF220">
        <v>0</v>
      </c>
      <c r="AG220">
        <v>0</v>
      </c>
      <c r="AH220">
        <v>0</v>
      </c>
      <c r="AI220">
        <v>0</v>
      </c>
      <c r="AJ220">
        <v>40</v>
      </c>
      <c r="AK220" t="s">
        <v>275</v>
      </c>
      <c r="AL220">
        <v>40</v>
      </c>
      <c r="AM220" t="s">
        <v>275</v>
      </c>
      <c r="AN220" t="s">
        <v>275</v>
      </c>
      <c r="AO220">
        <v>0</v>
      </c>
      <c r="AP220" t="s">
        <v>276</v>
      </c>
      <c r="AQ220" t="s">
        <v>276</v>
      </c>
      <c r="AR220" t="s">
        <v>276</v>
      </c>
      <c r="AS220" t="s">
        <v>276</v>
      </c>
      <c r="AT220" t="s">
        <v>276</v>
      </c>
      <c r="AU220" t="s">
        <v>276</v>
      </c>
      <c r="AV220" t="s">
        <v>276</v>
      </c>
      <c r="AW220" t="s">
        <v>276</v>
      </c>
      <c r="AX220" t="s">
        <v>276</v>
      </c>
      <c r="AY220" t="s">
        <v>276</v>
      </c>
      <c r="AZ220" t="s">
        <v>276</v>
      </c>
      <c r="BA220" t="s">
        <v>276</v>
      </c>
      <c r="BB220" t="s">
        <v>276</v>
      </c>
      <c r="BC220" t="s">
        <v>276</v>
      </c>
      <c r="BD220" t="s">
        <v>276</v>
      </c>
      <c r="BE220" t="s">
        <v>276</v>
      </c>
      <c r="BF220" t="s">
        <v>276</v>
      </c>
      <c r="BG220" t="s">
        <v>276</v>
      </c>
      <c r="BH220" t="s">
        <v>276</v>
      </c>
      <c r="BI220" t="s">
        <v>276</v>
      </c>
      <c r="BJ220" t="s">
        <v>276</v>
      </c>
      <c r="BK220" t="s">
        <v>276</v>
      </c>
      <c r="BL220" t="s">
        <v>276</v>
      </c>
      <c r="BM220" t="s">
        <v>276</v>
      </c>
      <c r="BN220" t="s">
        <v>276</v>
      </c>
      <c r="BO220" t="s">
        <v>276</v>
      </c>
      <c r="BP220" t="s">
        <v>276</v>
      </c>
      <c r="BQ220" t="s">
        <v>276</v>
      </c>
      <c r="BR220" t="s">
        <v>276</v>
      </c>
      <c r="BS220" t="s">
        <v>276</v>
      </c>
      <c r="BT220" t="s">
        <v>276</v>
      </c>
      <c r="BU220" t="s">
        <v>276</v>
      </c>
      <c r="BV220" t="s">
        <v>276</v>
      </c>
      <c r="BW220" t="s">
        <v>276</v>
      </c>
      <c r="BX220" t="s">
        <v>276</v>
      </c>
      <c r="BY220" t="s">
        <v>276</v>
      </c>
      <c r="BZ220" t="s">
        <v>276</v>
      </c>
      <c r="CA220" t="s">
        <v>276</v>
      </c>
      <c r="CB220" t="s">
        <v>276</v>
      </c>
      <c r="CC220" t="s">
        <v>276</v>
      </c>
      <c r="CD220" t="s">
        <v>276</v>
      </c>
      <c r="CE220" t="s">
        <v>276</v>
      </c>
      <c r="CF220" t="s">
        <v>276</v>
      </c>
      <c r="CG220" t="s">
        <v>276</v>
      </c>
      <c r="CH220" t="s">
        <v>276</v>
      </c>
      <c r="CI220" t="s">
        <v>276</v>
      </c>
      <c r="CJ220" t="s">
        <v>276</v>
      </c>
      <c r="CK220" t="s">
        <v>276</v>
      </c>
      <c r="CL220" t="s">
        <v>276</v>
      </c>
      <c r="CM220" t="s">
        <v>276</v>
      </c>
      <c r="CN220" t="s">
        <v>276</v>
      </c>
      <c r="CO220" t="s">
        <v>276</v>
      </c>
      <c r="CP220" t="s">
        <v>276</v>
      </c>
      <c r="CQ220" t="s">
        <v>276</v>
      </c>
      <c r="CR220" t="s">
        <v>276</v>
      </c>
      <c r="CS220" t="s">
        <v>276</v>
      </c>
      <c r="CT220" t="s">
        <v>276</v>
      </c>
      <c r="CU220" t="s">
        <v>276</v>
      </c>
      <c r="CV220" t="s">
        <v>276</v>
      </c>
      <c r="CW220" t="s">
        <v>276</v>
      </c>
      <c r="CX220" t="s">
        <v>276</v>
      </c>
      <c r="CY220" t="s">
        <v>276</v>
      </c>
      <c r="CZ220" t="s">
        <v>276</v>
      </c>
      <c r="DA220" t="s">
        <v>276</v>
      </c>
      <c r="DB220" t="s">
        <v>276</v>
      </c>
      <c r="DC220" t="s">
        <v>276</v>
      </c>
      <c r="DD220" t="s">
        <v>276</v>
      </c>
      <c r="DE220" t="s">
        <v>276</v>
      </c>
    </row>
    <row r="221" spans="1:109">
      <c r="A221">
        <v>220</v>
      </c>
      <c r="B221" t="s">
        <v>272</v>
      </c>
      <c r="C221" t="s">
        <v>15</v>
      </c>
      <c r="D221">
        <v>20</v>
      </c>
      <c r="E221">
        <v>1</v>
      </c>
      <c r="F221" t="s">
        <v>50</v>
      </c>
      <c r="G221" t="s">
        <v>273</v>
      </c>
      <c r="H221">
        <v>2025</v>
      </c>
      <c r="I221">
        <v>2024</v>
      </c>
      <c r="J221">
        <v>0</v>
      </c>
      <c r="K221">
        <v>15000</v>
      </c>
      <c r="L221">
        <v>30000</v>
      </c>
      <c r="M221">
        <v>9999999</v>
      </c>
      <c r="N221">
        <v>0</v>
      </c>
      <c r="O221">
        <v>0</v>
      </c>
      <c r="P221">
        <v>0</v>
      </c>
      <c r="Q221">
        <v>0</v>
      </c>
      <c r="R221">
        <v>0</v>
      </c>
      <c r="S221">
        <v>0</v>
      </c>
      <c r="T221">
        <v>0</v>
      </c>
      <c r="U221">
        <v>0</v>
      </c>
      <c r="V221">
        <v>0</v>
      </c>
      <c r="W221">
        <v>3.1E-2</v>
      </c>
      <c r="X221">
        <v>5.2499999999999998E-2</v>
      </c>
      <c r="Y221">
        <v>5.7000000000000002E-2</v>
      </c>
      <c r="Z221">
        <v>0</v>
      </c>
      <c r="AA221">
        <v>0</v>
      </c>
      <c r="AB221">
        <v>0</v>
      </c>
      <c r="AC221">
        <v>0</v>
      </c>
      <c r="AD221">
        <v>0</v>
      </c>
      <c r="AE221">
        <v>0</v>
      </c>
      <c r="AF221">
        <v>0</v>
      </c>
      <c r="AG221">
        <v>0</v>
      </c>
      <c r="AH221">
        <v>0</v>
      </c>
      <c r="AI221">
        <v>3500</v>
      </c>
      <c r="AJ221">
        <v>2250</v>
      </c>
      <c r="AK221" t="s">
        <v>274</v>
      </c>
      <c r="AL221">
        <v>2250</v>
      </c>
      <c r="AM221" t="s">
        <v>274</v>
      </c>
      <c r="AN221" t="s">
        <v>274</v>
      </c>
      <c r="AO221">
        <v>0</v>
      </c>
      <c r="AP221" t="s">
        <v>276</v>
      </c>
      <c r="AQ221" t="s">
        <v>276</v>
      </c>
      <c r="AR221" t="s">
        <v>276</v>
      </c>
      <c r="AS221" t="s">
        <v>276</v>
      </c>
      <c r="AT221" t="s">
        <v>276</v>
      </c>
      <c r="AU221" t="s">
        <v>276</v>
      </c>
      <c r="AV221" t="s">
        <v>276</v>
      </c>
      <c r="AW221" t="s">
        <v>276</v>
      </c>
      <c r="AX221" t="s">
        <v>276</v>
      </c>
      <c r="AY221" t="s">
        <v>276</v>
      </c>
      <c r="AZ221" t="s">
        <v>276</v>
      </c>
      <c r="BA221" t="s">
        <v>276</v>
      </c>
      <c r="BB221" t="s">
        <v>276</v>
      </c>
      <c r="BC221" t="s">
        <v>276</v>
      </c>
      <c r="BD221" t="s">
        <v>276</v>
      </c>
      <c r="BE221" t="s">
        <v>276</v>
      </c>
      <c r="BF221" t="s">
        <v>276</v>
      </c>
      <c r="BG221" t="s">
        <v>276</v>
      </c>
      <c r="BH221" t="s">
        <v>276</v>
      </c>
      <c r="BI221" t="s">
        <v>276</v>
      </c>
      <c r="BJ221" t="s">
        <v>276</v>
      </c>
      <c r="BK221" t="s">
        <v>276</v>
      </c>
      <c r="BL221" t="s">
        <v>276</v>
      </c>
      <c r="BM221" t="s">
        <v>276</v>
      </c>
      <c r="BN221" t="s">
        <v>276</v>
      </c>
      <c r="BO221" t="s">
        <v>276</v>
      </c>
      <c r="BP221" t="s">
        <v>276</v>
      </c>
      <c r="BQ221" t="s">
        <v>276</v>
      </c>
      <c r="BR221" t="s">
        <v>276</v>
      </c>
      <c r="BS221" t="s">
        <v>276</v>
      </c>
      <c r="BT221" t="s">
        <v>276</v>
      </c>
      <c r="BU221" t="s">
        <v>276</v>
      </c>
      <c r="BV221" t="s">
        <v>276</v>
      </c>
      <c r="BW221" t="s">
        <v>276</v>
      </c>
      <c r="BX221" t="s">
        <v>276</v>
      </c>
      <c r="BY221" t="s">
        <v>276</v>
      </c>
      <c r="BZ221" t="s">
        <v>276</v>
      </c>
      <c r="CA221" t="s">
        <v>276</v>
      </c>
      <c r="CB221" t="s">
        <v>276</v>
      </c>
      <c r="CC221" t="s">
        <v>276</v>
      </c>
      <c r="CD221" t="s">
        <v>276</v>
      </c>
      <c r="CE221" t="s">
        <v>276</v>
      </c>
      <c r="CF221" t="s">
        <v>276</v>
      </c>
      <c r="CG221" t="s">
        <v>276</v>
      </c>
      <c r="CH221" t="s">
        <v>276</v>
      </c>
      <c r="CI221" t="s">
        <v>276</v>
      </c>
      <c r="CJ221" t="s">
        <v>276</v>
      </c>
      <c r="CK221" t="s">
        <v>276</v>
      </c>
      <c r="CL221" t="s">
        <v>276</v>
      </c>
      <c r="CM221" t="s">
        <v>276</v>
      </c>
      <c r="CN221" t="s">
        <v>276</v>
      </c>
      <c r="CO221" t="s">
        <v>276</v>
      </c>
      <c r="CP221" t="s">
        <v>276</v>
      </c>
      <c r="CQ221" t="s">
        <v>276</v>
      </c>
      <c r="CR221" t="s">
        <v>276</v>
      </c>
      <c r="CS221" t="s">
        <v>276</v>
      </c>
      <c r="CT221" t="s">
        <v>276</v>
      </c>
      <c r="CU221" t="s">
        <v>276</v>
      </c>
      <c r="CV221" t="s">
        <v>276</v>
      </c>
      <c r="CW221" t="s">
        <v>276</v>
      </c>
      <c r="CX221" t="s">
        <v>276</v>
      </c>
      <c r="CY221" t="s">
        <v>276</v>
      </c>
      <c r="CZ221" t="s">
        <v>276</v>
      </c>
      <c r="DA221" t="s">
        <v>276</v>
      </c>
      <c r="DB221" t="s">
        <v>276</v>
      </c>
      <c r="DC221" t="s">
        <v>276</v>
      </c>
      <c r="DD221" t="s">
        <v>276</v>
      </c>
      <c r="DE221" t="s">
        <v>276</v>
      </c>
    </row>
    <row r="222" spans="1:109">
      <c r="A222">
        <v>221</v>
      </c>
      <c r="B222" t="s">
        <v>272</v>
      </c>
      <c r="C222" t="s">
        <v>16</v>
      </c>
      <c r="D222">
        <v>21</v>
      </c>
      <c r="E222">
        <v>1</v>
      </c>
      <c r="F222" t="s">
        <v>50</v>
      </c>
      <c r="G222" t="s">
        <v>273</v>
      </c>
      <c r="H222">
        <v>2025</v>
      </c>
      <c r="I222">
        <v>2024</v>
      </c>
      <c r="J222">
        <v>0</v>
      </c>
      <c r="K222">
        <v>9999999</v>
      </c>
      <c r="L222">
        <v>0</v>
      </c>
      <c r="M222">
        <v>0</v>
      </c>
      <c r="N222">
        <v>0</v>
      </c>
      <c r="O222">
        <v>0</v>
      </c>
      <c r="P222">
        <v>0</v>
      </c>
      <c r="Q222">
        <v>0</v>
      </c>
      <c r="R222">
        <v>0</v>
      </c>
      <c r="S222">
        <v>0</v>
      </c>
      <c r="T222">
        <v>0</v>
      </c>
      <c r="U222">
        <v>0</v>
      </c>
      <c r="V222">
        <v>0</v>
      </c>
      <c r="W222">
        <v>0.04</v>
      </c>
      <c r="X222">
        <v>0</v>
      </c>
      <c r="Y222">
        <v>0</v>
      </c>
      <c r="Z222">
        <v>0</v>
      </c>
      <c r="AA222">
        <v>0</v>
      </c>
      <c r="AB222">
        <v>0</v>
      </c>
      <c r="AC222">
        <v>0</v>
      </c>
      <c r="AD222">
        <v>0</v>
      </c>
      <c r="AE222">
        <v>0</v>
      </c>
      <c r="AF222">
        <v>0</v>
      </c>
      <c r="AG222">
        <v>0</v>
      </c>
      <c r="AH222">
        <v>0</v>
      </c>
      <c r="AI222">
        <v>3160</v>
      </c>
      <c r="AJ222">
        <v>0</v>
      </c>
      <c r="AK222" t="s">
        <v>274</v>
      </c>
      <c r="AL222">
        <v>0</v>
      </c>
      <c r="AM222" t="s">
        <v>274</v>
      </c>
      <c r="AN222" t="s">
        <v>274</v>
      </c>
      <c r="AO222">
        <v>0</v>
      </c>
      <c r="AP222" t="s">
        <v>276</v>
      </c>
      <c r="AQ222" t="s">
        <v>276</v>
      </c>
      <c r="AR222" t="s">
        <v>276</v>
      </c>
      <c r="AS222" t="s">
        <v>276</v>
      </c>
      <c r="AT222" t="s">
        <v>276</v>
      </c>
      <c r="AU222" t="s">
        <v>276</v>
      </c>
      <c r="AV222" t="s">
        <v>276</v>
      </c>
      <c r="AW222" t="s">
        <v>276</v>
      </c>
      <c r="AX222" t="s">
        <v>276</v>
      </c>
      <c r="AY222" t="s">
        <v>276</v>
      </c>
      <c r="AZ222" t="s">
        <v>276</v>
      </c>
      <c r="BA222" t="s">
        <v>276</v>
      </c>
      <c r="BB222" t="s">
        <v>276</v>
      </c>
      <c r="BC222" t="s">
        <v>276</v>
      </c>
      <c r="BD222" t="s">
        <v>276</v>
      </c>
      <c r="BE222" t="s">
        <v>276</v>
      </c>
      <c r="BF222" t="s">
        <v>276</v>
      </c>
      <c r="BG222" t="s">
        <v>276</v>
      </c>
      <c r="BH222" t="s">
        <v>276</v>
      </c>
      <c r="BI222" t="s">
        <v>276</v>
      </c>
      <c r="BJ222" t="s">
        <v>276</v>
      </c>
      <c r="BK222" t="s">
        <v>276</v>
      </c>
      <c r="BL222" t="s">
        <v>276</v>
      </c>
      <c r="BM222" t="s">
        <v>276</v>
      </c>
      <c r="BN222" t="s">
        <v>276</v>
      </c>
      <c r="BO222" t="s">
        <v>276</v>
      </c>
      <c r="BP222" t="s">
        <v>276</v>
      </c>
      <c r="BQ222" t="s">
        <v>276</v>
      </c>
      <c r="BR222" t="s">
        <v>276</v>
      </c>
      <c r="BS222" t="s">
        <v>276</v>
      </c>
      <c r="BT222" t="s">
        <v>276</v>
      </c>
      <c r="BU222" t="s">
        <v>276</v>
      </c>
      <c r="BV222" t="s">
        <v>276</v>
      </c>
      <c r="BW222" t="s">
        <v>276</v>
      </c>
      <c r="BX222" t="s">
        <v>276</v>
      </c>
      <c r="BY222" t="s">
        <v>276</v>
      </c>
      <c r="BZ222" t="s">
        <v>276</v>
      </c>
      <c r="CA222" t="s">
        <v>276</v>
      </c>
      <c r="CB222" t="s">
        <v>276</v>
      </c>
      <c r="CC222" t="s">
        <v>276</v>
      </c>
      <c r="CD222" t="s">
        <v>276</v>
      </c>
      <c r="CE222" t="s">
        <v>276</v>
      </c>
      <c r="CF222" t="s">
        <v>276</v>
      </c>
      <c r="CG222" t="s">
        <v>276</v>
      </c>
      <c r="CH222" t="s">
        <v>276</v>
      </c>
      <c r="CI222" t="s">
        <v>276</v>
      </c>
      <c r="CJ222" t="s">
        <v>276</v>
      </c>
      <c r="CK222" t="s">
        <v>276</v>
      </c>
      <c r="CL222" t="s">
        <v>276</v>
      </c>
      <c r="CM222" t="s">
        <v>276</v>
      </c>
      <c r="CN222" t="s">
        <v>276</v>
      </c>
      <c r="CO222" t="s">
        <v>276</v>
      </c>
      <c r="CP222" t="s">
        <v>276</v>
      </c>
      <c r="CQ222" t="s">
        <v>276</v>
      </c>
      <c r="CR222" t="s">
        <v>276</v>
      </c>
      <c r="CS222" t="s">
        <v>276</v>
      </c>
      <c r="CT222" t="s">
        <v>276</v>
      </c>
      <c r="CU222" t="s">
        <v>276</v>
      </c>
      <c r="CV222" t="s">
        <v>276</v>
      </c>
      <c r="CW222" t="s">
        <v>276</v>
      </c>
      <c r="CX222" t="s">
        <v>276</v>
      </c>
      <c r="CY222" t="s">
        <v>276</v>
      </c>
      <c r="CZ222" t="s">
        <v>276</v>
      </c>
      <c r="DA222" t="s">
        <v>276</v>
      </c>
      <c r="DB222" t="s">
        <v>276</v>
      </c>
      <c r="DC222" t="s">
        <v>276</v>
      </c>
      <c r="DD222" t="s">
        <v>276</v>
      </c>
      <c r="DE222" t="s">
        <v>276</v>
      </c>
    </row>
    <row r="223" spans="1:109">
      <c r="A223">
        <v>222</v>
      </c>
      <c r="B223" t="s">
        <v>272</v>
      </c>
      <c r="C223" t="s">
        <v>17</v>
      </c>
      <c r="D223">
        <v>22</v>
      </c>
      <c r="E223">
        <v>1</v>
      </c>
      <c r="F223" t="s">
        <v>50</v>
      </c>
      <c r="G223" t="s">
        <v>273</v>
      </c>
      <c r="H223">
        <v>2025</v>
      </c>
      <c r="I223">
        <v>2024</v>
      </c>
      <c r="J223">
        <v>0</v>
      </c>
      <c r="K223">
        <v>12500</v>
      </c>
      <c r="L223">
        <v>50000</v>
      </c>
      <c r="M223">
        <v>9999999</v>
      </c>
      <c r="N223">
        <v>0</v>
      </c>
      <c r="O223">
        <v>0</v>
      </c>
      <c r="P223">
        <v>0</v>
      </c>
      <c r="Q223">
        <v>0</v>
      </c>
      <c r="R223">
        <v>0</v>
      </c>
      <c r="S223">
        <v>0</v>
      </c>
      <c r="T223">
        <v>0</v>
      </c>
      <c r="U223">
        <v>0</v>
      </c>
      <c r="V223">
        <v>0</v>
      </c>
      <c r="W223">
        <v>1.8499999999999999E-2</v>
      </c>
      <c r="X223">
        <v>3.5000000000000003E-2</v>
      </c>
      <c r="Y223">
        <v>4.2450000000000002E-2</v>
      </c>
      <c r="Z223">
        <v>0</v>
      </c>
      <c r="AA223">
        <v>0</v>
      </c>
      <c r="AB223">
        <v>0</v>
      </c>
      <c r="AC223">
        <v>0</v>
      </c>
      <c r="AD223">
        <v>0</v>
      </c>
      <c r="AE223">
        <v>0</v>
      </c>
      <c r="AF223">
        <v>0</v>
      </c>
      <c r="AG223">
        <v>0</v>
      </c>
      <c r="AH223">
        <v>0</v>
      </c>
      <c r="AI223">
        <v>0</v>
      </c>
      <c r="AJ223">
        <v>4500</v>
      </c>
      <c r="AK223" t="s">
        <v>274</v>
      </c>
      <c r="AL223">
        <v>1000</v>
      </c>
      <c r="AM223" t="s">
        <v>274</v>
      </c>
      <c r="AN223" t="s">
        <v>274</v>
      </c>
      <c r="AO223">
        <v>0</v>
      </c>
      <c r="AP223" t="s">
        <v>276</v>
      </c>
      <c r="AQ223" t="s">
        <v>276</v>
      </c>
      <c r="AR223" t="s">
        <v>276</v>
      </c>
      <c r="AS223" t="s">
        <v>276</v>
      </c>
      <c r="AT223" t="s">
        <v>276</v>
      </c>
      <c r="AU223" t="s">
        <v>276</v>
      </c>
      <c r="AV223" t="s">
        <v>276</v>
      </c>
      <c r="AW223" t="s">
        <v>276</v>
      </c>
      <c r="AX223" t="s">
        <v>276</v>
      </c>
      <c r="AY223" t="s">
        <v>276</v>
      </c>
      <c r="AZ223" t="s">
        <v>276</v>
      </c>
      <c r="BA223" t="s">
        <v>276</v>
      </c>
      <c r="BB223" t="s">
        <v>276</v>
      </c>
      <c r="BC223" t="s">
        <v>276</v>
      </c>
      <c r="BD223" t="s">
        <v>276</v>
      </c>
      <c r="BE223" t="s">
        <v>276</v>
      </c>
      <c r="BF223" t="s">
        <v>276</v>
      </c>
      <c r="BG223" t="s">
        <v>276</v>
      </c>
      <c r="BH223" t="s">
        <v>276</v>
      </c>
      <c r="BI223" t="s">
        <v>276</v>
      </c>
      <c r="BJ223" t="s">
        <v>276</v>
      </c>
      <c r="BK223" t="s">
        <v>276</v>
      </c>
      <c r="BL223" t="s">
        <v>276</v>
      </c>
      <c r="BM223" t="s">
        <v>276</v>
      </c>
      <c r="BN223" t="s">
        <v>276</v>
      </c>
      <c r="BO223" t="s">
        <v>276</v>
      </c>
      <c r="BP223" t="s">
        <v>276</v>
      </c>
      <c r="BQ223" t="s">
        <v>276</v>
      </c>
      <c r="BR223" t="s">
        <v>276</v>
      </c>
      <c r="BS223" t="s">
        <v>276</v>
      </c>
      <c r="BT223" t="s">
        <v>276</v>
      </c>
      <c r="BU223" t="s">
        <v>276</v>
      </c>
      <c r="BV223" t="s">
        <v>276</v>
      </c>
      <c r="BW223" t="s">
        <v>276</v>
      </c>
      <c r="BX223" t="s">
        <v>276</v>
      </c>
      <c r="BY223" t="s">
        <v>276</v>
      </c>
      <c r="BZ223" t="s">
        <v>276</v>
      </c>
      <c r="CA223" t="s">
        <v>276</v>
      </c>
      <c r="CB223" t="s">
        <v>276</v>
      </c>
      <c r="CC223" t="s">
        <v>276</v>
      </c>
      <c r="CD223" t="s">
        <v>276</v>
      </c>
      <c r="CE223" t="s">
        <v>276</v>
      </c>
      <c r="CF223" t="s">
        <v>276</v>
      </c>
      <c r="CG223" t="s">
        <v>276</v>
      </c>
      <c r="CH223" t="s">
        <v>276</v>
      </c>
      <c r="CI223" t="s">
        <v>276</v>
      </c>
      <c r="CJ223" t="s">
        <v>276</v>
      </c>
      <c r="CK223" t="s">
        <v>276</v>
      </c>
      <c r="CL223" t="s">
        <v>276</v>
      </c>
      <c r="CM223" t="s">
        <v>276</v>
      </c>
      <c r="CN223" t="s">
        <v>276</v>
      </c>
      <c r="CO223" t="s">
        <v>276</v>
      </c>
      <c r="CP223" t="s">
        <v>276</v>
      </c>
      <c r="CQ223" t="s">
        <v>276</v>
      </c>
      <c r="CR223" t="s">
        <v>276</v>
      </c>
      <c r="CS223" t="s">
        <v>276</v>
      </c>
      <c r="CT223" t="s">
        <v>276</v>
      </c>
      <c r="CU223" t="s">
        <v>276</v>
      </c>
      <c r="CV223" t="s">
        <v>276</v>
      </c>
      <c r="CW223" t="s">
        <v>276</v>
      </c>
      <c r="CX223" t="s">
        <v>276</v>
      </c>
      <c r="CY223" t="s">
        <v>276</v>
      </c>
      <c r="CZ223" t="s">
        <v>276</v>
      </c>
      <c r="DA223" t="s">
        <v>276</v>
      </c>
      <c r="DB223" t="s">
        <v>276</v>
      </c>
      <c r="DC223" t="s">
        <v>276</v>
      </c>
      <c r="DD223" t="s">
        <v>276</v>
      </c>
      <c r="DE223" t="s">
        <v>276</v>
      </c>
    </row>
    <row r="224" spans="1:109">
      <c r="A224">
        <v>223</v>
      </c>
      <c r="B224" t="s">
        <v>272</v>
      </c>
      <c r="C224" t="s">
        <v>18</v>
      </c>
      <c r="D224">
        <v>23</v>
      </c>
      <c r="E224">
        <v>1</v>
      </c>
      <c r="F224" t="s">
        <v>50</v>
      </c>
      <c r="G224" t="s">
        <v>273</v>
      </c>
      <c r="H224">
        <v>2025</v>
      </c>
      <c r="I224">
        <v>2024</v>
      </c>
      <c r="J224">
        <v>0</v>
      </c>
      <c r="K224">
        <v>26050</v>
      </c>
      <c r="L224">
        <v>61600</v>
      </c>
      <c r="M224">
        <v>9999999</v>
      </c>
      <c r="N224">
        <v>0</v>
      </c>
      <c r="O224">
        <v>0</v>
      </c>
      <c r="P224">
        <v>0</v>
      </c>
      <c r="Q224">
        <v>0</v>
      </c>
      <c r="R224">
        <v>0</v>
      </c>
      <c r="S224">
        <v>0</v>
      </c>
      <c r="T224">
        <v>0</v>
      </c>
      <c r="U224">
        <v>0</v>
      </c>
      <c r="V224">
        <v>0</v>
      </c>
      <c r="W224">
        <v>5.8000000000000003E-2</v>
      </c>
      <c r="X224">
        <v>6.7500000000000004E-2</v>
      </c>
      <c r="Y224">
        <v>7.1499999999999994E-2</v>
      </c>
      <c r="Z224">
        <v>0</v>
      </c>
      <c r="AA224">
        <v>0</v>
      </c>
      <c r="AB224">
        <v>0</v>
      </c>
      <c r="AC224">
        <v>0</v>
      </c>
      <c r="AD224">
        <v>0</v>
      </c>
      <c r="AE224">
        <v>0</v>
      </c>
      <c r="AF224">
        <v>0</v>
      </c>
      <c r="AG224">
        <v>0</v>
      </c>
      <c r="AH224">
        <v>0</v>
      </c>
      <c r="AI224">
        <v>14600</v>
      </c>
      <c r="AJ224">
        <v>5000</v>
      </c>
      <c r="AK224" t="s">
        <v>274</v>
      </c>
      <c r="AL224">
        <v>300</v>
      </c>
      <c r="AM224" t="s">
        <v>275</v>
      </c>
      <c r="AN224" t="s">
        <v>274</v>
      </c>
      <c r="AO224">
        <v>0</v>
      </c>
      <c r="AP224" t="s">
        <v>276</v>
      </c>
      <c r="AQ224" t="s">
        <v>276</v>
      </c>
      <c r="AR224" t="s">
        <v>276</v>
      </c>
      <c r="AS224" t="s">
        <v>276</v>
      </c>
      <c r="AT224" t="s">
        <v>276</v>
      </c>
      <c r="AU224" t="s">
        <v>276</v>
      </c>
      <c r="AV224" t="s">
        <v>276</v>
      </c>
      <c r="AW224" t="s">
        <v>276</v>
      </c>
      <c r="AX224" t="s">
        <v>276</v>
      </c>
      <c r="AY224" t="s">
        <v>276</v>
      </c>
      <c r="AZ224" t="s">
        <v>276</v>
      </c>
      <c r="BA224" t="s">
        <v>276</v>
      </c>
      <c r="BB224" t="s">
        <v>276</v>
      </c>
      <c r="BC224" t="s">
        <v>276</v>
      </c>
      <c r="BD224" t="s">
        <v>276</v>
      </c>
      <c r="BE224" t="s">
        <v>276</v>
      </c>
      <c r="BF224" t="s">
        <v>276</v>
      </c>
      <c r="BG224" t="s">
        <v>276</v>
      </c>
      <c r="BH224" t="s">
        <v>276</v>
      </c>
      <c r="BI224" t="s">
        <v>276</v>
      </c>
      <c r="BJ224" t="s">
        <v>276</v>
      </c>
      <c r="BK224" t="s">
        <v>276</v>
      </c>
      <c r="BL224" t="s">
        <v>276</v>
      </c>
      <c r="BM224" t="s">
        <v>276</v>
      </c>
      <c r="BN224" t="s">
        <v>276</v>
      </c>
      <c r="BO224" t="s">
        <v>276</v>
      </c>
      <c r="BP224" t="s">
        <v>276</v>
      </c>
      <c r="BQ224" t="s">
        <v>276</v>
      </c>
      <c r="BR224" t="s">
        <v>276</v>
      </c>
      <c r="BS224" t="s">
        <v>276</v>
      </c>
      <c r="BT224" t="s">
        <v>276</v>
      </c>
      <c r="BU224" t="s">
        <v>276</v>
      </c>
      <c r="BV224" t="s">
        <v>276</v>
      </c>
      <c r="BW224" t="s">
        <v>276</v>
      </c>
      <c r="BX224" t="s">
        <v>276</v>
      </c>
      <c r="BY224" t="s">
        <v>276</v>
      </c>
      <c r="BZ224" t="s">
        <v>276</v>
      </c>
      <c r="CA224" t="s">
        <v>276</v>
      </c>
      <c r="CB224" t="s">
        <v>276</v>
      </c>
      <c r="CC224" t="s">
        <v>276</v>
      </c>
      <c r="CD224" t="s">
        <v>276</v>
      </c>
      <c r="CE224" t="s">
        <v>276</v>
      </c>
      <c r="CF224" t="s">
        <v>276</v>
      </c>
      <c r="CG224" t="s">
        <v>276</v>
      </c>
      <c r="CH224" t="s">
        <v>276</v>
      </c>
      <c r="CI224" t="s">
        <v>276</v>
      </c>
      <c r="CJ224" t="s">
        <v>276</v>
      </c>
      <c r="CK224" t="s">
        <v>276</v>
      </c>
      <c r="CL224" t="s">
        <v>276</v>
      </c>
      <c r="CM224" t="s">
        <v>276</v>
      </c>
      <c r="CN224" t="s">
        <v>276</v>
      </c>
      <c r="CO224" t="s">
        <v>276</v>
      </c>
      <c r="CP224" t="s">
        <v>276</v>
      </c>
      <c r="CQ224" t="s">
        <v>276</v>
      </c>
      <c r="CR224" t="s">
        <v>276</v>
      </c>
      <c r="CS224" t="s">
        <v>276</v>
      </c>
      <c r="CT224" t="s">
        <v>276</v>
      </c>
      <c r="CU224" t="s">
        <v>276</v>
      </c>
      <c r="CV224" t="s">
        <v>276</v>
      </c>
      <c r="CW224" t="s">
        <v>276</v>
      </c>
      <c r="CX224" t="s">
        <v>276</v>
      </c>
      <c r="CY224" t="s">
        <v>276</v>
      </c>
      <c r="CZ224" t="s">
        <v>276</v>
      </c>
      <c r="DA224" t="s">
        <v>276</v>
      </c>
      <c r="DB224" t="s">
        <v>276</v>
      </c>
      <c r="DC224" t="s">
        <v>276</v>
      </c>
      <c r="DD224" t="s">
        <v>276</v>
      </c>
      <c r="DE224" t="s">
        <v>276</v>
      </c>
    </row>
    <row r="225" spans="1:109">
      <c r="A225">
        <v>224</v>
      </c>
      <c r="B225" t="s">
        <v>272</v>
      </c>
      <c r="C225" t="s">
        <v>19</v>
      </c>
      <c r="D225">
        <v>24</v>
      </c>
      <c r="E225">
        <v>1</v>
      </c>
      <c r="F225" t="s">
        <v>50</v>
      </c>
      <c r="G225" t="s">
        <v>273</v>
      </c>
      <c r="H225">
        <v>2025</v>
      </c>
      <c r="I225">
        <v>2024</v>
      </c>
      <c r="J225">
        <v>0</v>
      </c>
      <c r="K225">
        <v>1000</v>
      </c>
      <c r="L225">
        <v>2000</v>
      </c>
      <c r="M225">
        <v>3000</v>
      </c>
      <c r="N225" s="78">
        <v>100000</v>
      </c>
      <c r="O225">
        <v>125000</v>
      </c>
      <c r="P225">
        <v>150000</v>
      </c>
      <c r="Q225">
        <v>250000</v>
      </c>
      <c r="R225">
        <v>9999999</v>
      </c>
      <c r="S225">
        <v>0</v>
      </c>
      <c r="T225">
        <v>0</v>
      </c>
      <c r="U225">
        <v>0</v>
      </c>
      <c r="V225">
        <v>0</v>
      </c>
      <c r="W225">
        <v>0.02</v>
      </c>
      <c r="X225">
        <v>0.03</v>
      </c>
      <c r="Y225">
        <v>0.04</v>
      </c>
      <c r="Z225">
        <v>4.7500000000000001E-2</v>
      </c>
      <c r="AA225">
        <v>0.05</v>
      </c>
      <c r="AB225">
        <v>5.2499999999999998E-2</v>
      </c>
      <c r="AC225">
        <v>5.5E-2</v>
      </c>
      <c r="AD225">
        <v>5.7500000000000002E-2</v>
      </c>
      <c r="AE225">
        <v>0</v>
      </c>
      <c r="AF225">
        <v>0</v>
      </c>
      <c r="AG225">
        <v>0</v>
      </c>
      <c r="AH225">
        <v>0</v>
      </c>
      <c r="AI225">
        <v>2550</v>
      </c>
      <c r="AJ225">
        <v>3200</v>
      </c>
      <c r="AK225" t="s">
        <v>274</v>
      </c>
      <c r="AL225">
        <v>3200</v>
      </c>
      <c r="AM225" t="s">
        <v>274</v>
      </c>
      <c r="AN225" t="s">
        <v>274</v>
      </c>
      <c r="AO225">
        <v>0</v>
      </c>
      <c r="AP225" t="s">
        <v>276</v>
      </c>
      <c r="AQ225" t="s">
        <v>276</v>
      </c>
      <c r="AR225" t="s">
        <v>276</v>
      </c>
      <c r="AS225" t="s">
        <v>276</v>
      </c>
      <c r="AT225" t="s">
        <v>276</v>
      </c>
      <c r="AU225" t="s">
        <v>276</v>
      </c>
      <c r="AV225" t="s">
        <v>276</v>
      </c>
      <c r="AW225" t="s">
        <v>276</v>
      </c>
      <c r="AX225" t="s">
        <v>276</v>
      </c>
      <c r="AY225" t="s">
        <v>276</v>
      </c>
      <c r="AZ225" t="s">
        <v>276</v>
      </c>
      <c r="BA225" t="s">
        <v>276</v>
      </c>
      <c r="BB225" t="s">
        <v>276</v>
      </c>
      <c r="BC225" t="s">
        <v>276</v>
      </c>
      <c r="BD225" t="s">
        <v>276</v>
      </c>
      <c r="BE225" t="s">
        <v>276</v>
      </c>
      <c r="BF225" t="s">
        <v>276</v>
      </c>
      <c r="BG225" t="s">
        <v>276</v>
      </c>
      <c r="BH225" t="s">
        <v>276</v>
      </c>
      <c r="BI225" t="s">
        <v>276</v>
      </c>
      <c r="BJ225" t="s">
        <v>276</v>
      </c>
      <c r="BK225" t="s">
        <v>276</v>
      </c>
      <c r="BL225" t="s">
        <v>276</v>
      </c>
      <c r="BM225" t="s">
        <v>276</v>
      </c>
      <c r="BN225" t="s">
        <v>276</v>
      </c>
      <c r="BO225" t="s">
        <v>276</v>
      </c>
      <c r="BP225" t="s">
        <v>276</v>
      </c>
      <c r="BQ225" t="s">
        <v>276</v>
      </c>
      <c r="BR225" t="s">
        <v>276</v>
      </c>
      <c r="BS225" t="s">
        <v>276</v>
      </c>
      <c r="BT225" t="s">
        <v>276</v>
      </c>
      <c r="BU225" t="s">
        <v>276</v>
      </c>
      <c r="BV225" t="s">
        <v>276</v>
      </c>
      <c r="BW225" t="s">
        <v>276</v>
      </c>
      <c r="BX225" t="s">
        <v>276</v>
      </c>
      <c r="BY225" t="s">
        <v>276</v>
      </c>
      <c r="BZ225" t="s">
        <v>276</v>
      </c>
      <c r="CA225">
        <v>0.15</v>
      </c>
      <c r="CB225">
        <v>1700</v>
      </c>
      <c r="CC225" s="78">
        <v>100000</v>
      </c>
      <c r="CD225">
        <v>0.66666666699999999</v>
      </c>
      <c r="CE225" t="s">
        <v>276</v>
      </c>
      <c r="CF225" t="s">
        <v>276</v>
      </c>
      <c r="CG225" t="s">
        <v>276</v>
      </c>
      <c r="CH225" t="s">
        <v>276</v>
      </c>
      <c r="CI225" t="s">
        <v>276</v>
      </c>
      <c r="CJ225" t="s">
        <v>276</v>
      </c>
      <c r="CK225" t="s">
        <v>276</v>
      </c>
      <c r="CL225" t="s">
        <v>276</v>
      </c>
      <c r="CM225" t="s">
        <v>276</v>
      </c>
      <c r="CN225" t="s">
        <v>276</v>
      </c>
      <c r="CO225" t="s">
        <v>276</v>
      </c>
      <c r="CP225" t="s">
        <v>276</v>
      </c>
      <c r="CQ225" t="s">
        <v>276</v>
      </c>
      <c r="CR225" t="s">
        <v>276</v>
      </c>
      <c r="CS225" t="s">
        <v>276</v>
      </c>
      <c r="CT225" t="s">
        <v>276</v>
      </c>
      <c r="CU225" t="s">
        <v>276</v>
      </c>
      <c r="CV225" t="s">
        <v>276</v>
      </c>
      <c r="CW225" t="s">
        <v>276</v>
      </c>
      <c r="CX225" t="s">
        <v>276</v>
      </c>
      <c r="CY225" t="s">
        <v>276</v>
      </c>
      <c r="CZ225" t="s">
        <v>276</v>
      </c>
      <c r="DA225" t="s">
        <v>276</v>
      </c>
      <c r="DB225" t="s">
        <v>276</v>
      </c>
      <c r="DC225" t="s">
        <v>276</v>
      </c>
      <c r="DD225" t="s">
        <v>276</v>
      </c>
      <c r="DE225" t="s">
        <v>276</v>
      </c>
    </row>
    <row r="226" spans="1:109">
      <c r="A226">
        <v>225</v>
      </c>
      <c r="B226" t="s">
        <v>272</v>
      </c>
      <c r="C226" t="s">
        <v>20</v>
      </c>
      <c r="D226">
        <v>25</v>
      </c>
      <c r="E226">
        <v>1</v>
      </c>
      <c r="F226" t="s">
        <v>50</v>
      </c>
      <c r="G226" t="s">
        <v>273</v>
      </c>
      <c r="H226">
        <v>2025</v>
      </c>
      <c r="I226">
        <v>2024</v>
      </c>
      <c r="J226">
        <v>0</v>
      </c>
      <c r="K226" s="78">
        <v>1000000</v>
      </c>
      <c r="L226">
        <v>9999999</v>
      </c>
      <c r="M226">
        <v>0</v>
      </c>
      <c r="N226">
        <v>0</v>
      </c>
      <c r="O226">
        <v>0</v>
      </c>
      <c r="P226">
        <v>0</v>
      </c>
      <c r="Q226">
        <v>0</v>
      </c>
      <c r="R226">
        <v>0</v>
      </c>
      <c r="S226">
        <v>0</v>
      </c>
      <c r="T226">
        <v>0</v>
      </c>
      <c r="U226">
        <v>0</v>
      </c>
      <c r="V226">
        <v>0</v>
      </c>
      <c r="W226">
        <v>0.05</v>
      </c>
      <c r="X226">
        <v>0.09</v>
      </c>
      <c r="Y226">
        <v>0</v>
      </c>
      <c r="Z226">
        <v>0</v>
      </c>
      <c r="AA226">
        <v>0</v>
      </c>
      <c r="AB226">
        <v>0</v>
      </c>
      <c r="AC226">
        <v>0</v>
      </c>
      <c r="AD226">
        <v>0</v>
      </c>
      <c r="AE226">
        <v>0</v>
      </c>
      <c r="AF226">
        <v>0</v>
      </c>
      <c r="AG226">
        <v>0</v>
      </c>
      <c r="AH226">
        <v>0</v>
      </c>
      <c r="AI226">
        <v>0</v>
      </c>
      <c r="AJ226">
        <v>4400</v>
      </c>
      <c r="AK226" t="s">
        <v>274</v>
      </c>
      <c r="AL226">
        <v>1000</v>
      </c>
      <c r="AM226" t="s">
        <v>274</v>
      </c>
      <c r="AN226" t="s">
        <v>274</v>
      </c>
      <c r="AO226">
        <v>0</v>
      </c>
      <c r="AP226" t="s">
        <v>276</v>
      </c>
      <c r="AQ226" t="s">
        <v>276</v>
      </c>
      <c r="AR226" t="s">
        <v>276</v>
      </c>
      <c r="AS226" t="s">
        <v>276</v>
      </c>
      <c r="AT226" t="s">
        <v>276</v>
      </c>
      <c r="AU226" t="s">
        <v>276</v>
      </c>
      <c r="AV226" t="s">
        <v>276</v>
      </c>
      <c r="AW226" t="s">
        <v>276</v>
      </c>
      <c r="AX226" t="s">
        <v>276</v>
      </c>
      <c r="AY226" t="s">
        <v>276</v>
      </c>
      <c r="AZ226" t="s">
        <v>276</v>
      </c>
      <c r="BA226" t="s">
        <v>276</v>
      </c>
      <c r="BB226" t="s">
        <v>276</v>
      </c>
      <c r="BC226" t="s">
        <v>276</v>
      </c>
      <c r="BD226" t="s">
        <v>276</v>
      </c>
      <c r="BE226" t="s">
        <v>276</v>
      </c>
      <c r="BF226" t="s">
        <v>276</v>
      </c>
      <c r="BG226" t="s">
        <v>276</v>
      </c>
      <c r="BH226" t="s">
        <v>276</v>
      </c>
      <c r="BI226" t="s">
        <v>276</v>
      </c>
      <c r="BJ226" t="s">
        <v>276</v>
      </c>
      <c r="BK226" t="s">
        <v>276</v>
      </c>
      <c r="BL226" t="s">
        <v>276</v>
      </c>
      <c r="BM226" t="s">
        <v>276</v>
      </c>
      <c r="BN226" t="s">
        <v>276</v>
      </c>
      <c r="BO226" t="s">
        <v>276</v>
      </c>
      <c r="BP226" t="s">
        <v>276</v>
      </c>
      <c r="BQ226" t="s">
        <v>276</v>
      </c>
      <c r="BR226" t="s">
        <v>276</v>
      </c>
      <c r="BS226" t="s">
        <v>276</v>
      </c>
      <c r="BT226" t="s">
        <v>276</v>
      </c>
      <c r="BU226" t="s">
        <v>276</v>
      </c>
      <c r="BV226" t="s">
        <v>276</v>
      </c>
      <c r="BW226" t="s">
        <v>276</v>
      </c>
      <c r="BX226" t="s">
        <v>276</v>
      </c>
      <c r="BY226" t="s">
        <v>276</v>
      </c>
      <c r="BZ226" t="s">
        <v>276</v>
      </c>
      <c r="CA226" t="s">
        <v>276</v>
      </c>
      <c r="CB226" t="s">
        <v>276</v>
      </c>
      <c r="CC226" t="s">
        <v>276</v>
      </c>
      <c r="CD226" t="s">
        <v>276</v>
      </c>
      <c r="CE226" t="s">
        <v>276</v>
      </c>
      <c r="CF226" t="s">
        <v>276</v>
      </c>
      <c r="CG226" t="s">
        <v>276</v>
      </c>
      <c r="CH226" t="s">
        <v>276</v>
      </c>
      <c r="CI226" t="s">
        <v>276</v>
      </c>
      <c r="CJ226" t="s">
        <v>276</v>
      </c>
      <c r="CK226" t="s">
        <v>276</v>
      </c>
      <c r="CL226" t="s">
        <v>276</v>
      </c>
      <c r="CM226" t="s">
        <v>276</v>
      </c>
      <c r="CN226" t="s">
        <v>276</v>
      </c>
      <c r="CO226" t="s">
        <v>276</v>
      </c>
      <c r="CP226" t="s">
        <v>276</v>
      </c>
      <c r="CQ226" t="s">
        <v>276</v>
      </c>
      <c r="CR226" t="s">
        <v>276</v>
      </c>
      <c r="CS226" t="s">
        <v>276</v>
      </c>
      <c r="CT226" t="s">
        <v>276</v>
      </c>
      <c r="CU226" t="s">
        <v>276</v>
      </c>
      <c r="CV226" t="s">
        <v>276</v>
      </c>
      <c r="CW226" t="s">
        <v>276</v>
      </c>
      <c r="CX226" t="s">
        <v>276</v>
      </c>
      <c r="CY226" t="s">
        <v>276</v>
      </c>
      <c r="CZ226" t="s">
        <v>276</v>
      </c>
      <c r="DA226" t="s">
        <v>276</v>
      </c>
      <c r="DB226" t="s">
        <v>276</v>
      </c>
      <c r="DC226" t="s">
        <v>276</v>
      </c>
      <c r="DD226" t="s">
        <v>276</v>
      </c>
      <c r="DE226" t="s">
        <v>276</v>
      </c>
    </row>
    <row r="227" spans="1:109">
      <c r="A227">
        <v>226</v>
      </c>
      <c r="B227" t="s">
        <v>272</v>
      </c>
      <c r="C227" t="s">
        <v>21</v>
      </c>
      <c r="D227">
        <v>26</v>
      </c>
      <c r="E227">
        <v>1</v>
      </c>
      <c r="F227" t="s">
        <v>50</v>
      </c>
      <c r="G227" t="s">
        <v>273</v>
      </c>
      <c r="H227">
        <v>2025</v>
      </c>
      <c r="I227">
        <v>2024</v>
      </c>
      <c r="J227">
        <v>0</v>
      </c>
      <c r="K227">
        <v>9999999</v>
      </c>
      <c r="L227">
        <v>0</v>
      </c>
      <c r="M227">
        <v>0</v>
      </c>
      <c r="N227">
        <v>0</v>
      </c>
      <c r="O227">
        <v>0</v>
      </c>
      <c r="P227">
        <v>0</v>
      </c>
      <c r="Q227">
        <v>0</v>
      </c>
      <c r="R227">
        <v>0</v>
      </c>
      <c r="S227">
        <v>0</v>
      </c>
      <c r="T227">
        <v>0</v>
      </c>
      <c r="U227">
        <v>0</v>
      </c>
      <c r="V227">
        <v>0</v>
      </c>
      <c r="W227">
        <v>4.2500000000000003E-2</v>
      </c>
      <c r="X227">
        <v>0</v>
      </c>
      <c r="Y227">
        <v>0</v>
      </c>
      <c r="Z227">
        <v>0</v>
      </c>
      <c r="AA227">
        <v>0</v>
      </c>
      <c r="AB227">
        <v>0</v>
      </c>
      <c r="AC227">
        <v>0</v>
      </c>
      <c r="AD227">
        <v>0</v>
      </c>
      <c r="AE227">
        <v>0</v>
      </c>
      <c r="AF227">
        <v>0</v>
      </c>
      <c r="AG227">
        <v>0</v>
      </c>
      <c r="AH227">
        <v>0</v>
      </c>
      <c r="AI227">
        <v>0</v>
      </c>
      <c r="AJ227">
        <v>5600</v>
      </c>
      <c r="AK227" t="s">
        <v>274</v>
      </c>
      <c r="AL227">
        <v>5600</v>
      </c>
      <c r="AM227" t="s">
        <v>274</v>
      </c>
      <c r="AN227" t="s">
        <v>274</v>
      </c>
      <c r="AO227">
        <v>0</v>
      </c>
      <c r="AP227" t="s">
        <v>276</v>
      </c>
      <c r="AQ227" t="s">
        <v>276</v>
      </c>
      <c r="AR227" t="s">
        <v>276</v>
      </c>
      <c r="AS227" t="s">
        <v>276</v>
      </c>
      <c r="AT227" t="s">
        <v>276</v>
      </c>
      <c r="AU227" t="s">
        <v>276</v>
      </c>
      <c r="AV227" t="s">
        <v>276</v>
      </c>
      <c r="AW227" t="s">
        <v>276</v>
      </c>
      <c r="AX227" t="s">
        <v>276</v>
      </c>
      <c r="AY227" t="s">
        <v>276</v>
      </c>
      <c r="AZ227" t="s">
        <v>276</v>
      </c>
      <c r="BA227" t="s">
        <v>276</v>
      </c>
      <c r="BB227" t="s">
        <v>276</v>
      </c>
      <c r="BC227" t="s">
        <v>276</v>
      </c>
      <c r="BD227" t="s">
        <v>276</v>
      </c>
      <c r="BE227" t="s">
        <v>276</v>
      </c>
      <c r="BF227" t="s">
        <v>276</v>
      </c>
      <c r="BG227" t="s">
        <v>276</v>
      </c>
      <c r="BH227" t="s">
        <v>276</v>
      </c>
      <c r="BI227" t="s">
        <v>276</v>
      </c>
      <c r="BJ227" t="s">
        <v>276</v>
      </c>
      <c r="BK227" t="s">
        <v>276</v>
      </c>
      <c r="BL227" t="s">
        <v>276</v>
      </c>
      <c r="BM227" t="s">
        <v>276</v>
      </c>
      <c r="BN227" t="s">
        <v>276</v>
      </c>
      <c r="BO227" t="s">
        <v>276</v>
      </c>
      <c r="BP227" t="s">
        <v>276</v>
      </c>
      <c r="BQ227" t="s">
        <v>276</v>
      </c>
      <c r="BR227" t="s">
        <v>276</v>
      </c>
      <c r="BS227" t="s">
        <v>276</v>
      </c>
      <c r="BT227" t="s">
        <v>276</v>
      </c>
      <c r="BU227" t="s">
        <v>276</v>
      </c>
      <c r="BV227" t="s">
        <v>276</v>
      </c>
      <c r="BW227" t="s">
        <v>276</v>
      </c>
      <c r="BX227" t="s">
        <v>276</v>
      </c>
      <c r="BY227" t="s">
        <v>276</v>
      </c>
      <c r="BZ227" t="s">
        <v>276</v>
      </c>
      <c r="CA227" t="s">
        <v>276</v>
      </c>
      <c r="CB227" t="s">
        <v>276</v>
      </c>
      <c r="CC227" t="s">
        <v>276</v>
      </c>
      <c r="CD227" t="s">
        <v>276</v>
      </c>
      <c r="CE227" t="s">
        <v>276</v>
      </c>
      <c r="CF227" t="s">
        <v>276</v>
      </c>
      <c r="CG227" t="s">
        <v>276</v>
      </c>
      <c r="CH227" t="s">
        <v>276</v>
      </c>
      <c r="CI227" t="s">
        <v>276</v>
      </c>
      <c r="CJ227" t="s">
        <v>276</v>
      </c>
      <c r="CK227" t="s">
        <v>276</v>
      </c>
      <c r="CL227" t="s">
        <v>276</v>
      </c>
      <c r="CM227" t="s">
        <v>276</v>
      </c>
      <c r="CN227" t="s">
        <v>276</v>
      </c>
      <c r="CO227" t="s">
        <v>276</v>
      </c>
      <c r="CP227" t="s">
        <v>276</v>
      </c>
      <c r="CQ227" t="s">
        <v>276</v>
      </c>
      <c r="CR227" t="s">
        <v>276</v>
      </c>
      <c r="CS227" t="s">
        <v>276</v>
      </c>
      <c r="CT227" t="s">
        <v>276</v>
      </c>
      <c r="CU227" t="s">
        <v>276</v>
      </c>
      <c r="CV227" t="s">
        <v>276</v>
      </c>
      <c r="CW227" t="s">
        <v>276</v>
      </c>
      <c r="CX227" t="s">
        <v>276</v>
      </c>
      <c r="CY227" t="s">
        <v>276</v>
      </c>
      <c r="CZ227" t="s">
        <v>276</v>
      </c>
      <c r="DA227" t="s">
        <v>276</v>
      </c>
      <c r="DB227" t="s">
        <v>276</v>
      </c>
      <c r="DC227" t="s">
        <v>276</v>
      </c>
      <c r="DD227" t="s">
        <v>276</v>
      </c>
      <c r="DE227" t="s">
        <v>276</v>
      </c>
    </row>
    <row r="228" spans="1:109">
      <c r="A228">
        <v>227</v>
      </c>
      <c r="B228" t="s">
        <v>272</v>
      </c>
      <c r="C228" t="s">
        <v>22</v>
      </c>
      <c r="D228">
        <v>27</v>
      </c>
      <c r="E228">
        <v>1</v>
      </c>
      <c r="F228" t="s">
        <v>50</v>
      </c>
      <c r="G228" t="s">
        <v>273</v>
      </c>
      <c r="H228">
        <v>2025</v>
      </c>
      <c r="I228">
        <v>2024</v>
      </c>
      <c r="J228">
        <v>0</v>
      </c>
      <c r="K228">
        <v>31690</v>
      </c>
      <c r="L228">
        <v>104090</v>
      </c>
      <c r="M228">
        <v>193240</v>
      </c>
      <c r="N228">
        <v>9999999</v>
      </c>
      <c r="O228">
        <v>0</v>
      </c>
      <c r="P228">
        <v>0</v>
      </c>
      <c r="Q228">
        <v>0</v>
      </c>
      <c r="R228">
        <v>0</v>
      </c>
      <c r="S228">
        <v>0</v>
      </c>
      <c r="T228">
        <v>0</v>
      </c>
      <c r="U228">
        <v>0</v>
      </c>
      <c r="V228">
        <v>0</v>
      </c>
      <c r="W228">
        <v>5.3499999999999999E-2</v>
      </c>
      <c r="X228">
        <v>6.8000000000000005E-2</v>
      </c>
      <c r="Y228">
        <v>7.85E-2</v>
      </c>
      <c r="Z228">
        <v>9.8500000000000004E-2</v>
      </c>
      <c r="AA228">
        <v>0</v>
      </c>
      <c r="AB228">
        <v>0</v>
      </c>
      <c r="AC228">
        <v>0</v>
      </c>
      <c r="AD228">
        <v>0</v>
      </c>
      <c r="AE228">
        <v>0</v>
      </c>
      <c r="AF228">
        <v>0</v>
      </c>
      <c r="AG228">
        <v>0</v>
      </c>
      <c r="AH228">
        <v>0</v>
      </c>
      <c r="AI228">
        <v>14575</v>
      </c>
      <c r="AJ228">
        <v>0</v>
      </c>
      <c r="AK228" t="s">
        <v>274</v>
      </c>
      <c r="AL228">
        <v>5050</v>
      </c>
      <c r="AM228" t="s">
        <v>274</v>
      </c>
      <c r="AN228" t="s">
        <v>274</v>
      </c>
      <c r="AO228">
        <v>0</v>
      </c>
      <c r="AP228" t="s">
        <v>276</v>
      </c>
      <c r="AQ228" t="s">
        <v>276</v>
      </c>
      <c r="AR228" t="s">
        <v>276</v>
      </c>
      <c r="AS228" t="s">
        <v>276</v>
      </c>
      <c r="AT228" t="s">
        <v>276</v>
      </c>
      <c r="AU228" t="s">
        <v>276</v>
      </c>
      <c r="AV228" t="s">
        <v>276</v>
      </c>
      <c r="AW228" t="s">
        <v>276</v>
      </c>
      <c r="AX228" t="s">
        <v>276</v>
      </c>
      <c r="AY228" t="s">
        <v>276</v>
      </c>
      <c r="AZ228" t="s">
        <v>276</v>
      </c>
      <c r="BA228" t="s">
        <v>276</v>
      </c>
      <c r="BB228" t="s">
        <v>276</v>
      </c>
      <c r="BC228" t="s">
        <v>276</v>
      </c>
      <c r="BD228" t="s">
        <v>276</v>
      </c>
      <c r="BE228" t="s">
        <v>276</v>
      </c>
      <c r="BF228" t="s">
        <v>276</v>
      </c>
      <c r="BG228" t="s">
        <v>276</v>
      </c>
      <c r="BH228" t="s">
        <v>276</v>
      </c>
      <c r="BI228" t="s">
        <v>276</v>
      </c>
      <c r="BJ228" t="s">
        <v>276</v>
      </c>
      <c r="BK228" t="s">
        <v>276</v>
      </c>
      <c r="BL228" t="s">
        <v>276</v>
      </c>
      <c r="BM228" t="s">
        <v>276</v>
      </c>
      <c r="BN228" t="s">
        <v>276</v>
      </c>
      <c r="BO228" t="s">
        <v>276</v>
      </c>
      <c r="BP228" t="s">
        <v>276</v>
      </c>
      <c r="BQ228" t="s">
        <v>276</v>
      </c>
      <c r="BR228" t="s">
        <v>276</v>
      </c>
      <c r="BS228" t="s">
        <v>276</v>
      </c>
      <c r="BT228" t="s">
        <v>276</v>
      </c>
      <c r="BU228" t="s">
        <v>276</v>
      </c>
      <c r="BV228" t="s">
        <v>276</v>
      </c>
      <c r="BW228" t="s">
        <v>276</v>
      </c>
      <c r="BX228" t="s">
        <v>276</v>
      </c>
      <c r="BY228" t="s">
        <v>276</v>
      </c>
      <c r="BZ228" t="s">
        <v>276</v>
      </c>
      <c r="CA228" t="s">
        <v>276</v>
      </c>
      <c r="CB228" t="s">
        <v>276</v>
      </c>
      <c r="CC228" t="s">
        <v>276</v>
      </c>
      <c r="CD228" t="s">
        <v>276</v>
      </c>
      <c r="CE228">
        <v>232500</v>
      </c>
      <c r="CF228">
        <v>0.03</v>
      </c>
      <c r="CG228">
        <v>0.8</v>
      </c>
      <c r="CH228" t="s">
        <v>276</v>
      </c>
      <c r="CI228" t="s">
        <v>276</v>
      </c>
      <c r="CJ228" t="s">
        <v>276</v>
      </c>
      <c r="CK228" t="s">
        <v>276</v>
      </c>
      <c r="CL228" t="s">
        <v>276</v>
      </c>
      <c r="CM228" t="s">
        <v>276</v>
      </c>
      <c r="CN228" t="s">
        <v>276</v>
      </c>
      <c r="CO228" t="s">
        <v>276</v>
      </c>
      <c r="CP228" t="s">
        <v>276</v>
      </c>
      <c r="CQ228" t="s">
        <v>276</v>
      </c>
      <c r="CR228" t="s">
        <v>276</v>
      </c>
      <c r="CS228" t="s">
        <v>276</v>
      </c>
      <c r="CT228" t="s">
        <v>276</v>
      </c>
      <c r="CU228" t="s">
        <v>276</v>
      </c>
      <c r="CV228" t="s">
        <v>276</v>
      </c>
      <c r="CW228" t="s">
        <v>276</v>
      </c>
      <c r="CX228" t="s">
        <v>276</v>
      </c>
      <c r="CY228" t="s">
        <v>276</v>
      </c>
      <c r="CZ228" t="s">
        <v>276</v>
      </c>
      <c r="DA228" t="s">
        <v>276</v>
      </c>
      <c r="DB228" t="s">
        <v>276</v>
      </c>
      <c r="DC228" t="s">
        <v>276</v>
      </c>
      <c r="DD228" t="s">
        <v>276</v>
      </c>
      <c r="DE228" t="s">
        <v>276</v>
      </c>
    </row>
    <row r="229" spans="1:109">
      <c r="A229">
        <v>228</v>
      </c>
      <c r="B229" t="s">
        <v>272</v>
      </c>
      <c r="C229" t="s">
        <v>23</v>
      </c>
      <c r="D229">
        <v>28</v>
      </c>
      <c r="E229">
        <v>1</v>
      </c>
      <c r="F229" t="s">
        <v>50</v>
      </c>
      <c r="G229" t="s">
        <v>273</v>
      </c>
      <c r="H229">
        <v>2025</v>
      </c>
      <c r="I229">
        <v>2024</v>
      </c>
      <c r="J229">
        <v>10000</v>
      </c>
      <c r="K229">
        <v>9999999</v>
      </c>
      <c r="L229">
        <v>0</v>
      </c>
      <c r="M229">
        <v>0</v>
      </c>
      <c r="N229">
        <v>0</v>
      </c>
      <c r="O229">
        <v>0</v>
      </c>
      <c r="P229">
        <v>0</v>
      </c>
      <c r="Q229">
        <v>0</v>
      </c>
      <c r="R229">
        <v>0</v>
      </c>
      <c r="S229">
        <v>0</v>
      </c>
      <c r="T229">
        <v>0</v>
      </c>
      <c r="U229">
        <v>0</v>
      </c>
      <c r="V229">
        <v>0</v>
      </c>
      <c r="W229">
        <v>4.7E-2</v>
      </c>
      <c r="X229">
        <v>0</v>
      </c>
      <c r="Y229">
        <v>0</v>
      </c>
      <c r="Z229">
        <v>0</v>
      </c>
      <c r="AA229">
        <v>0</v>
      </c>
      <c r="AB229">
        <v>0</v>
      </c>
      <c r="AC229">
        <v>0</v>
      </c>
      <c r="AD229">
        <v>0</v>
      </c>
      <c r="AE229">
        <v>0</v>
      </c>
      <c r="AF229">
        <v>0</v>
      </c>
      <c r="AG229">
        <v>0</v>
      </c>
      <c r="AH229">
        <v>0</v>
      </c>
      <c r="AI229">
        <v>2300</v>
      </c>
      <c r="AJ229">
        <v>6000</v>
      </c>
      <c r="AK229" t="s">
        <v>274</v>
      </c>
      <c r="AL229">
        <v>1500</v>
      </c>
      <c r="AM229" t="s">
        <v>274</v>
      </c>
      <c r="AN229" t="s">
        <v>274</v>
      </c>
      <c r="AO229">
        <v>0</v>
      </c>
      <c r="AP229" t="s">
        <v>276</v>
      </c>
      <c r="AQ229" t="s">
        <v>276</v>
      </c>
      <c r="AR229" t="s">
        <v>276</v>
      </c>
      <c r="AS229" t="s">
        <v>276</v>
      </c>
      <c r="AT229" t="s">
        <v>276</v>
      </c>
      <c r="AU229" t="s">
        <v>276</v>
      </c>
      <c r="AV229" t="s">
        <v>276</v>
      </c>
      <c r="AW229" t="s">
        <v>276</v>
      </c>
      <c r="AX229" t="s">
        <v>276</v>
      </c>
      <c r="AY229" t="s">
        <v>276</v>
      </c>
      <c r="AZ229" t="s">
        <v>276</v>
      </c>
      <c r="BA229" t="s">
        <v>276</v>
      </c>
      <c r="BB229" t="s">
        <v>276</v>
      </c>
      <c r="BC229" t="s">
        <v>276</v>
      </c>
      <c r="BD229" t="s">
        <v>276</v>
      </c>
      <c r="BE229" t="s">
        <v>276</v>
      </c>
      <c r="BF229" t="s">
        <v>276</v>
      </c>
      <c r="BG229" t="s">
        <v>276</v>
      </c>
      <c r="BH229" t="s">
        <v>276</v>
      </c>
      <c r="BI229" t="s">
        <v>276</v>
      </c>
      <c r="BJ229" t="s">
        <v>276</v>
      </c>
      <c r="BK229" t="s">
        <v>276</v>
      </c>
      <c r="BL229" t="s">
        <v>276</v>
      </c>
      <c r="BM229" t="s">
        <v>276</v>
      </c>
      <c r="BN229" t="s">
        <v>276</v>
      </c>
      <c r="BO229" t="s">
        <v>276</v>
      </c>
      <c r="BP229" t="s">
        <v>276</v>
      </c>
      <c r="BQ229" t="s">
        <v>276</v>
      </c>
      <c r="BR229" t="s">
        <v>276</v>
      </c>
      <c r="BS229" t="s">
        <v>276</v>
      </c>
      <c r="BT229" t="s">
        <v>276</v>
      </c>
      <c r="BU229" t="s">
        <v>276</v>
      </c>
      <c r="BV229" t="s">
        <v>276</v>
      </c>
      <c r="BW229" t="s">
        <v>276</v>
      </c>
      <c r="BX229" t="s">
        <v>276</v>
      </c>
      <c r="BY229" t="s">
        <v>276</v>
      </c>
      <c r="BZ229" t="s">
        <v>276</v>
      </c>
      <c r="CA229" t="s">
        <v>276</v>
      </c>
      <c r="CB229" t="s">
        <v>276</v>
      </c>
      <c r="CC229" t="s">
        <v>276</v>
      </c>
      <c r="CD229" t="s">
        <v>276</v>
      </c>
      <c r="CE229" t="s">
        <v>276</v>
      </c>
      <c r="CF229" t="s">
        <v>276</v>
      </c>
      <c r="CG229" t="s">
        <v>276</v>
      </c>
      <c r="CH229" t="s">
        <v>276</v>
      </c>
      <c r="CI229" t="s">
        <v>276</v>
      </c>
      <c r="CJ229" t="s">
        <v>276</v>
      </c>
      <c r="CK229" t="s">
        <v>276</v>
      </c>
      <c r="CL229" t="s">
        <v>276</v>
      </c>
      <c r="CM229" t="s">
        <v>276</v>
      </c>
      <c r="CN229" t="s">
        <v>276</v>
      </c>
      <c r="CO229" t="s">
        <v>276</v>
      </c>
      <c r="CP229" t="s">
        <v>276</v>
      </c>
      <c r="CQ229" t="s">
        <v>276</v>
      </c>
      <c r="CR229" t="s">
        <v>276</v>
      </c>
      <c r="CS229" t="s">
        <v>276</v>
      </c>
      <c r="CT229" t="s">
        <v>276</v>
      </c>
      <c r="CU229" t="s">
        <v>276</v>
      </c>
      <c r="CV229" t="s">
        <v>276</v>
      </c>
      <c r="CW229" t="s">
        <v>276</v>
      </c>
      <c r="CX229" t="s">
        <v>276</v>
      </c>
      <c r="CY229" t="s">
        <v>276</v>
      </c>
      <c r="CZ229" t="s">
        <v>276</v>
      </c>
      <c r="DA229" t="s">
        <v>276</v>
      </c>
      <c r="DB229" t="s">
        <v>276</v>
      </c>
      <c r="DC229" t="s">
        <v>276</v>
      </c>
      <c r="DD229" t="s">
        <v>276</v>
      </c>
      <c r="DE229" t="s">
        <v>276</v>
      </c>
    </row>
    <row r="230" spans="1:109">
      <c r="A230">
        <v>229</v>
      </c>
      <c r="B230" t="s">
        <v>272</v>
      </c>
      <c r="C230" t="s">
        <v>24</v>
      </c>
      <c r="D230">
        <v>29</v>
      </c>
      <c r="E230">
        <v>1</v>
      </c>
      <c r="F230" t="s">
        <v>50</v>
      </c>
      <c r="G230" t="s">
        <v>273</v>
      </c>
      <c r="H230">
        <v>2025</v>
      </c>
      <c r="I230">
        <v>2024</v>
      </c>
      <c r="J230">
        <v>1273</v>
      </c>
      <c r="K230">
        <v>2546</v>
      </c>
      <c r="L230">
        <v>3819</v>
      </c>
      <c r="M230">
        <v>5092</v>
      </c>
      <c r="N230">
        <v>6365</v>
      </c>
      <c r="O230">
        <v>7638</v>
      </c>
      <c r="P230">
        <v>8911</v>
      </c>
      <c r="Q230">
        <v>9999999</v>
      </c>
      <c r="R230">
        <v>0</v>
      </c>
      <c r="S230">
        <v>0</v>
      </c>
      <c r="T230">
        <v>0</v>
      </c>
      <c r="U230">
        <v>0</v>
      </c>
      <c r="V230">
        <v>0</v>
      </c>
      <c r="W230">
        <v>0.02</v>
      </c>
      <c r="X230">
        <v>2.5000000000000001E-2</v>
      </c>
      <c r="Y230">
        <v>0.03</v>
      </c>
      <c r="Z230">
        <v>3.5000000000000003E-2</v>
      </c>
      <c r="AA230">
        <v>0.04</v>
      </c>
      <c r="AB230">
        <v>4.4999999999999998E-2</v>
      </c>
      <c r="AC230">
        <v>4.8000000000000001E-2</v>
      </c>
      <c r="AD230">
        <v>0</v>
      </c>
      <c r="AE230">
        <v>0</v>
      </c>
      <c r="AF230">
        <v>0</v>
      </c>
      <c r="AG230">
        <v>0</v>
      </c>
      <c r="AH230">
        <v>0</v>
      </c>
      <c r="AI230">
        <v>14600</v>
      </c>
      <c r="AJ230">
        <v>0</v>
      </c>
      <c r="AK230" t="s">
        <v>274</v>
      </c>
      <c r="AL230">
        <v>0</v>
      </c>
      <c r="AM230" t="s">
        <v>274</v>
      </c>
      <c r="AN230" t="s">
        <v>275</v>
      </c>
      <c r="AO230">
        <v>5000</v>
      </c>
      <c r="AP230" t="s">
        <v>276</v>
      </c>
      <c r="AQ230" t="s">
        <v>276</v>
      </c>
      <c r="AR230" t="s">
        <v>276</v>
      </c>
      <c r="AS230" t="s">
        <v>276</v>
      </c>
      <c r="AT230" t="s">
        <v>276</v>
      </c>
      <c r="AU230" t="s">
        <v>276</v>
      </c>
      <c r="AV230" t="s">
        <v>276</v>
      </c>
      <c r="AW230" t="s">
        <v>276</v>
      </c>
      <c r="AX230" t="s">
        <v>276</v>
      </c>
      <c r="AY230" t="s">
        <v>276</v>
      </c>
      <c r="AZ230" t="s">
        <v>276</v>
      </c>
      <c r="BA230" t="s">
        <v>276</v>
      </c>
      <c r="BB230" t="s">
        <v>276</v>
      </c>
      <c r="BC230" t="s">
        <v>276</v>
      </c>
      <c r="BD230" t="s">
        <v>276</v>
      </c>
      <c r="BE230" t="s">
        <v>276</v>
      </c>
      <c r="BF230" t="s">
        <v>276</v>
      </c>
      <c r="BG230" t="s">
        <v>276</v>
      </c>
      <c r="BH230" t="s">
        <v>276</v>
      </c>
      <c r="BI230" t="s">
        <v>276</v>
      </c>
      <c r="BJ230" t="s">
        <v>276</v>
      </c>
      <c r="BK230" t="s">
        <v>276</v>
      </c>
      <c r="BL230" t="s">
        <v>276</v>
      </c>
      <c r="BM230" t="s">
        <v>276</v>
      </c>
      <c r="BN230" t="s">
        <v>276</v>
      </c>
      <c r="BO230" t="s">
        <v>276</v>
      </c>
      <c r="BP230" t="s">
        <v>276</v>
      </c>
      <c r="BQ230" t="s">
        <v>276</v>
      </c>
      <c r="BR230" t="s">
        <v>276</v>
      </c>
      <c r="BS230" t="s">
        <v>276</v>
      </c>
      <c r="BT230" t="s">
        <v>276</v>
      </c>
      <c r="BU230" t="s">
        <v>276</v>
      </c>
      <c r="BV230" t="s">
        <v>276</v>
      </c>
      <c r="BW230" t="s">
        <v>276</v>
      </c>
      <c r="BX230" t="s">
        <v>276</v>
      </c>
      <c r="BY230" t="s">
        <v>276</v>
      </c>
      <c r="BZ230" t="s">
        <v>276</v>
      </c>
      <c r="CA230" t="s">
        <v>276</v>
      </c>
      <c r="CB230" t="s">
        <v>276</v>
      </c>
      <c r="CC230" t="s">
        <v>276</v>
      </c>
      <c r="CD230" t="s">
        <v>276</v>
      </c>
      <c r="CE230" t="s">
        <v>276</v>
      </c>
      <c r="CF230" t="s">
        <v>276</v>
      </c>
      <c r="CG230" t="s">
        <v>276</v>
      </c>
      <c r="CH230" t="s">
        <v>276</v>
      </c>
      <c r="CI230" t="s">
        <v>276</v>
      </c>
      <c r="CJ230" t="s">
        <v>276</v>
      </c>
      <c r="CK230" t="s">
        <v>276</v>
      </c>
      <c r="CL230" t="s">
        <v>276</v>
      </c>
      <c r="CM230" t="s">
        <v>276</v>
      </c>
      <c r="CN230" t="s">
        <v>276</v>
      </c>
      <c r="CO230" t="s">
        <v>276</v>
      </c>
      <c r="CP230" t="s">
        <v>276</v>
      </c>
      <c r="CQ230" t="s">
        <v>276</v>
      </c>
      <c r="CR230" t="s">
        <v>276</v>
      </c>
      <c r="CS230" t="s">
        <v>276</v>
      </c>
      <c r="CT230" t="s">
        <v>276</v>
      </c>
      <c r="CU230" t="s">
        <v>276</v>
      </c>
      <c r="CV230" t="s">
        <v>276</v>
      </c>
      <c r="CW230" t="s">
        <v>276</v>
      </c>
      <c r="CX230" t="s">
        <v>276</v>
      </c>
      <c r="CY230" t="s">
        <v>276</v>
      </c>
      <c r="CZ230" t="s">
        <v>276</v>
      </c>
      <c r="DA230" t="s">
        <v>276</v>
      </c>
      <c r="DB230" t="s">
        <v>276</v>
      </c>
      <c r="DC230" t="s">
        <v>276</v>
      </c>
      <c r="DD230" t="s">
        <v>276</v>
      </c>
      <c r="DE230" t="s">
        <v>276</v>
      </c>
    </row>
    <row r="231" spans="1:109">
      <c r="A231">
        <v>230</v>
      </c>
      <c r="B231" t="s">
        <v>272</v>
      </c>
      <c r="C231" t="s">
        <v>25</v>
      </c>
      <c r="D231">
        <v>30</v>
      </c>
      <c r="E231">
        <v>1</v>
      </c>
      <c r="F231" t="s">
        <v>50</v>
      </c>
      <c r="G231" t="s">
        <v>273</v>
      </c>
      <c r="H231">
        <v>2025</v>
      </c>
      <c r="I231">
        <v>2024</v>
      </c>
      <c r="J231">
        <v>0</v>
      </c>
      <c r="K231">
        <v>20500</v>
      </c>
      <c r="L231">
        <v>9999999</v>
      </c>
      <c r="M231">
        <v>0</v>
      </c>
      <c r="N231">
        <v>0</v>
      </c>
      <c r="O231">
        <v>0</v>
      </c>
      <c r="P231">
        <v>0</v>
      </c>
      <c r="Q231">
        <v>0</v>
      </c>
      <c r="R231">
        <v>0</v>
      </c>
      <c r="S231">
        <v>0</v>
      </c>
      <c r="T231">
        <v>0</v>
      </c>
      <c r="U231">
        <v>0</v>
      </c>
      <c r="V231">
        <v>0</v>
      </c>
      <c r="W231">
        <v>4.7E-2</v>
      </c>
      <c r="X231">
        <v>5.8999999999999997E-2</v>
      </c>
      <c r="Y231">
        <v>0</v>
      </c>
      <c r="Z231">
        <v>0</v>
      </c>
      <c r="AA231">
        <v>0</v>
      </c>
      <c r="AB231">
        <v>0</v>
      </c>
      <c r="AC231">
        <v>0</v>
      </c>
      <c r="AD231">
        <v>0</v>
      </c>
      <c r="AE231">
        <v>0</v>
      </c>
      <c r="AF231">
        <v>0</v>
      </c>
      <c r="AG231">
        <v>0</v>
      </c>
      <c r="AH231">
        <v>0</v>
      </c>
      <c r="AI231">
        <v>14600</v>
      </c>
      <c r="AJ231">
        <v>0</v>
      </c>
      <c r="AK231" t="s">
        <v>274</v>
      </c>
      <c r="AL231">
        <v>0</v>
      </c>
      <c r="AM231" t="s">
        <v>274</v>
      </c>
      <c r="AN231" t="s">
        <v>275</v>
      </c>
      <c r="AO231">
        <v>5000</v>
      </c>
      <c r="AP231" t="s">
        <v>276</v>
      </c>
      <c r="AQ231" t="s">
        <v>276</v>
      </c>
      <c r="AR231" t="s">
        <v>276</v>
      </c>
      <c r="AS231" t="s">
        <v>276</v>
      </c>
      <c r="AT231" t="s">
        <v>276</v>
      </c>
      <c r="AU231" t="s">
        <v>276</v>
      </c>
      <c r="AV231" t="s">
        <v>276</v>
      </c>
      <c r="AW231" t="s">
        <v>276</v>
      </c>
      <c r="AX231" t="s">
        <v>276</v>
      </c>
      <c r="AY231" t="s">
        <v>276</v>
      </c>
      <c r="AZ231" t="s">
        <v>276</v>
      </c>
      <c r="BA231" t="s">
        <v>276</v>
      </c>
      <c r="BB231" t="s">
        <v>276</v>
      </c>
      <c r="BC231" t="s">
        <v>276</v>
      </c>
      <c r="BD231" t="s">
        <v>276</v>
      </c>
      <c r="BE231" t="s">
        <v>276</v>
      </c>
      <c r="BF231" t="s">
        <v>276</v>
      </c>
      <c r="BG231" t="s">
        <v>276</v>
      </c>
      <c r="BH231" t="s">
        <v>276</v>
      </c>
      <c r="BI231" t="s">
        <v>276</v>
      </c>
      <c r="BJ231" t="s">
        <v>276</v>
      </c>
      <c r="BK231" t="s">
        <v>276</v>
      </c>
      <c r="BL231" t="s">
        <v>276</v>
      </c>
      <c r="BM231" t="s">
        <v>276</v>
      </c>
      <c r="BN231" t="s">
        <v>276</v>
      </c>
      <c r="BO231" t="s">
        <v>276</v>
      </c>
      <c r="BP231" t="s">
        <v>276</v>
      </c>
      <c r="BQ231" t="s">
        <v>276</v>
      </c>
      <c r="BR231" t="s">
        <v>276</v>
      </c>
      <c r="BS231" t="s">
        <v>276</v>
      </c>
      <c r="BT231" t="s">
        <v>276</v>
      </c>
      <c r="BU231" t="s">
        <v>276</v>
      </c>
      <c r="BV231" t="s">
        <v>276</v>
      </c>
      <c r="BW231" t="s">
        <v>276</v>
      </c>
      <c r="BX231" t="s">
        <v>276</v>
      </c>
      <c r="BY231" t="s">
        <v>276</v>
      </c>
      <c r="BZ231" t="s">
        <v>276</v>
      </c>
      <c r="CA231" t="s">
        <v>276</v>
      </c>
      <c r="CB231" t="s">
        <v>276</v>
      </c>
      <c r="CC231" t="s">
        <v>276</v>
      </c>
      <c r="CD231" t="s">
        <v>276</v>
      </c>
      <c r="CE231" t="s">
        <v>276</v>
      </c>
      <c r="CF231" t="s">
        <v>276</v>
      </c>
      <c r="CG231" t="s">
        <v>276</v>
      </c>
      <c r="CH231" t="s">
        <v>276</v>
      </c>
      <c r="CI231" t="s">
        <v>276</v>
      </c>
      <c r="CJ231" t="s">
        <v>276</v>
      </c>
      <c r="CK231" t="s">
        <v>276</v>
      </c>
      <c r="CL231" t="s">
        <v>276</v>
      </c>
      <c r="CM231" t="s">
        <v>276</v>
      </c>
      <c r="CN231" t="s">
        <v>276</v>
      </c>
      <c r="CO231" t="s">
        <v>276</v>
      </c>
      <c r="CP231" t="s">
        <v>276</v>
      </c>
      <c r="CQ231" t="s">
        <v>276</v>
      </c>
      <c r="CR231" t="s">
        <v>276</v>
      </c>
      <c r="CS231" t="s">
        <v>276</v>
      </c>
      <c r="CT231" t="s">
        <v>276</v>
      </c>
      <c r="CU231" t="s">
        <v>276</v>
      </c>
      <c r="CV231" t="s">
        <v>276</v>
      </c>
      <c r="CW231" t="s">
        <v>276</v>
      </c>
      <c r="CX231" t="s">
        <v>276</v>
      </c>
      <c r="CY231" t="s">
        <v>276</v>
      </c>
      <c r="CZ231" t="s">
        <v>276</v>
      </c>
      <c r="DA231" t="s">
        <v>276</v>
      </c>
      <c r="DB231" t="s">
        <v>276</v>
      </c>
      <c r="DC231" t="s">
        <v>276</v>
      </c>
      <c r="DD231" t="s">
        <v>276</v>
      </c>
      <c r="DE231" t="s">
        <v>276</v>
      </c>
    </row>
    <row r="232" spans="1:109">
      <c r="A232">
        <v>231</v>
      </c>
      <c r="B232" t="s">
        <v>272</v>
      </c>
      <c r="C232" t="s">
        <v>26</v>
      </c>
      <c r="D232">
        <v>31</v>
      </c>
      <c r="E232">
        <v>1</v>
      </c>
      <c r="F232" t="s">
        <v>50</v>
      </c>
      <c r="G232" t="s">
        <v>273</v>
      </c>
      <c r="H232">
        <v>2025</v>
      </c>
      <c r="I232">
        <v>2024</v>
      </c>
      <c r="J232">
        <v>0</v>
      </c>
      <c r="K232">
        <v>3700</v>
      </c>
      <c r="L232">
        <v>22170</v>
      </c>
      <c r="M232">
        <v>35730</v>
      </c>
      <c r="N232">
        <v>9999999</v>
      </c>
      <c r="O232">
        <v>0</v>
      </c>
      <c r="P232">
        <v>0</v>
      </c>
      <c r="Q232">
        <v>0</v>
      </c>
      <c r="R232">
        <v>0</v>
      </c>
      <c r="S232">
        <v>0</v>
      </c>
      <c r="T232">
        <v>0</v>
      </c>
      <c r="U232">
        <v>0</v>
      </c>
      <c r="V232">
        <v>0</v>
      </c>
      <c r="W232">
        <v>2.46E-2</v>
      </c>
      <c r="X232">
        <v>3.5099999999999999E-2</v>
      </c>
      <c r="Y232">
        <v>5.0099999999999999E-2</v>
      </c>
      <c r="Z232">
        <v>5.8400000000000001E-2</v>
      </c>
      <c r="AA232">
        <v>0</v>
      </c>
      <c r="AB232">
        <v>0</v>
      </c>
      <c r="AC232">
        <v>0</v>
      </c>
      <c r="AD232">
        <v>0</v>
      </c>
      <c r="AE232">
        <v>0</v>
      </c>
      <c r="AF232">
        <v>0</v>
      </c>
      <c r="AG232">
        <v>0</v>
      </c>
      <c r="AH232">
        <v>0</v>
      </c>
      <c r="AI232">
        <v>7900</v>
      </c>
      <c r="AJ232">
        <v>157</v>
      </c>
      <c r="AK232" t="s">
        <v>275</v>
      </c>
      <c r="AL232">
        <v>157</v>
      </c>
      <c r="AM232" t="s">
        <v>275</v>
      </c>
      <c r="AN232" t="s">
        <v>274</v>
      </c>
      <c r="AO232">
        <v>0</v>
      </c>
      <c r="AP232" t="s">
        <v>276</v>
      </c>
      <c r="AQ232" t="s">
        <v>276</v>
      </c>
      <c r="AR232" t="s">
        <v>276</v>
      </c>
      <c r="AS232" t="s">
        <v>276</v>
      </c>
      <c r="AT232" t="s">
        <v>276</v>
      </c>
      <c r="AU232" t="s">
        <v>276</v>
      </c>
      <c r="AV232" t="s">
        <v>276</v>
      </c>
      <c r="AW232" t="s">
        <v>276</v>
      </c>
      <c r="AX232" t="s">
        <v>276</v>
      </c>
      <c r="AY232" t="s">
        <v>276</v>
      </c>
      <c r="AZ232" t="s">
        <v>276</v>
      </c>
      <c r="BA232" t="s">
        <v>276</v>
      </c>
      <c r="BB232" t="s">
        <v>276</v>
      </c>
      <c r="BC232" t="s">
        <v>276</v>
      </c>
      <c r="BD232" t="s">
        <v>276</v>
      </c>
      <c r="BE232" t="s">
        <v>276</v>
      </c>
      <c r="BF232" t="s">
        <v>276</v>
      </c>
      <c r="BG232" t="s">
        <v>276</v>
      </c>
      <c r="BH232" t="s">
        <v>276</v>
      </c>
      <c r="BI232" t="s">
        <v>276</v>
      </c>
      <c r="BJ232" t="s">
        <v>276</v>
      </c>
      <c r="BK232" t="s">
        <v>276</v>
      </c>
      <c r="BL232" t="s">
        <v>276</v>
      </c>
      <c r="BM232" t="s">
        <v>276</v>
      </c>
      <c r="BN232" t="s">
        <v>276</v>
      </c>
      <c r="BO232" t="s">
        <v>276</v>
      </c>
      <c r="BP232" t="s">
        <v>276</v>
      </c>
      <c r="BQ232" t="s">
        <v>276</v>
      </c>
      <c r="BR232" t="s">
        <v>276</v>
      </c>
      <c r="BS232" t="s">
        <v>276</v>
      </c>
      <c r="BT232" t="s">
        <v>276</v>
      </c>
      <c r="BU232" t="s">
        <v>276</v>
      </c>
      <c r="BV232" t="s">
        <v>276</v>
      </c>
      <c r="BW232" t="s">
        <v>276</v>
      </c>
      <c r="BX232" t="s">
        <v>276</v>
      </c>
      <c r="BY232" t="s">
        <v>276</v>
      </c>
      <c r="BZ232" t="s">
        <v>276</v>
      </c>
      <c r="CA232" t="s">
        <v>276</v>
      </c>
      <c r="CB232" t="s">
        <v>276</v>
      </c>
      <c r="CC232" t="s">
        <v>276</v>
      </c>
      <c r="CD232" t="s">
        <v>276</v>
      </c>
      <c r="CE232" t="s">
        <v>276</v>
      </c>
      <c r="CF232" t="s">
        <v>276</v>
      </c>
      <c r="CG232" t="s">
        <v>276</v>
      </c>
      <c r="CH232" t="s">
        <v>276</v>
      </c>
      <c r="CI232" t="s">
        <v>276</v>
      </c>
      <c r="CJ232" t="s">
        <v>276</v>
      </c>
      <c r="CK232" t="s">
        <v>276</v>
      </c>
      <c r="CL232" t="s">
        <v>276</v>
      </c>
      <c r="CM232" t="s">
        <v>276</v>
      </c>
      <c r="CN232" t="s">
        <v>276</v>
      </c>
      <c r="CO232" t="s">
        <v>276</v>
      </c>
      <c r="CP232" t="s">
        <v>276</v>
      </c>
      <c r="CQ232" t="s">
        <v>276</v>
      </c>
      <c r="CR232" t="s">
        <v>276</v>
      </c>
      <c r="CS232" t="s">
        <v>276</v>
      </c>
      <c r="CT232" t="s">
        <v>276</v>
      </c>
      <c r="CU232" t="s">
        <v>276</v>
      </c>
      <c r="CV232" t="s">
        <v>276</v>
      </c>
      <c r="CW232" t="s">
        <v>276</v>
      </c>
      <c r="CX232" t="s">
        <v>276</v>
      </c>
      <c r="CY232" t="s">
        <v>276</v>
      </c>
      <c r="CZ232" t="s">
        <v>276</v>
      </c>
      <c r="DA232" t="s">
        <v>276</v>
      </c>
      <c r="DB232" t="s">
        <v>276</v>
      </c>
      <c r="DC232" t="s">
        <v>276</v>
      </c>
      <c r="DD232" t="s">
        <v>276</v>
      </c>
      <c r="DE232" t="s">
        <v>276</v>
      </c>
    </row>
    <row r="233" spans="1:109">
      <c r="A233">
        <v>232</v>
      </c>
      <c r="B233" t="s">
        <v>272</v>
      </c>
      <c r="C233" t="s">
        <v>27</v>
      </c>
      <c r="D233">
        <v>32</v>
      </c>
      <c r="E233">
        <v>1</v>
      </c>
      <c r="F233" t="s">
        <v>50</v>
      </c>
      <c r="G233" t="s">
        <v>273</v>
      </c>
      <c r="H233">
        <v>2025</v>
      </c>
      <c r="I233">
        <v>2024</v>
      </c>
      <c r="J233">
        <v>0</v>
      </c>
      <c r="K233">
        <v>9999999</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t="s">
        <v>274</v>
      </c>
      <c r="AL233">
        <v>0</v>
      </c>
      <c r="AM233" t="s">
        <v>274</v>
      </c>
      <c r="AN233" t="s">
        <v>274</v>
      </c>
      <c r="AO233">
        <v>0</v>
      </c>
      <c r="AP233" t="s">
        <v>276</v>
      </c>
      <c r="AQ233" t="s">
        <v>276</v>
      </c>
      <c r="AR233" t="s">
        <v>276</v>
      </c>
      <c r="AS233" t="s">
        <v>276</v>
      </c>
      <c r="AT233" t="s">
        <v>276</v>
      </c>
      <c r="AU233" t="s">
        <v>276</v>
      </c>
      <c r="AV233" t="s">
        <v>276</v>
      </c>
      <c r="AW233" t="s">
        <v>276</v>
      </c>
      <c r="AX233" t="s">
        <v>276</v>
      </c>
      <c r="AY233" t="s">
        <v>276</v>
      </c>
      <c r="AZ233" t="s">
        <v>276</v>
      </c>
      <c r="BA233" t="s">
        <v>276</v>
      </c>
      <c r="BB233" t="s">
        <v>276</v>
      </c>
      <c r="BC233" t="s">
        <v>276</v>
      </c>
      <c r="BD233" t="s">
        <v>276</v>
      </c>
      <c r="BE233" t="s">
        <v>276</v>
      </c>
      <c r="BF233" t="s">
        <v>276</v>
      </c>
      <c r="BG233" t="s">
        <v>276</v>
      </c>
      <c r="BH233" t="s">
        <v>276</v>
      </c>
      <c r="BI233" t="s">
        <v>276</v>
      </c>
      <c r="BJ233" t="s">
        <v>276</v>
      </c>
      <c r="BK233" t="s">
        <v>276</v>
      </c>
      <c r="BL233" t="s">
        <v>276</v>
      </c>
      <c r="BM233" t="s">
        <v>276</v>
      </c>
      <c r="BN233" t="s">
        <v>276</v>
      </c>
      <c r="BO233" t="s">
        <v>276</v>
      </c>
      <c r="BP233" t="s">
        <v>276</v>
      </c>
      <c r="BQ233" t="s">
        <v>276</v>
      </c>
      <c r="BR233" t="s">
        <v>276</v>
      </c>
      <c r="BS233" t="s">
        <v>276</v>
      </c>
      <c r="BT233" t="s">
        <v>276</v>
      </c>
      <c r="BU233" t="s">
        <v>276</v>
      </c>
      <c r="BV233" t="s">
        <v>276</v>
      </c>
      <c r="BW233" t="s">
        <v>276</v>
      </c>
      <c r="BX233" t="s">
        <v>276</v>
      </c>
      <c r="BY233" t="s">
        <v>276</v>
      </c>
      <c r="BZ233" t="s">
        <v>276</v>
      </c>
      <c r="CA233" t="s">
        <v>276</v>
      </c>
      <c r="CB233" t="s">
        <v>276</v>
      </c>
      <c r="CC233" t="s">
        <v>276</v>
      </c>
      <c r="CD233" t="s">
        <v>276</v>
      </c>
      <c r="CE233" t="s">
        <v>276</v>
      </c>
      <c r="CF233" t="s">
        <v>276</v>
      </c>
      <c r="CG233" t="s">
        <v>276</v>
      </c>
      <c r="CH233" t="s">
        <v>276</v>
      </c>
      <c r="CI233" t="s">
        <v>276</v>
      </c>
      <c r="CJ233" t="s">
        <v>276</v>
      </c>
      <c r="CK233" t="s">
        <v>276</v>
      </c>
      <c r="CL233" t="s">
        <v>276</v>
      </c>
      <c r="CM233" t="s">
        <v>276</v>
      </c>
      <c r="CN233" t="s">
        <v>276</v>
      </c>
      <c r="CO233" t="s">
        <v>276</v>
      </c>
      <c r="CP233" t="s">
        <v>276</v>
      </c>
      <c r="CQ233" t="s">
        <v>276</v>
      </c>
      <c r="CR233" t="s">
        <v>276</v>
      </c>
      <c r="CS233" t="s">
        <v>276</v>
      </c>
      <c r="CT233" t="s">
        <v>276</v>
      </c>
      <c r="CU233" t="s">
        <v>276</v>
      </c>
      <c r="CV233" t="s">
        <v>276</v>
      </c>
      <c r="CW233" t="s">
        <v>276</v>
      </c>
      <c r="CX233" t="s">
        <v>276</v>
      </c>
      <c r="CY233" t="s">
        <v>276</v>
      </c>
      <c r="CZ233" t="s">
        <v>276</v>
      </c>
      <c r="DA233" t="s">
        <v>276</v>
      </c>
      <c r="DB233" t="s">
        <v>276</v>
      </c>
      <c r="DC233" t="s">
        <v>276</v>
      </c>
      <c r="DD233" t="s">
        <v>276</v>
      </c>
      <c r="DE233" t="s">
        <v>276</v>
      </c>
    </row>
    <row r="234" spans="1:109">
      <c r="A234">
        <v>233</v>
      </c>
      <c r="B234" t="s">
        <v>272</v>
      </c>
      <c r="C234" t="s">
        <v>28</v>
      </c>
      <c r="D234">
        <v>33</v>
      </c>
      <c r="E234">
        <v>1</v>
      </c>
      <c r="F234" t="s">
        <v>50</v>
      </c>
      <c r="G234" t="s">
        <v>277</v>
      </c>
      <c r="H234">
        <v>2025</v>
      </c>
      <c r="I234">
        <v>2024</v>
      </c>
      <c r="J234">
        <v>0</v>
      </c>
      <c r="K234">
        <v>9999999</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2400</v>
      </c>
      <c r="AK234" t="s">
        <v>274</v>
      </c>
      <c r="AL234">
        <v>0</v>
      </c>
      <c r="AM234" t="s">
        <v>274</v>
      </c>
      <c r="AN234" t="s">
        <v>274</v>
      </c>
      <c r="AO234">
        <v>0</v>
      </c>
      <c r="AP234" t="s">
        <v>276</v>
      </c>
      <c r="AQ234" t="s">
        <v>276</v>
      </c>
      <c r="AR234" t="s">
        <v>276</v>
      </c>
      <c r="AS234" t="s">
        <v>276</v>
      </c>
      <c r="AT234" t="s">
        <v>276</v>
      </c>
      <c r="AU234" t="s">
        <v>276</v>
      </c>
      <c r="AV234" t="s">
        <v>276</v>
      </c>
      <c r="AW234" t="s">
        <v>276</v>
      </c>
      <c r="AX234" t="s">
        <v>276</v>
      </c>
      <c r="AY234" t="s">
        <v>276</v>
      </c>
      <c r="AZ234" t="s">
        <v>276</v>
      </c>
      <c r="BA234" t="s">
        <v>276</v>
      </c>
      <c r="BB234" t="s">
        <v>276</v>
      </c>
      <c r="BC234" t="s">
        <v>276</v>
      </c>
      <c r="BD234" t="s">
        <v>276</v>
      </c>
      <c r="BE234" t="s">
        <v>276</v>
      </c>
      <c r="BF234" t="s">
        <v>276</v>
      </c>
      <c r="BG234" t="s">
        <v>276</v>
      </c>
      <c r="BH234" t="s">
        <v>276</v>
      </c>
      <c r="BI234" t="s">
        <v>276</v>
      </c>
      <c r="BJ234" t="s">
        <v>276</v>
      </c>
      <c r="BK234" t="s">
        <v>276</v>
      </c>
      <c r="BL234" t="s">
        <v>276</v>
      </c>
      <c r="BM234" t="s">
        <v>276</v>
      </c>
      <c r="BN234" t="s">
        <v>276</v>
      </c>
      <c r="BO234" t="s">
        <v>276</v>
      </c>
      <c r="BP234" t="s">
        <v>276</v>
      </c>
      <c r="BQ234" t="s">
        <v>276</v>
      </c>
      <c r="BR234" t="s">
        <v>276</v>
      </c>
      <c r="BS234" t="s">
        <v>276</v>
      </c>
      <c r="BT234" t="s">
        <v>276</v>
      </c>
      <c r="BU234" t="s">
        <v>276</v>
      </c>
      <c r="BV234" t="s">
        <v>276</v>
      </c>
      <c r="BW234" t="s">
        <v>276</v>
      </c>
      <c r="BX234" t="s">
        <v>276</v>
      </c>
      <c r="BY234" t="s">
        <v>276</v>
      </c>
      <c r="BZ234" t="s">
        <v>276</v>
      </c>
      <c r="CA234" t="s">
        <v>276</v>
      </c>
      <c r="CB234" t="s">
        <v>276</v>
      </c>
      <c r="CC234" t="s">
        <v>276</v>
      </c>
      <c r="CD234" t="s">
        <v>276</v>
      </c>
      <c r="CE234" t="s">
        <v>276</v>
      </c>
      <c r="CF234" t="s">
        <v>276</v>
      </c>
      <c r="CG234" t="s">
        <v>276</v>
      </c>
      <c r="CH234" t="s">
        <v>276</v>
      </c>
      <c r="CI234" t="s">
        <v>276</v>
      </c>
      <c r="CJ234" t="s">
        <v>276</v>
      </c>
      <c r="CK234" t="s">
        <v>276</v>
      </c>
      <c r="CL234" t="s">
        <v>276</v>
      </c>
      <c r="CM234" t="s">
        <v>276</v>
      </c>
      <c r="CN234" t="s">
        <v>276</v>
      </c>
      <c r="CO234" t="s">
        <v>276</v>
      </c>
      <c r="CP234" t="s">
        <v>276</v>
      </c>
      <c r="CQ234" t="s">
        <v>276</v>
      </c>
      <c r="CR234" t="s">
        <v>276</v>
      </c>
      <c r="CS234" t="s">
        <v>276</v>
      </c>
      <c r="CT234" t="s">
        <v>276</v>
      </c>
      <c r="CU234" t="s">
        <v>276</v>
      </c>
      <c r="CV234" t="s">
        <v>276</v>
      </c>
      <c r="CW234" t="s">
        <v>276</v>
      </c>
      <c r="CX234" t="s">
        <v>276</v>
      </c>
      <c r="CY234" t="s">
        <v>276</v>
      </c>
      <c r="CZ234" t="s">
        <v>276</v>
      </c>
      <c r="DA234" t="s">
        <v>276</v>
      </c>
      <c r="DB234" t="s">
        <v>276</v>
      </c>
      <c r="DC234" t="s">
        <v>276</v>
      </c>
      <c r="DD234" t="s">
        <v>276</v>
      </c>
      <c r="DE234" t="s">
        <v>276</v>
      </c>
    </row>
    <row r="235" spans="1:109">
      <c r="A235">
        <v>234</v>
      </c>
      <c r="B235" t="s">
        <v>272</v>
      </c>
      <c r="C235" t="s">
        <v>29</v>
      </c>
      <c r="D235">
        <v>34</v>
      </c>
      <c r="E235">
        <v>1</v>
      </c>
      <c r="F235" t="s">
        <v>50</v>
      </c>
      <c r="G235" t="s">
        <v>273</v>
      </c>
      <c r="H235">
        <v>2025</v>
      </c>
      <c r="I235">
        <v>2024</v>
      </c>
      <c r="J235">
        <v>0</v>
      </c>
      <c r="K235">
        <v>20000</v>
      </c>
      <c r="L235">
        <v>35000</v>
      </c>
      <c r="M235">
        <v>40000</v>
      </c>
      <c r="N235">
        <v>75000</v>
      </c>
      <c r="O235" s="78">
        <v>500000</v>
      </c>
      <c r="P235" s="78">
        <v>1000000</v>
      </c>
      <c r="Q235">
        <v>9999999</v>
      </c>
      <c r="R235">
        <v>0</v>
      </c>
      <c r="S235">
        <v>0</v>
      </c>
      <c r="T235">
        <v>0</v>
      </c>
      <c r="U235">
        <v>0</v>
      </c>
      <c r="V235">
        <v>0</v>
      </c>
      <c r="W235">
        <v>1.4E-2</v>
      </c>
      <c r="X235">
        <v>1.7500000000000002E-2</v>
      </c>
      <c r="Y235">
        <v>3.5000000000000003E-2</v>
      </c>
      <c r="Z235">
        <v>5.525E-2</v>
      </c>
      <c r="AA235">
        <v>6.3700000000000007E-2</v>
      </c>
      <c r="AB235">
        <v>8.9700000000000002E-2</v>
      </c>
      <c r="AC235">
        <v>0.1075</v>
      </c>
      <c r="AD235">
        <v>0</v>
      </c>
      <c r="AE235">
        <v>0</v>
      </c>
      <c r="AF235">
        <v>0</v>
      </c>
      <c r="AG235">
        <v>0</v>
      </c>
      <c r="AH235">
        <v>0</v>
      </c>
      <c r="AI235">
        <v>0</v>
      </c>
      <c r="AJ235">
        <v>1000</v>
      </c>
      <c r="AK235" t="s">
        <v>274</v>
      </c>
      <c r="AL235">
        <v>1500</v>
      </c>
      <c r="AM235" t="s">
        <v>274</v>
      </c>
      <c r="AN235" t="s">
        <v>274</v>
      </c>
      <c r="AO235">
        <v>0</v>
      </c>
      <c r="AP235" t="s">
        <v>276</v>
      </c>
      <c r="AQ235" t="s">
        <v>276</v>
      </c>
      <c r="AR235" t="s">
        <v>276</v>
      </c>
      <c r="AS235" t="s">
        <v>276</v>
      </c>
      <c r="AT235" t="s">
        <v>276</v>
      </c>
      <c r="AU235" t="s">
        <v>276</v>
      </c>
      <c r="AV235" t="s">
        <v>276</v>
      </c>
      <c r="AW235" t="s">
        <v>276</v>
      </c>
      <c r="AX235" t="s">
        <v>276</v>
      </c>
      <c r="AY235" t="s">
        <v>276</v>
      </c>
      <c r="AZ235" t="s">
        <v>276</v>
      </c>
      <c r="BA235" t="s">
        <v>276</v>
      </c>
      <c r="BB235" t="s">
        <v>276</v>
      </c>
      <c r="BC235" t="s">
        <v>276</v>
      </c>
      <c r="BD235" t="s">
        <v>276</v>
      </c>
      <c r="BE235" t="s">
        <v>276</v>
      </c>
      <c r="BF235" t="s">
        <v>276</v>
      </c>
      <c r="BG235" t="s">
        <v>276</v>
      </c>
      <c r="BH235" t="s">
        <v>276</v>
      </c>
      <c r="BI235" t="s">
        <v>276</v>
      </c>
      <c r="BJ235" t="s">
        <v>276</v>
      </c>
      <c r="BK235" t="s">
        <v>276</v>
      </c>
      <c r="BL235" t="s">
        <v>276</v>
      </c>
      <c r="BM235" t="s">
        <v>276</v>
      </c>
      <c r="BN235" t="s">
        <v>276</v>
      </c>
      <c r="BO235" t="s">
        <v>276</v>
      </c>
      <c r="BP235" t="s">
        <v>276</v>
      </c>
      <c r="BQ235" t="s">
        <v>276</v>
      </c>
      <c r="BR235" t="s">
        <v>276</v>
      </c>
      <c r="BS235" t="s">
        <v>276</v>
      </c>
      <c r="BT235" t="s">
        <v>276</v>
      </c>
      <c r="BU235" t="s">
        <v>276</v>
      </c>
      <c r="BV235" t="s">
        <v>276</v>
      </c>
      <c r="BW235" t="s">
        <v>276</v>
      </c>
      <c r="BX235" t="s">
        <v>276</v>
      </c>
      <c r="BY235" t="s">
        <v>276</v>
      </c>
      <c r="BZ235" t="s">
        <v>276</v>
      </c>
      <c r="CA235" t="s">
        <v>276</v>
      </c>
      <c r="CB235" t="s">
        <v>276</v>
      </c>
      <c r="CC235" t="s">
        <v>276</v>
      </c>
      <c r="CD235" t="s">
        <v>276</v>
      </c>
      <c r="CE235" t="s">
        <v>276</v>
      </c>
      <c r="CF235" t="s">
        <v>276</v>
      </c>
      <c r="CG235" t="s">
        <v>276</v>
      </c>
      <c r="CH235" t="s">
        <v>276</v>
      </c>
      <c r="CI235" t="s">
        <v>276</v>
      </c>
      <c r="CJ235" t="s">
        <v>276</v>
      </c>
      <c r="CK235" t="s">
        <v>276</v>
      </c>
      <c r="CL235" t="s">
        <v>276</v>
      </c>
      <c r="CM235" t="s">
        <v>276</v>
      </c>
      <c r="CN235" t="s">
        <v>276</v>
      </c>
      <c r="CO235" t="s">
        <v>276</v>
      </c>
      <c r="CP235" t="s">
        <v>276</v>
      </c>
      <c r="CQ235" t="s">
        <v>276</v>
      </c>
      <c r="CR235" t="s">
        <v>276</v>
      </c>
      <c r="CS235" t="s">
        <v>276</v>
      </c>
      <c r="CT235" t="s">
        <v>276</v>
      </c>
      <c r="CU235" t="s">
        <v>276</v>
      </c>
      <c r="CV235" t="s">
        <v>276</v>
      </c>
      <c r="CW235" t="s">
        <v>276</v>
      </c>
      <c r="CX235" t="s">
        <v>276</v>
      </c>
      <c r="CY235" t="s">
        <v>276</v>
      </c>
      <c r="CZ235" t="s">
        <v>276</v>
      </c>
      <c r="DA235" t="s">
        <v>276</v>
      </c>
      <c r="DB235" t="s">
        <v>276</v>
      </c>
      <c r="DC235" t="s">
        <v>276</v>
      </c>
      <c r="DD235" t="s">
        <v>276</v>
      </c>
      <c r="DE235" t="s">
        <v>276</v>
      </c>
    </row>
    <row r="236" spans="1:109">
      <c r="A236">
        <v>235</v>
      </c>
      <c r="B236" t="s">
        <v>272</v>
      </c>
      <c r="C236" t="s">
        <v>30</v>
      </c>
      <c r="D236">
        <v>35</v>
      </c>
      <c r="E236">
        <v>1</v>
      </c>
      <c r="F236" t="s">
        <v>50</v>
      </c>
      <c r="G236" t="s">
        <v>273</v>
      </c>
      <c r="H236">
        <v>2025</v>
      </c>
      <c r="I236">
        <v>2024</v>
      </c>
      <c r="J236">
        <v>0</v>
      </c>
      <c r="K236">
        <v>5500</v>
      </c>
      <c r="L236">
        <v>11000</v>
      </c>
      <c r="M236">
        <v>16000</v>
      </c>
      <c r="N236">
        <v>210000</v>
      </c>
      <c r="O236">
        <v>9999999</v>
      </c>
      <c r="P236">
        <v>0</v>
      </c>
      <c r="Q236">
        <v>0</v>
      </c>
      <c r="R236">
        <v>0</v>
      </c>
      <c r="S236">
        <v>0</v>
      </c>
      <c r="T236">
        <v>0</v>
      </c>
      <c r="U236">
        <v>0</v>
      </c>
      <c r="V236">
        <v>0</v>
      </c>
      <c r="W236">
        <v>1.7000000000000001E-2</v>
      </c>
      <c r="X236">
        <v>3.2000000000000001E-2</v>
      </c>
      <c r="Y236">
        <v>4.7E-2</v>
      </c>
      <c r="Z236">
        <v>4.9000000000000002E-2</v>
      </c>
      <c r="AA236">
        <v>5.8999999999999997E-2</v>
      </c>
      <c r="AB236">
        <v>0</v>
      </c>
      <c r="AC236">
        <v>0</v>
      </c>
      <c r="AD236">
        <v>0</v>
      </c>
      <c r="AE236">
        <v>0</v>
      </c>
      <c r="AF236">
        <v>0</v>
      </c>
      <c r="AG236">
        <v>0</v>
      </c>
      <c r="AH236">
        <v>0</v>
      </c>
      <c r="AI236">
        <v>14600</v>
      </c>
      <c r="AJ236">
        <v>0</v>
      </c>
      <c r="AK236" t="s">
        <v>274</v>
      </c>
      <c r="AL236">
        <v>4000</v>
      </c>
      <c r="AM236" t="s">
        <v>274</v>
      </c>
      <c r="AN236" t="s">
        <v>274</v>
      </c>
      <c r="AO236">
        <v>0</v>
      </c>
      <c r="AP236" t="s">
        <v>276</v>
      </c>
      <c r="AQ236" t="s">
        <v>276</v>
      </c>
      <c r="AR236" t="s">
        <v>276</v>
      </c>
      <c r="AS236" t="s">
        <v>276</v>
      </c>
      <c r="AT236" t="s">
        <v>276</v>
      </c>
      <c r="AU236" t="s">
        <v>276</v>
      </c>
      <c r="AV236" t="s">
        <v>276</v>
      </c>
      <c r="AW236" t="s">
        <v>276</v>
      </c>
      <c r="AX236" t="s">
        <v>276</v>
      </c>
      <c r="AY236" t="s">
        <v>276</v>
      </c>
      <c r="AZ236" t="s">
        <v>276</v>
      </c>
      <c r="BA236" t="s">
        <v>276</v>
      </c>
      <c r="BB236" t="s">
        <v>276</v>
      </c>
      <c r="BC236" t="s">
        <v>276</v>
      </c>
      <c r="BD236" t="s">
        <v>276</v>
      </c>
      <c r="BE236" t="s">
        <v>276</v>
      </c>
      <c r="BF236" t="s">
        <v>276</v>
      </c>
      <c r="BG236" t="s">
        <v>276</v>
      </c>
      <c r="BH236" t="s">
        <v>276</v>
      </c>
      <c r="BI236" t="s">
        <v>276</v>
      </c>
      <c r="BJ236" t="s">
        <v>276</v>
      </c>
      <c r="BK236" t="s">
        <v>276</v>
      </c>
      <c r="BL236" t="s">
        <v>276</v>
      </c>
      <c r="BM236" t="s">
        <v>276</v>
      </c>
      <c r="BN236" t="s">
        <v>276</v>
      </c>
      <c r="BO236" t="s">
        <v>276</v>
      </c>
      <c r="BP236" t="s">
        <v>276</v>
      </c>
      <c r="BQ236" t="s">
        <v>276</v>
      </c>
      <c r="BR236" t="s">
        <v>276</v>
      </c>
      <c r="BS236" t="s">
        <v>276</v>
      </c>
      <c r="BT236" t="s">
        <v>276</v>
      </c>
      <c r="BU236" t="s">
        <v>276</v>
      </c>
      <c r="BV236" t="s">
        <v>276</v>
      </c>
      <c r="BW236" t="s">
        <v>276</v>
      </c>
      <c r="BX236" t="s">
        <v>276</v>
      </c>
      <c r="BY236" t="s">
        <v>276</v>
      </c>
      <c r="BZ236" t="s">
        <v>276</v>
      </c>
      <c r="CA236" t="s">
        <v>276</v>
      </c>
      <c r="CB236" t="s">
        <v>276</v>
      </c>
      <c r="CC236" t="s">
        <v>276</v>
      </c>
      <c r="CD236" t="s">
        <v>276</v>
      </c>
      <c r="CE236" t="s">
        <v>276</v>
      </c>
      <c r="CF236" t="s">
        <v>276</v>
      </c>
      <c r="CG236" t="s">
        <v>276</v>
      </c>
      <c r="CH236" t="s">
        <v>276</v>
      </c>
      <c r="CI236" t="s">
        <v>276</v>
      </c>
      <c r="CJ236" t="s">
        <v>276</v>
      </c>
      <c r="CK236" t="s">
        <v>276</v>
      </c>
      <c r="CL236" t="s">
        <v>276</v>
      </c>
      <c r="CM236" t="s">
        <v>276</v>
      </c>
      <c r="CN236" t="s">
        <v>276</v>
      </c>
      <c r="CO236" t="s">
        <v>276</v>
      </c>
      <c r="CP236" t="s">
        <v>276</v>
      </c>
      <c r="CQ236" t="s">
        <v>276</v>
      </c>
      <c r="CR236" t="s">
        <v>276</v>
      </c>
      <c r="CS236" t="s">
        <v>276</v>
      </c>
      <c r="CT236" t="s">
        <v>276</v>
      </c>
      <c r="CU236" t="s">
        <v>276</v>
      </c>
      <c r="CV236" t="s">
        <v>276</v>
      </c>
      <c r="CW236" t="s">
        <v>276</v>
      </c>
      <c r="CX236" t="s">
        <v>276</v>
      </c>
      <c r="CY236" t="s">
        <v>276</v>
      </c>
      <c r="CZ236" t="s">
        <v>276</v>
      </c>
      <c r="DA236" t="s">
        <v>276</v>
      </c>
      <c r="DB236" t="s">
        <v>276</v>
      </c>
      <c r="DC236" t="s">
        <v>276</v>
      </c>
      <c r="DD236" t="s">
        <v>276</v>
      </c>
      <c r="DE236" t="s">
        <v>276</v>
      </c>
    </row>
    <row r="237" spans="1:109">
      <c r="A237">
        <v>236</v>
      </c>
      <c r="B237" t="s">
        <v>272</v>
      </c>
      <c r="C237" t="s">
        <v>31</v>
      </c>
      <c r="D237">
        <v>36</v>
      </c>
      <c r="E237">
        <v>1</v>
      </c>
      <c r="F237" t="s">
        <v>50</v>
      </c>
      <c r="G237" t="s">
        <v>273</v>
      </c>
      <c r="H237">
        <v>2025</v>
      </c>
      <c r="I237">
        <v>2024</v>
      </c>
      <c r="J237">
        <v>0</v>
      </c>
      <c r="K237">
        <v>8500</v>
      </c>
      <c r="L237">
        <v>11700</v>
      </c>
      <c r="M237">
        <v>13900</v>
      </c>
      <c r="N237">
        <v>80650</v>
      </c>
      <c r="O237">
        <v>215400</v>
      </c>
      <c r="P237">
        <v>1077550</v>
      </c>
      <c r="Q237" s="78">
        <v>5000000</v>
      </c>
      <c r="R237" s="78">
        <v>25000000</v>
      </c>
      <c r="S237">
        <v>9999999</v>
      </c>
      <c r="T237">
        <v>0</v>
      </c>
      <c r="U237">
        <v>0</v>
      </c>
      <c r="V237">
        <v>0</v>
      </c>
      <c r="W237">
        <v>0.04</v>
      </c>
      <c r="X237">
        <v>4.4999999999999998E-2</v>
      </c>
      <c r="Y237">
        <v>5.2499999999999998E-2</v>
      </c>
      <c r="Z237">
        <v>5.5E-2</v>
      </c>
      <c r="AA237">
        <v>0.06</v>
      </c>
      <c r="AB237">
        <v>6.8500000000000005E-2</v>
      </c>
      <c r="AC237">
        <v>9.6500000000000002E-2</v>
      </c>
      <c r="AD237">
        <v>0.10299999999999999</v>
      </c>
      <c r="AE237">
        <v>0.109</v>
      </c>
      <c r="AF237">
        <v>0</v>
      </c>
      <c r="AG237">
        <v>0</v>
      </c>
      <c r="AH237">
        <v>0</v>
      </c>
      <c r="AI237">
        <v>8000</v>
      </c>
      <c r="AJ237">
        <v>0</v>
      </c>
      <c r="AK237" t="s">
        <v>274</v>
      </c>
      <c r="AL237">
        <v>1000</v>
      </c>
      <c r="AM237" t="s">
        <v>274</v>
      </c>
      <c r="AN237" t="s">
        <v>274</v>
      </c>
      <c r="AO237">
        <v>0</v>
      </c>
      <c r="AP237" t="s">
        <v>276</v>
      </c>
      <c r="AQ237" t="s">
        <v>276</v>
      </c>
      <c r="AR237" t="s">
        <v>276</v>
      </c>
      <c r="AS237" t="s">
        <v>276</v>
      </c>
      <c r="AT237" t="s">
        <v>276</v>
      </c>
      <c r="AU237" t="s">
        <v>276</v>
      </c>
      <c r="AV237" t="s">
        <v>276</v>
      </c>
      <c r="AW237" t="s">
        <v>276</v>
      </c>
      <c r="AX237" t="s">
        <v>276</v>
      </c>
      <c r="AY237" t="s">
        <v>276</v>
      </c>
      <c r="AZ237" t="s">
        <v>276</v>
      </c>
      <c r="BA237" t="s">
        <v>276</v>
      </c>
      <c r="BB237" t="s">
        <v>276</v>
      </c>
      <c r="BC237" t="s">
        <v>276</v>
      </c>
      <c r="BD237" t="s">
        <v>276</v>
      </c>
      <c r="BE237" t="s">
        <v>276</v>
      </c>
      <c r="BF237" t="s">
        <v>276</v>
      </c>
      <c r="BG237" t="s">
        <v>276</v>
      </c>
      <c r="BH237" t="s">
        <v>276</v>
      </c>
      <c r="BI237" t="s">
        <v>276</v>
      </c>
      <c r="BJ237" t="s">
        <v>276</v>
      </c>
      <c r="BK237" t="s">
        <v>276</v>
      </c>
      <c r="BL237" t="s">
        <v>276</v>
      </c>
      <c r="BM237" t="s">
        <v>276</v>
      </c>
      <c r="BN237" t="s">
        <v>276</v>
      </c>
      <c r="BO237" t="s">
        <v>276</v>
      </c>
      <c r="BP237" t="s">
        <v>276</v>
      </c>
      <c r="BQ237" t="s">
        <v>276</v>
      </c>
      <c r="BR237" t="s">
        <v>276</v>
      </c>
      <c r="BS237" t="s">
        <v>276</v>
      </c>
      <c r="BT237" t="s">
        <v>276</v>
      </c>
      <c r="BU237" t="s">
        <v>276</v>
      </c>
      <c r="BV237" t="s">
        <v>276</v>
      </c>
      <c r="BW237" t="s">
        <v>276</v>
      </c>
      <c r="BX237" t="s">
        <v>276</v>
      </c>
      <c r="BY237" t="s">
        <v>276</v>
      </c>
      <c r="BZ237" t="s">
        <v>276</v>
      </c>
      <c r="CA237" t="s">
        <v>276</v>
      </c>
      <c r="CB237" t="s">
        <v>276</v>
      </c>
      <c r="CC237" t="s">
        <v>276</v>
      </c>
      <c r="CD237" t="s">
        <v>276</v>
      </c>
      <c r="CE237" t="s">
        <v>276</v>
      </c>
      <c r="CF237" t="s">
        <v>276</v>
      </c>
      <c r="CG237" t="s">
        <v>276</v>
      </c>
      <c r="CH237" t="s">
        <v>276</v>
      </c>
      <c r="CI237" t="s">
        <v>276</v>
      </c>
      <c r="CJ237" t="s">
        <v>276</v>
      </c>
      <c r="CK237" t="s">
        <v>276</v>
      </c>
      <c r="CL237" t="s">
        <v>276</v>
      </c>
      <c r="CM237" t="s">
        <v>276</v>
      </c>
      <c r="CN237" t="s">
        <v>276</v>
      </c>
      <c r="CO237" t="s">
        <v>276</v>
      </c>
      <c r="CP237" t="s">
        <v>276</v>
      </c>
      <c r="CQ237" t="s">
        <v>276</v>
      </c>
      <c r="CR237" t="s">
        <v>276</v>
      </c>
      <c r="CS237" t="s">
        <v>276</v>
      </c>
      <c r="CT237" t="s">
        <v>276</v>
      </c>
      <c r="CU237" t="s">
        <v>276</v>
      </c>
      <c r="CV237" t="s">
        <v>276</v>
      </c>
      <c r="CW237" t="s">
        <v>276</v>
      </c>
      <c r="CX237" t="s">
        <v>276</v>
      </c>
      <c r="CY237" t="s">
        <v>276</v>
      </c>
      <c r="CZ237" t="s">
        <v>276</v>
      </c>
      <c r="DA237" t="s">
        <v>276</v>
      </c>
      <c r="DB237" t="s">
        <v>276</v>
      </c>
      <c r="DC237" t="s">
        <v>276</v>
      </c>
      <c r="DD237" t="s">
        <v>276</v>
      </c>
      <c r="DE237" t="s">
        <v>276</v>
      </c>
    </row>
    <row r="238" spans="1:109">
      <c r="A238">
        <v>237</v>
      </c>
      <c r="B238" t="s">
        <v>272</v>
      </c>
      <c r="C238" t="s">
        <v>32</v>
      </c>
      <c r="D238">
        <v>37</v>
      </c>
      <c r="E238">
        <v>1</v>
      </c>
      <c r="F238" t="s">
        <v>50</v>
      </c>
      <c r="G238" t="s">
        <v>273</v>
      </c>
      <c r="H238">
        <v>2025</v>
      </c>
      <c r="I238">
        <v>2024</v>
      </c>
      <c r="J238">
        <v>0</v>
      </c>
      <c r="K238">
        <v>9999999</v>
      </c>
      <c r="L238">
        <v>0</v>
      </c>
      <c r="M238">
        <v>0</v>
      </c>
      <c r="N238">
        <v>0</v>
      </c>
      <c r="O238">
        <v>0</v>
      </c>
      <c r="P238">
        <v>0</v>
      </c>
      <c r="Q238">
        <v>0</v>
      </c>
      <c r="R238">
        <v>0</v>
      </c>
      <c r="S238">
        <v>0</v>
      </c>
      <c r="T238">
        <v>0</v>
      </c>
      <c r="U238">
        <v>0</v>
      </c>
      <c r="V238">
        <v>0</v>
      </c>
      <c r="W238">
        <v>4.4999999999999998E-2</v>
      </c>
      <c r="X238">
        <v>0</v>
      </c>
      <c r="Y238">
        <v>0</v>
      </c>
      <c r="Z238">
        <v>0</v>
      </c>
      <c r="AA238">
        <v>0</v>
      </c>
      <c r="AB238">
        <v>0</v>
      </c>
      <c r="AC238">
        <v>0</v>
      </c>
      <c r="AD238">
        <v>0</v>
      </c>
      <c r="AE238">
        <v>0</v>
      </c>
      <c r="AF238">
        <v>0</v>
      </c>
      <c r="AG238">
        <v>0</v>
      </c>
      <c r="AH238">
        <v>0</v>
      </c>
      <c r="AI238">
        <v>12750</v>
      </c>
      <c r="AJ238">
        <v>0</v>
      </c>
      <c r="AK238" t="s">
        <v>274</v>
      </c>
      <c r="AL238">
        <v>0</v>
      </c>
      <c r="AM238" t="s">
        <v>274</v>
      </c>
      <c r="AN238" t="s">
        <v>274</v>
      </c>
      <c r="AO238">
        <v>0</v>
      </c>
      <c r="AP238" t="s">
        <v>276</v>
      </c>
      <c r="AQ238" t="s">
        <v>276</v>
      </c>
      <c r="AR238" t="s">
        <v>276</v>
      </c>
      <c r="AS238" t="s">
        <v>276</v>
      </c>
      <c r="AT238" t="s">
        <v>276</v>
      </c>
      <c r="AU238" t="s">
        <v>276</v>
      </c>
      <c r="AV238" t="s">
        <v>276</v>
      </c>
      <c r="AW238" t="s">
        <v>276</v>
      </c>
      <c r="AX238" t="s">
        <v>276</v>
      </c>
      <c r="AY238" t="s">
        <v>276</v>
      </c>
      <c r="AZ238" t="s">
        <v>276</v>
      </c>
      <c r="BA238" t="s">
        <v>276</v>
      </c>
      <c r="BB238" t="s">
        <v>276</v>
      </c>
      <c r="BC238" t="s">
        <v>276</v>
      </c>
      <c r="BD238" t="s">
        <v>276</v>
      </c>
      <c r="BE238" t="s">
        <v>276</v>
      </c>
      <c r="BF238" t="s">
        <v>276</v>
      </c>
      <c r="BG238" t="s">
        <v>276</v>
      </c>
      <c r="BH238" t="s">
        <v>276</v>
      </c>
      <c r="BI238" t="s">
        <v>276</v>
      </c>
      <c r="BJ238" t="s">
        <v>276</v>
      </c>
      <c r="BK238" t="s">
        <v>276</v>
      </c>
      <c r="BL238" t="s">
        <v>276</v>
      </c>
      <c r="BM238" t="s">
        <v>276</v>
      </c>
      <c r="BN238" t="s">
        <v>276</v>
      </c>
      <c r="BO238" t="s">
        <v>276</v>
      </c>
      <c r="BP238" t="s">
        <v>276</v>
      </c>
      <c r="BQ238" t="s">
        <v>276</v>
      </c>
      <c r="BR238" t="s">
        <v>276</v>
      </c>
      <c r="BS238" t="s">
        <v>276</v>
      </c>
      <c r="BT238" t="s">
        <v>276</v>
      </c>
      <c r="BU238" t="s">
        <v>276</v>
      </c>
      <c r="BV238" t="s">
        <v>276</v>
      </c>
      <c r="BW238" t="s">
        <v>276</v>
      </c>
      <c r="BX238" t="s">
        <v>276</v>
      </c>
      <c r="BY238" t="s">
        <v>276</v>
      </c>
      <c r="BZ238" t="s">
        <v>276</v>
      </c>
      <c r="CA238" t="s">
        <v>276</v>
      </c>
      <c r="CB238" t="s">
        <v>276</v>
      </c>
      <c r="CC238" t="s">
        <v>276</v>
      </c>
      <c r="CD238" t="s">
        <v>276</v>
      </c>
      <c r="CE238" t="s">
        <v>276</v>
      </c>
      <c r="CF238" t="s">
        <v>276</v>
      </c>
      <c r="CG238" t="s">
        <v>276</v>
      </c>
      <c r="CH238" t="s">
        <v>276</v>
      </c>
      <c r="CI238" t="s">
        <v>276</v>
      </c>
      <c r="CJ238" t="s">
        <v>276</v>
      </c>
      <c r="CK238" t="s">
        <v>276</v>
      </c>
      <c r="CL238" t="s">
        <v>276</v>
      </c>
      <c r="CM238" t="s">
        <v>276</v>
      </c>
      <c r="CN238" t="s">
        <v>276</v>
      </c>
      <c r="CO238" t="s">
        <v>276</v>
      </c>
      <c r="CP238" t="s">
        <v>276</v>
      </c>
      <c r="CQ238" t="s">
        <v>276</v>
      </c>
      <c r="CR238" t="s">
        <v>276</v>
      </c>
      <c r="CS238" t="s">
        <v>276</v>
      </c>
      <c r="CT238" t="s">
        <v>276</v>
      </c>
      <c r="CU238" t="s">
        <v>276</v>
      </c>
      <c r="CV238" t="s">
        <v>276</v>
      </c>
      <c r="CW238" t="s">
        <v>276</v>
      </c>
      <c r="CX238" t="s">
        <v>276</v>
      </c>
      <c r="CY238" t="s">
        <v>276</v>
      </c>
      <c r="CZ238" t="s">
        <v>276</v>
      </c>
      <c r="DA238" t="s">
        <v>276</v>
      </c>
      <c r="DB238" t="s">
        <v>276</v>
      </c>
      <c r="DC238" t="s">
        <v>276</v>
      </c>
      <c r="DD238" t="s">
        <v>276</v>
      </c>
      <c r="DE238" t="s">
        <v>276</v>
      </c>
    </row>
    <row r="239" spans="1:109">
      <c r="A239">
        <v>238</v>
      </c>
      <c r="B239" t="s">
        <v>272</v>
      </c>
      <c r="C239" t="s">
        <v>33</v>
      </c>
      <c r="D239">
        <v>38</v>
      </c>
      <c r="E239">
        <v>1</v>
      </c>
      <c r="F239" t="s">
        <v>50</v>
      </c>
      <c r="G239" t="s">
        <v>273</v>
      </c>
      <c r="H239">
        <v>2025</v>
      </c>
      <c r="I239">
        <v>2024</v>
      </c>
      <c r="J239">
        <v>44725</v>
      </c>
      <c r="K239">
        <v>225975</v>
      </c>
      <c r="L239">
        <v>9999999</v>
      </c>
      <c r="M239">
        <v>0</v>
      </c>
      <c r="N239">
        <v>0</v>
      </c>
      <c r="O239">
        <v>0</v>
      </c>
      <c r="P239">
        <v>0</v>
      </c>
      <c r="Q239">
        <v>0</v>
      </c>
      <c r="R239">
        <v>0</v>
      </c>
      <c r="S239">
        <v>0</v>
      </c>
      <c r="T239">
        <v>0</v>
      </c>
      <c r="U239">
        <v>0</v>
      </c>
      <c r="V239">
        <v>0</v>
      </c>
      <c r="W239">
        <v>1.95E-2</v>
      </c>
      <c r="X239">
        <v>2.5000000000000001E-2</v>
      </c>
      <c r="Y239">
        <v>0</v>
      </c>
      <c r="Z239">
        <v>0</v>
      </c>
      <c r="AA239">
        <v>0</v>
      </c>
      <c r="AB239">
        <v>0</v>
      </c>
      <c r="AC239">
        <v>0</v>
      </c>
      <c r="AD239">
        <v>0</v>
      </c>
      <c r="AE239">
        <v>0</v>
      </c>
      <c r="AF239">
        <v>0</v>
      </c>
      <c r="AG239">
        <v>0</v>
      </c>
      <c r="AH239">
        <v>0</v>
      </c>
      <c r="AI239">
        <v>14600</v>
      </c>
      <c r="AJ239">
        <v>0</v>
      </c>
      <c r="AK239" t="s">
        <v>274</v>
      </c>
      <c r="AL239">
        <v>0</v>
      </c>
      <c r="AM239" t="s">
        <v>274</v>
      </c>
      <c r="AN239" t="s">
        <v>274</v>
      </c>
      <c r="AO239">
        <v>0</v>
      </c>
      <c r="AP239" t="s">
        <v>276</v>
      </c>
      <c r="AQ239" t="s">
        <v>276</v>
      </c>
      <c r="AR239" t="s">
        <v>276</v>
      </c>
      <c r="AS239" t="s">
        <v>276</v>
      </c>
      <c r="AT239" t="s">
        <v>276</v>
      </c>
      <c r="AU239" t="s">
        <v>276</v>
      </c>
      <c r="AV239" t="s">
        <v>276</v>
      </c>
      <c r="AW239" t="s">
        <v>276</v>
      </c>
      <c r="AX239" t="s">
        <v>276</v>
      </c>
      <c r="AY239" t="s">
        <v>276</v>
      </c>
      <c r="AZ239" t="s">
        <v>276</v>
      </c>
      <c r="BA239" t="s">
        <v>276</v>
      </c>
      <c r="BB239" t="s">
        <v>276</v>
      </c>
      <c r="BC239" t="s">
        <v>276</v>
      </c>
      <c r="BD239" t="s">
        <v>276</v>
      </c>
      <c r="BE239" t="s">
        <v>276</v>
      </c>
      <c r="BF239" t="s">
        <v>276</v>
      </c>
      <c r="BG239" t="s">
        <v>276</v>
      </c>
      <c r="BH239" t="s">
        <v>276</v>
      </c>
      <c r="BI239" t="s">
        <v>276</v>
      </c>
      <c r="BJ239" t="s">
        <v>276</v>
      </c>
      <c r="BK239" t="s">
        <v>276</v>
      </c>
      <c r="BL239" t="s">
        <v>276</v>
      </c>
      <c r="BM239" t="s">
        <v>276</v>
      </c>
      <c r="BN239" t="s">
        <v>276</v>
      </c>
      <c r="BO239" t="s">
        <v>276</v>
      </c>
      <c r="BP239" t="s">
        <v>276</v>
      </c>
      <c r="BQ239" t="s">
        <v>276</v>
      </c>
      <c r="BR239" t="s">
        <v>276</v>
      </c>
      <c r="BS239" t="s">
        <v>276</v>
      </c>
      <c r="BT239" t="s">
        <v>276</v>
      </c>
      <c r="BU239" t="s">
        <v>276</v>
      </c>
      <c r="BV239" t="s">
        <v>276</v>
      </c>
      <c r="BW239" t="s">
        <v>276</v>
      </c>
      <c r="BX239" t="s">
        <v>276</v>
      </c>
      <c r="BY239" t="s">
        <v>276</v>
      </c>
      <c r="BZ239" t="s">
        <v>276</v>
      </c>
      <c r="CA239" t="s">
        <v>276</v>
      </c>
      <c r="CB239" t="s">
        <v>276</v>
      </c>
      <c r="CC239" t="s">
        <v>276</v>
      </c>
      <c r="CD239" t="s">
        <v>276</v>
      </c>
      <c r="CE239" t="s">
        <v>276</v>
      </c>
      <c r="CF239" t="s">
        <v>276</v>
      </c>
      <c r="CG239" t="s">
        <v>276</v>
      </c>
      <c r="CH239" t="s">
        <v>276</v>
      </c>
      <c r="CI239" t="s">
        <v>276</v>
      </c>
      <c r="CJ239" t="s">
        <v>276</v>
      </c>
      <c r="CK239" t="s">
        <v>276</v>
      </c>
      <c r="CL239" t="s">
        <v>276</v>
      </c>
      <c r="CM239" t="s">
        <v>276</v>
      </c>
      <c r="CN239" t="s">
        <v>276</v>
      </c>
      <c r="CO239" t="s">
        <v>276</v>
      </c>
      <c r="CP239" t="s">
        <v>276</v>
      </c>
      <c r="CQ239" t="s">
        <v>276</v>
      </c>
      <c r="CR239" t="s">
        <v>276</v>
      </c>
      <c r="CS239" t="s">
        <v>276</v>
      </c>
      <c r="CT239" t="s">
        <v>276</v>
      </c>
      <c r="CU239" t="s">
        <v>276</v>
      </c>
      <c r="CV239" t="s">
        <v>276</v>
      </c>
      <c r="CW239" t="s">
        <v>276</v>
      </c>
      <c r="CX239" t="s">
        <v>276</v>
      </c>
      <c r="CY239" t="s">
        <v>276</v>
      </c>
      <c r="CZ239" t="s">
        <v>276</v>
      </c>
      <c r="DA239" t="s">
        <v>276</v>
      </c>
      <c r="DB239" t="s">
        <v>276</v>
      </c>
      <c r="DC239" t="s">
        <v>276</v>
      </c>
      <c r="DD239" t="s">
        <v>276</v>
      </c>
      <c r="DE239" t="s">
        <v>276</v>
      </c>
    </row>
    <row r="240" spans="1:109">
      <c r="A240">
        <v>239</v>
      </c>
      <c r="B240" t="s">
        <v>272</v>
      </c>
      <c r="C240" t="s">
        <v>34</v>
      </c>
      <c r="D240">
        <v>39</v>
      </c>
      <c r="E240">
        <v>1</v>
      </c>
      <c r="F240" t="s">
        <v>50</v>
      </c>
      <c r="G240" t="s">
        <v>273</v>
      </c>
      <c r="H240">
        <v>2025</v>
      </c>
      <c r="I240">
        <v>2024</v>
      </c>
      <c r="J240">
        <v>26050</v>
      </c>
      <c r="K240">
        <v>92150</v>
      </c>
      <c r="L240">
        <v>9999999</v>
      </c>
      <c r="M240">
        <v>0</v>
      </c>
      <c r="N240">
        <v>0</v>
      </c>
      <c r="O240">
        <v>0</v>
      </c>
      <c r="P240">
        <v>0</v>
      </c>
      <c r="Q240">
        <v>0</v>
      </c>
      <c r="R240">
        <v>0</v>
      </c>
      <c r="S240">
        <v>0</v>
      </c>
      <c r="T240">
        <v>0</v>
      </c>
      <c r="U240">
        <v>0</v>
      </c>
      <c r="V240">
        <v>0</v>
      </c>
      <c r="W240">
        <v>2.75E-2</v>
      </c>
      <c r="X240">
        <v>3.5000000000000003E-2</v>
      </c>
      <c r="Y240">
        <v>0</v>
      </c>
      <c r="Z240">
        <v>0</v>
      </c>
      <c r="AA240">
        <v>0</v>
      </c>
      <c r="AB240">
        <v>0</v>
      </c>
      <c r="AC240">
        <v>0</v>
      </c>
      <c r="AD240">
        <v>0</v>
      </c>
      <c r="AE240">
        <v>0</v>
      </c>
      <c r="AF240">
        <v>0</v>
      </c>
      <c r="AG240">
        <v>0</v>
      </c>
      <c r="AH240">
        <v>0</v>
      </c>
      <c r="AI240">
        <v>0</v>
      </c>
      <c r="AJ240">
        <v>2400</v>
      </c>
      <c r="AK240" t="s">
        <v>274</v>
      </c>
      <c r="AL240">
        <v>2500</v>
      </c>
      <c r="AM240" t="s">
        <v>274</v>
      </c>
      <c r="AN240" t="s">
        <v>274</v>
      </c>
      <c r="AO240">
        <v>0</v>
      </c>
      <c r="AP240" t="s">
        <v>276</v>
      </c>
      <c r="AQ240" t="s">
        <v>276</v>
      </c>
      <c r="AR240" t="s">
        <v>276</v>
      </c>
      <c r="AS240" t="s">
        <v>276</v>
      </c>
      <c r="AT240" t="s">
        <v>276</v>
      </c>
      <c r="AU240" t="s">
        <v>276</v>
      </c>
      <c r="AV240" t="s">
        <v>276</v>
      </c>
      <c r="AW240" t="s">
        <v>276</v>
      </c>
      <c r="AX240" t="s">
        <v>276</v>
      </c>
      <c r="AY240" t="s">
        <v>276</v>
      </c>
      <c r="AZ240" t="s">
        <v>276</v>
      </c>
      <c r="BA240" t="s">
        <v>276</v>
      </c>
      <c r="BB240" t="s">
        <v>276</v>
      </c>
      <c r="BC240" t="s">
        <v>276</v>
      </c>
      <c r="BD240" t="s">
        <v>276</v>
      </c>
      <c r="BE240" t="s">
        <v>276</v>
      </c>
      <c r="BF240" t="s">
        <v>276</v>
      </c>
      <c r="BG240" t="s">
        <v>276</v>
      </c>
      <c r="BH240" t="s">
        <v>276</v>
      </c>
      <c r="BI240" t="s">
        <v>276</v>
      </c>
      <c r="BJ240" t="s">
        <v>276</v>
      </c>
      <c r="BK240" t="s">
        <v>276</v>
      </c>
      <c r="BL240" t="s">
        <v>276</v>
      </c>
      <c r="BM240" t="s">
        <v>276</v>
      </c>
      <c r="BN240" t="s">
        <v>276</v>
      </c>
      <c r="BO240" t="s">
        <v>276</v>
      </c>
      <c r="BP240" t="s">
        <v>276</v>
      </c>
      <c r="BQ240" t="s">
        <v>276</v>
      </c>
      <c r="BR240" t="s">
        <v>276</v>
      </c>
      <c r="BS240" t="s">
        <v>276</v>
      </c>
      <c r="BT240" t="s">
        <v>276</v>
      </c>
      <c r="BU240" t="s">
        <v>276</v>
      </c>
      <c r="BV240" t="s">
        <v>276</v>
      </c>
      <c r="BW240" t="s">
        <v>276</v>
      </c>
      <c r="BX240" t="s">
        <v>276</v>
      </c>
      <c r="BY240" t="s">
        <v>276</v>
      </c>
      <c r="BZ240" t="s">
        <v>276</v>
      </c>
      <c r="CA240" t="s">
        <v>276</v>
      </c>
      <c r="CB240" t="s">
        <v>276</v>
      </c>
      <c r="CC240" t="s">
        <v>276</v>
      </c>
      <c r="CD240" t="s">
        <v>276</v>
      </c>
      <c r="CE240" t="s">
        <v>276</v>
      </c>
      <c r="CF240" t="s">
        <v>276</v>
      </c>
      <c r="CG240" t="s">
        <v>276</v>
      </c>
      <c r="CH240" t="s">
        <v>276</v>
      </c>
      <c r="CI240" t="s">
        <v>276</v>
      </c>
      <c r="CJ240">
        <v>40000</v>
      </c>
      <c r="CK240">
        <v>80000</v>
      </c>
      <c r="CL240">
        <v>2150</v>
      </c>
      <c r="CM240">
        <v>1900</v>
      </c>
      <c r="CN240" t="s">
        <v>276</v>
      </c>
      <c r="CO240" t="s">
        <v>276</v>
      </c>
      <c r="CP240" t="s">
        <v>276</v>
      </c>
      <c r="CQ240" t="s">
        <v>276</v>
      </c>
      <c r="CR240" t="s">
        <v>276</v>
      </c>
      <c r="CS240" t="s">
        <v>276</v>
      </c>
      <c r="CT240" t="s">
        <v>276</v>
      </c>
      <c r="CU240" t="s">
        <v>276</v>
      </c>
      <c r="CV240" t="s">
        <v>276</v>
      </c>
      <c r="CW240" t="s">
        <v>276</v>
      </c>
      <c r="CX240" t="s">
        <v>276</v>
      </c>
      <c r="CY240" t="s">
        <v>276</v>
      </c>
      <c r="CZ240" t="s">
        <v>276</v>
      </c>
      <c r="DA240" t="s">
        <v>276</v>
      </c>
      <c r="DB240" t="s">
        <v>276</v>
      </c>
      <c r="DC240" t="s">
        <v>276</v>
      </c>
      <c r="DD240" t="s">
        <v>276</v>
      </c>
      <c r="DE240" t="s">
        <v>276</v>
      </c>
    </row>
    <row r="241" spans="1:109">
      <c r="A241">
        <v>240</v>
      </c>
      <c r="B241" t="s">
        <v>272</v>
      </c>
      <c r="C241" t="s">
        <v>35</v>
      </c>
      <c r="D241">
        <v>40</v>
      </c>
      <c r="E241">
        <v>1</v>
      </c>
      <c r="F241" t="s">
        <v>50</v>
      </c>
      <c r="G241" t="s">
        <v>273</v>
      </c>
      <c r="H241">
        <v>2025</v>
      </c>
      <c r="I241">
        <v>2024</v>
      </c>
      <c r="J241">
        <v>0</v>
      </c>
      <c r="K241">
        <v>1000</v>
      </c>
      <c r="L241">
        <v>2500</v>
      </c>
      <c r="M241">
        <v>3750</v>
      </c>
      <c r="N241">
        <v>4900</v>
      </c>
      <c r="O241">
        <v>7200</v>
      </c>
      <c r="P241">
        <v>9999999</v>
      </c>
      <c r="Q241">
        <v>0</v>
      </c>
      <c r="R241">
        <v>0</v>
      </c>
      <c r="S241">
        <v>0</v>
      </c>
      <c r="T241">
        <v>0</v>
      </c>
      <c r="U241">
        <v>0</v>
      </c>
      <c r="V241">
        <v>0</v>
      </c>
      <c r="W241">
        <v>2.5000000000000001E-3</v>
      </c>
      <c r="X241">
        <v>7.4999999999999997E-3</v>
      </c>
      <c r="Y241">
        <v>1.7500000000000002E-2</v>
      </c>
      <c r="Z241">
        <v>2.75E-2</v>
      </c>
      <c r="AA241">
        <v>3.7499999999999999E-2</v>
      </c>
      <c r="AB241">
        <v>4.7500000000000001E-2</v>
      </c>
      <c r="AC241">
        <v>0</v>
      </c>
      <c r="AD241">
        <v>0</v>
      </c>
      <c r="AE241">
        <v>0</v>
      </c>
      <c r="AF241">
        <v>0</v>
      </c>
      <c r="AG241">
        <v>0</v>
      </c>
      <c r="AH241">
        <v>0</v>
      </c>
      <c r="AI241">
        <v>6350</v>
      </c>
      <c r="AJ241">
        <v>1000</v>
      </c>
      <c r="AK241" t="s">
        <v>274</v>
      </c>
      <c r="AL241">
        <v>1000</v>
      </c>
      <c r="AM241" t="s">
        <v>274</v>
      </c>
      <c r="AN241" t="s">
        <v>274</v>
      </c>
      <c r="AO241">
        <v>0</v>
      </c>
      <c r="AP241" t="s">
        <v>276</v>
      </c>
      <c r="AQ241" t="s">
        <v>276</v>
      </c>
      <c r="AR241" t="s">
        <v>276</v>
      </c>
      <c r="AS241" t="s">
        <v>276</v>
      </c>
      <c r="AT241" t="s">
        <v>276</v>
      </c>
      <c r="AU241" t="s">
        <v>276</v>
      </c>
      <c r="AV241" t="s">
        <v>276</v>
      </c>
      <c r="AW241" t="s">
        <v>276</v>
      </c>
      <c r="AX241" t="s">
        <v>276</v>
      </c>
      <c r="AY241" t="s">
        <v>276</v>
      </c>
      <c r="AZ241" t="s">
        <v>276</v>
      </c>
      <c r="BA241" t="s">
        <v>276</v>
      </c>
      <c r="BB241" t="s">
        <v>276</v>
      </c>
      <c r="BC241" t="s">
        <v>276</v>
      </c>
      <c r="BD241" t="s">
        <v>276</v>
      </c>
      <c r="BE241" t="s">
        <v>276</v>
      </c>
      <c r="BF241" t="s">
        <v>276</v>
      </c>
      <c r="BG241" t="s">
        <v>276</v>
      </c>
      <c r="BH241" t="s">
        <v>276</v>
      </c>
      <c r="BI241" t="s">
        <v>276</v>
      </c>
      <c r="BJ241" t="s">
        <v>276</v>
      </c>
      <c r="BK241" t="s">
        <v>276</v>
      </c>
      <c r="BL241" t="s">
        <v>276</v>
      </c>
      <c r="BM241" t="s">
        <v>276</v>
      </c>
      <c r="BN241" t="s">
        <v>276</v>
      </c>
      <c r="BO241" t="s">
        <v>276</v>
      </c>
      <c r="BP241" t="s">
        <v>276</v>
      </c>
      <c r="BQ241" t="s">
        <v>276</v>
      </c>
      <c r="BR241" t="s">
        <v>276</v>
      </c>
      <c r="BS241" t="s">
        <v>276</v>
      </c>
      <c r="BT241" t="s">
        <v>276</v>
      </c>
      <c r="BU241" t="s">
        <v>276</v>
      </c>
      <c r="BV241" t="s">
        <v>276</v>
      </c>
      <c r="BW241" t="s">
        <v>276</v>
      </c>
      <c r="BX241" t="s">
        <v>276</v>
      </c>
      <c r="BY241" t="s">
        <v>276</v>
      </c>
      <c r="BZ241" t="s">
        <v>276</v>
      </c>
      <c r="CA241" t="s">
        <v>276</v>
      </c>
      <c r="CB241" t="s">
        <v>276</v>
      </c>
      <c r="CC241" t="s">
        <v>276</v>
      </c>
      <c r="CD241" t="s">
        <v>276</v>
      </c>
      <c r="CE241" t="s">
        <v>276</v>
      </c>
      <c r="CF241" t="s">
        <v>276</v>
      </c>
      <c r="CG241" t="s">
        <v>276</v>
      </c>
      <c r="CH241" t="s">
        <v>276</v>
      </c>
      <c r="CI241" t="s">
        <v>276</v>
      </c>
      <c r="CJ241" t="s">
        <v>276</v>
      </c>
      <c r="CK241" t="s">
        <v>276</v>
      </c>
      <c r="CL241" t="s">
        <v>276</v>
      </c>
      <c r="CM241" t="s">
        <v>276</v>
      </c>
      <c r="CN241" t="s">
        <v>276</v>
      </c>
      <c r="CO241" t="s">
        <v>276</v>
      </c>
      <c r="CP241" t="s">
        <v>276</v>
      </c>
      <c r="CQ241" t="s">
        <v>276</v>
      </c>
      <c r="CR241" t="s">
        <v>276</v>
      </c>
      <c r="CS241" t="s">
        <v>276</v>
      </c>
      <c r="CT241" t="s">
        <v>276</v>
      </c>
      <c r="CU241" t="s">
        <v>276</v>
      </c>
      <c r="CV241" t="s">
        <v>276</v>
      </c>
      <c r="CW241" t="s">
        <v>276</v>
      </c>
      <c r="CX241" t="s">
        <v>276</v>
      </c>
      <c r="CY241" t="s">
        <v>276</v>
      </c>
      <c r="CZ241" t="s">
        <v>276</v>
      </c>
      <c r="DA241" t="s">
        <v>276</v>
      </c>
      <c r="DB241" t="s">
        <v>276</v>
      </c>
      <c r="DC241" t="s">
        <v>276</v>
      </c>
      <c r="DD241" t="s">
        <v>276</v>
      </c>
      <c r="DE241" t="s">
        <v>276</v>
      </c>
    </row>
    <row r="242" spans="1:109">
      <c r="A242">
        <v>241</v>
      </c>
      <c r="B242" t="s">
        <v>272</v>
      </c>
      <c r="C242" t="s">
        <v>36</v>
      </c>
      <c r="D242">
        <v>41</v>
      </c>
      <c r="E242">
        <v>1</v>
      </c>
      <c r="F242" t="s">
        <v>50</v>
      </c>
      <c r="G242" t="s">
        <v>273</v>
      </c>
      <c r="H242">
        <v>2025</v>
      </c>
      <c r="I242">
        <v>2024</v>
      </c>
      <c r="J242">
        <v>0</v>
      </c>
      <c r="K242">
        <v>4300</v>
      </c>
      <c r="L242">
        <v>10750</v>
      </c>
      <c r="M242">
        <v>125000</v>
      </c>
      <c r="N242">
        <v>9999999</v>
      </c>
      <c r="O242">
        <v>0</v>
      </c>
      <c r="P242">
        <v>0</v>
      </c>
      <c r="Q242">
        <v>0</v>
      </c>
      <c r="R242">
        <v>0</v>
      </c>
      <c r="S242">
        <v>0</v>
      </c>
      <c r="T242">
        <v>0</v>
      </c>
      <c r="U242">
        <v>0</v>
      </c>
      <c r="V242">
        <v>0</v>
      </c>
      <c r="W242">
        <v>4.7500000000000001E-2</v>
      </c>
      <c r="X242">
        <v>6.7500000000000004E-2</v>
      </c>
      <c r="Y242">
        <v>8.7499999999999994E-2</v>
      </c>
      <c r="Z242">
        <v>9.9000000000000005E-2</v>
      </c>
      <c r="AA242">
        <v>0</v>
      </c>
      <c r="AB242">
        <v>0</v>
      </c>
      <c r="AC242">
        <v>0</v>
      </c>
      <c r="AD242">
        <v>0</v>
      </c>
      <c r="AE242">
        <v>0</v>
      </c>
      <c r="AF242">
        <v>0</v>
      </c>
      <c r="AG242">
        <v>0</v>
      </c>
      <c r="AH242">
        <v>0</v>
      </c>
      <c r="AI242">
        <v>2745</v>
      </c>
      <c r="AJ242">
        <v>249</v>
      </c>
      <c r="AK242" t="s">
        <v>275</v>
      </c>
      <c r="AL242">
        <v>249</v>
      </c>
      <c r="AM242" t="s">
        <v>275</v>
      </c>
      <c r="AN242" t="s">
        <v>275</v>
      </c>
      <c r="AO242">
        <v>7800</v>
      </c>
      <c r="AP242" t="s">
        <v>276</v>
      </c>
      <c r="AQ242" t="s">
        <v>276</v>
      </c>
      <c r="AR242" t="s">
        <v>276</v>
      </c>
      <c r="AS242" t="s">
        <v>276</v>
      </c>
      <c r="AT242" t="s">
        <v>276</v>
      </c>
      <c r="AU242" t="s">
        <v>276</v>
      </c>
      <c r="AV242" t="s">
        <v>276</v>
      </c>
      <c r="AW242" t="s">
        <v>276</v>
      </c>
      <c r="AX242" t="s">
        <v>276</v>
      </c>
      <c r="AY242" t="s">
        <v>276</v>
      </c>
      <c r="AZ242" t="s">
        <v>276</v>
      </c>
      <c r="BA242" t="s">
        <v>276</v>
      </c>
      <c r="BB242" t="s">
        <v>276</v>
      </c>
      <c r="BC242" t="s">
        <v>276</v>
      </c>
      <c r="BD242" t="s">
        <v>276</v>
      </c>
      <c r="BE242" t="s">
        <v>276</v>
      </c>
      <c r="BF242" t="s">
        <v>276</v>
      </c>
      <c r="BG242" t="s">
        <v>276</v>
      </c>
      <c r="BH242" t="s">
        <v>276</v>
      </c>
      <c r="BI242" t="s">
        <v>276</v>
      </c>
      <c r="BJ242" t="s">
        <v>276</v>
      </c>
      <c r="BK242" t="s">
        <v>276</v>
      </c>
      <c r="BL242" t="s">
        <v>276</v>
      </c>
      <c r="BM242" t="s">
        <v>276</v>
      </c>
      <c r="BN242" t="s">
        <v>276</v>
      </c>
      <c r="BO242" t="s">
        <v>276</v>
      </c>
      <c r="BP242" t="s">
        <v>276</v>
      </c>
      <c r="BQ242" t="s">
        <v>276</v>
      </c>
      <c r="BR242" t="s">
        <v>276</v>
      </c>
      <c r="BS242" t="s">
        <v>276</v>
      </c>
      <c r="BT242" t="s">
        <v>276</v>
      </c>
      <c r="BU242" t="s">
        <v>276</v>
      </c>
      <c r="BV242" t="s">
        <v>276</v>
      </c>
      <c r="BW242" t="s">
        <v>276</v>
      </c>
      <c r="BX242" t="s">
        <v>276</v>
      </c>
      <c r="BY242" t="s">
        <v>276</v>
      </c>
      <c r="BZ242" t="s">
        <v>276</v>
      </c>
      <c r="CA242" t="s">
        <v>276</v>
      </c>
      <c r="CB242" t="s">
        <v>276</v>
      </c>
      <c r="CC242" t="s">
        <v>276</v>
      </c>
      <c r="CD242" t="s">
        <v>276</v>
      </c>
      <c r="CE242" t="s">
        <v>276</v>
      </c>
      <c r="CF242" t="s">
        <v>276</v>
      </c>
      <c r="CG242" t="s">
        <v>276</v>
      </c>
      <c r="CH242" t="s">
        <v>276</v>
      </c>
      <c r="CI242" t="s">
        <v>276</v>
      </c>
      <c r="CJ242" t="s">
        <v>276</v>
      </c>
      <c r="CK242" t="s">
        <v>276</v>
      </c>
      <c r="CL242" t="s">
        <v>276</v>
      </c>
      <c r="CM242" t="s">
        <v>276</v>
      </c>
      <c r="CN242" s="78">
        <v>100000</v>
      </c>
      <c r="CO242" t="s">
        <v>276</v>
      </c>
      <c r="CP242" t="s">
        <v>276</v>
      </c>
      <c r="CQ242" t="s">
        <v>276</v>
      </c>
      <c r="CR242" t="s">
        <v>276</v>
      </c>
      <c r="CS242" t="s">
        <v>276</v>
      </c>
      <c r="CT242" t="s">
        <v>276</v>
      </c>
      <c r="CU242" t="s">
        <v>276</v>
      </c>
      <c r="CV242" t="s">
        <v>276</v>
      </c>
      <c r="CW242" t="s">
        <v>276</v>
      </c>
      <c r="CX242" t="s">
        <v>276</v>
      </c>
      <c r="CY242" t="s">
        <v>276</v>
      </c>
      <c r="CZ242" t="s">
        <v>276</v>
      </c>
      <c r="DA242" t="s">
        <v>276</v>
      </c>
      <c r="DB242" t="s">
        <v>276</v>
      </c>
      <c r="DC242" t="s">
        <v>276</v>
      </c>
      <c r="DD242" t="s">
        <v>276</v>
      </c>
      <c r="DE242" t="s">
        <v>276</v>
      </c>
    </row>
    <row r="243" spans="1:109">
      <c r="A243">
        <v>242</v>
      </c>
      <c r="B243" t="s">
        <v>272</v>
      </c>
      <c r="C243" t="s">
        <v>37</v>
      </c>
      <c r="D243">
        <v>42</v>
      </c>
      <c r="E243">
        <v>1</v>
      </c>
      <c r="F243" t="s">
        <v>50</v>
      </c>
      <c r="G243" t="s">
        <v>273</v>
      </c>
      <c r="H243">
        <v>2025</v>
      </c>
      <c r="I243">
        <v>2024</v>
      </c>
      <c r="J243">
        <v>0</v>
      </c>
      <c r="K243">
        <v>9999999</v>
      </c>
      <c r="L243">
        <v>0</v>
      </c>
      <c r="M243">
        <v>0</v>
      </c>
      <c r="N243">
        <v>0</v>
      </c>
      <c r="O243">
        <v>0</v>
      </c>
      <c r="P243">
        <v>0</v>
      </c>
      <c r="Q243">
        <v>0</v>
      </c>
      <c r="R243">
        <v>0</v>
      </c>
      <c r="S243">
        <v>0</v>
      </c>
      <c r="T243">
        <v>0</v>
      </c>
      <c r="U243">
        <v>0</v>
      </c>
      <c r="V243">
        <v>0</v>
      </c>
      <c r="W243">
        <v>3.0700000000000002E-2</v>
      </c>
      <c r="X243">
        <v>0</v>
      </c>
      <c r="Y243">
        <v>0</v>
      </c>
      <c r="Z243">
        <v>0</v>
      </c>
      <c r="AA243">
        <v>0</v>
      </c>
      <c r="AB243">
        <v>0</v>
      </c>
      <c r="AC243">
        <v>0</v>
      </c>
      <c r="AD243">
        <v>0</v>
      </c>
      <c r="AE243">
        <v>0</v>
      </c>
      <c r="AF243">
        <v>0</v>
      </c>
      <c r="AG243">
        <v>0</v>
      </c>
      <c r="AH243">
        <v>0</v>
      </c>
      <c r="AI243">
        <v>0</v>
      </c>
      <c r="AJ243">
        <v>0</v>
      </c>
      <c r="AK243" t="s">
        <v>274</v>
      </c>
      <c r="AL243">
        <v>0</v>
      </c>
      <c r="AM243" t="s">
        <v>274</v>
      </c>
      <c r="AN243" t="s">
        <v>274</v>
      </c>
      <c r="AO243">
        <v>0</v>
      </c>
      <c r="AP243" t="s">
        <v>276</v>
      </c>
      <c r="AQ243" t="s">
        <v>276</v>
      </c>
      <c r="AR243" t="s">
        <v>276</v>
      </c>
      <c r="AS243" t="s">
        <v>276</v>
      </c>
      <c r="AT243" t="s">
        <v>276</v>
      </c>
      <c r="AU243" t="s">
        <v>276</v>
      </c>
      <c r="AV243" t="s">
        <v>276</v>
      </c>
      <c r="AW243" t="s">
        <v>276</v>
      </c>
      <c r="AX243" t="s">
        <v>276</v>
      </c>
      <c r="AY243" t="s">
        <v>276</v>
      </c>
      <c r="AZ243" t="s">
        <v>276</v>
      </c>
      <c r="BA243" t="s">
        <v>276</v>
      </c>
      <c r="BB243" t="s">
        <v>276</v>
      </c>
      <c r="BC243" t="s">
        <v>276</v>
      </c>
      <c r="BD243" t="s">
        <v>276</v>
      </c>
      <c r="BE243" t="s">
        <v>276</v>
      </c>
      <c r="BF243" t="s">
        <v>276</v>
      </c>
      <c r="BG243" t="s">
        <v>276</v>
      </c>
      <c r="BH243" t="s">
        <v>276</v>
      </c>
      <c r="BI243" t="s">
        <v>276</v>
      </c>
      <c r="BJ243" t="s">
        <v>276</v>
      </c>
      <c r="BK243" t="s">
        <v>276</v>
      </c>
      <c r="BL243" t="s">
        <v>276</v>
      </c>
      <c r="BM243" t="s">
        <v>276</v>
      </c>
      <c r="BN243" t="s">
        <v>276</v>
      </c>
      <c r="BO243" t="s">
        <v>276</v>
      </c>
      <c r="BP243" t="s">
        <v>276</v>
      </c>
      <c r="BQ243" t="s">
        <v>276</v>
      </c>
      <c r="BR243" t="s">
        <v>276</v>
      </c>
      <c r="BS243" t="s">
        <v>276</v>
      </c>
      <c r="BT243" t="s">
        <v>276</v>
      </c>
      <c r="BU243" t="s">
        <v>276</v>
      </c>
      <c r="BV243" t="s">
        <v>276</v>
      </c>
      <c r="BW243" t="s">
        <v>276</v>
      </c>
      <c r="BX243" t="s">
        <v>276</v>
      </c>
      <c r="BY243" t="s">
        <v>276</v>
      </c>
      <c r="BZ243" t="s">
        <v>276</v>
      </c>
      <c r="CA243" t="s">
        <v>276</v>
      </c>
      <c r="CB243" t="s">
        <v>276</v>
      </c>
      <c r="CC243" t="s">
        <v>276</v>
      </c>
      <c r="CD243" t="s">
        <v>276</v>
      </c>
      <c r="CE243" t="s">
        <v>276</v>
      </c>
      <c r="CF243" t="s">
        <v>276</v>
      </c>
      <c r="CG243" t="s">
        <v>276</v>
      </c>
      <c r="CH243" t="s">
        <v>276</v>
      </c>
      <c r="CI243" t="s">
        <v>276</v>
      </c>
      <c r="CJ243" t="s">
        <v>276</v>
      </c>
      <c r="CK243" t="s">
        <v>276</v>
      </c>
      <c r="CL243" t="s">
        <v>276</v>
      </c>
      <c r="CM243" t="s">
        <v>276</v>
      </c>
      <c r="CN243" t="s">
        <v>276</v>
      </c>
      <c r="CO243" t="s">
        <v>276</v>
      </c>
      <c r="CP243" t="s">
        <v>276</v>
      </c>
      <c r="CQ243" t="s">
        <v>276</v>
      </c>
      <c r="CR243" t="s">
        <v>276</v>
      </c>
      <c r="CS243" t="s">
        <v>276</v>
      </c>
      <c r="CT243" t="s">
        <v>276</v>
      </c>
      <c r="CU243" t="s">
        <v>276</v>
      </c>
      <c r="CV243" t="s">
        <v>276</v>
      </c>
      <c r="CW243" t="s">
        <v>276</v>
      </c>
      <c r="CX243" t="s">
        <v>276</v>
      </c>
      <c r="CY243" t="s">
        <v>276</v>
      </c>
      <c r="CZ243" t="s">
        <v>276</v>
      </c>
      <c r="DA243" t="s">
        <v>276</v>
      </c>
      <c r="DB243" t="s">
        <v>276</v>
      </c>
      <c r="DC243" t="s">
        <v>276</v>
      </c>
      <c r="DD243" t="s">
        <v>276</v>
      </c>
      <c r="DE243" t="s">
        <v>276</v>
      </c>
    </row>
    <row r="244" spans="1:109">
      <c r="A244">
        <v>243</v>
      </c>
      <c r="B244" t="s">
        <v>272</v>
      </c>
      <c r="C244" t="s">
        <v>38</v>
      </c>
      <c r="D244">
        <v>44</v>
      </c>
      <c r="E244">
        <v>1</v>
      </c>
      <c r="F244" t="s">
        <v>50</v>
      </c>
      <c r="G244" t="s">
        <v>273</v>
      </c>
      <c r="H244">
        <v>2025</v>
      </c>
      <c r="I244">
        <v>2024</v>
      </c>
      <c r="J244">
        <v>0</v>
      </c>
      <c r="K244">
        <v>77450</v>
      </c>
      <c r="L244">
        <v>176050</v>
      </c>
      <c r="M244">
        <v>9999999</v>
      </c>
      <c r="N244">
        <v>0</v>
      </c>
      <c r="O244">
        <v>0</v>
      </c>
      <c r="P244">
        <v>0</v>
      </c>
      <c r="Q244">
        <v>0</v>
      </c>
      <c r="R244">
        <v>0</v>
      </c>
      <c r="S244">
        <v>0</v>
      </c>
      <c r="T244">
        <v>0</v>
      </c>
      <c r="U244">
        <v>0</v>
      </c>
      <c r="V244">
        <v>0</v>
      </c>
      <c r="W244">
        <v>3.7499999999999999E-2</v>
      </c>
      <c r="X244">
        <v>4.7500000000000001E-2</v>
      </c>
      <c r="Y244">
        <v>5.9900000000000002E-2</v>
      </c>
      <c r="Z244">
        <v>0</v>
      </c>
      <c r="AA244">
        <v>0</v>
      </c>
      <c r="AB244">
        <v>0</v>
      </c>
      <c r="AC244">
        <v>0</v>
      </c>
      <c r="AD244">
        <v>0</v>
      </c>
      <c r="AE244">
        <v>0</v>
      </c>
      <c r="AF244">
        <v>0</v>
      </c>
      <c r="AG244">
        <v>0</v>
      </c>
      <c r="AH244">
        <v>0</v>
      </c>
      <c r="AI244">
        <v>10550</v>
      </c>
      <c r="AJ244">
        <v>4950</v>
      </c>
      <c r="AK244" t="s">
        <v>274</v>
      </c>
      <c r="AL244">
        <v>4950</v>
      </c>
      <c r="AM244" t="s">
        <v>274</v>
      </c>
      <c r="AN244" t="s">
        <v>274</v>
      </c>
      <c r="AO244">
        <v>0</v>
      </c>
      <c r="AP244" t="s">
        <v>276</v>
      </c>
      <c r="AQ244" t="s">
        <v>276</v>
      </c>
      <c r="AR244" t="s">
        <v>276</v>
      </c>
      <c r="AS244" t="s">
        <v>276</v>
      </c>
      <c r="AT244" t="s">
        <v>276</v>
      </c>
      <c r="AU244" t="s">
        <v>276</v>
      </c>
      <c r="AV244" t="s">
        <v>276</v>
      </c>
      <c r="AW244" t="s">
        <v>276</v>
      </c>
      <c r="AX244" t="s">
        <v>276</v>
      </c>
      <c r="AY244" t="s">
        <v>276</v>
      </c>
      <c r="AZ244" t="s">
        <v>276</v>
      </c>
      <c r="BA244" t="s">
        <v>276</v>
      </c>
      <c r="BB244" t="s">
        <v>276</v>
      </c>
      <c r="BC244" t="s">
        <v>276</v>
      </c>
      <c r="BD244" t="s">
        <v>276</v>
      </c>
      <c r="BE244" t="s">
        <v>276</v>
      </c>
      <c r="BF244" t="s">
        <v>276</v>
      </c>
      <c r="BG244" t="s">
        <v>276</v>
      </c>
      <c r="BH244" t="s">
        <v>276</v>
      </c>
      <c r="BI244" t="s">
        <v>276</v>
      </c>
      <c r="BJ244" t="s">
        <v>276</v>
      </c>
      <c r="BK244" t="s">
        <v>276</v>
      </c>
      <c r="BL244" t="s">
        <v>276</v>
      </c>
      <c r="BM244" t="s">
        <v>276</v>
      </c>
      <c r="BN244" t="s">
        <v>276</v>
      </c>
      <c r="BO244" t="s">
        <v>276</v>
      </c>
      <c r="BP244" t="s">
        <v>276</v>
      </c>
      <c r="BQ244" t="s">
        <v>276</v>
      </c>
      <c r="BR244" t="s">
        <v>276</v>
      </c>
      <c r="BS244" t="s">
        <v>276</v>
      </c>
      <c r="BT244" t="s">
        <v>276</v>
      </c>
      <c r="BU244" t="s">
        <v>276</v>
      </c>
      <c r="BV244" t="s">
        <v>276</v>
      </c>
      <c r="BW244" t="s">
        <v>276</v>
      </c>
      <c r="BX244" t="s">
        <v>276</v>
      </c>
      <c r="BY244" t="s">
        <v>276</v>
      </c>
      <c r="BZ244" t="s">
        <v>276</v>
      </c>
      <c r="CA244" t="s">
        <v>276</v>
      </c>
      <c r="CB244" t="s">
        <v>276</v>
      </c>
      <c r="CC244" t="s">
        <v>276</v>
      </c>
      <c r="CD244" t="s">
        <v>276</v>
      </c>
      <c r="CE244" t="s">
        <v>276</v>
      </c>
      <c r="CF244" t="s">
        <v>276</v>
      </c>
      <c r="CG244" t="s">
        <v>276</v>
      </c>
      <c r="CH244" t="s">
        <v>276</v>
      </c>
      <c r="CI244" t="s">
        <v>276</v>
      </c>
      <c r="CJ244" t="s">
        <v>276</v>
      </c>
      <c r="CK244" t="s">
        <v>276</v>
      </c>
      <c r="CL244" t="s">
        <v>276</v>
      </c>
      <c r="CM244" t="s">
        <v>276</v>
      </c>
      <c r="CN244" t="s">
        <v>276</v>
      </c>
      <c r="CO244">
        <v>246450</v>
      </c>
      <c r="CP244">
        <v>274650</v>
      </c>
      <c r="CQ244" t="s">
        <v>276</v>
      </c>
      <c r="CR244" t="s">
        <v>276</v>
      </c>
      <c r="CS244" t="s">
        <v>276</v>
      </c>
      <c r="CT244" t="s">
        <v>276</v>
      </c>
      <c r="CU244" t="s">
        <v>276</v>
      </c>
      <c r="CV244" t="s">
        <v>276</v>
      </c>
      <c r="CW244" t="s">
        <v>276</v>
      </c>
      <c r="CX244" t="s">
        <v>276</v>
      </c>
      <c r="CY244" t="s">
        <v>276</v>
      </c>
      <c r="CZ244" t="s">
        <v>276</v>
      </c>
      <c r="DA244" t="s">
        <v>276</v>
      </c>
      <c r="DB244" t="s">
        <v>276</v>
      </c>
      <c r="DC244" t="s">
        <v>276</v>
      </c>
      <c r="DD244" t="s">
        <v>276</v>
      </c>
      <c r="DE244" t="s">
        <v>276</v>
      </c>
    </row>
    <row r="245" spans="1:109">
      <c r="A245">
        <v>244</v>
      </c>
      <c r="B245" t="s">
        <v>272</v>
      </c>
      <c r="C245" t="s">
        <v>39</v>
      </c>
      <c r="D245">
        <v>45</v>
      </c>
      <c r="E245">
        <v>1</v>
      </c>
      <c r="F245" t="s">
        <v>50</v>
      </c>
      <c r="G245" t="s">
        <v>273</v>
      </c>
      <c r="H245">
        <v>2025</v>
      </c>
      <c r="I245">
        <v>2024</v>
      </c>
      <c r="J245">
        <v>0</v>
      </c>
      <c r="K245">
        <v>3460</v>
      </c>
      <c r="L245">
        <v>17330</v>
      </c>
      <c r="M245">
        <v>9999999</v>
      </c>
      <c r="N245">
        <v>0</v>
      </c>
      <c r="O245">
        <v>0</v>
      </c>
      <c r="P245">
        <v>0</v>
      </c>
      <c r="Q245">
        <v>0</v>
      </c>
      <c r="R245">
        <v>0</v>
      </c>
      <c r="S245">
        <v>0</v>
      </c>
      <c r="T245">
        <v>0</v>
      </c>
      <c r="U245">
        <v>0</v>
      </c>
      <c r="V245">
        <v>0</v>
      </c>
      <c r="W245">
        <v>0</v>
      </c>
      <c r="X245">
        <v>0.03</v>
      </c>
      <c r="Y245">
        <v>6.4000000000000001E-2</v>
      </c>
      <c r="Z245">
        <v>0</v>
      </c>
      <c r="AA245">
        <v>0</v>
      </c>
      <c r="AB245">
        <v>0</v>
      </c>
      <c r="AC245">
        <v>0</v>
      </c>
      <c r="AD245">
        <v>0</v>
      </c>
      <c r="AE245">
        <v>0</v>
      </c>
      <c r="AF245">
        <v>0</v>
      </c>
      <c r="AG245">
        <v>0</v>
      </c>
      <c r="AH245">
        <v>0</v>
      </c>
      <c r="AI245">
        <v>14600</v>
      </c>
      <c r="AJ245">
        <v>0</v>
      </c>
      <c r="AK245" t="s">
        <v>274</v>
      </c>
      <c r="AL245">
        <v>4610</v>
      </c>
      <c r="AM245" t="s">
        <v>274</v>
      </c>
      <c r="AN245" t="s">
        <v>274</v>
      </c>
      <c r="AO245">
        <v>0</v>
      </c>
      <c r="AP245" t="s">
        <v>276</v>
      </c>
      <c r="AQ245" t="s">
        <v>276</v>
      </c>
      <c r="AR245" t="s">
        <v>276</v>
      </c>
      <c r="AS245" t="s">
        <v>276</v>
      </c>
      <c r="AT245" t="s">
        <v>276</v>
      </c>
      <c r="AU245" t="s">
        <v>276</v>
      </c>
      <c r="AV245" t="s">
        <v>276</v>
      </c>
      <c r="AW245" t="s">
        <v>276</v>
      </c>
      <c r="AX245" t="s">
        <v>276</v>
      </c>
      <c r="AY245" t="s">
        <v>276</v>
      </c>
      <c r="AZ245" t="s">
        <v>276</v>
      </c>
      <c r="BA245" t="s">
        <v>276</v>
      </c>
      <c r="BB245" t="s">
        <v>276</v>
      </c>
      <c r="BC245" t="s">
        <v>276</v>
      </c>
      <c r="BD245" t="s">
        <v>276</v>
      </c>
      <c r="BE245" t="s">
        <v>276</v>
      </c>
      <c r="BF245" t="s">
        <v>276</v>
      </c>
      <c r="BG245" t="s">
        <v>276</v>
      </c>
      <c r="BH245" t="s">
        <v>276</v>
      </c>
      <c r="BI245" t="s">
        <v>276</v>
      </c>
      <c r="BJ245" t="s">
        <v>276</v>
      </c>
      <c r="BK245" t="s">
        <v>276</v>
      </c>
      <c r="BL245" t="s">
        <v>276</v>
      </c>
      <c r="BM245" t="s">
        <v>276</v>
      </c>
      <c r="BN245" t="s">
        <v>276</v>
      </c>
      <c r="BO245" t="s">
        <v>276</v>
      </c>
      <c r="BP245" t="s">
        <v>276</v>
      </c>
      <c r="BQ245" t="s">
        <v>276</v>
      </c>
      <c r="BR245" t="s">
        <v>276</v>
      </c>
      <c r="BS245" t="s">
        <v>276</v>
      </c>
      <c r="BT245" t="s">
        <v>276</v>
      </c>
      <c r="BU245" t="s">
        <v>276</v>
      </c>
      <c r="BV245" t="s">
        <v>276</v>
      </c>
      <c r="BW245" t="s">
        <v>276</v>
      </c>
      <c r="BX245" t="s">
        <v>276</v>
      </c>
      <c r="BY245" t="s">
        <v>276</v>
      </c>
      <c r="BZ245" t="s">
        <v>276</v>
      </c>
      <c r="CA245" t="s">
        <v>276</v>
      </c>
      <c r="CB245" t="s">
        <v>276</v>
      </c>
      <c r="CC245" t="s">
        <v>276</v>
      </c>
      <c r="CD245" t="s">
        <v>276</v>
      </c>
      <c r="CE245" t="s">
        <v>276</v>
      </c>
      <c r="CF245" t="s">
        <v>276</v>
      </c>
      <c r="CG245" t="s">
        <v>276</v>
      </c>
      <c r="CH245" t="s">
        <v>276</v>
      </c>
      <c r="CI245" t="s">
        <v>276</v>
      </c>
      <c r="CJ245" t="s">
        <v>276</v>
      </c>
      <c r="CK245" t="s">
        <v>276</v>
      </c>
      <c r="CL245" t="s">
        <v>276</v>
      </c>
      <c r="CM245" t="s">
        <v>276</v>
      </c>
      <c r="CN245" t="s">
        <v>276</v>
      </c>
      <c r="CO245" t="s">
        <v>276</v>
      </c>
      <c r="CP245" t="s">
        <v>276</v>
      </c>
      <c r="CQ245" t="s">
        <v>276</v>
      </c>
      <c r="CR245" t="s">
        <v>276</v>
      </c>
      <c r="CS245" t="s">
        <v>276</v>
      </c>
      <c r="CT245" t="s">
        <v>276</v>
      </c>
      <c r="CU245" t="s">
        <v>276</v>
      </c>
      <c r="CV245" t="s">
        <v>276</v>
      </c>
      <c r="CW245" t="s">
        <v>276</v>
      </c>
      <c r="CX245" t="s">
        <v>276</v>
      </c>
      <c r="CY245" t="s">
        <v>276</v>
      </c>
      <c r="CZ245" t="s">
        <v>276</v>
      </c>
      <c r="DA245" t="s">
        <v>276</v>
      </c>
      <c r="DB245" t="s">
        <v>276</v>
      </c>
      <c r="DC245" t="s">
        <v>276</v>
      </c>
      <c r="DD245" t="s">
        <v>276</v>
      </c>
      <c r="DE245" t="s">
        <v>276</v>
      </c>
    </row>
    <row r="246" spans="1:109">
      <c r="A246">
        <v>245</v>
      </c>
      <c r="B246" t="s">
        <v>272</v>
      </c>
      <c r="C246" t="s">
        <v>40</v>
      </c>
      <c r="D246">
        <v>46</v>
      </c>
      <c r="E246">
        <v>1</v>
      </c>
      <c r="F246" t="s">
        <v>50</v>
      </c>
      <c r="G246" t="s">
        <v>273</v>
      </c>
      <c r="H246">
        <v>2025</v>
      </c>
      <c r="I246">
        <v>2024</v>
      </c>
      <c r="J246">
        <v>0</v>
      </c>
      <c r="K246">
        <v>9999999</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t="s">
        <v>274</v>
      </c>
      <c r="AL246">
        <v>0</v>
      </c>
      <c r="AM246" t="s">
        <v>274</v>
      </c>
      <c r="AN246" t="s">
        <v>274</v>
      </c>
      <c r="AO246">
        <v>0</v>
      </c>
      <c r="AP246" t="s">
        <v>276</v>
      </c>
      <c r="AQ246" t="s">
        <v>276</v>
      </c>
      <c r="AR246" t="s">
        <v>276</v>
      </c>
      <c r="AS246" t="s">
        <v>276</v>
      </c>
      <c r="AT246" t="s">
        <v>276</v>
      </c>
      <c r="AU246" t="s">
        <v>276</v>
      </c>
      <c r="AV246" t="s">
        <v>276</v>
      </c>
      <c r="AW246" t="s">
        <v>276</v>
      </c>
      <c r="AX246" t="s">
        <v>276</v>
      </c>
      <c r="AY246" t="s">
        <v>276</v>
      </c>
      <c r="AZ246" t="s">
        <v>276</v>
      </c>
      <c r="BA246" t="s">
        <v>276</v>
      </c>
      <c r="BB246" t="s">
        <v>276</v>
      </c>
      <c r="BC246" t="s">
        <v>276</v>
      </c>
      <c r="BD246" t="s">
        <v>276</v>
      </c>
      <c r="BE246" t="s">
        <v>276</v>
      </c>
      <c r="BF246" t="s">
        <v>276</v>
      </c>
      <c r="BG246" t="s">
        <v>276</v>
      </c>
      <c r="BH246" t="s">
        <v>276</v>
      </c>
      <c r="BI246" t="s">
        <v>276</v>
      </c>
      <c r="BJ246" t="s">
        <v>276</v>
      </c>
      <c r="BK246" t="s">
        <v>276</v>
      </c>
      <c r="BL246" t="s">
        <v>276</v>
      </c>
      <c r="BM246" t="s">
        <v>276</v>
      </c>
      <c r="BN246" t="s">
        <v>276</v>
      </c>
      <c r="BO246" t="s">
        <v>276</v>
      </c>
      <c r="BP246" t="s">
        <v>276</v>
      </c>
      <c r="BQ246" t="s">
        <v>276</v>
      </c>
      <c r="BR246" t="s">
        <v>276</v>
      </c>
      <c r="BS246" t="s">
        <v>276</v>
      </c>
      <c r="BT246" t="s">
        <v>276</v>
      </c>
      <c r="BU246" t="s">
        <v>276</v>
      </c>
      <c r="BV246" t="s">
        <v>276</v>
      </c>
      <c r="BW246" t="s">
        <v>276</v>
      </c>
      <c r="BX246" t="s">
        <v>276</v>
      </c>
      <c r="BY246" t="s">
        <v>276</v>
      </c>
      <c r="BZ246" t="s">
        <v>276</v>
      </c>
      <c r="CA246" t="s">
        <v>276</v>
      </c>
      <c r="CB246" t="s">
        <v>276</v>
      </c>
      <c r="CC246" t="s">
        <v>276</v>
      </c>
      <c r="CD246" t="s">
        <v>276</v>
      </c>
      <c r="CE246" t="s">
        <v>276</v>
      </c>
      <c r="CF246" t="s">
        <v>276</v>
      </c>
      <c r="CG246" t="s">
        <v>276</v>
      </c>
      <c r="CH246" t="s">
        <v>276</v>
      </c>
      <c r="CI246" t="s">
        <v>276</v>
      </c>
      <c r="CJ246" t="s">
        <v>276</v>
      </c>
      <c r="CK246" t="s">
        <v>276</v>
      </c>
      <c r="CL246" t="s">
        <v>276</v>
      </c>
      <c r="CM246" t="s">
        <v>276</v>
      </c>
      <c r="CN246" t="s">
        <v>276</v>
      </c>
      <c r="CO246" t="s">
        <v>276</v>
      </c>
      <c r="CP246" t="s">
        <v>276</v>
      </c>
      <c r="CQ246" t="s">
        <v>276</v>
      </c>
      <c r="CR246" t="s">
        <v>276</v>
      </c>
      <c r="CS246" t="s">
        <v>276</v>
      </c>
      <c r="CT246" t="s">
        <v>276</v>
      </c>
      <c r="CU246" t="s">
        <v>276</v>
      </c>
      <c r="CV246" t="s">
        <v>276</v>
      </c>
      <c r="CW246" t="s">
        <v>276</v>
      </c>
      <c r="CX246" t="s">
        <v>276</v>
      </c>
      <c r="CY246" t="s">
        <v>276</v>
      </c>
      <c r="CZ246" t="s">
        <v>276</v>
      </c>
      <c r="DA246" t="s">
        <v>276</v>
      </c>
      <c r="DB246" t="s">
        <v>276</v>
      </c>
      <c r="DC246" t="s">
        <v>276</v>
      </c>
      <c r="DD246" t="s">
        <v>276</v>
      </c>
      <c r="DE246" t="s">
        <v>276</v>
      </c>
    </row>
    <row r="247" spans="1:109">
      <c r="A247">
        <v>246</v>
      </c>
      <c r="B247" t="s">
        <v>272</v>
      </c>
      <c r="C247" t="s">
        <v>41</v>
      </c>
      <c r="D247">
        <v>47</v>
      </c>
      <c r="E247">
        <v>1</v>
      </c>
      <c r="F247" t="s">
        <v>50</v>
      </c>
      <c r="G247" t="s">
        <v>277</v>
      </c>
      <c r="H247">
        <v>2025</v>
      </c>
      <c r="I247">
        <v>2024</v>
      </c>
      <c r="J247">
        <v>0</v>
      </c>
      <c r="K247">
        <v>9999999</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t="s">
        <v>274</v>
      </c>
      <c r="AL247">
        <v>0</v>
      </c>
      <c r="AM247" t="s">
        <v>274</v>
      </c>
      <c r="AN247" t="s">
        <v>274</v>
      </c>
      <c r="AO247">
        <v>0</v>
      </c>
      <c r="AP247" t="s">
        <v>276</v>
      </c>
      <c r="AQ247" t="s">
        <v>276</v>
      </c>
      <c r="AR247" t="s">
        <v>276</v>
      </c>
      <c r="AS247" t="s">
        <v>276</v>
      </c>
      <c r="AT247" t="s">
        <v>276</v>
      </c>
      <c r="AU247" t="s">
        <v>276</v>
      </c>
      <c r="AV247" t="s">
        <v>276</v>
      </c>
      <c r="AW247" t="s">
        <v>276</v>
      </c>
      <c r="AX247" t="s">
        <v>276</v>
      </c>
      <c r="AY247" t="s">
        <v>276</v>
      </c>
      <c r="AZ247" t="s">
        <v>276</v>
      </c>
      <c r="BA247" t="s">
        <v>276</v>
      </c>
      <c r="BB247" t="s">
        <v>276</v>
      </c>
      <c r="BC247" t="s">
        <v>276</v>
      </c>
      <c r="BD247" t="s">
        <v>276</v>
      </c>
      <c r="BE247" t="s">
        <v>276</v>
      </c>
      <c r="BF247" t="s">
        <v>276</v>
      </c>
      <c r="BG247" t="s">
        <v>276</v>
      </c>
      <c r="BH247" t="s">
        <v>276</v>
      </c>
      <c r="BI247" t="s">
        <v>276</v>
      </c>
      <c r="BJ247" t="s">
        <v>276</v>
      </c>
      <c r="BK247" t="s">
        <v>276</v>
      </c>
      <c r="BL247" t="s">
        <v>276</v>
      </c>
      <c r="BM247" t="s">
        <v>276</v>
      </c>
      <c r="BN247" t="s">
        <v>276</v>
      </c>
      <c r="BO247" t="s">
        <v>276</v>
      </c>
      <c r="BP247" t="s">
        <v>276</v>
      </c>
      <c r="BQ247" t="s">
        <v>276</v>
      </c>
      <c r="BR247" t="s">
        <v>276</v>
      </c>
      <c r="BS247" t="s">
        <v>276</v>
      </c>
      <c r="BT247" t="s">
        <v>276</v>
      </c>
      <c r="BU247" t="s">
        <v>276</v>
      </c>
      <c r="BV247" t="s">
        <v>276</v>
      </c>
      <c r="BW247" t="s">
        <v>276</v>
      </c>
      <c r="BX247" t="s">
        <v>276</v>
      </c>
      <c r="BY247" t="s">
        <v>276</v>
      </c>
      <c r="BZ247" t="s">
        <v>276</v>
      </c>
      <c r="CA247" t="s">
        <v>276</v>
      </c>
      <c r="CB247" t="s">
        <v>276</v>
      </c>
      <c r="CC247" t="s">
        <v>276</v>
      </c>
      <c r="CD247" t="s">
        <v>276</v>
      </c>
      <c r="CE247" t="s">
        <v>276</v>
      </c>
      <c r="CF247" t="s">
        <v>276</v>
      </c>
      <c r="CG247" t="s">
        <v>276</v>
      </c>
      <c r="CH247" t="s">
        <v>276</v>
      </c>
      <c r="CI247" t="s">
        <v>276</v>
      </c>
      <c r="CJ247" t="s">
        <v>276</v>
      </c>
      <c r="CK247" t="s">
        <v>276</v>
      </c>
      <c r="CL247" t="s">
        <v>276</v>
      </c>
      <c r="CM247" t="s">
        <v>276</v>
      </c>
      <c r="CN247" t="s">
        <v>276</v>
      </c>
      <c r="CO247" t="s">
        <v>276</v>
      </c>
      <c r="CP247" t="s">
        <v>276</v>
      </c>
      <c r="CQ247" t="s">
        <v>276</v>
      </c>
      <c r="CR247" t="s">
        <v>276</v>
      </c>
      <c r="CS247" t="s">
        <v>276</v>
      </c>
      <c r="CT247" t="s">
        <v>276</v>
      </c>
      <c r="CU247" t="s">
        <v>276</v>
      </c>
      <c r="CV247" t="s">
        <v>276</v>
      </c>
      <c r="CW247" t="s">
        <v>276</v>
      </c>
      <c r="CX247" t="s">
        <v>276</v>
      </c>
      <c r="CY247" t="s">
        <v>276</v>
      </c>
      <c r="CZ247" t="s">
        <v>276</v>
      </c>
      <c r="DA247" t="s">
        <v>276</v>
      </c>
      <c r="DB247" t="s">
        <v>276</v>
      </c>
      <c r="DC247" t="s">
        <v>276</v>
      </c>
      <c r="DD247" t="s">
        <v>276</v>
      </c>
      <c r="DE247" t="s">
        <v>276</v>
      </c>
    </row>
    <row r="248" spans="1:109">
      <c r="A248">
        <v>247</v>
      </c>
      <c r="B248" t="s">
        <v>272</v>
      </c>
      <c r="C248" t="s">
        <v>42</v>
      </c>
      <c r="D248">
        <v>48</v>
      </c>
      <c r="E248">
        <v>1</v>
      </c>
      <c r="F248" t="s">
        <v>50</v>
      </c>
      <c r="G248" t="s">
        <v>273</v>
      </c>
      <c r="H248">
        <v>2025</v>
      </c>
      <c r="I248">
        <v>2024</v>
      </c>
      <c r="J248">
        <v>0</v>
      </c>
      <c r="K248">
        <v>9999999</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t="s">
        <v>274</v>
      </c>
      <c r="AL248">
        <v>0</v>
      </c>
      <c r="AM248" t="s">
        <v>274</v>
      </c>
      <c r="AN248" t="s">
        <v>274</v>
      </c>
      <c r="AO248">
        <v>0</v>
      </c>
      <c r="AP248" t="s">
        <v>276</v>
      </c>
      <c r="AQ248" t="s">
        <v>276</v>
      </c>
      <c r="AR248" t="s">
        <v>276</v>
      </c>
      <c r="AS248" t="s">
        <v>276</v>
      </c>
      <c r="AT248" t="s">
        <v>276</v>
      </c>
      <c r="AU248" t="s">
        <v>276</v>
      </c>
      <c r="AV248" t="s">
        <v>276</v>
      </c>
      <c r="AW248" t="s">
        <v>276</v>
      </c>
      <c r="AX248" t="s">
        <v>276</v>
      </c>
      <c r="AY248" t="s">
        <v>276</v>
      </c>
      <c r="AZ248" t="s">
        <v>276</v>
      </c>
      <c r="BA248" t="s">
        <v>276</v>
      </c>
      <c r="BB248" t="s">
        <v>276</v>
      </c>
      <c r="BC248" t="s">
        <v>276</v>
      </c>
      <c r="BD248" t="s">
        <v>276</v>
      </c>
      <c r="BE248" t="s">
        <v>276</v>
      </c>
      <c r="BF248" t="s">
        <v>276</v>
      </c>
      <c r="BG248" t="s">
        <v>276</v>
      </c>
      <c r="BH248" t="s">
        <v>276</v>
      </c>
      <c r="BI248" t="s">
        <v>276</v>
      </c>
      <c r="BJ248" t="s">
        <v>276</v>
      </c>
      <c r="BK248" t="s">
        <v>276</v>
      </c>
      <c r="BL248" t="s">
        <v>276</v>
      </c>
      <c r="BM248" t="s">
        <v>276</v>
      </c>
      <c r="BN248" t="s">
        <v>276</v>
      </c>
      <c r="BO248" t="s">
        <v>276</v>
      </c>
      <c r="BP248" t="s">
        <v>276</v>
      </c>
      <c r="BQ248" t="s">
        <v>276</v>
      </c>
      <c r="BR248" t="s">
        <v>276</v>
      </c>
      <c r="BS248" t="s">
        <v>276</v>
      </c>
      <c r="BT248" t="s">
        <v>276</v>
      </c>
      <c r="BU248" t="s">
        <v>276</v>
      </c>
      <c r="BV248" t="s">
        <v>276</v>
      </c>
      <c r="BW248" t="s">
        <v>276</v>
      </c>
      <c r="BX248" t="s">
        <v>276</v>
      </c>
      <c r="BY248" t="s">
        <v>276</v>
      </c>
      <c r="BZ248" t="s">
        <v>276</v>
      </c>
      <c r="CA248" t="s">
        <v>276</v>
      </c>
      <c r="CB248" t="s">
        <v>276</v>
      </c>
      <c r="CC248" t="s">
        <v>276</v>
      </c>
      <c r="CD248" t="s">
        <v>276</v>
      </c>
      <c r="CE248" t="s">
        <v>276</v>
      </c>
      <c r="CF248" t="s">
        <v>276</v>
      </c>
      <c r="CG248" t="s">
        <v>276</v>
      </c>
      <c r="CH248" t="s">
        <v>276</v>
      </c>
      <c r="CI248" t="s">
        <v>276</v>
      </c>
      <c r="CJ248" t="s">
        <v>276</v>
      </c>
      <c r="CK248" t="s">
        <v>276</v>
      </c>
      <c r="CL248" t="s">
        <v>276</v>
      </c>
      <c r="CM248" t="s">
        <v>276</v>
      </c>
      <c r="CN248" t="s">
        <v>276</v>
      </c>
      <c r="CO248" t="s">
        <v>276</v>
      </c>
      <c r="CP248" t="s">
        <v>276</v>
      </c>
      <c r="CQ248" t="s">
        <v>276</v>
      </c>
      <c r="CR248" t="s">
        <v>276</v>
      </c>
      <c r="CS248" t="s">
        <v>276</v>
      </c>
      <c r="CT248" t="s">
        <v>276</v>
      </c>
      <c r="CU248" t="s">
        <v>276</v>
      </c>
      <c r="CV248" t="s">
        <v>276</v>
      </c>
      <c r="CW248" t="s">
        <v>276</v>
      </c>
      <c r="CX248" t="s">
        <v>276</v>
      </c>
      <c r="CY248" t="s">
        <v>276</v>
      </c>
      <c r="CZ248" t="s">
        <v>276</v>
      </c>
      <c r="DA248" t="s">
        <v>276</v>
      </c>
      <c r="DB248" t="s">
        <v>276</v>
      </c>
      <c r="DC248" t="s">
        <v>276</v>
      </c>
      <c r="DD248" t="s">
        <v>276</v>
      </c>
      <c r="DE248" t="s">
        <v>276</v>
      </c>
    </row>
    <row r="249" spans="1:109">
      <c r="A249">
        <v>248</v>
      </c>
      <c r="B249" t="s">
        <v>272</v>
      </c>
      <c r="C249" t="s">
        <v>43</v>
      </c>
      <c r="D249">
        <v>49</v>
      </c>
      <c r="E249">
        <v>1</v>
      </c>
      <c r="F249" t="s">
        <v>50</v>
      </c>
      <c r="G249" t="s">
        <v>273</v>
      </c>
      <c r="H249">
        <v>2025</v>
      </c>
      <c r="I249">
        <v>2024</v>
      </c>
      <c r="J249">
        <v>0</v>
      </c>
      <c r="K249">
        <v>9999999</v>
      </c>
      <c r="L249">
        <v>0</v>
      </c>
      <c r="M249">
        <v>0</v>
      </c>
      <c r="N249">
        <v>0</v>
      </c>
      <c r="O249">
        <v>0</v>
      </c>
      <c r="P249">
        <v>0</v>
      </c>
      <c r="Q249">
        <v>0</v>
      </c>
      <c r="R249">
        <v>0</v>
      </c>
      <c r="S249">
        <v>0</v>
      </c>
      <c r="T249">
        <v>0</v>
      </c>
      <c r="U249">
        <v>0</v>
      </c>
      <c r="V249">
        <v>0</v>
      </c>
      <c r="W249">
        <v>4.65E-2</v>
      </c>
      <c r="X249">
        <v>0</v>
      </c>
      <c r="Y249">
        <v>0</v>
      </c>
      <c r="Z249">
        <v>0</v>
      </c>
      <c r="AA249">
        <v>0</v>
      </c>
      <c r="AB249">
        <v>0</v>
      </c>
      <c r="AC249">
        <v>0</v>
      </c>
      <c r="AD249">
        <v>0</v>
      </c>
      <c r="AE249">
        <v>0</v>
      </c>
      <c r="AF249">
        <v>0</v>
      </c>
      <c r="AG249">
        <v>0</v>
      </c>
      <c r="AH249">
        <v>0</v>
      </c>
      <c r="AI249">
        <v>0</v>
      </c>
      <c r="AJ249">
        <v>876</v>
      </c>
      <c r="AK249" t="s">
        <v>275</v>
      </c>
      <c r="AL249">
        <v>1941</v>
      </c>
      <c r="AM249" t="s">
        <v>274</v>
      </c>
      <c r="AN249" t="s">
        <v>274</v>
      </c>
      <c r="AO249">
        <v>0</v>
      </c>
      <c r="AP249" t="s">
        <v>276</v>
      </c>
      <c r="AQ249" t="s">
        <v>276</v>
      </c>
      <c r="AR249" t="s">
        <v>276</v>
      </c>
      <c r="AS249" t="s">
        <v>276</v>
      </c>
      <c r="AT249" t="s">
        <v>276</v>
      </c>
      <c r="AU249" t="s">
        <v>276</v>
      </c>
      <c r="AV249" t="s">
        <v>276</v>
      </c>
      <c r="AW249" t="s">
        <v>276</v>
      </c>
      <c r="AX249" t="s">
        <v>276</v>
      </c>
      <c r="AY249" t="s">
        <v>276</v>
      </c>
      <c r="AZ249" t="s">
        <v>276</v>
      </c>
      <c r="BA249" t="s">
        <v>276</v>
      </c>
      <c r="BB249" t="s">
        <v>276</v>
      </c>
      <c r="BC249" t="s">
        <v>276</v>
      </c>
      <c r="BD249" t="s">
        <v>276</v>
      </c>
      <c r="BE249" t="s">
        <v>276</v>
      </c>
      <c r="BF249" t="s">
        <v>276</v>
      </c>
      <c r="BG249" t="s">
        <v>276</v>
      </c>
      <c r="BH249" t="s">
        <v>276</v>
      </c>
      <c r="BI249" t="s">
        <v>276</v>
      </c>
      <c r="BJ249" t="s">
        <v>276</v>
      </c>
      <c r="BK249" t="s">
        <v>276</v>
      </c>
      <c r="BL249" t="s">
        <v>276</v>
      </c>
      <c r="BM249" t="s">
        <v>276</v>
      </c>
      <c r="BN249" t="s">
        <v>276</v>
      </c>
      <c r="BO249" t="s">
        <v>276</v>
      </c>
      <c r="BP249" t="s">
        <v>276</v>
      </c>
      <c r="BQ249" t="s">
        <v>276</v>
      </c>
      <c r="BR249" t="s">
        <v>276</v>
      </c>
      <c r="BS249" t="s">
        <v>276</v>
      </c>
      <c r="BT249" t="s">
        <v>276</v>
      </c>
      <c r="BU249" t="s">
        <v>276</v>
      </c>
      <c r="BV249" t="s">
        <v>276</v>
      </c>
      <c r="BW249" t="s">
        <v>276</v>
      </c>
      <c r="BX249" t="s">
        <v>276</v>
      </c>
      <c r="BY249" t="s">
        <v>276</v>
      </c>
      <c r="BZ249" t="s">
        <v>276</v>
      </c>
      <c r="CA249" t="s">
        <v>276</v>
      </c>
      <c r="CB249" t="s">
        <v>276</v>
      </c>
      <c r="CC249" t="s">
        <v>276</v>
      </c>
      <c r="CD249" t="s">
        <v>276</v>
      </c>
      <c r="CE249" t="s">
        <v>276</v>
      </c>
      <c r="CF249" t="s">
        <v>276</v>
      </c>
      <c r="CG249" t="s">
        <v>276</v>
      </c>
      <c r="CH249" t="s">
        <v>276</v>
      </c>
      <c r="CI249" t="s">
        <v>276</v>
      </c>
      <c r="CJ249" t="s">
        <v>276</v>
      </c>
      <c r="CK249" t="s">
        <v>276</v>
      </c>
      <c r="CL249" t="s">
        <v>276</v>
      </c>
      <c r="CM249" t="s">
        <v>276</v>
      </c>
      <c r="CN249" t="s">
        <v>276</v>
      </c>
      <c r="CO249" t="s">
        <v>276</v>
      </c>
      <c r="CP249" t="s">
        <v>276</v>
      </c>
      <c r="CQ249" t="s">
        <v>276</v>
      </c>
      <c r="CR249">
        <v>16742</v>
      </c>
      <c r="CS249">
        <v>1.3</v>
      </c>
      <c r="CT249" t="s">
        <v>276</v>
      </c>
      <c r="CU249" t="s">
        <v>276</v>
      </c>
      <c r="CV249" t="s">
        <v>276</v>
      </c>
      <c r="CW249" t="s">
        <v>276</v>
      </c>
      <c r="CX249" t="s">
        <v>276</v>
      </c>
      <c r="CY249" t="s">
        <v>276</v>
      </c>
      <c r="CZ249" t="s">
        <v>276</v>
      </c>
      <c r="DA249" t="s">
        <v>276</v>
      </c>
      <c r="DB249" t="s">
        <v>276</v>
      </c>
      <c r="DC249" t="s">
        <v>276</v>
      </c>
      <c r="DD249" t="s">
        <v>276</v>
      </c>
      <c r="DE249" t="s">
        <v>276</v>
      </c>
    </row>
    <row r="250" spans="1:109">
      <c r="A250">
        <v>249</v>
      </c>
      <c r="B250" t="s">
        <v>272</v>
      </c>
      <c r="C250" t="s">
        <v>44</v>
      </c>
      <c r="D250">
        <v>50</v>
      </c>
      <c r="E250">
        <v>1</v>
      </c>
      <c r="F250" t="s">
        <v>50</v>
      </c>
      <c r="G250" t="s">
        <v>273</v>
      </c>
      <c r="H250">
        <v>2025</v>
      </c>
      <c r="I250">
        <v>2024</v>
      </c>
      <c r="J250">
        <v>0</v>
      </c>
      <c r="K250">
        <v>45400</v>
      </c>
      <c r="L250">
        <v>110050</v>
      </c>
      <c r="M250">
        <v>229550</v>
      </c>
      <c r="N250">
        <v>9999999</v>
      </c>
      <c r="O250">
        <v>0</v>
      </c>
      <c r="P250">
        <v>0</v>
      </c>
      <c r="Q250">
        <v>0</v>
      </c>
      <c r="R250">
        <v>0</v>
      </c>
      <c r="S250">
        <v>0</v>
      </c>
      <c r="T250">
        <v>0</v>
      </c>
      <c r="U250">
        <v>0</v>
      </c>
      <c r="V250">
        <v>0</v>
      </c>
      <c r="W250">
        <v>3.3500000000000002E-2</v>
      </c>
      <c r="X250">
        <v>6.6000000000000003E-2</v>
      </c>
      <c r="Y250">
        <v>7.5999999999999998E-2</v>
      </c>
      <c r="Z250">
        <v>8.7499999999999994E-2</v>
      </c>
      <c r="AA250">
        <v>0</v>
      </c>
      <c r="AB250">
        <v>0</v>
      </c>
      <c r="AC250">
        <v>0</v>
      </c>
      <c r="AD250">
        <v>0</v>
      </c>
      <c r="AE250">
        <v>0</v>
      </c>
      <c r="AF250">
        <v>0</v>
      </c>
      <c r="AG250">
        <v>0</v>
      </c>
      <c r="AH250">
        <v>0</v>
      </c>
      <c r="AI250">
        <v>7000</v>
      </c>
      <c r="AJ250">
        <v>4850</v>
      </c>
      <c r="AK250" t="s">
        <v>274</v>
      </c>
      <c r="AL250">
        <v>4850</v>
      </c>
      <c r="AM250" t="s">
        <v>274</v>
      </c>
      <c r="AN250" t="s">
        <v>274</v>
      </c>
      <c r="AO250">
        <v>0</v>
      </c>
      <c r="AP250" t="s">
        <v>276</v>
      </c>
      <c r="AQ250" t="s">
        <v>276</v>
      </c>
      <c r="AR250" t="s">
        <v>276</v>
      </c>
      <c r="AS250" t="s">
        <v>276</v>
      </c>
      <c r="AT250" t="s">
        <v>276</v>
      </c>
      <c r="AU250" t="s">
        <v>276</v>
      </c>
      <c r="AV250" t="s">
        <v>276</v>
      </c>
      <c r="AW250" t="s">
        <v>276</v>
      </c>
      <c r="AX250" t="s">
        <v>276</v>
      </c>
      <c r="AY250" t="s">
        <v>276</v>
      </c>
      <c r="AZ250" t="s">
        <v>276</v>
      </c>
      <c r="BA250" t="s">
        <v>276</v>
      </c>
      <c r="BB250" t="s">
        <v>276</v>
      </c>
      <c r="BC250" t="s">
        <v>276</v>
      </c>
      <c r="BD250" t="s">
        <v>276</v>
      </c>
      <c r="BE250" t="s">
        <v>276</v>
      </c>
      <c r="BF250" t="s">
        <v>276</v>
      </c>
      <c r="BG250" t="s">
        <v>276</v>
      </c>
      <c r="BH250" t="s">
        <v>276</v>
      </c>
      <c r="BI250" t="s">
        <v>276</v>
      </c>
      <c r="BJ250" t="s">
        <v>276</v>
      </c>
      <c r="BK250" t="s">
        <v>276</v>
      </c>
      <c r="BL250" t="s">
        <v>276</v>
      </c>
      <c r="BM250" t="s">
        <v>276</v>
      </c>
      <c r="BN250" t="s">
        <v>276</v>
      </c>
      <c r="BO250" t="s">
        <v>276</v>
      </c>
      <c r="BP250" t="s">
        <v>276</v>
      </c>
      <c r="BQ250" t="s">
        <v>276</v>
      </c>
      <c r="BR250" t="s">
        <v>276</v>
      </c>
      <c r="BS250" t="s">
        <v>276</v>
      </c>
      <c r="BT250" t="s">
        <v>276</v>
      </c>
      <c r="BU250" t="s">
        <v>276</v>
      </c>
      <c r="BV250" t="s">
        <v>276</v>
      </c>
      <c r="BW250" t="s">
        <v>276</v>
      </c>
      <c r="BX250" t="s">
        <v>276</v>
      </c>
      <c r="BY250" t="s">
        <v>276</v>
      </c>
      <c r="BZ250" t="s">
        <v>276</v>
      </c>
      <c r="CA250" t="s">
        <v>276</v>
      </c>
      <c r="CB250" t="s">
        <v>276</v>
      </c>
      <c r="CC250" t="s">
        <v>276</v>
      </c>
      <c r="CD250" t="s">
        <v>276</v>
      </c>
      <c r="CE250" t="s">
        <v>276</v>
      </c>
      <c r="CF250" t="s">
        <v>276</v>
      </c>
      <c r="CG250" t="s">
        <v>276</v>
      </c>
      <c r="CH250" t="s">
        <v>276</v>
      </c>
      <c r="CI250" t="s">
        <v>276</v>
      </c>
      <c r="CJ250" t="s">
        <v>276</v>
      </c>
      <c r="CK250" t="s">
        <v>276</v>
      </c>
      <c r="CL250" t="s">
        <v>276</v>
      </c>
      <c r="CM250" t="s">
        <v>276</v>
      </c>
      <c r="CN250" t="s">
        <v>276</v>
      </c>
      <c r="CO250" t="s">
        <v>276</v>
      </c>
      <c r="CP250" t="s">
        <v>276</v>
      </c>
      <c r="CQ250" t="s">
        <v>276</v>
      </c>
      <c r="CR250" t="s">
        <v>276</v>
      </c>
      <c r="CS250" t="s">
        <v>276</v>
      </c>
      <c r="CT250">
        <v>150000</v>
      </c>
      <c r="CU250">
        <v>0.03</v>
      </c>
      <c r="CV250" t="s">
        <v>276</v>
      </c>
      <c r="CW250" t="s">
        <v>276</v>
      </c>
      <c r="CX250" t="s">
        <v>276</v>
      </c>
      <c r="CY250" t="s">
        <v>276</v>
      </c>
      <c r="CZ250" t="s">
        <v>276</v>
      </c>
      <c r="DA250" t="s">
        <v>276</v>
      </c>
      <c r="DB250" t="s">
        <v>276</v>
      </c>
      <c r="DC250" t="s">
        <v>276</v>
      </c>
      <c r="DD250" t="s">
        <v>276</v>
      </c>
      <c r="DE250" t="s">
        <v>276</v>
      </c>
    </row>
    <row r="251" spans="1:109">
      <c r="A251">
        <v>250</v>
      </c>
      <c r="B251" t="s">
        <v>272</v>
      </c>
      <c r="C251" t="s">
        <v>45</v>
      </c>
      <c r="D251">
        <v>51</v>
      </c>
      <c r="E251">
        <v>1</v>
      </c>
      <c r="F251" t="s">
        <v>50</v>
      </c>
      <c r="G251" t="s">
        <v>273</v>
      </c>
      <c r="H251">
        <v>2025</v>
      </c>
      <c r="I251">
        <v>2024</v>
      </c>
      <c r="J251">
        <v>0</v>
      </c>
      <c r="K251">
        <v>3000</v>
      </c>
      <c r="L251">
        <v>5000</v>
      </c>
      <c r="M251">
        <v>17000</v>
      </c>
      <c r="N251">
        <v>9999999</v>
      </c>
      <c r="O251">
        <v>0</v>
      </c>
      <c r="P251">
        <v>0</v>
      </c>
      <c r="Q251">
        <v>0</v>
      </c>
      <c r="R251">
        <v>0</v>
      </c>
      <c r="S251">
        <v>0</v>
      </c>
      <c r="T251">
        <v>0</v>
      </c>
      <c r="U251">
        <v>0</v>
      </c>
      <c r="V251">
        <v>0</v>
      </c>
      <c r="W251">
        <v>0.02</v>
      </c>
      <c r="X251">
        <v>0.03</v>
      </c>
      <c r="Y251">
        <v>0.05</v>
      </c>
      <c r="Z251">
        <v>5.7500000000000002E-2</v>
      </c>
      <c r="AA251">
        <v>0</v>
      </c>
      <c r="AB251">
        <v>0</v>
      </c>
      <c r="AC251">
        <v>0</v>
      </c>
      <c r="AD251">
        <v>0</v>
      </c>
      <c r="AE251">
        <v>0</v>
      </c>
      <c r="AF251">
        <v>0</v>
      </c>
      <c r="AG251">
        <v>0</v>
      </c>
      <c r="AH251">
        <v>0</v>
      </c>
      <c r="AI251">
        <v>8000</v>
      </c>
      <c r="AJ251">
        <v>930</v>
      </c>
      <c r="AK251" t="s">
        <v>274</v>
      </c>
      <c r="AL251">
        <v>930</v>
      </c>
      <c r="AM251" t="s">
        <v>274</v>
      </c>
      <c r="AN251" t="s">
        <v>274</v>
      </c>
      <c r="AO251">
        <v>0</v>
      </c>
      <c r="AP251" t="s">
        <v>276</v>
      </c>
      <c r="AQ251" t="s">
        <v>276</v>
      </c>
      <c r="AR251" t="s">
        <v>276</v>
      </c>
      <c r="AS251" t="s">
        <v>276</v>
      </c>
      <c r="AT251" t="s">
        <v>276</v>
      </c>
      <c r="AU251" t="s">
        <v>276</v>
      </c>
      <c r="AV251" t="s">
        <v>276</v>
      </c>
      <c r="AW251" t="s">
        <v>276</v>
      </c>
      <c r="AX251" t="s">
        <v>276</v>
      </c>
      <c r="AY251" t="s">
        <v>276</v>
      </c>
      <c r="AZ251" t="s">
        <v>276</v>
      </c>
      <c r="BA251" t="s">
        <v>276</v>
      </c>
      <c r="BB251" t="s">
        <v>276</v>
      </c>
      <c r="BC251" t="s">
        <v>276</v>
      </c>
      <c r="BD251" t="s">
        <v>276</v>
      </c>
      <c r="BE251" t="s">
        <v>276</v>
      </c>
      <c r="BF251" t="s">
        <v>276</v>
      </c>
      <c r="BG251" t="s">
        <v>276</v>
      </c>
      <c r="BH251" t="s">
        <v>276</v>
      </c>
      <c r="BI251" t="s">
        <v>276</v>
      </c>
      <c r="BJ251" t="s">
        <v>276</v>
      </c>
      <c r="BK251" t="s">
        <v>276</v>
      </c>
      <c r="BL251" t="s">
        <v>276</v>
      </c>
      <c r="BM251" t="s">
        <v>276</v>
      </c>
      <c r="BN251" t="s">
        <v>276</v>
      </c>
      <c r="BO251" t="s">
        <v>276</v>
      </c>
      <c r="BP251" t="s">
        <v>276</v>
      </c>
      <c r="BQ251" t="s">
        <v>276</v>
      </c>
      <c r="BR251" t="s">
        <v>276</v>
      </c>
      <c r="BS251" t="s">
        <v>276</v>
      </c>
      <c r="BT251" t="s">
        <v>276</v>
      </c>
      <c r="BU251" t="s">
        <v>276</v>
      </c>
      <c r="BV251" t="s">
        <v>276</v>
      </c>
      <c r="BW251" t="s">
        <v>276</v>
      </c>
      <c r="BX251" t="s">
        <v>276</v>
      </c>
      <c r="BY251" t="s">
        <v>276</v>
      </c>
      <c r="BZ251" t="s">
        <v>276</v>
      </c>
      <c r="CA251" t="s">
        <v>276</v>
      </c>
      <c r="CB251" t="s">
        <v>276</v>
      </c>
      <c r="CC251" t="s">
        <v>276</v>
      </c>
      <c r="CD251" t="s">
        <v>276</v>
      </c>
      <c r="CE251" t="s">
        <v>276</v>
      </c>
      <c r="CF251" t="s">
        <v>276</v>
      </c>
      <c r="CG251" t="s">
        <v>276</v>
      </c>
      <c r="CH251" t="s">
        <v>276</v>
      </c>
      <c r="CI251" t="s">
        <v>276</v>
      </c>
      <c r="CJ251" t="s">
        <v>276</v>
      </c>
      <c r="CK251" t="s">
        <v>276</v>
      </c>
      <c r="CL251" t="s">
        <v>276</v>
      </c>
      <c r="CM251" t="s">
        <v>276</v>
      </c>
      <c r="CN251" t="s">
        <v>276</v>
      </c>
      <c r="CO251" t="s">
        <v>276</v>
      </c>
      <c r="CP251" t="s">
        <v>276</v>
      </c>
      <c r="CQ251" t="s">
        <v>276</v>
      </c>
      <c r="CR251" t="s">
        <v>276</v>
      </c>
      <c r="CS251" t="s">
        <v>276</v>
      </c>
      <c r="CT251" t="s">
        <v>276</v>
      </c>
      <c r="CU251" t="s">
        <v>276</v>
      </c>
      <c r="CV251" t="s">
        <v>276</v>
      </c>
      <c r="CW251" t="s">
        <v>276</v>
      </c>
      <c r="CX251" t="s">
        <v>276</v>
      </c>
      <c r="CY251" t="s">
        <v>276</v>
      </c>
      <c r="CZ251" t="s">
        <v>276</v>
      </c>
      <c r="DA251" t="s">
        <v>276</v>
      </c>
      <c r="DB251" t="s">
        <v>276</v>
      </c>
      <c r="DC251" t="s">
        <v>276</v>
      </c>
      <c r="DD251" t="s">
        <v>276</v>
      </c>
      <c r="DE251" t="s">
        <v>276</v>
      </c>
    </row>
    <row r="252" spans="1:109">
      <c r="A252">
        <v>251</v>
      </c>
      <c r="B252" t="s">
        <v>272</v>
      </c>
      <c r="C252" t="s">
        <v>46</v>
      </c>
      <c r="D252">
        <v>53</v>
      </c>
      <c r="E252">
        <v>1</v>
      </c>
      <c r="F252" t="s">
        <v>50</v>
      </c>
      <c r="G252" t="s">
        <v>273</v>
      </c>
      <c r="H252">
        <v>2025</v>
      </c>
      <c r="I252">
        <v>2024</v>
      </c>
      <c r="J252">
        <v>0</v>
      </c>
      <c r="K252">
        <v>9999999</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250000</v>
      </c>
      <c r="AJ252">
        <v>0</v>
      </c>
      <c r="AK252" t="s">
        <v>274</v>
      </c>
      <c r="AL252">
        <v>0</v>
      </c>
      <c r="AM252" t="s">
        <v>274</v>
      </c>
      <c r="AN252" t="s">
        <v>274</v>
      </c>
      <c r="AO252">
        <v>0</v>
      </c>
      <c r="AP252" t="s">
        <v>276</v>
      </c>
      <c r="AQ252" t="s">
        <v>276</v>
      </c>
      <c r="AR252" t="s">
        <v>276</v>
      </c>
      <c r="AS252" t="s">
        <v>276</v>
      </c>
      <c r="AT252" t="s">
        <v>276</v>
      </c>
      <c r="AU252" t="s">
        <v>276</v>
      </c>
      <c r="AV252" t="s">
        <v>276</v>
      </c>
      <c r="AW252" t="s">
        <v>276</v>
      </c>
      <c r="AX252" t="s">
        <v>276</v>
      </c>
      <c r="AY252" t="s">
        <v>276</v>
      </c>
      <c r="AZ252" t="s">
        <v>276</v>
      </c>
      <c r="BA252" t="s">
        <v>276</v>
      </c>
      <c r="BB252" t="s">
        <v>276</v>
      </c>
      <c r="BC252" t="s">
        <v>276</v>
      </c>
      <c r="BD252" t="s">
        <v>276</v>
      </c>
      <c r="BE252" t="s">
        <v>276</v>
      </c>
      <c r="BF252" t="s">
        <v>276</v>
      </c>
      <c r="BG252" t="s">
        <v>276</v>
      </c>
      <c r="BH252" t="s">
        <v>276</v>
      </c>
      <c r="BI252" t="s">
        <v>276</v>
      </c>
      <c r="BJ252" t="s">
        <v>276</v>
      </c>
      <c r="BK252" t="s">
        <v>276</v>
      </c>
      <c r="BL252" t="s">
        <v>276</v>
      </c>
      <c r="BM252" t="s">
        <v>276</v>
      </c>
      <c r="BN252" t="s">
        <v>276</v>
      </c>
      <c r="BO252" t="s">
        <v>276</v>
      </c>
      <c r="BP252" t="s">
        <v>276</v>
      </c>
      <c r="BQ252" t="s">
        <v>276</v>
      </c>
      <c r="BR252" t="s">
        <v>276</v>
      </c>
      <c r="BS252" t="s">
        <v>276</v>
      </c>
      <c r="BT252" t="s">
        <v>276</v>
      </c>
      <c r="BU252" t="s">
        <v>276</v>
      </c>
      <c r="BV252" t="s">
        <v>276</v>
      </c>
      <c r="BW252" t="s">
        <v>276</v>
      </c>
      <c r="BX252" t="s">
        <v>276</v>
      </c>
      <c r="BY252" t="s">
        <v>276</v>
      </c>
      <c r="BZ252" t="s">
        <v>276</v>
      </c>
      <c r="CA252" t="s">
        <v>276</v>
      </c>
      <c r="CB252" t="s">
        <v>276</v>
      </c>
      <c r="CC252" t="s">
        <v>276</v>
      </c>
      <c r="CD252" t="s">
        <v>276</v>
      </c>
      <c r="CE252" t="s">
        <v>276</v>
      </c>
      <c r="CF252" t="s">
        <v>276</v>
      </c>
      <c r="CG252" t="s">
        <v>276</v>
      </c>
      <c r="CH252" t="s">
        <v>276</v>
      </c>
      <c r="CI252" t="s">
        <v>276</v>
      </c>
      <c r="CJ252" t="s">
        <v>276</v>
      </c>
      <c r="CK252" t="s">
        <v>276</v>
      </c>
      <c r="CL252" t="s">
        <v>276</v>
      </c>
      <c r="CM252" t="s">
        <v>276</v>
      </c>
      <c r="CN252" t="s">
        <v>276</v>
      </c>
      <c r="CO252" t="s">
        <v>276</v>
      </c>
      <c r="CP252" t="s">
        <v>276</v>
      </c>
      <c r="CQ252" t="s">
        <v>276</v>
      </c>
      <c r="CR252" t="s">
        <v>276</v>
      </c>
      <c r="CS252" t="s">
        <v>276</v>
      </c>
      <c r="CT252" t="s">
        <v>276</v>
      </c>
      <c r="CU252" t="s">
        <v>276</v>
      </c>
      <c r="CV252" t="s">
        <v>276</v>
      </c>
      <c r="CW252" t="s">
        <v>276</v>
      </c>
      <c r="CX252" t="s">
        <v>276</v>
      </c>
      <c r="CY252" t="s">
        <v>276</v>
      </c>
      <c r="CZ252" t="s">
        <v>276</v>
      </c>
      <c r="DA252" t="s">
        <v>276</v>
      </c>
      <c r="DB252" t="s">
        <v>276</v>
      </c>
      <c r="DC252" t="s">
        <v>276</v>
      </c>
      <c r="DD252" t="s">
        <v>276</v>
      </c>
      <c r="DE252" t="s">
        <v>276</v>
      </c>
    </row>
    <row r="253" spans="1:109">
      <c r="A253">
        <v>252</v>
      </c>
      <c r="B253" t="s">
        <v>272</v>
      </c>
      <c r="C253" t="s">
        <v>47</v>
      </c>
      <c r="D253">
        <v>54</v>
      </c>
      <c r="E253">
        <v>1</v>
      </c>
      <c r="F253" t="s">
        <v>50</v>
      </c>
      <c r="G253" t="s">
        <v>273</v>
      </c>
      <c r="H253">
        <v>2025</v>
      </c>
      <c r="I253">
        <v>2024</v>
      </c>
      <c r="J253">
        <v>0</v>
      </c>
      <c r="K253">
        <v>10000</v>
      </c>
      <c r="L253">
        <v>25000</v>
      </c>
      <c r="M253">
        <v>40000</v>
      </c>
      <c r="N253">
        <v>60000</v>
      </c>
      <c r="O253">
        <v>9999999</v>
      </c>
      <c r="P253">
        <v>0</v>
      </c>
      <c r="Q253">
        <v>0</v>
      </c>
      <c r="R253">
        <v>0</v>
      </c>
      <c r="S253">
        <v>0</v>
      </c>
      <c r="T253">
        <v>0</v>
      </c>
      <c r="U253">
        <v>0</v>
      </c>
      <c r="V253">
        <v>0</v>
      </c>
      <c r="W253">
        <v>2.3599999999999999E-2</v>
      </c>
      <c r="X253">
        <v>3.15E-2</v>
      </c>
      <c r="Y253">
        <v>3.5400000000000001E-2</v>
      </c>
      <c r="Z253">
        <v>4.7199999999999999E-2</v>
      </c>
      <c r="AA253">
        <v>5.1200000000000002E-2</v>
      </c>
      <c r="AB253">
        <v>0</v>
      </c>
      <c r="AC253">
        <v>0</v>
      </c>
      <c r="AD253">
        <v>0</v>
      </c>
      <c r="AE253">
        <v>0</v>
      </c>
      <c r="AF253">
        <v>0</v>
      </c>
      <c r="AG253">
        <v>0</v>
      </c>
      <c r="AH253">
        <v>0</v>
      </c>
      <c r="AI253">
        <v>0</v>
      </c>
      <c r="AJ253">
        <v>2000</v>
      </c>
      <c r="AK253" t="s">
        <v>274</v>
      </c>
      <c r="AL253">
        <v>2000</v>
      </c>
      <c r="AM253" t="s">
        <v>274</v>
      </c>
      <c r="AN253" t="s">
        <v>274</v>
      </c>
      <c r="AO253">
        <v>0</v>
      </c>
      <c r="AP253" t="s">
        <v>276</v>
      </c>
      <c r="AQ253" t="s">
        <v>276</v>
      </c>
      <c r="AR253" t="s">
        <v>276</v>
      </c>
      <c r="AS253" t="s">
        <v>276</v>
      </c>
      <c r="AT253" t="s">
        <v>276</v>
      </c>
      <c r="AU253" t="s">
        <v>276</v>
      </c>
      <c r="AV253" t="s">
        <v>276</v>
      </c>
      <c r="AW253" t="s">
        <v>276</v>
      </c>
      <c r="AX253" t="s">
        <v>276</v>
      </c>
      <c r="AY253" t="s">
        <v>276</v>
      </c>
      <c r="AZ253" t="s">
        <v>276</v>
      </c>
      <c r="BA253" t="s">
        <v>276</v>
      </c>
      <c r="BB253" t="s">
        <v>276</v>
      </c>
      <c r="BC253" t="s">
        <v>276</v>
      </c>
      <c r="BD253" t="s">
        <v>276</v>
      </c>
      <c r="BE253" t="s">
        <v>276</v>
      </c>
      <c r="BF253" t="s">
        <v>276</v>
      </c>
      <c r="BG253" t="s">
        <v>276</v>
      </c>
      <c r="BH253" t="s">
        <v>276</v>
      </c>
      <c r="BI253" t="s">
        <v>276</v>
      </c>
      <c r="BJ253" t="s">
        <v>276</v>
      </c>
      <c r="BK253" t="s">
        <v>276</v>
      </c>
      <c r="BL253" t="s">
        <v>276</v>
      </c>
      <c r="BM253" t="s">
        <v>276</v>
      </c>
      <c r="BN253" t="s">
        <v>276</v>
      </c>
      <c r="BO253" t="s">
        <v>276</v>
      </c>
      <c r="BP253" t="s">
        <v>276</v>
      </c>
      <c r="BQ253" t="s">
        <v>276</v>
      </c>
      <c r="BR253" t="s">
        <v>276</v>
      </c>
      <c r="BS253" t="s">
        <v>276</v>
      </c>
      <c r="BT253" t="s">
        <v>276</v>
      </c>
      <c r="BU253" t="s">
        <v>276</v>
      </c>
      <c r="BV253" t="s">
        <v>276</v>
      </c>
      <c r="BW253" t="s">
        <v>276</v>
      </c>
      <c r="BX253" t="s">
        <v>276</v>
      </c>
      <c r="BY253" t="s">
        <v>276</v>
      </c>
      <c r="BZ253" t="s">
        <v>276</v>
      </c>
      <c r="CA253" t="s">
        <v>276</v>
      </c>
      <c r="CB253" t="s">
        <v>276</v>
      </c>
      <c r="CC253" t="s">
        <v>276</v>
      </c>
      <c r="CD253" t="s">
        <v>276</v>
      </c>
      <c r="CE253" t="s">
        <v>276</v>
      </c>
      <c r="CF253" t="s">
        <v>276</v>
      </c>
      <c r="CG253" t="s">
        <v>276</v>
      </c>
      <c r="CH253" t="s">
        <v>276</v>
      </c>
      <c r="CI253" t="s">
        <v>276</v>
      </c>
      <c r="CJ253" t="s">
        <v>276</v>
      </c>
      <c r="CK253" t="s">
        <v>276</v>
      </c>
      <c r="CL253" t="s">
        <v>276</v>
      </c>
      <c r="CM253" t="s">
        <v>276</v>
      </c>
      <c r="CN253" t="s">
        <v>276</v>
      </c>
      <c r="CO253" t="s">
        <v>276</v>
      </c>
      <c r="CP253" t="s">
        <v>276</v>
      </c>
      <c r="CQ253" t="s">
        <v>276</v>
      </c>
      <c r="CR253" t="s">
        <v>276</v>
      </c>
      <c r="CS253" t="s">
        <v>276</v>
      </c>
      <c r="CT253" t="s">
        <v>276</v>
      </c>
      <c r="CU253" t="s">
        <v>276</v>
      </c>
      <c r="CV253" t="s">
        <v>276</v>
      </c>
      <c r="CW253" t="s">
        <v>276</v>
      </c>
      <c r="CX253" t="s">
        <v>276</v>
      </c>
      <c r="CY253" t="s">
        <v>276</v>
      </c>
      <c r="CZ253" t="s">
        <v>276</v>
      </c>
      <c r="DA253" t="s">
        <v>276</v>
      </c>
      <c r="DB253" t="s">
        <v>276</v>
      </c>
      <c r="DC253" t="s">
        <v>276</v>
      </c>
      <c r="DD253" t="s">
        <v>276</v>
      </c>
      <c r="DE253" t="s">
        <v>276</v>
      </c>
    </row>
    <row r="254" spans="1:109">
      <c r="A254">
        <v>253</v>
      </c>
      <c r="B254" t="s">
        <v>272</v>
      </c>
      <c r="C254" t="s">
        <v>48</v>
      </c>
      <c r="D254">
        <v>55</v>
      </c>
      <c r="E254">
        <v>1</v>
      </c>
      <c r="F254" t="s">
        <v>50</v>
      </c>
      <c r="G254" t="s">
        <v>273</v>
      </c>
      <c r="H254">
        <v>2025</v>
      </c>
      <c r="I254">
        <v>2024</v>
      </c>
      <c r="J254">
        <v>0</v>
      </c>
      <c r="K254">
        <v>14320</v>
      </c>
      <c r="L254">
        <v>28640</v>
      </c>
      <c r="M254">
        <v>315310</v>
      </c>
      <c r="N254">
        <v>9999999</v>
      </c>
      <c r="O254">
        <v>0</v>
      </c>
      <c r="P254">
        <v>0</v>
      </c>
      <c r="Q254">
        <v>0</v>
      </c>
      <c r="R254">
        <v>0</v>
      </c>
      <c r="S254">
        <v>0</v>
      </c>
      <c r="T254">
        <v>0</v>
      </c>
      <c r="U254">
        <v>0</v>
      </c>
      <c r="V254">
        <v>0</v>
      </c>
      <c r="W254">
        <v>3.5000000000000003E-2</v>
      </c>
      <c r="X254">
        <v>4.3999999999999997E-2</v>
      </c>
      <c r="Y254">
        <v>5.2999999999999999E-2</v>
      </c>
      <c r="Z254">
        <v>7.6499999999999999E-2</v>
      </c>
      <c r="AA254">
        <v>0</v>
      </c>
      <c r="AB254">
        <v>0</v>
      </c>
      <c r="AC254">
        <v>0</v>
      </c>
      <c r="AD254">
        <v>0</v>
      </c>
      <c r="AE254">
        <v>0</v>
      </c>
      <c r="AF254">
        <v>0</v>
      </c>
      <c r="AG254">
        <v>0</v>
      </c>
      <c r="AH254">
        <v>0</v>
      </c>
      <c r="AI254">
        <v>13230</v>
      </c>
      <c r="AJ254">
        <v>700</v>
      </c>
      <c r="AK254" t="s">
        <v>274</v>
      </c>
      <c r="AL254">
        <v>700</v>
      </c>
      <c r="AM254" t="s">
        <v>274</v>
      </c>
      <c r="AN254" t="s">
        <v>274</v>
      </c>
      <c r="AO254">
        <v>0</v>
      </c>
      <c r="AP254" t="s">
        <v>276</v>
      </c>
      <c r="AQ254" t="s">
        <v>276</v>
      </c>
      <c r="AR254" t="s">
        <v>276</v>
      </c>
      <c r="AS254" t="s">
        <v>276</v>
      </c>
      <c r="AT254" t="s">
        <v>276</v>
      </c>
      <c r="AU254" t="s">
        <v>276</v>
      </c>
      <c r="AV254" t="s">
        <v>276</v>
      </c>
      <c r="AW254" t="s">
        <v>276</v>
      </c>
      <c r="AX254" t="s">
        <v>276</v>
      </c>
      <c r="AY254" t="s">
        <v>276</v>
      </c>
      <c r="AZ254" t="s">
        <v>276</v>
      </c>
      <c r="BA254" t="s">
        <v>276</v>
      </c>
      <c r="BB254" t="s">
        <v>276</v>
      </c>
      <c r="BC254" t="s">
        <v>276</v>
      </c>
      <c r="BD254" t="s">
        <v>276</v>
      </c>
      <c r="BE254" t="s">
        <v>276</v>
      </c>
      <c r="BF254" t="s">
        <v>276</v>
      </c>
      <c r="BG254" t="s">
        <v>276</v>
      </c>
      <c r="BH254" t="s">
        <v>276</v>
      </c>
      <c r="BI254" t="s">
        <v>276</v>
      </c>
      <c r="BJ254" t="s">
        <v>276</v>
      </c>
      <c r="BK254" t="s">
        <v>276</v>
      </c>
      <c r="BL254" t="s">
        <v>276</v>
      </c>
      <c r="BM254" t="s">
        <v>276</v>
      </c>
      <c r="BN254" t="s">
        <v>276</v>
      </c>
      <c r="BO254" t="s">
        <v>276</v>
      </c>
      <c r="BP254" t="s">
        <v>276</v>
      </c>
      <c r="BQ254" t="s">
        <v>276</v>
      </c>
      <c r="BR254" t="s">
        <v>276</v>
      </c>
      <c r="BS254" t="s">
        <v>276</v>
      </c>
      <c r="BT254" t="s">
        <v>276</v>
      </c>
      <c r="BU254" t="s">
        <v>276</v>
      </c>
      <c r="BV254" t="s">
        <v>276</v>
      </c>
      <c r="BW254" t="s">
        <v>276</v>
      </c>
      <c r="BX254" t="s">
        <v>276</v>
      </c>
      <c r="BY254" t="s">
        <v>276</v>
      </c>
      <c r="BZ254" t="s">
        <v>276</v>
      </c>
      <c r="CA254" t="s">
        <v>276</v>
      </c>
      <c r="CB254" t="s">
        <v>276</v>
      </c>
      <c r="CC254" t="s">
        <v>276</v>
      </c>
      <c r="CD254" t="s">
        <v>276</v>
      </c>
      <c r="CE254" t="s">
        <v>276</v>
      </c>
      <c r="CF254" t="s">
        <v>276</v>
      </c>
      <c r="CG254" t="s">
        <v>276</v>
      </c>
      <c r="CH254" t="s">
        <v>276</v>
      </c>
      <c r="CI254" t="s">
        <v>276</v>
      </c>
      <c r="CJ254" t="s">
        <v>276</v>
      </c>
      <c r="CK254" t="s">
        <v>276</v>
      </c>
      <c r="CL254" t="s">
        <v>276</v>
      </c>
      <c r="CM254" t="s">
        <v>276</v>
      </c>
      <c r="CN254" t="s">
        <v>276</v>
      </c>
      <c r="CO254" t="s">
        <v>276</v>
      </c>
      <c r="CP254" t="s">
        <v>276</v>
      </c>
      <c r="CQ254" t="s">
        <v>276</v>
      </c>
      <c r="CR254" t="s">
        <v>276</v>
      </c>
      <c r="CS254" t="s">
        <v>276</v>
      </c>
      <c r="CT254" t="s">
        <v>276</v>
      </c>
      <c r="CU254" t="s">
        <v>276</v>
      </c>
      <c r="CV254">
        <v>19069</v>
      </c>
      <c r="CW254">
        <v>0.12</v>
      </c>
      <c r="CX254" t="s">
        <v>276</v>
      </c>
      <c r="CY254" t="s">
        <v>276</v>
      </c>
      <c r="CZ254" t="s">
        <v>276</v>
      </c>
      <c r="DA254" t="s">
        <v>276</v>
      </c>
      <c r="DB254" t="s">
        <v>276</v>
      </c>
      <c r="DC254" t="s">
        <v>276</v>
      </c>
      <c r="DD254" t="s">
        <v>276</v>
      </c>
      <c r="DE254" t="s">
        <v>276</v>
      </c>
    </row>
    <row r="255" spans="1:109">
      <c r="A255">
        <v>254</v>
      </c>
      <c r="B255" t="s">
        <v>272</v>
      </c>
      <c r="C255" t="s">
        <v>49</v>
      </c>
      <c r="D255">
        <v>56</v>
      </c>
      <c r="E255">
        <v>1</v>
      </c>
      <c r="F255" t="s">
        <v>50</v>
      </c>
      <c r="G255" t="s">
        <v>273</v>
      </c>
      <c r="H255">
        <v>2025</v>
      </c>
      <c r="I255">
        <v>2024</v>
      </c>
      <c r="J255">
        <v>0</v>
      </c>
      <c r="K255">
        <v>9999999</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t="s">
        <v>274</v>
      </c>
      <c r="AL255">
        <v>0</v>
      </c>
      <c r="AM255" t="s">
        <v>274</v>
      </c>
      <c r="AN255" t="s">
        <v>274</v>
      </c>
      <c r="AO255">
        <v>0</v>
      </c>
      <c r="AP255" t="s">
        <v>276</v>
      </c>
      <c r="AQ255" t="s">
        <v>276</v>
      </c>
      <c r="AR255" t="s">
        <v>276</v>
      </c>
      <c r="AS255" t="s">
        <v>276</v>
      </c>
      <c r="AT255" t="s">
        <v>276</v>
      </c>
      <c r="AU255" t="s">
        <v>276</v>
      </c>
      <c r="AV255" t="s">
        <v>276</v>
      </c>
      <c r="AW255" t="s">
        <v>276</v>
      </c>
      <c r="AX255" t="s">
        <v>276</v>
      </c>
      <c r="AY255" t="s">
        <v>276</v>
      </c>
      <c r="AZ255" t="s">
        <v>276</v>
      </c>
      <c r="BA255" t="s">
        <v>276</v>
      </c>
      <c r="BB255" t="s">
        <v>276</v>
      </c>
      <c r="BC255" t="s">
        <v>276</v>
      </c>
      <c r="BD255" t="s">
        <v>276</v>
      </c>
      <c r="BE255" t="s">
        <v>276</v>
      </c>
      <c r="BF255" t="s">
        <v>276</v>
      </c>
      <c r="BG255" t="s">
        <v>276</v>
      </c>
      <c r="BH255" t="s">
        <v>276</v>
      </c>
      <c r="BI255" t="s">
        <v>276</v>
      </c>
      <c r="BJ255" t="s">
        <v>276</v>
      </c>
      <c r="BK255" t="s">
        <v>276</v>
      </c>
      <c r="BL255" t="s">
        <v>276</v>
      </c>
      <c r="BM255" t="s">
        <v>276</v>
      </c>
      <c r="BN255" t="s">
        <v>276</v>
      </c>
      <c r="BO255" t="s">
        <v>276</v>
      </c>
      <c r="BP255" t="s">
        <v>276</v>
      </c>
      <c r="BQ255" t="s">
        <v>276</v>
      </c>
      <c r="BR255" t="s">
        <v>276</v>
      </c>
      <c r="BS255" t="s">
        <v>276</v>
      </c>
      <c r="BT255" t="s">
        <v>276</v>
      </c>
      <c r="BU255" t="s">
        <v>276</v>
      </c>
      <c r="BV255" t="s">
        <v>276</v>
      </c>
      <c r="BW255" t="s">
        <v>276</v>
      </c>
      <c r="BX255" t="s">
        <v>276</v>
      </c>
      <c r="BY255" t="s">
        <v>276</v>
      </c>
      <c r="BZ255" t="s">
        <v>276</v>
      </c>
      <c r="CA255" t="s">
        <v>276</v>
      </c>
      <c r="CB255" t="s">
        <v>276</v>
      </c>
      <c r="CC255" t="s">
        <v>276</v>
      </c>
      <c r="CD255" t="s">
        <v>276</v>
      </c>
      <c r="CE255" t="s">
        <v>276</v>
      </c>
      <c r="CF255" t="s">
        <v>276</v>
      </c>
      <c r="CG255" t="s">
        <v>276</v>
      </c>
      <c r="CH255" t="s">
        <v>276</v>
      </c>
      <c r="CI255" t="s">
        <v>276</v>
      </c>
      <c r="CJ255" t="s">
        <v>276</v>
      </c>
      <c r="CK255" t="s">
        <v>276</v>
      </c>
      <c r="CL255" t="s">
        <v>276</v>
      </c>
      <c r="CM255" t="s">
        <v>276</v>
      </c>
      <c r="CN255" t="s">
        <v>276</v>
      </c>
      <c r="CO255" t="s">
        <v>276</v>
      </c>
      <c r="CP255" t="s">
        <v>276</v>
      </c>
      <c r="CQ255" t="s">
        <v>276</v>
      </c>
      <c r="CR255" t="s">
        <v>276</v>
      </c>
      <c r="CS255" t="s">
        <v>276</v>
      </c>
      <c r="CT255" t="s">
        <v>276</v>
      </c>
      <c r="CU255" t="s">
        <v>276</v>
      </c>
      <c r="CV255" t="s">
        <v>276</v>
      </c>
      <c r="CW255" t="s">
        <v>276</v>
      </c>
      <c r="CX255" t="s">
        <v>276</v>
      </c>
      <c r="CY255" t="s">
        <v>276</v>
      </c>
      <c r="CZ255" t="s">
        <v>276</v>
      </c>
      <c r="DA255" t="s">
        <v>276</v>
      </c>
      <c r="DB255" t="s">
        <v>276</v>
      </c>
      <c r="DC255" t="s">
        <v>276</v>
      </c>
      <c r="DD255" t="s">
        <v>276</v>
      </c>
      <c r="DE255" t="s">
        <v>276</v>
      </c>
    </row>
    <row r="256" spans="1:109">
      <c r="A256">
        <v>255</v>
      </c>
      <c r="B256" t="s">
        <v>272</v>
      </c>
      <c r="C256" t="s">
        <v>278</v>
      </c>
      <c r="D256">
        <v>11</v>
      </c>
      <c r="E256">
        <v>1</v>
      </c>
      <c r="F256" t="s">
        <v>50</v>
      </c>
      <c r="G256" t="s">
        <v>273</v>
      </c>
      <c r="H256">
        <v>2025</v>
      </c>
      <c r="I256">
        <v>2024</v>
      </c>
      <c r="J256">
        <v>0</v>
      </c>
      <c r="K256">
        <v>10000</v>
      </c>
      <c r="L256">
        <v>40000</v>
      </c>
      <c r="M256">
        <v>60000</v>
      </c>
      <c r="N256">
        <v>250000</v>
      </c>
      <c r="O256" s="78">
        <v>500000</v>
      </c>
      <c r="P256" s="78">
        <v>1000000</v>
      </c>
      <c r="Q256">
        <v>9999999</v>
      </c>
      <c r="R256">
        <v>0</v>
      </c>
      <c r="S256">
        <v>0</v>
      </c>
      <c r="T256">
        <v>0</v>
      </c>
      <c r="U256">
        <v>0</v>
      </c>
      <c r="V256">
        <v>0</v>
      </c>
      <c r="W256">
        <v>0.04</v>
      </c>
      <c r="X256">
        <v>0.06</v>
      </c>
      <c r="Y256">
        <v>6.5000000000000002E-2</v>
      </c>
      <c r="Z256">
        <v>8.5000000000000006E-2</v>
      </c>
      <c r="AA256">
        <v>9.2499999999999999E-2</v>
      </c>
      <c r="AB256">
        <v>9.7500000000000003E-2</v>
      </c>
      <c r="AC256">
        <v>0.1075</v>
      </c>
      <c r="AD256">
        <v>0</v>
      </c>
      <c r="AE256">
        <v>0</v>
      </c>
      <c r="AF256">
        <v>0</v>
      </c>
      <c r="AG256">
        <v>0</v>
      </c>
      <c r="AH256">
        <v>0</v>
      </c>
      <c r="AI256">
        <v>14600</v>
      </c>
      <c r="AJ256">
        <v>0</v>
      </c>
      <c r="AK256" t="s">
        <v>274</v>
      </c>
      <c r="AL256">
        <v>0</v>
      </c>
      <c r="AM256" t="s">
        <v>274</v>
      </c>
      <c r="AN256" t="s">
        <v>274</v>
      </c>
      <c r="AO256">
        <v>0</v>
      </c>
      <c r="AP256" t="s">
        <v>276</v>
      </c>
      <c r="AQ256" t="s">
        <v>276</v>
      </c>
      <c r="AR256" t="s">
        <v>276</v>
      </c>
      <c r="AS256" t="s">
        <v>276</v>
      </c>
      <c r="AT256" t="s">
        <v>276</v>
      </c>
      <c r="AU256" t="s">
        <v>276</v>
      </c>
      <c r="AV256" t="s">
        <v>276</v>
      </c>
      <c r="AW256" t="s">
        <v>276</v>
      </c>
      <c r="AX256" t="s">
        <v>276</v>
      </c>
      <c r="AY256" t="s">
        <v>276</v>
      </c>
      <c r="AZ256" t="s">
        <v>276</v>
      </c>
      <c r="BA256" t="s">
        <v>276</v>
      </c>
      <c r="BB256" t="s">
        <v>276</v>
      </c>
      <c r="BC256" t="s">
        <v>276</v>
      </c>
      <c r="BD256" t="s">
        <v>276</v>
      </c>
      <c r="BE256" t="s">
        <v>276</v>
      </c>
      <c r="BF256" t="s">
        <v>276</v>
      </c>
      <c r="BG256" t="s">
        <v>276</v>
      </c>
      <c r="BH256" t="s">
        <v>276</v>
      </c>
      <c r="BI256" t="s">
        <v>276</v>
      </c>
      <c r="BJ256" t="s">
        <v>276</v>
      </c>
      <c r="BK256" t="s">
        <v>276</v>
      </c>
      <c r="BL256" t="s">
        <v>276</v>
      </c>
      <c r="BM256" t="s">
        <v>276</v>
      </c>
      <c r="BN256" t="s">
        <v>276</v>
      </c>
      <c r="BO256" t="s">
        <v>276</v>
      </c>
      <c r="BP256" t="s">
        <v>276</v>
      </c>
      <c r="BQ256" t="s">
        <v>276</v>
      </c>
      <c r="BR256" t="s">
        <v>276</v>
      </c>
      <c r="BS256" t="s">
        <v>276</v>
      </c>
      <c r="BT256" t="s">
        <v>276</v>
      </c>
      <c r="BU256" t="s">
        <v>276</v>
      </c>
      <c r="BV256" t="s">
        <v>276</v>
      </c>
      <c r="BW256" t="s">
        <v>276</v>
      </c>
      <c r="BX256" t="s">
        <v>276</v>
      </c>
      <c r="BY256" t="s">
        <v>276</v>
      </c>
      <c r="BZ256" t="s">
        <v>276</v>
      </c>
      <c r="CA256" t="s">
        <v>276</v>
      </c>
      <c r="CB256" t="s">
        <v>276</v>
      </c>
      <c r="CC256" t="s">
        <v>276</v>
      </c>
      <c r="CD256" t="s">
        <v>276</v>
      </c>
      <c r="CE256" t="s">
        <v>276</v>
      </c>
      <c r="CF256" t="s">
        <v>276</v>
      </c>
      <c r="CG256" t="s">
        <v>276</v>
      </c>
      <c r="CH256" t="s">
        <v>276</v>
      </c>
      <c r="CI256" t="s">
        <v>276</v>
      </c>
      <c r="CJ256" t="s">
        <v>276</v>
      </c>
      <c r="CK256" t="s">
        <v>276</v>
      </c>
      <c r="CL256" t="s">
        <v>276</v>
      </c>
      <c r="CM256" t="s">
        <v>276</v>
      </c>
      <c r="CN256" t="s">
        <v>276</v>
      </c>
      <c r="CO256" t="s">
        <v>276</v>
      </c>
      <c r="CP256" t="s">
        <v>276</v>
      </c>
      <c r="CQ256" t="s">
        <v>276</v>
      </c>
      <c r="CR256" t="s">
        <v>276</v>
      </c>
      <c r="CS256" t="s">
        <v>276</v>
      </c>
      <c r="CT256" t="s">
        <v>276</v>
      </c>
      <c r="CU256" t="s">
        <v>276</v>
      </c>
      <c r="CV256" t="s">
        <v>276</v>
      </c>
      <c r="CW256" t="s">
        <v>276</v>
      </c>
      <c r="CX256" t="s">
        <v>276</v>
      </c>
      <c r="CY256" t="s">
        <v>276</v>
      </c>
      <c r="CZ256" t="s">
        <v>276</v>
      </c>
      <c r="DA256" t="s">
        <v>276</v>
      </c>
      <c r="DB256" t="s">
        <v>276</v>
      </c>
      <c r="DC256" t="s">
        <v>276</v>
      </c>
      <c r="DD256" t="s">
        <v>276</v>
      </c>
      <c r="DE256" t="s">
        <v>276</v>
      </c>
    </row>
    <row r="257" spans="1:109">
      <c r="A257">
        <v>256</v>
      </c>
      <c r="B257" t="s">
        <v>272</v>
      </c>
      <c r="C257" t="s">
        <v>0</v>
      </c>
      <c r="D257">
        <v>1</v>
      </c>
      <c r="E257">
        <v>2</v>
      </c>
      <c r="F257" t="s">
        <v>79</v>
      </c>
      <c r="G257" t="s">
        <v>273</v>
      </c>
      <c r="H257">
        <v>2025</v>
      </c>
      <c r="I257">
        <v>2024</v>
      </c>
      <c r="J257">
        <v>0</v>
      </c>
      <c r="K257">
        <v>1000</v>
      </c>
      <c r="L257">
        <v>6000</v>
      </c>
      <c r="M257">
        <v>9999999</v>
      </c>
      <c r="N257">
        <v>0</v>
      </c>
      <c r="O257">
        <v>0</v>
      </c>
      <c r="P257">
        <v>0</v>
      </c>
      <c r="Q257">
        <v>0</v>
      </c>
      <c r="R257">
        <v>0</v>
      </c>
      <c r="S257">
        <v>0</v>
      </c>
      <c r="T257">
        <v>0</v>
      </c>
      <c r="U257">
        <v>0</v>
      </c>
      <c r="V257">
        <v>0</v>
      </c>
      <c r="W257">
        <v>0.02</v>
      </c>
      <c r="X257">
        <v>0.04</v>
      </c>
      <c r="Y257">
        <v>0.05</v>
      </c>
      <c r="Z257">
        <v>0</v>
      </c>
      <c r="AA257">
        <v>0</v>
      </c>
      <c r="AB257">
        <v>0</v>
      </c>
      <c r="AC257">
        <v>0</v>
      </c>
      <c r="AD257">
        <v>0</v>
      </c>
      <c r="AE257">
        <v>0</v>
      </c>
      <c r="AF257">
        <v>0</v>
      </c>
      <c r="AG257">
        <v>0</v>
      </c>
      <c r="AH257">
        <v>0</v>
      </c>
      <c r="AI257">
        <v>8500</v>
      </c>
      <c r="AJ257">
        <v>3000</v>
      </c>
      <c r="AK257" t="s">
        <v>274</v>
      </c>
      <c r="AL257">
        <v>1000</v>
      </c>
      <c r="AM257" t="s">
        <v>274</v>
      </c>
      <c r="AN257" t="s">
        <v>275</v>
      </c>
      <c r="AO257">
        <v>0</v>
      </c>
      <c r="AP257">
        <v>25999</v>
      </c>
      <c r="AQ257">
        <v>0.35</v>
      </c>
      <c r="AR257">
        <v>5000</v>
      </c>
      <c r="AS257">
        <v>50000</v>
      </c>
      <c r="AT257" s="78">
        <v>100000</v>
      </c>
      <c r="AU257">
        <v>500</v>
      </c>
      <c r="AV257">
        <v>300</v>
      </c>
      <c r="AW257" t="s">
        <v>276</v>
      </c>
      <c r="AX257" t="s">
        <v>276</v>
      </c>
      <c r="AY257" t="s">
        <v>276</v>
      </c>
      <c r="AZ257" t="s">
        <v>276</v>
      </c>
      <c r="BA257" t="s">
        <v>276</v>
      </c>
      <c r="BB257" t="s">
        <v>276</v>
      </c>
      <c r="BC257" t="s">
        <v>276</v>
      </c>
      <c r="BD257" t="s">
        <v>276</v>
      </c>
      <c r="BE257" t="s">
        <v>276</v>
      </c>
      <c r="BF257" t="s">
        <v>276</v>
      </c>
      <c r="BG257" t="s">
        <v>276</v>
      </c>
      <c r="BH257" t="s">
        <v>276</v>
      </c>
      <c r="BI257" t="s">
        <v>276</v>
      </c>
      <c r="BJ257" t="s">
        <v>276</v>
      </c>
      <c r="BK257" t="s">
        <v>276</v>
      </c>
      <c r="BL257" t="s">
        <v>276</v>
      </c>
      <c r="BM257" t="s">
        <v>276</v>
      </c>
      <c r="BN257" t="s">
        <v>276</v>
      </c>
      <c r="BO257" t="s">
        <v>276</v>
      </c>
      <c r="BP257" t="s">
        <v>276</v>
      </c>
      <c r="BQ257" t="s">
        <v>276</v>
      </c>
      <c r="BR257" t="s">
        <v>276</v>
      </c>
      <c r="BS257" t="s">
        <v>276</v>
      </c>
      <c r="BT257" t="s">
        <v>276</v>
      </c>
      <c r="BU257" t="s">
        <v>276</v>
      </c>
      <c r="BV257" t="s">
        <v>276</v>
      </c>
      <c r="BW257" t="s">
        <v>276</v>
      </c>
      <c r="BX257" t="s">
        <v>276</v>
      </c>
      <c r="BY257" t="s">
        <v>276</v>
      </c>
      <c r="BZ257" t="s">
        <v>276</v>
      </c>
      <c r="CA257" t="s">
        <v>276</v>
      </c>
      <c r="CB257" t="s">
        <v>276</v>
      </c>
      <c r="CC257" t="s">
        <v>276</v>
      </c>
      <c r="CD257" t="s">
        <v>276</v>
      </c>
      <c r="CE257" t="s">
        <v>276</v>
      </c>
      <c r="CF257" t="s">
        <v>276</v>
      </c>
      <c r="CG257" t="s">
        <v>276</v>
      </c>
      <c r="CH257" t="s">
        <v>276</v>
      </c>
      <c r="CI257" t="s">
        <v>276</v>
      </c>
      <c r="CJ257" t="s">
        <v>276</v>
      </c>
      <c r="CK257" t="s">
        <v>276</v>
      </c>
      <c r="CL257" t="s">
        <v>276</v>
      </c>
      <c r="CM257" t="s">
        <v>276</v>
      </c>
      <c r="CN257" t="s">
        <v>276</v>
      </c>
      <c r="CO257" t="s">
        <v>276</v>
      </c>
      <c r="CP257" t="s">
        <v>276</v>
      </c>
      <c r="CQ257" t="s">
        <v>276</v>
      </c>
      <c r="CR257" t="s">
        <v>276</v>
      </c>
      <c r="CS257" t="s">
        <v>276</v>
      </c>
      <c r="CT257" t="s">
        <v>276</v>
      </c>
      <c r="CU257" t="s">
        <v>276</v>
      </c>
      <c r="CV257" t="s">
        <v>276</v>
      </c>
      <c r="CW257" t="s">
        <v>276</v>
      </c>
      <c r="CX257" t="s">
        <v>276</v>
      </c>
      <c r="CY257" t="s">
        <v>276</v>
      </c>
      <c r="CZ257" t="s">
        <v>276</v>
      </c>
      <c r="DA257" t="s">
        <v>276</v>
      </c>
      <c r="DB257" t="s">
        <v>276</v>
      </c>
      <c r="DC257" t="s">
        <v>276</v>
      </c>
      <c r="DD257" t="s">
        <v>276</v>
      </c>
      <c r="DE257" t="s">
        <v>276</v>
      </c>
    </row>
    <row r="258" spans="1:109">
      <c r="A258">
        <v>257</v>
      </c>
      <c r="B258" t="s">
        <v>272</v>
      </c>
      <c r="C258" t="s">
        <v>1</v>
      </c>
      <c r="D258">
        <v>2</v>
      </c>
      <c r="E258">
        <v>2</v>
      </c>
      <c r="F258" t="s">
        <v>79</v>
      </c>
      <c r="G258" t="s">
        <v>273</v>
      </c>
      <c r="H258">
        <v>2025</v>
      </c>
      <c r="I258">
        <v>2024</v>
      </c>
      <c r="J258">
        <v>0</v>
      </c>
      <c r="K258">
        <v>9999999</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t="s">
        <v>274</v>
      </c>
      <c r="AL258">
        <v>0</v>
      </c>
      <c r="AM258" t="s">
        <v>274</v>
      </c>
      <c r="AN258" t="s">
        <v>274</v>
      </c>
      <c r="AO258">
        <v>0</v>
      </c>
      <c r="AP258" t="s">
        <v>276</v>
      </c>
      <c r="AQ258" t="s">
        <v>276</v>
      </c>
      <c r="AR258" t="s">
        <v>276</v>
      </c>
      <c r="AS258" t="s">
        <v>276</v>
      </c>
      <c r="AT258" t="s">
        <v>276</v>
      </c>
      <c r="AU258" t="s">
        <v>276</v>
      </c>
      <c r="AV258" t="s">
        <v>276</v>
      </c>
      <c r="AW258" t="s">
        <v>276</v>
      </c>
      <c r="AX258" t="s">
        <v>276</v>
      </c>
      <c r="AY258" t="s">
        <v>276</v>
      </c>
      <c r="AZ258" t="s">
        <v>276</v>
      </c>
      <c r="BA258" t="s">
        <v>276</v>
      </c>
      <c r="BB258" t="s">
        <v>276</v>
      </c>
      <c r="BC258" t="s">
        <v>276</v>
      </c>
      <c r="BD258" t="s">
        <v>276</v>
      </c>
      <c r="BE258" t="s">
        <v>276</v>
      </c>
      <c r="BF258" t="s">
        <v>276</v>
      </c>
      <c r="BG258" t="s">
        <v>276</v>
      </c>
      <c r="BH258" t="s">
        <v>276</v>
      </c>
      <c r="BI258" t="s">
        <v>276</v>
      </c>
      <c r="BJ258" t="s">
        <v>276</v>
      </c>
      <c r="BK258" t="s">
        <v>276</v>
      </c>
      <c r="BL258" t="s">
        <v>276</v>
      </c>
      <c r="BM258" t="s">
        <v>276</v>
      </c>
      <c r="BN258" t="s">
        <v>276</v>
      </c>
      <c r="BO258" t="s">
        <v>276</v>
      </c>
      <c r="BP258" t="s">
        <v>276</v>
      </c>
      <c r="BQ258" t="s">
        <v>276</v>
      </c>
      <c r="BR258" t="s">
        <v>276</v>
      </c>
      <c r="BS258" t="s">
        <v>276</v>
      </c>
      <c r="BT258" t="s">
        <v>276</v>
      </c>
      <c r="BU258" t="s">
        <v>276</v>
      </c>
      <c r="BV258" t="s">
        <v>276</v>
      </c>
      <c r="BW258" t="s">
        <v>276</v>
      </c>
      <c r="BX258" t="s">
        <v>276</v>
      </c>
      <c r="BY258" t="s">
        <v>276</v>
      </c>
      <c r="BZ258" t="s">
        <v>276</v>
      </c>
      <c r="CA258" t="s">
        <v>276</v>
      </c>
      <c r="CB258" t="s">
        <v>276</v>
      </c>
      <c r="CC258" t="s">
        <v>276</v>
      </c>
      <c r="CD258" t="s">
        <v>276</v>
      </c>
      <c r="CE258" t="s">
        <v>276</v>
      </c>
      <c r="CF258" t="s">
        <v>276</v>
      </c>
      <c r="CG258" t="s">
        <v>276</v>
      </c>
      <c r="CH258" t="s">
        <v>276</v>
      </c>
      <c r="CI258" t="s">
        <v>276</v>
      </c>
      <c r="CJ258" t="s">
        <v>276</v>
      </c>
      <c r="CK258" t="s">
        <v>276</v>
      </c>
      <c r="CL258" t="s">
        <v>276</v>
      </c>
      <c r="CM258" t="s">
        <v>276</v>
      </c>
      <c r="CN258" t="s">
        <v>276</v>
      </c>
      <c r="CO258" t="s">
        <v>276</v>
      </c>
      <c r="CP258" t="s">
        <v>276</v>
      </c>
      <c r="CQ258" t="s">
        <v>276</v>
      </c>
      <c r="CR258" t="s">
        <v>276</v>
      </c>
      <c r="CS258" t="s">
        <v>276</v>
      </c>
      <c r="CT258" t="s">
        <v>276</v>
      </c>
      <c r="CU258" t="s">
        <v>276</v>
      </c>
      <c r="CV258" t="s">
        <v>276</v>
      </c>
      <c r="CW258" t="s">
        <v>276</v>
      </c>
      <c r="CX258" t="s">
        <v>276</v>
      </c>
      <c r="CY258" t="s">
        <v>276</v>
      </c>
      <c r="CZ258" t="s">
        <v>276</v>
      </c>
      <c r="DA258" t="s">
        <v>276</v>
      </c>
      <c r="DB258" t="s">
        <v>276</v>
      </c>
      <c r="DC258" t="s">
        <v>276</v>
      </c>
      <c r="DD258" t="s">
        <v>276</v>
      </c>
      <c r="DE258" t="s">
        <v>276</v>
      </c>
    </row>
    <row r="259" spans="1:109">
      <c r="A259">
        <v>258</v>
      </c>
      <c r="B259" t="s">
        <v>272</v>
      </c>
      <c r="C259" t="s">
        <v>2</v>
      </c>
      <c r="D259">
        <v>4</v>
      </c>
      <c r="E259">
        <v>2</v>
      </c>
      <c r="F259" t="s">
        <v>79</v>
      </c>
      <c r="G259" t="s">
        <v>273</v>
      </c>
      <c r="H259">
        <v>2025</v>
      </c>
      <c r="I259">
        <v>2024</v>
      </c>
      <c r="J259">
        <v>0</v>
      </c>
      <c r="K259">
        <v>9999999</v>
      </c>
      <c r="L259">
        <v>0</v>
      </c>
      <c r="M259">
        <v>0</v>
      </c>
      <c r="N259">
        <v>0</v>
      </c>
      <c r="O259">
        <v>0</v>
      </c>
      <c r="P259">
        <v>0</v>
      </c>
      <c r="Q259">
        <v>0</v>
      </c>
      <c r="R259">
        <v>0</v>
      </c>
      <c r="S259">
        <v>0</v>
      </c>
      <c r="T259">
        <v>0</v>
      </c>
      <c r="U259">
        <v>0</v>
      </c>
      <c r="V259">
        <v>0</v>
      </c>
      <c r="W259">
        <v>2.5000000000000001E-2</v>
      </c>
      <c r="X259">
        <v>0</v>
      </c>
      <c r="Y259">
        <v>0</v>
      </c>
      <c r="Z259">
        <v>0</v>
      </c>
      <c r="AA259">
        <v>0</v>
      </c>
      <c r="AB259">
        <v>0</v>
      </c>
      <c r="AC259">
        <v>0</v>
      </c>
      <c r="AD259">
        <v>0</v>
      </c>
      <c r="AE259">
        <v>0</v>
      </c>
      <c r="AF259">
        <v>0</v>
      </c>
      <c r="AG259">
        <v>0</v>
      </c>
      <c r="AH259">
        <v>0</v>
      </c>
      <c r="AI259">
        <v>29200</v>
      </c>
      <c r="AJ259">
        <v>0</v>
      </c>
      <c r="AK259" t="s">
        <v>274</v>
      </c>
      <c r="AL259">
        <v>100</v>
      </c>
      <c r="AM259" t="s">
        <v>275</v>
      </c>
      <c r="AN259" t="s">
        <v>274</v>
      </c>
      <c r="AO259">
        <v>0</v>
      </c>
      <c r="AP259" t="s">
        <v>276</v>
      </c>
      <c r="AQ259" t="s">
        <v>276</v>
      </c>
      <c r="AR259" t="s">
        <v>276</v>
      </c>
      <c r="AS259" t="s">
        <v>276</v>
      </c>
      <c r="AT259" t="s">
        <v>276</v>
      </c>
      <c r="AU259" t="s">
        <v>276</v>
      </c>
      <c r="AV259" t="s">
        <v>276</v>
      </c>
      <c r="AW259">
        <v>25</v>
      </c>
      <c r="AX259">
        <v>17</v>
      </c>
      <c r="AY259">
        <v>19</v>
      </c>
      <c r="AZ259" t="s">
        <v>276</v>
      </c>
      <c r="BA259" t="s">
        <v>276</v>
      </c>
      <c r="BB259" t="s">
        <v>276</v>
      </c>
      <c r="BC259" t="s">
        <v>276</v>
      </c>
      <c r="BD259" t="s">
        <v>276</v>
      </c>
      <c r="BE259" t="s">
        <v>276</v>
      </c>
      <c r="BF259" t="s">
        <v>276</v>
      </c>
      <c r="BG259" t="s">
        <v>276</v>
      </c>
      <c r="BH259" t="s">
        <v>276</v>
      </c>
      <c r="BI259" t="s">
        <v>276</v>
      </c>
      <c r="BJ259" t="s">
        <v>276</v>
      </c>
      <c r="BK259" t="s">
        <v>276</v>
      </c>
      <c r="BL259" t="s">
        <v>276</v>
      </c>
      <c r="BM259" t="s">
        <v>276</v>
      </c>
      <c r="BN259" t="s">
        <v>276</v>
      </c>
      <c r="BO259" t="s">
        <v>276</v>
      </c>
      <c r="BP259" t="s">
        <v>276</v>
      </c>
      <c r="BQ259" t="s">
        <v>276</v>
      </c>
      <c r="BR259" t="s">
        <v>276</v>
      </c>
      <c r="BS259" t="s">
        <v>276</v>
      </c>
      <c r="BT259" t="s">
        <v>276</v>
      </c>
      <c r="BU259" t="s">
        <v>276</v>
      </c>
      <c r="BV259" t="s">
        <v>276</v>
      </c>
      <c r="BW259" t="s">
        <v>276</v>
      </c>
      <c r="BX259" t="s">
        <v>276</v>
      </c>
      <c r="BY259" t="s">
        <v>276</v>
      </c>
      <c r="BZ259" t="s">
        <v>276</v>
      </c>
      <c r="CA259" t="s">
        <v>276</v>
      </c>
      <c r="CB259" t="s">
        <v>276</v>
      </c>
      <c r="CC259" t="s">
        <v>276</v>
      </c>
      <c r="CD259" t="s">
        <v>276</v>
      </c>
      <c r="CE259" t="s">
        <v>276</v>
      </c>
      <c r="CF259" t="s">
        <v>276</v>
      </c>
      <c r="CG259" t="s">
        <v>276</v>
      </c>
      <c r="CH259" t="s">
        <v>276</v>
      </c>
      <c r="CI259" t="s">
        <v>276</v>
      </c>
      <c r="CJ259" t="s">
        <v>276</v>
      </c>
      <c r="CK259" t="s">
        <v>276</v>
      </c>
      <c r="CL259" t="s">
        <v>276</v>
      </c>
      <c r="CM259" t="s">
        <v>276</v>
      </c>
      <c r="CN259" t="s">
        <v>276</v>
      </c>
      <c r="CO259" t="s">
        <v>276</v>
      </c>
      <c r="CP259" t="s">
        <v>276</v>
      </c>
      <c r="CQ259" t="s">
        <v>276</v>
      </c>
      <c r="CR259" t="s">
        <v>276</v>
      </c>
      <c r="CS259" t="s">
        <v>276</v>
      </c>
      <c r="CT259" t="s">
        <v>276</v>
      </c>
      <c r="CU259" t="s">
        <v>276</v>
      </c>
      <c r="CV259" t="s">
        <v>276</v>
      </c>
      <c r="CW259" t="s">
        <v>276</v>
      </c>
      <c r="CX259" t="s">
        <v>276</v>
      </c>
      <c r="CY259" t="s">
        <v>276</v>
      </c>
      <c r="CZ259" t="s">
        <v>276</v>
      </c>
      <c r="DA259" t="s">
        <v>276</v>
      </c>
      <c r="DB259" t="s">
        <v>276</v>
      </c>
      <c r="DC259" t="s">
        <v>276</v>
      </c>
      <c r="DD259" t="s">
        <v>276</v>
      </c>
      <c r="DE259" t="s">
        <v>276</v>
      </c>
    </row>
    <row r="260" spans="1:109">
      <c r="A260">
        <v>259</v>
      </c>
      <c r="B260" t="s">
        <v>272</v>
      </c>
      <c r="C260" t="s">
        <v>3</v>
      </c>
      <c r="D260">
        <v>5</v>
      </c>
      <c r="E260">
        <v>2</v>
      </c>
      <c r="F260" t="s">
        <v>79</v>
      </c>
      <c r="G260" t="s">
        <v>273</v>
      </c>
      <c r="H260">
        <v>2025</v>
      </c>
      <c r="I260">
        <v>2024</v>
      </c>
      <c r="J260">
        <v>0</v>
      </c>
      <c r="K260">
        <v>4400</v>
      </c>
      <c r="L260">
        <v>8800</v>
      </c>
      <c r="M260">
        <v>9999999</v>
      </c>
      <c r="N260">
        <v>0</v>
      </c>
      <c r="O260">
        <v>0</v>
      </c>
      <c r="P260">
        <v>0</v>
      </c>
      <c r="Q260">
        <v>0</v>
      </c>
      <c r="R260">
        <v>0</v>
      </c>
      <c r="S260">
        <v>0</v>
      </c>
      <c r="T260">
        <v>0</v>
      </c>
      <c r="U260">
        <v>0</v>
      </c>
      <c r="V260">
        <v>0</v>
      </c>
      <c r="W260">
        <v>0.02</v>
      </c>
      <c r="X260">
        <v>0.04</v>
      </c>
      <c r="Y260">
        <v>4.3999999999999997E-2</v>
      </c>
      <c r="Z260">
        <v>0</v>
      </c>
      <c r="AA260">
        <v>0</v>
      </c>
      <c r="AB260">
        <v>0</v>
      </c>
      <c r="AC260">
        <v>0</v>
      </c>
      <c r="AD260">
        <v>0</v>
      </c>
      <c r="AE260">
        <v>0</v>
      </c>
      <c r="AF260">
        <v>0</v>
      </c>
      <c r="AG260">
        <v>0</v>
      </c>
      <c r="AH260">
        <v>0</v>
      </c>
      <c r="AI260">
        <v>4680</v>
      </c>
      <c r="AJ260">
        <v>58</v>
      </c>
      <c r="AK260" t="s">
        <v>275</v>
      </c>
      <c r="AL260">
        <v>29</v>
      </c>
      <c r="AM260" t="s">
        <v>275</v>
      </c>
      <c r="AN260" t="s">
        <v>274</v>
      </c>
      <c r="AO260">
        <v>0</v>
      </c>
      <c r="AP260" t="s">
        <v>276</v>
      </c>
      <c r="AQ260" t="s">
        <v>276</v>
      </c>
      <c r="AR260" t="s">
        <v>276</v>
      </c>
      <c r="AS260" t="s">
        <v>276</v>
      </c>
      <c r="AT260" t="s">
        <v>276</v>
      </c>
      <c r="AU260" t="s">
        <v>276</v>
      </c>
      <c r="AV260" t="s">
        <v>276</v>
      </c>
      <c r="AW260" t="s">
        <v>276</v>
      </c>
      <c r="AX260" t="s">
        <v>276</v>
      </c>
      <c r="AY260" t="s">
        <v>276</v>
      </c>
      <c r="AZ260" t="s">
        <v>276</v>
      </c>
      <c r="BA260" t="s">
        <v>276</v>
      </c>
      <c r="BB260" t="s">
        <v>276</v>
      </c>
      <c r="BC260" t="s">
        <v>276</v>
      </c>
      <c r="BD260" t="s">
        <v>276</v>
      </c>
      <c r="BE260" t="s">
        <v>276</v>
      </c>
      <c r="BF260" t="s">
        <v>276</v>
      </c>
      <c r="BG260" t="s">
        <v>276</v>
      </c>
      <c r="BH260" t="s">
        <v>276</v>
      </c>
      <c r="BI260" t="s">
        <v>276</v>
      </c>
      <c r="BJ260" t="s">
        <v>276</v>
      </c>
      <c r="BK260" t="s">
        <v>276</v>
      </c>
      <c r="BL260" t="s">
        <v>276</v>
      </c>
      <c r="BM260" t="s">
        <v>276</v>
      </c>
      <c r="BN260" t="s">
        <v>276</v>
      </c>
      <c r="BO260" t="s">
        <v>276</v>
      </c>
      <c r="BP260" t="s">
        <v>276</v>
      </c>
      <c r="BQ260" t="s">
        <v>276</v>
      </c>
      <c r="BR260" t="s">
        <v>276</v>
      </c>
      <c r="BS260" t="s">
        <v>276</v>
      </c>
      <c r="BT260" t="s">
        <v>276</v>
      </c>
      <c r="BU260" t="s">
        <v>276</v>
      </c>
      <c r="BV260" t="s">
        <v>276</v>
      </c>
      <c r="BW260" t="s">
        <v>276</v>
      </c>
      <c r="BX260" t="s">
        <v>276</v>
      </c>
      <c r="BY260" t="s">
        <v>276</v>
      </c>
      <c r="BZ260" t="s">
        <v>276</v>
      </c>
      <c r="CA260" t="s">
        <v>276</v>
      </c>
      <c r="CB260" t="s">
        <v>276</v>
      </c>
      <c r="CC260" t="s">
        <v>276</v>
      </c>
      <c r="CD260" t="s">
        <v>276</v>
      </c>
      <c r="CE260" t="s">
        <v>276</v>
      </c>
      <c r="CF260" t="s">
        <v>276</v>
      </c>
      <c r="CG260" t="s">
        <v>276</v>
      </c>
      <c r="CH260" t="s">
        <v>276</v>
      </c>
      <c r="CI260" t="s">
        <v>276</v>
      </c>
      <c r="CJ260" t="s">
        <v>276</v>
      </c>
      <c r="CK260" t="s">
        <v>276</v>
      </c>
      <c r="CL260" t="s">
        <v>276</v>
      </c>
      <c r="CM260" t="s">
        <v>276</v>
      </c>
      <c r="CN260" t="s">
        <v>276</v>
      </c>
      <c r="CO260" t="s">
        <v>276</v>
      </c>
      <c r="CP260" t="s">
        <v>276</v>
      </c>
      <c r="CQ260" t="s">
        <v>276</v>
      </c>
      <c r="CR260" t="s">
        <v>276</v>
      </c>
      <c r="CS260" t="s">
        <v>276</v>
      </c>
      <c r="CT260" t="s">
        <v>276</v>
      </c>
      <c r="CU260" t="s">
        <v>276</v>
      </c>
      <c r="CV260" t="s">
        <v>276</v>
      </c>
      <c r="CW260" t="s">
        <v>276</v>
      </c>
      <c r="CX260">
        <v>87000</v>
      </c>
      <c r="CY260">
        <v>90800</v>
      </c>
      <c r="CZ260">
        <v>380</v>
      </c>
      <c r="DA260">
        <v>0.1</v>
      </c>
      <c r="DB260" t="s">
        <v>276</v>
      </c>
      <c r="DC260" t="s">
        <v>276</v>
      </c>
      <c r="DD260" t="s">
        <v>276</v>
      </c>
      <c r="DE260" t="s">
        <v>276</v>
      </c>
    </row>
    <row r="261" spans="1:109">
      <c r="A261">
        <v>260</v>
      </c>
      <c r="B261" t="s">
        <v>272</v>
      </c>
      <c r="C261" t="s">
        <v>4</v>
      </c>
      <c r="D261">
        <v>6</v>
      </c>
      <c r="E261">
        <v>2</v>
      </c>
      <c r="F261" t="s">
        <v>79</v>
      </c>
      <c r="G261" t="s">
        <v>273</v>
      </c>
      <c r="H261">
        <v>2025</v>
      </c>
      <c r="I261">
        <v>2024</v>
      </c>
      <c r="J261">
        <v>0</v>
      </c>
      <c r="K261">
        <v>20824</v>
      </c>
      <c r="L261">
        <v>49368</v>
      </c>
      <c r="M261">
        <v>77918</v>
      </c>
      <c r="N261">
        <v>108162</v>
      </c>
      <c r="O261">
        <v>136700</v>
      </c>
      <c r="P261">
        <v>698274</v>
      </c>
      <c r="Q261">
        <v>837922</v>
      </c>
      <c r="R261" s="78">
        <v>1000000</v>
      </c>
      <c r="S261">
        <v>1396542</v>
      </c>
      <c r="T261">
        <v>9999999</v>
      </c>
      <c r="U261">
        <v>0</v>
      </c>
      <c r="V261">
        <v>0</v>
      </c>
      <c r="W261">
        <v>0.01</v>
      </c>
      <c r="X261">
        <v>0.02</v>
      </c>
      <c r="Y261">
        <v>0.04</v>
      </c>
      <c r="Z261">
        <v>0.06</v>
      </c>
      <c r="AA261">
        <v>0.08</v>
      </c>
      <c r="AB261">
        <v>9.2999999999999999E-2</v>
      </c>
      <c r="AC261">
        <v>0.10299999999999999</v>
      </c>
      <c r="AD261">
        <v>0.113</v>
      </c>
      <c r="AE261">
        <v>0.123</v>
      </c>
      <c r="AF261">
        <v>0.13300000000000001</v>
      </c>
      <c r="AG261">
        <v>0</v>
      </c>
      <c r="AH261">
        <v>0</v>
      </c>
      <c r="AI261">
        <v>10726</v>
      </c>
      <c r="AJ261">
        <v>288</v>
      </c>
      <c r="AK261" t="s">
        <v>275</v>
      </c>
      <c r="AL261">
        <v>446</v>
      </c>
      <c r="AM261" t="s">
        <v>275</v>
      </c>
      <c r="AN261" t="s">
        <v>274</v>
      </c>
      <c r="AO261">
        <v>0</v>
      </c>
      <c r="AP261" t="s">
        <v>276</v>
      </c>
      <c r="AQ261" t="s">
        <v>276</v>
      </c>
      <c r="AR261" t="s">
        <v>276</v>
      </c>
      <c r="AS261" t="s">
        <v>276</v>
      </c>
      <c r="AT261" t="s">
        <v>276</v>
      </c>
      <c r="AU261" t="s">
        <v>276</v>
      </c>
      <c r="AV261" t="s">
        <v>276</v>
      </c>
      <c r="AW261" t="s">
        <v>276</v>
      </c>
      <c r="AX261" t="s">
        <v>276</v>
      </c>
      <c r="AY261" t="s">
        <v>276</v>
      </c>
      <c r="AZ261" t="s">
        <v>276</v>
      </c>
      <c r="BA261" t="s">
        <v>276</v>
      </c>
      <c r="BB261" t="s">
        <v>276</v>
      </c>
      <c r="BC261" t="s">
        <v>276</v>
      </c>
      <c r="BD261" t="s">
        <v>276</v>
      </c>
      <c r="BE261" t="s">
        <v>276</v>
      </c>
      <c r="BF261" t="s">
        <v>276</v>
      </c>
      <c r="BG261" t="s">
        <v>276</v>
      </c>
      <c r="BH261" t="s">
        <v>276</v>
      </c>
      <c r="BI261" t="s">
        <v>276</v>
      </c>
      <c r="BJ261" t="s">
        <v>276</v>
      </c>
      <c r="BK261">
        <v>474075</v>
      </c>
      <c r="BL261">
        <v>4.7999999999999996E-3</v>
      </c>
      <c r="BM261" t="s">
        <v>276</v>
      </c>
      <c r="BN261" t="s">
        <v>276</v>
      </c>
      <c r="BO261" t="s">
        <v>276</v>
      </c>
      <c r="BP261" t="s">
        <v>276</v>
      </c>
      <c r="BQ261" t="s">
        <v>276</v>
      </c>
      <c r="BR261" t="s">
        <v>276</v>
      </c>
      <c r="BS261" t="s">
        <v>276</v>
      </c>
      <c r="BT261" t="s">
        <v>276</v>
      </c>
      <c r="BU261" t="s">
        <v>276</v>
      </c>
      <c r="BV261" t="s">
        <v>276</v>
      </c>
      <c r="BW261" t="s">
        <v>276</v>
      </c>
      <c r="BX261" t="s">
        <v>276</v>
      </c>
      <c r="BY261" t="s">
        <v>276</v>
      </c>
      <c r="BZ261" t="s">
        <v>276</v>
      </c>
      <c r="CA261" t="s">
        <v>276</v>
      </c>
      <c r="CB261" t="s">
        <v>276</v>
      </c>
      <c r="CC261" t="s">
        <v>276</v>
      </c>
      <c r="CD261" t="s">
        <v>276</v>
      </c>
      <c r="CE261" t="s">
        <v>276</v>
      </c>
      <c r="CF261" t="s">
        <v>276</v>
      </c>
      <c r="CG261" t="s">
        <v>276</v>
      </c>
      <c r="CH261" t="s">
        <v>276</v>
      </c>
      <c r="CI261" t="s">
        <v>276</v>
      </c>
      <c r="CJ261" t="s">
        <v>276</v>
      </c>
      <c r="CK261" t="s">
        <v>276</v>
      </c>
      <c r="CL261" t="s">
        <v>276</v>
      </c>
      <c r="CM261" t="s">
        <v>276</v>
      </c>
      <c r="CN261" t="s">
        <v>276</v>
      </c>
      <c r="CO261" t="s">
        <v>276</v>
      </c>
      <c r="CP261" t="s">
        <v>276</v>
      </c>
      <c r="CQ261" t="s">
        <v>276</v>
      </c>
      <c r="CR261" t="s">
        <v>276</v>
      </c>
      <c r="CS261" t="s">
        <v>276</v>
      </c>
      <c r="CT261" t="s">
        <v>276</v>
      </c>
      <c r="CU261" t="s">
        <v>276</v>
      </c>
      <c r="CV261" t="s">
        <v>276</v>
      </c>
      <c r="CW261" t="s">
        <v>276</v>
      </c>
      <c r="CX261" t="s">
        <v>276</v>
      </c>
      <c r="CY261" t="s">
        <v>276</v>
      </c>
      <c r="CZ261" t="s">
        <v>276</v>
      </c>
      <c r="DA261" t="s">
        <v>276</v>
      </c>
      <c r="DB261" t="s">
        <v>276</v>
      </c>
      <c r="DC261" t="s">
        <v>276</v>
      </c>
      <c r="DD261" t="s">
        <v>276</v>
      </c>
      <c r="DE261" t="s">
        <v>276</v>
      </c>
    </row>
    <row r="262" spans="1:109">
      <c r="A262">
        <v>261</v>
      </c>
      <c r="B262" t="s">
        <v>272</v>
      </c>
      <c r="C262" t="s">
        <v>5</v>
      </c>
      <c r="D262">
        <v>8</v>
      </c>
      <c r="E262">
        <v>2</v>
      </c>
      <c r="F262" t="s">
        <v>79</v>
      </c>
      <c r="G262" t="s">
        <v>273</v>
      </c>
      <c r="H262">
        <v>2025</v>
      </c>
      <c r="I262">
        <v>2024</v>
      </c>
      <c r="J262">
        <v>0</v>
      </c>
      <c r="K262">
        <v>9999999</v>
      </c>
      <c r="L262">
        <v>0</v>
      </c>
      <c r="M262">
        <v>0</v>
      </c>
      <c r="N262">
        <v>0</v>
      </c>
      <c r="O262">
        <v>0</v>
      </c>
      <c r="P262">
        <v>0</v>
      </c>
      <c r="Q262">
        <v>0</v>
      </c>
      <c r="R262">
        <v>0</v>
      </c>
      <c r="S262">
        <v>0</v>
      </c>
      <c r="T262">
        <v>0</v>
      </c>
      <c r="U262">
        <v>0</v>
      </c>
      <c r="V262">
        <v>0</v>
      </c>
      <c r="W262">
        <v>4.3999999999999997E-2</v>
      </c>
      <c r="X262">
        <v>0</v>
      </c>
      <c r="Y262">
        <v>0</v>
      </c>
      <c r="Z262">
        <v>0</v>
      </c>
      <c r="AA262">
        <v>0</v>
      </c>
      <c r="AB262">
        <v>0</v>
      </c>
      <c r="AC262">
        <v>0</v>
      </c>
      <c r="AD262">
        <v>0</v>
      </c>
      <c r="AE262">
        <v>0</v>
      </c>
      <c r="AF262">
        <v>0</v>
      </c>
      <c r="AG262">
        <v>0</v>
      </c>
      <c r="AH262">
        <v>0</v>
      </c>
      <c r="AI262">
        <v>29200</v>
      </c>
      <c r="AJ262">
        <v>0</v>
      </c>
      <c r="AK262" t="s">
        <v>274</v>
      </c>
      <c r="AL262">
        <v>0</v>
      </c>
      <c r="AM262" t="s">
        <v>274</v>
      </c>
      <c r="AN262" t="s">
        <v>274</v>
      </c>
      <c r="AO262">
        <v>0</v>
      </c>
      <c r="AP262" t="s">
        <v>276</v>
      </c>
      <c r="AQ262" t="s">
        <v>276</v>
      </c>
      <c r="AR262" t="s">
        <v>276</v>
      </c>
      <c r="AS262" t="s">
        <v>276</v>
      </c>
      <c r="AT262" t="s">
        <v>276</v>
      </c>
      <c r="AU262" t="s">
        <v>276</v>
      </c>
      <c r="AV262" t="s">
        <v>276</v>
      </c>
      <c r="AW262" t="s">
        <v>276</v>
      </c>
      <c r="AX262" t="s">
        <v>276</v>
      </c>
      <c r="AY262" t="s">
        <v>276</v>
      </c>
      <c r="AZ262" t="s">
        <v>276</v>
      </c>
      <c r="BA262" t="s">
        <v>276</v>
      </c>
      <c r="BB262" t="s">
        <v>276</v>
      </c>
      <c r="BC262" t="s">
        <v>276</v>
      </c>
      <c r="BD262" t="s">
        <v>276</v>
      </c>
      <c r="BE262" t="s">
        <v>276</v>
      </c>
      <c r="BF262" t="s">
        <v>276</v>
      </c>
      <c r="BG262" t="s">
        <v>276</v>
      </c>
      <c r="BH262" t="s">
        <v>276</v>
      </c>
      <c r="BI262" t="s">
        <v>276</v>
      </c>
      <c r="BJ262" t="s">
        <v>276</v>
      </c>
      <c r="BK262" t="s">
        <v>276</v>
      </c>
      <c r="BL262" t="s">
        <v>276</v>
      </c>
      <c r="BM262" t="s">
        <v>276</v>
      </c>
      <c r="BN262" t="s">
        <v>276</v>
      </c>
      <c r="BO262" t="s">
        <v>276</v>
      </c>
      <c r="BP262" t="s">
        <v>276</v>
      </c>
      <c r="BQ262" t="s">
        <v>276</v>
      </c>
      <c r="BR262" t="s">
        <v>276</v>
      </c>
      <c r="BS262" t="s">
        <v>276</v>
      </c>
      <c r="BT262" t="s">
        <v>276</v>
      </c>
      <c r="BU262" t="s">
        <v>276</v>
      </c>
      <c r="BV262" t="s">
        <v>276</v>
      </c>
      <c r="BW262" t="s">
        <v>276</v>
      </c>
      <c r="BX262" t="s">
        <v>276</v>
      </c>
      <c r="BY262" t="s">
        <v>276</v>
      </c>
      <c r="BZ262" t="s">
        <v>276</v>
      </c>
      <c r="CA262" t="s">
        <v>276</v>
      </c>
      <c r="CB262" t="s">
        <v>276</v>
      </c>
      <c r="CC262" t="s">
        <v>276</v>
      </c>
      <c r="CD262" t="s">
        <v>276</v>
      </c>
      <c r="CE262" t="s">
        <v>276</v>
      </c>
      <c r="CF262" t="s">
        <v>276</v>
      </c>
      <c r="CG262" t="s">
        <v>276</v>
      </c>
      <c r="CH262" t="s">
        <v>276</v>
      </c>
      <c r="CI262" t="s">
        <v>276</v>
      </c>
      <c r="CJ262" t="s">
        <v>276</v>
      </c>
      <c r="CK262" t="s">
        <v>276</v>
      </c>
      <c r="CL262" t="s">
        <v>276</v>
      </c>
      <c r="CM262" t="s">
        <v>276</v>
      </c>
      <c r="CN262" t="s">
        <v>276</v>
      </c>
      <c r="CO262" t="s">
        <v>276</v>
      </c>
      <c r="CP262" t="s">
        <v>276</v>
      </c>
      <c r="CQ262" t="s">
        <v>276</v>
      </c>
      <c r="CR262" t="s">
        <v>276</v>
      </c>
      <c r="CS262" t="s">
        <v>276</v>
      </c>
      <c r="CT262" t="s">
        <v>276</v>
      </c>
      <c r="CU262" t="s">
        <v>276</v>
      </c>
      <c r="CV262" t="s">
        <v>276</v>
      </c>
      <c r="CW262" t="s">
        <v>276</v>
      </c>
      <c r="CX262" t="s">
        <v>276</v>
      </c>
      <c r="CY262" t="s">
        <v>276</v>
      </c>
      <c r="CZ262" t="s">
        <v>276</v>
      </c>
      <c r="DA262" t="s">
        <v>276</v>
      </c>
      <c r="DB262" t="s">
        <v>276</v>
      </c>
      <c r="DC262" t="s">
        <v>276</v>
      </c>
      <c r="DD262" t="s">
        <v>276</v>
      </c>
      <c r="DE262" t="s">
        <v>276</v>
      </c>
    </row>
    <row r="263" spans="1:109">
      <c r="A263">
        <v>262</v>
      </c>
      <c r="B263" t="s">
        <v>272</v>
      </c>
      <c r="C263" t="s">
        <v>6</v>
      </c>
      <c r="D263">
        <v>9</v>
      </c>
      <c r="E263">
        <v>2</v>
      </c>
      <c r="F263" t="s">
        <v>79</v>
      </c>
      <c r="G263" t="s">
        <v>273</v>
      </c>
      <c r="H263">
        <v>2025</v>
      </c>
      <c r="I263">
        <v>2024</v>
      </c>
      <c r="J263">
        <v>0</v>
      </c>
      <c r="K263">
        <v>20000</v>
      </c>
      <c r="L263" s="78">
        <v>100000</v>
      </c>
      <c r="M263" s="78">
        <v>200000</v>
      </c>
      <c r="N263" s="78">
        <v>400000</v>
      </c>
      <c r="O263" s="78">
        <v>500000</v>
      </c>
      <c r="P263" s="78">
        <v>1000000</v>
      </c>
      <c r="Q263">
        <v>9999999</v>
      </c>
      <c r="R263">
        <v>0</v>
      </c>
      <c r="S263">
        <v>0</v>
      </c>
      <c r="T263">
        <v>0</v>
      </c>
      <c r="U263">
        <v>0</v>
      </c>
      <c r="V263">
        <v>0</v>
      </c>
      <c r="W263">
        <v>0.02</v>
      </c>
      <c r="X263">
        <v>4.4999999999999998E-2</v>
      </c>
      <c r="Y263">
        <v>5.5E-2</v>
      </c>
      <c r="Z263">
        <v>0.06</v>
      </c>
      <c r="AA263">
        <v>6.5000000000000002E-2</v>
      </c>
      <c r="AB263">
        <v>6.9000000000000006E-2</v>
      </c>
      <c r="AC263">
        <v>6.9900000000000004E-2</v>
      </c>
      <c r="AD263">
        <v>0</v>
      </c>
      <c r="AE263">
        <v>0</v>
      </c>
      <c r="AF263">
        <v>0</v>
      </c>
      <c r="AG263">
        <v>0</v>
      </c>
      <c r="AH263">
        <v>0</v>
      </c>
      <c r="AI263">
        <v>0</v>
      </c>
      <c r="AJ263">
        <v>24000</v>
      </c>
      <c r="AK263" t="s">
        <v>274</v>
      </c>
      <c r="AL263">
        <v>0</v>
      </c>
      <c r="AM263" t="s">
        <v>274</v>
      </c>
      <c r="AN263" t="s">
        <v>274</v>
      </c>
      <c r="AO263">
        <v>0</v>
      </c>
      <c r="AP263" t="s">
        <v>276</v>
      </c>
      <c r="AQ263" t="s">
        <v>276</v>
      </c>
      <c r="AR263" t="s">
        <v>276</v>
      </c>
      <c r="AS263" t="s">
        <v>276</v>
      </c>
      <c r="AT263" t="s">
        <v>276</v>
      </c>
      <c r="AU263" t="s">
        <v>276</v>
      </c>
      <c r="AV263" t="s">
        <v>276</v>
      </c>
      <c r="AW263" t="s">
        <v>276</v>
      </c>
      <c r="AX263" t="s">
        <v>276</v>
      </c>
      <c r="AY263" t="s">
        <v>276</v>
      </c>
      <c r="AZ263" t="s">
        <v>276</v>
      </c>
      <c r="BA263" t="s">
        <v>276</v>
      </c>
      <c r="BB263" t="s">
        <v>276</v>
      </c>
      <c r="BC263" t="s">
        <v>276</v>
      </c>
      <c r="BD263" t="s">
        <v>276</v>
      </c>
      <c r="BE263" t="s">
        <v>276</v>
      </c>
      <c r="BF263" t="s">
        <v>276</v>
      </c>
      <c r="BG263" t="s">
        <v>276</v>
      </c>
      <c r="BH263" t="s">
        <v>276</v>
      </c>
      <c r="BI263" t="s">
        <v>276</v>
      </c>
      <c r="BJ263" t="s">
        <v>276</v>
      </c>
      <c r="BK263" t="s">
        <v>276</v>
      </c>
      <c r="BL263" t="s">
        <v>276</v>
      </c>
      <c r="BM263">
        <v>100500</v>
      </c>
      <c r="BN263">
        <v>210000</v>
      </c>
      <c r="BO263" s="78">
        <v>400000</v>
      </c>
      <c r="BP263">
        <v>5000</v>
      </c>
      <c r="BQ263">
        <v>10000</v>
      </c>
      <c r="BR263">
        <v>10000</v>
      </c>
      <c r="BS263">
        <v>2000</v>
      </c>
      <c r="BT263">
        <v>50</v>
      </c>
      <c r="BU263">
        <v>180</v>
      </c>
      <c r="BV263">
        <v>500</v>
      </c>
      <c r="BW263">
        <v>6300</v>
      </c>
      <c r="BX263">
        <v>48000</v>
      </c>
      <c r="BY263">
        <v>1</v>
      </c>
      <c r="BZ263" t="s">
        <v>276</v>
      </c>
      <c r="CA263" t="s">
        <v>276</v>
      </c>
      <c r="CB263" t="s">
        <v>276</v>
      </c>
      <c r="CC263" t="s">
        <v>276</v>
      </c>
      <c r="CD263" t="s">
        <v>276</v>
      </c>
      <c r="CE263" t="s">
        <v>276</v>
      </c>
      <c r="CF263" t="s">
        <v>276</v>
      </c>
      <c r="CG263" t="s">
        <v>276</v>
      </c>
      <c r="CH263" t="s">
        <v>276</v>
      </c>
      <c r="CI263" t="s">
        <v>276</v>
      </c>
      <c r="CJ263" t="s">
        <v>276</v>
      </c>
      <c r="CK263" t="s">
        <v>276</v>
      </c>
      <c r="CL263" t="s">
        <v>276</v>
      </c>
      <c r="CM263" t="s">
        <v>276</v>
      </c>
      <c r="CN263" t="s">
        <v>276</v>
      </c>
      <c r="CO263" t="s">
        <v>276</v>
      </c>
      <c r="CP263" t="s">
        <v>276</v>
      </c>
      <c r="CQ263" t="s">
        <v>276</v>
      </c>
      <c r="CR263" t="s">
        <v>276</v>
      </c>
      <c r="CS263" t="s">
        <v>276</v>
      </c>
      <c r="CT263" t="s">
        <v>276</v>
      </c>
      <c r="CU263" t="s">
        <v>276</v>
      </c>
      <c r="CV263" t="s">
        <v>276</v>
      </c>
      <c r="CW263" t="s">
        <v>276</v>
      </c>
      <c r="CX263" t="s">
        <v>276</v>
      </c>
      <c r="CY263" t="s">
        <v>276</v>
      </c>
      <c r="CZ263" t="s">
        <v>276</v>
      </c>
      <c r="DA263" t="s">
        <v>276</v>
      </c>
      <c r="DB263" s="78">
        <v>1000000</v>
      </c>
      <c r="DC263">
        <v>10000</v>
      </c>
      <c r="DD263">
        <v>100</v>
      </c>
      <c r="DE263">
        <v>5400</v>
      </c>
    </row>
    <row r="264" spans="1:109">
      <c r="A264">
        <v>263</v>
      </c>
      <c r="B264" t="s">
        <v>272</v>
      </c>
      <c r="C264" t="s">
        <v>7</v>
      </c>
      <c r="D264">
        <v>10</v>
      </c>
      <c r="E264">
        <v>2</v>
      </c>
      <c r="F264" t="s">
        <v>79</v>
      </c>
      <c r="G264" t="s">
        <v>273</v>
      </c>
      <c r="H264">
        <v>2025</v>
      </c>
      <c r="I264">
        <v>2024</v>
      </c>
      <c r="J264">
        <v>2000</v>
      </c>
      <c r="K264">
        <v>5000</v>
      </c>
      <c r="L264">
        <v>10000</v>
      </c>
      <c r="M264">
        <v>20000</v>
      </c>
      <c r="N264">
        <v>25000</v>
      </c>
      <c r="O264">
        <v>60000</v>
      </c>
      <c r="P264">
        <v>9999999</v>
      </c>
      <c r="Q264">
        <v>0</v>
      </c>
      <c r="R264">
        <v>0</v>
      </c>
      <c r="S264">
        <v>0</v>
      </c>
      <c r="T264">
        <v>0</v>
      </c>
      <c r="U264">
        <v>0</v>
      </c>
      <c r="V264">
        <v>0</v>
      </c>
      <c r="W264">
        <v>2.1999999999999999E-2</v>
      </c>
      <c r="X264">
        <v>3.9E-2</v>
      </c>
      <c r="Y264">
        <v>4.8000000000000001E-2</v>
      </c>
      <c r="Z264">
        <v>5.1999999999999998E-2</v>
      </c>
      <c r="AA264">
        <v>5.5500000000000001E-2</v>
      </c>
      <c r="AB264">
        <v>6.6000000000000003E-2</v>
      </c>
      <c r="AC264">
        <v>0</v>
      </c>
      <c r="AD264">
        <v>0</v>
      </c>
      <c r="AE264">
        <v>0</v>
      </c>
      <c r="AF264">
        <v>0</v>
      </c>
      <c r="AG264">
        <v>0</v>
      </c>
      <c r="AH264">
        <v>0</v>
      </c>
      <c r="AI264">
        <v>6500</v>
      </c>
      <c r="AJ264">
        <v>220</v>
      </c>
      <c r="AK264" t="s">
        <v>275</v>
      </c>
      <c r="AL264">
        <v>110</v>
      </c>
      <c r="AM264" t="s">
        <v>275</v>
      </c>
      <c r="AN264" t="s">
        <v>274</v>
      </c>
      <c r="AO264">
        <v>0</v>
      </c>
      <c r="AP264" t="s">
        <v>276</v>
      </c>
      <c r="AQ264" t="s">
        <v>276</v>
      </c>
      <c r="AR264" t="s">
        <v>276</v>
      </c>
      <c r="AS264" t="s">
        <v>276</v>
      </c>
      <c r="AT264" t="s">
        <v>276</v>
      </c>
      <c r="AU264" t="s">
        <v>276</v>
      </c>
      <c r="AV264" t="s">
        <v>276</v>
      </c>
      <c r="AW264" t="s">
        <v>276</v>
      </c>
      <c r="AX264" t="s">
        <v>276</v>
      </c>
      <c r="AY264" t="s">
        <v>276</v>
      </c>
      <c r="AZ264" t="s">
        <v>276</v>
      </c>
      <c r="BA264" t="s">
        <v>276</v>
      </c>
      <c r="BB264" t="s">
        <v>276</v>
      </c>
      <c r="BC264" t="s">
        <v>276</v>
      </c>
      <c r="BD264" t="s">
        <v>276</v>
      </c>
      <c r="BE264" t="s">
        <v>276</v>
      </c>
      <c r="BF264" t="s">
        <v>276</v>
      </c>
      <c r="BG264" t="s">
        <v>276</v>
      </c>
      <c r="BH264" t="s">
        <v>276</v>
      </c>
      <c r="BI264" t="s">
        <v>276</v>
      </c>
      <c r="BJ264" t="s">
        <v>276</v>
      </c>
      <c r="BK264" t="s">
        <v>276</v>
      </c>
      <c r="BL264" t="s">
        <v>276</v>
      </c>
      <c r="BM264" t="s">
        <v>276</v>
      </c>
      <c r="BN264" t="s">
        <v>276</v>
      </c>
      <c r="BO264" t="s">
        <v>276</v>
      </c>
      <c r="BP264" t="s">
        <v>276</v>
      </c>
      <c r="BQ264" t="s">
        <v>276</v>
      </c>
      <c r="BR264" t="s">
        <v>276</v>
      </c>
      <c r="BS264" t="s">
        <v>276</v>
      </c>
      <c r="BT264" t="s">
        <v>276</v>
      </c>
      <c r="BU264" t="s">
        <v>276</v>
      </c>
      <c r="BV264" t="s">
        <v>276</v>
      </c>
      <c r="BW264" t="s">
        <v>276</v>
      </c>
      <c r="BX264" t="s">
        <v>276</v>
      </c>
      <c r="BY264" t="s">
        <v>276</v>
      </c>
      <c r="BZ264" t="s">
        <v>276</v>
      </c>
      <c r="CA264" t="s">
        <v>276</v>
      </c>
      <c r="CB264" t="s">
        <v>276</v>
      </c>
      <c r="CC264" t="s">
        <v>276</v>
      </c>
      <c r="CD264" t="s">
        <v>276</v>
      </c>
      <c r="CE264" t="s">
        <v>276</v>
      </c>
      <c r="CF264" t="s">
        <v>276</v>
      </c>
      <c r="CG264" t="s">
        <v>276</v>
      </c>
      <c r="CH264" t="s">
        <v>276</v>
      </c>
      <c r="CI264" t="s">
        <v>276</v>
      </c>
      <c r="CJ264" t="s">
        <v>276</v>
      </c>
      <c r="CK264" t="s">
        <v>276</v>
      </c>
      <c r="CL264" t="s">
        <v>276</v>
      </c>
      <c r="CM264" t="s">
        <v>276</v>
      </c>
      <c r="CN264" t="s">
        <v>276</v>
      </c>
      <c r="CO264" t="s">
        <v>276</v>
      </c>
      <c r="CP264" t="s">
        <v>276</v>
      </c>
      <c r="CQ264" t="s">
        <v>276</v>
      </c>
      <c r="CR264" t="s">
        <v>276</v>
      </c>
      <c r="CS264" t="s">
        <v>276</v>
      </c>
      <c r="CT264" t="s">
        <v>276</v>
      </c>
      <c r="CU264" t="s">
        <v>276</v>
      </c>
      <c r="CV264" t="s">
        <v>276</v>
      </c>
      <c r="CW264" t="s">
        <v>276</v>
      </c>
      <c r="CX264" t="s">
        <v>276</v>
      </c>
      <c r="CY264" t="s">
        <v>276</v>
      </c>
      <c r="CZ264" t="s">
        <v>276</v>
      </c>
      <c r="DA264" t="s">
        <v>276</v>
      </c>
      <c r="DB264" t="s">
        <v>276</v>
      </c>
      <c r="DC264" t="s">
        <v>276</v>
      </c>
      <c r="DD264" t="s">
        <v>276</v>
      </c>
      <c r="DE264" t="s">
        <v>276</v>
      </c>
    </row>
    <row r="265" spans="1:109">
      <c r="A265">
        <v>264</v>
      </c>
      <c r="B265" t="s">
        <v>272</v>
      </c>
      <c r="C265" t="s">
        <v>8</v>
      </c>
      <c r="D265">
        <v>12</v>
      </c>
      <c r="E265">
        <v>2</v>
      </c>
      <c r="F265" t="s">
        <v>79</v>
      </c>
      <c r="G265" t="s">
        <v>273</v>
      </c>
      <c r="H265">
        <v>2025</v>
      </c>
      <c r="I265">
        <v>2024</v>
      </c>
      <c r="J265">
        <v>0</v>
      </c>
      <c r="K265">
        <v>9999999</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t="s">
        <v>274</v>
      </c>
      <c r="AL265">
        <v>0</v>
      </c>
      <c r="AM265" t="s">
        <v>274</v>
      </c>
      <c r="AN265" t="s">
        <v>274</v>
      </c>
      <c r="AO265">
        <v>0</v>
      </c>
      <c r="AP265" t="s">
        <v>276</v>
      </c>
      <c r="AQ265" t="s">
        <v>276</v>
      </c>
      <c r="AR265" t="s">
        <v>276</v>
      </c>
      <c r="AS265" t="s">
        <v>276</v>
      </c>
      <c r="AT265" t="s">
        <v>276</v>
      </c>
      <c r="AU265" t="s">
        <v>276</v>
      </c>
      <c r="AV265" t="s">
        <v>276</v>
      </c>
      <c r="AW265" t="s">
        <v>276</v>
      </c>
      <c r="AX265" t="s">
        <v>276</v>
      </c>
      <c r="AY265" t="s">
        <v>276</v>
      </c>
      <c r="AZ265" t="s">
        <v>276</v>
      </c>
      <c r="BA265" t="s">
        <v>276</v>
      </c>
      <c r="BB265" t="s">
        <v>276</v>
      </c>
      <c r="BC265" t="s">
        <v>276</v>
      </c>
      <c r="BD265" t="s">
        <v>276</v>
      </c>
      <c r="BE265" t="s">
        <v>276</v>
      </c>
      <c r="BF265" t="s">
        <v>276</v>
      </c>
      <c r="BG265" t="s">
        <v>276</v>
      </c>
      <c r="BH265" t="s">
        <v>276</v>
      </c>
      <c r="BI265" t="s">
        <v>276</v>
      </c>
      <c r="BJ265" t="s">
        <v>276</v>
      </c>
      <c r="BK265" t="s">
        <v>276</v>
      </c>
      <c r="BL265" t="s">
        <v>276</v>
      </c>
      <c r="BM265" t="s">
        <v>276</v>
      </c>
      <c r="BN265" t="s">
        <v>276</v>
      </c>
      <c r="BO265" t="s">
        <v>276</v>
      </c>
      <c r="BP265" t="s">
        <v>276</v>
      </c>
      <c r="BQ265" t="s">
        <v>276</v>
      </c>
      <c r="BR265" t="s">
        <v>276</v>
      </c>
      <c r="BS265" t="s">
        <v>276</v>
      </c>
      <c r="BT265" t="s">
        <v>276</v>
      </c>
      <c r="BU265" t="s">
        <v>276</v>
      </c>
      <c r="BV265" t="s">
        <v>276</v>
      </c>
      <c r="BW265" t="s">
        <v>276</v>
      </c>
      <c r="BX265" t="s">
        <v>276</v>
      </c>
      <c r="BY265" t="s">
        <v>276</v>
      </c>
      <c r="BZ265" t="s">
        <v>276</v>
      </c>
      <c r="CA265" t="s">
        <v>276</v>
      </c>
      <c r="CB265" t="s">
        <v>276</v>
      </c>
      <c r="CC265" t="s">
        <v>276</v>
      </c>
      <c r="CD265" t="s">
        <v>276</v>
      </c>
      <c r="CE265" t="s">
        <v>276</v>
      </c>
      <c r="CF265" t="s">
        <v>276</v>
      </c>
      <c r="CG265" t="s">
        <v>276</v>
      </c>
      <c r="CH265" t="s">
        <v>276</v>
      </c>
      <c r="CI265" t="s">
        <v>276</v>
      </c>
      <c r="CJ265" t="s">
        <v>276</v>
      </c>
      <c r="CK265" t="s">
        <v>276</v>
      </c>
      <c r="CL265" t="s">
        <v>276</v>
      </c>
      <c r="CM265" t="s">
        <v>276</v>
      </c>
      <c r="CN265" t="s">
        <v>276</v>
      </c>
      <c r="CO265" t="s">
        <v>276</v>
      </c>
      <c r="CP265" t="s">
        <v>276</v>
      </c>
      <c r="CQ265" t="s">
        <v>276</v>
      </c>
      <c r="CR265" t="s">
        <v>276</v>
      </c>
      <c r="CS265" t="s">
        <v>276</v>
      </c>
      <c r="CT265" t="s">
        <v>276</v>
      </c>
      <c r="CU265" t="s">
        <v>276</v>
      </c>
      <c r="CV265" t="s">
        <v>276</v>
      </c>
      <c r="CW265" t="s">
        <v>276</v>
      </c>
      <c r="CX265" t="s">
        <v>276</v>
      </c>
      <c r="CY265" t="s">
        <v>276</v>
      </c>
      <c r="CZ265" t="s">
        <v>276</v>
      </c>
      <c r="DA265" t="s">
        <v>276</v>
      </c>
      <c r="DB265" t="s">
        <v>276</v>
      </c>
      <c r="DC265" t="s">
        <v>276</v>
      </c>
      <c r="DD265" t="s">
        <v>276</v>
      </c>
      <c r="DE265" t="s">
        <v>276</v>
      </c>
    </row>
    <row r="266" spans="1:109">
      <c r="A266">
        <v>265</v>
      </c>
      <c r="B266" t="s">
        <v>272</v>
      </c>
      <c r="C266" t="s">
        <v>9</v>
      </c>
      <c r="D266">
        <v>13</v>
      </c>
      <c r="E266">
        <v>2</v>
      </c>
      <c r="F266" t="s">
        <v>79</v>
      </c>
      <c r="G266" t="s">
        <v>273</v>
      </c>
      <c r="H266">
        <v>2025</v>
      </c>
      <c r="I266">
        <v>2024</v>
      </c>
      <c r="J266">
        <v>0</v>
      </c>
      <c r="K266">
        <v>9999999</v>
      </c>
      <c r="L266">
        <v>0</v>
      </c>
      <c r="M266">
        <v>0</v>
      </c>
      <c r="N266">
        <v>0</v>
      </c>
      <c r="O266">
        <v>0</v>
      </c>
      <c r="P266">
        <v>0</v>
      </c>
      <c r="Q266">
        <v>0</v>
      </c>
      <c r="R266">
        <v>0</v>
      </c>
      <c r="S266">
        <v>0</v>
      </c>
      <c r="T266">
        <v>0</v>
      </c>
      <c r="U266">
        <v>0</v>
      </c>
      <c r="V266">
        <v>0</v>
      </c>
      <c r="W266">
        <v>5.4899999999999997E-2</v>
      </c>
      <c r="X266">
        <v>0</v>
      </c>
      <c r="Y266">
        <v>0</v>
      </c>
      <c r="Z266">
        <v>0</v>
      </c>
      <c r="AA266">
        <v>0</v>
      </c>
      <c r="AB266">
        <v>0</v>
      </c>
      <c r="AC266">
        <v>0</v>
      </c>
      <c r="AD266">
        <v>0</v>
      </c>
      <c r="AE266">
        <v>0</v>
      </c>
      <c r="AF266">
        <v>0</v>
      </c>
      <c r="AG266">
        <v>0</v>
      </c>
      <c r="AH266">
        <v>0</v>
      </c>
      <c r="AI266">
        <v>24000</v>
      </c>
      <c r="AJ266">
        <v>0</v>
      </c>
      <c r="AK266" t="s">
        <v>274</v>
      </c>
      <c r="AL266">
        <v>3000</v>
      </c>
      <c r="AM266" t="s">
        <v>274</v>
      </c>
      <c r="AN266" t="s">
        <v>274</v>
      </c>
      <c r="AO266">
        <v>0</v>
      </c>
      <c r="AP266" t="s">
        <v>276</v>
      </c>
      <c r="AQ266" t="s">
        <v>276</v>
      </c>
      <c r="AR266" t="s">
        <v>276</v>
      </c>
      <c r="AS266" t="s">
        <v>276</v>
      </c>
      <c r="AT266" t="s">
        <v>276</v>
      </c>
      <c r="AU266" t="s">
        <v>276</v>
      </c>
      <c r="AV266" t="s">
        <v>276</v>
      </c>
      <c r="AW266" t="s">
        <v>276</v>
      </c>
      <c r="AX266" t="s">
        <v>276</v>
      </c>
      <c r="AY266" t="s">
        <v>276</v>
      </c>
      <c r="AZ266" t="s">
        <v>276</v>
      </c>
      <c r="BA266" t="s">
        <v>276</v>
      </c>
      <c r="BB266" t="s">
        <v>276</v>
      </c>
      <c r="BC266" t="s">
        <v>276</v>
      </c>
      <c r="BD266" t="s">
        <v>276</v>
      </c>
      <c r="BE266" t="s">
        <v>276</v>
      </c>
      <c r="BF266" t="s">
        <v>276</v>
      </c>
      <c r="BG266" t="s">
        <v>276</v>
      </c>
      <c r="BH266" t="s">
        <v>276</v>
      </c>
      <c r="BI266" t="s">
        <v>276</v>
      </c>
      <c r="BJ266" t="s">
        <v>276</v>
      </c>
      <c r="BK266" t="s">
        <v>276</v>
      </c>
      <c r="BL266" t="s">
        <v>276</v>
      </c>
      <c r="BM266" t="s">
        <v>276</v>
      </c>
      <c r="BN266" t="s">
        <v>276</v>
      </c>
      <c r="BO266" t="s">
        <v>276</v>
      </c>
      <c r="BP266" t="s">
        <v>276</v>
      </c>
      <c r="BQ266" t="s">
        <v>276</v>
      </c>
      <c r="BR266" t="s">
        <v>276</v>
      </c>
      <c r="BS266" t="s">
        <v>276</v>
      </c>
      <c r="BT266" t="s">
        <v>276</v>
      </c>
      <c r="BU266" t="s">
        <v>276</v>
      </c>
      <c r="BV266" t="s">
        <v>276</v>
      </c>
      <c r="BW266" t="s">
        <v>276</v>
      </c>
      <c r="BX266" t="s">
        <v>276</v>
      </c>
      <c r="BY266" t="s">
        <v>276</v>
      </c>
      <c r="BZ266" t="s">
        <v>276</v>
      </c>
      <c r="CA266" t="s">
        <v>276</v>
      </c>
      <c r="CB266" t="s">
        <v>276</v>
      </c>
      <c r="CC266" t="s">
        <v>276</v>
      </c>
      <c r="CD266" t="s">
        <v>276</v>
      </c>
      <c r="CE266" t="s">
        <v>276</v>
      </c>
      <c r="CF266" t="s">
        <v>276</v>
      </c>
      <c r="CG266" t="s">
        <v>276</v>
      </c>
      <c r="CH266" t="s">
        <v>276</v>
      </c>
      <c r="CI266" t="s">
        <v>276</v>
      </c>
      <c r="CJ266" t="s">
        <v>276</v>
      </c>
      <c r="CK266" t="s">
        <v>276</v>
      </c>
      <c r="CL266" t="s">
        <v>276</v>
      </c>
      <c r="CM266" t="s">
        <v>276</v>
      </c>
      <c r="CN266" t="s">
        <v>276</v>
      </c>
      <c r="CO266" t="s">
        <v>276</v>
      </c>
      <c r="CP266" t="s">
        <v>276</v>
      </c>
      <c r="CQ266" t="s">
        <v>276</v>
      </c>
      <c r="CR266" t="s">
        <v>276</v>
      </c>
      <c r="CS266" t="s">
        <v>276</v>
      </c>
      <c r="CT266" t="s">
        <v>276</v>
      </c>
      <c r="CU266" t="s">
        <v>276</v>
      </c>
      <c r="CV266" t="s">
        <v>276</v>
      </c>
      <c r="CW266" t="s">
        <v>276</v>
      </c>
      <c r="CX266" t="s">
        <v>276</v>
      </c>
      <c r="CY266" t="s">
        <v>276</v>
      </c>
      <c r="CZ266" t="s">
        <v>276</v>
      </c>
      <c r="DA266" t="s">
        <v>276</v>
      </c>
      <c r="DB266" t="s">
        <v>276</v>
      </c>
      <c r="DC266" t="s">
        <v>276</v>
      </c>
      <c r="DD266" t="s">
        <v>276</v>
      </c>
      <c r="DE266" t="s">
        <v>276</v>
      </c>
    </row>
    <row r="267" spans="1:109">
      <c r="A267">
        <v>266</v>
      </c>
      <c r="B267" t="s">
        <v>272</v>
      </c>
      <c r="C267" t="s">
        <v>10</v>
      </c>
      <c r="D267">
        <v>15</v>
      </c>
      <c r="E267">
        <v>2</v>
      </c>
      <c r="F267" t="s">
        <v>79</v>
      </c>
      <c r="G267" t="s">
        <v>273</v>
      </c>
      <c r="H267">
        <v>2025</v>
      </c>
      <c r="I267">
        <v>2024</v>
      </c>
      <c r="J267">
        <v>0</v>
      </c>
      <c r="K267">
        <v>4800</v>
      </c>
      <c r="L267">
        <v>9600</v>
      </c>
      <c r="M267">
        <v>19200</v>
      </c>
      <c r="N267">
        <v>28800</v>
      </c>
      <c r="O267">
        <v>38400</v>
      </c>
      <c r="P267">
        <v>48000</v>
      </c>
      <c r="Q267">
        <v>72000</v>
      </c>
      <c r="R267">
        <v>96000</v>
      </c>
      <c r="S267" s="78">
        <v>300000</v>
      </c>
      <c r="T267">
        <v>350000</v>
      </c>
      <c r="U267" s="78">
        <v>400000</v>
      </c>
      <c r="V267">
        <v>9999999</v>
      </c>
      <c r="W267">
        <v>1.4E-2</v>
      </c>
      <c r="X267">
        <v>3.2000000000000001E-2</v>
      </c>
      <c r="Y267">
        <v>5.5E-2</v>
      </c>
      <c r="Z267">
        <v>6.4000000000000001E-2</v>
      </c>
      <c r="AA267">
        <v>6.8000000000000005E-2</v>
      </c>
      <c r="AB267">
        <v>7.1999999999999995E-2</v>
      </c>
      <c r="AC267">
        <v>7.5999999999999998E-2</v>
      </c>
      <c r="AD267">
        <v>7.9000000000000001E-2</v>
      </c>
      <c r="AE267">
        <v>8.2500000000000004E-2</v>
      </c>
      <c r="AF267">
        <v>0.09</v>
      </c>
      <c r="AG267">
        <v>0.1</v>
      </c>
      <c r="AH267">
        <v>0.11</v>
      </c>
      <c r="AI267">
        <v>4400</v>
      </c>
      <c r="AJ267">
        <v>2288</v>
      </c>
      <c r="AK267" t="s">
        <v>274</v>
      </c>
      <c r="AL267">
        <v>1144</v>
      </c>
      <c r="AM267" t="s">
        <v>274</v>
      </c>
      <c r="AN267" t="s">
        <v>274</v>
      </c>
      <c r="AO267">
        <v>0</v>
      </c>
      <c r="AP267" t="s">
        <v>276</v>
      </c>
      <c r="AQ267" t="s">
        <v>276</v>
      </c>
      <c r="AR267" t="s">
        <v>276</v>
      </c>
      <c r="AS267" t="s">
        <v>276</v>
      </c>
      <c r="AT267" t="s">
        <v>276</v>
      </c>
      <c r="AU267" t="s">
        <v>276</v>
      </c>
      <c r="AV267" t="s">
        <v>276</v>
      </c>
      <c r="AW267" t="s">
        <v>276</v>
      </c>
      <c r="AX267" t="s">
        <v>276</v>
      </c>
      <c r="AY267" t="s">
        <v>276</v>
      </c>
      <c r="AZ267" t="s">
        <v>276</v>
      </c>
      <c r="BA267" t="s">
        <v>276</v>
      </c>
      <c r="BB267" t="s">
        <v>276</v>
      </c>
      <c r="BC267" t="s">
        <v>276</v>
      </c>
      <c r="BD267" t="s">
        <v>276</v>
      </c>
      <c r="BE267" t="s">
        <v>276</v>
      </c>
      <c r="BF267" t="s">
        <v>276</v>
      </c>
      <c r="BG267" t="s">
        <v>276</v>
      </c>
      <c r="BH267" t="s">
        <v>276</v>
      </c>
      <c r="BI267" t="s">
        <v>276</v>
      </c>
      <c r="BJ267" t="s">
        <v>276</v>
      </c>
      <c r="BK267" t="s">
        <v>276</v>
      </c>
      <c r="BL267" t="s">
        <v>276</v>
      </c>
      <c r="BM267" t="s">
        <v>276</v>
      </c>
      <c r="BN267" t="s">
        <v>276</v>
      </c>
      <c r="BO267" t="s">
        <v>276</v>
      </c>
      <c r="BP267" t="s">
        <v>276</v>
      </c>
      <c r="BQ267" t="s">
        <v>276</v>
      </c>
      <c r="BR267" t="s">
        <v>276</v>
      </c>
      <c r="BS267" t="s">
        <v>276</v>
      </c>
      <c r="BT267" t="s">
        <v>276</v>
      </c>
      <c r="BU267" t="s">
        <v>276</v>
      </c>
      <c r="BV267" t="s">
        <v>276</v>
      </c>
      <c r="BW267" t="s">
        <v>276</v>
      </c>
      <c r="BX267" t="s">
        <v>276</v>
      </c>
      <c r="BY267" t="s">
        <v>276</v>
      </c>
      <c r="BZ267" t="s">
        <v>276</v>
      </c>
      <c r="CA267" t="s">
        <v>276</v>
      </c>
      <c r="CB267" t="s">
        <v>276</v>
      </c>
      <c r="CC267" t="s">
        <v>276</v>
      </c>
      <c r="CD267" t="s">
        <v>276</v>
      </c>
      <c r="CE267" t="s">
        <v>276</v>
      </c>
      <c r="CF267" t="s">
        <v>276</v>
      </c>
      <c r="CG267" t="s">
        <v>276</v>
      </c>
      <c r="CH267" t="s">
        <v>276</v>
      </c>
      <c r="CI267" t="s">
        <v>276</v>
      </c>
      <c r="CJ267" t="s">
        <v>276</v>
      </c>
      <c r="CK267" t="s">
        <v>276</v>
      </c>
      <c r="CL267" t="s">
        <v>276</v>
      </c>
      <c r="CM267" t="s">
        <v>276</v>
      </c>
      <c r="CN267" t="s">
        <v>276</v>
      </c>
      <c r="CO267" t="s">
        <v>276</v>
      </c>
      <c r="CP267" t="s">
        <v>276</v>
      </c>
      <c r="CQ267" t="s">
        <v>276</v>
      </c>
      <c r="CR267" t="s">
        <v>276</v>
      </c>
      <c r="CS267" t="s">
        <v>276</v>
      </c>
      <c r="CT267" t="s">
        <v>276</v>
      </c>
      <c r="CU267" t="s">
        <v>276</v>
      </c>
      <c r="CV267" t="s">
        <v>276</v>
      </c>
      <c r="CW267" t="s">
        <v>276</v>
      </c>
      <c r="CX267" t="s">
        <v>276</v>
      </c>
      <c r="CY267" t="s">
        <v>276</v>
      </c>
      <c r="CZ267" t="s">
        <v>276</v>
      </c>
      <c r="DA267" t="s">
        <v>276</v>
      </c>
      <c r="DB267" t="s">
        <v>276</v>
      </c>
      <c r="DC267" t="s">
        <v>276</v>
      </c>
      <c r="DD267" t="s">
        <v>276</v>
      </c>
      <c r="DE267" t="s">
        <v>276</v>
      </c>
    </row>
    <row r="268" spans="1:109">
      <c r="A268">
        <v>267</v>
      </c>
      <c r="B268" t="s">
        <v>272</v>
      </c>
      <c r="C268" t="s">
        <v>11</v>
      </c>
      <c r="D268">
        <v>16</v>
      </c>
      <c r="E268">
        <v>2</v>
      </c>
      <c r="F268" t="s">
        <v>79</v>
      </c>
      <c r="G268" t="s">
        <v>273</v>
      </c>
      <c r="H268">
        <v>2025</v>
      </c>
      <c r="I268">
        <v>2024</v>
      </c>
      <c r="J268">
        <v>8978</v>
      </c>
      <c r="K268">
        <v>9999999</v>
      </c>
      <c r="L268">
        <v>0</v>
      </c>
      <c r="M268">
        <v>0</v>
      </c>
      <c r="N268">
        <v>0</v>
      </c>
      <c r="O268">
        <v>0</v>
      </c>
      <c r="P268">
        <v>0</v>
      </c>
      <c r="Q268">
        <v>0</v>
      </c>
      <c r="R268">
        <v>0</v>
      </c>
      <c r="S268">
        <v>0</v>
      </c>
      <c r="T268">
        <v>0</v>
      </c>
      <c r="U268">
        <v>0</v>
      </c>
      <c r="V268">
        <v>0</v>
      </c>
      <c r="W268">
        <v>5.8000000000000003E-2</v>
      </c>
      <c r="X268">
        <v>0</v>
      </c>
      <c r="Y268">
        <v>0</v>
      </c>
      <c r="Z268">
        <v>0</v>
      </c>
      <c r="AA268">
        <v>0</v>
      </c>
      <c r="AB268">
        <v>0</v>
      </c>
      <c r="AC268">
        <v>0</v>
      </c>
      <c r="AD268">
        <v>0</v>
      </c>
      <c r="AE268">
        <v>0</v>
      </c>
      <c r="AF268">
        <v>0</v>
      </c>
      <c r="AG268">
        <v>0</v>
      </c>
      <c r="AH268">
        <v>0</v>
      </c>
      <c r="AI268">
        <v>29200</v>
      </c>
      <c r="AJ268">
        <v>0</v>
      </c>
      <c r="AK268" t="s">
        <v>274</v>
      </c>
      <c r="AL268">
        <v>0</v>
      </c>
      <c r="AM268" t="s">
        <v>274</v>
      </c>
      <c r="AN268" t="s">
        <v>274</v>
      </c>
      <c r="AO268">
        <v>0</v>
      </c>
      <c r="AP268" t="s">
        <v>276</v>
      </c>
      <c r="AQ268" t="s">
        <v>276</v>
      </c>
      <c r="AR268" t="s">
        <v>276</v>
      </c>
      <c r="AS268" t="s">
        <v>276</v>
      </c>
      <c r="AT268" t="s">
        <v>276</v>
      </c>
      <c r="AU268" t="s">
        <v>276</v>
      </c>
      <c r="AV268" t="s">
        <v>276</v>
      </c>
      <c r="AW268" t="s">
        <v>276</v>
      </c>
      <c r="AX268" t="s">
        <v>276</v>
      </c>
      <c r="AY268" t="s">
        <v>276</v>
      </c>
      <c r="AZ268" t="s">
        <v>276</v>
      </c>
      <c r="BA268" t="s">
        <v>276</v>
      </c>
      <c r="BB268" t="s">
        <v>276</v>
      </c>
      <c r="BC268" t="s">
        <v>276</v>
      </c>
      <c r="BD268" t="s">
        <v>276</v>
      </c>
      <c r="BE268" t="s">
        <v>276</v>
      </c>
      <c r="BF268" t="s">
        <v>276</v>
      </c>
      <c r="BG268" t="s">
        <v>276</v>
      </c>
      <c r="BH268" t="s">
        <v>276</v>
      </c>
      <c r="BI268" t="s">
        <v>276</v>
      </c>
      <c r="BJ268" t="s">
        <v>276</v>
      </c>
      <c r="BK268" t="s">
        <v>276</v>
      </c>
      <c r="BL268" t="s">
        <v>276</v>
      </c>
      <c r="BM268" t="s">
        <v>276</v>
      </c>
      <c r="BN268" t="s">
        <v>276</v>
      </c>
      <c r="BO268" t="s">
        <v>276</v>
      </c>
      <c r="BP268" t="s">
        <v>276</v>
      </c>
      <c r="BQ268" t="s">
        <v>276</v>
      </c>
      <c r="BR268" t="s">
        <v>276</v>
      </c>
      <c r="BS268" t="s">
        <v>276</v>
      </c>
      <c r="BT268" t="s">
        <v>276</v>
      </c>
      <c r="BU268" t="s">
        <v>276</v>
      </c>
      <c r="BV268" t="s">
        <v>276</v>
      </c>
      <c r="BW268" t="s">
        <v>276</v>
      </c>
      <c r="BX268" t="s">
        <v>276</v>
      </c>
      <c r="BY268" t="s">
        <v>276</v>
      </c>
      <c r="BZ268" t="s">
        <v>276</v>
      </c>
      <c r="CA268" t="s">
        <v>276</v>
      </c>
      <c r="CB268" t="s">
        <v>276</v>
      </c>
      <c r="CC268" t="s">
        <v>276</v>
      </c>
      <c r="CD268" t="s">
        <v>276</v>
      </c>
      <c r="CE268" t="s">
        <v>276</v>
      </c>
      <c r="CF268" t="s">
        <v>276</v>
      </c>
      <c r="CG268" t="s">
        <v>276</v>
      </c>
      <c r="CH268" t="s">
        <v>276</v>
      </c>
      <c r="CI268" t="s">
        <v>276</v>
      </c>
      <c r="CJ268" t="s">
        <v>276</v>
      </c>
      <c r="CK268" t="s">
        <v>276</v>
      </c>
      <c r="CL268" t="s">
        <v>276</v>
      </c>
      <c r="CM268" t="s">
        <v>276</v>
      </c>
      <c r="CN268" t="s">
        <v>276</v>
      </c>
      <c r="CO268" t="s">
        <v>276</v>
      </c>
      <c r="CP268" t="s">
        <v>276</v>
      </c>
      <c r="CQ268" t="s">
        <v>276</v>
      </c>
      <c r="CR268" t="s">
        <v>276</v>
      </c>
      <c r="CS268" t="s">
        <v>276</v>
      </c>
      <c r="CT268" t="s">
        <v>276</v>
      </c>
      <c r="CU268" t="s">
        <v>276</v>
      </c>
      <c r="CV268" t="s">
        <v>276</v>
      </c>
      <c r="CW268" t="s">
        <v>276</v>
      </c>
      <c r="CX268" t="s">
        <v>276</v>
      </c>
      <c r="CY268" t="s">
        <v>276</v>
      </c>
      <c r="CZ268" t="s">
        <v>276</v>
      </c>
      <c r="DA268" t="s">
        <v>276</v>
      </c>
      <c r="DB268" t="s">
        <v>276</v>
      </c>
      <c r="DC268" t="s">
        <v>276</v>
      </c>
      <c r="DD268" t="s">
        <v>276</v>
      </c>
      <c r="DE268" t="s">
        <v>276</v>
      </c>
    </row>
    <row r="269" spans="1:109">
      <c r="A269">
        <v>268</v>
      </c>
      <c r="B269" t="s">
        <v>272</v>
      </c>
      <c r="C269" t="s">
        <v>12</v>
      </c>
      <c r="D269">
        <v>17</v>
      </c>
      <c r="E269">
        <v>2</v>
      </c>
      <c r="F269" t="s">
        <v>79</v>
      </c>
      <c r="G269" t="s">
        <v>273</v>
      </c>
      <c r="H269">
        <v>2025</v>
      </c>
      <c r="I269">
        <v>2024</v>
      </c>
      <c r="J269">
        <v>0</v>
      </c>
      <c r="K269">
        <v>9999999</v>
      </c>
      <c r="L269">
        <v>0</v>
      </c>
      <c r="M269">
        <v>0</v>
      </c>
      <c r="N269">
        <v>0</v>
      </c>
      <c r="O269">
        <v>0</v>
      </c>
      <c r="P269">
        <v>0</v>
      </c>
      <c r="Q269">
        <v>0</v>
      </c>
      <c r="R269">
        <v>0</v>
      </c>
      <c r="S269">
        <v>0</v>
      </c>
      <c r="T269">
        <v>0</v>
      </c>
      <c r="U269">
        <v>0</v>
      </c>
      <c r="V269">
        <v>0</v>
      </c>
      <c r="W269">
        <v>4.9500000000000002E-2</v>
      </c>
      <c r="X269">
        <v>0</v>
      </c>
      <c r="Y269">
        <v>0</v>
      </c>
      <c r="Z269">
        <v>0</v>
      </c>
      <c r="AA269">
        <v>0</v>
      </c>
      <c r="AB269">
        <v>0</v>
      </c>
      <c r="AC269">
        <v>0</v>
      </c>
      <c r="AD269">
        <v>0</v>
      </c>
      <c r="AE269">
        <v>0</v>
      </c>
      <c r="AF269">
        <v>0</v>
      </c>
      <c r="AG269">
        <v>0</v>
      </c>
      <c r="AH269">
        <v>0</v>
      </c>
      <c r="AI269">
        <v>0</v>
      </c>
      <c r="AJ269">
        <v>5550</v>
      </c>
      <c r="AK269" t="s">
        <v>274</v>
      </c>
      <c r="AL269">
        <v>2775</v>
      </c>
      <c r="AM269" t="s">
        <v>274</v>
      </c>
      <c r="AN269" t="s">
        <v>274</v>
      </c>
      <c r="AO269">
        <v>0</v>
      </c>
      <c r="AP269" t="s">
        <v>276</v>
      </c>
      <c r="AQ269" t="s">
        <v>276</v>
      </c>
      <c r="AR269" t="s">
        <v>276</v>
      </c>
      <c r="AS269" t="s">
        <v>276</v>
      </c>
      <c r="AT269" t="s">
        <v>276</v>
      </c>
      <c r="AU269" t="s">
        <v>276</v>
      </c>
      <c r="AV269" t="s">
        <v>276</v>
      </c>
      <c r="AW269" t="s">
        <v>276</v>
      </c>
      <c r="AX269" t="s">
        <v>276</v>
      </c>
      <c r="AY269" t="s">
        <v>276</v>
      </c>
      <c r="AZ269" t="s">
        <v>276</v>
      </c>
      <c r="BA269" t="s">
        <v>276</v>
      </c>
      <c r="BB269" t="s">
        <v>276</v>
      </c>
      <c r="BC269" t="s">
        <v>276</v>
      </c>
      <c r="BD269" t="s">
        <v>276</v>
      </c>
      <c r="BE269" t="s">
        <v>276</v>
      </c>
      <c r="BF269" t="s">
        <v>276</v>
      </c>
      <c r="BG269" t="s">
        <v>276</v>
      </c>
      <c r="BH269" t="s">
        <v>276</v>
      </c>
      <c r="BI269" t="s">
        <v>276</v>
      </c>
      <c r="BJ269" t="s">
        <v>276</v>
      </c>
      <c r="BK269" t="s">
        <v>276</v>
      </c>
      <c r="BL269" t="s">
        <v>276</v>
      </c>
      <c r="BM269" t="s">
        <v>276</v>
      </c>
      <c r="BN269" t="s">
        <v>276</v>
      </c>
      <c r="BO269" t="s">
        <v>276</v>
      </c>
      <c r="BP269" t="s">
        <v>276</v>
      </c>
      <c r="BQ269" t="s">
        <v>276</v>
      </c>
      <c r="BR269" t="s">
        <v>276</v>
      </c>
      <c r="BS269" t="s">
        <v>276</v>
      </c>
      <c r="BT269" t="s">
        <v>276</v>
      </c>
      <c r="BU269" t="s">
        <v>276</v>
      </c>
      <c r="BV269" t="s">
        <v>276</v>
      </c>
      <c r="BW269" t="s">
        <v>276</v>
      </c>
      <c r="BX269" t="s">
        <v>276</v>
      </c>
      <c r="BY269" t="s">
        <v>276</v>
      </c>
      <c r="BZ269" s="78">
        <v>500000</v>
      </c>
      <c r="CA269" t="s">
        <v>276</v>
      </c>
      <c r="CB269" t="s">
        <v>276</v>
      </c>
      <c r="CC269" t="s">
        <v>276</v>
      </c>
      <c r="CD269" t="s">
        <v>276</v>
      </c>
      <c r="CE269" t="s">
        <v>276</v>
      </c>
      <c r="CF269" t="s">
        <v>276</v>
      </c>
      <c r="CG269" t="s">
        <v>276</v>
      </c>
      <c r="CH269" t="s">
        <v>276</v>
      </c>
      <c r="CI269" t="s">
        <v>276</v>
      </c>
      <c r="CJ269" t="s">
        <v>276</v>
      </c>
      <c r="CK269" t="s">
        <v>276</v>
      </c>
      <c r="CL269" t="s">
        <v>276</v>
      </c>
      <c r="CM269" t="s">
        <v>276</v>
      </c>
      <c r="CN269" t="s">
        <v>276</v>
      </c>
      <c r="CO269" t="s">
        <v>276</v>
      </c>
      <c r="CP269" t="s">
        <v>276</v>
      </c>
      <c r="CQ269" t="s">
        <v>276</v>
      </c>
      <c r="CR269" t="s">
        <v>276</v>
      </c>
      <c r="CS269" t="s">
        <v>276</v>
      </c>
      <c r="CT269" t="s">
        <v>276</v>
      </c>
      <c r="CU269" t="s">
        <v>276</v>
      </c>
      <c r="CV269" t="s">
        <v>276</v>
      </c>
      <c r="CW269" t="s">
        <v>276</v>
      </c>
      <c r="CX269" t="s">
        <v>276</v>
      </c>
      <c r="CY269" t="s">
        <v>276</v>
      </c>
      <c r="CZ269" t="s">
        <v>276</v>
      </c>
      <c r="DA269" t="s">
        <v>276</v>
      </c>
      <c r="DB269" t="s">
        <v>276</v>
      </c>
      <c r="DC269" t="s">
        <v>276</v>
      </c>
      <c r="DD269" t="s">
        <v>276</v>
      </c>
      <c r="DE269" t="s">
        <v>276</v>
      </c>
    </row>
    <row r="270" spans="1:109">
      <c r="A270">
        <v>269</v>
      </c>
      <c r="B270" t="s">
        <v>272</v>
      </c>
      <c r="C270" t="s">
        <v>13</v>
      </c>
      <c r="D270">
        <v>18</v>
      </c>
      <c r="E270">
        <v>2</v>
      </c>
      <c r="F270" t="s">
        <v>79</v>
      </c>
      <c r="G270" t="s">
        <v>273</v>
      </c>
      <c r="H270">
        <v>2025</v>
      </c>
      <c r="I270">
        <v>2024</v>
      </c>
      <c r="J270">
        <v>0</v>
      </c>
      <c r="K270">
        <v>9999999</v>
      </c>
      <c r="L270">
        <v>0</v>
      </c>
      <c r="M270">
        <v>0</v>
      </c>
      <c r="N270">
        <v>0</v>
      </c>
      <c r="O270">
        <v>0</v>
      </c>
      <c r="P270">
        <v>0</v>
      </c>
      <c r="Q270">
        <v>0</v>
      </c>
      <c r="R270">
        <v>0</v>
      </c>
      <c r="S270">
        <v>0</v>
      </c>
      <c r="T270">
        <v>0</v>
      </c>
      <c r="U270">
        <v>0</v>
      </c>
      <c r="V270">
        <v>0</v>
      </c>
      <c r="W270">
        <v>3.0499999999999999E-2</v>
      </c>
      <c r="X270">
        <v>0</v>
      </c>
      <c r="Y270">
        <v>0</v>
      </c>
      <c r="Z270">
        <v>0</v>
      </c>
      <c r="AA270">
        <v>0</v>
      </c>
      <c r="AB270">
        <v>0</v>
      </c>
      <c r="AC270">
        <v>0</v>
      </c>
      <c r="AD270">
        <v>0</v>
      </c>
      <c r="AE270">
        <v>0</v>
      </c>
      <c r="AF270">
        <v>0</v>
      </c>
      <c r="AG270">
        <v>0</v>
      </c>
      <c r="AH270">
        <v>0</v>
      </c>
      <c r="AI270">
        <v>0</v>
      </c>
      <c r="AJ270">
        <v>2000</v>
      </c>
      <c r="AK270" t="s">
        <v>274</v>
      </c>
      <c r="AL270">
        <v>1000</v>
      </c>
      <c r="AM270" t="s">
        <v>274</v>
      </c>
      <c r="AN270" t="s">
        <v>274</v>
      </c>
      <c r="AO270">
        <v>0</v>
      </c>
      <c r="AP270" t="s">
        <v>276</v>
      </c>
      <c r="AQ270" t="s">
        <v>276</v>
      </c>
      <c r="AR270" t="s">
        <v>276</v>
      </c>
      <c r="AS270" t="s">
        <v>276</v>
      </c>
      <c r="AT270" t="s">
        <v>276</v>
      </c>
      <c r="AU270" t="s">
        <v>276</v>
      </c>
      <c r="AV270" t="s">
        <v>276</v>
      </c>
      <c r="AW270" t="s">
        <v>276</v>
      </c>
      <c r="AX270" t="s">
        <v>276</v>
      </c>
      <c r="AY270" t="s">
        <v>276</v>
      </c>
      <c r="AZ270" t="s">
        <v>276</v>
      </c>
      <c r="BA270" t="s">
        <v>276</v>
      </c>
      <c r="BB270" t="s">
        <v>276</v>
      </c>
      <c r="BC270" t="s">
        <v>276</v>
      </c>
      <c r="BD270" t="s">
        <v>276</v>
      </c>
      <c r="BE270" t="s">
        <v>276</v>
      </c>
      <c r="BF270" t="s">
        <v>276</v>
      </c>
      <c r="BG270" t="s">
        <v>276</v>
      </c>
      <c r="BH270" t="s">
        <v>276</v>
      </c>
      <c r="BI270" t="s">
        <v>276</v>
      </c>
      <c r="BJ270" t="s">
        <v>276</v>
      </c>
      <c r="BK270" t="s">
        <v>276</v>
      </c>
      <c r="BL270" t="s">
        <v>276</v>
      </c>
      <c r="BM270" t="s">
        <v>276</v>
      </c>
      <c r="BN270" t="s">
        <v>276</v>
      </c>
      <c r="BO270" t="s">
        <v>276</v>
      </c>
      <c r="BP270" t="s">
        <v>276</v>
      </c>
      <c r="BQ270" t="s">
        <v>276</v>
      </c>
      <c r="BR270" t="s">
        <v>276</v>
      </c>
      <c r="BS270" t="s">
        <v>276</v>
      </c>
      <c r="BT270" t="s">
        <v>276</v>
      </c>
      <c r="BU270" t="s">
        <v>276</v>
      </c>
      <c r="BV270" t="s">
        <v>276</v>
      </c>
      <c r="BW270" t="s">
        <v>276</v>
      </c>
      <c r="BX270" t="s">
        <v>276</v>
      </c>
      <c r="BY270" t="s">
        <v>276</v>
      </c>
      <c r="BZ270" t="s">
        <v>276</v>
      </c>
      <c r="CA270" t="s">
        <v>276</v>
      </c>
      <c r="CB270" t="s">
        <v>276</v>
      </c>
      <c r="CC270" t="s">
        <v>276</v>
      </c>
      <c r="CD270" t="s">
        <v>276</v>
      </c>
      <c r="CE270" t="s">
        <v>276</v>
      </c>
      <c r="CF270" t="s">
        <v>276</v>
      </c>
      <c r="CG270" t="s">
        <v>276</v>
      </c>
      <c r="CH270" t="s">
        <v>276</v>
      </c>
      <c r="CI270" t="s">
        <v>276</v>
      </c>
      <c r="CJ270" t="s">
        <v>276</v>
      </c>
      <c r="CK270" t="s">
        <v>276</v>
      </c>
      <c r="CL270" t="s">
        <v>276</v>
      </c>
      <c r="CM270" t="s">
        <v>276</v>
      </c>
      <c r="CN270" t="s">
        <v>276</v>
      </c>
      <c r="CO270" t="s">
        <v>276</v>
      </c>
      <c r="CP270" t="s">
        <v>276</v>
      </c>
      <c r="CQ270" t="s">
        <v>276</v>
      </c>
      <c r="CR270" t="s">
        <v>276</v>
      </c>
      <c r="CS270" t="s">
        <v>276</v>
      </c>
      <c r="CT270" t="s">
        <v>276</v>
      </c>
      <c r="CU270" t="s">
        <v>276</v>
      </c>
      <c r="CV270" t="s">
        <v>276</v>
      </c>
      <c r="CW270" t="s">
        <v>276</v>
      </c>
      <c r="CX270" t="s">
        <v>276</v>
      </c>
      <c r="CY270" t="s">
        <v>276</v>
      </c>
      <c r="CZ270" t="s">
        <v>276</v>
      </c>
      <c r="DA270" t="s">
        <v>276</v>
      </c>
      <c r="DB270" t="s">
        <v>276</v>
      </c>
      <c r="DC270" t="s">
        <v>276</v>
      </c>
      <c r="DD270" t="s">
        <v>276</v>
      </c>
      <c r="DE270" t="s">
        <v>276</v>
      </c>
    </row>
    <row r="271" spans="1:109">
      <c r="A271">
        <v>270</v>
      </c>
      <c r="B271" t="s">
        <v>272</v>
      </c>
      <c r="C271" t="s">
        <v>14</v>
      </c>
      <c r="D271">
        <v>19</v>
      </c>
      <c r="E271">
        <v>2</v>
      </c>
      <c r="F271" t="s">
        <v>79</v>
      </c>
      <c r="G271" t="s">
        <v>273</v>
      </c>
      <c r="H271">
        <v>2025</v>
      </c>
      <c r="I271">
        <v>2024</v>
      </c>
      <c r="J271">
        <v>0</v>
      </c>
      <c r="K271">
        <v>12420</v>
      </c>
      <c r="L271">
        <v>62100</v>
      </c>
      <c r="M271">
        <v>9999999</v>
      </c>
      <c r="N271">
        <v>0</v>
      </c>
      <c r="O271">
        <v>0</v>
      </c>
      <c r="P271">
        <v>0</v>
      </c>
      <c r="Q271">
        <v>0</v>
      </c>
      <c r="R271">
        <v>0</v>
      </c>
      <c r="S271">
        <v>0</v>
      </c>
      <c r="T271">
        <v>0</v>
      </c>
      <c r="U271">
        <v>0</v>
      </c>
      <c r="V271">
        <v>0</v>
      </c>
      <c r="W271">
        <v>4.3999999999999997E-2</v>
      </c>
      <c r="X271">
        <v>4.82E-2</v>
      </c>
      <c r="Y271">
        <v>5.7000000000000002E-2</v>
      </c>
      <c r="Z271">
        <v>0</v>
      </c>
      <c r="AA271">
        <v>0</v>
      </c>
      <c r="AB271">
        <v>0</v>
      </c>
      <c r="AC271">
        <v>0</v>
      </c>
      <c r="AD271">
        <v>0</v>
      </c>
      <c r="AE271">
        <v>0</v>
      </c>
      <c r="AF271">
        <v>0</v>
      </c>
      <c r="AG271">
        <v>0</v>
      </c>
      <c r="AH271">
        <v>0</v>
      </c>
      <c r="AI271">
        <v>0</v>
      </c>
      <c r="AJ271">
        <v>80</v>
      </c>
      <c r="AK271" t="s">
        <v>275</v>
      </c>
      <c r="AL271">
        <v>40</v>
      </c>
      <c r="AM271" t="s">
        <v>275</v>
      </c>
      <c r="AN271" t="s">
        <v>275</v>
      </c>
      <c r="AO271">
        <v>0</v>
      </c>
      <c r="AP271" t="s">
        <v>276</v>
      </c>
      <c r="AQ271" t="s">
        <v>276</v>
      </c>
      <c r="AR271" t="s">
        <v>276</v>
      </c>
      <c r="AS271" t="s">
        <v>276</v>
      </c>
      <c r="AT271" t="s">
        <v>276</v>
      </c>
      <c r="AU271" t="s">
        <v>276</v>
      </c>
      <c r="AV271" t="s">
        <v>276</v>
      </c>
      <c r="AW271" t="s">
        <v>276</v>
      </c>
      <c r="AX271" t="s">
        <v>276</v>
      </c>
      <c r="AY271" t="s">
        <v>276</v>
      </c>
      <c r="AZ271" t="s">
        <v>276</v>
      </c>
      <c r="BA271" t="s">
        <v>276</v>
      </c>
      <c r="BB271" t="s">
        <v>276</v>
      </c>
      <c r="BC271" t="s">
        <v>276</v>
      </c>
      <c r="BD271" t="s">
        <v>276</v>
      </c>
      <c r="BE271" t="s">
        <v>276</v>
      </c>
      <c r="BF271" t="s">
        <v>276</v>
      </c>
      <c r="BG271" t="s">
        <v>276</v>
      </c>
      <c r="BH271" t="s">
        <v>276</v>
      </c>
      <c r="BI271" t="s">
        <v>276</v>
      </c>
      <c r="BJ271" t="s">
        <v>276</v>
      </c>
      <c r="BK271" t="s">
        <v>276</v>
      </c>
      <c r="BL271" t="s">
        <v>276</v>
      </c>
      <c r="BM271" t="s">
        <v>276</v>
      </c>
      <c r="BN271" t="s">
        <v>276</v>
      </c>
      <c r="BO271" t="s">
        <v>276</v>
      </c>
      <c r="BP271" t="s">
        <v>276</v>
      </c>
      <c r="BQ271" t="s">
        <v>276</v>
      </c>
      <c r="BR271" t="s">
        <v>276</v>
      </c>
      <c r="BS271" t="s">
        <v>276</v>
      </c>
      <c r="BT271" t="s">
        <v>276</v>
      </c>
      <c r="BU271" t="s">
        <v>276</v>
      </c>
      <c r="BV271" t="s">
        <v>276</v>
      </c>
      <c r="BW271" t="s">
        <v>276</v>
      </c>
      <c r="BX271" t="s">
        <v>276</v>
      </c>
      <c r="BY271" t="s">
        <v>276</v>
      </c>
      <c r="BZ271" t="s">
        <v>276</v>
      </c>
      <c r="CA271" t="s">
        <v>276</v>
      </c>
      <c r="CB271" t="s">
        <v>276</v>
      </c>
      <c r="CC271" t="s">
        <v>276</v>
      </c>
      <c r="CD271" t="s">
        <v>276</v>
      </c>
      <c r="CE271" t="s">
        <v>276</v>
      </c>
      <c r="CF271" t="s">
        <v>276</v>
      </c>
      <c r="CG271" t="s">
        <v>276</v>
      </c>
      <c r="CH271" t="s">
        <v>276</v>
      </c>
      <c r="CI271" t="s">
        <v>276</v>
      </c>
      <c r="CJ271" t="s">
        <v>276</v>
      </c>
      <c r="CK271" t="s">
        <v>276</v>
      </c>
      <c r="CL271" t="s">
        <v>276</v>
      </c>
      <c r="CM271" t="s">
        <v>276</v>
      </c>
      <c r="CN271" t="s">
        <v>276</v>
      </c>
      <c r="CO271" t="s">
        <v>276</v>
      </c>
      <c r="CP271" t="s">
        <v>276</v>
      </c>
      <c r="CQ271" t="s">
        <v>276</v>
      </c>
      <c r="CR271" t="s">
        <v>276</v>
      </c>
      <c r="CS271" t="s">
        <v>276</v>
      </c>
      <c r="CT271" t="s">
        <v>276</v>
      </c>
      <c r="CU271" t="s">
        <v>276</v>
      </c>
      <c r="CV271" t="s">
        <v>276</v>
      </c>
      <c r="CW271" t="s">
        <v>276</v>
      </c>
      <c r="CX271" t="s">
        <v>276</v>
      </c>
      <c r="CY271" t="s">
        <v>276</v>
      </c>
      <c r="CZ271" t="s">
        <v>276</v>
      </c>
      <c r="DA271" t="s">
        <v>276</v>
      </c>
      <c r="DB271" t="s">
        <v>276</v>
      </c>
      <c r="DC271" t="s">
        <v>276</v>
      </c>
      <c r="DD271" t="s">
        <v>276</v>
      </c>
      <c r="DE271" t="s">
        <v>276</v>
      </c>
    </row>
    <row r="272" spans="1:109">
      <c r="A272">
        <v>271</v>
      </c>
      <c r="B272" t="s">
        <v>272</v>
      </c>
      <c r="C272" t="s">
        <v>15</v>
      </c>
      <c r="D272">
        <v>20</v>
      </c>
      <c r="E272">
        <v>2</v>
      </c>
      <c r="F272" t="s">
        <v>79</v>
      </c>
      <c r="G272" t="s">
        <v>273</v>
      </c>
      <c r="H272">
        <v>2025</v>
      </c>
      <c r="I272">
        <v>2024</v>
      </c>
      <c r="J272">
        <v>0</v>
      </c>
      <c r="K272">
        <v>30000</v>
      </c>
      <c r="L272">
        <v>60000</v>
      </c>
      <c r="M272">
        <v>9999999</v>
      </c>
      <c r="N272">
        <v>0</v>
      </c>
      <c r="O272">
        <v>0</v>
      </c>
      <c r="P272">
        <v>0</v>
      </c>
      <c r="Q272">
        <v>0</v>
      </c>
      <c r="R272">
        <v>0</v>
      </c>
      <c r="S272">
        <v>0</v>
      </c>
      <c r="T272">
        <v>0</v>
      </c>
      <c r="U272">
        <v>0</v>
      </c>
      <c r="V272">
        <v>0</v>
      </c>
      <c r="W272">
        <v>3.1E-2</v>
      </c>
      <c r="X272">
        <v>5.2499999999999998E-2</v>
      </c>
      <c r="Y272">
        <v>5.7000000000000002E-2</v>
      </c>
      <c r="Z272">
        <v>0</v>
      </c>
      <c r="AA272">
        <v>0</v>
      </c>
      <c r="AB272">
        <v>0</v>
      </c>
      <c r="AC272">
        <v>0</v>
      </c>
      <c r="AD272">
        <v>0</v>
      </c>
      <c r="AE272">
        <v>0</v>
      </c>
      <c r="AF272">
        <v>0</v>
      </c>
      <c r="AG272">
        <v>0</v>
      </c>
      <c r="AH272">
        <v>0</v>
      </c>
      <c r="AI272">
        <v>8000</v>
      </c>
      <c r="AJ272">
        <v>4500</v>
      </c>
      <c r="AK272" t="s">
        <v>274</v>
      </c>
      <c r="AL272">
        <v>2250</v>
      </c>
      <c r="AM272" t="s">
        <v>274</v>
      </c>
      <c r="AN272" t="s">
        <v>274</v>
      </c>
      <c r="AO272">
        <v>0</v>
      </c>
      <c r="AP272" t="s">
        <v>276</v>
      </c>
      <c r="AQ272" t="s">
        <v>276</v>
      </c>
      <c r="AR272" t="s">
        <v>276</v>
      </c>
      <c r="AS272" t="s">
        <v>276</v>
      </c>
      <c r="AT272" t="s">
        <v>276</v>
      </c>
      <c r="AU272" t="s">
        <v>276</v>
      </c>
      <c r="AV272" t="s">
        <v>276</v>
      </c>
      <c r="AW272" t="s">
        <v>276</v>
      </c>
      <c r="AX272" t="s">
        <v>276</v>
      </c>
      <c r="AY272" t="s">
        <v>276</v>
      </c>
      <c r="AZ272" t="s">
        <v>276</v>
      </c>
      <c r="BA272" t="s">
        <v>276</v>
      </c>
      <c r="BB272" t="s">
        <v>276</v>
      </c>
      <c r="BC272" t="s">
        <v>276</v>
      </c>
      <c r="BD272" t="s">
        <v>276</v>
      </c>
      <c r="BE272" t="s">
        <v>276</v>
      </c>
      <c r="BF272" t="s">
        <v>276</v>
      </c>
      <c r="BG272" t="s">
        <v>276</v>
      </c>
      <c r="BH272" t="s">
        <v>276</v>
      </c>
      <c r="BI272" t="s">
        <v>276</v>
      </c>
      <c r="BJ272" t="s">
        <v>276</v>
      </c>
      <c r="BK272" t="s">
        <v>276</v>
      </c>
      <c r="BL272" t="s">
        <v>276</v>
      </c>
      <c r="BM272" t="s">
        <v>276</v>
      </c>
      <c r="BN272" t="s">
        <v>276</v>
      </c>
      <c r="BO272" t="s">
        <v>276</v>
      </c>
      <c r="BP272" t="s">
        <v>276</v>
      </c>
      <c r="BQ272" t="s">
        <v>276</v>
      </c>
      <c r="BR272" t="s">
        <v>276</v>
      </c>
      <c r="BS272" t="s">
        <v>276</v>
      </c>
      <c r="BT272" t="s">
        <v>276</v>
      </c>
      <c r="BU272" t="s">
        <v>276</v>
      </c>
      <c r="BV272" t="s">
        <v>276</v>
      </c>
      <c r="BW272" t="s">
        <v>276</v>
      </c>
      <c r="BX272" t="s">
        <v>276</v>
      </c>
      <c r="BY272" t="s">
        <v>276</v>
      </c>
      <c r="BZ272" t="s">
        <v>276</v>
      </c>
      <c r="CA272" t="s">
        <v>276</v>
      </c>
      <c r="CB272" t="s">
        <v>276</v>
      </c>
      <c r="CC272" t="s">
        <v>276</v>
      </c>
      <c r="CD272" t="s">
        <v>276</v>
      </c>
      <c r="CE272" t="s">
        <v>276</v>
      </c>
      <c r="CF272" t="s">
        <v>276</v>
      </c>
      <c r="CG272" t="s">
        <v>276</v>
      </c>
      <c r="CH272" t="s">
        <v>276</v>
      </c>
      <c r="CI272" t="s">
        <v>276</v>
      </c>
      <c r="CJ272" t="s">
        <v>276</v>
      </c>
      <c r="CK272" t="s">
        <v>276</v>
      </c>
      <c r="CL272" t="s">
        <v>276</v>
      </c>
      <c r="CM272" t="s">
        <v>276</v>
      </c>
      <c r="CN272" t="s">
        <v>276</v>
      </c>
      <c r="CO272" t="s">
        <v>276</v>
      </c>
      <c r="CP272" t="s">
        <v>276</v>
      </c>
      <c r="CQ272" t="s">
        <v>276</v>
      </c>
      <c r="CR272" t="s">
        <v>276</v>
      </c>
      <c r="CS272" t="s">
        <v>276</v>
      </c>
      <c r="CT272" t="s">
        <v>276</v>
      </c>
      <c r="CU272" t="s">
        <v>276</v>
      </c>
      <c r="CV272" t="s">
        <v>276</v>
      </c>
      <c r="CW272" t="s">
        <v>276</v>
      </c>
      <c r="CX272" t="s">
        <v>276</v>
      </c>
      <c r="CY272" t="s">
        <v>276</v>
      </c>
      <c r="CZ272" t="s">
        <v>276</v>
      </c>
      <c r="DA272" t="s">
        <v>276</v>
      </c>
      <c r="DB272" t="s">
        <v>276</v>
      </c>
      <c r="DC272" t="s">
        <v>276</v>
      </c>
      <c r="DD272" t="s">
        <v>276</v>
      </c>
      <c r="DE272" t="s">
        <v>276</v>
      </c>
    </row>
    <row r="273" spans="1:109">
      <c r="A273">
        <v>272</v>
      </c>
      <c r="B273" t="s">
        <v>272</v>
      </c>
      <c r="C273" t="s">
        <v>16</v>
      </c>
      <c r="D273">
        <v>21</v>
      </c>
      <c r="E273">
        <v>2</v>
      </c>
      <c r="F273" t="s">
        <v>79</v>
      </c>
      <c r="G273" t="s">
        <v>273</v>
      </c>
      <c r="H273">
        <v>2025</v>
      </c>
      <c r="I273">
        <v>2024</v>
      </c>
      <c r="J273">
        <v>0</v>
      </c>
      <c r="K273">
        <v>9999999</v>
      </c>
      <c r="L273">
        <v>0</v>
      </c>
      <c r="M273">
        <v>0</v>
      </c>
      <c r="N273">
        <v>0</v>
      </c>
      <c r="O273">
        <v>0</v>
      </c>
      <c r="P273">
        <v>0</v>
      </c>
      <c r="Q273">
        <v>0</v>
      </c>
      <c r="R273">
        <v>0</v>
      </c>
      <c r="S273">
        <v>0</v>
      </c>
      <c r="T273">
        <v>0</v>
      </c>
      <c r="U273">
        <v>0</v>
      </c>
      <c r="V273">
        <v>0</v>
      </c>
      <c r="W273">
        <v>0.04</v>
      </c>
      <c r="X273">
        <v>0</v>
      </c>
      <c r="Y273">
        <v>0</v>
      </c>
      <c r="Z273">
        <v>0</v>
      </c>
      <c r="AA273">
        <v>0</v>
      </c>
      <c r="AB273">
        <v>0</v>
      </c>
      <c r="AC273">
        <v>0</v>
      </c>
      <c r="AD273">
        <v>0</v>
      </c>
      <c r="AE273">
        <v>0</v>
      </c>
      <c r="AF273">
        <v>0</v>
      </c>
      <c r="AG273">
        <v>0</v>
      </c>
      <c r="AH273">
        <v>0</v>
      </c>
      <c r="AI273">
        <v>6320</v>
      </c>
      <c r="AJ273">
        <v>0</v>
      </c>
      <c r="AK273" t="s">
        <v>274</v>
      </c>
      <c r="AL273">
        <v>0</v>
      </c>
      <c r="AM273" t="s">
        <v>274</v>
      </c>
      <c r="AN273" t="s">
        <v>274</v>
      </c>
      <c r="AO273">
        <v>0</v>
      </c>
      <c r="AP273" t="s">
        <v>276</v>
      </c>
      <c r="AQ273" t="s">
        <v>276</v>
      </c>
      <c r="AR273" t="s">
        <v>276</v>
      </c>
      <c r="AS273" t="s">
        <v>276</v>
      </c>
      <c r="AT273" t="s">
        <v>276</v>
      </c>
      <c r="AU273" t="s">
        <v>276</v>
      </c>
      <c r="AV273" t="s">
        <v>276</v>
      </c>
      <c r="AW273" t="s">
        <v>276</v>
      </c>
      <c r="AX273" t="s">
        <v>276</v>
      </c>
      <c r="AY273" t="s">
        <v>276</v>
      </c>
      <c r="AZ273" t="s">
        <v>276</v>
      </c>
      <c r="BA273" t="s">
        <v>276</v>
      </c>
      <c r="BB273" t="s">
        <v>276</v>
      </c>
      <c r="BC273" t="s">
        <v>276</v>
      </c>
      <c r="BD273" t="s">
        <v>276</v>
      </c>
      <c r="BE273" t="s">
        <v>276</v>
      </c>
      <c r="BF273" t="s">
        <v>276</v>
      </c>
      <c r="BG273" t="s">
        <v>276</v>
      </c>
      <c r="BH273" t="s">
        <v>276</v>
      </c>
      <c r="BI273" t="s">
        <v>276</v>
      </c>
      <c r="BJ273" t="s">
        <v>276</v>
      </c>
      <c r="BK273" t="s">
        <v>276</v>
      </c>
      <c r="BL273" t="s">
        <v>276</v>
      </c>
      <c r="BM273" t="s">
        <v>276</v>
      </c>
      <c r="BN273" t="s">
        <v>276</v>
      </c>
      <c r="BO273" t="s">
        <v>276</v>
      </c>
      <c r="BP273" t="s">
        <v>276</v>
      </c>
      <c r="BQ273" t="s">
        <v>276</v>
      </c>
      <c r="BR273" t="s">
        <v>276</v>
      </c>
      <c r="BS273" t="s">
        <v>276</v>
      </c>
      <c r="BT273" t="s">
        <v>276</v>
      </c>
      <c r="BU273" t="s">
        <v>276</v>
      </c>
      <c r="BV273" t="s">
        <v>276</v>
      </c>
      <c r="BW273" t="s">
        <v>276</v>
      </c>
      <c r="BX273" t="s">
        <v>276</v>
      </c>
      <c r="BY273" t="s">
        <v>276</v>
      </c>
      <c r="BZ273" t="s">
        <v>276</v>
      </c>
      <c r="CA273" t="s">
        <v>276</v>
      </c>
      <c r="CB273" t="s">
        <v>276</v>
      </c>
      <c r="CC273" t="s">
        <v>276</v>
      </c>
      <c r="CD273" t="s">
        <v>276</v>
      </c>
      <c r="CE273" t="s">
        <v>276</v>
      </c>
      <c r="CF273" t="s">
        <v>276</v>
      </c>
      <c r="CG273" t="s">
        <v>276</v>
      </c>
      <c r="CH273" t="s">
        <v>276</v>
      </c>
      <c r="CI273" t="s">
        <v>276</v>
      </c>
      <c r="CJ273" t="s">
        <v>276</v>
      </c>
      <c r="CK273" t="s">
        <v>276</v>
      </c>
      <c r="CL273" t="s">
        <v>276</v>
      </c>
      <c r="CM273" t="s">
        <v>276</v>
      </c>
      <c r="CN273" t="s">
        <v>276</v>
      </c>
      <c r="CO273" t="s">
        <v>276</v>
      </c>
      <c r="CP273" t="s">
        <v>276</v>
      </c>
      <c r="CQ273" t="s">
        <v>276</v>
      </c>
      <c r="CR273" t="s">
        <v>276</v>
      </c>
      <c r="CS273" t="s">
        <v>276</v>
      </c>
      <c r="CT273" t="s">
        <v>276</v>
      </c>
      <c r="CU273" t="s">
        <v>276</v>
      </c>
      <c r="CV273" t="s">
        <v>276</v>
      </c>
      <c r="CW273" t="s">
        <v>276</v>
      </c>
      <c r="CX273" t="s">
        <v>276</v>
      </c>
      <c r="CY273" t="s">
        <v>276</v>
      </c>
      <c r="CZ273" t="s">
        <v>276</v>
      </c>
      <c r="DA273" t="s">
        <v>276</v>
      </c>
      <c r="DB273" t="s">
        <v>276</v>
      </c>
      <c r="DC273" t="s">
        <v>276</v>
      </c>
      <c r="DD273" t="s">
        <v>276</v>
      </c>
      <c r="DE273" t="s">
        <v>276</v>
      </c>
    </row>
    <row r="274" spans="1:109">
      <c r="A274">
        <v>273</v>
      </c>
      <c r="B274" t="s">
        <v>272</v>
      </c>
      <c r="C274" t="s">
        <v>17</v>
      </c>
      <c r="D274">
        <v>22</v>
      </c>
      <c r="E274">
        <v>2</v>
      </c>
      <c r="F274" t="s">
        <v>79</v>
      </c>
      <c r="G274" t="s">
        <v>273</v>
      </c>
      <c r="H274">
        <v>2025</v>
      </c>
      <c r="I274">
        <v>2024</v>
      </c>
      <c r="J274">
        <v>0</v>
      </c>
      <c r="K274">
        <v>25000</v>
      </c>
      <c r="L274" s="78">
        <v>100000</v>
      </c>
      <c r="M274">
        <v>9999999</v>
      </c>
      <c r="N274">
        <v>0</v>
      </c>
      <c r="O274">
        <v>0</v>
      </c>
      <c r="P274">
        <v>0</v>
      </c>
      <c r="Q274">
        <v>0</v>
      </c>
      <c r="R274">
        <v>0</v>
      </c>
      <c r="S274">
        <v>0</v>
      </c>
      <c r="T274">
        <v>0</v>
      </c>
      <c r="U274">
        <v>0</v>
      </c>
      <c r="V274">
        <v>0</v>
      </c>
      <c r="W274">
        <v>1.8499999999999999E-2</v>
      </c>
      <c r="X274">
        <v>3.5000000000000003E-2</v>
      </c>
      <c r="Y274">
        <v>4.2450000000000002E-2</v>
      </c>
      <c r="Z274">
        <v>0</v>
      </c>
      <c r="AA274">
        <v>0</v>
      </c>
      <c r="AB274">
        <v>0</v>
      </c>
      <c r="AC274">
        <v>0</v>
      </c>
      <c r="AD274">
        <v>0</v>
      </c>
      <c r="AE274">
        <v>0</v>
      </c>
      <c r="AF274">
        <v>0</v>
      </c>
      <c r="AG274">
        <v>0</v>
      </c>
      <c r="AH274">
        <v>0</v>
      </c>
      <c r="AI274">
        <v>0</v>
      </c>
      <c r="AJ274">
        <v>9000</v>
      </c>
      <c r="AK274" t="s">
        <v>274</v>
      </c>
      <c r="AL274">
        <v>1000</v>
      </c>
      <c r="AM274" t="s">
        <v>274</v>
      </c>
      <c r="AN274" t="s">
        <v>274</v>
      </c>
      <c r="AO274">
        <v>0</v>
      </c>
      <c r="AP274" t="s">
        <v>276</v>
      </c>
      <c r="AQ274" t="s">
        <v>276</v>
      </c>
      <c r="AR274" t="s">
        <v>276</v>
      </c>
      <c r="AS274" t="s">
        <v>276</v>
      </c>
      <c r="AT274" t="s">
        <v>276</v>
      </c>
      <c r="AU274" t="s">
        <v>276</v>
      </c>
      <c r="AV274" t="s">
        <v>276</v>
      </c>
      <c r="AW274" t="s">
        <v>276</v>
      </c>
      <c r="AX274" t="s">
        <v>276</v>
      </c>
      <c r="AY274" t="s">
        <v>276</v>
      </c>
      <c r="AZ274" t="s">
        <v>276</v>
      </c>
      <c r="BA274" t="s">
        <v>276</v>
      </c>
      <c r="BB274" t="s">
        <v>276</v>
      </c>
      <c r="BC274" t="s">
        <v>276</v>
      </c>
      <c r="BD274" t="s">
        <v>276</v>
      </c>
      <c r="BE274" t="s">
        <v>276</v>
      </c>
      <c r="BF274" t="s">
        <v>276</v>
      </c>
      <c r="BG274" t="s">
        <v>276</v>
      </c>
      <c r="BH274" t="s">
        <v>276</v>
      </c>
      <c r="BI274" t="s">
        <v>276</v>
      </c>
      <c r="BJ274" t="s">
        <v>276</v>
      </c>
      <c r="BK274" t="s">
        <v>276</v>
      </c>
      <c r="BL274" t="s">
        <v>276</v>
      </c>
      <c r="BM274" t="s">
        <v>276</v>
      </c>
      <c r="BN274" t="s">
        <v>276</v>
      </c>
      <c r="BO274" t="s">
        <v>276</v>
      </c>
      <c r="BP274" t="s">
        <v>276</v>
      </c>
      <c r="BQ274" t="s">
        <v>276</v>
      </c>
      <c r="BR274" t="s">
        <v>276</v>
      </c>
      <c r="BS274" t="s">
        <v>276</v>
      </c>
      <c r="BT274" t="s">
        <v>276</v>
      </c>
      <c r="BU274" t="s">
        <v>276</v>
      </c>
      <c r="BV274" t="s">
        <v>276</v>
      </c>
      <c r="BW274" t="s">
        <v>276</v>
      </c>
      <c r="BX274" t="s">
        <v>276</v>
      </c>
      <c r="BY274" t="s">
        <v>276</v>
      </c>
      <c r="BZ274" t="s">
        <v>276</v>
      </c>
      <c r="CA274" t="s">
        <v>276</v>
      </c>
      <c r="CB274" t="s">
        <v>276</v>
      </c>
      <c r="CC274" t="s">
        <v>276</v>
      </c>
      <c r="CD274" t="s">
        <v>276</v>
      </c>
      <c r="CE274" t="s">
        <v>276</v>
      </c>
      <c r="CF274" t="s">
        <v>276</v>
      </c>
      <c r="CG274" t="s">
        <v>276</v>
      </c>
      <c r="CH274" t="s">
        <v>276</v>
      </c>
      <c r="CI274" t="s">
        <v>276</v>
      </c>
      <c r="CJ274" t="s">
        <v>276</v>
      </c>
      <c r="CK274" t="s">
        <v>276</v>
      </c>
      <c r="CL274" t="s">
        <v>276</v>
      </c>
      <c r="CM274" t="s">
        <v>276</v>
      </c>
      <c r="CN274" t="s">
        <v>276</v>
      </c>
      <c r="CO274" t="s">
        <v>276</v>
      </c>
      <c r="CP274" t="s">
        <v>276</v>
      </c>
      <c r="CQ274" t="s">
        <v>276</v>
      </c>
      <c r="CR274" t="s">
        <v>276</v>
      </c>
      <c r="CS274" t="s">
        <v>276</v>
      </c>
      <c r="CT274" t="s">
        <v>276</v>
      </c>
      <c r="CU274" t="s">
        <v>276</v>
      </c>
      <c r="CV274" t="s">
        <v>276</v>
      </c>
      <c r="CW274" t="s">
        <v>276</v>
      </c>
      <c r="CX274" t="s">
        <v>276</v>
      </c>
      <c r="CY274" t="s">
        <v>276</v>
      </c>
      <c r="CZ274" t="s">
        <v>276</v>
      </c>
      <c r="DA274" t="s">
        <v>276</v>
      </c>
      <c r="DB274" t="s">
        <v>276</v>
      </c>
      <c r="DC274" t="s">
        <v>276</v>
      </c>
      <c r="DD274" t="s">
        <v>276</v>
      </c>
      <c r="DE274" t="s">
        <v>276</v>
      </c>
    </row>
    <row r="275" spans="1:109">
      <c r="A275">
        <v>274</v>
      </c>
      <c r="B275" t="s">
        <v>272</v>
      </c>
      <c r="C275" t="s">
        <v>18</v>
      </c>
      <c r="D275">
        <v>23</v>
      </c>
      <c r="E275">
        <v>2</v>
      </c>
      <c r="F275" t="s">
        <v>79</v>
      </c>
      <c r="G275" t="s">
        <v>273</v>
      </c>
      <c r="H275">
        <v>2025</v>
      </c>
      <c r="I275">
        <v>2024</v>
      </c>
      <c r="J275">
        <v>0</v>
      </c>
      <c r="K275">
        <v>52100</v>
      </c>
      <c r="L275">
        <v>123250</v>
      </c>
      <c r="M275">
        <v>9999999</v>
      </c>
      <c r="N275">
        <v>0</v>
      </c>
      <c r="O275">
        <v>0</v>
      </c>
      <c r="P275">
        <v>0</v>
      </c>
      <c r="Q275">
        <v>0</v>
      </c>
      <c r="R275">
        <v>0</v>
      </c>
      <c r="S275">
        <v>0</v>
      </c>
      <c r="T275">
        <v>0</v>
      </c>
      <c r="U275">
        <v>0</v>
      </c>
      <c r="V275">
        <v>0</v>
      </c>
      <c r="W275">
        <v>5.8000000000000003E-2</v>
      </c>
      <c r="X275">
        <v>6.7500000000000004E-2</v>
      </c>
      <c r="Y275">
        <v>7.1499999999999994E-2</v>
      </c>
      <c r="Z275">
        <v>0</v>
      </c>
      <c r="AA275">
        <v>0</v>
      </c>
      <c r="AB275">
        <v>0</v>
      </c>
      <c r="AC275">
        <v>0</v>
      </c>
      <c r="AD275">
        <v>0</v>
      </c>
      <c r="AE275">
        <v>0</v>
      </c>
      <c r="AF275">
        <v>0</v>
      </c>
      <c r="AG275">
        <v>0</v>
      </c>
      <c r="AH275">
        <v>0</v>
      </c>
      <c r="AI275">
        <v>29200</v>
      </c>
      <c r="AJ275">
        <v>10000</v>
      </c>
      <c r="AK275" t="s">
        <v>274</v>
      </c>
      <c r="AL275">
        <v>300</v>
      </c>
      <c r="AM275" t="s">
        <v>275</v>
      </c>
      <c r="AN275" t="s">
        <v>274</v>
      </c>
      <c r="AO275">
        <v>0</v>
      </c>
      <c r="AP275" t="s">
        <v>276</v>
      </c>
      <c r="AQ275" t="s">
        <v>276</v>
      </c>
      <c r="AR275" t="s">
        <v>276</v>
      </c>
      <c r="AS275" t="s">
        <v>276</v>
      </c>
      <c r="AT275" t="s">
        <v>276</v>
      </c>
      <c r="AU275" t="s">
        <v>276</v>
      </c>
      <c r="AV275" t="s">
        <v>276</v>
      </c>
      <c r="AW275" t="s">
        <v>276</v>
      </c>
      <c r="AX275" t="s">
        <v>276</v>
      </c>
      <c r="AY275" t="s">
        <v>276</v>
      </c>
      <c r="AZ275" t="s">
        <v>276</v>
      </c>
      <c r="BA275" t="s">
        <v>276</v>
      </c>
      <c r="BB275" t="s">
        <v>276</v>
      </c>
      <c r="BC275" t="s">
        <v>276</v>
      </c>
      <c r="BD275" t="s">
        <v>276</v>
      </c>
      <c r="BE275" t="s">
        <v>276</v>
      </c>
      <c r="BF275" t="s">
        <v>276</v>
      </c>
      <c r="BG275" t="s">
        <v>276</v>
      </c>
      <c r="BH275" t="s">
        <v>276</v>
      </c>
      <c r="BI275" t="s">
        <v>276</v>
      </c>
      <c r="BJ275" t="s">
        <v>276</v>
      </c>
      <c r="BK275" t="s">
        <v>276</v>
      </c>
      <c r="BL275" t="s">
        <v>276</v>
      </c>
      <c r="BM275" t="s">
        <v>276</v>
      </c>
      <c r="BN275" t="s">
        <v>276</v>
      </c>
      <c r="BO275" t="s">
        <v>276</v>
      </c>
      <c r="BP275" t="s">
        <v>276</v>
      </c>
      <c r="BQ275" t="s">
        <v>276</v>
      </c>
      <c r="BR275" t="s">
        <v>276</v>
      </c>
      <c r="BS275" t="s">
        <v>276</v>
      </c>
      <c r="BT275" t="s">
        <v>276</v>
      </c>
      <c r="BU275" t="s">
        <v>276</v>
      </c>
      <c r="BV275" t="s">
        <v>276</v>
      </c>
      <c r="BW275" t="s">
        <v>276</v>
      </c>
      <c r="BX275" t="s">
        <v>276</v>
      </c>
      <c r="BY275" t="s">
        <v>276</v>
      </c>
      <c r="BZ275" t="s">
        <v>276</v>
      </c>
      <c r="CA275" t="s">
        <v>276</v>
      </c>
      <c r="CB275" t="s">
        <v>276</v>
      </c>
      <c r="CC275" t="s">
        <v>276</v>
      </c>
      <c r="CD275" t="s">
        <v>276</v>
      </c>
      <c r="CE275" t="s">
        <v>276</v>
      </c>
      <c r="CF275" t="s">
        <v>276</v>
      </c>
      <c r="CG275" t="s">
        <v>276</v>
      </c>
      <c r="CH275" t="s">
        <v>276</v>
      </c>
      <c r="CI275" t="s">
        <v>276</v>
      </c>
      <c r="CJ275" t="s">
        <v>276</v>
      </c>
      <c r="CK275" t="s">
        <v>276</v>
      </c>
      <c r="CL275" t="s">
        <v>276</v>
      </c>
      <c r="CM275" t="s">
        <v>276</v>
      </c>
      <c r="CN275" t="s">
        <v>276</v>
      </c>
      <c r="CO275" t="s">
        <v>276</v>
      </c>
      <c r="CP275" t="s">
        <v>276</v>
      </c>
      <c r="CQ275" t="s">
        <v>276</v>
      </c>
      <c r="CR275" t="s">
        <v>276</v>
      </c>
      <c r="CS275" t="s">
        <v>276</v>
      </c>
      <c r="CT275" t="s">
        <v>276</v>
      </c>
      <c r="CU275" t="s">
        <v>276</v>
      </c>
      <c r="CV275" t="s">
        <v>276</v>
      </c>
      <c r="CW275" t="s">
        <v>276</v>
      </c>
      <c r="CX275" t="s">
        <v>276</v>
      </c>
      <c r="CY275" t="s">
        <v>276</v>
      </c>
      <c r="CZ275" t="s">
        <v>276</v>
      </c>
      <c r="DA275" t="s">
        <v>276</v>
      </c>
      <c r="DB275" t="s">
        <v>276</v>
      </c>
      <c r="DC275" t="s">
        <v>276</v>
      </c>
      <c r="DD275" t="s">
        <v>276</v>
      </c>
      <c r="DE275" t="s">
        <v>276</v>
      </c>
    </row>
    <row r="276" spans="1:109">
      <c r="A276">
        <v>275</v>
      </c>
      <c r="B276" t="s">
        <v>272</v>
      </c>
      <c r="C276" t="s">
        <v>19</v>
      </c>
      <c r="D276">
        <v>24</v>
      </c>
      <c r="E276">
        <v>2</v>
      </c>
      <c r="F276" t="s">
        <v>79</v>
      </c>
      <c r="G276" t="s">
        <v>273</v>
      </c>
      <c r="H276">
        <v>2025</v>
      </c>
      <c r="I276">
        <v>2024</v>
      </c>
      <c r="J276">
        <v>0</v>
      </c>
      <c r="K276">
        <v>1000</v>
      </c>
      <c r="L276">
        <v>2000</v>
      </c>
      <c r="M276">
        <v>3000</v>
      </c>
      <c r="N276">
        <v>150000</v>
      </c>
      <c r="O276">
        <v>175000</v>
      </c>
      <c r="P276">
        <v>225000</v>
      </c>
      <c r="Q276" s="78">
        <v>300000</v>
      </c>
      <c r="R276">
        <v>9999999</v>
      </c>
      <c r="S276">
        <v>0</v>
      </c>
      <c r="T276">
        <v>0</v>
      </c>
      <c r="U276">
        <v>0</v>
      </c>
      <c r="V276">
        <v>0</v>
      </c>
      <c r="W276">
        <v>0.02</v>
      </c>
      <c r="X276">
        <v>0.03</v>
      </c>
      <c r="Y276">
        <v>0.04</v>
      </c>
      <c r="Z276">
        <v>4.7500000000000001E-2</v>
      </c>
      <c r="AA276">
        <v>0.05</v>
      </c>
      <c r="AB276">
        <v>5.2499999999999998E-2</v>
      </c>
      <c r="AC276">
        <v>5.5E-2</v>
      </c>
      <c r="AD276">
        <v>5.7500000000000002E-2</v>
      </c>
      <c r="AE276">
        <v>0</v>
      </c>
      <c r="AF276">
        <v>0</v>
      </c>
      <c r="AG276">
        <v>0</v>
      </c>
      <c r="AH276">
        <v>0</v>
      </c>
      <c r="AI276">
        <v>5150</v>
      </c>
      <c r="AJ276">
        <v>6400</v>
      </c>
      <c r="AK276" t="s">
        <v>274</v>
      </c>
      <c r="AL276">
        <v>3200</v>
      </c>
      <c r="AM276" t="s">
        <v>274</v>
      </c>
      <c r="AN276" t="s">
        <v>274</v>
      </c>
      <c r="AO276">
        <v>0</v>
      </c>
      <c r="AP276" t="s">
        <v>276</v>
      </c>
      <c r="AQ276" t="s">
        <v>276</v>
      </c>
      <c r="AR276" t="s">
        <v>276</v>
      </c>
      <c r="AS276" t="s">
        <v>276</v>
      </c>
      <c r="AT276" t="s">
        <v>276</v>
      </c>
      <c r="AU276" t="s">
        <v>276</v>
      </c>
      <c r="AV276" t="s">
        <v>276</v>
      </c>
      <c r="AW276" t="s">
        <v>276</v>
      </c>
      <c r="AX276" t="s">
        <v>276</v>
      </c>
      <c r="AY276" t="s">
        <v>276</v>
      </c>
      <c r="AZ276" t="s">
        <v>276</v>
      </c>
      <c r="BA276" t="s">
        <v>276</v>
      </c>
      <c r="BB276" t="s">
        <v>276</v>
      </c>
      <c r="BC276" t="s">
        <v>276</v>
      </c>
      <c r="BD276" t="s">
        <v>276</v>
      </c>
      <c r="BE276" t="s">
        <v>276</v>
      </c>
      <c r="BF276" t="s">
        <v>276</v>
      </c>
      <c r="BG276" t="s">
        <v>276</v>
      </c>
      <c r="BH276" t="s">
        <v>276</v>
      </c>
      <c r="BI276" t="s">
        <v>276</v>
      </c>
      <c r="BJ276" t="s">
        <v>276</v>
      </c>
      <c r="BK276" t="s">
        <v>276</v>
      </c>
      <c r="BL276" t="s">
        <v>276</v>
      </c>
      <c r="BM276" t="s">
        <v>276</v>
      </c>
      <c r="BN276" t="s">
        <v>276</v>
      </c>
      <c r="BO276" t="s">
        <v>276</v>
      </c>
      <c r="BP276" t="s">
        <v>276</v>
      </c>
      <c r="BQ276" t="s">
        <v>276</v>
      </c>
      <c r="BR276" t="s">
        <v>276</v>
      </c>
      <c r="BS276" t="s">
        <v>276</v>
      </c>
      <c r="BT276" t="s">
        <v>276</v>
      </c>
      <c r="BU276" t="s">
        <v>276</v>
      </c>
      <c r="BV276" t="s">
        <v>276</v>
      </c>
      <c r="BW276" t="s">
        <v>276</v>
      </c>
      <c r="BX276" t="s">
        <v>276</v>
      </c>
      <c r="BY276" t="s">
        <v>276</v>
      </c>
      <c r="BZ276" t="s">
        <v>276</v>
      </c>
      <c r="CA276">
        <v>0.15</v>
      </c>
      <c r="CB276">
        <v>3450</v>
      </c>
      <c r="CC276" s="78">
        <v>200000</v>
      </c>
      <c r="CD276">
        <v>0.75</v>
      </c>
      <c r="CE276" t="s">
        <v>276</v>
      </c>
      <c r="CF276" t="s">
        <v>276</v>
      </c>
      <c r="CG276" t="s">
        <v>276</v>
      </c>
      <c r="CH276" t="s">
        <v>276</v>
      </c>
      <c r="CI276" t="s">
        <v>276</v>
      </c>
      <c r="CJ276" t="s">
        <v>276</v>
      </c>
      <c r="CK276" t="s">
        <v>276</v>
      </c>
      <c r="CL276" t="s">
        <v>276</v>
      </c>
      <c r="CM276" t="s">
        <v>276</v>
      </c>
      <c r="CN276" t="s">
        <v>276</v>
      </c>
      <c r="CO276" t="s">
        <v>276</v>
      </c>
      <c r="CP276" t="s">
        <v>276</v>
      </c>
      <c r="CQ276" t="s">
        <v>276</v>
      </c>
      <c r="CR276" t="s">
        <v>276</v>
      </c>
      <c r="CS276" t="s">
        <v>276</v>
      </c>
      <c r="CT276" t="s">
        <v>276</v>
      </c>
      <c r="CU276" t="s">
        <v>276</v>
      </c>
      <c r="CV276" t="s">
        <v>276</v>
      </c>
      <c r="CW276" t="s">
        <v>276</v>
      </c>
      <c r="CX276" t="s">
        <v>276</v>
      </c>
      <c r="CY276" t="s">
        <v>276</v>
      </c>
      <c r="CZ276" t="s">
        <v>276</v>
      </c>
      <c r="DA276" t="s">
        <v>276</v>
      </c>
      <c r="DB276" t="s">
        <v>276</v>
      </c>
      <c r="DC276" t="s">
        <v>276</v>
      </c>
      <c r="DD276" t="s">
        <v>276</v>
      </c>
      <c r="DE276" t="s">
        <v>276</v>
      </c>
    </row>
    <row r="277" spans="1:109">
      <c r="A277">
        <v>276</v>
      </c>
      <c r="B277" t="s">
        <v>272</v>
      </c>
      <c r="C277" t="s">
        <v>20</v>
      </c>
      <c r="D277">
        <v>25</v>
      </c>
      <c r="E277">
        <v>2</v>
      </c>
      <c r="F277" t="s">
        <v>79</v>
      </c>
      <c r="G277" t="s">
        <v>273</v>
      </c>
      <c r="H277">
        <v>2025</v>
      </c>
      <c r="I277">
        <v>2024</v>
      </c>
      <c r="J277">
        <v>0</v>
      </c>
      <c r="K277" s="78">
        <v>1000000</v>
      </c>
      <c r="L277">
        <v>9999999</v>
      </c>
      <c r="M277">
        <v>0</v>
      </c>
      <c r="N277">
        <v>0</v>
      </c>
      <c r="O277">
        <v>0</v>
      </c>
      <c r="P277">
        <v>0</v>
      </c>
      <c r="Q277">
        <v>0</v>
      </c>
      <c r="R277">
        <v>0</v>
      </c>
      <c r="S277">
        <v>0</v>
      </c>
      <c r="T277">
        <v>0</v>
      </c>
      <c r="U277">
        <v>0</v>
      </c>
      <c r="V277">
        <v>0</v>
      </c>
      <c r="W277">
        <v>0.05</v>
      </c>
      <c r="X277">
        <v>0.09</v>
      </c>
      <c r="Y277">
        <v>0</v>
      </c>
      <c r="Z277">
        <v>0</v>
      </c>
      <c r="AA277">
        <v>0</v>
      </c>
      <c r="AB277">
        <v>0</v>
      </c>
      <c r="AC277">
        <v>0</v>
      </c>
      <c r="AD277">
        <v>0</v>
      </c>
      <c r="AE277">
        <v>0</v>
      </c>
      <c r="AF277">
        <v>0</v>
      </c>
      <c r="AG277">
        <v>0</v>
      </c>
      <c r="AH277">
        <v>0</v>
      </c>
      <c r="AI277">
        <v>0</v>
      </c>
      <c r="AJ277">
        <v>8800</v>
      </c>
      <c r="AK277" t="s">
        <v>274</v>
      </c>
      <c r="AL277">
        <v>1000</v>
      </c>
      <c r="AM277" t="s">
        <v>274</v>
      </c>
      <c r="AN277" t="s">
        <v>274</v>
      </c>
      <c r="AO277">
        <v>0</v>
      </c>
      <c r="AP277" t="s">
        <v>276</v>
      </c>
      <c r="AQ277" t="s">
        <v>276</v>
      </c>
      <c r="AR277" t="s">
        <v>276</v>
      </c>
      <c r="AS277" t="s">
        <v>276</v>
      </c>
      <c r="AT277" t="s">
        <v>276</v>
      </c>
      <c r="AU277" t="s">
        <v>276</v>
      </c>
      <c r="AV277" t="s">
        <v>276</v>
      </c>
      <c r="AW277" t="s">
        <v>276</v>
      </c>
      <c r="AX277" t="s">
        <v>276</v>
      </c>
      <c r="AY277" t="s">
        <v>276</v>
      </c>
      <c r="AZ277" t="s">
        <v>276</v>
      </c>
      <c r="BA277" t="s">
        <v>276</v>
      </c>
      <c r="BB277" t="s">
        <v>276</v>
      </c>
      <c r="BC277" t="s">
        <v>276</v>
      </c>
      <c r="BD277" t="s">
        <v>276</v>
      </c>
      <c r="BE277" t="s">
        <v>276</v>
      </c>
      <c r="BF277" t="s">
        <v>276</v>
      </c>
      <c r="BG277" t="s">
        <v>276</v>
      </c>
      <c r="BH277" t="s">
        <v>276</v>
      </c>
      <c r="BI277" t="s">
        <v>276</v>
      </c>
      <c r="BJ277" t="s">
        <v>276</v>
      </c>
      <c r="BK277" t="s">
        <v>276</v>
      </c>
      <c r="BL277" t="s">
        <v>276</v>
      </c>
      <c r="BM277" t="s">
        <v>276</v>
      </c>
      <c r="BN277" t="s">
        <v>276</v>
      </c>
      <c r="BO277" t="s">
        <v>276</v>
      </c>
      <c r="BP277" t="s">
        <v>276</v>
      </c>
      <c r="BQ277" t="s">
        <v>276</v>
      </c>
      <c r="BR277" t="s">
        <v>276</v>
      </c>
      <c r="BS277" t="s">
        <v>276</v>
      </c>
      <c r="BT277" t="s">
        <v>276</v>
      </c>
      <c r="BU277" t="s">
        <v>276</v>
      </c>
      <c r="BV277" t="s">
        <v>276</v>
      </c>
      <c r="BW277" t="s">
        <v>276</v>
      </c>
      <c r="BX277" t="s">
        <v>276</v>
      </c>
      <c r="BY277" t="s">
        <v>276</v>
      </c>
      <c r="BZ277" t="s">
        <v>276</v>
      </c>
      <c r="CA277" t="s">
        <v>276</v>
      </c>
      <c r="CB277" t="s">
        <v>276</v>
      </c>
      <c r="CC277" t="s">
        <v>276</v>
      </c>
      <c r="CD277" t="s">
        <v>276</v>
      </c>
      <c r="CE277" t="s">
        <v>276</v>
      </c>
      <c r="CF277" t="s">
        <v>276</v>
      </c>
      <c r="CG277" t="s">
        <v>276</v>
      </c>
      <c r="CH277" t="s">
        <v>276</v>
      </c>
      <c r="CI277" t="s">
        <v>276</v>
      </c>
      <c r="CJ277" t="s">
        <v>276</v>
      </c>
      <c r="CK277" t="s">
        <v>276</v>
      </c>
      <c r="CL277" t="s">
        <v>276</v>
      </c>
      <c r="CM277" t="s">
        <v>276</v>
      </c>
      <c r="CN277" t="s">
        <v>276</v>
      </c>
      <c r="CO277" t="s">
        <v>276</v>
      </c>
      <c r="CP277" t="s">
        <v>276</v>
      </c>
      <c r="CQ277" t="s">
        <v>276</v>
      </c>
      <c r="CR277" t="s">
        <v>276</v>
      </c>
      <c r="CS277" t="s">
        <v>276</v>
      </c>
      <c r="CT277" t="s">
        <v>276</v>
      </c>
      <c r="CU277" t="s">
        <v>276</v>
      </c>
      <c r="CV277" t="s">
        <v>276</v>
      </c>
      <c r="CW277" t="s">
        <v>276</v>
      </c>
      <c r="CX277" t="s">
        <v>276</v>
      </c>
      <c r="CY277" t="s">
        <v>276</v>
      </c>
      <c r="CZ277" t="s">
        <v>276</v>
      </c>
      <c r="DA277" t="s">
        <v>276</v>
      </c>
      <c r="DB277" t="s">
        <v>276</v>
      </c>
      <c r="DC277" t="s">
        <v>276</v>
      </c>
      <c r="DD277" t="s">
        <v>276</v>
      </c>
      <c r="DE277" t="s">
        <v>276</v>
      </c>
    </row>
    <row r="278" spans="1:109">
      <c r="A278">
        <v>277</v>
      </c>
      <c r="B278" t="s">
        <v>272</v>
      </c>
      <c r="C278" t="s">
        <v>21</v>
      </c>
      <c r="D278">
        <v>26</v>
      </c>
      <c r="E278">
        <v>2</v>
      </c>
      <c r="F278" t="s">
        <v>79</v>
      </c>
      <c r="G278" t="s">
        <v>273</v>
      </c>
      <c r="H278">
        <v>2025</v>
      </c>
      <c r="I278">
        <v>2024</v>
      </c>
      <c r="J278">
        <v>0</v>
      </c>
      <c r="K278">
        <v>9999999</v>
      </c>
      <c r="L278">
        <v>0</v>
      </c>
      <c r="M278">
        <v>0</v>
      </c>
      <c r="N278">
        <v>0</v>
      </c>
      <c r="O278">
        <v>0</v>
      </c>
      <c r="P278">
        <v>0</v>
      </c>
      <c r="Q278">
        <v>0</v>
      </c>
      <c r="R278">
        <v>0</v>
      </c>
      <c r="S278">
        <v>0</v>
      </c>
      <c r="T278">
        <v>0</v>
      </c>
      <c r="U278">
        <v>0</v>
      </c>
      <c r="V278">
        <v>0</v>
      </c>
      <c r="W278">
        <v>4.2500000000000003E-2</v>
      </c>
      <c r="X278">
        <v>0</v>
      </c>
      <c r="Y278">
        <v>0</v>
      </c>
      <c r="Z278">
        <v>0</v>
      </c>
      <c r="AA278">
        <v>0</v>
      </c>
      <c r="AB278">
        <v>0</v>
      </c>
      <c r="AC278">
        <v>0</v>
      </c>
      <c r="AD278">
        <v>0</v>
      </c>
      <c r="AE278">
        <v>0</v>
      </c>
      <c r="AF278">
        <v>0</v>
      </c>
      <c r="AG278">
        <v>0</v>
      </c>
      <c r="AH278">
        <v>0</v>
      </c>
      <c r="AI278">
        <v>0</v>
      </c>
      <c r="AJ278">
        <v>11200</v>
      </c>
      <c r="AK278" t="s">
        <v>274</v>
      </c>
      <c r="AL278">
        <v>5600</v>
      </c>
      <c r="AM278" t="s">
        <v>274</v>
      </c>
      <c r="AN278" t="s">
        <v>274</v>
      </c>
      <c r="AO278">
        <v>0</v>
      </c>
      <c r="AP278" t="s">
        <v>276</v>
      </c>
      <c r="AQ278" t="s">
        <v>276</v>
      </c>
      <c r="AR278" t="s">
        <v>276</v>
      </c>
      <c r="AS278" t="s">
        <v>276</v>
      </c>
      <c r="AT278" t="s">
        <v>276</v>
      </c>
      <c r="AU278" t="s">
        <v>276</v>
      </c>
      <c r="AV278" t="s">
        <v>276</v>
      </c>
      <c r="AW278" t="s">
        <v>276</v>
      </c>
      <c r="AX278" t="s">
        <v>276</v>
      </c>
      <c r="AY278" t="s">
        <v>276</v>
      </c>
      <c r="AZ278" t="s">
        <v>276</v>
      </c>
      <c r="BA278" t="s">
        <v>276</v>
      </c>
      <c r="BB278" t="s">
        <v>276</v>
      </c>
      <c r="BC278" t="s">
        <v>276</v>
      </c>
      <c r="BD278" t="s">
        <v>276</v>
      </c>
      <c r="BE278" t="s">
        <v>276</v>
      </c>
      <c r="BF278" t="s">
        <v>276</v>
      </c>
      <c r="BG278" t="s">
        <v>276</v>
      </c>
      <c r="BH278" t="s">
        <v>276</v>
      </c>
      <c r="BI278" t="s">
        <v>276</v>
      </c>
      <c r="BJ278" t="s">
        <v>276</v>
      </c>
      <c r="BK278" t="s">
        <v>276</v>
      </c>
      <c r="BL278" t="s">
        <v>276</v>
      </c>
      <c r="BM278" t="s">
        <v>276</v>
      </c>
      <c r="BN278" t="s">
        <v>276</v>
      </c>
      <c r="BO278" t="s">
        <v>276</v>
      </c>
      <c r="BP278" t="s">
        <v>276</v>
      </c>
      <c r="BQ278" t="s">
        <v>276</v>
      </c>
      <c r="BR278" t="s">
        <v>276</v>
      </c>
      <c r="BS278" t="s">
        <v>276</v>
      </c>
      <c r="BT278" t="s">
        <v>276</v>
      </c>
      <c r="BU278" t="s">
        <v>276</v>
      </c>
      <c r="BV278" t="s">
        <v>276</v>
      </c>
      <c r="BW278" t="s">
        <v>276</v>
      </c>
      <c r="BX278" t="s">
        <v>276</v>
      </c>
      <c r="BY278" t="s">
        <v>276</v>
      </c>
      <c r="BZ278" t="s">
        <v>276</v>
      </c>
      <c r="CA278" t="s">
        <v>276</v>
      </c>
      <c r="CB278" t="s">
        <v>276</v>
      </c>
      <c r="CC278" t="s">
        <v>276</v>
      </c>
      <c r="CD278" t="s">
        <v>276</v>
      </c>
      <c r="CE278" t="s">
        <v>276</v>
      </c>
      <c r="CF278" t="s">
        <v>276</v>
      </c>
      <c r="CG278" t="s">
        <v>276</v>
      </c>
      <c r="CH278" t="s">
        <v>276</v>
      </c>
      <c r="CI278" t="s">
        <v>276</v>
      </c>
      <c r="CJ278" t="s">
        <v>276</v>
      </c>
      <c r="CK278" t="s">
        <v>276</v>
      </c>
      <c r="CL278" t="s">
        <v>276</v>
      </c>
      <c r="CM278" t="s">
        <v>276</v>
      </c>
      <c r="CN278" t="s">
        <v>276</v>
      </c>
      <c r="CO278" t="s">
        <v>276</v>
      </c>
      <c r="CP278" t="s">
        <v>276</v>
      </c>
      <c r="CQ278" t="s">
        <v>276</v>
      </c>
      <c r="CR278" t="s">
        <v>276</v>
      </c>
      <c r="CS278" t="s">
        <v>276</v>
      </c>
      <c r="CT278" t="s">
        <v>276</v>
      </c>
      <c r="CU278" t="s">
        <v>276</v>
      </c>
      <c r="CV278" t="s">
        <v>276</v>
      </c>
      <c r="CW278" t="s">
        <v>276</v>
      </c>
      <c r="CX278" t="s">
        <v>276</v>
      </c>
      <c r="CY278" t="s">
        <v>276</v>
      </c>
      <c r="CZ278" t="s">
        <v>276</v>
      </c>
      <c r="DA278" t="s">
        <v>276</v>
      </c>
      <c r="DB278" t="s">
        <v>276</v>
      </c>
      <c r="DC278" t="s">
        <v>276</v>
      </c>
      <c r="DD278" t="s">
        <v>276</v>
      </c>
      <c r="DE278" t="s">
        <v>276</v>
      </c>
    </row>
    <row r="279" spans="1:109">
      <c r="A279">
        <v>278</v>
      </c>
      <c r="B279" t="s">
        <v>272</v>
      </c>
      <c r="C279" t="s">
        <v>22</v>
      </c>
      <c r="D279">
        <v>27</v>
      </c>
      <c r="E279">
        <v>2</v>
      </c>
      <c r="F279" t="s">
        <v>79</v>
      </c>
      <c r="G279" t="s">
        <v>273</v>
      </c>
      <c r="H279">
        <v>2025</v>
      </c>
      <c r="I279">
        <v>2024</v>
      </c>
      <c r="J279">
        <v>0</v>
      </c>
      <c r="K279">
        <v>46330</v>
      </c>
      <c r="L279">
        <v>184040</v>
      </c>
      <c r="M279">
        <v>321450</v>
      </c>
      <c r="N279">
        <v>9999999</v>
      </c>
      <c r="O279">
        <v>0</v>
      </c>
      <c r="P279">
        <v>0</v>
      </c>
      <c r="Q279">
        <v>0</v>
      </c>
      <c r="R279">
        <v>0</v>
      </c>
      <c r="S279">
        <v>0</v>
      </c>
      <c r="T279">
        <v>0</v>
      </c>
      <c r="U279">
        <v>0</v>
      </c>
      <c r="V279">
        <v>0</v>
      </c>
      <c r="W279">
        <v>5.3499999999999999E-2</v>
      </c>
      <c r="X279">
        <v>6.8000000000000005E-2</v>
      </c>
      <c r="Y279">
        <v>7.85E-2</v>
      </c>
      <c r="Z279">
        <v>9.8500000000000004E-2</v>
      </c>
      <c r="AA279">
        <v>0</v>
      </c>
      <c r="AB279">
        <v>0</v>
      </c>
      <c r="AC279">
        <v>0</v>
      </c>
      <c r="AD279">
        <v>0</v>
      </c>
      <c r="AE279">
        <v>0</v>
      </c>
      <c r="AF279">
        <v>0</v>
      </c>
      <c r="AG279">
        <v>0</v>
      </c>
      <c r="AH279">
        <v>0</v>
      </c>
      <c r="AI279">
        <v>29150</v>
      </c>
      <c r="AJ279">
        <v>0</v>
      </c>
      <c r="AK279" t="s">
        <v>274</v>
      </c>
      <c r="AL279">
        <v>5050</v>
      </c>
      <c r="AM279" t="s">
        <v>274</v>
      </c>
      <c r="AN279" t="s">
        <v>274</v>
      </c>
      <c r="AO279">
        <v>0</v>
      </c>
      <c r="AP279" t="s">
        <v>276</v>
      </c>
      <c r="AQ279" t="s">
        <v>276</v>
      </c>
      <c r="AR279" t="s">
        <v>276</v>
      </c>
      <c r="AS279" t="s">
        <v>276</v>
      </c>
      <c r="AT279" t="s">
        <v>276</v>
      </c>
      <c r="AU279" t="s">
        <v>276</v>
      </c>
      <c r="AV279" t="s">
        <v>276</v>
      </c>
      <c r="AW279" t="s">
        <v>276</v>
      </c>
      <c r="AX279" t="s">
        <v>276</v>
      </c>
      <c r="AY279" t="s">
        <v>276</v>
      </c>
      <c r="AZ279" t="s">
        <v>276</v>
      </c>
      <c r="BA279" t="s">
        <v>276</v>
      </c>
      <c r="BB279" t="s">
        <v>276</v>
      </c>
      <c r="BC279" t="s">
        <v>276</v>
      </c>
      <c r="BD279" t="s">
        <v>276</v>
      </c>
      <c r="BE279" t="s">
        <v>276</v>
      </c>
      <c r="BF279" t="s">
        <v>276</v>
      </c>
      <c r="BG279" t="s">
        <v>276</v>
      </c>
      <c r="BH279" t="s">
        <v>276</v>
      </c>
      <c r="BI279" t="s">
        <v>276</v>
      </c>
      <c r="BJ279" t="s">
        <v>276</v>
      </c>
      <c r="BK279" t="s">
        <v>276</v>
      </c>
      <c r="BL279" t="s">
        <v>276</v>
      </c>
      <c r="BM279" t="s">
        <v>276</v>
      </c>
      <c r="BN279" t="s">
        <v>276</v>
      </c>
      <c r="BO279" t="s">
        <v>276</v>
      </c>
      <c r="BP279" t="s">
        <v>276</v>
      </c>
      <c r="BQ279" t="s">
        <v>276</v>
      </c>
      <c r="BR279" t="s">
        <v>276</v>
      </c>
      <c r="BS279" t="s">
        <v>276</v>
      </c>
      <c r="BT279" t="s">
        <v>276</v>
      </c>
      <c r="BU279" t="s">
        <v>276</v>
      </c>
      <c r="BV279" t="s">
        <v>276</v>
      </c>
      <c r="BW279" t="s">
        <v>276</v>
      </c>
      <c r="BX279" t="s">
        <v>276</v>
      </c>
      <c r="BY279" t="s">
        <v>276</v>
      </c>
      <c r="BZ279" t="s">
        <v>276</v>
      </c>
      <c r="CA279" t="s">
        <v>276</v>
      </c>
      <c r="CB279" t="s">
        <v>276</v>
      </c>
      <c r="CC279" t="s">
        <v>276</v>
      </c>
      <c r="CD279" t="s">
        <v>276</v>
      </c>
      <c r="CE279">
        <v>232500</v>
      </c>
      <c r="CF279">
        <v>0.03</v>
      </c>
      <c r="CG279">
        <v>0.8</v>
      </c>
      <c r="CH279" t="s">
        <v>276</v>
      </c>
      <c r="CI279" t="s">
        <v>276</v>
      </c>
      <c r="CJ279" t="s">
        <v>276</v>
      </c>
      <c r="CK279" t="s">
        <v>276</v>
      </c>
      <c r="CL279" t="s">
        <v>276</v>
      </c>
      <c r="CM279" t="s">
        <v>276</v>
      </c>
      <c r="CN279" t="s">
        <v>276</v>
      </c>
      <c r="CO279" t="s">
        <v>276</v>
      </c>
      <c r="CP279" t="s">
        <v>276</v>
      </c>
      <c r="CQ279" t="s">
        <v>276</v>
      </c>
      <c r="CR279" t="s">
        <v>276</v>
      </c>
      <c r="CS279" t="s">
        <v>276</v>
      </c>
      <c r="CT279" t="s">
        <v>276</v>
      </c>
      <c r="CU279" t="s">
        <v>276</v>
      </c>
      <c r="CV279" t="s">
        <v>276</v>
      </c>
      <c r="CW279" t="s">
        <v>276</v>
      </c>
      <c r="CX279" t="s">
        <v>276</v>
      </c>
      <c r="CY279" t="s">
        <v>276</v>
      </c>
      <c r="CZ279" t="s">
        <v>276</v>
      </c>
      <c r="DA279" t="s">
        <v>276</v>
      </c>
      <c r="DB279" t="s">
        <v>276</v>
      </c>
      <c r="DC279" t="s">
        <v>276</v>
      </c>
      <c r="DD279" t="s">
        <v>276</v>
      </c>
      <c r="DE279" t="s">
        <v>276</v>
      </c>
    </row>
    <row r="280" spans="1:109">
      <c r="A280">
        <v>279</v>
      </c>
      <c r="B280" t="s">
        <v>272</v>
      </c>
      <c r="C280" t="s">
        <v>23</v>
      </c>
      <c r="D280">
        <v>28</v>
      </c>
      <c r="E280">
        <v>2</v>
      </c>
      <c r="F280" t="s">
        <v>79</v>
      </c>
      <c r="G280" t="s">
        <v>273</v>
      </c>
      <c r="H280">
        <v>2025</v>
      </c>
      <c r="I280">
        <v>2024</v>
      </c>
      <c r="J280">
        <v>10000</v>
      </c>
      <c r="K280">
        <v>9999999</v>
      </c>
      <c r="L280">
        <v>0</v>
      </c>
      <c r="M280">
        <v>0</v>
      </c>
      <c r="N280">
        <v>0</v>
      </c>
      <c r="O280">
        <v>0</v>
      </c>
      <c r="P280">
        <v>0</v>
      </c>
      <c r="Q280">
        <v>0</v>
      </c>
      <c r="R280">
        <v>0</v>
      </c>
      <c r="S280">
        <v>0</v>
      </c>
      <c r="T280">
        <v>0</v>
      </c>
      <c r="U280">
        <v>0</v>
      </c>
      <c r="V280">
        <v>0</v>
      </c>
      <c r="W280">
        <v>4.7E-2</v>
      </c>
      <c r="X280">
        <v>0</v>
      </c>
      <c r="Y280">
        <v>0</v>
      </c>
      <c r="Z280">
        <v>0</v>
      </c>
      <c r="AA280">
        <v>0</v>
      </c>
      <c r="AB280">
        <v>0</v>
      </c>
      <c r="AC280">
        <v>0</v>
      </c>
      <c r="AD280">
        <v>0</v>
      </c>
      <c r="AE280">
        <v>0</v>
      </c>
      <c r="AF280">
        <v>0</v>
      </c>
      <c r="AG280">
        <v>0</v>
      </c>
      <c r="AH280">
        <v>0</v>
      </c>
      <c r="AI280">
        <v>4600</v>
      </c>
      <c r="AJ280">
        <v>12000</v>
      </c>
      <c r="AK280" t="s">
        <v>274</v>
      </c>
      <c r="AL280">
        <v>1500</v>
      </c>
      <c r="AM280" t="s">
        <v>274</v>
      </c>
      <c r="AN280" t="s">
        <v>274</v>
      </c>
      <c r="AO280">
        <v>0</v>
      </c>
      <c r="AP280" t="s">
        <v>276</v>
      </c>
      <c r="AQ280" t="s">
        <v>276</v>
      </c>
      <c r="AR280" t="s">
        <v>276</v>
      </c>
      <c r="AS280" t="s">
        <v>276</v>
      </c>
      <c r="AT280" t="s">
        <v>276</v>
      </c>
      <c r="AU280" t="s">
        <v>276</v>
      </c>
      <c r="AV280" t="s">
        <v>276</v>
      </c>
      <c r="AW280" t="s">
        <v>276</v>
      </c>
      <c r="AX280" t="s">
        <v>276</v>
      </c>
      <c r="AY280" t="s">
        <v>276</v>
      </c>
      <c r="AZ280" t="s">
        <v>276</v>
      </c>
      <c r="BA280" t="s">
        <v>276</v>
      </c>
      <c r="BB280" t="s">
        <v>276</v>
      </c>
      <c r="BC280" t="s">
        <v>276</v>
      </c>
      <c r="BD280" t="s">
        <v>276</v>
      </c>
      <c r="BE280" t="s">
        <v>276</v>
      </c>
      <c r="BF280" t="s">
        <v>276</v>
      </c>
      <c r="BG280" t="s">
        <v>276</v>
      </c>
      <c r="BH280" t="s">
        <v>276</v>
      </c>
      <c r="BI280" t="s">
        <v>276</v>
      </c>
      <c r="BJ280" t="s">
        <v>276</v>
      </c>
      <c r="BK280" t="s">
        <v>276</v>
      </c>
      <c r="BL280" t="s">
        <v>276</v>
      </c>
      <c r="BM280" t="s">
        <v>276</v>
      </c>
      <c r="BN280" t="s">
        <v>276</v>
      </c>
      <c r="BO280" t="s">
        <v>276</v>
      </c>
      <c r="BP280" t="s">
        <v>276</v>
      </c>
      <c r="BQ280" t="s">
        <v>276</v>
      </c>
      <c r="BR280" t="s">
        <v>276</v>
      </c>
      <c r="BS280" t="s">
        <v>276</v>
      </c>
      <c r="BT280" t="s">
        <v>276</v>
      </c>
      <c r="BU280" t="s">
        <v>276</v>
      </c>
      <c r="BV280" t="s">
        <v>276</v>
      </c>
      <c r="BW280" t="s">
        <v>276</v>
      </c>
      <c r="BX280" t="s">
        <v>276</v>
      </c>
      <c r="BY280" t="s">
        <v>276</v>
      </c>
      <c r="BZ280" t="s">
        <v>276</v>
      </c>
      <c r="CA280" t="s">
        <v>276</v>
      </c>
      <c r="CB280" t="s">
        <v>276</v>
      </c>
      <c r="CC280" t="s">
        <v>276</v>
      </c>
      <c r="CD280" t="s">
        <v>276</v>
      </c>
      <c r="CE280" t="s">
        <v>276</v>
      </c>
      <c r="CF280" t="s">
        <v>276</v>
      </c>
      <c r="CG280" t="s">
        <v>276</v>
      </c>
      <c r="CH280" t="s">
        <v>276</v>
      </c>
      <c r="CI280" t="s">
        <v>276</v>
      </c>
      <c r="CJ280" t="s">
        <v>276</v>
      </c>
      <c r="CK280" t="s">
        <v>276</v>
      </c>
      <c r="CL280" t="s">
        <v>276</v>
      </c>
      <c r="CM280" t="s">
        <v>276</v>
      </c>
      <c r="CN280" t="s">
        <v>276</v>
      </c>
      <c r="CO280" t="s">
        <v>276</v>
      </c>
      <c r="CP280" t="s">
        <v>276</v>
      </c>
      <c r="CQ280" t="s">
        <v>276</v>
      </c>
      <c r="CR280" t="s">
        <v>276</v>
      </c>
      <c r="CS280" t="s">
        <v>276</v>
      </c>
      <c r="CT280" t="s">
        <v>276</v>
      </c>
      <c r="CU280" t="s">
        <v>276</v>
      </c>
      <c r="CV280" t="s">
        <v>276</v>
      </c>
      <c r="CW280" t="s">
        <v>276</v>
      </c>
      <c r="CX280" t="s">
        <v>276</v>
      </c>
      <c r="CY280" t="s">
        <v>276</v>
      </c>
      <c r="CZ280" t="s">
        <v>276</v>
      </c>
      <c r="DA280" t="s">
        <v>276</v>
      </c>
      <c r="DB280" t="s">
        <v>276</v>
      </c>
      <c r="DC280" t="s">
        <v>276</v>
      </c>
      <c r="DD280" t="s">
        <v>276</v>
      </c>
      <c r="DE280" t="s">
        <v>276</v>
      </c>
    </row>
    <row r="281" spans="1:109">
      <c r="A281">
        <v>280</v>
      </c>
      <c r="B281" t="s">
        <v>272</v>
      </c>
      <c r="C281" t="s">
        <v>24</v>
      </c>
      <c r="D281">
        <v>29</v>
      </c>
      <c r="E281">
        <v>2</v>
      </c>
      <c r="F281" t="s">
        <v>79</v>
      </c>
      <c r="G281" t="s">
        <v>273</v>
      </c>
      <c r="H281">
        <v>2025</v>
      </c>
      <c r="I281">
        <v>2024</v>
      </c>
      <c r="J281">
        <v>1207</v>
      </c>
      <c r="K281">
        <v>2414</v>
      </c>
      <c r="L281">
        <v>3621</v>
      </c>
      <c r="M281">
        <v>4828</v>
      </c>
      <c r="N281">
        <v>6035</v>
      </c>
      <c r="O281">
        <v>7242</v>
      </c>
      <c r="P281">
        <v>8449</v>
      </c>
      <c r="Q281">
        <v>9999999</v>
      </c>
      <c r="R281">
        <v>0</v>
      </c>
      <c r="S281">
        <v>0</v>
      </c>
      <c r="T281">
        <v>0</v>
      </c>
      <c r="U281">
        <v>0</v>
      </c>
      <c r="V281">
        <v>0</v>
      </c>
      <c r="W281">
        <v>0.02</v>
      </c>
      <c r="X281">
        <v>2.5000000000000001E-2</v>
      </c>
      <c r="Y281">
        <v>0.03</v>
      </c>
      <c r="Z281">
        <v>3.5000000000000003E-2</v>
      </c>
      <c r="AA281">
        <v>0.04</v>
      </c>
      <c r="AB281">
        <v>4.4999999999999998E-2</v>
      </c>
      <c r="AC281">
        <v>4.8000000000000001E-2</v>
      </c>
      <c r="AD281">
        <v>0</v>
      </c>
      <c r="AE281">
        <v>0</v>
      </c>
      <c r="AF281">
        <v>0</v>
      </c>
      <c r="AG281">
        <v>0</v>
      </c>
      <c r="AH281">
        <v>0</v>
      </c>
      <c r="AI281">
        <v>29200</v>
      </c>
      <c r="AJ281">
        <v>0</v>
      </c>
      <c r="AK281" t="s">
        <v>274</v>
      </c>
      <c r="AL281">
        <v>0</v>
      </c>
      <c r="AM281" t="s">
        <v>274</v>
      </c>
      <c r="AN281" t="s">
        <v>275</v>
      </c>
      <c r="AO281">
        <v>10000</v>
      </c>
      <c r="AP281" t="s">
        <v>276</v>
      </c>
      <c r="AQ281" t="s">
        <v>276</v>
      </c>
      <c r="AR281" t="s">
        <v>276</v>
      </c>
      <c r="AS281" t="s">
        <v>276</v>
      </c>
      <c r="AT281" t="s">
        <v>276</v>
      </c>
      <c r="AU281" t="s">
        <v>276</v>
      </c>
      <c r="AV281" t="s">
        <v>276</v>
      </c>
      <c r="AW281" t="s">
        <v>276</v>
      </c>
      <c r="AX281" t="s">
        <v>276</v>
      </c>
      <c r="AY281" t="s">
        <v>276</v>
      </c>
      <c r="AZ281" t="s">
        <v>276</v>
      </c>
      <c r="BA281" t="s">
        <v>276</v>
      </c>
      <c r="BB281" t="s">
        <v>276</v>
      </c>
      <c r="BC281" t="s">
        <v>276</v>
      </c>
      <c r="BD281" t="s">
        <v>276</v>
      </c>
      <c r="BE281" t="s">
        <v>276</v>
      </c>
      <c r="BF281" t="s">
        <v>276</v>
      </c>
      <c r="BG281" t="s">
        <v>276</v>
      </c>
      <c r="BH281" t="s">
        <v>276</v>
      </c>
      <c r="BI281" t="s">
        <v>276</v>
      </c>
      <c r="BJ281" t="s">
        <v>276</v>
      </c>
      <c r="BK281" t="s">
        <v>276</v>
      </c>
      <c r="BL281" t="s">
        <v>276</v>
      </c>
      <c r="BM281" t="s">
        <v>276</v>
      </c>
      <c r="BN281" t="s">
        <v>276</v>
      </c>
      <c r="BO281" t="s">
        <v>276</v>
      </c>
      <c r="BP281" t="s">
        <v>276</v>
      </c>
      <c r="BQ281" t="s">
        <v>276</v>
      </c>
      <c r="BR281" t="s">
        <v>276</v>
      </c>
      <c r="BS281" t="s">
        <v>276</v>
      </c>
      <c r="BT281" t="s">
        <v>276</v>
      </c>
      <c r="BU281" t="s">
        <v>276</v>
      </c>
      <c r="BV281" t="s">
        <v>276</v>
      </c>
      <c r="BW281" t="s">
        <v>276</v>
      </c>
      <c r="BX281" t="s">
        <v>276</v>
      </c>
      <c r="BY281" t="s">
        <v>276</v>
      </c>
      <c r="BZ281" t="s">
        <v>276</v>
      </c>
      <c r="CA281" t="s">
        <v>276</v>
      </c>
      <c r="CB281" t="s">
        <v>276</v>
      </c>
      <c r="CC281" t="s">
        <v>276</v>
      </c>
      <c r="CD281" t="s">
        <v>276</v>
      </c>
      <c r="CE281" t="s">
        <v>276</v>
      </c>
      <c r="CF281" t="s">
        <v>276</v>
      </c>
      <c r="CG281" t="s">
        <v>276</v>
      </c>
      <c r="CH281" t="s">
        <v>276</v>
      </c>
      <c r="CI281" t="s">
        <v>276</v>
      </c>
      <c r="CJ281" t="s">
        <v>276</v>
      </c>
      <c r="CK281" t="s">
        <v>276</v>
      </c>
      <c r="CL281" t="s">
        <v>276</v>
      </c>
      <c r="CM281" t="s">
        <v>276</v>
      </c>
      <c r="CN281" t="s">
        <v>276</v>
      </c>
      <c r="CO281" t="s">
        <v>276</v>
      </c>
      <c r="CP281" t="s">
        <v>276</v>
      </c>
      <c r="CQ281" t="s">
        <v>276</v>
      </c>
      <c r="CR281" t="s">
        <v>276</v>
      </c>
      <c r="CS281" t="s">
        <v>276</v>
      </c>
      <c r="CT281" t="s">
        <v>276</v>
      </c>
      <c r="CU281" t="s">
        <v>276</v>
      </c>
      <c r="CV281" t="s">
        <v>276</v>
      </c>
      <c r="CW281" t="s">
        <v>276</v>
      </c>
      <c r="CX281" t="s">
        <v>276</v>
      </c>
      <c r="CY281" t="s">
        <v>276</v>
      </c>
      <c r="CZ281" t="s">
        <v>276</v>
      </c>
      <c r="DA281" t="s">
        <v>276</v>
      </c>
      <c r="DB281" t="s">
        <v>276</v>
      </c>
      <c r="DC281" t="s">
        <v>276</v>
      </c>
      <c r="DD281" t="s">
        <v>276</v>
      </c>
      <c r="DE281" t="s">
        <v>276</v>
      </c>
    </row>
    <row r="282" spans="1:109">
      <c r="A282">
        <v>281</v>
      </c>
      <c r="B282" t="s">
        <v>272</v>
      </c>
      <c r="C282" t="s">
        <v>25</v>
      </c>
      <c r="D282">
        <v>30</v>
      </c>
      <c r="E282">
        <v>2</v>
      </c>
      <c r="F282" t="s">
        <v>79</v>
      </c>
      <c r="G282" t="s">
        <v>273</v>
      </c>
      <c r="H282">
        <v>2025</v>
      </c>
      <c r="I282">
        <v>2024</v>
      </c>
      <c r="J282">
        <v>0</v>
      </c>
      <c r="K282">
        <v>41000</v>
      </c>
      <c r="L282">
        <v>9999999</v>
      </c>
      <c r="M282">
        <v>0</v>
      </c>
      <c r="N282">
        <v>0</v>
      </c>
      <c r="O282">
        <v>0</v>
      </c>
      <c r="P282">
        <v>0</v>
      </c>
      <c r="Q282">
        <v>0</v>
      </c>
      <c r="R282">
        <v>0</v>
      </c>
      <c r="S282">
        <v>0</v>
      </c>
      <c r="T282">
        <v>0</v>
      </c>
      <c r="U282">
        <v>0</v>
      </c>
      <c r="V282">
        <v>0</v>
      </c>
      <c r="W282">
        <v>4.7E-2</v>
      </c>
      <c r="X282">
        <v>5.8999999999999997E-2</v>
      </c>
      <c r="Y282">
        <v>0</v>
      </c>
      <c r="Z282">
        <v>0</v>
      </c>
      <c r="AA282">
        <v>0</v>
      </c>
      <c r="AB282">
        <v>0</v>
      </c>
      <c r="AC282">
        <v>0</v>
      </c>
      <c r="AD282">
        <v>0</v>
      </c>
      <c r="AE282">
        <v>0</v>
      </c>
      <c r="AF282">
        <v>0</v>
      </c>
      <c r="AG282">
        <v>0</v>
      </c>
      <c r="AH282">
        <v>0</v>
      </c>
      <c r="AI282">
        <v>29200</v>
      </c>
      <c r="AJ282">
        <v>0</v>
      </c>
      <c r="AK282" t="s">
        <v>274</v>
      </c>
      <c r="AL282">
        <v>0</v>
      </c>
      <c r="AM282" t="s">
        <v>274</v>
      </c>
      <c r="AN282" t="s">
        <v>275</v>
      </c>
      <c r="AO282">
        <v>10000</v>
      </c>
      <c r="AP282" t="s">
        <v>276</v>
      </c>
      <c r="AQ282" t="s">
        <v>276</v>
      </c>
      <c r="AR282" t="s">
        <v>276</v>
      </c>
      <c r="AS282" t="s">
        <v>276</v>
      </c>
      <c r="AT282" t="s">
        <v>276</v>
      </c>
      <c r="AU282" t="s">
        <v>276</v>
      </c>
      <c r="AV282" t="s">
        <v>276</v>
      </c>
      <c r="AW282" t="s">
        <v>276</v>
      </c>
      <c r="AX282" t="s">
        <v>276</v>
      </c>
      <c r="AY282" t="s">
        <v>276</v>
      </c>
      <c r="AZ282" t="s">
        <v>276</v>
      </c>
      <c r="BA282" t="s">
        <v>276</v>
      </c>
      <c r="BB282" t="s">
        <v>276</v>
      </c>
      <c r="BC282" t="s">
        <v>276</v>
      </c>
      <c r="BD282" t="s">
        <v>276</v>
      </c>
      <c r="BE282" t="s">
        <v>276</v>
      </c>
      <c r="BF282" t="s">
        <v>276</v>
      </c>
      <c r="BG282" t="s">
        <v>276</v>
      </c>
      <c r="BH282" t="s">
        <v>276</v>
      </c>
      <c r="BI282" t="s">
        <v>276</v>
      </c>
      <c r="BJ282" t="s">
        <v>276</v>
      </c>
      <c r="BK282" t="s">
        <v>276</v>
      </c>
      <c r="BL282" t="s">
        <v>276</v>
      </c>
      <c r="BM282" t="s">
        <v>276</v>
      </c>
      <c r="BN282" t="s">
        <v>276</v>
      </c>
      <c r="BO282" t="s">
        <v>276</v>
      </c>
      <c r="BP282" t="s">
        <v>276</v>
      </c>
      <c r="BQ282" t="s">
        <v>276</v>
      </c>
      <c r="BR282" t="s">
        <v>276</v>
      </c>
      <c r="BS282" t="s">
        <v>276</v>
      </c>
      <c r="BT282" t="s">
        <v>276</v>
      </c>
      <c r="BU282" t="s">
        <v>276</v>
      </c>
      <c r="BV282" t="s">
        <v>276</v>
      </c>
      <c r="BW282" t="s">
        <v>276</v>
      </c>
      <c r="BX282" t="s">
        <v>276</v>
      </c>
      <c r="BY282" t="s">
        <v>276</v>
      </c>
      <c r="BZ282" t="s">
        <v>276</v>
      </c>
      <c r="CA282" t="s">
        <v>276</v>
      </c>
      <c r="CB282" t="s">
        <v>276</v>
      </c>
      <c r="CC282" t="s">
        <v>276</v>
      </c>
      <c r="CD282" t="s">
        <v>276</v>
      </c>
      <c r="CE282" t="s">
        <v>276</v>
      </c>
      <c r="CF282" t="s">
        <v>276</v>
      </c>
      <c r="CG282" t="s">
        <v>276</v>
      </c>
      <c r="CH282" t="s">
        <v>276</v>
      </c>
      <c r="CI282" t="s">
        <v>276</v>
      </c>
      <c r="CJ282" t="s">
        <v>276</v>
      </c>
      <c r="CK282" t="s">
        <v>276</v>
      </c>
      <c r="CL282" t="s">
        <v>276</v>
      </c>
      <c r="CM282" t="s">
        <v>276</v>
      </c>
      <c r="CN282" t="s">
        <v>276</v>
      </c>
      <c r="CO282" t="s">
        <v>276</v>
      </c>
      <c r="CP282" t="s">
        <v>276</v>
      </c>
      <c r="CQ282" t="s">
        <v>276</v>
      </c>
      <c r="CR282" t="s">
        <v>276</v>
      </c>
      <c r="CS282" t="s">
        <v>276</v>
      </c>
      <c r="CT282" t="s">
        <v>276</v>
      </c>
      <c r="CU282" t="s">
        <v>276</v>
      </c>
      <c r="CV282" t="s">
        <v>276</v>
      </c>
      <c r="CW282" t="s">
        <v>276</v>
      </c>
      <c r="CX282" t="s">
        <v>276</v>
      </c>
      <c r="CY282" t="s">
        <v>276</v>
      </c>
      <c r="CZ282" t="s">
        <v>276</v>
      </c>
      <c r="DA282" t="s">
        <v>276</v>
      </c>
      <c r="DB282" t="s">
        <v>276</v>
      </c>
      <c r="DC282" t="s">
        <v>276</v>
      </c>
      <c r="DD282" t="s">
        <v>276</v>
      </c>
      <c r="DE282" t="s">
        <v>276</v>
      </c>
    </row>
    <row r="283" spans="1:109">
      <c r="A283">
        <v>282</v>
      </c>
      <c r="B283" t="s">
        <v>272</v>
      </c>
      <c r="C283" t="s">
        <v>26</v>
      </c>
      <c r="D283">
        <v>31</v>
      </c>
      <c r="E283">
        <v>2</v>
      </c>
      <c r="F283" t="s">
        <v>79</v>
      </c>
      <c r="G283" t="s">
        <v>273</v>
      </c>
      <c r="H283">
        <v>2025</v>
      </c>
      <c r="I283">
        <v>2024</v>
      </c>
      <c r="J283">
        <v>0</v>
      </c>
      <c r="K283">
        <v>7390</v>
      </c>
      <c r="L283">
        <v>44350</v>
      </c>
      <c r="M283">
        <v>71460</v>
      </c>
      <c r="N283">
        <v>9999999</v>
      </c>
      <c r="O283">
        <v>0</v>
      </c>
      <c r="P283">
        <v>0</v>
      </c>
      <c r="Q283">
        <v>0</v>
      </c>
      <c r="R283">
        <v>0</v>
      </c>
      <c r="S283">
        <v>0</v>
      </c>
      <c r="T283">
        <v>0</v>
      </c>
      <c r="U283">
        <v>0</v>
      </c>
      <c r="V283">
        <v>0</v>
      </c>
      <c r="W283">
        <v>2.46E-2</v>
      </c>
      <c r="X283">
        <v>3.5099999999999999E-2</v>
      </c>
      <c r="Y283">
        <v>5.0099999999999999E-2</v>
      </c>
      <c r="Z283">
        <v>5.8400000000000001E-2</v>
      </c>
      <c r="AA283">
        <v>0</v>
      </c>
      <c r="AB283">
        <v>0</v>
      </c>
      <c r="AC283">
        <v>0</v>
      </c>
      <c r="AD283">
        <v>0</v>
      </c>
      <c r="AE283">
        <v>0</v>
      </c>
      <c r="AF283">
        <v>0</v>
      </c>
      <c r="AG283">
        <v>0</v>
      </c>
      <c r="AH283">
        <v>0</v>
      </c>
      <c r="AI283">
        <v>15800</v>
      </c>
      <c r="AJ283">
        <v>314</v>
      </c>
      <c r="AK283" t="s">
        <v>275</v>
      </c>
      <c r="AL283">
        <v>157</v>
      </c>
      <c r="AM283" t="s">
        <v>275</v>
      </c>
      <c r="AN283" t="s">
        <v>274</v>
      </c>
      <c r="AO283">
        <v>0</v>
      </c>
      <c r="AP283" t="s">
        <v>276</v>
      </c>
      <c r="AQ283" t="s">
        <v>276</v>
      </c>
      <c r="AR283" t="s">
        <v>276</v>
      </c>
      <c r="AS283" t="s">
        <v>276</v>
      </c>
      <c r="AT283" t="s">
        <v>276</v>
      </c>
      <c r="AU283" t="s">
        <v>276</v>
      </c>
      <c r="AV283" t="s">
        <v>276</v>
      </c>
      <c r="AW283" t="s">
        <v>276</v>
      </c>
      <c r="AX283" t="s">
        <v>276</v>
      </c>
      <c r="AY283" t="s">
        <v>276</v>
      </c>
      <c r="AZ283" t="s">
        <v>276</v>
      </c>
      <c r="BA283" t="s">
        <v>276</v>
      </c>
      <c r="BB283" t="s">
        <v>276</v>
      </c>
      <c r="BC283" t="s">
        <v>276</v>
      </c>
      <c r="BD283" t="s">
        <v>276</v>
      </c>
      <c r="BE283" t="s">
        <v>276</v>
      </c>
      <c r="BF283" t="s">
        <v>276</v>
      </c>
      <c r="BG283" t="s">
        <v>276</v>
      </c>
      <c r="BH283" t="s">
        <v>276</v>
      </c>
      <c r="BI283" t="s">
        <v>276</v>
      </c>
      <c r="BJ283" t="s">
        <v>276</v>
      </c>
      <c r="BK283" t="s">
        <v>276</v>
      </c>
      <c r="BL283" t="s">
        <v>276</v>
      </c>
      <c r="BM283" t="s">
        <v>276</v>
      </c>
      <c r="BN283" t="s">
        <v>276</v>
      </c>
      <c r="BO283" t="s">
        <v>276</v>
      </c>
      <c r="BP283" t="s">
        <v>276</v>
      </c>
      <c r="BQ283" t="s">
        <v>276</v>
      </c>
      <c r="BR283" t="s">
        <v>276</v>
      </c>
      <c r="BS283" t="s">
        <v>276</v>
      </c>
      <c r="BT283" t="s">
        <v>276</v>
      </c>
      <c r="BU283" t="s">
        <v>276</v>
      </c>
      <c r="BV283" t="s">
        <v>276</v>
      </c>
      <c r="BW283" t="s">
        <v>276</v>
      </c>
      <c r="BX283" t="s">
        <v>276</v>
      </c>
      <c r="BY283" t="s">
        <v>276</v>
      </c>
      <c r="BZ283" t="s">
        <v>276</v>
      </c>
      <c r="CA283" t="s">
        <v>276</v>
      </c>
      <c r="CB283" t="s">
        <v>276</v>
      </c>
      <c r="CC283" t="s">
        <v>276</v>
      </c>
      <c r="CD283" t="s">
        <v>276</v>
      </c>
      <c r="CE283" t="s">
        <v>276</v>
      </c>
      <c r="CF283" t="s">
        <v>276</v>
      </c>
      <c r="CG283" t="s">
        <v>276</v>
      </c>
      <c r="CH283" t="s">
        <v>276</v>
      </c>
      <c r="CI283" t="s">
        <v>276</v>
      </c>
      <c r="CJ283" t="s">
        <v>276</v>
      </c>
      <c r="CK283" t="s">
        <v>276</v>
      </c>
      <c r="CL283" t="s">
        <v>276</v>
      </c>
      <c r="CM283" t="s">
        <v>276</v>
      </c>
      <c r="CN283" t="s">
        <v>276</v>
      </c>
      <c r="CO283" t="s">
        <v>276</v>
      </c>
      <c r="CP283" t="s">
        <v>276</v>
      </c>
      <c r="CQ283" t="s">
        <v>276</v>
      </c>
      <c r="CR283" t="s">
        <v>276</v>
      </c>
      <c r="CS283" t="s">
        <v>276</v>
      </c>
      <c r="CT283" t="s">
        <v>276</v>
      </c>
      <c r="CU283" t="s">
        <v>276</v>
      </c>
      <c r="CV283" t="s">
        <v>276</v>
      </c>
      <c r="CW283" t="s">
        <v>276</v>
      </c>
      <c r="CX283" t="s">
        <v>276</v>
      </c>
      <c r="CY283" t="s">
        <v>276</v>
      </c>
      <c r="CZ283" t="s">
        <v>276</v>
      </c>
      <c r="DA283" t="s">
        <v>276</v>
      </c>
      <c r="DB283" t="s">
        <v>276</v>
      </c>
      <c r="DC283" t="s">
        <v>276</v>
      </c>
      <c r="DD283" t="s">
        <v>276</v>
      </c>
      <c r="DE283" t="s">
        <v>276</v>
      </c>
    </row>
    <row r="284" spans="1:109">
      <c r="A284">
        <v>283</v>
      </c>
      <c r="B284" t="s">
        <v>272</v>
      </c>
      <c r="C284" t="s">
        <v>27</v>
      </c>
      <c r="D284">
        <v>32</v>
      </c>
      <c r="E284">
        <v>2</v>
      </c>
      <c r="F284" t="s">
        <v>79</v>
      </c>
      <c r="G284" t="s">
        <v>273</v>
      </c>
      <c r="H284">
        <v>2025</v>
      </c>
      <c r="I284">
        <v>2024</v>
      </c>
      <c r="J284">
        <v>0</v>
      </c>
      <c r="K284">
        <v>9999999</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t="s">
        <v>274</v>
      </c>
      <c r="AL284">
        <v>0</v>
      </c>
      <c r="AM284" t="s">
        <v>274</v>
      </c>
      <c r="AN284" t="s">
        <v>274</v>
      </c>
      <c r="AO284">
        <v>0</v>
      </c>
      <c r="AP284" t="s">
        <v>276</v>
      </c>
      <c r="AQ284" t="s">
        <v>276</v>
      </c>
      <c r="AR284" t="s">
        <v>276</v>
      </c>
      <c r="AS284" t="s">
        <v>276</v>
      </c>
      <c r="AT284" t="s">
        <v>276</v>
      </c>
      <c r="AU284" t="s">
        <v>276</v>
      </c>
      <c r="AV284" t="s">
        <v>276</v>
      </c>
      <c r="AW284" t="s">
        <v>276</v>
      </c>
      <c r="AX284" t="s">
        <v>276</v>
      </c>
      <c r="AY284" t="s">
        <v>276</v>
      </c>
      <c r="AZ284" t="s">
        <v>276</v>
      </c>
      <c r="BA284" t="s">
        <v>276</v>
      </c>
      <c r="BB284" t="s">
        <v>276</v>
      </c>
      <c r="BC284" t="s">
        <v>276</v>
      </c>
      <c r="BD284" t="s">
        <v>276</v>
      </c>
      <c r="BE284" t="s">
        <v>276</v>
      </c>
      <c r="BF284" t="s">
        <v>276</v>
      </c>
      <c r="BG284" t="s">
        <v>276</v>
      </c>
      <c r="BH284" t="s">
        <v>276</v>
      </c>
      <c r="BI284" t="s">
        <v>276</v>
      </c>
      <c r="BJ284" t="s">
        <v>276</v>
      </c>
      <c r="BK284" t="s">
        <v>276</v>
      </c>
      <c r="BL284" t="s">
        <v>276</v>
      </c>
      <c r="BM284" t="s">
        <v>276</v>
      </c>
      <c r="BN284" t="s">
        <v>276</v>
      </c>
      <c r="BO284" t="s">
        <v>276</v>
      </c>
      <c r="BP284" t="s">
        <v>276</v>
      </c>
      <c r="BQ284" t="s">
        <v>276</v>
      </c>
      <c r="BR284" t="s">
        <v>276</v>
      </c>
      <c r="BS284" t="s">
        <v>276</v>
      </c>
      <c r="BT284" t="s">
        <v>276</v>
      </c>
      <c r="BU284" t="s">
        <v>276</v>
      </c>
      <c r="BV284" t="s">
        <v>276</v>
      </c>
      <c r="BW284" t="s">
        <v>276</v>
      </c>
      <c r="BX284" t="s">
        <v>276</v>
      </c>
      <c r="BY284" t="s">
        <v>276</v>
      </c>
      <c r="BZ284" t="s">
        <v>276</v>
      </c>
      <c r="CA284" t="s">
        <v>276</v>
      </c>
      <c r="CB284" t="s">
        <v>276</v>
      </c>
      <c r="CC284" t="s">
        <v>276</v>
      </c>
      <c r="CD284" t="s">
        <v>276</v>
      </c>
      <c r="CE284" t="s">
        <v>276</v>
      </c>
      <c r="CF284" t="s">
        <v>276</v>
      </c>
      <c r="CG284" t="s">
        <v>276</v>
      </c>
      <c r="CH284" t="s">
        <v>276</v>
      </c>
      <c r="CI284" t="s">
        <v>276</v>
      </c>
      <c r="CJ284" t="s">
        <v>276</v>
      </c>
      <c r="CK284" t="s">
        <v>276</v>
      </c>
      <c r="CL284" t="s">
        <v>276</v>
      </c>
      <c r="CM284" t="s">
        <v>276</v>
      </c>
      <c r="CN284" t="s">
        <v>276</v>
      </c>
      <c r="CO284" t="s">
        <v>276</v>
      </c>
      <c r="CP284" t="s">
        <v>276</v>
      </c>
      <c r="CQ284" t="s">
        <v>276</v>
      </c>
      <c r="CR284" t="s">
        <v>276</v>
      </c>
      <c r="CS284" t="s">
        <v>276</v>
      </c>
      <c r="CT284" t="s">
        <v>276</v>
      </c>
      <c r="CU284" t="s">
        <v>276</v>
      </c>
      <c r="CV284" t="s">
        <v>276</v>
      </c>
      <c r="CW284" t="s">
        <v>276</v>
      </c>
      <c r="CX284" t="s">
        <v>276</v>
      </c>
      <c r="CY284" t="s">
        <v>276</v>
      </c>
      <c r="CZ284" t="s">
        <v>276</v>
      </c>
      <c r="DA284" t="s">
        <v>276</v>
      </c>
      <c r="DB284" t="s">
        <v>276</v>
      </c>
      <c r="DC284" t="s">
        <v>276</v>
      </c>
      <c r="DD284" t="s">
        <v>276</v>
      </c>
      <c r="DE284" t="s">
        <v>276</v>
      </c>
    </row>
    <row r="285" spans="1:109">
      <c r="A285">
        <v>284</v>
      </c>
      <c r="B285" t="s">
        <v>272</v>
      </c>
      <c r="C285" t="s">
        <v>28</v>
      </c>
      <c r="D285">
        <v>33</v>
      </c>
      <c r="E285">
        <v>2</v>
      </c>
      <c r="F285" t="s">
        <v>79</v>
      </c>
      <c r="G285" t="s">
        <v>277</v>
      </c>
      <c r="H285">
        <v>2025</v>
      </c>
      <c r="I285">
        <v>2024</v>
      </c>
      <c r="J285">
        <v>0</v>
      </c>
      <c r="K285">
        <v>9999999</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4800</v>
      </c>
      <c r="AK285" t="s">
        <v>274</v>
      </c>
      <c r="AL285">
        <v>0</v>
      </c>
      <c r="AM285" t="s">
        <v>274</v>
      </c>
      <c r="AN285" t="s">
        <v>274</v>
      </c>
      <c r="AO285">
        <v>0</v>
      </c>
      <c r="AP285" t="s">
        <v>276</v>
      </c>
      <c r="AQ285" t="s">
        <v>276</v>
      </c>
      <c r="AR285" t="s">
        <v>276</v>
      </c>
      <c r="AS285" t="s">
        <v>276</v>
      </c>
      <c r="AT285" t="s">
        <v>276</v>
      </c>
      <c r="AU285" t="s">
        <v>276</v>
      </c>
      <c r="AV285" t="s">
        <v>276</v>
      </c>
      <c r="AW285" t="s">
        <v>276</v>
      </c>
      <c r="AX285" t="s">
        <v>276</v>
      </c>
      <c r="AY285" t="s">
        <v>276</v>
      </c>
      <c r="AZ285" t="s">
        <v>276</v>
      </c>
      <c r="BA285" t="s">
        <v>276</v>
      </c>
      <c r="BB285" t="s">
        <v>276</v>
      </c>
      <c r="BC285" t="s">
        <v>276</v>
      </c>
      <c r="BD285" t="s">
        <v>276</v>
      </c>
      <c r="BE285" t="s">
        <v>276</v>
      </c>
      <c r="BF285" t="s">
        <v>276</v>
      </c>
      <c r="BG285" t="s">
        <v>276</v>
      </c>
      <c r="BH285" t="s">
        <v>276</v>
      </c>
      <c r="BI285" t="s">
        <v>276</v>
      </c>
      <c r="BJ285" t="s">
        <v>276</v>
      </c>
      <c r="BK285" t="s">
        <v>276</v>
      </c>
      <c r="BL285" t="s">
        <v>276</v>
      </c>
      <c r="BM285" t="s">
        <v>276</v>
      </c>
      <c r="BN285" t="s">
        <v>276</v>
      </c>
      <c r="BO285" t="s">
        <v>276</v>
      </c>
      <c r="BP285" t="s">
        <v>276</v>
      </c>
      <c r="BQ285" t="s">
        <v>276</v>
      </c>
      <c r="BR285" t="s">
        <v>276</v>
      </c>
      <c r="BS285" t="s">
        <v>276</v>
      </c>
      <c r="BT285" t="s">
        <v>276</v>
      </c>
      <c r="BU285" t="s">
        <v>276</v>
      </c>
      <c r="BV285" t="s">
        <v>276</v>
      </c>
      <c r="BW285" t="s">
        <v>276</v>
      </c>
      <c r="BX285" t="s">
        <v>276</v>
      </c>
      <c r="BY285" t="s">
        <v>276</v>
      </c>
      <c r="BZ285" t="s">
        <v>276</v>
      </c>
      <c r="CA285" t="s">
        <v>276</v>
      </c>
      <c r="CB285" t="s">
        <v>276</v>
      </c>
      <c r="CC285" t="s">
        <v>276</v>
      </c>
      <c r="CD285" t="s">
        <v>276</v>
      </c>
      <c r="CE285" t="s">
        <v>276</v>
      </c>
      <c r="CF285" t="s">
        <v>276</v>
      </c>
      <c r="CG285" t="s">
        <v>276</v>
      </c>
      <c r="CH285" t="s">
        <v>276</v>
      </c>
      <c r="CI285" t="s">
        <v>276</v>
      </c>
      <c r="CJ285" t="s">
        <v>276</v>
      </c>
      <c r="CK285" t="s">
        <v>276</v>
      </c>
      <c r="CL285" t="s">
        <v>276</v>
      </c>
      <c r="CM285" t="s">
        <v>276</v>
      </c>
      <c r="CN285" t="s">
        <v>276</v>
      </c>
      <c r="CO285" t="s">
        <v>276</v>
      </c>
      <c r="CP285" t="s">
        <v>276</v>
      </c>
      <c r="CQ285" t="s">
        <v>276</v>
      </c>
      <c r="CR285" t="s">
        <v>276</v>
      </c>
      <c r="CS285" t="s">
        <v>276</v>
      </c>
      <c r="CT285" t="s">
        <v>276</v>
      </c>
      <c r="CU285" t="s">
        <v>276</v>
      </c>
      <c r="CV285" t="s">
        <v>276</v>
      </c>
      <c r="CW285" t="s">
        <v>276</v>
      </c>
      <c r="CX285" t="s">
        <v>276</v>
      </c>
      <c r="CY285" t="s">
        <v>276</v>
      </c>
      <c r="CZ285" t="s">
        <v>276</v>
      </c>
      <c r="DA285" t="s">
        <v>276</v>
      </c>
      <c r="DB285" t="s">
        <v>276</v>
      </c>
      <c r="DC285" t="s">
        <v>276</v>
      </c>
      <c r="DD285" t="s">
        <v>276</v>
      </c>
      <c r="DE285" t="s">
        <v>276</v>
      </c>
    </row>
    <row r="286" spans="1:109">
      <c r="A286">
        <v>285</v>
      </c>
      <c r="B286" t="s">
        <v>272</v>
      </c>
      <c r="C286" t="s">
        <v>29</v>
      </c>
      <c r="D286">
        <v>34</v>
      </c>
      <c r="E286">
        <v>2</v>
      </c>
      <c r="F286" t="s">
        <v>79</v>
      </c>
      <c r="G286" t="s">
        <v>273</v>
      </c>
      <c r="H286">
        <v>2025</v>
      </c>
      <c r="I286">
        <v>2024</v>
      </c>
      <c r="J286">
        <v>0</v>
      </c>
      <c r="K286">
        <v>20000</v>
      </c>
      <c r="L286">
        <v>50000</v>
      </c>
      <c r="M286">
        <v>70000</v>
      </c>
      <c r="N286">
        <v>80000</v>
      </c>
      <c r="O286">
        <v>150000</v>
      </c>
      <c r="P286" s="78">
        <v>500000</v>
      </c>
      <c r="Q286" s="78">
        <v>1000000</v>
      </c>
      <c r="R286">
        <v>9999999</v>
      </c>
      <c r="S286">
        <v>0</v>
      </c>
      <c r="T286">
        <v>0</v>
      </c>
      <c r="U286">
        <v>0</v>
      </c>
      <c r="V286">
        <v>0</v>
      </c>
      <c r="W286">
        <v>1.4E-2</v>
      </c>
      <c r="X286">
        <v>1.7500000000000002E-2</v>
      </c>
      <c r="Y286">
        <v>2.4500000000000001E-2</v>
      </c>
      <c r="Z286">
        <v>3.5000000000000003E-2</v>
      </c>
      <c r="AA286">
        <v>5.525E-2</v>
      </c>
      <c r="AB286">
        <v>6.3700000000000007E-2</v>
      </c>
      <c r="AC286">
        <v>8.9700000000000002E-2</v>
      </c>
      <c r="AD286">
        <v>0.1075</v>
      </c>
      <c r="AE286">
        <v>0</v>
      </c>
      <c r="AF286">
        <v>0</v>
      </c>
      <c r="AG286">
        <v>0</v>
      </c>
      <c r="AH286">
        <v>0</v>
      </c>
      <c r="AI286">
        <v>0</v>
      </c>
      <c r="AJ286">
        <v>2000</v>
      </c>
      <c r="AK286" t="s">
        <v>274</v>
      </c>
      <c r="AL286">
        <v>1500</v>
      </c>
      <c r="AM286" t="s">
        <v>274</v>
      </c>
      <c r="AN286" t="s">
        <v>274</v>
      </c>
      <c r="AO286">
        <v>0</v>
      </c>
      <c r="AP286" t="s">
        <v>276</v>
      </c>
      <c r="AQ286" t="s">
        <v>276</v>
      </c>
      <c r="AR286" t="s">
        <v>276</v>
      </c>
      <c r="AS286" t="s">
        <v>276</v>
      </c>
      <c r="AT286" t="s">
        <v>276</v>
      </c>
      <c r="AU286" t="s">
        <v>276</v>
      </c>
      <c r="AV286" t="s">
        <v>276</v>
      </c>
      <c r="AW286" t="s">
        <v>276</v>
      </c>
      <c r="AX286" t="s">
        <v>276</v>
      </c>
      <c r="AY286" t="s">
        <v>276</v>
      </c>
      <c r="AZ286" t="s">
        <v>276</v>
      </c>
      <c r="BA286" t="s">
        <v>276</v>
      </c>
      <c r="BB286" t="s">
        <v>276</v>
      </c>
      <c r="BC286" t="s">
        <v>276</v>
      </c>
      <c r="BD286" t="s">
        <v>276</v>
      </c>
      <c r="BE286" t="s">
        <v>276</v>
      </c>
      <c r="BF286" t="s">
        <v>276</v>
      </c>
      <c r="BG286" t="s">
        <v>276</v>
      </c>
      <c r="BH286" t="s">
        <v>276</v>
      </c>
      <c r="BI286" t="s">
        <v>276</v>
      </c>
      <c r="BJ286" t="s">
        <v>276</v>
      </c>
      <c r="BK286" t="s">
        <v>276</v>
      </c>
      <c r="BL286" t="s">
        <v>276</v>
      </c>
      <c r="BM286" t="s">
        <v>276</v>
      </c>
      <c r="BN286" t="s">
        <v>276</v>
      </c>
      <c r="BO286" t="s">
        <v>276</v>
      </c>
      <c r="BP286" t="s">
        <v>276</v>
      </c>
      <c r="BQ286" t="s">
        <v>276</v>
      </c>
      <c r="BR286" t="s">
        <v>276</v>
      </c>
      <c r="BS286" t="s">
        <v>276</v>
      </c>
      <c r="BT286" t="s">
        <v>276</v>
      </c>
      <c r="BU286" t="s">
        <v>276</v>
      </c>
      <c r="BV286" t="s">
        <v>276</v>
      </c>
      <c r="BW286" t="s">
        <v>276</v>
      </c>
      <c r="BX286" t="s">
        <v>276</v>
      </c>
      <c r="BY286" t="s">
        <v>276</v>
      </c>
      <c r="BZ286" t="s">
        <v>276</v>
      </c>
      <c r="CA286" t="s">
        <v>276</v>
      </c>
      <c r="CB286" t="s">
        <v>276</v>
      </c>
      <c r="CC286" t="s">
        <v>276</v>
      </c>
      <c r="CD286" t="s">
        <v>276</v>
      </c>
      <c r="CE286" t="s">
        <v>276</v>
      </c>
      <c r="CF286" t="s">
        <v>276</v>
      </c>
      <c r="CG286" t="s">
        <v>276</v>
      </c>
      <c r="CH286" t="s">
        <v>276</v>
      </c>
      <c r="CI286" t="s">
        <v>276</v>
      </c>
      <c r="CJ286" t="s">
        <v>276</v>
      </c>
      <c r="CK286" t="s">
        <v>276</v>
      </c>
      <c r="CL286" t="s">
        <v>276</v>
      </c>
      <c r="CM286" t="s">
        <v>276</v>
      </c>
      <c r="CN286" t="s">
        <v>276</v>
      </c>
      <c r="CO286" t="s">
        <v>276</v>
      </c>
      <c r="CP286" t="s">
        <v>276</v>
      </c>
      <c r="CQ286" t="s">
        <v>276</v>
      </c>
      <c r="CR286" t="s">
        <v>276</v>
      </c>
      <c r="CS286" t="s">
        <v>276</v>
      </c>
      <c r="CT286" t="s">
        <v>276</v>
      </c>
      <c r="CU286" t="s">
        <v>276</v>
      </c>
      <c r="CV286" t="s">
        <v>276</v>
      </c>
      <c r="CW286" t="s">
        <v>276</v>
      </c>
      <c r="CX286" t="s">
        <v>276</v>
      </c>
      <c r="CY286" t="s">
        <v>276</v>
      </c>
      <c r="CZ286" t="s">
        <v>276</v>
      </c>
      <c r="DA286" t="s">
        <v>276</v>
      </c>
      <c r="DB286" t="s">
        <v>276</v>
      </c>
      <c r="DC286" t="s">
        <v>276</v>
      </c>
      <c r="DD286" t="s">
        <v>276</v>
      </c>
      <c r="DE286" t="s">
        <v>276</v>
      </c>
    </row>
    <row r="287" spans="1:109">
      <c r="A287">
        <v>286</v>
      </c>
      <c r="B287" t="s">
        <v>272</v>
      </c>
      <c r="C287" t="s">
        <v>30</v>
      </c>
      <c r="D287">
        <v>35</v>
      </c>
      <c r="E287">
        <v>2</v>
      </c>
      <c r="F287" t="s">
        <v>79</v>
      </c>
      <c r="G287" t="s">
        <v>273</v>
      </c>
      <c r="H287">
        <v>2025</v>
      </c>
      <c r="I287">
        <v>2024</v>
      </c>
      <c r="J287">
        <v>0</v>
      </c>
      <c r="K287">
        <v>8000</v>
      </c>
      <c r="L287">
        <v>16000</v>
      </c>
      <c r="M287">
        <v>24000</v>
      </c>
      <c r="N287">
        <v>315000</v>
      </c>
      <c r="O287">
        <v>9999999</v>
      </c>
      <c r="P287">
        <v>0</v>
      </c>
      <c r="Q287">
        <v>0</v>
      </c>
      <c r="R287">
        <v>0</v>
      </c>
      <c r="S287">
        <v>0</v>
      </c>
      <c r="T287">
        <v>0</v>
      </c>
      <c r="U287">
        <v>0</v>
      </c>
      <c r="V287">
        <v>0</v>
      </c>
      <c r="W287">
        <v>1.7000000000000001E-2</v>
      </c>
      <c r="X287">
        <v>3.2000000000000001E-2</v>
      </c>
      <c r="Y287">
        <v>4.7E-2</v>
      </c>
      <c r="Z287">
        <v>4.9000000000000002E-2</v>
      </c>
      <c r="AA287">
        <v>5.8999999999999997E-2</v>
      </c>
      <c r="AB287">
        <v>0</v>
      </c>
      <c r="AC287">
        <v>0</v>
      </c>
      <c r="AD287">
        <v>0</v>
      </c>
      <c r="AE287">
        <v>0</v>
      </c>
      <c r="AF287">
        <v>0</v>
      </c>
      <c r="AG287">
        <v>0</v>
      </c>
      <c r="AH287">
        <v>0</v>
      </c>
      <c r="AI287">
        <v>29200</v>
      </c>
      <c r="AJ287">
        <v>0</v>
      </c>
      <c r="AK287" t="s">
        <v>274</v>
      </c>
      <c r="AL287">
        <v>4000</v>
      </c>
      <c r="AM287" t="s">
        <v>274</v>
      </c>
      <c r="AN287" t="s">
        <v>274</v>
      </c>
      <c r="AO287">
        <v>0</v>
      </c>
      <c r="AP287" t="s">
        <v>276</v>
      </c>
      <c r="AQ287" t="s">
        <v>276</v>
      </c>
      <c r="AR287" t="s">
        <v>276</v>
      </c>
      <c r="AS287" t="s">
        <v>276</v>
      </c>
      <c r="AT287" t="s">
        <v>276</v>
      </c>
      <c r="AU287" t="s">
        <v>276</v>
      </c>
      <c r="AV287" t="s">
        <v>276</v>
      </c>
      <c r="AW287" t="s">
        <v>276</v>
      </c>
      <c r="AX287" t="s">
        <v>276</v>
      </c>
      <c r="AY287" t="s">
        <v>276</v>
      </c>
      <c r="AZ287" t="s">
        <v>276</v>
      </c>
      <c r="BA287" t="s">
        <v>276</v>
      </c>
      <c r="BB287" t="s">
        <v>276</v>
      </c>
      <c r="BC287" t="s">
        <v>276</v>
      </c>
      <c r="BD287" t="s">
        <v>276</v>
      </c>
      <c r="BE287" t="s">
        <v>276</v>
      </c>
      <c r="BF287" t="s">
        <v>276</v>
      </c>
      <c r="BG287" t="s">
        <v>276</v>
      </c>
      <c r="BH287" t="s">
        <v>276</v>
      </c>
      <c r="BI287" t="s">
        <v>276</v>
      </c>
      <c r="BJ287" t="s">
        <v>276</v>
      </c>
      <c r="BK287" t="s">
        <v>276</v>
      </c>
      <c r="BL287" t="s">
        <v>276</v>
      </c>
      <c r="BM287" t="s">
        <v>276</v>
      </c>
      <c r="BN287" t="s">
        <v>276</v>
      </c>
      <c r="BO287" t="s">
        <v>276</v>
      </c>
      <c r="BP287" t="s">
        <v>276</v>
      </c>
      <c r="BQ287" t="s">
        <v>276</v>
      </c>
      <c r="BR287" t="s">
        <v>276</v>
      </c>
      <c r="BS287" t="s">
        <v>276</v>
      </c>
      <c r="BT287" t="s">
        <v>276</v>
      </c>
      <c r="BU287" t="s">
        <v>276</v>
      </c>
      <c r="BV287" t="s">
        <v>276</v>
      </c>
      <c r="BW287" t="s">
        <v>276</v>
      </c>
      <c r="BX287" t="s">
        <v>276</v>
      </c>
      <c r="BY287" t="s">
        <v>276</v>
      </c>
      <c r="BZ287" t="s">
        <v>276</v>
      </c>
      <c r="CA287" t="s">
        <v>276</v>
      </c>
      <c r="CB287" t="s">
        <v>276</v>
      </c>
      <c r="CC287" t="s">
        <v>276</v>
      </c>
      <c r="CD287" t="s">
        <v>276</v>
      </c>
      <c r="CE287" t="s">
        <v>276</v>
      </c>
      <c r="CF287" t="s">
        <v>276</v>
      </c>
      <c r="CG287" t="s">
        <v>276</v>
      </c>
      <c r="CH287" t="s">
        <v>276</v>
      </c>
      <c r="CI287" t="s">
        <v>276</v>
      </c>
      <c r="CJ287" t="s">
        <v>276</v>
      </c>
      <c r="CK287" t="s">
        <v>276</v>
      </c>
      <c r="CL287" t="s">
        <v>276</v>
      </c>
      <c r="CM287" t="s">
        <v>276</v>
      </c>
      <c r="CN287" t="s">
        <v>276</v>
      </c>
      <c r="CO287" t="s">
        <v>276</v>
      </c>
      <c r="CP287" t="s">
        <v>276</v>
      </c>
      <c r="CQ287" t="s">
        <v>276</v>
      </c>
      <c r="CR287" t="s">
        <v>276</v>
      </c>
      <c r="CS287" t="s">
        <v>276</v>
      </c>
      <c r="CT287" t="s">
        <v>276</v>
      </c>
      <c r="CU287" t="s">
        <v>276</v>
      </c>
      <c r="CV287" t="s">
        <v>276</v>
      </c>
      <c r="CW287" t="s">
        <v>276</v>
      </c>
      <c r="CX287" t="s">
        <v>276</v>
      </c>
      <c r="CY287" t="s">
        <v>276</v>
      </c>
      <c r="CZ287" t="s">
        <v>276</v>
      </c>
      <c r="DA287" t="s">
        <v>276</v>
      </c>
      <c r="DB287" t="s">
        <v>276</v>
      </c>
      <c r="DC287" t="s">
        <v>276</v>
      </c>
      <c r="DD287" t="s">
        <v>276</v>
      </c>
      <c r="DE287" t="s">
        <v>276</v>
      </c>
    </row>
    <row r="288" spans="1:109">
      <c r="A288">
        <v>287</v>
      </c>
      <c r="B288" t="s">
        <v>272</v>
      </c>
      <c r="C288" t="s">
        <v>31</v>
      </c>
      <c r="D288">
        <v>36</v>
      </c>
      <c r="E288">
        <v>2</v>
      </c>
      <c r="F288" t="s">
        <v>79</v>
      </c>
      <c r="G288" t="s">
        <v>273</v>
      </c>
      <c r="H288">
        <v>2025</v>
      </c>
      <c r="I288">
        <v>2024</v>
      </c>
      <c r="J288">
        <v>0</v>
      </c>
      <c r="K288">
        <v>17150</v>
      </c>
      <c r="L288">
        <v>23600</v>
      </c>
      <c r="M288">
        <v>27900</v>
      </c>
      <c r="N288">
        <v>161550</v>
      </c>
      <c r="O288">
        <v>323200</v>
      </c>
      <c r="P288">
        <v>2155350</v>
      </c>
      <c r="Q288" s="78">
        <v>5000000</v>
      </c>
      <c r="R288" s="78">
        <v>25000000</v>
      </c>
      <c r="S288">
        <v>9999999</v>
      </c>
      <c r="T288">
        <v>0</v>
      </c>
      <c r="U288">
        <v>0</v>
      </c>
      <c r="V288">
        <v>0</v>
      </c>
      <c r="W288">
        <v>0.04</v>
      </c>
      <c r="X288">
        <v>4.4999999999999998E-2</v>
      </c>
      <c r="Y288">
        <v>5.2499999999999998E-2</v>
      </c>
      <c r="Z288">
        <v>5.5E-2</v>
      </c>
      <c r="AA288">
        <v>0.06</v>
      </c>
      <c r="AB288">
        <v>6.8500000000000005E-2</v>
      </c>
      <c r="AC288">
        <v>9.6500000000000002E-2</v>
      </c>
      <c r="AD288">
        <v>0.10299999999999999</v>
      </c>
      <c r="AE288">
        <v>0.109</v>
      </c>
      <c r="AF288">
        <v>0</v>
      </c>
      <c r="AG288">
        <v>0</v>
      </c>
      <c r="AH288">
        <v>0</v>
      </c>
      <c r="AI288">
        <v>16050</v>
      </c>
      <c r="AJ288">
        <v>0</v>
      </c>
      <c r="AK288" t="s">
        <v>274</v>
      </c>
      <c r="AL288">
        <v>1000</v>
      </c>
      <c r="AM288" t="s">
        <v>274</v>
      </c>
      <c r="AN288" t="s">
        <v>274</v>
      </c>
      <c r="AO288">
        <v>0</v>
      </c>
      <c r="AP288" t="s">
        <v>276</v>
      </c>
      <c r="AQ288" t="s">
        <v>276</v>
      </c>
      <c r="AR288" t="s">
        <v>276</v>
      </c>
      <c r="AS288" t="s">
        <v>276</v>
      </c>
      <c r="AT288" t="s">
        <v>276</v>
      </c>
      <c r="AU288" t="s">
        <v>276</v>
      </c>
      <c r="AV288" t="s">
        <v>276</v>
      </c>
      <c r="AW288" t="s">
        <v>276</v>
      </c>
      <c r="AX288" t="s">
        <v>276</v>
      </c>
      <c r="AY288" t="s">
        <v>276</v>
      </c>
      <c r="AZ288" t="s">
        <v>276</v>
      </c>
      <c r="BA288" t="s">
        <v>276</v>
      </c>
      <c r="BB288" t="s">
        <v>276</v>
      </c>
      <c r="BC288" t="s">
        <v>276</v>
      </c>
      <c r="BD288" t="s">
        <v>276</v>
      </c>
      <c r="BE288" t="s">
        <v>276</v>
      </c>
      <c r="BF288" t="s">
        <v>276</v>
      </c>
      <c r="BG288" t="s">
        <v>276</v>
      </c>
      <c r="BH288" t="s">
        <v>276</v>
      </c>
      <c r="BI288" t="s">
        <v>276</v>
      </c>
      <c r="BJ288" t="s">
        <v>276</v>
      </c>
      <c r="BK288" t="s">
        <v>276</v>
      </c>
      <c r="BL288" t="s">
        <v>276</v>
      </c>
      <c r="BM288" t="s">
        <v>276</v>
      </c>
      <c r="BN288" t="s">
        <v>276</v>
      </c>
      <c r="BO288" t="s">
        <v>276</v>
      </c>
      <c r="BP288" t="s">
        <v>276</v>
      </c>
      <c r="BQ288" t="s">
        <v>276</v>
      </c>
      <c r="BR288" t="s">
        <v>276</v>
      </c>
      <c r="BS288" t="s">
        <v>276</v>
      </c>
      <c r="BT288" t="s">
        <v>276</v>
      </c>
      <c r="BU288" t="s">
        <v>276</v>
      </c>
      <c r="BV288" t="s">
        <v>276</v>
      </c>
      <c r="BW288" t="s">
        <v>276</v>
      </c>
      <c r="BX288" t="s">
        <v>276</v>
      </c>
      <c r="BY288" t="s">
        <v>276</v>
      </c>
      <c r="BZ288" t="s">
        <v>276</v>
      </c>
      <c r="CA288" t="s">
        <v>276</v>
      </c>
      <c r="CB288" t="s">
        <v>276</v>
      </c>
      <c r="CC288" t="s">
        <v>276</v>
      </c>
      <c r="CD288" t="s">
        <v>276</v>
      </c>
      <c r="CE288" t="s">
        <v>276</v>
      </c>
      <c r="CF288" t="s">
        <v>276</v>
      </c>
      <c r="CG288" t="s">
        <v>276</v>
      </c>
      <c r="CH288" t="s">
        <v>276</v>
      </c>
      <c r="CI288" t="s">
        <v>276</v>
      </c>
      <c r="CJ288" t="s">
        <v>276</v>
      </c>
      <c r="CK288" t="s">
        <v>276</v>
      </c>
      <c r="CL288" t="s">
        <v>276</v>
      </c>
      <c r="CM288" t="s">
        <v>276</v>
      </c>
      <c r="CN288" t="s">
        <v>276</v>
      </c>
      <c r="CO288" t="s">
        <v>276</v>
      </c>
      <c r="CP288" t="s">
        <v>276</v>
      </c>
      <c r="CQ288" t="s">
        <v>276</v>
      </c>
      <c r="CR288" t="s">
        <v>276</v>
      </c>
      <c r="CS288" t="s">
        <v>276</v>
      </c>
      <c r="CT288" t="s">
        <v>276</v>
      </c>
      <c r="CU288" t="s">
        <v>276</v>
      </c>
      <c r="CV288" t="s">
        <v>276</v>
      </c>
      <c r="CW288" t="s">
        <v>276</v>
      </c>
      <c r="CX288" t="s">
        <v>276</v>
      </c>
      <c r="CY288" t="s">
        <v>276</v>
      </c>
      <c r="CZ288" t="s">
        <v>276</v>
      </c>
      <c r="DA288" t="s">
        <v>276</v>
      </c>
      <c r="DB288" t="s">
        <v>276</v>
      </c>
      <c r="DC288" t="s">
        <v>276</v>
      </c>
      <c r="DD288" t="s">
        <v>276</v>
      </c>
      <c r="DE288" t="s">
        <v>276</v>
      </c>
    </row>
    <row r="289" spans="1:109">
      <c r="A289">
        <v>288</v>
      </c>
      <c r="B289" t="s">
        <v>272</v>
      </c>
      <c r="C289" t="s">
        <v>32</v>
      </c>
      <c r="D289">
        <v>37</v>
      </c>
      <c r="E289">
        <v>2</v>
      </c>
      <c r="F289" t="s">
        <v>79</v>
      </c>
      <c r="G289" t="s">
        <v>273</v>
      </c>
      <c r="H289">
        <v>2025</v>
      </c>
      <c r="I289">
        <v>2024</v>
      </c>
      <c r="J289">
        <v>0</v>
      </c>
      <c r="K289">
        <v>9999999</v>
      </c>
      <c r="L289">
        <v>0</v>
      </c>
      <c r="M289">
        <v>0</v>
      </c>
      <c r="N289">
        <v>0</v>
      </c>
      <c r="O289">
        <v>0</v>
      </c>
      <c r="P289">
        <v>0</v>
      </c>
      <c r="Q289">
        <v>0</v>
      </c>
      <c r="R289">
        <v>0</v>
      </c>
      <c r="S289">
        <v>0</v>
      </c>
      <c r="T289">
        <v>0</v>
      </c>
      <c r="U289">
        <v>0</v>
      </c>
      <c r="V289">
        <v>0</v>
      </c>
      <c r="W289">
        <v>4.4999999999999998E-2</v>
      </c>
      <c r="X289">
        <v>0</v>
      </c>
      <c r="Y289">
        <v>0</v>
      </c>
      <c r="Z289">
        <v>0</v>
      </c>
      <c r="AA289">
        <v>0</v>
      </c>
      <c r="AB289">
        <v>0</v>
      </c>
      <c r="AC289">
        <v>0</v>
      </c>
      <c r="AD289">
        <v>0</v>
      </c>
      <c r="AE289">
        <v>0</v>
      </c>
      <c r="AF289">
        <v>0</v>
      </c>
      <c r="AG289">
        <v>0</v>
      </c>
      <c r="AH289">
        <v>0</v>
      </c>
      <c r="AI289">
        <v>25500</v>
      </c>
      <c r="AJ289">
        <v>0</v>
      </c>
      <c r="AK289" t="s">
        <v>274</v>
      </c>
      <c r="AL289">
        <v>0</v>
      </c>
      <c r="AM289" t="s">
        <v>274</v>
      </c>
      <c r="AN289" t="s">
        <v>274</v>
      </c>
      <c r="AO289">
        <v>0</v>
      </c>
      <c r="AP289" t="s">
        <v>276</v>
      </c>
      <c r="AQ289" t="s">
        <v>276</v>
      </c>
      <c r="AR289" t="s">
        <v>276</v>
      </c>
      <c r="AS289" t="s">
        <v>276</v>
      </c>
      <c r="AT289" t="s">
        <v>276</v>
      </c>
      <c r="AU289" t="s">
        <v>276</v>
      </c>
      <c r="AV289" t="s">
        <v>276</v>
      </c>
      <c r="AW289" t="s">
        <v>276</v>
      </c>
      <c r="AX289" t="s">
        <v>276</v>
      </c>
      <c r="AY289" t="s">
        <v>276</v>
      </c>
      <c r="AZ289" t="s">
        <v>276</v>
      </c>
      <c r="BA289" t="s">
        <v>276</v>
      </c>
      <c r="BB289" t="s">
        <v>276</v>
      </c>
      <c r="BC289" t="s">
        <v>276</v>
      </c>
      <c r="BD289" t="s">
        <v>276</v>
      </c>
      <c r="BE289" t="s">
        <v>276</v>
      </c>
      <c r="BF289" t="s">
        <v>276</v>
      </c>
      <c r="BG289" t="s">
        <v>276</v>
      </c>
      <c r="BH289" t="s">
        <v>276</v>
      </c>
      <c r="BI289" t="s">
        <v>276</v>
      </c>
      <c r="BJ289" t="s">
        <v>276</v>
      </c>
      <c r="BK289" t="s">
        <v>276</v>
      </c>
      <c r="BL289" t="s">
        <v>276</v>
      </c>
      <c r="BM289" t="s">
        <v>276</v>
      </c>
      <c r="BN289" t="s">
        <v>276</v>
      </c>
      <c r="BO289" t="s">
        <v>276</v>
      </c>
      <c r="BP289" t="s">
        <v>276</v>
      </c>
      <c r="BQ289" t="s">
        <v>276</v>
      </c>
      <c r="BR289" t="s">
        <v>276</v>
      </c>
      <c r="BS289" t="s">
        <v>276</v>
      </c>
      <c r="BT289" t="s">
        <v>276</v>
      </c>
      <c r="BU289" t="s">
        <v>276</v>
      </c>
      <c r="BV289" t="s">
        <v>276</v>
      </c>
      <c r="BW289" t="s">
        <v>276</v>
      </c>
      <c r="BX289" t="s">
        <v>276</v>
      </c>
      <c r="BY289" t="s">
        <v>276</v>
      </c>
      <c r="BZ289" t="s">
        <v>276</v>
      </c>
      <c r="CA289" t="s">
        <v>276</v>
      </c>
      <c r="CB289" t="s">
        <v>276</v>
      </c>
      <c r="CC289" t="s">
        <v>276</v>
      </c>
      <c r="CD289" t="s">
        <v>276</v>
      </c>
      <c r="CE289" t="s">
        <v>276</v>
      </c>
      <c r="CF289" t="s">
        <v>276</v>
      </c>
      <c r="CG289" t="s">
        <v>276</v>
      </c>
      <c r="CH289" t="s">
        <v>276</v>
      </c>
      <c r="CI289" t="s">
        <v>276</v>
      </c>
      <c r="CJ289" t="s">
        <v>276</v>
      </c>
      <c r="CK289" t="s">
        <v>276</v>
      </c>
      <c r="CL289" t="s">
        <v>276</v>
      </c>
      <c r="CM289" t="s">
        <v>276</v>
      </c>
      <c r="CN289" t="s">
        <v>276</v>
      </c>
      <c r="CO289" t="s">
        <v>276</v>
      </c>
      <c r="CP289" t="s">
        <v>276</v>
      </c>
      <c r="CQ289" t="s">
        <v>276</v>
      </c>
      <c r="CR289" t="s">
        <v>276</v>
      </c>
      <c r="CS289" t="s">
        <v>276</v>
      </c>
      <c r="CT289" t="s">
        <v>276</v>
      </c>
      <c r="CU289" t="s">
        <v>276</v>
      </c>
      <c r="CV289" t="s">
        <v>276</v>
      </c>
      <c r="CW289" t="s">
        <v>276</v>
      </c>
      <c r="CX289" t="s">
        <v>276</v>
      </c>
      <c r="CY289" t="s">
        <v>276</v>
      </c>
      <c r="CZ289" t="s">
        <v>276</v>
      </c>
      <c r="DA289" t="s">
        <v>276</v>
      </c>
      <c r="DB289" t="s">
        <v>276</v>
      </c>
      <c r="DC289" t="s">
        <v>276</v>
      </c>
      <c r="DD289" t="s">
        <v>276</v>
      </c>
      <c r="DE289" t="s">
        <v>276</v>
      </c>
    </row>
    <row r="290" spans="1:109">
      <c r="A290">
        <v>289</v>
      </c>
      <c r="B290" t="s">
        <v>272</v>
      </c>
      <c r="C290" t="s">
        <v>33</v>
      </c>
      <c r="D290">
        <v>38</v>
      </c>
      <c r="E290">
        <v>2</v>
      </c>
      <c r="F290" t="s">
        <v>79</v>
      </c>
      <c r="G290" t="s">
        <v>273</v>
      </c>
      <c r="H290">
        <v>2025</v>
      </c>
      <c r="I290">
        <v>2024</v>
      </c>
      <c r="J290">
        <v>74750</v>
      </c>
      <c r="K290">
        <v>275100</v>
      </c>
      <c r="L290">
        <v>9999999</v>
      </c>
      <c r="M290">
        <v>0</v>
      </c>
      <c r="N290">
        <v>0</v>
      </c>
      <c r="O290">
        <v>0</v>
      </c>
      <c r="P290">
        <v>0</v>
      </c>
      <c r="Q290">
        <v>0</v>
      </c>
      <c r="R290">
        <v>0</v>
      </c>
      <c r="S290">
        <v>0</v>
      </c>
      <c r="T290">
        <v>0</v>
      </c>
      <c r="U290">
        <v>0</v>
      </c>
      <c r="V290">
        <v>0</v>
      </c>
      <c r="W290">
        <v>1.95E-2</v>
      </c>
      <c r="X290">
        <v>2.5000000000000001E-2</v>
      </c>
      <c r="Y290">
        <v>0</v>
      </c>
      <c r="Z290">
        <v>0</v>
      </c>
      <c r="AA290">
        <v>0</v>
      </c>
      <c r="AB290">
        <v>0</v>
      </c>
      <c r="AC290">
        <v>0</v>
      </c>
      <c r="AD290">
        <v>0</v>
      </c>
      <c r="AE290">
        <v>0</v>
      </c>
      <c r="AF290">
        <v>0</v>
      </c>
      <c r="AG290">
        <v>0</v>
      </c>
      <c r="AH290">
        <v>0</v>
      </c>
      <c r="AI290">
        <v>29200</v>
      </c>
      <c r="AJ290">
        <v>0</v>
      </c>
      <c r="AK290" t="s">
        <v>274</v>
      </c>
      <c r="AL290">
        <v>0</v>
      </c>
      <c r="AM290" t="s">
        <v>274</v>
      </c>
      <c r="AN290" t="s">
        <v>274</v>
      </c>
      <c r="AO290">
        <v>0</v>
      </c>
      <c r="AP290" t="s">
        <v>276</v>
      </c>
      <c r="AQ290" t="s">
        <v>276</v>
      </c>
      <c r="AR290" t="s">
        <v>276</v>
      </c>
      <c r="AS290" t="s">
        <v>276</v>
      </c>
      <c r="AT290" t="s">
        <v>276</v>
      </c>
      <c r="AU290" t="s">
        <v>276</v>
      </c>
      <c r="AV290" t="s">
        <v>276</v>
      </c>
      <c r="AW290" t="s">
        <v>276</v>
      </c>
      <c r="AX290" t="s">
        <v>276</v>
      </c>
      <c r="AY290" t="s">
        <v>276</v>
      </c>
      <c r="AZ290" t="s">
        <v>276</v>
      </c>
      <c r="BA290" t="s">
        <v>276</v>
      </c>
      <c r="BB290" t="s">
        <v>276</v>
      </c>
      <c r="BC290" t="s">
        <v>276</v>
      </c>
      <c r="BD290" t="s">
        <v>276</v>
      </c>
      <c r="BE290" t="s">
        <v>276</v>
      </c>
      <c r="BF290" t="s">
        <v>276</v>
      </c>
      <c r="BG290" t="s">
        <v>276</v>
      </c>
      <c r="BH290" t="s">
        <v>276</v>
      </c>
      <c r="BI290" t="s">
        <v>276</v>
      </c>
      <c r="BJ290" t="s">
        <v>276</v>
      </c>
      <c r="BK290" t="s">
        <v>276</v>
      </c>
      <c r="BL290" t="s">
        <v>276</v>
      </c>
      <c r="BM290" t="s">
        <v>276</v>
      </c>
      <c r="BN290" t="s">
        <v>276</v>
      </c>
      <c r="BO290" t="s">
        <v>276</v>
      </c>
      <c r="BP290" t="s">
        <v>276</v>
      </c>
      <c r="BQ290" t="s">
        <v>276</v>
      </c>
      <c r="BR290" t="s">
        <v>276</v>
      </c>
      <c r="BS290" t="s">
        <v>276</v>
      </c>
      <c r="BT290" t="s">
        <v>276</v>
      </c>
      <c r="BU290" t="s">
        <v>276</v>
      </c>
      <c r="BV290" t="s">
        <v>276</v>
      </c>
      <c r="BW290" t="s">
        <v>276</v>
      </c>
      <c r="BX290" t="s">
        <v>276</v>
      </c>
      <c r="BY290" t="s">
        <v>276</v>
      </c>
      <c r="BZ290" t="s">
        <v>276</v>
      </c>
      <c r="CA290" t="s">
        <v>276</v>
      </c>
      <c r="CB290" t="s">
        <v>276</v>
      </c>
      <c r="CC290" t="s">
        <v>276</v>
      </c>
      <c r="CD290" t="s">
        <v>276</v>
      </c>
      <c r="CE290" t="s">
        <v>276</v>
      </c>
      <c r="CF290" t="s">
        <v>276</v>
      </c>
      <c r="CG290" t="s">
        <v>276</v>
      </c>
      <c r="CH290" t="s">
        <v>276</v>
      </c>
      <c r="CI290" t="s">
        <v>276</v>
      </c>
      <c r="CJ290" t="s">
        <v>276</v>
      </c>
      <c r="CK290" t="s">
        <v>276</v>
      </c>
      <c r="CL290" t="s">
        <v>276</v>
      </c>
      <c r="CM290" t="s">
        <v>276</v>
      </c>
      <c r="CN290" t="s">
        <v>276</v>
      </c>
      <c r="CO290" t="s">
        <v>276</v>
      </c>
      <c r="CP290" t="s">
        <v>276</v>
      </c>
      <c r="CQ290" t="s">
        <v>276</v>
      </c>
      <c r="CR290" t="s">
        <v>276</v>
      </c>
      <c r="CS290" t="s">
        <v>276</v>
      </c>
      <c r="CT290" t="s">
        <v>276</v>
      </c>
      <c r="CU290" t="s">
        <v>276</v>
      </c>
      <c r="CV290" t="s">
        <v>276</v>
      </c>
      <c r="CW290" t="s">
        <v>276</v>
      </c>
      <c r="CX290" t="s">
        <v>276</v>
      </c>
      <c r="CY290" t="s">
        <v>276</v>
      </c>
      <c r="CZ290" t="s">
        <v>276</v>
      </c>
      <c r="DA290" t="s">
        <v>276</v>
      </c>
      <c r="DB290" t="s">
        <v>276</v>
      </c>
      <c r="DC290" t="s">
        <v>276</v>
      </c>
      <c r="DD290" t="s">
        <v>276</v>
      </c>
      <c r="DE290" t="s">
        <v>276</v>
      </c>
    </row>
    <row r="291" spans="1:109">
      <c r="A291">
        <v>290</v>
      </c>
      <c r="B291" t="s">
        <v>272</v>
      </c>
      <c r="C291" t="s">
        <v>34</v>
      </c>
      <c r="D291">
        <v>39</v>
      </c>
      <c r="E291">
        <v>2</v>
      </c>
      <c r="F291" t="s">
        <v>79</v>
      </c>
      <c r="G291" t="s">
        <v>273</v>
      </c>
      <c r="H291">
        <v>2025</v>
      </c>
      <c r="I291">
        <v>2024</v>
      </c>
      <c r="J291">
        <v>26050</v>
      </c>
      <c r="K291">
        <v>92150</v>
      </c>
      <c r="L291">
        <v>9999999</v>
      </c>
      <c r="M291">
        <v>0</v>
      </c>
      <c r="N291">
        <v>0</v>
      </c>
      <c r="O291">
        <v>0</v>
      </c>
      <c r="P291">
        <v>0</v>
      </c>
      <c r="Q291">
        <v>0</v>
      </c>
      <c r="R291">
        <v>0</v>
      </c>
      <c r="S291">
        <v>0</v>
      </c>
      <c r="T291">
        <v>0</v>
      </c>
      <c r="U291">
        <v>0</v>
      </c>
      <c r="V291">
        <v>0</v>
      </c>
      <c r="W291">
        <v>2.75E-2</v>
      </c>
      <c r="X291">
        <v>3.5000000000000003E-2</v>
      </c>
      <c r="Y291">
        <v>0</v>
      </c>
      <c r="Z291">
        <v>0</v>
      </c>
      <c r="AA291">
        <v>0</v>
      </c>
      <c r="AB291">
        <v>0</v>
      </c>
      <c r="AC291">
        <v>0</v>
      </c>
      <c r="AD291">
        <v>0</v>
      </c>
      <c r="AE291">
        <v>0</v>
      </c>
      <c r="AF291">
        <v>0</v>
      </c>
      <c r="AG291">
        <v>0</v>
      </c>
      <c r="AH291">
        <v>0</v>
      </c>
      <c r="AI291">
        <v>0</v>
      </c>
      <c r="AJ291">
        <v>4800</v>
      </c>
      <c r="AK291" t="s">
        <v>274</v>
      </c>
      <c r="AL291">
        <v>2500</v>
      </c>
      <c r="AM291" t="s">
        <v>274</v>
      </c>
      <c r="AN291" t="s">
        <v>274</v>
      </c>
      <c r="AO291">
        <v>0</v>
      </c>
      <c r="AP291" t="s">
        <v>276</v>
      </c>
      <c r="AQ291" t="s">
        <v>276</v>
      </c>
      <c r="AR291" t="s">
        <v>276</v>
      </c>
      <c r="AS291" t="s">
        <v>276</v>
      </c>
      <c r="AT291" t="s">
        <v>276</v>
      </c>
      <c r="AU291" t="s">
        <v>276</v>
      </c>
      <c r="AV291" t="s">
        <v>276</v>
      </c>
      <c r="AW291" t="s">
        <v>276</v>
      </c>
      <c r="AX291" t="s">
        <v>276</v>
      </c>
      <c r="AY291" t="s">
        <v>276</v>
      </c>
      <c r="AZ291" t="s">
        <v>276</v>
      </c>
      <c r="BA291" t="s">
        <v>276</v>
      </c>
      <c r="BB291" t="s">
        <v>276</v>
      </c>
      <c r="BC291" t="s">
        <v>276</v>
      </c>
      <c r="BD291" t="s">
        <v>276</v>
      </c>
      <c r="BE291" t="s">
        <v>276</v>
      </c>
      <c r="BF291" t="s">
        <v>276</v>
      </c>
      <c r="BG291" t="s">
        <v>276</v>
      </c>
      <c r="BH291" t="s">
        <v>276</v>
      </c>
      <c r="BI291" t="s">
        <v>276</v>
      </c>
      <c r="BJ291" t="s">
        <v>276</v>
      </c>
      <c r="BK291" t="s">
        <v>276</v>
      </c>
      <c r="BL291" t="s">
        <v>276</v>
      </c>
      <c r="BM291" t="s">
        <v>276</v>
      </c>
      <c r="BN291" t="s">
        <v>276</v>
      </c>
      <c r="BO291" t="s">
        <v>276</v>
      </c>
      <c r="BP291" t="s">
        <v>276</v>
      </c>
      <c r="BQ291" t="s">
        <v>276</v>
      </c>
      <c r="BR291" t="s">
        <v>276</v>
      </c>
      <c r="BS291" t="s">
        <v>276</v>
      </c>
      <c r="BT291" t="s">
        <v>276</v>
      </c>
      <c r="BU291" t="s">
        <v>276</v>
      </c>
      <c r="BV291" t="s">
        <v>276</v>
      </c>
      <c r="BW291" t="s">
        <v>276</v>
      </c>
      <c r="BX291" t="s">
        <v>276</v>
      </c>
      <c r="BY291" t="s">
        <v>276</v>
      </c>
      <c r="BZ291" t="s">
        <v>276</v>
      </c>
      <c r="CA291" t="s">
        <v>276</v>
      </c>
      <c r="CB291" t="s">
        <v>276</v>
      </c>
      <c r="CC291" t="s">
        <v>276</v>
      </c>
      <c r="CD291" t="s">
        <v>276</v>
      </c>
      <c r="CE291" t="s">
        <v>276</v>
      </c>
      <c r="CF291" t="s">
        <v>276</v>
      </c>
      <c r="CG291" t="s">
        <v>276</v>
      </c>
      <c r="CH291" t="s">
        <v>276</v>
      </c>
      <c r="CI291" t="s">
        <v>276</v>
      </c>
      <c r="CJ291">
        <v>40000</v>
      </c>
      <c r="CK291">
        <v>80000</v>
      </c>
      <c r="CL291">
        <v>4300</v>
      </c>
      <c r="CM291">
        <v>3800</v>
      </c>
      <c r="CN291" t="s">
        <v>276</v>
      </c>
      <c r="CO291" t="s">
        <v>276</v>
      </c>
      <c r="CP291" t="s">
        <v>276</v>
      </c>
      <c r="CQ291" t="s">
        <v>276</v>
      </c>
      <c r="CR291" t="s">
        <v>276</v>
      </c>
      <c r="CS291" t="s">
        <v>276</v>
      </c>
      <c r="CT291" t="s">
        <v>276</v>
      </c>
      <c r="CU291" t="s">
        <v>276</v>
      </c>
      <c r="CV291" t="s">
        <v>276</v>
      </c>
      <c r="CW291" t="s">
        <v>276</v>
      </c>
      <c r="CX291" t="s">
        <v>276</v>
      </c>
      <c r="CY291" t="s">
        <v>276</v>
      </c>
      <c r="CZ291" t="s">
        <v>276</v>
      </c>
      <c r="DA291" t="s">
        <v>276</v>
      </c>
      <c r="DB291" t="s">
        <v>276</v>
      </c>
      <c r="DC291" t="s">
        <v>276</v>
      </c>
      <c r="DD291" t="s">
        <v>276</v>
      </c>
      <c r="DE291" t="s">
        <v>276</v>
      </c>
    </row>
    <row r="292" spans="1:109">
      <c r="A292">
        <v>291</v>
      </c>
      <c r="B292" t="s">
        <v>272</v>
      </c>
      <c r="C292" t="s">
        <v>35</v>
      </c>
      <c r="D292">
        <v>40</v>
      </c>
      <c r="E292">
        <v>2</v>
      </c>
      <c r="F292" t="s">
        <v>79</v>
      </c>
      <c r="G292" t="s">
        <v>273</v>
      </c>
      <c r="H292">
        <v>2025</v>
      </c>
      <c r="I292">
        <v>2024</v>
      </c>
      <c r="J292">
        <v>0</v>
      </c>
      <c r="K292">
        <v>2000</v>
      </c>
      <c r="L292">
        <v>5000</v>
      </c>
      <c r="M292">
        <v>7500</v>
      </c>
      <c r="N292">
        <v>9800</v>
      </c>
      <c r="O292">
        <v>12200</v>
      </c>
      <c r="P292">
        <v>9999999</v>
      </c>
      <c r="Q292">
        <v>0</v>
      </c>
      <c r="R292">
        <v>0</v>
      </c>
      <c r="S292">
        <v>0</v>
      </c>
      <c r="T292">
        <v>0</v>
      </c>
      <c r="U292">
        <v>0</v>
      </c>
      <c r="V292">
        <v>0</v>
      </c>
      <c r="W292">
        <v>2.5000000000000001E-3</v>
      </c>
      <c r="X292">
        <v>7.4999999999999997E-3</v>
      </c>
      <c r="Y292">
        <v>1.7500000000000002E-2</v>
      </c>
      <c r="Z292">
        <v>2.75E-2</v>
      </c>
      <c r="AA292">
        <v>3.7499999999999999E-2</v>
      </c>
      <c r="AB292">
        <v>4.7500000000000001E-2</v>
      </c>
      <c r="AC292">
        <v>0</v>
      </c>
      <c r="AD292">
        <v>0</v>
      </c>
      <c r="AE292">
        <v>0</v>
      </c>
      <c r="AF292">
        <v>0</v>
      </c>
      <c r="AG292">
        <v>0</v>
      </c>
      <c r="AH292">
        <v>0</v>
      </c>
      <c r="AI292">
        <v>12700</v>
      </c>
      <c r="AJ292">
        <v>2000</v>
      </c>
      <c r="AK292" t="s">
        <v>274</v>
      </c>
      <c r="AL292">
        <v>1000</v>
      </c>
      <c r="AM292" t="s">
        <v>274</v>
      </c>
      <c r="AN292" t="s">
        <v>274</v>
      </c>
      <c r="AO292">
        <v>0</v>
      </c>
      <c r="AP292" t="s">
        <v>276</v>
      </c>
      <c r="AQ292" t="s">
        <v>276</v>
      </c>
      <c r="AR292" t="s">
        <v>276</v>
      </c>
      <c r="AS292" t="s">
        <v>276</v>
      </c>
      <c r="AT292" t="s">
        <v>276</v>
      </c>
      <c r="AU292" t="s">
        <v>276</v>
      </c>
      <c r="AV292" t="s">
        <v>276</v>
      </c>
      <c r="AW292" t="s">
        <v>276</v>
      </c>
      <c r="AX292" t="s">
        <v>276</v>
      </c>
      <c r="AY292" t="s">
        <v>276</v>
      </c>
      <c r="AZ292" t="s">
        <v>276</v>
      </c>
      <c r="BA292" t="s">
        <v>276</v>
      </c>
      <c r="BB292" t="s">
        <v>276</v>
      </c>
      <c r="BC292" t="s">
        <v>276</v>
      </c>
      <c r="BD292" t="s">
        <v>276</v>
      </c>
      <c r="BE292" t="s">
        <v>276</v>
      </c>
      <c r="BF292" t="s">
        <v>276</v>
      </c>
      <c r="BG292" t="s">
        <v>276</v>
      </c>
      <c r="BH292" t="s">
        <v>276</v>
      </c>
      <c r="BI292" t="s">
        <v>276</v>
      </c>
      <c r="BJ292" t="s">
        <v>276</v>
      </c>
      <c r="BK292" t="s">
        <v>276</v>
      </c>
      <c r="BL292" t="s">
        <v>276</v>
      </c>
      <c r="BM292" t="s">
        <v>276</v>
      </c>
      <c r="BN292" t="s">
        <v>276</v>
      </c>
      <c r="BO292" t="s">
        <v>276</v>
      </c>
      <c r="BP292" t="s">
        <v>276</v>
      </c>
      <c r="BQ292" t="s">
        <v>276</v>
      </c>
      <c r="BR292" t="s">
        <v>276</v>
      </c>
      <c r="BS292" t="s">
        <v>276</v>
      </c>
      <c r="BT292" t="s">
        <v>276</v>
      </c>
      <c r="BU292" t="s">
        <v>276</v>
      </c>
      <c r="BV292" t="s">
        <v>276</v>
      </c>
      <c r="BW292" t="s">
        <v>276</v>
      </c>
      <c r="BX292" t="s">
        <v>276</v>
      </c>
      <c r="BY292" t="s">
        <v>276</v>
      </c>
      <c r="BZ292" t="s">
        <v>276</v>
      </c>
      <c r="CA292" t="s">
        <v>276</v>
      </c>
      <c r="CB292" t="s">
        <v>276</v>
      </c>
      <c r="CC292" t="s">
        <v>276</v>
      </c>
      <c r="CD292" t="s">
        <v>276</v>
      </c>
      <c r="CE292" t="s">
        <v>276</v>
      </c>
      <c r="CF292" t="s">
        <v>276</v>
      </c>
      <c r="CG292" t="s">
        <v>276</v>
      </c>
      <c r="CH292" t="s">
        <v>276</v>
      </c>
      <c r="CI292" t="s">
        <v>276</v>
      </c>
      <c r="CJ292" t="s">
        <v>276</v>
      </c>
      <c r="CK292" t="s">
        <v>276</v>
      </c>
      <c r="CL292" t="s">
        <v>276</v>
      </c>
      <c r="CM292" t="s">
        <v>276</v>
      </c>
      <c r="CN292" t="s">
        <v>276</v>
      </c>
      <c r="CO292" t="s">
        <v>276</v>
      </c>
      <c r="CP292" t="s">
        <v>276</v>
      </c>
      <c r="CQ292" t="s">
        <v>276</v>
      </c>
      <c r="CR292" t="s">
        <v>276</v>
      </c>
      <c r="CS292" t="s">
        <v>276</v>
      </c>
      <c r="CT292" t="s">
        <v>276</v>
      </c>
      <c r="CU292" t="s">
        <v>276</v>
      </c>
      <c r="CV292" t="s">
        <v>276</v>
      </c>
      <c r="CW292" t="s">
        <v>276</v>
      </c>
      <c r="CX292" t="s">
        <v>276</v>
      </c>
      <c r="CY292" t="s">
        <v>276</v>
      </c>
      <c r="CZ292" t="s">
        <v>276</v>
      </c>
      <c r="DA292" t="s">
        <v>276</v>
      </c>
      <c r="DB292" t="s">
        <v>276</v>
      </c>
      <c r="DC292" t="s">
        <v>276</v>
      </c>
      <c r="DD292" t="s">
        <v>276</v>
      </c>
      <c r="DE292" t="s">
        <v>276</v>
      </c>
    </row>
    <row r="293" spans="1:109">
      <c r="A293">
        <v>292</v>
      </c>
      <c r="B293" t="s">
        <v>272</v>
      </c>
      <c r="C293" t="s">
        <v>36</v>
      </c>
      <c r="D293">
        <v>41</v>
      </c>
      <c r="E293">
        <v>2</v>
      </c>
      <c r="F293" t="s">
        <v>79</v>
      </c>
      <c r="G293" t="s">
        <v>273</v>
      </c>
      <c r="H293">
        <v>2025</v>
      </c>
      <c r="I293">
        <v>2024</v>
      </c>
      <c r="J293">
        <v>0</v>
      </c>
      <c r="K293">
        <v>8600</v>
      </c>
      <c r="L293">
        <v>21500</v>
      </c>
      <c r="M293">
        <v>250000</v>
      </c>
      <c r="N293">
        <v>9999999</v>
      </c>
      <c r="O293">
        <v>0</v>
      </c>
      <c r="P293">
        <v>0</v>
      </c>
      <c r="Q293">
        <v>0</v>
      </c>
      <c r="R293">
        <v>0</v>
      </c>
      <c r="S293">
        <v>0</v>
      </c>
      <c r="T293">
        <v>0</v>
      </c>
      <c r="U293">
        <v>0</v>
      </c>
      <c r="V293">
        <v>0</v>
      </c>
      <c r="W293">
        <v>4.7500000000000001E-2</v>
      </c>
      <c r="X293">
        <v>6.7500000000000004E-2</v>
      </c>
      <c r="Y293">
        <v>8.7499999999999994E-2</v>
      </c>
      <c r="Z293">
        <v>9.9000000000000005E-2</v>
      </c>
      <c r="AA293">
        <v>0</v>
      </c>
      <c r="AB293">
        <v>0</v>
      </c>
      <c r="AC293">
        <v>0</v>
      </c>
      <c r="AD293">
        <v>0</v>
      </c>
      <c r="AE293">
        <v>0</v>
      </c>
      <c r="AF293">
        <v>0</v>
      </c>
      <c r="AG293">
        <v>0</v>
      </c>
      <c r="AH293">
        <v>0</v>
      </c>
      <c r="AI293">
        <v>5495</v>
      </c>
      <c r="AJ293">
        <v>498</v>
      </c>
      <c r="AK293" t="s">
        <v>275</v>
      </c>
      <c r="AL293">
        <v>249</v>
      </c>
      <c r="AM293" t="s">
        <v>275</v>
      </c>
      <c r="AN293" t="s">
        <v>275</v>
      </c>
      <c r="AO293">
        <v>7800</v>
      </c>
      <c r="AP293" t="s">
        <v>276</v>
      </c>
      <c r="AQ293" t="s">
        <v>276</v>
      </c>
      <c r="AR293" t="s">
        <v>276</v>
      </c>
      <c r="AS293" t="s">
        <v>276</v>
      </c>
      <c r="AT293" t="s">
        <v>276</v>
      </c>
      <c r="AU293" t="s">
        <v>276</v>
      </c>
      <c r="AV293" t="s">
        <v>276</v>
      </c>
      <c r="AW293" t="s">
        <v>276</v>
      </c>
      <c r="AX293" t="s">
        <v>276</v>
      </c>
      <c r="AY293" t="s">
        <v>276</v>
      </c>
      <c r="AZ293" t="s">
        <v>276</v>
      </c>
      <c r="BA293" t="s">
        <v>276</v>
      </c>
      <c r="BB293" t="s">
        <v>276</v>
      </c>
      <c r="BC293" t="s">
        <v>276</v>
      </c>
      <c r="BD293" t="s">
        <v>276</v>
      </c>
      <c r="BE293" t="s">
        <v>276</v>
      </c>
      <c r="BF293" t="s">
        <v>276</v>
      </c>
      <c r="BG293" t="s">
        <v>276</v>
      </c>
      <c r="BH293" t="s">
        <v>276</v>
      </c>
      <c r="BI293" t="s">
        <v>276</v>
      </c>
      <c r="BJ293" t="s">
        <v>276</v>
      </c>
      <c r="BK293" t="s">
        <v>276</v>
      </c>
      <c r="BL293" t="s">
        <v>276</v>
      </c>
      <c r="BM293" t="s">
        <v>276</v>
      </c>
      <c r="BN293" t="s">
        <v>276</v>
      </c>
      <c r="BO293" t="s">
        <v>276</v>
      </c>
      <c r="BP293" t="s">
        <v>276</v>
      </c>
      <c r="BQ293" t="s">
        <v>276</v>
      </c>
      <c r="BR293" t="s">
        <v>276</v>
      </c>
      <c r="BS293" t="s">
        <v>276</v>
      </c>
      <c r="BT293" t="s">
        <v>276</v>
      </c>
      <c r="BU293" t="s">
        <v>276</v>
      </c>
      <c r="BV293" t="s">
        <v>276</v>
      </c>
      <c r="BW293" t="s">
        <v>276</v>
      </c>
      <c r="BX293" t="s">
        <v>276</v>
      </c>
      <c r="BY293" t="s">
        <v>276</v>
      </c>
      <c r="BZ293" t="s">
        <v>276</v>
      </c>
      <c r="CA293" t="s">
        <v>276</v>
      </c>
      <c r="CB293" t="s">
        <v>276</v>
      </c>
      <c r="CC293" t="s">
        <v>276</v>
      </c>
      <c r="CD293" t="s">
        <v>276</v>
      </c>
      <c r="CE293" t="s">
        <v>276</v>
      </c>
      <c r="CF293" t="s">
        <v>276</v>
      </c>
      <c r="CG293" t="s">
        <v>276</v>
      </c>
      <c r="CH293" t="s">
        <v>276</v>
      </c>
      <c r="CI293" t="s">
        <v>276</v>
      </c>
      <c r="CJ293" t="s">
        <v>276</v>
      </c>
      <c r="CK293" t="s">
        <v>276</v>
      </c>
      <c r="CL293" t="s">
        <v>276</v>
      </c>
      <c r="CM293" t="s">
        <v>276</v>
      </c>
      <c r="CN293" s="78">
        <v>200000</v>
      </c>
      <c r="CO293" t="s">
        <v>276</v>
      </c>
      <c r="CP293" t="s">
        <v>276</v>
      </c>
      <c r="CQ293" t="s">
        <v>276</v>
      </c>
      <c r="CR293" t="s">
        <v>276</v>
      </c>
      <c r="CS293" t="s">
        <v>276</v>
      </c>
      <c r="CT293" t="s">
        <v>276</v>
      </c>
      <c r="CU293" t="s">
        <v>276</v>
      </c>
      <c r="CV293" t="s">
        <v>276</v>
      </c>
      <c r="CW293" t="s">
        <v>276</v>
      </c>
      <c r="CX293" t="s">
        <v>276</v>
      </c>
      <c r="CY293" t="s">
        <v>276</v>
      </c>
      <c r="CZ293" t="s">
        <v>276</v>
      </c>
      <c r="DA293" t="s">
        <v>276</v>
      </c>
      <c r="DB293" t="s">
        <v>276</v>
      </c>
      <c r="DC293" t="s">
        <v>276</v>
      </c>
      <c r="DD293" t="s">
        <v>276</v>
      </c>
      <c r="DE293" t="s">
        <v>276</v>
      </c>
    </row>
    <row r="294" spans="1:109">
      <c r="A294">
        <v>293</v>
      </c>
      <c r="B294" t="s">
        <v>272</v>
      </c>
      <c r="C294" t="s">
        <v>37</v>
      </c>
      <c r="D294">
        <v>42</v>
      </c>
      <c r="E294">
        <v>2</v>
      </c>
      <c r="F294" t="s">
        <v>79</v>
      </c>
      <c r="G294" t="s">
        <v>273</v>
      </c>
      <c r="H294">
        <v>2025</v>
      </c>
      <c r="I294">
        <v>2024</v>
      </c>
      <c r="J294">
        <v>0</v>
      </c>
      <c r="K294">
        <v>9999999</v>
      </c>
      <c r="L294">
        <v>0</v>
      </c>
      <c r="M294">
        <v>0</v>
      </c>
      <c r="N294">
        <v>0</v>
      </c>
      <c r="O294">
        <v>0</v>
      </c>
      <c r="P294">
        <v>0</v>
      </c>
      <c r="Q294">
        <v>0</v>
      </c>
      <c r="R294">
        <v>0</v>
      </c>
      <c r="S294">
        <v>0</v>
      </c>
      <c r="T294">
        <v>0</v>
      </c>
      <c r="U294">
        <v>0</v>
      </c>
      <c r="V294">
        <v>0</v>
      </c>
      <c r="W294">
        <v>3.0700000000000002E-2</v>
      </c>
      <c r="X294">
        <v>0</v>
      </c>
      <c r="Y294">
        <v>0</v>
      </c>
      <c r="Z294">
        <v>0</v>
      </c>
      <c r="AA294">
        <v>0</v>
      </c>
      <c r="AB294">
        <v>0</v>
      </c>
      <c r="AC294">
        <v>0</v>
      </c>
      <c r="AD294">
        <v>0</v>
      </c>
      <c r="AE294">
        <v>0</v>
      </c>
      <c r="AF294">
        <v>0</v>
      </c>
      <c r="AG294">
        <v>0</v>
      </c>
      <c r="AH294">
        <v>0</v>
      </c>
      <c r="AI294">
        <v>0</v>
      </c>
      <c r="AJ294">
        <v>0</v>
      </c>
      <c r="AK294" t="s">
        <v>274</v>
      </c>
      <c r="AL294">
        <v>0</v>
      </c>
      <c r="AM294" t="s">
        <v>274</v>
      </c>
      <c r="AN294" t="s">
        <v>274</v>
      </c>
      <c r="AO294">
        <v>0</v>
      </c>
      <c r="AP294" t="s">
        <v>276</v>
      </c>
      <c r="AQ294" t="s">
        <v>276</v>
      </c>
      <c r="AR294" t="s">
        <v>276</v>
      </c>
      <c r="AS294" t="s">
        <v>276</v>
      </c>
      <c r="AT294" t="s">
        <v>276</v>
      </c>
      <c r="AU294" t="s">
        <v>276</v>
      </c>
      <c r="AV294" t="s">
        <v>276</v>
      </c>
      <c r="AW294" t="s">
        <v>276</v>
      </c>
      <c r="AX294" t="s">
        <v>276</v>
      </c>
      <c r="AY294" t="s">
        <v>276</v>
      </c>
      <c r="AZ294" t="s">
        <v>276</v>
      </c>
      <c r="BA294" t="s">
        <v>276</v>
      </c>
      <c r="BB294" t="s">
        <v>276</v>
      </c>
      <c r="BC294" t="s">
        <v>276</v>
      </c>
      <c r="BD294" t="s">
        <v>276</v>
      </c>
      <c r="BE294" t="s">
        <v>276</v>
      </c>
      <c r="BF294" t="s">
        <v>276</v>
      </c>
      <c r="BG294" t="s">
        <v>276</v>
      </c>
      <c r="BH294" t="s">
        <v>276</v>
      </c>
      <c r="BI294" t="s">
        <v>276</v>
      </c>
      <c r="BJ294" t="s">
        <v>276</v>
      </c>
      <c r="BK294" t="s">
        <v>276</v>
      </c>
      <c r="BL294" t="s">
        <v>276</v>
      </c>
      <c r="BM294" t="s">
        <v>276</v>
      </c>
      <c r="BN294" t="s">
        <v>276</v>
      </c>
      <c r="BO294" t="s">
        <v>276</v>
      </c>
      <c r="BP294" t="s">
        <v>276</v>
      </c>
      <c r="BQ294" t="s">
        <v>276</v>
      </c>
      <c r="BR294" t="s">
        <v>276</v>
      </c>
      <c r="BS294" t="s">
        <v>276</v>
      </c>
      <c r="BT294" t="s">
        <v>276</v>
      </c>
      <c r="BU294" t="s">
        <v>276</v>
      </c>
      <c r="BV294" t="s">
        <v>276</v>
      </c>
      <c r="BW294" t="s">
        <v>276</v>
      </c>
      <c r="BX294" t="s">
        <v>276</v>
      </c>
      <c r="BY294" t="s">
        <v>276</v>
      </c>
      <c r="BZ294" t="s">
        <v>276</v>
      </c>
      <c r="CA294" t="s">
        <v>276</v>
      </c>
      <c r="CB294" t="s">
        <v>276</v>
      </c>
      <c r="CC294" t="s">
        <v>276</v>
      </c>
      <c r="CD294" t="s">
        <v>276</v>
      </c>
      <c r="CE294" t="s">
        <v>276</v>
      </c>
      <c r="CF294" t="s">
        <v>276</v>
      </c>
      <c r="CG294" t="s">
        <v>276</v>
      </c>
      <c r="CH294" t="s">
        <v>276</v>
      </c>
      <c r="CI294" t="s">
        <v>276</v>
      </c>
      <c r="CJ294" t="s">
        <v>276</v>
      </c>
      <c r="CK294" t="s">
        <v>276</v>
      </c>
      <c r="CL294" t="s">
        <v>276</v>
      </c>
      <c r="CM294" t="s">
        <v>276</v>
      </c>
      <c r="CN294" t="s">
        <v>276</v>
      </c>
      <c r="CO294" t="s">
        <v>276</v>
      </c>
      <c r="CP294" t="s">
        <v>276</v>
      </c>
      <c r="CQ294" t="s">
        <v>276</v>
      </c>
      <c r="CR294" t="s">
        <v>276</v>
      </c>
      <c r="CS294" t="s">
        <v>276</v>
      </c>
      <c r="CT294" t="s">
        <v>276</v>
      </c>
      <c r="CU294" t="s">
        <v>276</v>
      </c>
      <c r="CV294" t="s">
        <v>276</v>
      </c>
      <c r="CW294" t="s">
        <v>276</v>
      </c>
      <c r="CX294" t="s">
        <v>276</v>
      </c>
      <c r="CY294" t="s">
        <v>276</v>
      </c>
      <c r="CZ294" t="s">
        <v>276</v>
      </c>
      <c r="DA294" t="s">
        <v>276</v>
      </c>
      <c r="DB294" t="s">
        <v>276</v>
      </c>
      <c r="DC294" t="s">
        <v>276</v>
      </c>
      <c r="DD294" t="s">
        <v>276</v>
      </c>
      <c r="DE294" t="s">
        <v>276</v>
      </c>
    </row>
    <row r="295" spans="1:109">
      <c r="A295">
        <v>294</v>
      </c>
      <c r="B295" t="s">
        <v>272</v>
      </c>
      <c r="C295" t="s">
        <v>38</v>
      </c>
      <c r="D295">
        <v>44</v>
      </c>
      <c r="E295">
        <v>2</v>
      </c>
      <c r="F295" t="s">
        <v>79</v>
      </c>
      <c r="G295" t="s">
        <v>273</v>
      </c>
      <c r="H295">
        <v>2025</v>
      </c>
      <c r="I295">
        <v>2024</v>
      </c>
      <c r="J295">
        <v>0</v>
      </c>
      <c r="K295">
        <v>77450</v>
      </c>
      <c r="L295">
        <v>176050</v>
      </c>
      <c r="M295">
        <v>9999999</v>
      </c>
      <c r="N295">
        <v>0</v>
      </c>
      <c r="O295">
        <v>0</v>
      </c>
      <c r="P295">
        <v>0</v>
      </c>
      <c r="Q295">
        <v>0</v>
      </c>
      <c r="R295">
        <v>0</v>
      </c>
      <c r="S295">
        <v>0</v>
      </c>
      <c r="T295">
        <v>0</v>
      </c>
      <c r="U295">
        <v>0</v>
      </c>
      <c r="V295">
        <v>0</v>
      </c>
      <c r="W295">
        <v>3.7499999999999999E-2</v>
      </c>
      <c r="X295">
        <v>4.7500000000000001E-2</v>
      </c>
      <c r="Y295">
        <v>5.9900000000000002E-2</v>
      </c>
      <c r="Z295">
        <v>0</v>
      </c>
      <c r="AA295">
        <v>0</v>
      </c>
      <c r="AB295">
        <v>0</v>
      </c>
      <c r="AC295">
        <v>0</v>
      </c>
      <c r="AD295">
        <v>0</v>
      </c>
      <c r="AE295">
        <v>0</v>
      </c>
      <c r="AF295">
        <v>0</v>
      </c>
      <c r="AG295">
        <v>0</v>
      </c>
      <c r="AH295">
        <v>0</v>
      </c>
      <c r="AI295">
        <v>21150</v>
      </c>
      <c r="AJ295">
        <v>9900</v>
      </c>
      <c r="AK295" t="s">
        <v>274</v>
      </c>
      <c r="AL295">
        <v>4950</v>
      </c>
      <c r="AM295" t="s">
        <v>274</v>
      </c>
      <c r="AN295" t="s">
        <v>274</v>
      </c>
      <c r="AO295">
        <v>0</v>
      </c>
      <c r="AP295" t="s">
        <v>276</v>
      </c>
      <c r="AQ295" t="s">
        <v>276</v>
      </c>
      <c r="AR295" t="s">
        <v>276</v>
      </c>
      <c r="AS295" t="s">
        <v>276</v>
      </c>
      <c r="AT295" t="s">
        <v>276</v>
      </c>
      <c r="AU295" t="s">
        <v>276</v>
      </c>
      <c r="AV295" t="s">
        <v>276</v>
      </c>
      <c r="AW295" t="s">
        <v>276</v>
      </c>
      <c r="AX295" t="s">
        <v>276</v>
      </c>
      <c r="AY295" t="s">
        <v>276</v>
      </c>
      <c r="AZ295" t="s">
        <v>276</v>
      </c>
      <c r="BA295" t="s">
        <v>276</v>
      </c>
      <c r="BB295" t="s">
        <v>276</v>
      </c>
      <c r="BC295" t="s">
        <v>276</v>
      </c>
      <c r="BD295" t="s">
        <v>276</v>
      </c>
      <c r="BE295" t="s">
        <v>276</v>
      </c>
      <c r="BF295" t="s">
        <v>276</v>
      </c>
      <c r="BG295" t="s">
        <v>276</v>
      </c>
      <c r="BH295" t="s">
        <v>276</v>
      </c>
      <c r="BI295" t="s">
        <v>276</v>
      </c>
      <c r="BJ295" t="s">
        <v>276</v>
      </c>
      <c r="BK295" t="s">
        <v>276</v>
      </c>
      <c r="BL295" t="s">
        <v>276</v>
      </c>
      <c r="BM295" t="s">
        <v>276</v>
      </c>
      <c r="BN295" t="s">
        <v>276</v>
      </c>
      <c r="BO295" t="s">
        <v>276</v>
      </c>
      <c r="BP295" t="s">
        <v>276</v>
      </c>
      <c r="BQ295" t="s">
        <v>276</v>
      </c>
      <c r="BR295" t="s">
        <v>276</v>
      </c>
      <c r="BS295" t="s">
        <v>276</v>
      </c>
      <c r="BT295" t="s">
        <v>276</v>
      </c>
      <c r="BU295" t="s">
        <v>276</v>
      </c>
      <c r="BV295" t="s">
        <v>276</v>
      </c>
      <c r="BW295" t="s">
        <v>276</v>
      </c>
      <c r="BX295" t="s">
        <v>276</v>
      </c>
      <c r="BY295" t="s">
        <v>276</v>
      </c>
      <c r="BZ295" t="s">
        <v>276</v>
      </c>
      <c r="CA295" t="s">
        <v>276</v>
      </c>
      <c r="CB295" t="s">
        <v>276</v>
      </c>
      <c r="CC295" t="s">
        <v>276</v>
      </c>
      <c r="CD295" t="s">
        <v>276</v>
      </c>
      <c r="CE295" t="s">
        <v>276</v>
      </c>
      <c r="CF295" t="s">
        <v>276</v>
      </c>
      <c r="CG295" t="s">
        <v>276</v>
      </c>
      <c r="CH295" t="s">
        <v>276</v>
      </c>
      <c r="CI295" t="s">
        <v>276</v>
      </c>
      <c r="CJ295" t="s">
        <v>276</v>
      </c>
      <c r="CK295" t="s">
        <v>276</v>
      </c>
      <c r="CL295" t="s">
        <v>276</v>
      </c>
      <c r="CM295" t="s">
        <v>276</v>
      </c>
      <c r="CN295" t="s">
        <v>276</v>
      </c>
      <c r="CO295">
        <v>246450</v>
      </c>
      <c r="CP295">
        <v>274650</v>
      </c>
      <c r="CQ295">
        <v>0.35106383000000002</v>
      </c>
      <c r="CR295" t="s">
        <v>276</v>
      </c>
      <c r="CS295" t="s">
        <v>276</v>
      </c>
      <c r="CT295" t="s">
        <v>276</v>
      </c>
      <c r="CU295" t="s">
        <v>276</v>
      </c>
      <c r="CV295" t="s">
        <v>276</v>
      </c>
      <c r="CW295" t="s">
        <v>276</v>
      </c>
      <c r="CX295" t="s">
        <v>276</v>
      </c>
      <c r="CY295" t="s">
        <v>276</v>
      </c>
      <c r="CZ295" t="s">
        <v>276</v>
      </c>
      <c r="DA295" t="s">
        <v>276</v>
      </c>
      <c r="DB295" t="s">
        <v>276</v>
      </c>
      <c r="DC295" t="s">
        <v>276</v>
      </c>
      <c r="DD295" t="s">
        <v>276</v>
      </c>
      <c r="DE295" t="s">
        <v>276</v>
      </c>
    </row>
    <row r="296" spans="1:109">
      <c r="A296">
        <v>295</v>
      </c>
      <c r="B296" t="s">
        <v>272</v>
      </c>
      <c r="C296" t="s">
        <v>39</v>
      </c>
      <c r="D296">
        <v>45</v>
      </c>
      <c r="E296">
        <v>2</v>
      </c>
      <c r="F296" t="s">
        <v>79</v>
      </c>
      <c r="G296" t="s">
        <v>273</v>
      </c>
      <c r="H296">
        <v>2025</v>
      </c>
      <c r="I296">
        <v>2024</v>
      </c>
      <c r="J296">
        <v>0</v>
      </c>
      <c r="K296">
        <v>3460</v>
      </c>
      <c r="L296">
        <v>17330</v>
      </c>
      <c r="M296">
        <v>9999999</v>
      </c>
      <c r="N296">
        <v>0</v>
      </c>
      <c r="O296">
        <v>0</v>
      </c>
      <c r="P296">
        <v>0</v>
      </c>
      <c r="Q296">
        <v>0</v>
      </c>
      <c r="R296">
        <v>0</v>
      </c>
      <c r="S296">
        <v>0</v>
      </c>
      <c r="T296">
        <v>0</v>
      </c>
      <c r="U296">
        <v>0</v>
      </c>
      <c r="V296">
        <v>0</v>
      </c>
      <c r="W296">
        <v>0</v>
      </c>
      <c r="X296">
        <v>0.03</v>
      </c>
      <c r="Y296">
        <v>6.4000000000000001E-2</v>
      </c>
      <c r="Z296">
        <v>0</v>
      </c>
      <c r="AA296">
        <v>0</v>
      </c>
      <c r="AB296">
        <v>0</v>
      </c>
      <c r="AC296">
        <v>0</v>
      </c>
      <c r="AD296">
        <v>0</v>
      </c>
      <c r="AE296">
        <v>0</v>
      </c>
      <c r="AF296">
        <v>0</v>
      </c>
      <c r="AG296">
        <v>0</v>
      </c>
      <c r="AH296">
        <v>0</v>
      </c>
      <c r="AI296">
        <v>29200</v>
      </c>
      <c r="AJ296">
        <v>0</v>
      </c>
      <c r="AK296" t="s">
        <v>274</v>
      </c>
      <c r="AL296">
        <v>4610</v>
      </c>
      <c r="AM296" t="s">
        <v>274</v>
      </c>
      <c r="AN296" t="s">
        <v>274</v>
      </c>
      <c r="AO296">
        <v>0</v>
      </c>
      <c r="AP296" t="s">
        <v>276</v>
      </c>
      <c r="AQ296" t="s">
        <v>276</v>
      </c>
      <c r="AR296" t="s">
        <v>276</v>
      </c>
      <c r="AS296" t="s">
        <v>276</v>
      </c>
      <c r="AT296" t="s">
        <v>276</v>
      </c>
      <c r="AU296" t="s">
        <v>276</v>
      </c>
      <c r="AV296" t="s">
        <v>276</v>
      </c>
      <c r="AW296" t="s">
        <v>276</v>
      </c>
      <c r="AX296" t="s">
        <v>276</v>
      </c>
      <c r="AY296" t="s">
        <v>276</v>
      </c>
      <c r="AZ296" t="s">
        <v>276</v>
      </c>
      <c r="BA296" t="s">
        <v>276</v>
      </c>
      <c r="BB296" t="s">
        <v>276</v>
      </c>
      <c r="BC296" t="s">
        <v>276</v>
      </c>
      <c r="BD296" t="s">
        <v>276</v>
      </c>
      <c r="BE296" t="s">
        <v>276</v>
      </c>
      <c r="BF296" t="s">
        <v>276</v>
      </c>
      <c r="BG296" t="s">
        <v>276</v>
      </c>
      <c r="BH296" t="s">
        <v>276</v>
      </c>
      <c r="BI296" t="s">
        <v>276</v>
      </c>
      <c r="BJ296" t="s">
        <v>276</v>
      </c>
      <c r="BK296" t="s">
        <v>276</v>
      </c>
      <c r="BL296" t="s">
        <v>276</v>
      </c>
      <c r="BM296" t="s">
        <v>276</v>
      </c>
      <c r="BN296" t="s">
        <v>276</v>
      </c>
      <c r="BO296" t="s">
        <v>276</v>
      </c>
      <c r="BP296" t="s">
        <v>276</v>
      </c>
      <c r="BQ296" t="s">
        <v>276</v>
      </c>
      <c r="BR296" t="s">
        <v>276</v>
      </c>
      <c r="BS296" t="s">
        <v>276</v>
      </c>
      <c r="BT296" t="s">
        <v>276</v>
      </c>
      <c r="BU296" t="s">
        <v>276</v>
      </c>
      <c r="BV296" t="s">
        <v>276</v>
      </c>
      <c r="BW296" t="s">
        <v>276</v>
      </c>
      <c r="BX296" t="s">
        <v>276</v>
      </c>
      <c r="BY296" t="s">
        <v>276</v>
      </c>
      <c r="BZ296" t="s">
        <v>276</v>
      </c>
      <c r="CA296" t="s">
        <v>276</v>
      </c>
      <c r="CB296" t="s">
        <v>276</v>
      </c>
      <c r="CC296" t="s">
        <v>276</v>
      </c>
      <c r="CD296" t="s">
        <v>276</v>
      </c>
      <c r="CE296" t="s">
        <v>276</v>
      </c>
      <c r="CF296" t="s">
        <v>276</v>
      </c>
      <c r="CG296" t="s">
        <v>276</v>
      </c>
      <c r="CH296" t="s">
        <v>276</v>
      </c>
      <c r="CI296" t="s">
        <v>276</v>
      </c>
      <c r="CJ296" t="s">
        <v>276</v>
      </c>
      <c r="CK296" t="s">
        <v>276</v>
      </c>
      <c r="CL296" t="s">
        <v>276</v>
      </c>
      <c r="CM296" t="s">
        <v>276</v>
      </c>
      <c r="CN296" t="s">
        <v>276</v>
      </c>
      <c r="CO296" t="s">
        <v>276</v>
      </c>
      <c r="CP296" t="s">
        <v>276</v>
      </c>
      <c r="CQ296" t="s">
        <v>276</v>
      </c>
      <c r="CR296" t="s">
        <v>276</v>
      </c>
      <c r="CS296" t="s">
        <v>276</v>
      </c>
      <c r="CT296" t="s">
        <v>276</v>
      </c>
      <c r="CU296" t="s">
        <v>276</v>
      </c>
      <c r="CV296" t="s">
        <v>276</v>
      </c>
      <c r="CW296" t="s">
        <v>276</v>
      </c>
      <c r="CX296" t="s">
        <v>276</v>
      </c>
      <c r="CY296" t="s">
        <v>276</v>
      </c>
      <c r="CZ296" t="s">
        <v>276</v>
      </c>
      <c r="DA296" t="s">
        <v>276</v>
      </c>
      <c r="DB296" t="s">
        <v>276</v>
      </c>
      <c r="DC296" t="s">
        <v>276</v>
      </c>
      <c r="DD296" t="s">
        <v>276</v>
      </c>
      <c r="DE296" t="s">
        <v>276</v>
      </c>
    </row>
    <row r="297" spans="1:109">
      <c r="A297">
        <v>296</v>
      </c>
      <c r="B297" t="s">
        <v>272</v>
      </c>
      <c r="C297" t="s">
        <v>40</v>
      </c>
      <c r="D297">
        <v>46</v>
      </c>
      <c r="E297">
        <v>2</v>
      </c>
      <c r="F297" t="s">
        <v>79</v>
      </c>
      <c r="G297" t="s">
        <v>273</v>
      </c>
      <c r="H297">
        <v>2025</v>
      </c>
      <c r="I297">
        <v>2024</v>
      </c>
      <c r="J297">
        <v>0</v>
      </c>
      <c r="K297">
        <v>9999999</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t="s">
        <v>274</v>
      </c>
      <c r="AL297">
        <v>0</v>
      </c>
      <c r="AM297" t="s">
        <v>274</v>
      </c>
      <c r="AN297" t="s">
        <v>274</v>
      </c>
      <c r="AO297">
        <v>0</v>
      </c>
      <c r="AP297" t="s">
        <v>276</v>
      </c>
      <c r="AQ297" t="s">
        <v>276</v>
      </c>
      <c r="AR297" t="s">
        <v>276</v>
      </c>
      <c r="AS297" t="s">
        <v>276</v>
      </c>
      <c r="AT297" t="s">
        <v>276</v>
      </c>
      <c r="AU297" t="s">
        <v>276</v>
      </c>
      <c r="AV297" t="s">
        <v>276</v>
      </c>
      <c r="AW297" t="s">
        <v>276</v>
      </c>
      <c r="AX297" t="s">
        <v>276</v>
      </c>
      <c r="AY297" t="s">
        <v>276</v>
      </c>
      <c r="AZ297" t="s">
        <v>276</v>
      </c>
      <c r="BA297" t="s">
        <v>276</v>
      </c>
      <c r="BB297" t="s">
        <v>276</v>
      </c>
      <c r="BC297" t="s">
        <v>276</v>
      </c>
      <c r="BD297" t="s">
        <v>276</v>
      </c>
      <c r="BE297" t="s">
        <v>276</v>
      </c>
      <c r="BF297" t="s">
        <v>276</v>
      </c>
      <c r="BG297" t="s">
        <v>276</v>
      </c>
      <c r="BH297" t="s">
        <v>276</v>
      </c>
      <c r="BI297" t="s">
        <v>276</v>
      </c>
      <c r="BJ297" t="s">
        <v>276</v>
      </c>
      <c r="BK297" t="s">
        <v>276</v>
      </c>
      <c r="BL297" t="s">
        <v>276</v>
      </c>
      <c r="BM297" t="s">
        <v>276</v>
      </c>
      <c r="BN297" t="s">
        <v>276</v>
      </c>
      <c r="BO297" t="s">
        <v>276</v>
      </c>
      <c r="BP297" t="s">
        <v>276</v>
      </c>
      <c r="BQ297" t="s">
        <v>276</v>
      </c>
      <c r="BR297" t="s">
        <v>276</v>
      </c>
      <c r="BS297" t="s">
        <v>276</v>
      </c>
      <c r="BT297" t="s">
        <v>276</v>
      </c>
      <c r="BU297" t="s">
        <v>276</v>
      </c>
      <c r="BV297" t="s">
        <v>276</v>
      </c>
      <c r="BW297" t="s">
        <v>276</v>
      </c>
      <c r="BX297" t="s">
        <v>276</v>
      </c>
      <c r="BY297" t="s">
        <v>276</v>
      </c>
      <c r="BZ297" t="s">
        <v>276</v>
      </c>
      <c r="CA297" t="s">
        <v>276</v>
      </c>
      <c r="CB297" t="s">
        <v>276</v>
      </c>
      <c r="CC297" t="s">
        <v>276</v>
      </c>
      <c r="CD297" t="s">
        <v>276</v>
      </c>
      <c r="CE297" t="s">
        <v>276</v>
      </c>
      <c r="CF297" t="s">
        <v>276</v>
      </c>
      <c r="CG297" t="s">
        <v>276</v>
      </c>
      <c r="CH297" t="s">
        <v>276</v>
      </c>
      <c r="CI297" t="s">
        <v>276</v>
      </c>
      <c r="CJ297" t="s">
        <v>276</v>
      </c>
      <c r="CK297" t="s">
        <v>276</v>
      </c>
      <c r="CL297" t="s">
        <v>276</v>
      </c>
      <c r="CM297" t="s">
        <v>276</v>
      </c>
      <c r="CN297" t="s">
        <v>276</v>
      </c>
      <c r="CO297" t="s">
        <v>276</v>
      </c>
      <c r="CP297" t="s">
        <v>276</v>
      </c>
      <c r="CQ297" t="s">
        <v>276</v>
      </c>
      <c r="CR297" t="s">
        <v>276</v>
      </c>
      <c r="CS297" t="s">
        <v>276</v>
      </c>
      <c r="CT297" t="s">
        <v>276</v>
      </c>
      <c r="CU297" t="s">
        <v>276</v>
      </c>
      <c r="CV297" t="s">
        <v>276</v>
      </c>
      <c r="CW297" t="s">
        <v>276</v>
      </c>
      <c r="CX297" t="s">
        <v>276</v>
      </c>
      <c r="CY297" t="s">
        <v>276</v>
      </c>
      <c r="CZ297" t="s">
        <v>276</v>
      </c>
      <c r="DA297" t="s">
        <v>276</v>
      </c>
      <c r="DB297" t="s">
        <v>276</v>
      </c>
      <c r="DC297" t="s">
        <v>276</v>
      </c>
      <c r="DD297" t="s">
        <v>276</v>
      </c>
      <c r="DE297" t="s">
        <v>276</v>
      </c>
    </row>
    <row r="298" spans="1:109">
      <c r="A298">
        <v>297</v>
      </c>
      <c r="B298" t="s">
        <v>272</v>
      </c>
      <c r="C298" t="s">
        <v>41</v>
      </c>
      <c r="D298">
        <v>47</v>
      </c>
      <c r="E298">
        <v>2</v>
      </c>
      <c r="F298" t="s">
        <v>79</v>
      </c>
      <c r="G298" t="s">
        <v>277</v>
      </c>
      <c r="H298">
        <v>2025</v>
      </c>
      <c r="I298">
        <v>2024</v>
      </c>
      <c r="J298">
        <v>0</v>
      </c>
      <c r="K298">
        <v>9999999</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t="s">
        <v>274</v>
      </c>
      <c r="AL298">
        <v>0</v>
      </c>
      <c r="AM298" t="s">
        <v>274</v>
      </c>
      <c r="AN298" t="s">
        <v>274</v>
      </c>
      <c r="AO298">
        <v>0</v>
      </c>
      <c r="AP298" t="s">
        <v>276</v>
      </c>
      <c r="AQ298" t="s">
        <v>276</v>
      </c>
      <c r="AR298" t="s">
        <v>276</v>
      </c>
      <c r="AS298" t="s">
        <v>276</v>
      </c>
      <c r="AT298" t="s">
        <v>276</v>
      </c>
      <c r="AU298" t="s">
        <v>276</v>
      </c>
      <c r="AV298" t="s">
        <v>276</v>
      </c>
      <c r="AW298" t="s">
        <v>276</v>
      </c>
      <c r="AX298" t="s">
        <v>276</v>
      </c>
      <c r="AY298" t="s">
        <v>276</v>
      </c>
      <c r="AZ298" t="s">
        <v>276</v>
      </c>
      <c r="BA298" t="s">
        <v>276</v>
      </c>
      <c r="BB298" t="s">
        <v>276</v>
      </c>
      <c r="BC298" t="s">
        <v>276</v>
      </c>
      <c r="BD298" t="s">
        <v>276</v>
      </c>
      <c r="BE298" t="s">
        <v>276</v>
      </c>
      <c r="BF298" t="s">
        <v>276</v>
      </c>
      <c r="BG298" t="s">
        <v>276</v>
      </c>
      <c r="BH298" t="s">
        <v>276</v>
      </c>
      <c r="BI298" t="s">
        <v>276</v>
      </c>
      <c r="BJ298" t="s">
        <v>276</v>
      </c>
      <c r="BK298" t="s">
        <v>276</v>
      </c>
      <c r="BL298" t="s">
        <v>276</v>
      </c>
      <c r="BM298" t="s">
        <v>276</v>
      </c>
      <c r="BN298" t="s">
        <v>276</v>
      </c>
      <c r="BO298" t="s">
        <v>276</v>
      </c>
      <c r="BP298" t="s">
        <v>276</v>
      </c>
      <c r="BQ298" t="s">
        <v>276</v>
      </c>
      <c r="BR298" t="s">
        <v>276</v>
      </c>
      <c r="BS298" t="s">
        <v>276</v>
      </c>
      <c r="BT298" t="s">
        <v>276</v>
      </c>
      <c r="BU298" t="s">
        <v>276</v>
      </c>
      <c r="BV298" t="s">
        <v>276</v>
      </c>
      <c r="BW298" t="s">
        <v>276</v>
      </c>
      <c r="BX298" t="s">
        <v>276</v>
      </c>
      <c r="BY298" t="s">
        <v>276</v>
      </c>
      <c r="BZ298" t="s">
        <v>276</v>
      </c>
      <c r="CA298" t="s">
        <v>276</v>
      </c>
      <c r="CB298" t="s">
        <v>276</v>
      </c>
      <c r="CC298" t="s">
        <v>276</v>
      </c>
      <c r="CD298" t="s">
        <v>276</v>
      </c>
      <c r="CE298" t="s">
        <v>276</v>
      </c>
      <c r="CF298" t="s">
        <v>276</v>
      </c>
      <c r="CG298" t="s">
        <v>276</v>
      </c>
      <c r="CH298" t="s">
        <v>276</v>
      </c>
      <c r="CI298" t="s">
        <v>276</v>
      </c>
      <c r="CJ298" t="s">
        <v>276</v>
      </c>
      <c r="CK298" t="s">
        <v>276</v>
      </c>
      <c r="CL298" t="s">
        <v>276</v>
      </c>
      <c r="CM298" t="s">
        <v>276</v>
      </c>
      <c r="CN298" t="s">
        <v>276</v>
      </c>
      <c r="CO298" t="s">
        <v>276</v>
      </c>
      <c r="CP298" t="s">
        <v>276</v>
      </c>
      <c r="CQ298" t="s">
        <v>276</v>
      </c>
      <c r="CR298" t="s">
        <v>276</v>
      </c>
      <c r="CS298" t="s">
        <v>276</v>
      </c>
      <c r="CT298" t="s">
        <v>276</v>
      </c>
      <c r="CU298" t="s">
        <v>276</v>
      </c>
      <c r="CV298" t="s">
        <v>276</v>
      </c>
      <c r="CW298" t="s">
        <v>276</v>
      </c>
      <c r="CX298" t="s">
        <v>276</v>
      </c>
      <c r="CY298" t="s">
        <v>276</v>
      </c>
      <c r="CZ298" t="s">
        <v>276</v>
      </c>
      <c r="DA298" t="s">
        <v>276</v>
      </c>
      <c r="DB298" t="s">
        <v>276</v>
      </c>
      <c r="DC298" t="s">
        <v>276</v>
      </c>
      <c r="DD298" t="s">
        <v>276</v>
      </c>
      <c r="DE298" t="s">
        <v>276</v>
      </c>
    </row>
    <row r="299" spans="1:109">
      <c r="A299">
        <v>298</v>
      </c>
      <c r="B299" t="s">
        <v>272</v>
      </c>
      <c r="C299" t="s">
        <v>42</v>
      </c>
      <c r="D299">
        <v>48</v>
      </c>
      <c r="E299">
        <v>2</v>
      </c>
      <c r="F299" t="s">
        <v>79</v>
      </c>
      <c r="G299" t="s">
        <v>273</v>
      </c>
      <c r="H299">
        <v>2025</v>
      </c>
      <c r="I299">
        <v>2024</v>
      </c>
      <c r="J299">
        <v>0</v>
      </c>
      <c r="K299">
        <v>9999999</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t="s">
        <v>274</v>
      </c>
      <c r="AL299">
        <v>0</v>
      </c>
      <c r="AM299" t="s">
        <v>274</v>
      </c>
      <c r="AN299" t="s">
        <v>274</v>
      </c>
      <c r="AO299">
        <v>0</v>
      </c>
      <c r="AP299" t="s">
        <v>276</v>
      </c>
      <c r="AQ299" t="s">
        <v>276</v>
      </c>
      <c r="AR299" t="s">
        <v>276</v>
      </c>
      <c r="AS299" t="s">
        <v>276</v>
      </c>
      <c r="AT299" t="s">
        <v>276</v>
      </c>
      <c r="AU299" t="s">
        <v>276</v>
      </c>
      <c r="AV299" t="s">
        <v>276</v>
      </c>
      <c r="AW299" t="s">
        <v>276</v>
      </c>
      <c r="AX299" t="s">
        <v>276</v>
      </c>
      <c r="AY299" t="s">
        <v>276</v>
      </c>
      <c r="AZ299" t="s">
        <v>276</v>
      </c>
      <c r="BA299" t="s">
        <v>276</v>
      </c>
      <c r="BB299" t="s">
        <v>276</v>
      </c>
      <c r="BC299" t="s">
        <v>276</v>
      </c>
      <c r="BD299" t="s">
        <v>276</v>
      </c>
      <c r="BE299" t="s">
        <v>276</v>
      </c>
      <c r="BF299" t="s">
        <v>276</v>
      </c>
      <c r="BG299" t="s">
        <v>276</v>
      </c>
      <c r="BH299" t="s">
        <v>276</v>
      </c>
      <c r="BI299" t="s">
        <v>276</v>
      </c>
      <c r="BJ299" t="s">
        <v>276</v>
      </c>
      <c r="BK299" t="s">
        <v>276</v>
      </c>
      <c r="BL299" t="s">
        <v>276</v>
      </c>
      <c r="BM299" t="s">
        <v>276</v>
      </c>
      <c r="BN299" t="s">
        <v>276</v>
      </c>
      <c r="BO299" t="s">
        <v>276</v>
      </c>
      <c r="BP299" t="s">
        <v>276</v>
      </c>
      <c r="BQ299" t="s">
        <v>276</v>
      </c>
      <c r="BR299" t="s">
        <v>276</v>
      </c>
      <c r="BS299" t="s">
        <v>276</v>
      </c>
      <c r="BT299" t="s">
        <v>276</v>
      </c>
      <c r="BU299" t="s">
        <v>276</v>
      </c>
      <c r="BV299" t="s">
        <v>276</v>
      </c>
      <c r="BW299" t="s">
        <v>276</v>
      </c>
      <c r="BX299" t="s">
        <v>276</v>
      </c>
      <c r="BY299" t="s">
        <v>276</v>
      </c>
      <c r="BZ299" t="s">
        <v>276</v>
      </c>
      <c r="CA299" t="s">
        <v>276</v>
      </c>
      <c r="CB299" t="s">
        <v>276</v>
      </c>
      <c r="CC299" t="s">
        <v>276</v>
      </c>
      <c r="CD299" t="s">
        <v>276</v>
      </c>
      <c r="CE299" t="s">
        <v>276</v>
      </c>
      <c r="CF299" t="s">
        <v>276</v>
      </c>
      <c r="CG299" t="s">
        <v>276</v>
      </c>
      <c r="CH299" t="s">
        <v>276</v>
      </c>
      <c r="CI299" t="s">
        <v>276</v>
      </c>
      <c r="CJ299" t="s">
        <v>276</v>
      </c>
      <c r="CK299" t="s">
        <v>276</v>
      </c>
      <c r="CL299" t="s">
        <v>276</v>
      </c>
      <c r="CM299" t="s">
        <v>276</v>
      </c>
      <c r="CN299" t="s">
        <v>276</v>
      </c>
      <c r="CO299" t="s">
        <v>276</v>
      </c>
      <c r="CP299" t="s">
        <v>276</v>
      </c>
      <c r="CQ299" t="s">
        <v>276</v>
      </c>
      <c r="CR299" t="s">
        <v>276</v>
      </c>
      <c r="CS299" t="s">
        <v>276</v>
      </c>
      <c r="CT299" t="s">
        <v>276</v>
      </c>
      <c r="CU299" t="s">
        <v>276</v>
      </c>
      <c r="CV299" t="s">
        <v>276</v>
      </c>
      <c r="CW299" t="s">
        <v>276</v>
      </c>
      <c r="CX299" t="s">
        <v>276</v>
      </c>
      <c r="CY299" t="s">
        <v>276</v>
      </c>
      <c r="CZ299" t="s">
        <v>276</v>
      </c>
      <c r="DA299" t="s">
        <v>276</v>
      </c>
      <c r="DB299" t="s">
        <v>276</v>
      </c>
      <c r="DC299" t="s">
        <v>276</v>
      </c>
      <c r="DD299" t="s">
        <v>276</v>
      </c>
      <c r="DE299" t="s">
        <v>276</v>
      </c>
    </row>
    <row r="300" spans="1:109">
      <c r="A300">
        <v>299</v>
      </c>
      <c r="B300" t="s">
        <v>272</v>
      </c>
      <c r="C300" t="s">
        <v>43</v>
      </c>
      <c r="D300">
        <v>49</v>
      </c>
      <c r="E300">
        <v>2</v>
      </c>
      <c r="F300" t="s">
        <v>79</v>
      </c>
      <c r="G300" t="s">
        <v>273</v>
      </c>
      <c r="H300">
        <v>2025</v>
      </c>
      <c r="I300">
        <v>2024</v>
      </c>
      <c r="J300">
        <v>0</v>
      </c>
      <c r="K300">
        <v>9999999</v>
      </c>
      <c r="L300">
        <v>0</v>
      </c>
      <c r="M300">
        <v>0</v>
      </c>
      <c r="N300">
        <v>0</v>
      </c>
      <c r="O300">
        <v>0</v>
      </c>
      <c r="P300">
        <v>0</v>
      </c>
      <c r="Q300">
        <v>0</v>
      </c>
      <c r="R300">
        <v>0</v>
      </c>
      <c r="S300">
        <v>0</v>
      </c>
      <c r="T300">
        <v>0</v>
      </c>
      <c r="U300">
        <v>0</v>
      </c>
      <c r="V300">
        <v>0</v>
      </c>
      <c r="W300">
        <v>4.65E-2</v>
      </c>
      <c r="X300">
        <v>0</v>
      </c>
      <c r="Y300">
        <v>0</v>
      </c>
      <c r="Z300">
        <v>0</v>
      </c>
      <c r="AA300">
        <v>0</v>
      </c>
      <c r="AB300">
        <v>0</v>
      </c>
      <c r="AC300">
        <v>0</v>
      </c>
      <c r="AD300">
        <v>0</v>
      </c>
      <c r="AE300">
        <v>0</v>
      </c>
      <c r="AF300">
        <v>0</v>
      </c>
      <c r="AG300">
        <v>0</v>
      </c>
      <c r="AH300">
        <v>0</v>
      </c>
      <c r="AI300">
        <v>0</v>
      </c>
      <c r="AJ300">
        <v>1752</v>
      </c>
      <c r="AK300" t="s">
        <v>275</v>
      </c>
      <c r="AL300">
        <v>1941</v>
      </c>
      <c r="AM300" t="s">
        <v>274</v>
      </c>
      <c r="AN300" t="s">
        <v>274</v>
      </c>
      <c r="AO300">
        <v>0</v>
      </c>
      <c r="AP300" t="s">
        <v>276</v>
      </c>
      <c r="AQ300" t="s">
        <v>276</v>
      </c>
      <c r="AR300" t="s">
        <v>276</v>
      </c>
      <c r="AS300" t="s">
        <v>276</v>
      </c>
      <c r="AT300" t="s">
        <v>276</v>
      </c>
      <c r="AU300" t="s">
        <v>276</v>
      </c>
      <c r="AV300" t="s">
        <v>276</v>
      </c>
      <c r="AW300" t="s">
        <v>276</v>
      </c>
      <c r="AX300" t="s">
        <v>276</v>
      </c>
      <c r="AY300" t="s">
        <v>276</v>
      </c>
      <c r="AZ300" t="s">
        <v>276</v>
      </c>
      <c r="BA300" t="s">
        <v>276</v>
      </c>
      <c r="BB300" t="s">
        <v>276</v>
      </c>
      <c r="BC300" t="s">
        <v>276</v>
      </c>
      <c r="BD300" t="s">
        <v>276</v>
      </c>
      <c r="BE300" t="s">
        <v>276</v>
      </c>
      <c r="BF300" t="s">
        <v>276</v>
      </c>
      <c r="BG300" t="s">
        <v>276</v>
      </c>
      <c r="BH300" t="s">
        <v>276</v>
      </c>
      <c r="BI300" t="s">
        <v>276</v>
      </c>
      <c r="BJ300" t="s">
        <v>276</v>
      </c>
      <c r="BK300" t="s">
        <v>276</v>
      </c>
      <c r="BL300" t="s">
        <v>276</v>
      </c>
      <c r="BM300" t="s">
        <v>276</v>
      </c>
      <c r="BN300" t="s">
        <v>276</v>
      </c>
      <c r="BO300" t="s">
        <v>276</v>
      </c>
      <c r="BP300" t="s">
        <v>276</v>
      </c>
      <c r="BQ300" t="s">
        <v>276</v>
      </c>
      <c r="BR300" t="s">
        <v>276</v>
      </c>
      <c r="BS300" t="s">
        <v>276</v>
      </c>
      <c r="BT300" t="s">
        <v>276</v>
      </c>
      <c r="BU300" t="s">
        <v>276</v>
      </c>
      <c r="BV300" t="s">
        <v>276</v>
      </c>
      <c r="BW300" t="s">
        <v>276</v>
      </c>
      <c r="BX300" t="s">
        <v>276</v>
      </c>
      <c r="BY300" t="s">
        <v>276</v>
      </c>
      <c r="BZ300" t="s">
        <v>276</v>
      </c>
      <c r="CA300" t="s">
        <v>276</v>
      </c>
      <c r="CB300" t="s">
        <v>276</v>
      </c>
      <c r="CC300" t="s">
        <v>276</v>
      </c>
      <c r="CD300" t="s">
        <v>276</v>
      </c>
      <c r="CE300" t="s">
        <v>276</v>
      </c>
      <c r="CF300" t="s">
        <v>276</v>
      </c>
      <c r="CG300" t="s">
        <v>276</v>
      </c>
      <c r="CH300" t="s">
        <v>276</v>
      </c>
      <c r="CI300" t="s">
        <v>276</v>
      </c>
      <c r="CJ300" t="s">
        <v>276</v>
      </c>
      <c r="CK300" t="s">
        <v>276</v>
      </c>
      <c r="CL300" t="s">
        <v>276</v>
      </c>
      <c r="CM300" t="s">
        <v>276</v>
      </c>
      <c r="CN300" t="s">
        <v>276</v>
      </c>
      <c r="CO300" t="s">
        <v>276</v>
      </c>
      <c r="CP300" t="s">
        <v>276</v>
      </c>
      <c r="CQ300" t="s">
        <v>276</v>
      </c>
      <c r="CR300">
        <v>33484</v>
      </c>
      <c r="CS300">
        <v>1.3</v>
      </c>
      <c r="CT300" t="s">
        <v>276</v>
      </c>
      <c r="CU300" t="s">
        <v>276</v>
      </c>
      <c r="CV300" t="s">
        <v>276</v>
      </c>
      <c r="CW300" t="s">
        <v>276</v>
      </c>
      <c r="CX300" t="s">
        <v>276</v>
      </c>
      <c r="CY300" t="s">
        <v>276</v>
      </c>
      <c r="CZ300" t="s">
        <v>276</v>
      </c>
      <c r="DA300" t="s">
        <v>276</v>
      </c>
      <c r="DB300" t="s">
        <v>276</v>
      </c>
      <c r="DC300" t="s">
        <v>276</v>
      </c>
      <c r="DD300" t="s">
        <v>276</v>
      </c>
      <c r="DE300" t="s">
        <v>276</v>
      </c>
    </row>
    <row r="301" spans="1:109">
      <c r="A301">
        <v>300</v>
      </c>
      <c r="B301" t="s">
        <v>272</v>
      </c>
      <c r="C301" t="s">
        <v>44</v>
      </c>
      <c r="D301">
        <v>50</v>
      </c>
      <c r="E301">
        <v>2</v>
      </c>
      <c r="F301" t="s">
        <v>79</v>
      </c>
      <c r="G301" t="s">
        <v>273</v>
      </c>
      <c r="H301">
        <v>2025</v>
      </c>
      <c r="I301">
        <v>2024</v>
      </c>
      <c r="J301">
        <v>0</v>
      </c>
      <c r="K301">
        <v>75850</v>
      </c>
      <c r="L301">
        <v>183400</v>
      </c>
      <c r="M301">
        <v>279450</v>
      </c>
      <c r="N301">
        <v>9999999</v>
      </c>
      <c r="O301">
        <v>0</v>
      </c>
      <c r="P301">
        <v>0</v>
      </c>
      <c r="Q301">
        <v>0</v>
      </c>
      <c r="R301">
        <v>0</v>
      </c>
      <c r="S301">
        <v>0</v>
      </c>
      <c r="T301">
        <v>0</v>
      </c>
      <c r="U301">
        <v>0</v>
      </c>
      <c r="V301">
        <v>0</v>
      </c>
      <c r="W301">
        <v>3.3500000000000002E-2</v>
      </c>
      <c r="X301">
        <v>6.6000000000000003E-2</v>
      </c>
      <c r="Y301">
        <v>7.5999999999999998E-2</v>
      </c>
      <c r="Z301">
        <v>8.7499999999999994E-2</v>
      </c>
      <c r="AA301">
        <v>0</v>
      </c>
      <c r="AB301">
        <v>0</v>
      </c>
      <c r="AC301">
        <v>0</v>
      </c>
      <c r="AD301">
        <v>0</v>
      </c>
      <c r="AE301">
        <v>0</v>
      </c>
      <c r="AF301">
        <v>0</v>
      </c>
      <c r="AG301">
        <v>0</v>
      </c>
      <c r="AH301">
        <v>0</v>
      </c>
      <c r="AI301">
        <v>14050</v>
      </c>
      <c r="AJ301">
        <v>9700</v>
      </c>
      <c r="AK301" t="s">
        <v>274</v>
      </c>
      <c r="AL301">
        <v>4850</v>
      </c>
      <c r="AM301" t="s">
        <v>274</v>
      </c>
      <c r="AN301" t="s">
        <v>274</v>
      </c>
      <c r="AO301">
        <v>0</v>
      </c>
      <c r="AP301" t="s">
        <v>276</v>
      </c>
      <c r="AQ301" t="s">
        <v>276</v>
      </c>
      <c r="AR301" t="s">
        <v>276</v>
      </c>
      <c r="AS301" t="s">
        <v>276</v>
      </c>
      <c r="AT301" t="s">
        <v>276</v>
      </c>
      <c r="AU301" t="s">
        <v>276</v>
      </c>
      <c r="AV301" t="s">
        <v>276</v>
      </c>
      <c r="AW301" t="s">
        <v>276</v>
      </c>
      <c r="AX301" t="s">
        <v>276</v>
      </c>
      <c r="AY301" t="s">
        <v>276</v>
      </c>
      <c r="AZ301" t="s">
        <v>276</v>
      </c>
      <c r="BA301" t="s">
        <v>276</v>
      </c>
      <c r="BB301" t="s">
        <v>276</v>
      </c>
      <c r="BC301" t="s">
        <v>276</v>
      </c>
      <c r="BD301" t="s">
        <v>276</v>
      </c>
      <c r="BE301" t="s">
        <v>276</v>
      </c>
      <c r="BF301" t="s">
        <v>276</v>
      </c>
      <c r="BG301" t="s">
        <v>276</v>
      </c>
      <c r="BH301" t="s">
        <v>276</v>
      </c>
      <c r="BI301" t="s">
        <v>276</v>
      </c>
      <c r="BJ301" t="s">
        <v>276</v>
      </c>
      <c r="BK301" t="s">
        <v>276</v>
      </c>
      <c r="BL301" t="s">
        <v>276</v>
      </c>
      <c r="BM301" t="s">
        <v>276</v>
      </c>
      <c r="BN301" t="s">
        <v>276</v>
      </c>
      <c r="BO301" t="s">
        <v>276</v>
      </c>
      <c r="BP301" t="s">
        <v>276</v>
      </c>
      <c r="BQ301" t="s">
        <v>276</v>
      </c>
      <c r="BR301" t="s">
        <v>276</v>
      </c>
      <c r="BS301" t="s">
        <v>276</v>
      </c>
      <c r="BT301" t="s">
        <v>276</v>
      </c>
      <c r="BU301" t="s">
        <v>276</v>
      </c>
      <c r="BV301" t="s">
        <v>276</v>
      </c>
      <c r="BW301" t="s">
        <v>276</v>
      </c>
      <c r="BX301" t="s">
        <v>276</v>
      </c>
      <c r="BY301" t="s">
        <v>276</v>
      </c>
      <c r="BZ301" t="s">
        <v>276</v>
      </c>
      <c r="CA301" t="s">
        <v>276</v>
      </c>
      <c r="CB301" t="s">
        <v>276</v>
      </c>
      <c r="CC301" t="s">
        <v>276</v>
      </c>
      <c r="CD301" t="s">
        <v>276</v>
      </c>
      <c r="CE301" t="s">
        <v>276</v>
      </c>
      <c r="CF301" t="s">
        <v>276</v>
      </c>
      <c r="CG301" t="s">
        <v>276</v>
      </c>
      <c r="CH301" t="s">
        <v>276</v>
      </c>
      <c r="CI301" t="s">
        <v>276</v>
      </c>
      <c r="CJ301" t="s">
        <v>276</v>
      </c>
      <c r="CK301" t="s">
        <v>276</v>
      </c>
      <c r="CL301" t="s">
        <v>276</v>
      </c>
      <c r="CM301" t="s">
        <v>276</v>
      </c>
      <c r="CN301" t="s">
        <v>276</v>
      </c>
      <c r="CO301" t="s">
        <v>276</v>
      </c>
      <c r="CP301" t="s">
        <v>276</v>
      </c>
      <c r="CQ301" t="s">
        <v>276</v>
      </c>
      <c r="CR301" t="s">
        <v>276</v>
      </c>
      <c r="CS301" t="s">
        <v>276</v>
      </c>
      <c r="CT301">
        <v>150000</v>
      </c>
      <c r="CU301">
        <v>0.03</v>
      </c>
      <c r="CV301" t="s">
        <v>276</v>
      </c>
      <c r="CW301" t="s">
        <v>276</v>
      </c>
      <c r="CX301" t="s">
        <v>276</v>
      </c>
      <c r="CY301" t="s">
        <v>276</v>
      </c>
      <c r="CZ301" t="s">
        <v>276</v>
      </c>
      <c r="DA301" t="s">
        <v>276</v>
      </c>
      <c r="DB301" t="s">
        <v>276</v>
      </c>
      <c r="DC301" t="s">
        <v>276</v>
      </c>
      <c r="DD301" t="s">
        <v>276</v>
      </c>
      <c r="DE301" t="s">
        <v>276</v>
      </c>
    </row>
    <row r="302" spans="1:109">
      <c r="A302">
        <v>301</v>
      </c>
      <c r="B302" t="s">
        <v>272</v>
      </c>
      <c r="C302" t="s">
        <v>45</v>
      </c>
      <c r="D302">
        <v>51</v>
      </c>
      <c r="E302">
        <v>2</v>
      </c>
      <c r="F302" t="s">
        <v>79</v>
      </c>
      <c r="G302" t="s">
        <v>273</v>
      </c>
      <c r="H302">
        <v>2025</v>
      </c>
      <c r="I302">
        <v>2024</v>
      </c>
      <c r="J302">
        <v>0</v>
      </c>
      <c r="K302">
        <v>3000</v>
      </c>
      <c r="L302">
        <v>5000</v>
      </c>
      <c r="M302">
        <v>17000</v>
      </c>
      <c r="N302">
        <v>9999999</v>
      </c>
      <c r="O302">
        <v>0</v>
      </c>
      <c r="P302">
        <v>0</v>
      </c>
      <c r="Q302">
        <v>0</v>
      </c>
      <c r="R302">
        <v>0</v>
      </c>
      <c r="S302">
        <v>0</v>
      </c>
      <c r="T302">
        <v>0</v>
      </c>
      <c r="U302">
        <v>0</v>
      </c>
      <c r="V302">
        <v>0</v>
      </c>
      <c r="W302">
        <v>0.02</v>
      </c>
      <c r="X302">
        <v>0.03</v>
      </c>
      <c r="Y302">
        <v>0.05</v>
      </c>
      <c r="Z302">
        <v>5.7500000000000002E-2</v>
      </c>
      <c r="AA302">
        <v>0</v>
      </c>
      <c r="AB302">
        <v>0</v>
      </c>
      <c r="AC302">
        <v>0</v>
      </c>
      <c r="AD302">
        <v>0</v>
      </c>
      <c r="AE302">
        <v>0</v>
      </c>
      <c r="AF302">
        <v>0</v>
      </c>
      <c r="AG302">
        <v>0</v>
      </c>
      <c r="AH302">
        <v>0</v>
      </c>
      <c r="AI302">
        <v>16000</v>
      </c>
      <c r="AJ302">
        <v>1860</v>
      </c>
      <c r="AK302" t="s">
        <v>274</v>
      </c>
      <c r="AL302">
        <v>930</v>
      </c>
      <c r="AM302" t="s">
        <v>274</v>
      </c>
      <c r="AN302" t="s">
        <v>274</v>
      </c>
      <c r="AO302">
        <v>0</v>
      </c>
      <c r="AP302" t="s">
        <v>276</v>
      </c>
      <c r="AQ302" t="s">
        <v>276</v>
      </c>
      <c r="AR302" t="s">
        <v>276</v>
      </c>
      <c r="AS302" t="s">
        <v>276</v>
      </c>
      <c r="AT302" t="s">
        <v>276</v>
      </c>
      <c r="AU302" t="s">
        <v>276</v>
      </c>
      <c r="AV302" t="s">
        <v>276</v>
      </c>
      <c r="AW302" t="s">
        <v>276</v>
      </c>
      <c r="AX302" t="s">
        <v>276</v>
      </c>
      <c r="AY302" t="s">
        <v>276</v>
      </c>
      <c r="AZ302" t="s">
        <v>276</v>
      </c>
      <c r="BA302" t="s">
        <v>276</v>
      </c>
      <c r="BB302" t="s">
        <v>276</v>
      </c>
      <c r="BC302" t="s">
        <v>276</v>
      </c>
      <c r="BD302" t="s">
        <v>276</v>
      </c>
      <c r="BE302" t="s">
        <v>276</v>
      </c>
      <c r="BF302" t="s">
        <v>276</v>
      </c>
      <c r="BG302" t="s">
        <v>276</v>
      </c>
      <c r="BH302" t="s">
        <v>276</v>
      </c>
      <c r="BI302" t="s">
        <v>276</v>
      </c>
      <c r="BJ302" t="s">
        <v>276</v>
      </c>
      <c r="BK302" t="s">
        <v>276</v>
      </c>
      <c r="BL302" t="s">
        <v>276</v>
      </c>
      <c r="BM302" t="s">
        <v>276</v>
      </c>
      <c r="BN302" t="s">
        <v>276</v>
      </c>
      <c r="BO302" t="s">
        <v>276</v>
      </c>
      <c r="BP302" t="s">
        <v>276</v>
      </c>
      <c r="BQ302" t="s">
        <v>276</v>
      </c>
      <c r="BR302" t="s">
        <v>276</v>
      </c>
      <c r="BS302" t="s">
        <v>276</v>
      </c>
      <c r="BT302" t="s">
        <v>276</v>
      </c>
      <c r="BU302" t="s">
        <v>276</v>
      </c>
      <c r="BV302" t="s">
        <v>276</v>
      </c>
      <c r="BW302" t="s">
        <v>276</v>
      </c>
      <c r="BX302" t="s">
        <v>276</v>
      </c>
      <c r="BY302" t="s">
        <v>276</v>
      </c>
      <c r="BZ302" t="s">
        <v>276</v>
      </c>
      <c r="CA302" t="s">
        <v>276</v>
      </c>
      <c r="CB302" t="s">
        <v>276</v>
      </c>
      <c r="CC302" t="s">
        <v>276</v>
      </c>
      <c r="CD302" t="s">
        <v>276</v>
      </c>
      <c r="CE302" t="s">
        <v>276</v>
      </c>
      <c r="CF302" t="s">
        <v>276</v>
      </c>
      <c r="CG302" t="s">
        <v>276</v>
      </c>
      <c r="CH302" t="s">
        <v>276</v>
      </c>
      <c r="CI302" t="s">
        <v>276</v>
      </c>
      <c r="CJ302" t="s">
        <v>276</v>
      </c>
      <c r="CK302" t="s">
        <v>276</v>
      </c>
      <c r="CL302" t="s">
        <v>276</v>
      </c>
      <c r="CM302" t="s">
        <v>276</v>
      </c>
      <c r="CN302" t="s">
        <v>276</v>
      </c>
      <c r="CO302" t="s">
        <v>276</v>
      </c>
      <c r="CP302" t="s">
        <v>276</v>
      </c>
      <c r="CQ302" t="s">
        <v>276</v>
      </c>
      <c r="CR302" t="s">
        <v>276</v>
      </c>
      <c r="CS302" t="s">
        <v>276</v>
      </c>
      <c r="CT302" t="s">
        <v>276</v>
      </c>
      <c r="CU302" t="s">
        <v>276</v>
      </c>
      <c r="CV302" t="s">
        <v>276</v>
      </c>
      <c r="CW302" t="s">
        <v>276</v>
      </c>
      <c r="CX302" t="s">
        <v>276</v>
      </c>
      <c r="CY302" t="s">
        <v>276</v>
      </c>
      <c r="CZ302" t="s">
        <v>276</v>
      </c>
      <c r="DA302" t="s">
        <v>276</v>
      </c>
      <c r="DB302" t="s">
        <v>276</v>
      </c>
      <c r="DC302" t="s">
        <v>276</v>
      </c>
      <c r="DD302" t="s">
        <v>276</v>
      </c>
      <c r="DE302" t="s">
        <v>276</v>
      </c>
    </row>
    <row r="303" spans="1:109">
      <c r="A303">
        <v>302</v>
      </c>
      <c r="B303" t="s">
        <v>272</v>
      </c>
      <c r="C303" t="s">
        <v>46</v>
      </c>
      <c r="D303">
        <v>53</v>
      </c>
      <c r="E303">
        <v>2</v>
      </c>
      <c r="F303" t="s">
        <v>79</v>
      </c>
      <c r="G303" t="s">
        <v>273</v>
      </c>
      <c r="H303">
        <v>2025</v>
      </c>
      <c r="I303">
        <v>2024</v>
      </c>
      <c r="J303">
        <v>0</v>
      </c>
      <c r="K303">
        <v>9999999</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250000</v>
      </c>
      <c r="AJ303">
        <v>0</v>
      </c>
      <c r="AK303" t="s">
        <v>274</v>
      </c>
      <c r="AL303">
        <v>0</v>
      </c>
      <c r="AM303" t="s">
        <v>274</v>
      </c>
      <c r="AN303" t="s">
        <v>274</v>
      </c>
      <c r="AO303">
        <v>0</v>
      </c>
      <c r="AP303" t="s">
        <v>276</v>
      </c>
      <c r="AQ303" t="s">
        <v>276</v>
      </c>
      <c r="AR303" t="s">
        <v>276</v>
      </c>
      <c r="AS303" t="s">
        <v>276</v>
      </c>
      <c r="AT303" t="s">
        <v>276</v>
      </c>
      <c r="AU303" t="s">
        <v>276</v>
      </c>
      <c r="AV303" t="s">
        <v>276</v>
      </c>
      <c r="AW303" t="s">
        <v>276</v>
      </c>
      <c r="AX303" t="s">
        <v>276</v>
      </c>
      <c r="AY303" t="s">
        <v>276</v>
      </c>
      <c r="AZ303" t="s">
        <v>276</v>
      </c>
      <c r="BA303" t="s">
        <v>276</v>
      </c>
      <c r="BB303" t="s">
        <v>276</v>
      </c>
      <c r="BC303" t="s">
        <v>276</v>
      </c>
      <c r="BD303" t="s">
        <v>276</v>
      </c>
      <c r="BE303" t="s">
        <v>276</v>
      </c>
      <c r="BF303" t="s">
        <v>276</v>
      </c>
      <c r="BG303" t="s">
        <v>276</v>
      </c>
      <c r="BH303" t="s">
        <v>276</v>
      </c>
      <c r="BI303" t="s">
        <v>276</v>
      </c>
      <c r="BJ303" t="s">
        <v>276</v>
      </c>
      <c r="BK303" t="s">
        <v>276</v>
      </c>
      <c r="BL303" t="s">
        <v>276</v>
      </c>
      <c r="BM303" t="s">
        <v>276</v>
      </c>
      <c r="BN303" t="s">
        <v>276</v>
      </c>
      <c r="BO303" t="s">
        <v>276</v>
      </c>
      <c r="BP303" t="s">
        <v>276</v>
      </c>
      <c r="BQ303" t="s">
        <v>276</v>
      </c>
      <c r="BR303" t="s">
        <v>276</v>
      </c>
      <c r="BS303" t="s">
        <v>276</v>
      </c>
      <c r="BT303" t="s">
        <v>276</v>
      </c>
      <c r="BU303" t="s">
        <v>276</v>
      </c>
      <c r="BV303" t="s">
        <v>276</v>
      </c>
      <c r="BW303" t="s">
        <v>276</v>
      </c>
      <c r="BX303" t="s">
        <v>276</v>
      </c>
      <c r="BY303" t="s">
        <v>276</v>
      </c>
      <c r="BZ303" t="s">
        <v>276</v>
      </c>
      <c r="CA303" t="s">
        <v>276</v>
      </c>
      <c r="CB303" t="s">
        <v>276</v>
      </c>
      <c r="CC303" t="s">
        <v>276</v>
      </c>
      <c r="CD303" t="s">
        <v>276</v>
      </c>
      <c r="CE303" t="s">
        <v>276</v>
      </c>
      <c r="CF303" t="s">
        <v>276</v>
      </c>
      <c r="CG303" t="s">
        <v>276</v>
      </c>
      <c r="CH303" t="s">
        <v>276</v>
      </c>
      <c r="CI303" t="s">
        <v>276</v>
      </c>
      <c r="CJ303" t="s">
        <v>276</v>
      </c>
      <c r="CK303" t="s">
        <v>276</v>
      </c>
      <c r="CL303" t="s">
        <v>276</v>
      </c>
      <c r="CM303" t="s">
        <v>276</v>
      </c>
      <c r="CN303" t="s">
        <v>276</v>
      </c>
      <c r="CO303" t="s">
        <v>276</v>
      </c>
      <c r="CP303" t="s">
        <v>276</v>
      </c>
      <c r="CQ303" t="s">
        <v>276</v>
      </c>
      <c r="CR303" t="s">
        <v>276</v>
      </c>
      <c r="CS303" t="s">
        <v>276</v>
      </c>
      <c r="CT303" t="s">
        <v>276</v>
      </c>
      <c r="CU303" t="s">
        <v>276</v>
      </c>
      <c r="CV303" t="s">
        <v>276</v>
      </c>
      <c r="CW303" t="s">
        <v>276</v>
      </c>
      <c r="CX303" t="s">
        <v>276</v>
      </c>
      <c r="CY303" t="s">
        <v>276</v>
      </c>
      <c r="CZ303" t="s">
        <v>276</v>
      </c>
      <c r="DA303" t="s">
        <v>276</v>
      </c>
      <c r="DB303" t="s">
        <v>276</v>
      </c>
      <c r="DC303" t="s">
        <v>276</v>
      </c>
      <c r="DD303" t="s">
        <v>276</v>
      </c>
      <c r="DE303" t="s">
        <v>276</v>
      </c>
    </row>
    <row r="304" spans="1:109">
      <c r="A304">
        <v>303</v>
      </c>
      <c r="B304" t="s">
        <v>272</v>
      </c>
      <c r="C304" t="s">
        <v>47</v>
      </c>
      <c r="D304">
        <v>54</v>
      </c>
      <c r="E304">
        <v>2</v>
      </c>
      <c r="F304" t="s">
        <v>79</v>
      </c>
      <c r="G304" t="s">
        <v>273</v>
      </c>
      <c r="H304">
        <v>2025</v>
      </c>
      <c r="I304">
        <v>2024</v>
      </c>
      <c r="J304">
        <v>0</v>
      </c>
      <c r="K304">
        <v>10000</v>
      </c>
      <c r="L304">
        <v>25000</v>
      </c>
      <c r="M304">
        <v>40000</v>
      </c>
      <c r="N304">
        <v>60000</v>
      </c>
      <c r="O304">
        <v>9999999</v>
      </c>
      <c r="P304">
        <v>0</v>
      </c>
      <c r="Q304">
        <v>0</v>
      </c>
      <c r="R304">
        <v>0</v>
      </c>
      <c r="S304">
        <v>0</v>
      </c>
      <c r="T304">
        <v>0</v>
      </c>
      <c r="U304">
        <v>0</v>
      </c>
      <c r="V304">
        <v>0</v>
      </c>
      <c r="W304">
        <v>2.3599999999999999E-2</v>
      </c>
      <c r="X304">
        <v>3.15E-2</v>
      </c>
      <c r="Y304">
        <v>3.5400000000000001E-2</v>
      </c>
      <c r="Z304">
        <v>4.7199999999999999E-2</v>
      </c>
      <c r="AA304">
        <v>5.1200000000000002E-2</v>
      </c>
      <c r="AB304">
        <v>0</v>
      </c>
      <c r="AC304">
        <v>0</v>
      </c>
      <c r="AD304">
        <v>0</v>
      </c>
      <c r="AE304">
        <v>0</v>
      </c>
      <c r="AF304">
        <v>0</v>
      </c>
      <c r="AG304">
        <v>0</v>
      </c>
      <c r="AH304">
        <v>0</v>
      </c>
      <c r="AI304">
        <v>0</v>
      </c>
      <c r="AJ304">
        <v>4000</v>
      </c>
      <c r="AK304" t="s">
        <v>274</v>
      </c>
      <c r="AL304">
        <v>2000</v>
      </c>
      <c r="AM304" t="s">
        <v>274</v>
      </c>
      <c r="AN304" t="s">
        <v>274</v>
      </c>
      <c r="AO304">
        <v>0</v>
      </c>
      <c r="AP304" t="s">
        <v>276</v>
      </c>
      <c r="AQ304" t="s">
        <v>276</v>
      </c>
      <c r="AR304" t="s">
        <v>276</v>
      </c>
      <c r="AS304" t="s">
        <v>276</v>
      </c>
      <c r="AT304" t="s">
        <v>276</v>
      </c>
      <c r="AU304" t="s">
        <v>276</v>
      </c>
      <c r="AV304" t="s">
        <v>276</v>
      </c>
      <c r="AW304" t="s">
        <v>276</v>
      </c>
      <c r="AX304" t="s">
        <v>276</v>
      </c>
      <c r="AY304" t="s">
        <v>276</v>
      </c>
      <c r="AZ304" t="s">
        <v>276</v>
      </c>
      <c r="BA304" t="s">
        <v>276</v>
      </c>
      <c r="BB304" t="s">
        <v>276</v>
      </c>
      <c r="BC304" t="s">
        <v>276</v>
      </c>
      <c r="BD304" t="s">
        <v>276</v>
      </c>
      <c r="BE304" t="s">
        <v>276</v>
      </c>
      <c r="BF304" t="s">
        <v>276</v>
      </c>
      <c r="BG304" t="s">
        <v>276</v>
      </c>
      <c r="BH304" t="s">
        <v>276</v>
      </c>
      <c r="BI304" t="s">
        <v>276</v>
      </c>
      <c r="BJ304" t="s">
        <v>276</v>
      </c>
      <c r="BK304" t="s">
        <v>276</v>
      </c>
      <c r="BL304" t="s">
        <v>276</v>
      </c>
      <c r="BM304" t="s">
        <v>276</v>
      </c>
      <c r="BN304" t="s">
        <v>276</v>
      </c>
      <c r="BO304" t="s">
        <v>276</v>
      </c>
      <c r="BP304" t="s">
        <v>276</v>
      </c>
      <c r="BQ304" t="s">
        <v>276</v>
      </c>
      <c r="BR304" t="s">
        <v>276</v>
      </c>
      <c r="BS304" t="s">
        <v>276</v>
      </c>
      <c r="BT304" t="s">
        <v>276</v>
      </c>
      <c r="BU304" t="s">
        <v>276</v>
      </c>
      <c r="BV304" t="s">
        <v>276</v>
      </c>
      <c r="BW304" t="s">
        <v>276</v>
      </c>
      <c r="BX304" t="s">
        <v>276</v>
      </c>
      <c r="BY304" t="s">
        <v>276</v>
      </c>
      <c r="BZ304" t="s">
        <v>276</v>
      </c>
      <c r="CA304" t="s">
        <v>276</v>
      </c>
      <c r="CB304" t="s">
        <v>276</v>
      </c>
      <c r="CC304" t="s">
        <v>276</v>
      </c>
      <c r="CD304" t="s">
        <v>276</v>
      </c>
      <c r="CE304" t="s">
        <v>276</v>
      </c>
      <c r="CF304" t="s">
        <v>276</v>
      </c>
      <c r="CG304" t="s">
        <v>276</v>
      </c>
      <c r="CH304" t="s">
        <v>276</v>
      </c>
      <c r="CI304" t="s">
        <v>276</v>
      </c>
      <c r="CJ304" t="s">
        <v>276</v>
      </c>
      <c r="CK304" t="s">
        <v>276</v>
      </c>
      <c r="CL304" t="s">
        <v>276</v>
      </c>
      <c r="CM304" t="s">
        <v>276</v>
      </c>
      <c r="CN304" t="s">
        <v>276</v>
      </c>
      <c r="CO304" t="s">
        <v>276</v>
      </c>
      <c r="CP304" t="s">
        <v>276</v>
      </c>
      <c r="CQ304" t="s">
        <v>276</v>
      </c>
      <c r="CR304" t="s">
        <v>276</v>
      </c>
      <c r="CS304" t="s">
        <v>276</v>
      </c>
      <c r="CT304" t="s">
        <v>276</v>
      </c>
      <c r="CU304" t="s">
        <v>276</v>
      </c>
      <c r="CV304" t="s">
        <v>276</v>
      </c>
      <c r="CW304" t="s">
        <v>276</v>
      </c>
      <c r="CX304" t="s">
        <v>276</v>
      </c>
      <c r="CY304" t="s">
        <v>276</v>
      </c>
      <c r="CZ304" t="s">
        <v>276</v>
      </c>
      <c r="DA304" t="s">
        <v>276</v>
      </c>
      <c r="DB304" t="s">
        <v>276</v>
      </c>
      <c r="DC304" t="s">
        <v>276</v>
      </c>
      <c r="DD304" t="s">
        <v>276</v>
      </c>
      <c r="DE304" t="s">
        <v>276</v>
      </c>
    </row>
    <row r="305" spans="1:109">
      <c r="A305">
        <v>304</v>
      </c>
      <c r="B305" t="s">
        <v>272</v>
      </c>
      <c r="C305" t="s">
        <v>48</v>
      </c>
      <c r="D305">
        <v>55</v>
      </c>
      <c r="E305">
        <v>2</v>
      </c>
      <c r="F305" t="s">
        <v>79</v>
      </c>
      <c r="G305" t="s">
        <v>273</v>
      </c>
      <c r="H305">
        <v>2025</v>
      </c>
      <c r="I305">
        <v>2024</v>
      </c>
      <c r="J305">
        <v>0</v>
      </c>
      <c r="K305">
        <v>19090</v>
      </c>
      <c r="L305">
        <v>38190</v>
      </c>
      <c r="M305">
        <v>420420</v>
      </c>
      <c r="N305">
        <v>9999999</v>
      </c>
      <c r="O305">
        <v>0</v>
      </c>
      <c r="P305">
        <v>0</v>
      </c>
      <c r="Q305">
        <v>0</v>
      </c>
      <c r="R305">
        <v>0</v>
      </c>
      <c r="S305">
        <v>0</v>
      </c>
      <c r="T305">
        <v>0</v>
      </c>
      <c r="U305">
        <v>0</v>
      </c>
      <c r="V305">
        <v>0</v>
      </c>
      <c r="W305">
        <v>3.5000000000000003E-2</v>
      </c>
      <c r="X305">
        <v>4.3999999999999997E-2</v>
      </c>
      <c r="Y305">
        <v>5.2999999999999999E-2</v>
      </c>
      <c r="Z305">
        <v>7.6499999999999999E-2</v>
      </c>
      <c r="AA305">
        <v>0</v>
      </c>
      <c r="AB305">
        <v>0</v>
      </c>
      <c r="AC305">
        <v>0</v>
      </c>
      <c r="AD305">
        <v>0</v>
      </c>
      <c r="AE305">
        <v>0</v>
      </c>
      <c r="AF305">
        <v>0</v>
      </c>
      <c r="AG305">
        <v>0</v>
      </c>
      <c r="AH305">
        <v>0</v>
      </c>
      <c r="AI305">
        <v>24490</v>
      </c>
      <c r="AJ305">
        <v>1400</v>
      </c>
      <c r="AK305" t="s">
        <v>274</v>
      </c>
      <c r="AL305">
        <v>700</v>
      </c>
      <c r="AM305" t="s">
        <v>274</v>
      </c>
      <c r="AN305" t="s">
        <v>274</v>
      </c>
      <c r="AO305">
        <v>0</v>
      </c>
      <c r="AP305" t="s">
        <v>276</v>
      </c>
      <c r="AQ305" t="s">
        <v>276</v>
      </c>
      <c r="AR305" t="s">
        <v>276</v>
      </c>
      <c r="AS305" t="s">
        <v>276</v>
      </c>
      <c r="AT305" t="s">
        <v>276</v>
      </c>
      <c r="AU305" t="s">
        <v>276</v>
      </c>
      <c r="AV305" t="s">
        <v>276</v>
      </c>
      <c r="AW305" t="s">
        <v>276</v>
      </c>
      <c r="AX305" t="s">
        <v>276</v>
      </c>
      <c r="AY305" t="s">
        <v>276</v>
      </c>
      <c r="AZ305" t="s">
        <v>276</v>
      </c>
      <c r="BA305" t="s">
        <v>276</v>
      </c>
      <c r="BB305" t="s">
        <v>276</v>
      </c>
      <c r="BC305" t="s">
        <v>276</v>
      </c>
      <c r="BD305" t="s">
        <v>276</v>
      </c>
      <c r="BE305" t="s">
        <v>276</v>
      </c>
      <c r="BF305" t="s">
        <v>276</v>
      </c>
      <c r="BG305" t="s">
        <v>276</v>
      </c>
      <c r="BH305" t="s">
        <v>276</v>
      </c>
      <c r="BI305" t="s">
        <v>276</v>
      </c>
      <c r="BJ305" t="s">
        <v>276</v>
      </c>
      <c r="BK305" t="s">
        <v>276</v>
      </c>
      <c r="BL305" t="s">
        <v>276</v>
      </c>
      <c r="BM305" t="s">
        <v>276</v>
      </c>
      <c r="BN305" t="s">
        <v>276</v>
      </c>
      <c r="BO305" t="s">
        <v>276</v>
      </c>
      <c r="BP305" t="s">
        <v>276</v>
      </c>
      <c r="BQ305" t="s">
        <v>276</v>
      </c>
      <c r="BR305" t="s">
        <v>276</v>
      </c>
      <c r="BS305" t="s">
        <v>276</v>
      </c>
      <c r="BT305" t="s">
        <v>276</v>
      </c>
      <c r="BU305" t="s">
        <v>276</v>
      </c>
      <c r="BV305" t="s">
        <v>276</v>
      </c>
      <c r="BW305" t="s">
        <v>276</v>
      </c>
      <c r="BX305" t="s">
        <v>276</v>
      </c>
      <c r="BY305" t="s">
        <v>276</v>
      </c>
      <c r="BZ305" t="s">
        <v>276</v>
      </c>
      <c r="CA305" t="s">
        <v>276</v>
      </c>
      <c r="CB305" t="s">
        <v>276</v>
      </c>
      <c r="CC305" t="s">
        <v>276</v>
      </c>
      <c r="CD305" t="s">
        <v>276</v>
      </c>
      <c r="CE305" t="s">
        <v>276</v>
      </c>
      <c r="CF305" t="s">
        <v>276</v>
      </c>
      <c r="CG305" t="s">
        <v>276</v>
      </c>
      <c r="CH305" t="s">
        <v>276</v>
      </c>
      <c r="CI305" t="s">
        <v>276</v>
      </c>
      <c r="CJ305" t="s">
        <v>276</v>
      </c>
      <c r="CK305" t="s">
        <v>276</v>
      </c>
      <c r="CL305" t="s">
        <v>276</v>
      </c>
      <c r="CM305" t="s">
        <v>276</v>
      </c>
      <c r="CN305" t="s">
        <v>276</v>
      </c>
      <c r="CO305" t="s">
        <v>276</v>
      </c>
      <c r="CP305" t="s">
        <v>276</v>
      </c>
      <c r="CQ305" t="s">
        <v>276</v>
      </c>
      <c r="CR305" t="s">
        <v>276</v>
      </c>
      <c r="CS305" t="s">
        <v>276</v>
      </c>
      <c r="CT305" t="s">
        <v>276</v>
      </c>
      <c r="CU305" t="s">
        <v>276</v>
      </c>
      <c r="CV305">
        <v>27519</v>
      </c>
      <c r="CW305">
        <v>0.197779124</v>
      </c>
      <c r="CX305" t="s">
        <v>276</v>
      </c>
      <c r="CY305" t="s">
        <v>276</v>
      </c>
      <c r="CZ305" t="s">
        <v>276</v>
      </c>
      <c r="DA305" t="s">
        <v>276</v>
      </c>
      <c r="DB305" t="s">
        <v>276</v>
      </c>
      <c r="DC305" t="s">
        <v>276</v>
      </c>
      <c r="DD305" t="s">
        <v>276</v>
      </c>
      <c r="DE305" t="s">
        <v>276</v>
      </c>
    </row>
    <row r="306" spans="1:109">
      <c r="A306">
        <v>305</v>
      </c>
      <c r="B306" t="s">
        <v>272</v>
      </c>
      <c r="C306" t="s">
        <v>49</v>
      </c>
      <c r="D306">
        <v>56</v>
      </c>
      <c r="E306">
        <v>2</v>
      </c>
      <c r="F306" t="s">
        <v>79</v>
      </c>
      <c r="G306" t="s">
        <v>273</v>
      </c>
      <c r="H306">
        <v>2025</v>
      </c>
      <c r="I306">
        <v>2024</v>
      </c>
      <c r="J306">
        <v>0</v>
      </c>
      <c r="K306">
        <v>9999999</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t="s">
        <v>274</v>
      </c>
      <c r="AL306">
        <v>0</v>
      </c>
      <c r="AM306" t="s">
        <v>274</v>
      </c>
      <c r="AN306" t="s">
        <v>274</v>
      </c>
      <c r="AO306">
        <v>0</v>
      </c>
      <c r="AP306" t="s">
        <v>276</v>
      </c>
      <c r="AQ306" t="s">
        <v>276</v>
      </c>
      <c r="AR306" t="s">
        <v>276</v>
      </c>
      <c r="AS306" t="s">
        <v>276</v>
      </c>
      <c r="AT306" t="s">
        <v>276</v>
      </c>
      <c r="AU306" t="s">
        <v>276</v>
      </c>
      <c r="AV306" t="s">
        <v>276</v>
      </c>
      <c r="AW306" t="s">
        <v>276</v>
      </c>
      <c r="AX306" t="s">
        <v>276</v>
      </c>
      <c r="AY306" t="s">
        <v>276</v>
      </c>
      <c r="AZ306" t="s">
        <v>276</v>
      </c>
      <c r="BA306" t="s">
        <v>276</v>
      </c>
      <c r="BB306" t="s">
        <v>276</v>
      </c>
      <c r="BC306" t="s">
        <v>276</v>
      </c>
      <c r="BD306" t="s">
        <v>276</v>
      </c>
      <c r="BE306" t="s">
        <v>276</v>
      </c>
      <c r="BF306" t="s">
        <v>276</v>
      </c>
      <c r="BG306" t="s">
        <v>276</v>
      </c>
      <c r="BH306" t="s">
        <v>276</v>
      </c>
      <c r="BI306" t="s">
        <v>276</v>
      </c>
      <c r="BJ306" t="s">
        <v>276</v>
      </c>
      <c r="BK306" t="s">
        <v>276</v>
      </c>
      <c r="BL306" t="s">
        <v>276</v>
      </c>
      <c r="BM306" t="s">
        <v>276</v>
      </c>
      <c r="BN306" t="s">
        <v>276</v>
      </c>
      <c r="BO306" t="s">
        <v>276</v>
      </c>
      <c r="BP306" t="s">
        <v>276</v>
      </c>
      <c r="BQ306" t="s">
        <v>276</v>
      </c>
      <c r="BR306" t="s">
        <v>276</v>
      </c>
      <c r="BS306" t="s">
        <v>276</v>
      </c>
      <c r="BT306" t="s">
        <v>276</v>
      </c>
      <c r="BU306" t="s">
        <v>276</v>
      </c>
      <c r="BV306" t="s">
        <v>276</v>
      </c>
      <c r="BW306" t="s">
        <v>276</v>
      </c>
      <c r="BX306" t="s">
        <v>276</v>
      </c>
      <c r="BY306" t="s">
        <v>276</v>
      </c>
      <c r="BZ306" t="s">
        <v>276</v>
      </c>
      <c r="CA306" t="s">
        <v>276</v>
      </c>
      <c r="CB306" t="s">
        <v>276</v>
      </c>
      <c r="CC306" t="s">
        <v>276</v>
      </c>
      <c r="CD306" t="s">
        <v>276</v>
      </c>
      <c r="CE306" t="s">
        <v>276</v>
      </c>
      <c r="CF306" t="s">
        <v>276</v>
      </c>
      <c r="CG306" t="s">
        <v>276</v>
      </c>
      <c r="CH306" t="s">
        <v>276</v>
      </c>
      <c r="CI306" t="s">
        <v>276</v>
      </c>
      <c r="CJ306" t="s">
        <v>276</v>
      </c>
      <c r="CK306" t="s">
        <v>276</v>
      </c>
      <c r="CL306" t="s">
        <v>276</v>
      </c>
      <c r="CM306" t="s">
        <v>276</v>
      </c>
      <c r="CN306" t="s">
        <v>276</v>
      </c>
      <c r="CO306" t="s">
        <v>276</v>
      </c>
      <c r="CP306" t="s">
        <v>276</v>
      </c>
      <c r="CQ306" t="s">
        <v>276</v>
      </c>
      <c r="CR306" t="s">
        <v>276</v>
      </c>
      <c r="CS306" t="s">
        <v>276</v>
      </c>
      <c r="CT306" t="s">
        <v>276</v>
      </c>
      <c r="CU306" t="s">
        <v>276</v>
      </c>
      <c r="CV306" t="s">
        <v>276</v>
      </c>
      <c r="CW306" t="s">
        <v>276</v>
      </c>
      <c r="CX306" t="s">
        <v>276</v>
      </c>
      <c r="CY306" t="s">
        <v>276</v>
      </c>
      <c r="CZ306" t="s">
        <v>276</v>
      </c>
      <c r="DA306" t="s">
        <v>276</v>
      </c>
      <c r="DB306" t="s">
        <v>276</v>
      </c>
      <c r="DC306" t="s">
        <v>276</v>
      </c>
      <c r="DD306" t="s">
        <v>276</v>
      </c>
      <c r="DE306" t="s">
        <v>276</v>
      </c>
    </row>
    <row r="307" spans="1:109">
      <c r="A307">
        <v>306</v>
      </c>
      <c r="B307" t="s">
        <v>272</v>
      </c>
      <c r="C307" t="s">
        <v>278</v>
      </c>
      <c r="D307">
        <v>11</v>
      </c>
      <c r="E307">
        <v>2</v>
      </c>
      <c r="F307" t="s">
        <v>79</v>
      </c>
      <c r="G307" t="s">
        <v>273</v>
      </c>
      <c r="H307">
        <v>2025</v>
      </c>
      <c r="I307">
        <v>2024</v>
      </c>
      <c r="J307">
        <v>0</v>
      </c>
      <c r="K307">
        <v>10000</v>
      </c>
      <c r="L307">
        <v>40000</v>
      </c>
      <c r="M307">
        <v>60000</v>
      </c>
      <c r="N307">
        <v>250000</v>
      </c>
      <c r="O307" s="78">
        <v>500000</v>
      </c>
      <c r="P307" s="78">
        <v>1000000</v>
      </c>
      <c r="Q307">
        <v>9999999</v>
      </c>
      <c r="R307">
        <v>0</v>
      </c>
      <c r="S307">
        <v>0</v>
      </c>
      <c r="T307">
        <v>0</v>
      </c>
      <c r="U307">
        <v>0</v>
      </c>
      <c r="V307">
        <v>0</v>
      </c>
      <c r="W307">
        <v>0.04</v>
      </c>
      <c r="X307">
        <v>0.06</v>
      </c>
      <c r="Y307">
        <v>6.5000000000000002E-2</v>
      </c>
      <c r="Z307">
        <v>8.5000000000000006E-2</v>
      </c>
      <c r="AA307">
        <v>9.2499999999999999E-2</v>
      </c>
      <c r="AB307">
        <v>9.7500000000000003E-2</v>
      </c>
      <c r="AC307">
        <v>0.1075</v>
      </c>
      <c r="AD307">
        <v>0</v>
      </c>
      <c r="AE307">
        <v>0</v>
      </c>
      <c r="AF307">
        <v>0</v>
      </c>
      <c r="AG307">
        <v>0</v>
      </c>
      <c r="AH307">
        <v>0</v>
      </c>
      <c r="AI307">
        <v>29200</v>
      </c>
      <c r="AJ307">
        <v>0</v>
      </c>
      <c r="AK307" t="s">
        <v>274</v>
      </c>
      <c r="AL307">
        <v>0</v>
      </c>
      <c r="AM307" t="s">
        <v>274</v>
      </c>
      <c r="AN307" t="s">
        <v>274</v>
      </c>
      <c r="AO307">
        <v>0</v>
      </c>
      <c r="AP307" t="s">
        <v>276</v>
      </c>
      <c r="AQ307" t="s">
        <v>276</v>
      </c>
      <c r="AR307" t="s">
        <v>276</v>
      </c>
      <c r="AS307" t="s">
        <v>276</v>
      </c>
      <c r="AT307" t="s">
        <v>276</v>
      </c>
      <c r="AU307" t="s">
        <v>276</v>
      </c>
      <c r="AV307" t="s">
        <v>276</v>
      </c>
      <c r="AW307" t="s">
        <v>276</v>
      </c>
      <c r="AX307" t="s">
        <v>276</v>
      </c>
      <c r="AY307" t="s">
        <v>276</v>
      </c>
      <c r="AZ307" t="s">
        <v>276</v>
      </c>
      <c r="BA307" t="s">
        <v>276</v>
      </c>
      <c r="BB307" t="s">
        <v>276</v>
      </c>
      <c r="BC307" t="s">
        <v>276</v>
      </c>
      <c r="BD307" t="s">
        <v>276</v>
      </c>
      <c r="BE307" t="s">
        <v>276</v>
      </c>
      <c r="BF307" t="s">
        <v>276</v>
      </c>
      <c r="BG307" t="s">
        <v>276</v>
      </c>
      <c r="BH307" t="s">
        <v>276</v>
      </c>
      <c r="BI307" t="s">
        <v>276</v>
      </c>
      <c r="BJ307" t="s">
        <v>276</v>
      </c>
      <c r="BK307" t="s">
        <v>276</v>
      </c>
      <c r="BL307" t="s">
        <v>276</v>
      </c>
      <c r="BM307" t="s">
        <v>276</v>
      </c>
      <c r="BN307" t="s">
        <v>276</v>
      </c>
      <c r="BO307" t="s">
        <v>276</v>
      </c>
      <c r="BP307" t="s">
        <v>276</v>
      </c>
      <c r="BQ307" t="s">
        <v>276</v>
      </c>
      <c r="BR307" t="s">
        <v>276</v>
      </c>
      <c r="BS307" t="s">
        <v>276</v>
      </c>
      <c r="BT307" t="s">
        <v>276</v>
      </c>
      <c r="BU307" t="s">
        <v>276</v>
      </c>
      <c r="BV307" t="s">
        <v>276</v>
      </c>
      <c r="BW307" t="s">
        <v>276</v>
      </c>
      <c r="BX307" t="s">
        <v>276</v>
      </c>
      <c r="BY307" t="s">
        <v>276</v>
      </c>
      <c r="BZ307" t="s">
        <v>276</v>
      </c>
      <c r="CA307" t="s">
        <v>276</v>
      </c>
      <c r="CB307" t="s">
        <v>276</v>
      </c>
      <c r="CC307" t="s">
        <v>276</v>
      </c>
      <c r="CD307" t="s">
        <v>276</v>
      </c>
      <c r="CE307" t="s">
        <v>276</v>
      </c>
      <c r="CF307" t="s">
        <v>276</v>
      </c>
      <c r="CG307" t="s">
        <v>276</v>
      </c>
      <c r="CH307" t="s">
        <v>276</v>
      </c>
      <c r="CI307" t="s">
        <v>276</v>
      </c>
      <c r="CJ307" t="s">
        <v>276</v>
      </c>
      <c r="CK307" t="s">
        <v>276</v>
      </c>
      <c r="CL307" t="s">
        <v>276</v>
      </c>
      <c r="CM307" t="s">
        <v>276</v>
      </c>
      <c r="CN307" t="s">
        <v>276</v>
      </c>
      <c r="CO307" t="s">
        <v>276</v>
      </c>
      <c r="CP307" t="s">
        <v>276</v>
      </c>
      <c r="CQ307" t="s">
        <v>276</v>
      </c>
      <c r="CR307" t="s">
        <v>276</v>
      </c>
      <c r="CS307" t="s">
        <v>276</v>
      </c>
      <c r="CT307" t="s">
        <v>276</v>
      </c>
      <c r="CU307" t="s">
        <v>276</v>
      </c>
      <c r="CV307" t="s">
        <v>276</v>
      </c>
      <c r="CW307" t="s">
        <v>276</v>
      </c>
      <c r="CX307" t="s">
        <v>276</v>
      </c>
      <c r="CY307" t="s">
        <v>276</v>
      </c>
      <c r="CZ307" t="s">
        <v>276</v>
      </c>
      <c r="DA307" t="s">
        <v>276</v>
      </c>
      <c r="DB307" t="s">
        <v>276</v>
      </c>
      <c r="DC307" t="s">
        <v>276</v>
      </c>
      <c r="DD307" t="s">
        <v>276</v>
      </c>
      <c r="DE307" t="s">
        <v>276</v>
      </c>
    </row>
    <row r="308" spans="1:109">
      <c r="A308">
        <v>307</v>
      </c>
      <c r="B308" t="s">
        <v>272</v>
      </c>
      <c r="C308" t="s">
        <v>0</v>
      </c>
      <c r="D308">
        <v>1</v>
      </c>
      <c r="E308">
        <v>3</v>
      </c>
      <c r="F308" t="s">
        <v>81</v>
      </c>
      <c r="G308" t="s">
        <v>273</v>
      </c>
      <c r="H308">
        <v>2025</v>
      </c>
      <c r="I308">
        <v>2024</v>
      </c>
      <c r="J308">
        <v>0</v>
      </c>
      <c r="K308">
        <v>500</v>
      </c>
      <c r="L308">
        <v>3000</v>
      </c>
      <c r="M308">
        <v>9999999</v>
      </c>
      <c r="N308">
        <v>0</v>
      </c>
      <c r="O308">
        <v>0</v>
      </c>
      <c r="P308">
        <v>0</v>
      </c>
      <c r="Q308">
        <v>0</v>
      </c>
      <c r="R308">
        <v>0</v>
      </c>
      <c r="S308">
        <v>0</v>
      </c>
      <c r="T308">
        <v>0</v>
      </c>
      <c r="U308">
        <v>0</v>
      </c>
      <c r="V308">
        <v>0</v>
      </c>
      <c r="W308">
        <v>0.02</v>
      </c>
      <c r="X308">
        <v>0.04</v>
      </c>
      <c r="Y308">
        <v>0.05</v>
      </c>
      <c r="Z308">
        <v>0</v>
      </c>
      <c r="AA308">
        <v>0</v>
      </c>
      <c r="AB308">
        <v>0</v>
      </c>
      <c r="AC308">
        <v>0</v>
      </c>
      <c r="AD308">
        <v>0</v>
      </c>
      <c r="AE308">
        <v>0</v>
      </c>
      <c r="AF308">
        <v>0</v>
      </c>
      <c r="AG308">
        <v>0</v>
      </c>
      <c r="AH308">
        <v>0</v>
      </c>
      <c r="AI308">
        <v>3000</v>
      </c>
      <c r="AJ308">
        <v>1500</v>
      </c>
      <c r="AK308" t="s">
        <v>274</v>
      </c>
      <c r="AL308">
        <v>1000</v>
      </c>
      <c r="AM308" t="s">
        <v>274</v>
      </c>
      <c r="AN308" t="s">
        <v>275</v>
      </c>
      <c r="AO308">
        <v>0</v>
      </c>
      <c r="AP308">
        <v>25999</v>
      </c>
      <c r="AQ308">
        <v>0.05</v>
      </c>
      <c r="AR308">
        <v>2500</v>
      </c>
      <c r="AS308">
        <v>50000</v>
      </c>
      <c r="AT308" s="78">
        <v>100000</v>
      </c>
      <c r="AU308">
        <v>500</v>
      </c>
      <c r="AV308">
        <v>300</v>
      </c>
      <c r="AW308" t="s">
        <v>276</v>
      </c>
      <c r="AX308" t="s">
        <v>276</v>
      </c>
      <c r="AY308" t="s">
        <v>276</v>
      </c>
      <c r="AZ308" t="s">
        <v>276</v>
      </c>
      <c r="BA308" t="s">
        <v>276</v>
      </c>
      <c r="BB308" t="s">
        <v>276</v>
      </c>
      <c r="BC308" t="s">
        <v>276</v>
      </c>
      <c r="BD308" t="s">
        <v>276</v>
      </c>
      <c r="BE308" t="s">
        <v>276</v>
      </c>
      <c r="BF308" t="s">
        <v>276</v>
      </c>
      <c r="BG308" t="s">
        <v>276</v>
      </c>
      <c r="BH308" t="s">
        <v>276</v>
      </c>
      <c r="BI308" t="s">
        <v>276</v>
      </c>
      <c r="BJ308" t="s">
        <v>276</v>
      </c>
      <c r="BK308" t="s">
        <v>276</v>
      </c>
      <c r="BL308" t="s">
        <v>276</v>
      </c>
      <c r="BM308" t="s">
        <v>276</v>
      </c>
      <c r="BN308" t="s">
        <v>276</v>
      </c>
      <c r="BO308" t="s">
        <v>276</v>
      </c>
      <c r="BP308" t="s">
        <v>276</v>
      </c>
      <c r="BQ308" t="s">
        <v>276</v>
      </c>
      <c r="BR308" t="s">
        <v>276</v>
      </c>
      <c r="BS308" t="s">
        <v>276</v>
      </c>
      <c r="BT308" t="s">
        <v>276</v>
      </c>
      <c r="BU308" t="s">
        <v>276</v>
      </c>
      <c r="BV308" t="s">
        <v>276</v>
      </c>
      <c r="BW308" t="s">
        <v>276</v>
      </c>
      <c r="BX308" t="s">
        <v>276</v>
      </c>
      <c r="BY308" t="s">
        <v>276</v>
      </c>
      <c r="BZ308" t="s">
        <v>276</v>
      </c>
      <c r="CA308" t="s">
        <v>276</v>
      </c>
      <c r="CB308" t="s">
        <v>276</v>
      </c>
      <c r="CC308" t="s">
        <v>276</v>
      </c>
      <c r="CD308" t="s">
        <v>276</v>
      </c>
      <c r="CE308" t="s">
        <v>276</v>
      </c>
      <c r="CF308" t="s">
        <v>276</v>
      </c>
      <c r="CG308" t="s">
        <v>276</v>
      </c>
      <c r="CH308" t="s">
        <v>276</v>
      </c>
      <c r="CI308" t="s">
        <v>276</v>
      </c>
      <c r="CJ308" t="s">
        <v>276</v>
      </c>
      <c r="CK308" t="s">
        <v>276</v>
      </c>
      <c r="CL308" t="s">
        <v>276</v>
      </c>
      <c r="CM308" t="s">
        <v>276</v>
      </c>
      <c r="CN308" t="s">
        <v>276</v>
      </c>
      <c r="CO308" t="s">
        <v>276</v>
      </c>
      <c r="CP308" t="s">
        <v>276</v>
      </c>
      <c r="CQ308" t="s">
        <v>276</v>
      </c>
      <c r="CR308" t="s">
        <v>276</v>
      </c>
      <c r="CS308" t="s">
        <v>276</v>
      </c>
      <c r="CT308" t="s">
        <v>276</v>
      </c>
      <c r="CU308" t="s">
        <v>276</v>
      </c>
      <c r="CV308" t="s">
        <v>276</v>
      </c>
      <c r="CW308" t="s">
        <v>276</v>
      </c>
      <c r="CX308" t="s">
        <v>276</v>
      </c>
      <c r="CY308" t="s">
        <v>276</v>
      </c>
      <c r="CZ308" t="s">
        <v>276</v>
      </c>
      <c r="DA308" t="s">
        <v>276</v>
      </c>
      <c r="DB308" t="s">
        <v>276</v>
      </c>
      <c r="DC308" t="s">
        <v>276</v>
      </c>
      <c r="DD308" t="s">
        <v>276</v>
      </c>
      <c r="DE308" t="s">
        <v>276</v>
      </c>
    </row>
    <row r="309" spans="1:109">
      <c r="A309">
        <v>308</v>
      </c>
      <c r="B309" t="s">
        <v>272</v>
      </c>
      <c r="C309" t="s">
        <v>1</v>
      </c>
      <c r="D309">
        <v>2</v>
      </c>
      <c r="E309">
        <v>3</v>
      </c>
      <c r="F309" t="s">
        <v>81</v>
      </c>
      <c r="G309" t="s">
        <v>273</v>
      </c>
      <c r="H309">
        <v>2025</v>
      </c>
      <c r="I309">
        <v>2024</v>
      </c>
      <c r="J309">
        <v>0</v>
      </c>
      <c r="K309">
        <v>9999999</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t="s">
        <v>274</v>
      </c>
      <c r="AL309">
        <v>0</v>
      </c>
      <c r="AM309" t="s">
        <v>274</v>
      </c>
      <c r="AN309" t="s">
        <v>274</v>
      </c>
      <c r="AO309">
        <v>0</v>
      </c>
      <c r="AP309" t="s">
        <v>276</v>
      </c>
      <c r="AQ309" t="s">
        <v>276</v>
      </c>
      <c r="AR309" t="s">
        <v>276</v>
      </c>
      <c r="AS309" t="s">
        <v>276</v>
      </c>
      <c r="AT309" t="s">
        <v>276</v>
      </c>
      <c r="AU309" t="s">
        <v>276</v>
      </c>
      <c r="AV309" t="s">
        <v>276</v>
      </c>
      <c r="AW309" t="s">
        <v>276</v>
      </c>
      <c r="AX309" t="s">
        <v>276</v>
      </c>
      <c r="AY309" t="s">
        <v>276</v>
      </c>
      <c r="AZ309" t="s">
        <v>276</v>
      </c>
      <c r="BA309" t="s">
        <v>276</v>
      </c>
      <c r="BB309" t="s">
        <v>276</v>
      </c>
      <c r="BC309" t="s">
        <v>276</v>
      </c>
      <c r="BD309" t="s">
        <v>276</v>
      </c>
      <c r="BE309" t="s">
        <v>276</v>
      </c>
      <c r="BF309" t="s">
        <v>276</v>
      </c>
      <c r="BG309" t="s">
        <v>276</v>
      </c>
      <c r="BH309" t="s">
        <v>276</v>
      </c>
      <c r="BI309" t="s">
        <v>276</v>
      </c>
      <c r="BJ309" t="s">
        <v>276</v>
      </c>
      <c r="BK309" t="s">
        <v>276</v>
      </c>
      <c r="BL309" t="s">
        <v>276</v>
      </c>
      <c r="BM309" t="s">
        <v>276</v>
      </c>
      <c r="BN309" t="s">
        <v>276</v>
      </c>
      <c r="BO309" t="s">
        <v>276</v>
      </c>
      <c r="BP309" t="s">
        <v>276</v>
      </c>
      <c r="BQ309" t="s">
        <v>276</v>
      </c>
      <c r="BR309" t="s">
        <v>276</v>
      </c>
      <c r="BS309" t="s">
        <v>276</v>
      </c>
      <c r="BT309" t="s">
        <v>276</v>
      </c>
      <c r="BU309" t="s">
        <v>276</v>
      </c>
      <c r="BV309" t="s">
        <v>276</v>
      </c>
      <c r="BW309" t="s">
        <v>276</v>
      </c>
      <c r="BX309" t="s">
        <v>276</v>
      </c>
      <c r="BY309" t="s">
        <v>276</v>
      </c>
      <c r="BZ309" t="s">
        <v>276</v>
      </c>
      <c r="CA309" t="s">
        <v>276</v>
      </c>
      <c r="CB309" t="s">
        <v>276</v>
      </c>
      <c r="CC309" t="s">
        <v>276</v>
      </c>
      <c r="CD309" t="s">
        <v>276</v>
      </c>
      <c r="CE309" t="s">
        <v>276</v>
      </c>
      <c r="CF309" t="s">
        <v>276</v>
      </c>
      <c r="CG309" t="s">
        <v>276</v>
      </c>
      <c r="CH309" t="s">
        <v>276</v>
      </c>
      <c r="CI309" t="s">
        <v>276</v>
      </c>
      <c r="CJ309" t="s">
        <v>276</v>
      </c>
      <c r="CK309" t="s">
        <v>276</v>
      </c>
      <c r="CL309" t="s">
        <v>276</v>
      </c>
      <c r="CM309" t="s">
        <v>276</v>
      </c>
      <c r="CN309" t="s">
        <v>276</v>
      </c>
      <c r="CO309" t="s">
        <v>276</v>
      </c>
      <c r="CP309" t="s">
        <v>276</v>
      </c>
      <c r="CQ309" t="s">
        <v>276</v>
      </c>
      <c r="CR309" t="s">
        <v>276</v>
      </c>
      <c r="CS309" t="s">
        <v>276</v>
      </c>
      <c r="CT309" t="s">
        <v>276</v>
      </c>
      <c r="CU309" t="s">
        <v>276</v>
      </c>
      <c r="CV309" t="s">
        <v>276</v>
      </c>
      <c r="CW309" t="s">
        <v>276</v>
      </c>
      <c r="CX309" t="s">
        <v>276</v>
      </c>
      <c r="CY309" t="s">
        <v>276</v>
      </c>
      <c r="CZ309" t="s">
        <v>276</v>
      </c>
      <c r="DA309" t="s">
        <v>276</v>
      </c>
      <c r="DB309" t="s">
        <v>276</v>
      </c>
      <c r="DC309" t="s">
        <v>276</v>
      </c>
      <c r="DD309" t="s">
        <v>276</v>
      </c>
      <c r="DE309" t="s">
        <v>276</v>
      </c>
    </row>
    <row r="310" spans="1:109">
      <c r="A310">
        <v>309</v>
      </c>
      <c r="B310" t="s">
        <v>272</v>
      </c>
      <c r="C310" t="s">
        <v>2</v>
      </c>
      <c r="D310">
        <v>4</v>
      </c>
      <c r="E310">
        <v>3</v>
      </c>
      <c r="F310" t="s">
        <v>81</v>
      </c>
      <c r="G310" t="s">
        <v>273</v>
      </c>
      <c r="H310">
        <v>2025</v>
      </c>
      <c r="I310">
        <v>2024</v>
      </c>
      <c r="J310">
        <v>0</v>
      </c>
      <c r="K310">
        <v>9999999</v>
      </c>
      <c r="L310">
        <v>0</v>
      </c>
      <c r="M310">
        <v>0</v>
      </c>
      <c r="N310">
        <v>0</v>
      </c>
      <c r="O310">
        <v>0</v>
      </c>
      <c r="P310">
        <v>0</v>
      </c>
      <c r="Q310">
        <v>0</v>
      </c>
      <c r="R310">
        <v>0</v>
      </c>
      <c r="S310">
        <v>0</v>
      </c>
      <c r="T310">
        <v>0</v>
      </c>
      <c r="U310">
        <v>0</v>
      </c>
      <c r="V310">
        <v>0</v>
      </c>
      <c r="W310">
        <v>2.5000000000000001E-2</v>
      </c>
      <c r="X310">
        <v>0</v>
      </c>
      <c r="Y310">
        <v>0</v>
      </c>
      <c r="Z310">
        <v>0</v>
      </c>
      <c r="AA310">
        <v>0</v>
      </c>
      <c r="AB310">
        <v>0</v>
      </c>
      <c r="AC310">
        <v>0</v>
      </c>
      <c r="AD310">
        <v>0</v>
      </c>
      <c r="AE310">
        <v>0</v>
      </c>
      <c r="AF310">
        <v>0</v>
      </c>
      <c r="AG310">
        <v>0</v>
      </c>
      <c r="AH310">
        <v>0</v>
      </c>
      <c r="AI310">
        <v>14600</v>
      </c>
      <c r="AJ310">
        <v>0</v>
      </c>
      <c r="AK310" t="s">
        <v>274</v>
      </c>
      <c r="AL310">
        <v>100</v>
      </c>
      <c r="AM310" t="s">
        <v>275</v>
      </c>
      <c r="AN310" t="s">
        <v>274</v>
      </c>
      <c r="AO310">
        <v>0</v>
      </c>
      <c r="AP310" t="s">
        <v>276</v>
      </c>
      <c r="AQ310" t="s">
        <v>276</v>
      </c>
      <c r="AR310" t="s">
        <v>276</v>
      </c>
      <c r="AS310" t="s">
        <v>276</v>
      </c>
      <c r="AT310" t="s">
        <v>276</v>
      </c>
      <c r="AU310" t="s">
        <v>276</v>
      </c>
      <c r="AV310" t="s">
        <v>276</v>
      </c>
      <c r="AW310">
        <v>25</v>
      </c>
      <c r="AX310">
        <v>17</v>
      </c>
      <c r="AY310">
        <v>19</v>
      </c>
      <c r="AZ310" t="s">
        <v>276</v>
      </c>
      <c r="BA310" t="s">
        <v>276</v>
      </c>
      <c r="BB310" t="s">
        <v>276</v>
      </c>
      <c r="BC310" t="s">
        <v>276</v>
      </c>
      <c r="BD310" t="s">
        <v>276</v>
      </c>
      <c r="BE310" t="s">
        <v>276</v>
      </c>
      <c r="BF310" t="s">
        <v>276</v>
      </c>
      <c r="BG310" t="s">
        <v>276</v>
      </c>
      <c r="BH310" t="s">
        <v>276</v>
      </c>
      <c r="BI310" t="s">
        <v>276</v>
      </c>
      <c r="BJ310" t="s">
        <v>276</v>
      </c>
      <c r="BK310" t="s">
        <v>276</v>
      </c>
      <c r="BL310" t="s">
        <v>276</v>
      </c>
      <c r="BM310" t="s">
        <v>276</v>
      </c>
      <c r="BN310" t="s">
        <v>276</v>
      </c>
      <c r="BO310" t="s">
        <v>276</v>
      </c>
      <c r="BP310" t="s">
        <v>276</v>
      </c>
      <c r="BQ310" t="s">
        <v>276</v>
      </c>
      <c r="BR310" t="s">
        <v>276</v>
      </c>
      <c r="BS310" t="s">
        <v>276</v>
      </c>
      <c r="BT310" t="s">
        <v>276</v>
      </c>
      <c r="BU310" t="s">
        <v>276</v>
      </c>
      <c r="BV310" t="s">
        <v>276</v>
      </c>
      <c r="BW310" t="s">
        <v>276</v>
      </c>
      <c r="BX310" t="s">
        <v>276</v>
      </c>
      <c r="BY310" t="s">
        <v>276</v>
      </c>
      <c r="BZ310" t="s">
        <v>276</v>
      </c>
      <c r="CA310" t="s">
        <v>276</v>
      </c>
      <c r="CB310" t="s">
        <v>276</v>
      </c>
      <c r="CC310" t="s">
        <v>276</v>
      </c>
      <c r="CD310" t="s">
        <v>276</v>
      </c>
      <c r="CE310" t="s">
        <v>276</v>
      </c>
      <c r="CF310" t="s">
        <v>276</v>
      </c>
      <c r="CG310" t="s">
        <v>276</v>
      </c>
      <c r="CH310" t="s">
        <v>276</v>
      </c>
      <c r="CI310" t="s">
        <v>276</v>
      </c>
      <c r="CJ310" t="s">
        <v>276</v>
      </c>
      <c r="CK310" t="s">
        <v>276</v>
      </c>
      <c r="CL310" t="s">
        <v>276</v>
      </c>
      <c r="CM310" t="s">
        <v>276</v>
      </c>
      <c r="CN310" t="s">
        <v>276</v>
      </c>
      <c r="CO310" t="s">
        <v>276</v>
      </c>
      <c r="CP310" t="s">
        <v>276</v>
      </c>
      <c r="CQ310" t="s">
        <v>276</v>
      </c>
      <c r="CR310" t="s">
        <v>276</v>
      </c>
      <c r="CS310" t="s">
        <v>276</v>
      </c>
      <c r="CT310" t="s">
        <v>276</v>
      </c>
      <c r="CU310" t="s">
        <v>276</v>
      </c>
      <c r="CV310" t="s">
        <v>276</v>
      </c>
      <c r="CW310" t="s">
        <v>276</v>
      </c>
      <c r="CX310" t="s">
        <v>276</v>
      </c>
      <c r="CY310" t="s">
        <v>276</v>
      </c>
      <c r="CZ310" t="s">
        <v>276</v>
      </c>
      <c r="DA310" t="s">
        <v>276</v>
      </c>
      <c r="DB310" t="s">
        <v>276</v>
      </c>
      <c r="DC310" t="s">
        <v>276</v>
      </c>
      <c r="DD310" t="s">
        <v>276</v>
      </c>
      <c r="DE310" t="s">
        <v>276</v>
      </c>
    </row>
    <row r="311" spans="1:109">
      <c r="A311">
        <v>310</v>
      </c>
      <c r="B311" t="s">
        <v>272</v>
      </c>
      <c r="C311" t="s">
        <v>3</v>
      </c>
      <c r="D311">
        <v>5</v>
      </c>
      <c r="E311">
        <v>3</v>
      </c>
      <c r="F311" t="s">
        <v>81</v>
      </c>
      <c r="G311" t="s">
        <v>273</v>
      </c>
      <c r="H311">
        <v>2025</v>
      </c>
      <c r="I311">
        <v>2024</v>
      </c>
      <c r="J311">
        <v>0</v>
      </c>
      <c r="K311">
        <v>4400</v>
      </c>
      <c r="L311">
        <v>8800</v>
      </c>
      <c r="M311">
        <v>9999999</v>
      </c>
      <c r="N311">
        <v>0</v>
      </c>
      <c r="O311">
        <v>0</v>
      </c>
      <c r="P311">
        <v>0</v>
      </c>
      <c r="Q311">
        <v>0</v>
      </c>
      <c r="R311">
        <v>0</v>
      </c>
      <c r="S311">
        <v>0</v>
      </c>
      <c r="T311">
        <v>0</v>
      </c>
      <c r="U311">
        <v>0</v>
      </c>
      <c r="V311">
        <v>0</v>
      </c>
      <c r="W311">
        <v>0.02</v>
      </c>
      <c r="X311">
        <v>0.04</v>
      </c>
      <c r="Y311">
        <v>4.3999999999999997E-2</v>
      </c>
      <c r="Z311">
        <v>0</v>
      </c>
      <c r="AA311">
        <v>0</v>
      </c>
      <c r="AB311">
        <v>0</v>
      </c>
      <c r="AC311">
        <v>0</v>
      </c>
      <c r="AD311">
        <v>0</v>
      </c>
      <c r="AE311">
        <v>0</v>
      </c>
      <c r="AF311">
        <v>0</v>
      </c>
      <c r="AG311">
        <v>0</v>
      </c>
      <c r="AH311">
        <v>0</v>
      </c>
      <c r="AI311">
        <v>2340</v>
      </c>
      <c r="AJ311">
        <v>29</v>
      </c>
      <c r="AK311" t="s">
        <v>275</v>
      </c>
      <c r="AL311">
        <v>29</v>
      </c>
      <c r="AM311" t="s">
        <v>275</v>
      </c>
      <c r="AN311" t="s">
        <v>274</v>
      </c>
      <c r="AO311">
        <v>0</v>
      </c>
      <c r="AP311" t="s">
        <v>276</v>
      </c>
      <c r="AQ311" t="s">
        <v>276</v>
      </c>
      <c r="AR311" t="s">
        <v>276</v>
      </c>
      <c r="AS311" t="s">
        <v>276</v>
      </c>
      <c r="AT311" t="s">
        <v>276</v>
      </c>
      <c r="AU311" t="s">
        <v>276</v>
      </c>
      <c r="AV311" t="s">
        <v>276</v>
      </c>
      <c r="AW311" t="s">
        <v>276</v>
      </c>
      <c r="AX311" t="s">
        <v>276</v>
      </c>
      <c r="AY311" t="s">
        <v>276</v>
      </c>
      <c r="AZ311">
        <v>0</v>
      </c>
      <c r="BA311">
        <v>5300</v>
      </c>
      <c r="BB311">
        <v>10600</v>
      </c>
      <c r="BC311">
        <v>15100</v>
      </c>
      <c r="BD311">
        <v>25000</v>
      </c>
      <c r="BE311">
        <v>87000</v>
      </c>
      <c r="BF311">
        <v>0</v>
      </c>
      <c r="BG311">
        <v>0.02</v>
      </c>
      <c r="BH311">
        <v>0.03</v>
      </c>
      <c r="BI311">
        <v>3.4000000000000002E-2</v>
      </c>
      <c r="BJ311">
        <v>4.3999999999999997E-2</v>
      </c>
      <c r="BK311" t="s">
        <v>276</v>
      </c>
      <c r="BL311" t="s">
        <v>276</v>
      </c>
      <c r="BM311" t="s">
        <v>276</v>
      </c>
      <c r="BN311" t="s">
        <v>276</v>
      </c>
      <c r="BO311" t="s">
        <v>276</v>
      </c>
      <c r="BP311" t="s">
        <v>276</v>
      </c>
      <c r="BQ311" t="s">
        <v>276</v>
      </c>
      <c r="BR311" t="s">
        <v>276</v>
      </c>
      <c r="BS311" t="s">
        <v>276</v>
      </c>
      <c r="BT311" t="s">
        <v>276</v>
      </c>
      <c r="BU311" t="s">
        <v>276</v>
      </c>
      <c r="BV311" t="s">
        <v>276</v>
      </c>
      <c r="BW311" t="s">
        <v>276</v>
      </c>
      <c r="BX311" t="s">
        <v>276</v>
      </c>
      <c r="BY311" t="s">
        <v>276</v>
      </c>
      <c r="BZ311" t="s">
        <v>276</v>
      </c>
      <c r="CA311" t="s">
        <v>276</v>
      </c>
      <c r="CB311" t="s">
        <v>276</v>
      </c>
      <c r="CC311" t="s">
        <v>276</v>
      </c>
      <c r="CD311" t="s">
        <v>276</v>
      </c>
      <c r="CE311" t="s">
        <v>276</v>
      </c>
      <c r="CF311" t="s">
        <v>276</v>
      </c>
      <c r="CG311" t="s">
        <v>276</v>
      </c>
      <c r="CH311" t="s">
        <v>276</v>
      </c>
      <c r="CI311" t="s">
        <v>276</v>
      </c>
      <c r="CJ311" t="s">
        <v>276</v>
      </c>
      <c r="CK311" t="s">
        <v>276</v>
      </c>
      <c r="CL311" t="s">
        <v>276</v>
      </c>
      <c r="CM311" t="s">
        <v>276</v>
      </c>
      <c r="CN311" t="s">
        <v>276</v>
      </c>
      <c r="CO311" t="s">
        <v>276</v>
      </c>
      <c r="CP311" t="s">
        <v>276</v>
      </c>
      <c r="CQ311" t="s">
        <v>276</v>
      </c>
      <c r="CR311" t="s">
        <v>276</v>
      </c>
      <c r="CS311" t="s">
        <v>276</v>
      </c>
      <c r="CT311" t="s">
        <v>276</v>
      </c>
      <c r="CU311" t="s">
        <v>276</v>
      </c>
      <c r="CV311" t="s">
        <v>276</v>
      </c>
      <c r="CW311" t="s">
        <v>276</v>
      </c>
      <c r="CX311">
        <v>87000</v>
      </c>
      <c r="CY311">
        <v>90800</v>
      </c>
      <c r="CZ311">
        <v>380</v>
      </c>
      <c r="DA311">
        <v>0.1</v>
      </c>
      <c r="DB311" t="s">
        <v>276</v>
      </c>
      <c r="DC311" t="s">
        <v>276</v>
      </c>
      <c r="DD311" t="s">
        <v>276</v>
      </c>
      <c r="DE311" t="s">
        <v>276</v>
      </c>
    </row>
    <row r="312" spans="1:109">
      <c r="A312">
        <v>311</v>
      </c>
      <c r="B312" t="s">
        <v>272</v>
      </c>
      <c r="C312" t="s">
        <v>4</v>
      </c>
      <c r="D312">
        <v>6</v>
      </c>
      <c r="E312">
        <v>3</v>
      </c>
      <c r="F312" t="s">
        <v>81</v>
      </c>
      <c r="G312" t="s">
        <v>273</v>
      </c>
      <c r="H312">
        <v>2025</v>
      </c>
      <c r="I312">
        <v>2024</v>
      </c>
      <c r="J312">
        <v>0</v>
      </c>
      <c r="K312">
        <v>10412</v>
      </c>
      <c r="L312">
        <v>24684</v>
      </c>
      <c r="M312">
        <v>38959</v>
      </c>
      <c r="N312">
        <v>54081</v>
      </c>
      <c r="O312">
        <v>68350</v>
      </c>
      <c r="P312">
        <v>349137</v>
      </c>
      <c r="Q312">
        <v>418961</v>
      </c>
      <c r="R312">
        <v>698271</v>
      </c>
      <c r="S312" s="78">
        <v>1000000</v>
      </c>
      <c r="T312">
        <v>9999999</v>
      </c>
      <c r="U312">
        <v>0</v>
      </c>
      <c r="V312">
        <v>0</v>
      </c>
      <c r="W312">
        <v>0.01</v>
      </c>
      <c r="X312">
        <v>0.02</v>
      </c>
      <c r="Y312">
        <v>0.04</v>
      </c>
      <c r="Z312">
        <v>0.06</v>
      </c>
      <c r="AA312">
        <v>0.08</v>
      </c>
      <c r="AB312">
        <v>9.2999999999999999E-2</v>
      </c>
      <c r="AC312">
        <v>0.10299999999999999</v>
      </c>
      <c r="AD312">
        <v>0.113</v>
      </c>
      <c r="AE312">
        <v>0.123</v>
      </c>
      <c r="AF312">
        <v>0.13300000000000001</v>
      </c>
      <c r="AG312">
        <v>0</v>
      </c>
      <c r="AH312">
        <v>0</v>
      </c>
      <c r="AI312">
        <v>5363</v>
      </c>
      <c r="AJ312">
        <v>144</v>
      </c>
      <c r="AK312" t="s">
        <v>275</v>
      </c>
      <c r="AL312">
        <v>446</v>
      </c>
      <c r="AM312" t="s">
        <v>275</v>
      </c>
      <c r="AN312" t="s">
        <v>274</v>
      </c>
      <c r="AO312">
        <v>0</v>
      </c>
      <c r="AP312" t="s">
        <v>276</v>
      </c>
      <c r="AQ312" t="s">
        <v>276</v>
      </c>
      <c r="AR312" t="s">
        <v>276</v>
      </c>
      <c r="AS312" t="s">
        <v>276</v>
      </c>
      <c r="AT312" t="s">
        <v>276</v>
      </c>
      <c r="AU312" t="s">
        <v>276</v>
      </c>
      <c r="AV312" t="s">
        <v>276</v>
      </c>
      <c r="AW312" t="s">
        <v>276</v>
      </c>
      <c r="AX312" t="s">
        <v>276</v>
      </c>
      <c r="AY312" t="s">
        <v>276</v>
      </c>
      <c r="AZ312" t="s">
        <v>276</v>
      </c>
      <c r="BA312" t="s">
        <v>276</v>
      </c>
      <c r="BB312" t="s">
        <v>276</v>
      </c>
      <c r="BC312" t="s">
        <v>276</v>
      </c>
      <c r="BD312" t="s">
        <v>276</v>
      </c>
      <c r="BE312" t="s">
        <v>276</v>
      </c>
      <c r="BF312" t="s">
        <v>276</v>
      </c>
      <c r="BG312" t="s">
        <v>276</v>
      </c>
      <c r="BH312" t="s">
        <v>276</v>
      </c>
      <c r="BI312" t="s">
        <v>276</v>
      </c>
      <c r="BJ312" t="s">
        <v>276</v>
      </c>
      <c r="BK312">
        <v>237035</v>
      </c>
      <c r="BL312">
        <v>2.3999999999999998E-3</v>
      </c>
      <c r="BM312" t="s">
        <v>276</v>
      </c>
      <c r="BN312" t="s">
        <v>276</v>
      </c>
      <c r="BO312" t="s">
        <v>276</v>
      </c>
      <c r="BP312" t="s">
        <v>276</v>
      </c>
      <c r="BQ312" t="s">
        <v>276</v>
      </c>
      <c r="BR312" t="s">
        <v>276</v>
      </c>
      <c r="BS312" t="s">
        <v>276</v>
      </c>
      <c r="BT312" t="s">
        <v>276</v>
      </c>
      <c r="BU312" t="s">
        <v>276</v>
      </c>
      <c r="BV312" t="s">
        <v>276</v>
      </c>
      <c r="BW312" t="s">
        <v>276</v>
      </c>
      <c r="BX312" t="s">
        <v>276</v>
      </c>
      <c r="BY312" t="s">
        <v>276</v>
      </c>
      <c r="BZ312" t="s">
        <v>276</v>
      </c>
      <c r="CA312" t="s">
        <v>276</v>
      </c>
      <c r="CB312" t="s">
        <v>276</v>
      </c>
      <c r="CC312" t="s">
        <v>276</v>
      </c>
      <c r="CD312" t="s">
        <v>276</v>
      </c>
      <c r="CE312" t="s">
        <v>276</v>
      </c>
      <c r="CF312" t="s">
        <v>276</v>
      </c>
      <c r="CG312" t="s">
        <v>276</v>
      </c>
      <c r="CH312" t="s">
        <v>276</v>
      </c>
      <c r="CI312" t="s">
        <v>276</v>
      </c>
      <c r="CJ312" t="s">
        <v>276</v>
      </c>
      <c r="CK312" t="s">
        <v>276</v>
      </c>
      <c r="CL312" t="s">
        <v>276</v>
      </c>
      <c r="CM312" t="s">
        <v>276</v>
      </c>
      <c r="CN312" t="s">
        <v>276</v>
      </c>
      <c r="CO312" t="s">
        <v>276</v>
      </c>
      <c r="CP312" t="s">
        <v>276</v>
      </c>
      <c r="CQ312" t="s">
        <v>276</v>
      </c>
      <c r="CR312" t="s">
        <v>276</v>
      </c>
      <c r="CS312" t="s">
        <v>276</v>
      </c>
      <c r="CT312" t="s">
        <v>276</v>
      </c>
      <c r="CU312" t="s">
        <v>276</v>
      </c>
      <c r="CV312" t="s">
        <v>276</v>
      </c>
      <c r="CW312" t="s">
        <v>276</v>
      </c>
      <c r="CX312" t="s">
        <v>276</v>
      </c>
      <c r="CY312" t="s">
        <v>276</v>
      </c>
      <c r="CZ312" t="s">
        <v>276</v>
      </c>
      <c r="DA312" t="s">
        <v>276</v>
      </c>
      <c r="DB312" t="s">
        <v>276</v>
      </c>
      <c r="DC312" t="s">
        <v>276</v>
      </c>
      <c r="DD312" t="s">
        <v>276</v>
      </c>
      <c r="DE312" t="s">
        <v>276</v>
      </c>
    </row>
    <row r="313" spans="1:109">
      <c r="A313">
        <v>312</v>
      </c>
      <c r="B313" t="s">
        <v>272</v>
      </c>
      <c r="C313" t="s">
        <v>5</v>
      </c>
      <c r="D313">
        <v>8</v>
      </c>
      <c r="E313">
        <v>3</v>
      </c>
      <c r="F313" t="s">
        <v>81</v>
      </c>
      <c r="G313" t="s">
        <v>273</v>
      </c>
      <c r="H313">
        <v>2025</v>
      </c>
      <c r="I313">
        <v>2024</v>
      </c>
      <c r="J313">
        <v>0</v>
      </c>
      <c r="K313">
        <v>9999999</v>
      </c>
      <c r="L313">
        <v>0</v>
      </c>
      <c r="M313">
        <v>0</v>
      </c>
      <c r="N313">
        <v>0</v>
      </c>
      <c r="O313">
        <v>0</v>
      </c>
      <c r="P313">
        <v>0</v>
      </c>
      <c r="Q313">
        <v>0</v>
      </c>
      <c r="R313">
        <v>0</v>
      </c>
      <c r="S313">
        <v>0</v>
      </c>
      <c r="T313">
        <v>0</v>
      </c>
      <c r="U313">
        <v>0</v>
      </c>
      <c r="V313">
        <v>0</v>
      </c>
      <c r="W313">
        <v>4.3999999999999997E-2</v>
      </c>
      <c r="X313">
        <v>0</v>
      </c>
      <c r="Y313">
        <v>0</v>
      </c>
      <c r="Z313">
        <v>0</v>
      </c>
      <c r="AA313">
        <v>0</v>
      </c>
      <c r="AB313">
        <v>0</v>
      </c>
      <c r="AC313">
        <v>0</v>
      </c>
      <c r="AD313">
        <v>0</v>
      </c>
      <c r="AE313">
        <v>0</v>
      </c>
      <c r="AF313">
        <v>0</v>
      </c>
      <c r="AG313">
        <v>0</v>
      </c>
      <c r="AH313">
        <v>0</v>
      </c>
      <c r="AI313">
        <v>14600</v>
      </c>
      <c r="AJ313">
        <v>0</v>
      </c>
      <c r="AK313" t="s">
        <v>274</v>
      </c>
      <c r="AL313">
        <v>0</v>
      </c>
      <c r="AM313" t="s">
        <v>274</v>
      </c>
      <c r="AN313" t="s">
        <v>274</v>
      </c>
      <c r="AO313">
        <v>0</v>
      </c>
      <c r="AP313" t="s">
        <v>276</v>
      </c>
      <c r="AQ313" t="s">
        <v>276</v>
      </c>
      <c r="AR313" t="s">
        <v>276</v>
      </c>
      <c r="AS313" t="s">
        <v>276</v>
      </c>
      <c r="AT313" t="s">
        <v>276</v>
      </c>
      <c r="AU313" t="s">
        <v>276</v>
      </c>
      <c r="AV313" t="s">
        <v>276</v>
      </c>
      <c r="AW313" t="s">
        <v>276</v>
      </c>
      <c r="AX313" t="s">
        <v>276</v>
      </c>
      <c r="AY313" t="s">
        <v>276</v>
      </c>
      <c r="AZ313" t="s">
        <v>276</v>
      </c>
      <c r="BA313" t="s">
        <v>276</v>
      </c>
      <c r="BB313" t="s">
        <v>276</v>
      </c>
      <c r="BC313" t="s">
        <v>276</v>
      </c>
      <c r="BD313" t="s">
        <v>276</v>
      </c>
      <c r="BE313" t="s">
        <v>276</v>
      </c>
      <c r="BF313" t="s">
        <v>276</v>
      </c>
      <c r="BG313" t="s">
        <v>276</v>
      </c>
      <c r="BH313" t="s">
        <v>276</v>
      </c>
      <c r="BI313" t="s">
        <v>276</v>
      </c>
      <c r="BJ313" t="s">
        <v>276</v>
      </c>
      <c r="BK313" t="s">
        <v>276</v>
      </c>
      <c r="BL313" t="s">
        <v>276</v>
      </c>
      <c r="BM313" t="s">
        <v>276</v>
      </c>
      <c r="BN313" t="s">
        <v>276</v>
      </c>
      <c r="BO313" t="s">
        <v>276</v>
      </c>
      <c r="BP313" t="s">
        <v>276</v>
      </c>
      <c r="BQ313" t="s">
        <v>276</v>
      </c>
      <c r="BR313" t="s">
        <v>276</v>
      </c>
      <c r="BS313" t="s">
        <v>276</v>
      </c>
      <c r="BT313" t="s">
        <v>276</v>
      </c>
      <c r="BU313" t="s">
        <v>276</v>
      </c>
      <c r="BV313" t="s">
        <v>276</v>
      </c>
      <c r="BW313" t="s">
        <v>276</v>
      </c>
      <c r="BX313" t="s">
        <v>276</v>
      </c>
      <c r="BY313" t="s">
        <v>276</v>
      </c>
      <c r="BZ313" t="s">
        <v>276</v>
      </c>
      <c r="CA313" t="s">
        <v>276</v>
      </c>
      <c r="CB313" t="s">
        <v>276</v>
      </c>
      <c r="CC313" t="s">
        <v>276</v>
      </c>
      <c r="CD313" t="s">
        <v>276</v>
      </c>
      <c r="CE313" t="s">
        <v>276</v>
      </c>
      <c r="CF313" t="s">
        <v>276</v>
      </c>
      <c r="CG313" t="s">
        <v>276</v>
      </c>
      <c r="CH313" t="s">
        <v>276</v>
      </c>
      <c r="CI313" t="s">
        <v>276</v>
      </c>
      <c r="CJ313" t="s">
        <v>276</v>
      </c>
      <c r="CK313" t="s">
        <v>276</v>
      </c>
      <c r="CL313" t="s">
        <v>276</v>
      </c>
      <c r="CM313" t="s">
        <v>276</v>
      </c>
      <c r="CN313" t="s">
        <v>276</v>
      </c>
      <c r="CO313" t="s">
        <v>276</v>
      </c>
      <c r="CP313" t="s">
        <v>276</v>
      </c>
      <c r="CQ313" t="s">
        <v>276</v>
      </c>
      <c r="CR313" t="s">
        <v>276</v>
      </c>
      <c r="CS313" t="s">
        <v>276</v>
      </c>
      <c r="CT313" t="s">
        <v>276</v>
      </c>
      <c r="CU313" t="s">
        <v>276</v>
      </c>
      <c r="CV313" t="s">
        <v>276</v>
      </c>
      <c r="CW313" t="s">
        <v>276</v>
      </c>
      <c r="CX313" t="s">
        <v>276</v>
      </c>
      <c r="CY313" t="s">
        <v>276</v>
      </c>
      <c r="CZ313" t="s">
        <v>276</v>
      </c>
      <c r="DA313" t="s">
        <v>276</v>
      </c>
      <c r="DB313" t="s">
        <v>276</v>
      </c>
      <c r="DC313" t="s">
        <v>276</v>
      </c>
      <c r="DD313" t="s">
        <v>276</v>
      </c>
      <c r="DE313" t="s">
        <v>276</v>
      </c>
    </row>
    <row r="314" spans="1:109">
      <c r="A314">
        <v>313</v>
      </c>
      <c r="B314" t="s">
        <v>272</v>
      </c>
      <c r="C314" t="s">
        <v>6</v>
      </c>
      <c r="D314">
        <v>9</v>
      </c>
      <c r="E314">
        <v>3</v>
      </c>
      <c r="F314" t="s">
        <v>81</v>
      </c>
      <c r="G314" t="s">
        <v>273</v>
      </c>
      <c r="H314">
        <v>2025</v>
      </c>
      <c r="I314">
        <v>2024</v>
      </c>
      <c r="J314">
        <v>0</v>
      </c>
      <c r="K314">
        <v>10000</v>
      </c>
      <c r="L314">
        <v>50000</v>
      </c>
      <c r="M314" s="78">
        <v>100000</v>
      </c>
      <c r="N314" s="78">
        <v>200000</v>
      </c>
      <c r="O314">
        <v>250000</v>
      </c>
      <c r="P314" s="78">
        <v>500000</v>
      </c>
      <c r="Q314">
        <v>9999999</v>
      </c>
      <c r="R314">
        <v>0</v>
      </c>
      <c r="S314">
        <v>0</v>
      </c>
      <c r="T314">
        <v>0</v>
      </c>
      <c r="U314">
        <v>0</v>
      </c>
      <c r="V314">
        <v>0</v>
      </c>
      <c r="W314">
        <v>0.02</v>
      </c>
      <c r="X314">
        <v>4.4999999999999998E-2</v>
      </c>
      <c r="Y314">
        <v>5.5E-2</v>
      </c>
      <c r="Z314">
        <v>0.06</v>
      </c>
      <c r="AA314">
        <v>6.5000000000000002E-2</v>
      </c>
      <c r="AB314">
        <v>6.9000000000000006E-2</v>
      </c>
      <c r="AC314">
        <v>6.9900000000000004E-2</v>
      </c>
      <c r="AD314">
        <v>0</v>
      </c>
      <c r="AE314">
        <v>0</v>
      </c>
      <c r="AF314">
        <v>0</v>
      </c>
      <c r="AG314">
        <v>0</v>
      </c>
      <c r="AH314">
        <v>0</v>
      </c>
      <c r="AI314">
        <v>0</v>
      </c>
      <c r="AJ314">
        <v>15000</v>
      </c>
      <c r="AK314" t="s">
        <v>274</v>
      </c>
      <c r="AL314">
        <v>0</v>
      </c>
      <c r="AM314" t="s">
        <v>274</v>
      </c>
      <c r="AN314" t="s">
        <v>274</v>
      </c>
      <c r="AO314">
        <v>0</v>
      </c>
      <c r="AP314" t="s">
        <v>276</v>
      </c>
      <c r="AQ314" t="s">
        <v>276</v>
      </c>
      <c r="AR314" t="s">
        <v>276</v>
      </c>
      <c r="AS314" t="s">
        <v>276</v>
      </c>
      <c r="AT314" t="s">
        <v>276</v>
      </c>
      <c r="AU314" t="s">
        <v>276</v>
      </c>
      <c r="AV314" t="s">
        <v>276</v>
      </c>
      <c r="AW314" t="s">
        <v>276</v>
      </c>
      <c r="AX314" t="s">
        <v>276</v>
      </c>
      <c r="AY314" t="s">
        <v>276</v>
      </c>
      <c r="AZ314" t="s">
        <v>276</v>
      </c>
      <c r="BA314" t="s">
        <v>276</v>
      </c>
      <c r="BB314" t="s">
        <v>276</v>
      </c>
      <c r="BC314" t="s">
        <v>276</v>
      </c>
      <c r="BD314" t="s">
        <v>276</v>
      </c>
      <c r="BE314" t="s">
        <v>276</v>
      </c>
      <c r="BF314" t="s">
        <v>276</v>
      </c>
      <c r="BG314" t="s">
        <v>276</v>
      </c>
      <c r="BH314" t="s">
        <v>276</v>
      </c>
      <c r="BI314" t="s">
        <v>276</v>
      </c>
      <c r="BJ314" t="s">
        <v>276</v>
      </c>
      <c r="BK314" t="s">
        <v>276</v>
      </c>
      <c r="BL314" t="s">
        <v>276</v>
      </c>
      <c r="BM314">
        <v>56500</v>
      </c>
      <c r="BN314">
        <v>105000</v>
      </c>
      <c r="BO314" s="78">
        <v>200000</v>
      </c>
      <c r="BP314">
        <v>5000</v>
      </c>
      <c r="BQ314">
        <v>5000</v>
      </c>
      <c r="BR314">
        <v>5000</v>
      </c>
      <c r="BS314">
        <v>1000</v>
      </c>
      <c r="BT314">
        <v>25</v>
      </c>
      <c r="BU314">
        <v>90</v>
      </c>
      <c r="BV314">
        <v>250</v>
      </c>
      <c r="BW314" t="s">
        <v>276</v>
      </c>
      <c r="BX314">
        <v>30000</v>
      </c>
      <c r="BY314">
        <v>1</v>
      </c>
      <c r="BZ314" t="s">
        <v>276</v>
      </c>
      <c r="CA314" t="s">
        <v>276</v>
      </c>
      <c r="CB314" t="s">
        <v>276</v>
      </c>
      <c r="CC314" t="s">
        <v>276</v>
      </c>
      <c r="CD314" t="s">
        <v>276</v>
      </c>
      <c r="CE314" t="s">
        <v>276</v>
      </c>
      <c r="CF314" t="s">
        <v>276</v>
      </c>
      <c r="CG314" t="s">
        <v>276</v>
      </c>
      <c r="CH314" t="s">
        <v>276</v>
      </c>
      <c r="CI314" t="s">
        <v>276</v>
      </c>
      <c r="CJ314" t="s">
        <v>276</v>
      </c>
      <c r="CK314" t="s">
        <v>276</v>
      </c>
      <c r="CL314" t="s">
        <v>276</v>
      </c>
      <c r="CM314" t="s">
        <v>276</v>
      </c>
      <c r="CN314" t="s">
        <v>276</v>
      </c>
      <c r="CO314" t="s">
        <v>276</v>
      </c>
      <c r="CP314" t="s">
        <v>276</v>
      </c>
      <c r="CQ314" t="s">
        <v>276</v>
      </c>
      <c r="CR314" t="s">
        <v>276</v>
      </c>
      <c r="CS314" t="s">
        <v>276</v>
      </c>
      <c r="CT314" t="s">
        <v>276</v>
      </c>
      <c r="CU314" t="s">
        <v>276</v>
      </c>
      <c r="CV314" t="s">
        <v>276</v>
      </c>
      <c r="CW314" t="s">
        <v>276</v>
      </c>
      <c r="CX314" t="s">
        <v>276</v>
      </c>
      <c r="CY314" t="s">
        <v>276</v>
      </c>
      <c r="CZ314" t="s">
        <v>276</v>
      </c>
      <c r="DA314" t="s">
        <v>276</v>
      </c>
      <c r="DB314" s="78">
        <v>500000</v>
      </c>
      <c r="DC314">
        <v>5000</v>
      </c>
      <c r="DD314">
        <v>50</v>
      </c>
      <c r="DE314">
        <v>3150</v>
      </c>
    </row>
    <row r="315" spans="1:109">
      <c r="A315">
        <v>314</v>
      </c>
      <c r="B315" t="s">
        <v>272</v>
      </c>
      <c r="C315" t="s">
        <v>7</v>
      </c>
      <c r="D315">
        <v>10</v>
      </c>
      <c r="E315">
        <v>3</v>
      </c>
      <c r="F315" t="s">
        <v>81</v>
      </c>
      <c r="G315" t="s">
        <v>273</v>
      </c>
      <c r="H315">
        <v>2025</v>
      </c>
      <c r="I315">
        <v>2024</v>
      </c>
      <c r="J315">
        <v>2000</v>
      </c>
      <c r="K315">
        <v>5000</v>
      </c>
      <c r="L315">
        <v>10000</v>
      </c>
      <c r="M315">
        <v>20000</v>
      </c>
      <c r="N315">
        <v>25000</v>
      </c>
      <c r="O315">
        <v>60000</v>
      </c>
      <c r="P315">
        <v>9999999</v>
      </c>
      <c r="Q315">
        <v>0</v>
      </c>
      <c r="R315">
        <v>0</v>
      </c>
      <c r="S315">
        <v>0</v>
      </c>
      <c r="T315">
        <v>0</v>
      </c>
      <c r="U315">
        <v>0</v>
      </c>
      <c r="V315">
        <v>0</v>
      </c>
      <c r="W315">
        <v>2.1999999999999999E-2</v>
      </c>
      <c r="X315">
        <v>3.9E-2</v>
      </c>
      <c r="Y315">
        <v>4.8000000000000001E-2</v>
      </c>
      <c r="Z315">
        <v>5.1999999999999998E-2</v>
      </c>
      <c r="AA315">
        <v>5.5500000000000001E-2</v>
      </c>
      <c r="AB315">
        <v>6.6000000000000003E-2</v>
      </c>
      <c r="AC315">
        <v>0</v>
      </c>
      <c r="AD315">
        <v>0</v>
      </c>
      <c r="AE315">
        <v>0</v>
      </c>
      <c r="AF315">
        <v>0</v>
      </c>
      <c r="AG315">
        <v>0</v>
      </c>
      <c r="AH315">
        <v>0</v>
      </c>
      <c r="AI315">
        <v>3250</v>
      </c>
      <c r="AJ315">
        <v>110</v>
      </c>
      <c r="AK315" t="s">
        <v>275</v>
      </c>
      <c r="AL315">
        <v>110</v>
      </c>
      <c r="AM315" t="s">
        <v>275</v>
      </c>
      <c r="AN315" t="s">
        <v>274</v>
      </c>
      <c r="AO315">
        <v>0</v>
      </c>
      <c r="AP315" t="s">
        <v>276</v>
      </c>
      <c r="AQ315" t="s">
        <v>276</v>
      </c>
      <c r="AR315" t="s">
        <v>276</v>
      </c>
      <c r="AS315" t="s">
        <v>276</v>
      </c>
      <c r="AT315" t="s">
        <v>276</v>
      </c>
      <c r="AU315" t="s">
        <v>276</v>
      </c>
      <c r="AV315" t="s">
        <v>276</v>
      </c>
      <c r="AW315" t="s">
        <v>276</v>
      </c>
      <c r="AX315" t="s">
        <v>276</v>
      </c>
      <c r="AY315" t="s">
        <v>276</v>
      </c>
      <c r="AZ315" t="s">
        <v>276</v>
      </c>
      <c r="BA315" t="s">
        <v>276</v>
      </c>
      <c r="BB315" t="s">
        <v>276</v>
      </c>
      <c r="BC315" t="s">
        <v>276</v>
      </c>
      <c r="BD315" t="s">
        <v>276</v>
      </c>
      <c r="BE315" t="s">
        <v>276</v>
      </c>
      <c r="BF315" t="s">
        <v>276</v>
      </c>
      <c r="BG315" t="s">
        <v>276</v>
      </c>
      <c r="BH315" t="s">
        <v>276</v>
      </c>
      <c r="BI315" t="s">
        <v>276</v>
      </c>
      <c r="BJ315" t="s">
        <v>276</v>
      </c>
      <c r="BK315" t="s">
        <v>276</v>
      </c>
      <c r="BL315" t="s">
        <v>276</v>
      </c>
      <c r="BM315" t="s">
        <v>276</v>
      </c>
      <c r="BN315" t="s">
        <v>276</v>
      </c>
      <c r="BO315" t="s">
        <v>276</v>
      </c>
      <c r="BP315" t="s">
        <v>276</v>
      </c>
      <c r="BQ315" t="s">
        <v>276</v>
      </c>
      <c r="BR315" t="s">
        <v>276</v>
      </c>
      <c r="BS315" t="s">
        <v>276</v>
      </c>
      <c r="BT315" t="s">
        <v>276</v>
      </c>
      <c r="BU315" t="s">
        <v>276</v>
      </c>
      <c r="BV315" t="s">
        <v>276</v>
      </c>
      <c r="BW315" t="s">
        <v>276</v>
      </c>
      <c r="BX315" t="s">
        <v>276</v>
      </c>
      <c r="BY315" t="s">
        <v>276</v>
      </c>
      <c r="BZ315" t="s">
        <v>276</v>
      </c>
      <c r="CA315" t="s">
        <v>276</v>
      </c>
      <c r="CB315" t="s">
        <v>276</v>
      </c>
      <c r="CC315" t="s">
        <v>276</v>
      </c>
      <c r="CD315" t="s">
        <v>276</v>
      </c>
      <c r="CE315" t="s">
        <v>276</v>
      </c>
      <c r="CF315" t="s">
        <v>276</v>
      </c>
      <c r="CG315" t="s">
        <v>276</v>
      </c>
      <c r="CH315" t="s">
        <v>276</v>
      </c>
      <c r="CI315" t="s">
        <v>276</v>
      </c>
      <c r="CJ315" t="s">
        <v>276</v>
      </c>
      <c r="CK315" t="s">
        <v>276</v>
      </c>
      <c r="CL315" t="s">
        <v>276</v>
      </c>
      <c r="CM315" t="s">
        <v>276</v>
      </c>
      <c r="CN315" t="s">
        <v>276</v>
      </c>
      <c r="CO315" t="s">
        <v>276</v>
      </c>
      <c r="CP315" t="s">
        <v>276</v>
      </c>
      <c r="CQ315" t="s">
        <v>276</v>
      </c>
      <c r="CR315" t="s">
        <v>276</v>
      </c>
      <c r="CS315" t="s">
        <v>276</v>
      </c>
      <c r="CT315" t="s">
        <v>276</v>
      </c>
      <c r="CU315" t="s">
        <v>276</v>
      </c>
      <c r="CV315" t="s">
        <v>276</v>
      </c>
      <c r="CW315" t="s">
        <v>276</v>
      </c>
      <c r="CX315" t="s">
        <v>276</v>
      </c>
      <c r="CY315" t="s">
        <v>276</v>
      </c>
      <c r="CZ315" t="s">
        <v>276</v>
      </c>
      <c r="DA315" t="s">
        <v>276</v>
      </c>
      <c r="DB315" t="s">
        <v>276</v>
      </c>
      <c r="DC315" t="s">
        <v>276</v>
      </c>
      <c r="DD315" t="s">
        <v>276</v>
      </c>
      <c r="DE315" t="s">
        <v>276</v>
      </c>
    </row>
    <row r="316" spans="1:109">
      <c r="A316">
        <v>315</v>
      </c>
      <c r="B316" t="s">
        <v>272</v>
      </c>
      <c r="C316" t="s">
        <v>8</v>
      </c>
      <c r="D316">
        <v>12</v>
      </c>
      <c r="E316">
        <v>3</v>
      </c>
      <c r="F316" t="s">
        <v>81</v>
      </c>
      <c r="G316" t="s">
        <v>273</v>
      </c>
      <c r="H316">
        <v>2025</v>
      </c>
      <c r="I316">
        <v>2024</v>
      </c>
      <c r="J316">
        <v>0</v>
      </c>
      <c r="K316">
        <v>9999999</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t="s">
        <v>274</v>
      </c>
      <c r="AL316">
        <v>0</v>
      </c>
      <c r="AM316" t="s">
        <v>274</v>
      </c>
      <c r="AN316" t="s">
        <v>274</v>
      </c>
      <c r="AO316">
        <v>0</v>
      </c>
      <c r="AP316" t="s">
        <v>276</v>
      </c>
      <c r="AQ316" t="s">
        <v>276</v>
      </c>
      <c r="AR316" t="s">
        <v>276</v>
      </c>
      <c r="AS316" t="s">
        <v>276</v>
      </c>
      <c r="AT316" t="s">
        <v>276</v>
      </c>
      <c r="AU316" t="s">
        <v>276</v>
      </c>
      <c r="AV316" t="s">
        <v>276</v>
      </c>
      <c r="AW316" t="s">
        <v>276</v>
      </c>
      <c r="AX316" t="s">
        <v>276</v>
      </c>
      <c r="AY316" t="s">
        <v>276</v>
      </c>
      <c r="AZ316" t="s">
        <v>276</v>
      </c>
      <c r="BA316" t="s">
        <v>276</v>
      </c>
      <c r="BB316" t="s">
        <v>276</v>
      </c>
      <c r="BC316" t="s">
        <v>276</v>
      </c>
      <c r="BD316" t="s">
        <v>276</v>
      </c>
      <c r="BE316" t="s">
        <v>276</v>
      </c>
      <c r="BF316" t="s">
        <v>276</v>
      </c>
      <c r="BG316" t="s">
        <v>276</v>
      </c>
      <c r="BH316" t="s">
        <v>276</v>
      </c>
      <c r="BI316" t="s">
        <v>276</v>
      </c>
      <c r="BJ316" t="s">
        <v>276</v>
      </c>
      <c r="BK316" t="s">
        <v>276</v>
      </c>
      <c r="BL316" t="s">
        <v>276</v>
      </c>
      <c r="BM316" t="s">
        <v>276</v>
      </c>
      <c r="BN316" t="s">
        <v>276</v>
      </c>
      <c r="BO316" t="s">
        <v>276</v>
      </c>
      <c r="BP316" t="s">
        <v>276</v>
      </c>
      <c r="BQ316" t="s">
        <v>276</v>
      </c>
      <c r="BR316" t="s">
        <v>276</v>
      </c>
      <c r="BS316" t="s">
        <v>276</v>
      </c>
      <c r="BT316" t="s">
        <v>276</v>
      </c>
      <c r="BU316" t="s">
        <v>276</v>
      </c>
      <c r="BV316" t="s">
        <v>276</v>
      </c>
      <c r="BW316" t="s">
        <v>276</v>
      </c>
      <c r="BX316" t="s">
        <v>276</v>
      </c>
      <c r="BY316" t="s">
        <v>276</v>
      </c>
      <c r="BZ316" t="s">
        <v>276</v>
      </c>
      <c r="CA316" t="s">
        <v>276</v>
      </c>
      <c r="CB316" t="s">
        <v>276</v>
      </c>
      <c r="CC316" t="s">
        <v>276</v>
      </c>
      <c r="CD316" t="s">
        <v>276</v>
      </c>
      <c r="CE316" t="s">
        <v>276</v>
      </c>
      <c r="CF316" t="s">
        <v>276</v>
      </c>
      <c r="CG316" t="s">
        <v>276</v>
      </c>
      <c r="CH316" t="s">
        <v>276</v>
      </c>
      <c r="CI316" t="s">
        <v>276</v>
      </c>
      <c r="CJ316" t="s">
        <v>276</v>
      </c>
      <c r="CK316" t="s">
        <v>276</v>
      </c>
      <c r="CL316" t="s">
        <v>276</v>
      </c>
      <c r="CM316" t="s">
        <v>276</v>
      </c>
      <c r="CN316" t="s">
        <v>276</v>
      </c>
      <c r="CO316" t="s">
        <v>276</v>
      </c>
      <c r="CP316" t="s">
        <v>276</v>
      </c>
      <c r="CQ316" t="s">
        <v>276</v>
      </c>
      <c r="CR316" t="s">
        <v>276</v>
      </c>
      <c r="CS316" t="s">
        <v>276</v>
      </c>
      <c r="CT316" t="s">
        <v>276</v>
      </c>
      <c r="CU316" t="s">
        <v>276</v>
      </c>
      <c r="CV316" t="s">
        <v>276</v>
      </c>
      <c r="CW316" t="s">
        <v>276</v>
      </c>
      <c r="CX316" t="s">
        <v>276</v>
      </c>
      <c r="CY316" t="s">
        <v>276</v>
      </c>
      <c r="CZ316" t="s">
        <v>276</v>
      </c>
      <c r="DA316" t="s">
        <v>276</v>
      </c>
      <c r="DB316" t="s">
        <v>276</v>
      </c>
      <c r="DC316" t="s">
        <v>276</v>
      </c>
      <c r="DD316" t="s">
        <v>276</v>
      </c>
      <c r="DE316" t="s">
        <v>276</v>
      </c>
    </row>
    <row r="317" spans="1:109">
      <c r="A317">
        <v>316</v>
      </c>
      <c r="B317" t="s">
        <v>272</v>
      </c>
      <c r="C317" t="s">
        <v>9</v>
      </c>
      <c r="D317">
        <v>13</v>
      </c>
      <c r="E317">
        <v>3</v>
      </c>
      <c r="F317" t="s">
        <v>81</v>
      </c>
      <c r="G317" t="s">
        <v>273</v>
      </c>
      <c r="H317">
        <v>2025</v>
      </c>
      <c r="I317">
        <v>2024</v>
      </c>
      <c r="J317">
        <v>0</v>
      </c>
      <c r="K317">
        <v>9999999</v>
      </c>
      <c r="L317">
        <v>0</v>
      </c>
      <c r="M317">
        <v>0</v>
      </c>
      <c r="N317">
        <v>0</v>
      </c>
      <c r="O317">
        <v>0</v>
      </c>
      <c r="P317">
        <v>0</v>
      </c>
      <c r="Q317">
        <v>0</v>
      </c>
      <c r="R317">
        <v>0</v>
      </c>
      <c r="S317">
        <v>0</v>
      </c>
      <c r="T317">
        <v>0</v>
      </c>
      <c r="U317">
        <v>0</v>
      </c>
      <c r="V317">
        <v>0</v>
      </c>
      <c r="W317">
        <v>5.4899999999999997E-2</v>
      </c>
      <c r="X317">
        <v>0</v>
      </c>
      <c r="Y317">
        <v>0</v>
      </c>
      <c r="Z317">
        <v>0</v>
      </c>
      <c r="AA317">
        <v>0</v>
      </c>
      <c r="AB317">
        <v>0</v>
      </c>
      <c r="AC317">
        <v>0</v>
      </c>
      <c r="AD317">
        <v>0</v>
      </c>
      <c r="AE317">
        <v>0</v>
      </c>
      <c r="AF317">
        <v>0</v>
      </c>
      <c r="AG317">
        <v>0</v>
      </c>
      <c r="AH317">
        <v>0</v>
      </c>
      <c r="AI317">
        <v>12000</v>
      </c>
      <c r="AJ317">
        <v>0</v>
      </c>
      <c r="AK317" t="s">
        <v>274</v>
      </c>
      <c r="AL317">
        <v>3000</v>
      </c>
      <c r="AM317" t="s">
        <v>274</v>
      </c>
      <c r="AN317" t="s">
        <v>274</v>
      </c>
      <c r="AO317">
        <v>0</v>
      </c>
      <c r="AP317" t="s">
        <v>276</v>
      </c>
      <c r="AQ317" t="s">
        <v>276</v>
      </c>
      <c r="AR317" t="s">
        <v>276</v>
      </c>
      <c r="AS317" t="s">
        <v>276</v>
      </c>
      <c r="AT317" t="s">
        <v>276</v>
      </c>
      <c r="AU317" t="s">
        <v>276</v>
      </c>
      <c r="AV317" t="s">
        <v>276</v>
      </c>
      <c r="AW317" t="s">
        <v>276</v>
      </c>
      <c r="AX317" t="s">
        <v>276</v>
      </c>
      <c r="AY317" t="s">
        <v>276</v>
      </c>
      <c r="AZ317" t="s">
        <v>276</v>
      </c>
      <c r="BA317" t="s">
        <v>276</v>
      </c>
      <c r="BB317" t="s">
        <v>276</v>
      </c>
      <c r="BC317" t="s">
        <v>276</v>
      </c>
      <c r="BD317" t="s">
        <v>276</v>
      </c>
      <c r="BE317" t="s">
        <v>276</v>
      </c>
      <c r="BF317" t="s">
        <v>276</v>
      </c>
      <c r="BG317" t="s">
        <v>276</v>
      </c>
      <c r="BH317" t="s">
        <v>276</v>
      </c>
      <c r="BI317" t="s">
        <v>276</v>
      </c>
      <c r="BJ317" t="s">
        <v>276</v>
      </c>
      <c r="BK317" t="s">
        <v>276</v>
      </c>
      <c r="BL317" t="s">
        <v>276</v>
      </c>
      <c r="BM317" t="s">
        <v>276</v>
      </c>
      <c r="BN317" t="s">
        <v>276</v>
      </c>
      <c r="BO317" t="s">
        <v>276</v>
      </c>
      <c r="BP317" t="s">
        <v>276</v>
      </c>
      <c r="BQ317" t="s">
        <v>276</v>
      </c>
      <c r="BR317" t="s">
        <v>276</v>
      </c>
      <c r="BS317" t="s">
        <v>276</v>
      </c>
      <c r="BT317" t="s">
        <v>276</v>
      </c>
      <c r="BU317" t="s">
        <v>276</v>
      </c>
      <c r="BV317" t="s">
        <v>276</v>
      </c>
      <c r="BW317" t="s">
        <v>276</v>
      </c>
      <c r="BX317" t="s">
        <v>276</v>
      </c>
      <c r="BY317" t="s">
        <v>276</v>
      </c>
      <c r="BZ317" t="s">
        <v>276</v>
      </c>
      <c r="CA317" t="s">
        <v>276</v>
      </c>
      <c r="CB317" t="s">
        <v>276</v>
      </c>
      <c r="CC317" t="s">
        <v>276</v>
      </c>
      <c r="CD317" t="s">
        <v>276</v>
      </c>
      <c r="CE317" t="s">
        <v>276</v>
      </c>
      <c r="CF317" t="s">
        <v>276</v>
      </c>
      <c r="CG317" t="s">
        <v>276</v>
      </c>
      <c r="CH317" t="s">
        <v>276</v>
      </c>
      <c r="CI317" t="s">
        <v>276</v>
      </c>
      <c r="CJ317" t="s">
        <v>276</v>
      </c>
      <c r="CK317" t="s">
        <v>276</v>
      </c>
      <c r="CL317" t="s">
        <v>276</v>
      </c>
      <c r="CM317" t="s">
        <v>276</v>
      </c>
      <c r="CN317" t="s">
        <v>276</v>
      </c>
      <c r="CO317" t="s">
        <v>276</v>
      </c>
      <c r="CP317" t="s">
        <v>276</v>
      </c>
      <c r="CQ317" t="s">
        <v>276</v>
      </c>
      <c r="CR317" t="s">
        <v>276</v>
      </c>
      <c r="CS317" t="s">
        <v>276</v>
      </c>
      <c r="CT317" t="s">
        <v>276</v>
      </c>
      <c r="CU317" t="s">
        <v>276</v>
      </c>
      <c r="CV317" t="s">
        <v>276</v>
      </c>
      <c r="CW317" t="s">
        <v>276</v>
      </c>
      <c r="CX317" t="s">
        <v>276</v>
      </c>
      <c r="CY317" t="s">
        <v>276</v>
      </c>
      <c r="CZ317" t="s">
        <v>276</v>
      </c>
      <c r="DA317" t="s">
        <v>276</v>
      </c>
      <c r="DB317" t="s">
        <v>276</v>
      </c>
      <c r="DC317" t="s">
        <v>276</v>
      </c>
      <c r="DD317" t="s">
        <v>276</v>
      </c>
      <c r="DE317" t="s">
        <v>276</v>
      </c>
    </row>
    <row r="318" spans="1:109">
      <c r="A318">
        <v>317</v>
      </c>
      <c r="B318" t="s">
        <v>272</v>
      </c>
      <c r="C318" t="s">
        <v>10</v>
      </c>
      <c r="D318">
        <v>15</v>
      </c>
      <c r="E318">
        <v>3</v>
      </c>
      <c r="F318" t="s">
        <v>81</v>
      </c>
      <c r="G318" t="s">
        <v>273</v>
      </c>
      <c r="H318">
        <v>2025</v>
      </c>
      <c r="I318">
        <v>2024</v>
      </c>
      <c r="J318">
        <v>0</v>
      </c>
      <c r="K318">
        <v>2400</v>
      </c>
      <c r="L318">
        <v>4800</v>
      </c>
      <c r="M318">
        <v>9600</v>
      </c>
      <c r="N318">
        <v>14400</v>
      </c>
      <c r="O318">
        <v>19200</v>
      </c>
      <c r="P318">
        <v>24000</v>
      </c>
      <c r="Q318">
        <v>36000</v>
      </c>
      <c r="R318">
        <v>48000</v>
      </c>
      <c r="S318">
        <v>150000</v>
      </c>
      <c r="T318">
        <v>175000</v>
      </c>
      <c r="U318" s="78">
        <v>200000</v>
      </c>
      <c r="V318">
        <v>9999999</v>
      </c>
      <c r="W318">
        <v>1.4E-2</v>
      </c>
      <c r="X318">
        <v>3.2000000000000001E-2</v>
      </c>
      <c r="Y318">
        <v>5.5E-2</v>
      </c>
      <c r="Z318">
        <v>6.4000000000000001E-2</v>
      </c>
      <c r="AA318">
        <v>6.8000000000000005E-2</v>
      </c>
      <c r="AB318">
        <v>7.1999999999999995E-2</v>
      </c>
      <c r="AC318">
        <v>7.5999999999999998E-2</v>
      </c>
      <c r="AD318">
        <v>7.9000000000000001E-2</v>
      </c>
      <c r="AE318">
        <v>8.2500000000000004E-2</v>
      </c>
      <c r="AF318">
        <v>0.09</v>
      </c>
      <c r="AG318">
        <v>0.1</v>
      </c>
      <c r="AH318">
        <v>0.11</v>
      </c>
      <c r="AI318">
        <v>2200</v>
      </c>
      <c r="AJ318">
        <v>1144</v>
      </c>
      <c r="AK318" t="s">
        <v>274</v>
      </c>
      <c r="AL318">
        <v>1144</v>
      </c>
      <c r="AM318" t="s">
        <v>274</v>
      </c>
      <c r="AN318" t="s">
        <v>274</v>
      </c>
      <c r="AO318">
        <v>0</v>
      </c>
      <c r="AP318" t="s">
        <v>276</v>
      </c>
      <c r="AQ318" t="s">
        <v>276</v>
      </c>
      <c r="AR318" t="s">
        <v>276</v>
      </c>
      <c r="AS318" t="s">
        <v>276</v>
      </c>
      <c r="AT318" t="s">
        <v>276</v>
      </c>
      <c r="AU318" t="s">
        <v>276</v>
      </c>
      <c r="AV318" t="s">
        <v>276</v>
      </c>
      <c r="AW318" t="s">
        <v>276</v>
      </c>
      <c r="AX318" t="s">
        <v>276</v>
      </c>
      <c r="AY318" t="s">
        <v>276</v>
      </c>
      <c r="AZ318" t="s">
        <v>276</v>
      </c>
      <c r="BA318" t="s">
        <v>276</v>
      </c>
      <c r="BB318" t="s">
        <v>276</v>
      </c>
      <c r="BC318" t="s">
        <v>276</v>
      </c>
      <c r="BD318" t="s">
        <v>276</v>
      </c>
      <c r="BE318" t="s">
        <v>276</v>
      </c>
      <c r="BF318" t="s">
        <v>276</v>
      </c>
      <c r="BG318" t="s">
        <v>276</v>
      </c>
      <c r="BH318" t="s">
        <v>276</v>
      </c>
      <c r="BI318" t="s">
        <v>276</v>
      </c>
      <c r="BJ318" t="s">
        <v>276</v>
      </c>
      <c r="BK318" t="s">
        <v>276</v>
      </c>
      <c r="BL318" t="s">
        <v>276</v>
      </c>
      <c r="BM318" t="s">
        <v>276</v>
      </c>
      <c r="BN318" t="s">
        <v>276</v>
      </c>
      <c r="BO318" t="s">
        <v>276</v>
      </c>
      <c r="BP318" t="s">
        <v>276</v>
      </c>
      <c r="BQ318" t="s">
        <v>276</v>
      </c>
      <c r="BR318" t="s">
        <v>276</v>
      </c>
      <c r="BS318" t="s">
        <v>276</v>
      </c>
      <c r="BT318" t="s">
        <v>276</v>
      </c>
      <c r="BU318" t="s">
        <v>276</v>
      </c>
      <c r="BV318" t="s">
        <v>276</v>
      </c>
      <c r="BW318" t="s">
        <v>276</v>
      </c>
      <c r="BX318" t="s">
        <v>276</v>
      </c>
      <c r="BY318" t="s">
        <v>276</v>
      </c>
      <c r="BZ318" t="s">
        <v>276</v>
      </c>
      <c r="CA318" t="s">
        <v>276</v>
      </c>
      <c r="CB318" t="s">
        <v>276</v>
      </c>
      <c r="CC318" t="s">
        <v>276</v>
      </c>
      <c r="CD318" t="s">
        <v>276</v>
      </c>
      <c r="CE318" t="s">
        <v>276</v>
      </c>
      <c r="CF318" t="s">
        <v>276</v>
      </c>
      <c r="CG318" t="s">
        <v>276</v>
      </c>
      <c r="CH318" t="s">
        <v>276</v>
      </c>
      <c r="CI318" t="s">
        <v>276</v>
      </c>
      <c r="CJ318" t="s">
        <v>276</v>
      </c>
      <c r="CK318" t="s">
        <v>276</v>
      </c>
      <c r="CL318" t="s">
        <v>276</v>
      </c>
      <c r="CM318" t="s">
        <v>276</v>
      </c>
      <c r="CN318" t="s">
        <v>276</v>
      </c>
      <c r="CO318" t="s">
        <v>276</v>
      </c>
      <c r="CP318" t="s">
        <v>276</v>
      </c>
      <c r="CQ318" t="s">
        <v>276</v>
      </c>
      <c r="CR318" t="s">
        <v>276</v>
      </c>
      <c r="CS318" t="s">
        <v>276</v>
      </c>
      <c r="CT318" t="s">
        <v>276</v>
      </c>
      <c r="CU318" t="s">
        <v>276</v>
      </c>
      <c r="CV318" t="s">
        <v>276</v>
      </c>
      <c r="CW318" t="s">
        <v>276</v>
      </c>
      <c r="CX318" t="s">
        <v>276</v>
      </c>
      <c r="CY318" t="s">
        <v>276</v>
      </c>
      <c r="CZ318" t="s">
        <v>276</v>
      </c>
      <c r="DA318" t="s">
        <v>276</v>
      </c>
      <c r="DB318" t="s">
        <v>276</v>
      </c>
      <c r="DC318" t="s">
        <v>276</v>
      </c>
      <c r="DD318" t="s">
        <v>276</v>
      </c>
      <c r="DE318" t="s">
        <v>276</v>
      </c>
    </row>
    <row r="319" spans="1:109">
      <c r="A319">
        <v>318</v>
      </c>
      <c r="B319" t="s">
        <v>272</v>
      </c>
      <c r="C319" t="s">
        <v>11</v>
      </c>
      <c r="D319">
        <v>16</v>
      </c>
      <c r="E319">
        <v>3</v>
      </c>
      <c r="F319" t="s">
        <v>81</v>
      </c>
      <c r="G319" t="s">
        <v>273</v>
      </c>
      <c r="H319">
        <v>2025</v>
      </c>
      <c r="I319">
        <v>2024</v>
      </c>
      <c r="J319">
        <v>4489</v>
      </c>
      <c r="K319">
        <v>9999999</v>
      </c>
      <c r="L319">
        <v>0</v>
      </c>
      <c r="M319">
        <v>0</v>
      </c>
      <c r="N319">
        <v>0</v>
      </c>
      <c r="O319">
        <v>0</v>
      </c>
      <c r="P319">
        <v>0</v>
      </c>
      <c r="Q319">
        <v>0</v>
      </c>
      <c r="R319">
        <v>0</v>
      </c>
      <c r="S319">
        <v>0</v>
      </c>
      <c r="T319">
        <v>0</v>
      </c>
      <c r="U319">
        <v>0</v>
      </c>
      <c r="V319">
        <v>0</v>
      </c>
      <c r="W319">
        <v>5.8000000000000003E-2</v>
      </c>
      <c r="X319">
        <v>0</v>
      </c>
      <c r="Y319">
        <v>0</v>
      </c>
      <c r="Z319">
        <v>0</v>
      </c>
      <c r="AA319">
        <v>0</v>
      </c>
      <c r="AB319">
        <v>0</v>
      </c>
      <c r="AC319">
        <v>0</v>
      </c>
      <c r="AD319">
        <v>0</v>
      </c>
      <c r="AE319">
        <v>0</v>
      </c>
      <c r="AF319">
        <v>0</v>
      </c>
      <c r="AG319">
        <v>0</v>
      </c>
      <c r="AH319">
        <v>0</v>
      </c>
      <c r="AI319">
        <v>14600</v>
      </c>
      <c r="AJ319">
        <v>0</v>
      </c>
      <c r="AK319" t="s">
        <v>274</v>
      </c>
      <c r="AL319">
        <v>0</v>
      </c>
      <c r="AM319" t="s">
        <v>274</v>
      </c>
      <c r="AN319" t="s">
        <v>274</v>
      </c>
      <c r="AO319">
        <v>0</v>
      </c>
      <c r="AP319" t="s">
        <v>276</v>
      </c>
      <c r="AQ319" t="s">
        <v>276</v>
      </c>
      <c r="AR319" t="s">
        <v>276</v>
      </c>
      <c r="AS319" t="s">
        <v>276</v>
      </c>
      <c r="AT319" t="s">
        <v>276</v>
      </c>
      <c r="AU319" t="s">
        <v>276</v>
      </c>
      <c r="AV319" t="s">
        <v>276</v>
      </c>
      <c r="AW319" t="s">
        <v>276</v>
      </c>
      <c r="AX319" t="s">
        <v>276</v>
      </c>
      <c r="AY319" t="s">
        <v>276</v>
      </c>
      <c r="AZ319" t="s">
        <v>276</v>
      </c>
      <c r="BA319" t="s">
        <v>276</v>
      </c>
      <c r="BB319" t="s">
        <v>276</v>
      </c>
      <c r="BC319" t="s">
        <v>276</v>
      </c>
      <c r="BD319" t="s">
        <v>276</v>
      </c>
      <c r="BE319" t="s">
        <v>276</v>
      </c>
      <c r="BF319" t="s">
        <v>276</v>
      </c>
      <c r="BG319" t="s">
        <v>276</v>
      </c>
      <c r="BH319" t="s">
        <v>276</v>
      </c>
      <c r="BI319" t="s">
        <v>276</v>
      </c>
      <c r="BJ319" t="s">
        <v>276</v>
      </c>
      <c r="BK319" t="s">
        <v>276</v>
      </c>
      <c r="BL319" t="s">
        <v>276</v>
      </c>
      <c r="BM319" t="s">
        <v>276</v>
      </c>
      <c r="BN319" t="s">
        <v>276</v>
      </c>
      <c r="BO319" t="s">
        <v>276</v>
      </c>
      <c r="BP319" t="s">
        <v>276</v>
      </c>
      <c r="BQ319" t="s">
        <v>276</v>
      </c>
      <c r="BR319" t="s">
        <v>276</v>
      </c>
      <c r="BS319" t="s">
        <v>276</v>
      </c>
      <c r="BT319" t="s">
        <v>276</v>
      </c>
      <c r="BU319" t="s">
        <v>276</v>
      </c>
      <c r="BV319" t="s">
        <v>276</v>
      </c>
      <c r="BW319" t="s">
        <v>276</v>
      </c>
      <c r="BX319" t="s">
        <v>276</v>
      </c>
      <c r="BY319" t="s">
        <v>276</v>
      </c>
      <c r="BZ319" t="s">
        <v>276</v>
      </c>
      <c r="CA319" t="s">
        <v>276</v>
      </c>
      <c r="CB319" t="s">
        <v>276</v>
      </c>
      <c r="CC319" t="s">
        <v>276</v>
      </c>
      <c r="CD319" t="s">
        <v>276</v>
      </c>
      <c r="CE319" t="s">
        <v>276</v>
      </c>
      <c r="CF319" t="s">
        <v>276</v>
      </c>
      <c r="CG319" t="s">
        <v>276</v>
      </c>
      <c r="CH319" t="s">
        <v>276</v>
      </c>
      <c r="CI319" t="s">
        <v>276</v>
      </c>
      <c r="CJ319" t="s">
        <v>276</v>
      </c>
      <c r="CK319" t="s">
        <v>276</v>
      </c>
      <c r="CL319" t="s">
        <v>276</v>
      </c>
      <c r="CM319" t="s">
        <v>276</v>
      </c>
      <c r="CN319" t="s">
        <v>276</v>
      </c>
      <c r="CO319" t="s">
        <v>276</v>
      </c>
      <c r="CP319" t="s">
        <v>276</v>
      </c>
      <c r="CQ319" t="s">
        <v>276</v>
      </c>
      <c r="CR319" t="s">
        <v>276</v>
      </c>
      <c r="CS319" t="s">
        <v>276</v>
      </c>
      <c r="CT319" t="s">
        <v>276</v>
      </c>
      <c r="CU319" t="s">
        <v>276</v>
      </c>
      <c r="CV319" t="s">
        <v>276</v>
      </c>
      <c r="CW319" t="s">
        <v>276</v>
      </c>
      <c r="CX319" t="s">
        <v>276</v>
      </c>
      <c r="CY319" t="s">
        <v>276</v>
      </c>
      <c r="CZ319" t="s">
        <v>276</v>
      </c>
      <c r="DA319" t="s">
        <v>276</v>
      </c>
      <c r="DB319" t="s">
        <v>276</v>
      </c>
      <c r="DC319" t="s">
        <v>276</v>
      </c>
      <c r="DD319" t="s">
        <v>276</v>
      </c>
      <c r="DE319" t="s">
        <v>276</v>
      </c>
    </row>
    <row r="320" spans="1:109">
      <c r="A320">
        <v>319</v>
      </c>
      <c r="B320" t="s">
        <v>272</v>
      </c>
      <c r="C320" t="s">
        <v>12</v>
      </c>
      <c r="D320">
        <v>17</v>
      </c>
      <c r="E320">
        <v>3</v>
      </c>
      <c r="F320" t="s">
        <v>81</v>
      </c>
      <c r="G320" t="s">
        <v>273</v>
      </c>
      <c r="H320">
        <v>2025</v>
      </c>
      <c r="I320">
        <v>2024</v>
      </c>
      <c r="J320">
        <v>0</v>
      </c>
      <c r="K320">
        <v>9999999</v>
      </c>
      <c r="L320">
        <v>0</v>
      </c>
      <c r="M320">
        <v>0</v>
      </c>
      <c r="N320">
        <v>0</v>
      </c>
      <c r="O320">
        <v>0</v>
      </c>
      <c r="P320">
        <v>0</v>
      </c>
      <c r="Q320">
        <v>0</v>
      </c>
      <c r="R320">
        <v>0</v>
      </c>
      <c r="S320">
        <v>0</v>
      </c>
      <c r="T320">
        <v>0</v>
      </c>
      <c r="U320">
        <v>0</v>
      </c>
      <c r="V320">
        <v>0</v>
      </c>
      <c r="W320">
        <v>4.9500000000000002E-2</v>
      </c>
      <c r="X320">
        <v>0</v>
      </c>
      <c r="Y320">
        <v>0</v>
      </c>
      <c r="Z320">
        <v>0</v>
      </c>
      <c r="AA320">
        <v>0</v>
      </c>
      <c r="AB320">
        <v>0</v>
      </c>
      <c r="AC320">
        <v>0</v>
      </c>
      <c r="AD320">
        <v>0</v>
      </c>
      <c r="AE320">
        <v>0</v>
      </c>
      <c r="AF320">
        <v>0</v>
      </c>
      <c r="AG320">
        <v>0</v>
      </c>
      <c r="AH320">
        <v>0</v>
      </c>
      <c r="AI320">
        <v>0</v>
      </c>
      <c r="AJ320">
        <v>2775</v>
      </c>
      <c r="AK320" t="s">
        <v>274</v>
      </c>
      <c r="AL320">
        <v>2775</v>
      </c>
      <c r="AM320" t="s">
        <v>274</v>
      </c>
      <c r="AN320" t="s">
        <v>274</v>
      </c>
      <c r="AO320">
        <v>0</v>
      </c>
      <c r="AP320" t="s">
        <v>276</v>
      </c>
      <c r="AQ320" t="s">
        <v>276</v>
      </c>
      <c r="AR320" t="s">
        <v>276</v>
      </c>
      <c r="AS320" t="s">
        <v>276</v>
      </c>
      <c r="AT320" t="s">
        <v>276</v>
      </c>
      <c r="AU320" t="s">
        <v>276</v>
      </c>
      <c r="AV320" t="s">
        <v>276</v>
      </c>
      <c r="AW320" t="s">
        <v>276</v>
      </c>
      <c r="AX320" t="s">
        <v>276</v>
      </c>
      <c r="AY320" t="s">
        <v>276</v>
      </c>
      <c r="AZ320" t="s">
        <v>276</v>
      </c>
      <c r="BA320" t="s">
        <v>276</v>
      </c>
      <c r="BB320" t="s">
        <v>276</v>
      </c>
      <c r="BC320" t="s">
        <v>276</v>
      </c>
      <c r="BD320" t="s">
        <v>276</v>
      </c>
      <c r="BE320" t="s">
        <v>276</v>
      </c>
      <c r="BF320" t="s">
        <v>276</v>
      </c>
      <c r="BG320" t="s">
        <v>276</v>
      </c>
      <c r="BH320" t="s">
        <v>276</v>
      </c>
      <c r="BI320" t="s">
        <v>276</v>
      </c>
      <c r="BJ320" t="s">
        <v>276</v>
      </c>
      <c r="BK320" t="s">
        <v>276</v>
      </c>
      <c r="BL320" t="s">
        <v>276</v>
      </c>
      <c r="BM320" t="s">
        <v>276</v>
      </c>
      <c r="BN320" t="s">
        <v>276</v>
      </c>
      <c r="BO320" t="s">
        <v>276</v>
      </c>
      <c r="BP320" t="s">
        <v>276</v>
      </c>
      <c r="BQ320" t="s">
        <v>276</v>
      </c>
      <c r="BR320" t="s">
        <v>276</v>
      </c>
      <c r="BS320" t="s">
        <v>276</v>
      </c>
      <c r="BT320" t="s">
        <v>276</v>
      </c>
      <c r="BU320" t="s">
        <v>276</v>
      </c>
      <c r="BV320" t="s">
        <v>276</v>
      </c>
      <c r="BW320" t="s">
        <v>276</v>
      </c>
      <c r="BX320" t="s">
        <v>276</v>
      </c>
      <c r="BY320" t="s">
        <v>276</v>
      </c>
      <c r="BZ320">
        <v>250000</v>
      </c>
      <c r="CA320" t="s">
        <v>276</v>
      </c>
      <c r="CB320" t="s">
        <v>276</v>
      </c>
      <c r="CC320" t="s">
        <v>276</v>
      </c>
      <c r="CD320" t="s">
        <v>276</v>
      </c>
      <c r="CE320" t="s">
        <v>276</v>
      </c>
      <c r="CF320" t="s">
        <v>276</v>
      </c>
      <c r="CG320" t="s">
        <v>276</v>
      </c>
      <c r="CH320" t="s">
        <v>276</v>
      </c>
      <c r="CI320" t="s">
        <v>276</v>
      </c>
      <c r="CJ320" t="s">
        <v>276</v>
      </c>
      <c r="CK320" t="s">
        <v>276</v>
      </c>
      <c r="CL320" t="s">
        <v>276</v>
      </c>
      <c r="CM320" t="s">
        <v>276</v>
      </c>
      <c r="CN320" t="s">
        <v>276</v>
      </c>
      <c r="CO320" t="s">
        <v>276</v>
      </c>
      <c r="CP320" t="s">
        <v>276</v>
      </c>
      <c r="CQ320" t="s">
        <v>276</v>
      </c>
      <c r="CR320" t="s">
        <v>276</v>
      </c>
      <c r="CS320" t="s">
        <v>276</v>
      </c>
      <c r="CT320" t="s">
        <v>276</v>
      </c>
      <c r="CU320" t="s">
        <v>276</v>
      </c>
      <c r="CV320" t="s">
        <v>276</v>
      </c>
      <c r="CW320" t="s">
        <v>276</v>
      </c>
      <c r="CX320" t="s">
        <v>276</v>
      </c>
      <c r="CY320" t="s">
        <v>276</v>
      </c>
      <c r="CZ320" t="s">
        <v>276</v>
      </c>
      <c r="DA320" t="s">
        <v>276</v>
      </c>
      <c r="DB320" t="s">
        <v>276</v>
      </c>
      <c r="DC320" t="s">
        <v>276</v>
      </c>
      <c r="DD320" t="s">
        <v>276</v>
      </c>
      <c r="DE320" t="s">
        <v>276</v>
      </c>
    </row>
    <row r="321" spans="1:109">
      <c r="A321">
        <v>320</v>
      </c>
      <c r="B321" t="s">
        <v>272</v>
      </c>
      <c r="C321" t="s">
        <v>13</v>
      </c>
      <c r="D321">
        <v>18</v>
      </c>
      <c r="E321">
        <v>3</v>
      </c>
      <c r="F321" t="s">
        <v>81</v>
      </c>
      <c r="G321" t="s">
        <v>273</v>
      </c>
      <c r="H321">
        <v>2025</v>
      </c>
      <c r="I321">
        <v>2024</v>
      </c>
      <c r="J321">
        <v>0</v>
      </c>
      <c r="K321">
        <v>9999999</v>
      </c>
      <c r="L321">
        <v>0</v>
      </c>
      <c r="M321">
        <v>0</v>
      </c>
      <c r="N321">
        <v>0</v>
      </c>
      <c r="O321">
        <v>0</v>
      </c>
      <c r="P321">
        <v>0</v>
      </c>
      <c r="Q321">
        <v>0</v>
      </c>
      <c r="R321">
        <v>0</v>
      </c>
      <c r="S321">
        <v>0</v>
      </c>
      <c r="T321">
        <v>0</v>
      </c>
      <c r="U321">
        <v>0</v>
      </c>
      <c r="V321">
        <v>0</v>
      </c>
      <c r="W321">
        <v>3.0499999999999999E-2</v>
      </c>
      <c r="X321">
        <v>0</v>
      </c>
      <c r="Y321">
        <v>0</v>
      </c>
      <c r="Z321">
        <v>0</v>
      </c>
      <c r="AA321">
        <v>0</v>
      </c>
      <c r="AB321">
        <v>0</v>
      </c>
      <c r="AC321">
        <v>0</v>
      </c>
      <c r="AD321">
        <v>0</v>
      </c>
      <c r="AE321">
        <v>0</v>
      </c>
      <c r="AF321">
        <v>0</v>
      </c>
      <c r="AG321">
        <v>0</v>
      </c>
      <c r="AH321">
        <v>0</v>
      </c>
      <c r="AI321">
        <v>0</v>
      </c>
      <c r="AJ321">
        <v>1000</v>
      </c>
      <c r="AK321" t="s">
        <v>274</v>
      </c>
      <c r="AL321">
        <v>1000</v>
      </c>
      <c r="AM321" t="s">
        <v>274</v>
      </c>
      <c r="AN321" t="s">
        <v>274</v>
      </c>
      <c r="AO321">
        <v>0</v>
      </c>
      <c r="AP321" t="s">
        <v>276</v>
      </c>
      <c r="AQ321" t="s">
        <v>276</v>
      </c>
      <c r="AR321" t="s">
        <v>276</v>
      </c>
      <c r="AS321" t="s">
        <v>276</v>
      </c>
      <c r="AT321" t="s">
        <v>276</v>
      </c>
      <c r="AU321" t="s">
        <v>276</v>
      </c>
      <c r="AV321" t="s">
        <v>276</v>
      </c>
      <c r="AW321" t="s">
        <v>276</v>
      </c>
      <c r="AX321" t="s">
        <v>276</v>
      </c>
      <c r="AY321" t="s">
        <v>276</v>
      </c>
      <c r="AZ321" t="s">
        <v>276</v>
      </c>
      <c r="BA321" t="s">
        <v>276</v>
      </c>
      <c r="BB321" t="s">
        <v>276</v>
      </c>
      <c r="BC321" t="s">
        <v>276</v>
      </c>
      <c r="BD321" t="s">
        <v>276</v>
      </c>
      <c r="BE321" t="s">
        <v>276</v>
      </c>
      <c r="BF321" t="s">
        <v>276</v>
      </c>
      <c r="BG321" t="s">
        <v>276</v>
      </c>
      <c r="BH321" t="s">
        <v>276</v>
      </c>
      <c r="BI321" t="s">
        <v>276</v>
      </c>
      <c r="BJ321" t="s">
        <v>276</v>
      </c>
      <c r="BK321" t="s">
        <v>276</v>
      </c>
      <c r="BL321" t="s">
        <v>276</v>
      </c>
      <c r="BM321" t="s">
        <v>276</v>
      </c>
      <c r="BN321" t="s">
        <v>276</v>
      </c>
      <c r="BO321" t="s">
        <v>276</v>
      </c>
      <c r="BP321" t="s">
        <v>276</v>
      </c>
      <c r="BQ321" t="s">
        <v>276</v>
      </c>
      <c r="BR321" t="s">
        <v>276</v>
      </c>
      <c r="BS321" t="s">
        <v>276</v>
      </c>
      <c r="BT321" t="s">
        <v>276</v>
      </c>
      <c r="BU321" t="s">
        <v>276</v>
      </c>
      <c r="BV321" t="s">
        <v>276</v>
      </c>
      <c r="BW321" t="s">
        <v>276</v>
      </c>
      <c r="BX321" t="s">
        <v>276</v>
      </c>
      <c r="BY321" t="s">
        <v>276</v>
      </c>
      <c r="BZ321" t="s">
        <v>276</v>
      </c>
      <c r="CA321" t="s">
        <v>276</v>
      </c>
      <c r="CB321" t="s">
        <v>276</v>
      </c>
      <c r="CC321" t="s">
        <v>276</v>
      </c>
      <c r="CD321" t="s">
        <v>276</v>
      </c>
      <c r="CE321" t="s">
        <v>276</v>
      </c>
      <c r="CF321" t="s">
        <v>276</v>
      </c>
      <c r="CG321" t="s">
        <v>276</v>
      </c>
      <c r="CH321" t="s">
        <v>276</v>
      </c>
      <c r="CI321" t="s">
        <v>276</v>
      </c>
      <c r="CJ321" t="s">
        <v>276</v>
      </c>
      <c r="CK321" t="s">
        <v>276</v>
      </c>
      <c r="CL321" t="s">
        <v>276</v>
      </c>
      <c r="CM321" t="s">
        <v>276</v>
      </c>
      <c r="CN321" t="s">
        <v>276</v>
      </c>
      <c r="CO321" t="s">
        <v>276</v>
      </c>
      <c r="CP321" t="s">
        <v>276</v>
      </c>
      <c r="CQ321" t="s">
        <v>276</v>
      </c>
      <c r="CR321" t="s">
        <v>276</v>
      </c>
      <c r="CS321" t="s">
        <v>276</v>
      </c>
      <c r="CT321" t="s">
        <v>276</v>
      </c>
      <c r="CU321" t="s">
        <v>276</v>
      </c>
      <c r="CV321" t="s">
        <v>276</v>
      </c>
      <c r="CW321" t="s">
        <v>276</v>
      </c>
      <c r="CX321" t="s">
        <v>276</v>
      </c>
      <c r="CY321" t="s">
        <v>276</v>
      </c>
      <c r="CZ321" t="s">
        <v>276</v>
      </c>
      <c r="DA321" t="s">
        <v>276</v>
      </c>
      <c r="DB321" t="s">
        <v>276</v>
      </c>
      <c r="DC321" t="s">
        <v>276</v>
      </c>
      <c r="DD321" t="s">
        <v>276</v>
      </c>
      <c r="DE321" t="s">
        <v>276</v>
      </c>
    </row>
    <row r="322" spans="1:109">
      <c r="A322">
        <v>321</v>
      </c>
      <c r="B322" t="s">
        <v>272</v>
      </c>
      <c r="C322" t="s">
        <v>14</v>
      </c>
      <c r="D322">
        <v>19</v>
      </c>
      <c r="E322">
        <v>3</v>
      </c>
      <c r="F322" t="s">
        <v>81</v>
      </c>
      <c r="G322" t="s">
        <v>273</v>
      </c>
      <c r="H322">
        <v>2025</v>
      </c>
      <c r="I322">
        <v>2024</v>
      </c>
      <c r="J322">
        <v>0</v>
      </c>
      <c r="K322">
        <v>6210</v>
      </c>
      <c r="L322">
        <v>31050</v>
      </c>
      <c r="M322">
        <v>9999999</v>
      </c>
      <c r="N322">
        <v>0</v>
      </c>
      <c r="O322">
        <v>0</v>
      </c>
      <c r="P322">
        <v>0</v>
      </c>
      <c r="Q322">
        <v>0</v>
      </c>
      <c r="R322">
        <v>0</v>
      </c>
      <c r="S322">
        <v>0</v>
      </c>
      <c r="T322">
        <v>0</v>
      </c>
      <c r="U322">
        <v>0</v>
      </c>
      <c r="V322">
        <v>0</v>
      </c>
      <c r="W322">
        <v>4.3999999999999997E-2</v>
      </c>
      <c r="X322">
        <v>4.82E-2</v>
      </c>
      <c r="Y322">
        <v>5.7000000000000002E-2</v>
      </c>
      <c r="Z322">
        <v>0</v>
      </c>
      <c r="AA322">
        <v>0</v>
      </c>
      <c r="AB322">
        <v>0</v>
      </c>
      <c r="AC322">
        <v>0</v>
      </c>
      <c r="AD322">
        <v>0</v>
      </c>
      <c r="AE322">
        <v>0</v>
      </c>
      <c r="AF322">
        <v>0</v>
      </c>
      <c r="AG322">
        <v>0</v>
      </c>
      <c r="AH322">
        <v>0</v>
      </c>
      <c r="AI322">
        <v>0</v>
      </c>
      <c r="AJ322">
        <v>40</v>
      </c>
      <c r="AK322" t="s">
        <v>275</v>
      </c>
      <c r="AL322">
        <v>40</v>
      </c>
      <c r="AM322" t="s">
        <v>275</v>
      </c>
      <c r="AN322" t="s">
        <v>275</v>
      </c>
      <c r="AO322">
        <v>0</v>
      </c>
      <c r="AP322" t="s">
        <v>276</v>
      </c>
      <c r="AQ322" t="s">
        <v>276</v>
      </c>
      <c r="AR322" t="s">
        <v>276</v>
      </c>
      <c r="AS322" t="s">
        <v>276</v>
      </c>
      <c r="AT322" t="s">
        <v>276</v>
      </c>
      <c r="AU322" t="s">
        <v>276</v>
      </c>
      <c r="AV322" t="s">
        <v>276</v>
      </c>
      <c r="AW322" t="s">
        <v>276</v>
      </c>
      <c r="AX322" t="s">
        <v>276</v>
      </c>
      <c r="AY322" t="s">
        <v>276</v>
      </c>
      <c r="AZ322" t="s">
        <v>276</v>
      </c>
      <c r="BA322" t="s">
        <v>276</v>
      </c>
      <c r="BB322" t="s">
        <v>276</v>
      </c>
      <c r="BC322" t="s">
        <v>276</v>
      </c>
      <c r="BD322" t="s">
        <v>276</v>
      </c>
      <c r="BE322" t="s">
        <v>276</v>
      </c>
      <c r="BF322" t="s">
        <v>276</v>
      </c>
      <c r="BG322" t="s">
        <v>276</v>
      </c>
      <c r="BH322" t="s">
        <v>276</v>
      </c>
      <c r="BI322" t="s">
        <v>276</v>
      </c>
      <c r="BJ322" t="s">
        <v>276</v>
      </c>
      <c r="BK322" t="s">
        <v>276</v>
      </c>
      <c r="BL322" t="s">
        <v>276</v>
      </c>
      <c r="BM322" t="s">
        <v>276</v>
      </c>
      <c r="BN322" t="s">
        <v>276</v>
      </c>
      <c r="BO322" t="s">
        <v>276</v>
      </c>
      <c r="BP322" t="s">
        <v>276</v>
      </c>
      <c r="BQ322" t="s">
        <v>276</v>
      </c>
      <c r="BR322" t="s">
        <v>276</v>
      </c>
      <c r="BS322" t="s">
        <v>276</v>
      </c>
      <c r="BT322" t="s">
        <v>276</v>
      </c>
      <c r="BU322" t="s">
        <v>276</v>
      </c>
      <c r="BV322" t="s">
        <v>276</v>
      </c>
      <c r="BW322" t="s">
        <v>276</v>
      </c>
      <c r="BX322" t="s">
        <v>276</v>
      </c>
      <c r="BY322" t="s">
        <v>276</v>
      </c>
      <c r="BZ322" t="s">
        <v>276</v>
      </c>
      <c r="CA322" t="s">
        <v>276</v>
      </c>
      <c r="CB322" t="s">
        <v>276</v>
      </c>
      <c r="CC322" t="s">
        <v>276</v>
      </c>
      <c r="CD322" t="s">
        <v>276</v>
      </c>
      <c r="CE322" t="s">
        <v>276</v>
      </c>
      <c r="CF322" t="s">
        <v>276</v>
      </c>
      <c r="CG322" t="s">
        <v>276</v>
      </c>
      <c r="CH322" t="s">
        <v>276</v>
      </c>
      <c r="CI322" t="s">
        <v>276</v>
      </c>
      <c r="CJ322" t="s">
        <v>276</v>
      </c>
      <c r="CK322" t="s">
        <v>276</v>
      </c>
      <c r="CL322" t="s">
        <v>276</v>
      </c>
      <c r="CM322" t="s">
        <v>276</v>
      </c>
      <c r="CN322" t="s">
        <v>276</v>
      </c>
      <c r="CO322" t="s">
        <v>276</v>
      </c>
      <c r="CP322" t="s">
        <v>276</v>
      </c>
      <c r="CQ322" t="s">
        <v>276</v>
      </c>
      <c r="CR322" t="s">
        <v>276</v>
      </c>
      <c r="CS322" t="s">
        <v>276</v>
      </c>
      <c r="CT322" t="s">
        <v>276</v>
      </c>
      <c r="CU322" t="s">
        <v>276</v>
      </c>
      <c r="CV322" t="s">
        <v>276</v>
      </c>
      <c r="CW322" t="s">
        <v>276</v>
      </c>
      <c r="CX322" t="s">
        <v>276</v>
      </c>
      <c r="CY322" t="s">
        <v>276</v>
      </c>
      <c r="CZ322" t="s">
        <v>276</v>
      </c>
      <c r="DA322" t="s">
        <v>276</v>
      </c>
      <c r="DB322" t="s">
        <v>276</v>
      </c>
      <c r="DC322" t="s">
        <v>276</v>
      </c>
      <c r="DD322" t="s">
        <v>276</v>
      </c>
      <c r="DE322" t="s">
        <v>276</v>
      </c>
    </row>
    <row r="323" spans="1:109">
      <c r="A323">
        <v>322</v>
      </c>
      <c r="B323" t="s">
        <v>272</v>
      </c>
      <c r="C323" t="s">
        <v>15</v>
      </c>
      <c r="D323">
        <v>20</v>
      </c>
      <c r="E323">
        <v>3</v>
      </c>
      <c r="F323" t="s">
        <v>81</v>
      </c>
      <c r="G323" t="s">
        <v>273</v>
      </c>
      <c r="H323">
        <v>2025</v>
      </c>
      <c r="I323">
        <v>2024</v>
      </c>
      <c r="J323">
        <v>0</v>
      </c>
      <c r="K323">
        <v>15000</v>
      </c>
      <c r="L323">
        <v>30000</v>
      </c>
      <c r="M323">
        <v>9999999</v>
      </c>
      <c r="N323">
        <v>0</v>
      </c>
      <c r="O323">
        <v>0</v>
      </c>
      <c r="P323">
        <v>0</v>
      </c>
      <c r="Q323">
        <v>0</v>
      </c>
      <c r="R323">
        <v>0</v>
      </c>
      <c r="S323">
        <v>0</v>
      </c>
      <c r="T323">
        <v>0</v>
      </c>
      <c r="U323">
        <v>0</v>
      </c>
      <c r="V323">
        <v>0</v>
      </c>
      <c r="W323">
        <v>3.1E-2</v>
      </c>
      <c r="X323">
        <v>5.2499999999999998E-2</v>
      </c>
      <c r="Y323">
        <v>5.7000000000000002E-2</v>
      </c>
      <c r="Z323">
        <v>0</v>
      </c>
      <c r="AA323">
        <v>0</v>
      </c>
      <c r="AB323">
        <v>0</v>
      </c>
      <c r="AC323">
        <v>0</v>
      </c>
      <c r="AD323">
        <v>0</v>
      </c>
      <c r="AE323">
        <v>0</v>
      </c>
      <c r="AF323">
        <v>0</v>
      </c>
      <c r="AG323">
        <v>0</v>
      </c>
      <c r="AH323">
        <v>0</v>
      </c>
      <c r="AI323">
        <v>3500</v>
      </c>
      <c r="AJ323">
        <v>2250</v>
      </c>
      <c r="AK323" t="s">
        <v>274</v>
      </c>
      <c r="AL323">
        <v>2250</v>
      </c>
      <c r="AM323" t="s">
        <v>274</v>
      </c>
      <c r="AN323" t="s">
        <v>274</v>
      </c>
      <c r="AO323">
        <v>0</v>
      </c>
      <c r="AP323" t="s">
        <v>276</v>
      </c>
      <c r="AQ323" t="s">
        <v>276</v>
      </c>
      <c r="AR323" t="s">
        <v>276</v>
      </c>
      <c r="AS323" t="s">
        <v>276</v>
      </c>
      <c r="AT323" t="s">
        <v>276</v>
      </c>
      <c r="AU323" t="s">
        <v>276</v>
      </c>
      <c r="AV323" t="s">
        <v>276</v>
      </c>
      <c r="AW323" t="s">
        <v>276</v>
      </c>
      <c r="AX323" t="s">
        <v>276</v>
      </c>
      <c r="AY323" t="s">
        <v>276</v>
      </c>
      <c r="AZ323" t="s">
        <v>276</v>
      </c>
      <c r="BA323" t="s">
        <v>276</v>
      </c>
      <c r="BB323" t="s">
        <v>276</v>
      </c>
      <c r="BC323" t="s">
        <v>276</v>
      </c>
      <c r="BD323" t="s">
        <v>276</v>
      </c>
      <c r="BE323" t="s">
        <v>276</v>
      </c>
      <c r="BF323" t="s">
        <v>276</v>
      </c>
      <c r="BG323" t="s">
        <v>276</v>
      </c>
      <c r="BH323" t="s">
        <v>276</v>
      </c>
      <c r="BI323" t="s">
        <v>276</v>
      </c>
      <c r="BJ323" t="s">
        <v>276</v>
      </c>
      <c r="BK323" t="s">
        <v>276</v>
      </c>
      <c r="BL323" t="s">
        <v>276</v>
      </c>
      <c r="BM323" t="s">
        <v>276</v>
      </c>
      <c r="BN323" t="s">
        <v>276</v>
      </c>
      <c r="BO323" t="s">
        <v>276</v>
      </c>
      <c r="BP323" t="s">
        <v>276</v>
      </c>
      <c r="BQ323" t="s">
        <v>276</v>
      </c>
      <c r="BR323" t="s">
        <v>276</v>
      </c>
      <c r="BS323" t="s">
        <v>276</v>
      </c>
      <c r="BT323" t="s">
        <v>276</v>
      </c>
      <c r="BU323" t="s">
        <v>276</v>
      </c>
      <c r="BV323" t="s">
        <v>276</v>
      </c>
      <c r="BW323" t="s">
        <v>276</v>
      </c>
      <c r="BX323" t="s">
        <v>276</v>
      </c>
      <c r="BY323" t="s">
        <v>276</v>
      </c>
      <c r="BZ323" t="s">
        <v>276</v>
      </c>
      <c r="CA323" t="s">
        <v>276</v>
      </c>
      <c r="CB323" t="s">
        <v>276</v>
      </c>
      <c r="CC323" t="s">
        <v>276</v>
      </c>
      <c r="CD323" t="s">
        <v>276</v>
      </c>
      <c r="CE323" t="s">
        <v>276</v>
      </c>
      <c r="CF323" t="s">
        <v>276</v>
      </c>
      <c r="CG323" t="s">
        <v>276</v>
      </c>
      <c r="CH323" t="s">
        <v>276</v>
      </c>
      <c r="CI323" t="s">
        <v>276</v>
      </c>
      <c r="CJ323" t="s">
        <v>276</v>
      </c>
      <c r="CK323" t="s">
        <v>276</v>
      </c>
      <c r="CL323" t="s">
        <v>276</v>
      </c>
      <c r="CM323" t="s">
        <v>276</v>
      </c>
      <c r="CN323" t="s">
        <v>276</v>
      </c>
      <c r="CO323" t="s">
        <v>276</v>
      </c>
      <c r="CP323" t="s">
        <v>276</v>
      </c>
      <c r="CQ323" t="s">
        <v>276</v>
      </c>
      <c r="CR323" t="s">
        <v>276</v>
      </c>
      <c r="CS323" t="s">
        <v>276</v>
      </c>
      <c r="CT323" t="s">
        <v>276</v>
      </c>
      <c r="CU323" t="s">
        <v>276</v>
      </c>
      <c r="CV323" t="s">
        <v>276</v>
      </c>
      <c r="CW323" t="s">
        <v>276</v>
      </c>
      <c r="CX323" t="s">
        <v>276</v>
      </c>
      <c r="CY323" t="s">
        <v>276</v>
      </c>
      <c r="CZ323" t="s">
        <v>276</v>
      </c>
      <c r="DA323" t="s">
        <v>276</v>
      </c>
      <c r="DB323" t="s">
        <v>276</v>
      </c>
      <c r="DC323" t="s">
        <v>276</v>
      </c>
      <c r="DD323" t="s">
        <v>276</v>
      </c>
      <c r="DE323" t="s">
        <v>276</v>
      </c>
    </row>
    <row r="324" spans="1:109">
      <c r="A324">
        <v>323</v>
      </c>
      <c r="B324" t="s">
        <v>272</v>
      </c>
      <c r="C324" t="s">
        <v>16</v>
      </c>
      <c r="D324">
        <v>21</v>
      </c>
      <c r="E324">
        <v>3</v>
      </c>
      <c r="F324" t="s">
        <v>81</v>
      </c>
      <c r="G324" t="s">
        <v>273</v>
      </c>
      <c r="H324">
        <v>2025</v>
      </c>
      <c r="I324">
        <v>2024</v>
      </c>
      <c r="J324">
        <v>0</v>
      </c>
      <c r="K324">
        <v>9999999</v>
      </c>
      <c r="L324">
        <v>0</v>
      </c>
      <c r="M324">
        <v>0</v>
      </c>
      <c r="N324">
        <v>0</v>
      </c>
      <c r="O324">
        <v>0</v>
      </c>
      <c r="P324">
        <v>0</v>
      </c>
      <c r="Q324">
        <v>0</v>
      </c>
      <c r="R324">
        <v>0</v>
      </c>
      <c r="S324">
        <v>0</v>
      </c>
      <c r="T324">
        <v>0</v>
      </c>
      <c r="U324">
        <v>0</v>
      </c>
      <c r="V324">
        <v>0</v>
      </c>
      <c r="W324">
        <v>0.04</v>
      </c>
      <c r="X324">
        <v>0</v>
      </c>
      <c r="Y324">
        <v>0</v>
      </c>
      <c r="Z324">
        <v>0</v>
      </c>
      <c r="AA324">
        <v>0</v>
      </c>
      <c r="AB324">
        <v>0</v>
      </c>
      <c r="AC324">
        <v>0</v>
      </c>
      <c r="AD324">
        <v>0</v>
      </c>
      <c r="AE324">
        <v>0</v>
      </c>
      <c r="AF324">
        <v>0</v>
      </c>
      <c r="AG324">
        <v>0</v>
      </c>
      <c r="AH324">
        <v>0</v>
      </c>
      <c r="AI324">
        <v>3160</v>
      </c>
      <c r="AJ324">
        <v>0</v>
      </c>
      <c r="AK324" t="s">
        <v>274</v>
      </c>
      <c r="AL324">
        <v>0</v>
      </c>
      <c r="AM324" t="s">
        <v>274</v>
      </c>
      <c r="AN324" t="s">
        <v>274</v>
      </c>
      <c r="AO324">
        <v>0</v>
      </c>
      <c r="AP324" t="s">
        <v>276</v>
      </c>
      <c r="AQ324" t="s">
        <v>276</v>
      </c>
      <c r="AR324" t="s">
        <v>276</v>
      </c>
      <c r="AS324" t="s">
        <v>276</v>
      </c>
      <c r="AT324" t="s">
        <v>276</v>
      </c>
      <c r="AU324" t="s">
        <v>276</v>
      </c>
      <c r="AV324" t="s">
        <v>276</v>
      </c>
      <c r="AW324" t="s">
        <v>276</v>
      </c>
      <c r="AX324" t="s">
        <v>276</v>
      </c>
      <c r="AY324" t="s">
        <v>276</v>
      </c>
      <c r="AZ324" t="s">
        <v>276</v>
      </c>
      <c r="BA324" t="s">
        <v>276</v>
      </c>
      <c r="BB324" t="s">
        <v>276</v>
      </c>
      <c r="BC324" t="s">
        <v>276</v>
      </c>
      <c r="BD324" t="s">
        <v>276</v>
      </c>
      <c r="BE324" t="s">
        <v>276</v>
      </c>
      <c r="BF324" t="s">
        <v>276</v>
      </c>
      <c r="BG324" t="s">
        <v>276</v>
      </c>
      <c r="BH324" t="s">
        <v>276</v>
      </c>
      <c r="BI324" t="s">
        <v>276</v>
      </c>
      <c r="BJ324" t="s">
        <v>276</v>
      </c>
      <c r="BK324" t="s">
        <v>276</v>
      </c>
      <c r="BL324" t="s">
        <v>276</v>
      </c>
      <c r="BM324" t="s">
        <v>276</v>
      </c>
      <c r="BN324" t="s">
        <v>276</v>
      </c>
      <c r="BO324" t="s">
        <v>276</v>
      </c>
      <c r="BP324" t="s">
        <v>276</v>
      </c>
      <c r="BQ324" t="s">
        <v>276</v>
      </c>
      <c r="BR324" t="s">
        <v>276</v>
      </c>
      <c r="BS324" t="s">
        <v>276</v>
      </c>
      <c r="BT324" t="s">
        <v>276</v>
      </c>
      <c r="BU324" t="s">
        <v>276</v>
      </c>
      <c r="BV324" t="s">
        <v>276</v>
      </c>
      <c r="BW324" t="s">
        <v>276</v>
      </c>
      <c r="BX324" t="s">
        <v>276</v>
      </c>
      <c r="BY324" t="s">
        <v>276</v>
      </c>
      <c r="BZ324" t="s">
        <v>276</v>
      </c>
      <c r="CA324" t="s">
        <v>276</v>
      </c>
      <c r="CB324" t="s">
        <v>276</v>
      </c>
      <c r="CC324" t="s">
        <v>276</v>
      </c>
      <c r="CD324" t="s">
        <v>276</v>
      </c>
      <c r="CE324" t="s">
        <v>276</v>
      </c>
      <c r="CF324" t="s">
        <v>276</v>
      </c>
      <c r="CG324" t="s">
        <v>276</v>
      </c>
      <c r="CH324" t="s">
        <v>276</v>
      </c>
      <c r="CI324" t="s">
        <v>276</v>
      </c>
      <c r="CJ324" t="s">
        <v>276</v>
      </c>
      <c r="CK324" t="s">
        <v>276</v>
      </c>
      <c r="CL324" t="s">
        <v>276</v>
      </c>
      <c r="CM324" t="s">
        <v>276</v>
      </c>
      <c r="CN324" t="s">
        <v>276</v>
      </c>
      <c r="CO324" t="s">
        <v>276</v>
      </c>
      <c r="CP324" t="s">
        <v>276</v>
      </c>
      <c r="CQ324" t="s">
        <v>276</v>
      </c>
      <c r="CR324" t="s">
        <v>276</v>
      </c>
      <c r="CS324" t="s">
        <v>276</v>
      </c>
      <c r="CT324" t="s">
        <v>276</v>
      </c>
      <c r="CU324" t="s">
        <v>276</v>
      </c>
      <c r="CV324" t="s">
        <v>276</v>
      </c>
      <c r="CW324" t="s">
        <v>276</v>
      </c>
      <c r="CX324" t="s">
        <v>276</v>
      </c>
      <c r="CY324" t="s">
        <v>276</v>
      </c>
      <c r="CZ324" t="s">
        <v>276</v>
      </c>
      <c r="DA324" t="s">
        <v>276</v>
      </c>
      <c r="DB324" t="s">
        <v>276</v>
      </c>
      <c r="DC324" t="s">
        <v>276</v>
      </c>
      <c r="DD324" t="s">
        <v>276</v>
      </c>
      <c r="DE324" t="s">
        <v>276</v>
      </c>
    </row>
    <row r="325" spans="1:109">
      <c r="A325">
        <v>324</v>
      </c>
      <c r="B325" t="s">
        <v>272</v>
      </c>
      <c r="C325" t="s">
        <v>17</v>
      </c>
      <c r="D325">
        <v>22</v>
      </c>
      <c r="E325">
        <v>3</v>
      </c>
      <c r="F325" t="s">
        <v>81</v>
      </c>
      <c r="G325" t="s">
        <v>273</v>
      </c>
      <c r="H325">
        <v>2025</v>
      </c>
      <c r="I325">
        <v>2024</v>
      </c>
      <c r="J325">
        <v>0</v>
      </c>
      <c r="K325">
        <v>12500</v>
      </c>
      <c r="L325">
        <v>50000</v>
      </c>
      <c r="M325">
        <v>9999999</v>
      </c>
      <c r="N325">
        <v>0</v>
      </c>
      <c r="O325">
        <v>0</v>
      </c>
      <c r="P325">
        <v>0</v>
      </c>
      <c r="Q325">
        <v>0</v>
      </c>
      <c r="R325">
        <v>0</v>
      </c>
      <c r="S325">
        <v>0</v>
      </c>
      <c r="T325">
        <v>0</v>
      </c>
      <c r="U325">
        <v>0</v>
      </c>
      <c r="V325">
        <v>0</v>
      </c>
      <c r="W325">
        <v>1.8499999999999999E-2</v>
      </c>
      <c r="X325">
        <v>3.5000000000000003E-2</v>
      </c>
      <c r="Y325">
        <v>4.2450000000000002E-2</v>
      </c>
      <c r="Z325">
        <v>0</v>
      </c>
      <c r="AA325">
        <v>0</v>
      </c>
      <c r="AB325">
        <v>0</v>
      </c>
      <c r="AC325">
        <v>0</v>
      </c>
      <c r="AD325">
        <v>0</v>
      </c>
      <c r="AE325">
        <v>0</v>
      </c>
      <c r="AF325">
        <v>0</v>
      </c>
      <c r="AG325">
        <v>0</v>
      </c>
      <c r="AH325">
        <v>0</v>
      </c>
      <c r="AI325">
        <v>0</v>
      </c>
      <c r="AJ325">
        <v>4500</v>
      </c>
      <c r="AK325" t="s">
        <v>274</v>
      </c>
      <c r="AL325">
        <v>1000</v>
      </c>
      <c r="AM325" t="s">
        <v>274</v>
      </c>
      <c r="AN325" t="s">
        <v>274</v>
      </c>
      <c r="AO325">
        <v>0</v>
      </c>
      <c r="AP325" t="s">
        <v>276</v>
      </c>
      <c r="AQ325" t="s">
        <v>276</v>
      </c>
      <c r="AR325" t="s">
        <v>276</v>
      </c>
      <c r="AS325" t="s">
        <v>276</v>
      </c>
      <c r="AT325" t="s">
        <v>276</v>
      </c>
      <c r="AU325" t="s">
        <v>276</v>
      </c>
      <c r="AV325" t="s">
        <v>276</v>
      </c>
      <c r="AW325" t="s">
        <v>276</v>
      </c>
      <c r="AX325" t="s">
        <v>276</v>
      </c>
      <c r="AY325" t="s">
        <v>276</v>
      </c>
      <c r="AZ325" t="s">
        <v>276</v>
      </c>
      <c r="BA325" t="s">
        <v>276</v>
      </c>
      <c r="BB325" t="s">
        <v>276</v>
      </c>
      <c r="BC325" t="s">
        <v>276</v>
      </c>
      <c r="BD325" t="s">
        <v>276</v>
      </c>
      <c r="BE325" t="s">
        <v>276</v>
      </c>
      <c r="BF325" t="s">
        <v>276</v>
      </c>
      <c r="BG325" t="s">
        <v>276</v>
      </c>
      <c r="BH325" t="s">
        <v>276</v>
      </c>
      <c r="BI325" t="s">
        <v>276</v>
      </c>
      <c r="BJ325" t="s">
        <v>276</v>
      </c>
      <c r="BK325" t="s">
        <v>276</v>
      </c>
      <c r="BL325" t="s">
        <v>276</v>
      </c>
      <c r="BM325" t="s">
        <v>276</v>
      </c>
      <c r="BN325" t="s">
        <v>276</v>
      </c>
      <c r="BO325" t="s">
        <v>276</v>
      </c>
      <c r="BP325" t="s">
        <v>276</v>
      </c>
      <c r="BQ325" t="s">
        <v>276</v>
      </c>
      <c r="BR325" t="s">
        <v>276</v>
      </c>
      <c r="BS325" t="s">
        <v>276</v>
      </c>
      <c r="BT325" t="s">
        <v>276</v>
      </c>
      <c r="BU325" t="s">
        <v>276</v>
      </c>
      <c r="BV325" t="s">
        <v>276</v>
      </c>
      <c r="BW325" t="s">
        <v>276</v>
      </c>
      <c r="BX325" t="s">
        <v>276</v>
      </c>
      <c r="BY325" t="s">
        <v>276</v>
      </c>
      <c r="BZ325" t="s">
        <v>276</v>
      </c>
      <c r="CA325" t="s">
        <v>276</v>
      </c>
      <c r="CB325" t="s">
        <v>276</v>
      </c>
      <c r="CC325" t="s">
        <v>276</v>
      </c>
      <c r="CD325" t="s">
        <v>276</v>
      </c>
      <c r="CE325" t="s">
        <v>276</v>
      </c>
      <c r="CF325" t="s">
        <v>276</v>
      </c>
      <c r="CG325" t="s">
        <v>276</v>
      </c>
      <c r="CH325" t="s">
        <v>276</v>
      </c>
      <c r="CI325" t="s">
        <v>276</v>
      </c>
      <c r="CJ325" t="s">
        <v>276</v>
      </c>
      <c r="CK325" t="s">
        <v>276</v>
      </c>
      <c r="CL325" t="s">
        <v>276</v>
      </c>
      <c r="CM325" t="s">
        <v>276</v>
      </c>
      <c r="CN325" t="s">
        <v>276</v>
      </c>
      <c r="CO325" t="s">
        <v>276</v>
      </c>
      <c r="CP325" t="s">
        <v>276</v>
      </c>
      <c r="CQ325" t="s">
        <v>276</v>
      </c>
      <c r="CR325" t="s">
        <v>276</v>
      </c>
      <c r="CS325" t="s">
        <v>276</v>
      </c>
      <c r="CT325" t="s">
        <v>276</v>
      </c>
      <c r="CU325" t="s">
        <v>276</v>
      </c>
      <c r="CV325" t="s">
        <v>276</v>
      </c>
      <c r="CW325" t="s">
        <v>276</v>
      </c>
      <c r="CX325" t="s">
        <v>276</v>
      </c>
      <c r="CY325" t="s">
        <v>276</v>
      </c>
      <c r="CZ325" t="s">
        <v>276</v>
      </c>
      <c r="DA325" t="s">
        <v>276</v>
      </c>
      <c r="DB325" t="s">
        <v>276</v>
      </c>
      <c r="DC325" t="s">
        <v>276</v>
      </c>
      <c r="DD325" t="s">
        <v>276</v>
      </c>
      <c r="DE325" t="s">
        <v>276</v>
      </c>
    </row>
    <row r="326" spans="1:109">
      <c r="A326">
        <v>325</v>
      </c>
      <c r="B326" t="s">
        <v>272</v>
      </c>
      <c r="C326" t="s">
        <v>18</v>
      </c>
      <c r="D326">
        <v>23</v>
      </c>
      <c r="E326">
        <v>3</v>
      </c>
      <c r="F326" t="s">
        <v>81</v>
      </c>
      <c r="G326" t="s">
        <v>273</v>
      </c>
      <c r="H326">
        <v>2025</v>
      </c>
      <c r="I326">
        <v>2024</v>
      </c>
      <c r="J326">
        <v>0</v>
      </c>
      <c r="K326">
        <v>26050</v>
      </c>
      <c r="L326">
        <v>61600</v>
      </c>
      <c r="M326">
        <v>9999999</v>
      </c>
      <c r="N326">
        <v>0</v>
      </c>
      <c r="O326">
        <v>0</v>
      </c>
      <c r="P326">
        <v>0</v>
      </c>
      <c r="Q326">
        <v>0</v>
      </c>
      <c r="R326">
        <v>0</v>
      </c>
      <c r="S326">
        <v>0</v>
      </c>
      <c r="T326">
        <v>0</v>
      </c>
      <c r="U326">
        <v>0</v>
      </c>
      <c r="V326">
        <v>0</v>
      </c>
      <c r="W326">
        <v>5.8000000000000003E-2</v>
      </c>
      <c r="X326">
        <v>6.7500000000000004E-2</v>
      </c>
      <c r="Y326">
        <v>7.1499999999999994E-2</v>
      </c>
      <c r="Z326">
        <v>0</v>
      </c>
      <c r="AA326">
        <v>0</v>
      </c>
      <c r="AB326">
        <v>0</v>
      </c>
      <c r="AC326">
        <v>0</v>
      </c>
      <c r="AD326">
        <v>0</v>
      </c>
      <c r="AE326">
        <v>0</v>
      </c>
      <c r="AF326">
        <v>0</v>
      </c>
      <c r="AG326">
        <v>0</v>
      </c>
      <c r="AH326">
        <v>0</v>
      </c>
      <c r="AI326">
        <v>14600</v>
      </c>
      <c r="AJ326">
        <v>5000</v>
      </c>
      <c r="AK326" t="s">
        <v>274</v>
      </c>
      <c r="AL326">
        <v>300</v>
      </c>
      <c r="AM326" t="s">
        <v>275</v>
      </c>
      <c r="AN326" t="s">
        <v>274</v>
      </c>
      <c r="AO326">
        <v>0</v>
      </c>
      <c r="AP326" t="s">
        <v>276</v>
      </c>
      <c r="AQ326" t="s">
        <v>276</v>
      </c>
      <c r="AR326" t="s">
        <v>276</v>
      </c>
      <c r="AS326" t="s">
        <v>276</v>
      </c>
      <c r="AT326" t="s">
        <v>276</v>
      </c>
      <c r="AU326" t="s">
        <v>276</v>
      </c>
      <c r="AV326" t="s">
        <v>276</v>
      </c>
      <c r="AW326" t="s">
        <v>276</v>
      </c>
      <c r="AX326" t="s">
        <v>276</v>
      </c>
      <c r="AY326" t="s">
        <v>276</v>
      </c>
      <c r="AZ326" t="s">
        <v>276</v>
      </c>
      <c r="BA326" t="s">
        <v>276</v>
      </c>
      <c r="BB326" t="s">
        <v>276</v>
      </c>
      <c r="BC326" t="s">
        <v>276</v>
      </c>
      <c r="BD326" t="s">
        <v>276</v>
      </c>
      <c r="BE326" t="s">
        <v>276</v>
      </c>
      <c r="BF326" t="s">
        <v>276</v>
      </c>
      <c r="BG326" t="s">
        <v>276</v>
      </c>
      <c r="BH326" t="s">
        <v>276</v>
      </c>
      <c r="BI326" t="s">
        <v>276</v>
      </c>
      <c r="BJ326" t="s">
        <v>276</v>
      </c>
      <c r="BK326" t="s">
        <v>276</v>
      </c>
      <c r="BL326" t="s">
        <v>276</v>
      </c>
      <c r="BM326" t="s">
        <v>276</v>
      </c>
      <c r="BN326" t="s">
        <v>276</v>
      </c>
      <c r="BO326" t="s">
        <v>276</v>
      </c>
      <c r="BP326" t="s">
        <v>276</v>
      </c>
      <c r="BQ326" t="s">
        <v>276</v>
      </c>
      <c r="BR326" t="s">
        <v>276</v>
      </c>
      <c r="BS326" t="s">
        <v>276</v>
      </c>
      <c r="BT326" t="s">
        <v>276</v>
      </c>
      <c r="BU326" t="s">
        <v>276</v>
      </c>
      <c r="BV326" t="s">
        <v>276</v>
      </c>
      <c r="BW326" t="s">
        <v>276</v>
      </c>
      <c r="BX326" t="s">
        <v>276</v>
      </c>
      <c r="BY326" t="s">
        <v>276</v>
      </c>
      <c r="BZ326" t="s">
        <v>276</v>
      </c>
      <c r="CA326" t="s">
        <v>276</v>
      </c>
      <c r="CB326" t="s">
        <v>276</v>
      </c>
      <c r="CC326" t="s">
        <v>276</v>
      </c>
      <c r="CD326" t="s">
        <v>276</v>
      </c>
      <c r="CE326" t="s">
        <v>276</v>
      </c>
      <c r="CF326" t="s">
        <v>276</v>
      </c>
      <c r="CG326" t="s">
        <v>276</v>
      </c>
      <c r="CH326" t="s">
        <v>276</v>
      </c>
      <c r="CI326" t="s">
        <v>276</v>
      </c>
      <c r="CJ326" t="s">
        <v>276</v>
      </c>
      <c r="CK326" t="s">
        <v>276</v>
      </c>
      <c r="CL326" t="s">
        <v>276</v>
      </c>
      <c r="CM326" t="s">
        <v>276</v>
      </c>
      <c r="CN326" t="s">
        <v>276</v>
      </c>
      <c r="CO326" t="s">
        <v>276</v>
      </c>
      <c r="CP326" t="s">
        <v>276</v>
      </c>
      <c r="CQ326" t="s">
        <v>276</v>
      </c>
      <c r="CR326" t="s">
        <v>276</v>
      </c>
      <c r="CS326" t="s">
        <v>276</v>
      </c>
      <c r="CT326" t="s">
        <v>276</v>
      </c>
      <c r="CU326" t="s">
        <v>276</v>
      </c>
      <c r="CV326" t="s">
        <v>276</v>
      </c>
      <c r="CW326" t="s">
        <v>276</v>
      </c>
      <c r="CX326" t="s">
        <v>276</v>
      </c>
      <c r="CY326" t="s">
        <v>276</v>
      </c>
      <c r="CZ326" t="s">
        <v>276</v>
      </c>
      <c r="DA326" t="s">
        <v>276</v>
      </c>
      <c r="DB326" t="s">
        <v>276</v>
      </c>
      <c r="DC326" t="s">
        <v>276</v>
      </c>
      <c r="DD326" t="s">
        <v>276</v>
      </c>
      <c r="DE326" t="s">
        <v>276</v>
      </c>
    </row>
    <row r="327" spans="1:109">
      <c r="A327">
        <v>326</v>
      </c>
      <c r="B327" t="s">
        <v>272</v>
      </c>
      <c r="C327" t="s">
        <v>19</v>
      </c>
      <c r="D327">
        <v>24</v>
      </c>
      <c r="E327">
        <v>3</v>
      </c>
      <c r="F327" t="s">
        <v>81</v>
      </c>
      <c r="G327" t="s">
        <v>273</v>
      </c>
      <c r="H327">
        <v>2025</v>
      </c>
      <c r="I327">
        <v>2024</v>
      </c>
      <c r="J327">
        <v>0</v>
      </c>
      <c r="K327">
        <v>1000</v>
      </c>
      <c r="L327">
        <v>2000</v>
      </c>
      <c r="M327">
        <v>3000</v>
      </c>
      <c r="N327" s="78">
        <v>100000</v>
      </c>
      <c r="O327">
        <v>125000</v>
      </c>
      <c r="P327">
        <v>150000</v>
      </c>
      <c r="Q327">
        <v>250000</v>
      </c>
      <c r="R327">
        <v>9999999</v>
      </c>
      <c r="S327">
        <v>0</v>
      </c>
      <c r="T327">
        <v>0</v>
      </c>
      <c r="U327">
        <v>0</v>
      </c>
      <c r="V327">
        <v>0</v>
      </c>
      <c r="W327">
        <v>0.02</v>
      </c>
      <c r="X327">
        <v>0.03</v>
      </c>
      <c r="Y327">
        <v>0.04</v>
      </c>
      <c r="Z327">
        <v>4.7500000000000001E-2</v>
      </c>
      <c r="AA327">
        <v>0.05</v>
      </c>
      <c r="AB327">
        <v>5.2499999999999998E-2</v>
      </c>
      <c r="AC327">
        <v>5.5E-2</v>
      </c>
      <c r="AD327">
        <v>5.7500000000000002E-2</v>
      </c>
      <c r="AE327">
        <v>0</v>
      </c>
      <c r="AF327">
        <v>0</v>
      </c>
      <c r="AG327">
        <v>0</v>
      </c>
      <c r="AH327">
        <v>0</v>
      </c>
      <c r="AI327">
        <v>2550</v>
      </c>
      <c r="AJ327">
        <v>3200</v>
      </c>
      <c r="AK327" t="s">
        <v>274</v>
      </c>
      <c r="AL327">
        <v>3200</v>
      </c>
      <c r="AM327" t="s">
        <v>274</v>
      </c>
      <c r="AN327" t="s">
        <v>274</v>
      </c>
      <c r="AO327">
        <v>0</v>
      </c>
      <c r="AP327" t="s">
        <v>276</v>
      </c>
      <c r="AQ327" t="s">
        <v>276</v>
      </c>
      <c r="AR327" t="s">
        <v>276</v>
      </c>
      <c r="AS327" t="s">
        <v>276</v>
      </c>
      <c r="AT327" t="s">
        <v>276</v>
      </c>
      <c r="AU327" t="s">
        <v>276</v>
      </c>
      <c r="AV327" t="s">
        <v>276</v>
      </c>
      <c r="AW327" t="s">
        <v>276</v>
      </c>
      <c r="AX327" t="s">
        <v>276</v>
      </c>
      <c r="AY327" t="s">
        <v>276</v>
      </c>
      <c r="AZ327" t="s">
        <v>276</v>
      </c>
      <c r="BA327" t="s">
        <v>276</v>
      </c>
      <c r="BB327" t="s">
        <v>276</v>
      </c>
      <c r="BC327" t="s">
        <v>276</v>
      </c>
      <c r="BD327" t="s">
        <v>276</v>
      </c>
      <c r="BE327" t="s">
        <v>276</v>
      </c>
      <c r="BF327" t="s">
        <v>276</v>
      </c>
      <c r="BG327" t="s">
        <v>276</v>
      </c>
      <c r="BH327" t="s">
        <v>276</v>
      </c>
      <c r="BI327" t="s">
        <v>276</v>
      </c>
      <c r="BJ327" t="s">
        <v>276</v>
      </c>
      <c r="BK327" t="s">
        <v>276</v>
      </c>
      <c r="BL327" t="s">
        <v>276</v>
      </c>
      <c r="BM327" t="s">
        <v>276</v>
      </c>
      <c r="BN327" t="s">
        <v>276</v>
      </c>
      <c r="BO327" t="s">
        <v>276</v>
      </c>
      <c r="BP327" t="s">
        <v>276</v>
      </c>
      <c r="BQ327" t="s">
        <v>276</v>
      </c>
      <c r="BR327" t="s">
        <v>276</v>
      </c>
      <c r="BS327" t="s">
        <v>276</v>
      </c>
      <c r="BT327" t="s">
        <v>276</v>
      </c>
      <c r="BU327" t="s">
        <v>276</v>
      </c>
      <c r="BV327" t="s">
        <v>276</v>
      </c>
      <c r="BW327" t="s">
        <v>276</v>
      </c>
      <c r="BX327" t="s">
        <v>276</v>
      </c>
      <c r="BY327" t="s">
        <v>276</v>
      </c>
      <c r="BZ327" t="s">
        <v>276</v>
      </c>
      <c r="CA327">
        <v>0.15</v>
      </c>
      <c r="CB327">
        <v>3450</v>
      </c>
      <c r="CC327" s="78">
        <v>100000</v>
      </c>
      <c r="CD327">
        <v>0.66666666699999999</v>
      </c>
      <c r="CE327" t="s">
        <v>276</v>
      </c>
      <c r="CF327" t="s">
        <v>276</v>
      </c>
      <c r="CG327" t="s">
        <v>276</v>
      </c>
      <c r="CH327" t="s">
        <v>276</v>
      </c>
      <c r="CI327" t="s">
        <v>276</v>
      </c>
      <c r="CJ327" t="s">
        <v>276</v>
      </c>
      <c r="CK327" t="s">
        <v>276</v>
      </c>
      <c r="CL327" t="s">
        <v>276</v>
      </c>
      <c r="CM327" t="s">
        <v>276</v>
      </c>
      <c r="CN327" t="s">
        <v>276</v>
      </c>
      <c r="CO327" t="s">
        <v>276</v>
      </c>
      <c r="CP327" t="s">
        <v>276</v>
      </c>
      <c r="CQ327" t="s">
        <v>276</v>
      </c>
      <c r="CR327" t="s">
        <v>276</v>
      </c>
      <c r="CS327" t="s">
        <v>276</v>
      </c>
      <c r="CT327" t="s">
        <v>276</v>
      </c>
      <c r="CU327" t="s">
        <v>276</v>
      </c>
      <c r="CV327" t="s">
        <v>276</v>
      </c>
      <c r="CW327" t="s">
        <v>276</v>
      </c>
      <c r="CX327" t="s">
        <v>276</v>
      </c>
      <c r="CY327" t="s">
        <v>276</v>
      </c>
      <c r="CZ327" t="s">
        <v>276</v>
      </c>
      <c r="DA327" t="s">
        <v>276</v>
      </c>
      <c r="DB327" t="s">
        <v>276</v>
      </c>
      <c r="DC327" t="s">
        <v>276</v>
      </c>
      <c r="DD327" t="s">
        <v>276</v>
      </c>
      <c r="DE327" t="s">
        <v>276</v>
      </c>
    </row>
    <row r="328" spans="1:109">
      <c r="A328">
        <v>327</v>
      </c>
      <c r="B328" t="s">
        <v>272</v>
      </c>
      <c r="C328" t="s">
        <v>20</v>
      </c>
      <c r="D328">
        <v>25</v>
      </c>
      <c r="E328">
        <v>3</v>
      </c>
      <c r="F328" t="s">
        <v>81</v>
      </c>
      <c r="G328" t="s">
        <v>273</v>
      </c>
      <c r="H328">
        <v>2025</v>
      </c>
      <c r="I328">
        <v>2024</v>
      </c>
      <c r="J328">
        <v>0</v>
      </c>
      <c r="K328" s="78">
        <v>1000000</v>
      </c>
      <c r="L328">
        <v>9999999</v>
      </c>
      <c r="M328">
        <v>0</v>
      </c>
      <c r="N328">
        <v>0</v>
      </c>
      <c r="O328">
        <v>0</v>
      </c>
      <c r="P328">
        <v>0</v>
      </c>
      <c r="Q328">
        <v>0</v>
      </c>
      <c r="R328">
        <v>0</v>
      </c>
      <c r="S328">
        <v>0</v>
      </c>
      <c r="T328">
        <v>0</v>
      </c>
      <c r="U328">
        <v>0</v>
      </c>
      <c r="V328">
        <v>0</v>
      </c>
      <c r="W328">
        <v>0.05</v>
      </c>
      <c r="X328">
        <v>0.09</v>
      </c>
      <c r="Y328">
        <v>0</v>
      </c>
      <c r="Z328">
        <v>0</v>
      </c>
      <c r="AA328">
        <v>0</v>
      </c>
      <c r="AB328">
        <v>0</v>
      </c>
      <c r="AC328">
        <v>0</v>
      </c>
      <c r="AD328">
        <v>0</v>
      </c>
      <c r="AE328">
        <v>0</v>
      </c>
      <c r="AF328">
        <v>0</v>
      </c>
      <c r="AG328">
        <v>0</v>
      </c>
      <c r="AH328">
        <v>0</v>
      </c>
      <c r="AI328">
        <v>0</v>
      </c>
      <c r="AJ328">
        <v>4400</v>
      </c>
      <c r="AK328" t="s">
        <v>274</v>
      </c>
      <c r="AL328">
        <v>1000</v>
      </c>
      <c r="AM328" t="s">
        <v>274</v>
      </c>
      <c r="AN328" t="s">
        <v>274</v>
      </c>
      <c r="AO328">
        <v>0</v>
      </c>
      <c r="AP328" t="s">
        <v>276</v>
      </c>
      <c r="AQ328" t="s">
        <v>276</v>
      </c>
      <c r="AR328" t="s">
        <v>276</v>
      </c>
      <c r="AS328" t="s">
        <v>276</v>
      </c>
      <c r="AT328" t="s">
        <v>276</v>
      </c>
      <c r="AU328" t="s">
        <v>276</v>
      </c>
      <c r="AV328" t="s">
        <v>276</v>
      </c>
      <c r="AW328" t="s">
        <v>276</v>
      </c>
      <c r="AX328" t="s">
        <v>276</v>
      </c>
      <c r="AY328" t="s">
        <v>276</v>
      </c>
      <c r="AZ328" t="s">
        <v>276</v>
      </c>
      <c r="BA328" t="s">
        <v>276</v>
      </c>
      <c r="BB328" t="s">
        <v>276</v>
      </c>
      <c r="BC328" t="s">
        <v>276</v>
      </c>
      <c r="BD328" t="s">
        <v>276</v>
      </c>
      <c r="BE328" t="s">
        <v>276</v>
      </c>
      <c r="BF328" t="s">
        <v>276</v>
      </c>
      <c r="BG328" t="s">
        <v>276</v>
      </c>
      <c r="BH328" t="s">
        <v>276</v>
      </c>
      <c r="BI328" t="s">
        <v>276</v>
      </c>
      <c r="BJ328" t="s">
        <v>276</v>
      </c>
      <c r="BK328" t="s">
        <v>276</v>
      </c>
      <c r="BL328" t="s">
        <v>276</v>
      </c>
      <c r="BM328" t="s">
        <v>276</v>
      </c>
      <c r="BN328" t="s">
        <v>276</v>
      </c>
      <c r="BO328" t="s">
        <v>276</v>
      </c>
      <c r="BP328" t="s">
        <v>276</v>
      </c>
      <c r="BQ328" t="s">
        <v>276</v>
      </c>
      <c r="BR328" t="s">
        <v>276</v>
      </c>
      <c r="BS328" t="s">
        <v>276</v>
      </c>
      <c r="BT328" t="s">
        <v>276</v>
      </c>
      <c r="BU328" t="s">
        <v>276</v>
      </c>
      <c r="BV328" t="s">
        <v>276</v>
      </c>
      <c r="BW328" t="s">
        <v>276</v>
      </c>
      <c r="BX328" t="s">
        <v>276</v>
      </c>
      <c r="BY328" t="s">
        <v>276</v>
      </c>
      <c r="BZ328" t="s">
        <v>276</v>
      </c>
      <c r="CA328" t="s">
        <v>276</v>
      </c>
      <c r="CB328" t="s">
        <v>276</v>
      </c>
      <c r="CC328" t="s">
        <v>276</v>
      </c>
      <c r="CD328" t="s">
        <v>276</v>
      </c>
      <c r="CE328" t="s">
        <v>276</v>
      </c>
      <c r="CF328" t="s">
        <v>276</v>
      </c>
      <c r="CG328" t="s">
        <v>276</v>
      </c>
      <c r="CH328" t="s">
        <v>276</v>
      </c>
      <c r="CI328" t="s">
        <v>276</v>
      </c>
      <c r="CJ328" t="s">
        <v>276</v>
      </c>
      <c r="CK328" t="s">
        <v>276</v>
      </c>
      <c r="CL328" t="s">
        <v>276</v>
      </c>
      <c r="CM328" t="s">
        <v>276</v>
      </c>
      <c r="CN328" t="s">
        <v>276</v>
      </c>
      <c r="CO328" t="s">
        <v>276</v>
      </c>
      <c r="CP328" t="s">
        <v>276</v>
      </c>
      <c r="CQ328" t="s">
        <v>276</v>
      </c>
      <c r="CR328" t="s">
        <v>276</v>
      </c>
      <c r="CS328" t="s">
        <v>276</v>
      </c>
      <c r="CT328" t="s">
        <v>276</v>
      </c>
      <c r="CU328" t="s">
        <v>276</v>
      </c>
      <c r="CV328" t="s">
        <v>276</v>
      </c>
      <c r="CW328" t="s">
        <v>276</v>
      </c>
      <c r="CX328" t="s">
        <v>276</v>
      </c>
      <c r="CY328" t="s">
        <v>276</v>
      </c>
      <c r="CZ328" t="s">
        <v>276</v>
      </c>
      <c r="DA328" t="s">
        <v>276</v>
      </c>
      <c r="DB328" t="s">
        <v>276</v>
      </c>
      <c r="DC328" t="s">
        <v>276</v>
      </c>
      <c r="DD328" t="s">
        <v>276</v>
      </c>
      <c r="DE328" t="s">
        <v>276</v>
      </c>
    </row>
    <row r="329" spans="1:109">
      <c r="A329">
        <v>328</v>
      </c>
      <c r="B329" t="s">
        <v>272</v>
      </c>
      <c r="C329" t="s">
        <v>21</v>
      </c>
      <c r="D329">
        <v>26</v>
      </c>
      <c r="E329">
        <v>3</v>
      </c>
      <c r="F329" t="s">
        <v>81</v>
      </c>
      <c r="G329" t="s">
        <v>273</v>
      </c>
      <c r="H329">
        <v>2025</v>
      </c>
      <c r="I329">
        <v>2024</v>
      </c>
      <c r="J329">
        <v>0</v>
      </c>
      <c r="K329">
        <v>9999999</v>
      </c>
      <c r="L329">
        <v>0</v>
      </c>
      <c r="M329">
        <v>0</v>
      </c>
      <c r="N329">
        <v>0</v>
      </c>
      <c r="O329">
        <v>0</v>
      </c>
      <c r="P329">
        <v>0</v>
      </c>
      <c r="Q329">
        <v>0</v>
      </c>
      <c r="R329">
        <v>0</v>
      </c>
      <c r="S329">
        <v>0</v>
      </c>
      <c r="T329">
        <v>0</v>
      </c>
      <c r="U329">
        <v>0</v>
      </c>
      <c r="V329">
        <v>0</v>
      </c>
      <c r="W329">
        <v>4.2500000000000003E-2</v>
      </c>
      <c r="X329">
        <v>0</v>
      </c>
      <c r="Y329">
        <v>0</v>
      </c>
      <c r="Z329">
        <v>0</v>
      </c>
      <c r="AA329">
        <v>0</v>
      </c>
      <c r="AB329">
        <v>0</v>
      </c>
      <c r="AC329">
        <v>0</v>
      </c>
      <c r="AD329">
        <v>0</v>
      </c>
      <c r="AE329">
        <v>0</v>
      </c>
      <c r="AF329">
        <v>0</v>
      </c>
      <c r="AG329">
        <v>0</v>
      </c>
      <c r="AH329">
        <v>0</v>
      </c>
      <c r="AI329">
        <v>0</v>
      </c>
      <c r="AJ329">
        <v>5600</v>
      </c>
      <c r="AK329" t="s">
        <v>274</v>
      </c>
      <c r="AL329">
        <v>5600</v>
      </c>
      <c r="AM329" t="s">
        <v>274</v>
      </c>
      <c r="AN329" t="s">
        <v>274</v>
      </c>
      <c r="AO329">
        <v>0</v>
      </c>
      <c r="AP329" t="s">
        <v>276</v>
      </c>
      <c r="AQ329" t="s">
        <v>276</v>
      </c>
      <c r="AR329" t="s">
        <v>276</v>
      </c>
      <c r="AS329" t="s">
        <v>276</v>
      </c>
      <c r="AT329" t="s">
        <v>276</v>
      </c>
      <c r="AU329" t="s">
        <v>276</v>
      </c>
      <c r="AV329" t="s">
        <v>276</v>
      </c>
      <c r="AW329" t="s">
        <v>276</v>
      </c>
      <c r="AX329" t="s">
        <v>276</v>
      </c>
      <c r="AY329" t="s">
        <v>276</v>
      </c>
      <c r="AZ329" t="s">
        <v>276</v>
      </c>
      <c r="BA329" t="s">
        <v>276</v>
      </c>
      <c r="BB329" t="s">
        <v>276</v>
      </c>
      <c r="BC329" t="s">
        <v>276</v>
      </c>
      <c r="BD329" t="s">
        <v>276</v>
      </c>
      <c r="BE329" t="s">
        <v>276</v>
      </c>
      <c r="BF329" t="s">
        <v>276</v>
      </c>
      <c r="BG329" t="s">
        <v>276</v>
      </c>
      <c r="BH329" t="s">
        <v>276</v>
      </c>
      <c r="BI329" t="s">
        <v>276</v>
      </c>
      <c r="BJ329" t="s">
        <v>276</v>
      </c>
      <c r="BK329" t="s">
        <v>276</v>
      </c>
      <c r="BL329" t="s">
        <v>276</v>
      </c>
      <c r="BM329" t="s">
        <v>276</v>
      </c>
      <c r="BN329" t="s">
        <v>276</v>
      </c>
      <c r="BO329" t="s">
        <v>276</v>
      </c>
      <c r="BP329" t="s">
        <v>276</v>
      </c>
      <c r="BQ329" t="s">
        <v>276</v>
      </c>
      <c r="BR329" t="s">
        <v>276</v>
      </c>
      <c r="BS329" t="s">
        <v>276</v>
      </c>
      <c r="BT329" t="s">
        <v>276</v>
      </c>
      <c r="BU329" t="s">
        <v>276</v>
      </c>
      <c r="BV329" t="s">
        <v>276</v>
      </c>
      <c r="BW329" t="s">
        <v>276</v>
      </c>
      <c r="BX329" t="s">
        <v>276</v>
      </c>
      <c r="BY329" t="s">
        <v>276</v>
      </c>
      <c r="BZ329" t="s">
        <v>276</v>
      </c>
      <c r="CA329" t="s">
        <v>276</v>
      </c>
      <c r="CB329" t="s">
        <v>276</v>
      </c>
      <c r="CC329" t="s">
        <v>276</v>
      </c>
      <c r="CD329" t="s">
        <v>276</v>
      </c>
      <c r="CE329" t="s">
        <v>276</v>
      </c>
      <c r="CF329" t="s">
        <v>276</v>
      </c>
      <c r="CG329" t="s">
        <v>276</v>
      </c>
      <c r="CH329" t="s">
        <v>276</v>
      </c>
      <c r="CI329" t="s">
        <v>276</v>
      </c>
      <c r="CJ329" t="s">
        <v>276</v>
      </c>
      <c r="CK329" t="s">
        <v>276</v>
      </c>
      <c r="CL329" t="s">
        <v>276</v>
      </c>
      <c r="CM329" t="s">
        <v>276</v>
      </c>
      <c r="CN329" t="s">
        <v>276</v>
      </c>
      <c r="CO329" t="s">
        <v>276</v>
      </c>
      <c r="CP329" t="s">
        <v>276</v>
      </c>
      <c r="CQ329" t="s">
        <v>276</v>
      </c>
      <c r="CR329" t="s">
        <v>276</v>
      </c>
      <c r="CS329" t="s">
        <v>276</v>
      </c>
      <c r="CT329" t="s">
        <v>276</v>
      </c>
      <c r="CU329" t="s">
        <v>276</v>
      </c>
      <c r="CV329" t="s">
        <v>276</v>
      </c>
      <c r="CW329" t="s">
        <v>276</v>
      </c>
      <c r="CX329" t="s">
        <v>276</v>
      </c>
      <c r="CY329" t="s">
        <v>276</v>
      </c>
      <c r="CZ329" t="s">
        <v>276</v>
      </c>
      <c r="DA329" t="s">
        <v>276</v>
      </c>
      <c r="DB329" t="s">
        <v>276</v>
      </c>
      <c r="DC329" t="s">
        <v>276</v>
      </c>
      <c r="DD329" t="s">
        <v>276</v>
      </c>
      <c r="DE329" t="s">
        <v>276</v>
      </c>
    </row>
    <row r="330" spans="1:109">
      <c r="A330">
        <v>329</v>
      </c>
      <c r="B330" t="s">
        <v>272</v>
      </c>
      <c r="C330" t="s">
        <v>22</v>
      </c>
      <c r="D330">
        <v>27</v>
      </c>
      <c r="E330">
        <v>3</v>
      </c>
      <c r="F330" t="s">
        <v>81</v>
      </c>
      <c r="G330" t="s">
        <v>273</v>
      </c>
      <c r="H330">
        <v>2025</v>
      </c>
      <c r="I330">
        <v>2024</v>
      </c>
      <c r="J330">
        <v>0</v>
      </c>
      <c r="K330">
        <v>31690</v>
      </c>
      <c r="L330">
        <v>104090</v>
      </c>
      <c r="M330">
        <v>193240</v>
      </c>
      <c r="N330">
        <v>9999999</v>
      </c>
      <c r="O330">
        <v>0</v>
      </c>
      <c r="P330">
        <v>0</v>
      </c>
      <c r="Q330">
        <v>0</v>
      </c>
      <c r="R330">
        <v>0</v>
      </c>
      <c r="S330">
        <v>0</v>
      </c>
      <c r="T330">
        <v>0</v>
      </c>
      <c r="U330">
        <v>0</v>
      </c>
      <c r="V330">
        <v>0</v>
      </c>
      <c r="W330">
        <v>5.3499999999999999E-2</v>
      </c>
      <c r="X330">
        <v>6.8000000000000005E-2</v>
      </c>
      <c r="Y330">
        <v>7.85E-2</v>
      </c>
      <c r="Z330">
        <v>9.8500000000000004E-2</v>
      </c>
      <c r="AA330">
        <v>0</v>
      </c>
      <c r="AB330">
        <v>0</v>
      </c>
      <c r="AC330">
        <v>0</v>
      </c>
      <c r="AD330">
        <v>0</v>
      </c>
      <c r="AE330">
        <v>0</v>
      </c>
      <c r="AF330">
        <v>0</v>
      </c>
      <c r="AG330">
        <v>0</v>
      </c>
      <c r="AH330">
        <v>0</v>
      </c>
      <c r="AI330">
        <v>14575</v>
      </c>
      <c r="AJ330">
        <v>0</v>
      </c>
      <c r="AK330" t="s">
        <v>274</v>
      </c>
      <c r="AL330">
        <v>5050</v>
      </c>
      <c r="AM330" t="s">
        <v>274</v>
      </c>
      <c r="AN330" t="s">
        <v>274</v>
      </c>
      <c r="AO330">
        <v>0</v>
      </c>
      <c r="AP330" t="s">
        <v>276</v>
      </c>
      <c r="AQ330" t="s">
        <v>276</v>
      </c>
      <c r="AR330" t="s">
        <v>276</v>
      </c>
      <c r="AS330" t="s">
        <v>276</v>
      </c>
      <c r="AT330" t="s">
        <v>276</v>
      </c>
      <c r="AU330" t="s">
        <v>276</v>
      </c>
      <c r="AV330" t="s">
        <v>276</v>
      </c>
      <c r="AW330" t="s">
        <v>276</v>
      </c>
      <c r="AX330" t="s">
        <v>276</v>
      </c>
      <c r="AY330" t="s">
        <v>276</v>
      </c>
      <c r="AZ330" t="s">
        <v>276</v>
      </c>
      <c r="BA330" t="s">
        <v>276</v>
      </c>
      <c r="BB330" t="s">
        <v>276</v>
      </c>
      <c r="BC330" t="s">
        <v>276</v>
      </c>
      <c r="BD330" t="s">
        <v>276</v>
      </c>
      <c r="BE330" t="s">
        <v>276</v>
      </c>
      <c r="BF330" t="s">
        <v>276</v>
      </c>
      <c r="BG330" t="s">
        <v>276</v>
      </c>
      <c r="BH330" t="s">
        <v>276</v>
      </c>
      <c r="BI330" t="s">
        <v>276</v>
      </c>
      <c r="BJ330" t="s">
        <v>276</v>
      </c>
      <c r="BK330" t="s">
        <v>276</v>
      </c>
      <c r="BL330" t="s">
        <v>276</v>
      </c>
      <c r="BM330" t="s">
        <v>276</v>
      </c>
      <c r="BN330" t="s">
        <v>276</v>
      </c>
      <c r="BO330" t="s">
        <v>276</v>
      </c>
      <c r="BP330" t="s">
        <v>276</v>
      </c>
      <c r="BQ330" t="s">
        <v>276</v>
      </c>
      <c r="BR330" t="s">
        <v>276</v>
      </c>
      <c r="BS330" t="s">
        <v>276</v>
      </c>
      <c r="BT330" t="s">
        <v>276</v>
      </c>
      <c r="BU330" t="s">
        <v>276</v>
      </c>
      <c r="BV330" t="s">
        <v>276</v>
      </c>
      <c r="BW330" t="s">
        <v>276</v>
      </c>
      <c r="BX330" t="s">
        <v>276</v>
      </c>
      <c r="BY330" t="s">
        <v>276</v>
      </c>
      <c r="BZ330" t="s">
        <v>276</v>
      </c>
      <c r="CA330" t="s">
        <v>276</v>
      </c>
      <c r="CB330" t="s">
        <v>276</v>
      </c>
      <c r="CC330" t="s">
        <v>276</v>
      </c>
      <c r="CD330" t="s">
        <v>276</v>
      </c>
      <c r="CE330">
        <v>232500</v>
      </c>
      <c r="CF330">
        <v>0.03</v>
      </c>
      <c r="CG330">
        <v>0.8</v>
      </c>
      <c r="CH330" t="s">
        <v>276</v>
      </c>
      <c r="CI330" t="s">
        <v>276</v>
      </c>
      <c r="CJ330" t="s">
        <v>276</v>
      </c>
      <c r="CK330" t="s">
        <v>276</v>
      </c>
      <c r="CL330" t="s">
        <v>276</v>
      </c>
      <c r="CM330" t="s">
        <v>276</v>
      </c>
      <c r="CN330" t="s">
        <v>276</v>
      </c>
      <c r="CO330" t="s">
        <v>276</v>
      </c>
      <c r="CP330" t="s">
        <v>276</v>
      </c>
      <c r="CQ330" t="s">
        <v>276</v>
      </c>
      <c r="CR330" t="s">
        <v>276</v>
      </c>
      <c r="CS330" t="s">
        <v>276</v>
      </c>
      <c r="CT330" t="s">
        <v>276</v>
      </c>
      <c r="CU330" t="s">
        <v>276</v>
      </c>
      <c r="CV330" t="s">
        <v>276</v>
      </c>
      <c r="CW330" t="s">
        <v>276</v>
      </c>
      <c r="CX330" t="s">
        <v>276</v>
      </c>
      <c r="CY330" t="s">
        <v>276</v>
      </c>
      <c r="CZ330" t="s">
        <v>276</v>
      </c>
      <c r="DA330" t="s">
        <v>276</v>
      </c>
      <c r="DB330" t="s">
        <v>276</v>
      </c>
      <c r="DC330" t="s">
        <v>276</v>
      </c>
      <c r="DD330" t="s">
        <v>276</v>
      </c>
      <c r="DE330" t="s">
        <v>276</v>
      </c>
    </row>
    <row r="331" spans="1:109">
      <c r="A331">
        <v>330</v>
      </c>
      <c r="B331" t="s">
        <v>272</v>
      </c>
      <c r="C331" t="s">
        <v>23</v>
      </c>
      <c r="D331">
        <v>28</v>
      </c>
      <c r="E331">
        <v>3</v>
      </c>
      <c r="F331" t="s">
        <v>81</v>
      </c>
      <c r="G331" t="s">
        <v>273</v>
      </c>
      <c r="H331">
        <v>2025</v>
      </c>
      <c r="I331">
        <v>2024</v>
      </c>
      <c r="J331">
        <v>10000</v>
      </c>
      <c r="K331">
        <v>9999999</v>
      </c>
      <c r="L331">
        <v>0</v>
      </c>
      <c r="M331">
        <v>0</v>
      </c>
      <c r="N331">
        <v>0</v>
      </c>
      <c r="O331">
        <v>0</v>
      </c>
      <c r="P331">
        <v>0</v>
      </c>
      <c r="Q331">
        <v>0</v>
      </c>
      <c r="R331">
        <v>0</v>
      </c>
      <c r="S331">
        <v>0</v>
      </c>
      <c r="T331">
        <v>0</v>
      </c>
      <c r="U331">
        <v>0</v>
      </c>
      <c r="V331">
        <v>0</v>
      </c>
      <c r="W331">
        <v>4.7E-2</v>
      </c>
      <c r="X331">
        <v>0</v>
      </c>
      <c r="Y331">
        <v>0</v>
      </c>
      <c r="Z331">
        <v>0</v>
      </c>
      <c r="AA331">
        <v>0</v>
      </c>
      <c r="AB331">
        <v>0</v>
      </c>
      <c r="AC331">
        <v>0</v>
      </c>
      <c r="AD331">
        <v>0</v>
      </c>
      <c r="AE331">
        <v>0</v>
      </c>
      <c r="AF331">
        <v>0</v>
      </c>
      <c r="AG331">
        <v>0</v>
      </c>
      <c r="AH331">
        <v>0</v>
      </c>
      <c r="AI331">
        <v>2300</v>
      </c>
      <c r="AJ331">
        <v>6000</v>
      </c>
      <c r="AK331" t="s">
        <v>274</v>
      </c>
      <c r="AL331">
        <v>1500</v>
      </c>
      <c r="AM331" t="s">
        <v>274</v>
      </c>
      <c r="AN331" t="s">
        <v>274</v>
      </c>
      <c r="AO331">
        <v>0</v>
      </c>
      <c r="AP331" t="s">
        <v>276</v>
      </c>
      <c r="AQ331" t="s">
        <v>276</v>
      </c>
      <c r="AR331" t="s">
        <v>276</v>
      </c>
      <c r="AS331" t="s">
        <v>276</v>
      </c>
      <c r="AT331" t="s">
        <v>276</v>
      </c>
      <c r="AU331" t="s">
        <v>276</v>
      </c>
      <c r="AV331" t="s">
        <v>276</v>
      </c>
      <c r="AW331" t="s">
        <v>276</v>
      </c>
      <c r="AX331" t="s">
        <v>276</v>
      </c>
      <c r="AY331" t="s">
        <v>276</v>
      </c>
      <c r="AZ331" t="s">
        <v>276</v>
      </c>
      <c r="BA331" t="s">
        <v>276</v>
      </c>
      <c r="BB331" t="s">
        <v>276</v>
      </c>
      <c r="BC331" t="s">
        <v>276</v>
      </c>
      <c r="BD331" t="s">
        <v>276</v>
      </c>
      <c r="BE331" t="s">
        <v>276</v>
      </c>
      <c r="BF331" t="s">
        <v>276</v>
      </c>
      <c r="BG331" t="s">
        <v>276</v>
      </c>
      <c r="BH331" t="s">
        <v>276</v>
      </c>
      <c r="BI331" t="s">
        <v>276</v>
      </c>
      <c r="BJ331" t="s">
        <v>276</v>
      </c>
      <c r="BK331" t="s">
        <v>276</v>
      </c>
      <c r="BL331" t="s">
        <v>276</v>
      </c>
      <c r="BM331" t="s">
        <v>276</v>
      </c>
      <c r="BN331" t="s">
        <v>276</v>
      </c>
      <c r="BO331" t="s">
        <v>276</v>
      </c>
      <c r="BP331" t="s">
        <v>276</v>
      </c>
      <c r="BQ331" t="s">
        <v>276</v>
      </c>
      <c r="BR331" t="s">
        <v>276</v>
      </c>
      <c r="BS331" t="s">
        <v>276</v>
      </c>
      <c r="BT331" t="s">
        <v>276</v>
      </c>
      <c r="BU331" t="s">
        <v>276</v>
      </c>
      <c r="BV331" t="s">
        <v>276</v>
      </c>
      <c r="BW331" t="s">
        <v>276</v>
      </c>
      <c r="BX331" t="s">
        <v>276</v>
      </c>
      <c r="BY331" t="s">
        <v>276</v>
      </c>
      <c r="BZ331" t="s">
        <v>276</v>
      </c>
      <c r="CA331" t="s">
        <v>276</v>
      </c>
      <c r="CB331" t="s">
        <v>276</v>
      </c>
      <c r="CC331" t="s">
        <v>276</v>
      </c>
      <c r="CD331" t="s">
        <v>276</v>
      </c>
      <c r="CE331" t="s">
        <v>276</v>
      </c>
      <c r="CF331" t="s">
        <v>276</v>
      </c>
      <c r="CG331" t="s">
        <v>276</v>
      </c>
      <c r="CH331" t="s">
        <v>276</v>
      </c>
      <c r="CI331" t="s">
        <v>276</v>
      </c>
      <c r="CJ331" t="s">
        <v>276</v>
      </c>
      <c r="CK331" t="s">
        <v>276</v>
      </c>
      <c r="CL331" t="s">
        <v>276</v>
      </c>
      <c r="CM331" t="s">
        <v>276</v>
      </c>
      <c r="CN331" t="s">
        <v>276</v>
      </c>
      <c r="CO331" t="s">
        <v>276</v>
      </c>
      <c r="CP331" t="s">
        <v>276</v>
      </c>
      <c r="CQ331" t="s">
        <v>276</v>
      </c>
      <c r="CR331" t="s">
        <v>276</v>
      </c>
      <c r="CS331" t="s">
        <v>276</v>
      </c>
      <c r="CT331" t="s">
        <v>276</v>
      </c>
      <c r="CU331" t="s">
        <v>276</v>
      </c>
      <c r="CV331" t="s">
        <v>276</v>
      </c>
      <c r="CW331" t="s">
        <v>276</v>
      </c>
      <c r="CX331" t="s">
        <v>276</v>
      </c>
      <c r="CY331" t="s">
        <v>276</v>
      </c>
      <c r="CZ331" t="s">
        <v>276</v>
      </c>
      <c r="DA331" t="s">
        <v>276</v>
      </c>
      <c r="DB331" t="s">
        <v>276</v>
      </c>
      <c r="DC331" t="s">
        <v>276</v>
      </c>
      <c r="DD331" t="s">
        <v>276</v>
      </c>
      <c r="DE331" t="s">
        <v>276</v>
      </c>
    </row>
    <row r="332" spans="1:109">
      <c r="A332">
        <v>331</v>
      </c>
      <c r="B332" t="s">
        <v>272</v>
      </c>
      <c r="C332" t="s">
        <v>24</v>
      </c>
      <c r="D332">
        <v>29</v>
      </c>
      <c r="E332">
        <v>3</v>
      </c>
      <c r="F332" t="s">
        <v>81</v>
      </c>
      <c r="G332" t="s">
        <v>273</v>
      </c>
      <c r="H332">
        <v>2025</v>
      </c>
      <c r="I332">
        <v>2024</v>
      </c>
      <c r="J332">
        <v>1273</v>
      </c>
      <c r="K332">
        <v>2546</v>
      </c>
      <c r="L332">
        <v>3819</v>
      </c>
      <c r="M332">
        <v>5092</v>
      </c>
      <c r="N332">
        <v>6365</v>
      </c>
      <c r="O332">
        <v>7638</v>
      </c>
      <c r="P332">
        <v>8911</v>
      </c>
      <c r="Q332">
        <v>9999999</v>
      </c>
      <c r="R332">
        <v>0</v>
      </c>
      <c r="S332">
        <v>0</v>
      </c>
      <c r="T332">
        <v>0</v>
      </c>
      <c r="U332">
        <v>0</v>
      </c>
      <c r="V332">
        <v>0</v>
      </c>
      <c r="W332">
        <v>0.02</v>
      </c>
      <c r="X332">
        <v>2.5000000000000001E-2</v>
      </c>
      <c r="Y332">
        <v>0.03</v>
      </c>
      <c r="Z332">
        <v>3.5000000000000003E-2</v>
      </c>
      <c r="AA332">
        <v>0.04</v>
      </c>
      <c r="AB332">
        <v>4.4999999999999998E-2</v>
      </c>
      <c r="AC332">
        <v>4.8000000000000001E-2</v>
      </c>
      <c r="AD332">
        <v>0</v>
      </c>
      <c r="AE332">
        <v>0</v>
      </c>
      <c r="AF332">
        <v>0</v>
      </c>
      <c r="AG332">
        <v>0</v>
      </c>
      <c r="AH332">
        <v>0</v>
      </c>
      <c r="AI332">
        <v>14600</v>
      </c>
      <c r="AJ332">
        <v>0</v>
      </c>
      <c r="AK332" t="s">
        <v>274</v>
      </c>
      <c r="AL332">
        <v>0</v>
      </c>
      <c r="AM332" t="s">
        <v>274</v>
      </c>
      <c r="AN332" t="s">
        <v>275</v>
      </c>
      <c r="AO332">
        <v>5000</v>
      </c>
      <c r="AP332" t="s">
        <v>276</v>
      </c>
      <c r="AQ332" t="s">
        <v>276</v>
      </c>
      <c r="AR332" t="s">
        <v>276</v>
      </c>
      <c r="AS332" t="s">
        <v>276</v>
      </c>
      <c r="AT332" t="s">
        <v>276</v>
      </c>
      <c r="AU332" t="s">
        <v>276</v>
      </c>
      <c r="AV332" t="s">
        <v>276</v>
      </c>
      <c r="AW332" t="s">
        <v>276</v>
      </c>
      <c r="AX332" t="s">
        <v>276</v>
      </c>
      <c r="AY332" t="s">
        <v>276</v>
      </c>
      <c r="AZ332" t="s">
        <v>276</v>
      </c>
      <c r="BA332" t="s">
        <v>276</v>
      </c>
      <c r="BB332" t="s">
        <v>276</v>
      </c>
      <c r="BC332" t="s">
        <v>276</v>
      </c>
      <c r="BD332" t="s">
        <v>276</v>
      </c>
      <c r="BE332" t="s">
        <v>276</v>
      </c>
      <c r="BF332" t="s">
        <v>276</v>
      </c>
      <c r="BG332" t="s">
        <v>276</v>
      </c>
      <c r="BH332" t="s">
        <v>276</v>
      </c>
      <c r="BI332" t="s">
        <v>276</v>
      </c>
      <c r="BJ332" t="s">
        <v>276</v>
      </c>
      <c r="BK332" t="s">
        <v>276</v>
      </c>
      <c r="BL332" t="s">
        <v>276</v>
      </c>
      <c r="BM332" t="s">
        <v>276</v>
      </c>
      <c r="BN332" t="s">
        <v>276</v>
      </c>
      <c r="BO332" t="s">
        <v>276</v>
      </c>
      <c r="BP332" t="s">
        <v>276</v>
      </c>
      <c r="BQ332" t="s">
        <v>276</v>
      </c>
      <c r="BR332" t="s">
        <v>276</v>
      </c>
      <c r="BS332" t="s">
        <v>276</v>
      </c>
      <c r="BT332" t="s">
        <v>276</v>
      </c>
      <c r="BU332" t="s">
        <v>276</v>
      </c>
      <c r="BV332" t="s">
        <v>276</v>
      </c>
      <c r="BW332" t="s">
        <v>276</v>
      </c>
      <c r="BX332" t="s">
        <v>276</v>
      </c>
      <c r="BY332" t="s">
        <v>276</v>
      </c>
      <c r="BZ332" t="s">
        <v>276</v>
      </c>
      <c r="CA332" t="s">
        <v>276</v>
      </c>
      <c r="CB332" t="s">
        <v>276</v>
      </c>
      <c r="CC332" t="s">
        <v>276</v>
      </c>
      <c r="CD332" t="s">
        <v>276</v>
      </c>
      <c r="CE332" t="s">
        <v>276</v>
      </c>
      <c r="CF332" t="s">
        <v>276</v>
      </c>
      <c r="CG332" t="s">
        <v>276</v>
      </c>
      <c r="CH332" t="s">
        <v>276</v>
      </c>
      <c r="CI332" t="s">
        <v>276</v>
      </c>
      <c r="CJ332" t="s">
        <v>276</v>
      </c>
      <c r="CK332" t="s">
        <v>276</v>
      </c>
      <c r="CL332" t="s">
        <v>276</v>
      </c>
      <c r="CM332" t="s">
        <v>276</v>
      </c>
      <c r="CN332" t="s">
        <v>276</v>
      </c>
      <c r="CO332" t="s">
        <v>276</v>
      </c>
      <c r="CP332" t="s">
        <v>276</v>
      </c>
      <c r="CQ332" t="s">
        <v>276</v>
      </c>
      <c r="CR332" t="s">
        <v>276</v>
      </c>
      <c r="CS332" t="s">
        <v>276</v>
      </c>
      <c r="CT332" t="s">
        <v>276</v>
      </c>
      <c r="CU332" t="s">
        <v>276</v>
      </c>
      <c r="CV332" t="s">
        <v>276</v>
      </c>
      <c r="CW332" t="s">
        <v>276</v>
      </c>
      <c r="CX332" t="s">
        <v>276</v>
      </c>
      <c r="CY332" t="s">
        <v>276</v>
      </c>
      <c r="CZ332" t="s">
        <v>276</v>
      </c>
      <c r="DA332" t="s">
        <v>276</v>
      </c>
      <c r="DB332" t="s">
        <v>276</v>
      </c>
      <c r="DC332" t="s">
        <v>276</v>
      </c>
      <c r="DD332" t="s">
        <v>276</v>
      </c>
      <c r="DE332" t="s">
        <v>276</v>
      </c>
    </row>
    <row r="333" spans="1:109">
      <c r="A333">
        <v>332</v>
      </c>
      <c r="B333" t="s">
        <v>272</v>
      </c>
      <c r="C333" t="s">
        <v>25</v>
      </c>
      <c r="D333">
        <v>30</v>
      </c>
      <c r="E333">
        <v>3</v>
      </c>
      <c r="F333" t="s">
        <v>81</v>
      </c>
      <c r="G333" t="s">
        <v>273</v>
      </c>
      <c r="H333">
        <v>2025</v>
      </c>
      <c r="I333">
        <v>2024</v>
      </c>
      <c r="J333">
        <v>0</v>
      </c>
      <c r="K333">
        <v>20500</v>
      </c>
      <c r="L333">
        <v>9999999</v>
      </c>
      <c r="M333">
        <v>0</v>
      </c>
      <c r="N333">
        <v>0</v>
      </c>
      <c r="O333">
        <v>0</v>
      </c>
      <c r="P333">
        <v>0</v>
      </c>
      <c r="Q333">
        <v>0</v>
      </c>
      <c r="R333">
        <v>0</v>
      </c>
      <c r="S333">
        <v>0</v>
      </c>
      <c r="T333">
        <v>0</v>
      </c>
      <c r="U333">
        <v>0</v>
      </c>
      <c r="V333">
        <v>0</v>
      </c>
      <c r="W333">
        <v>4.7E-2</v>
      </c>
      <c r="X333">
        <v>5.8999999999999997E-2</v>
      </c>
      <c r="Y333">
        <v>0</v>
      </c>
      <c r="Z333">
        <v>0</v>
      </c>
      <c r="AA333">
        <v>0</v>
      </c>
      <c r="AB333">
        <v>0</v>
      </c>
      <c r="AC333">
        <v>0</v>
      </c>
      <c r="AD333">
        <v>0</v>
      </c>
      <c r="AE333">
        <v>0</v>
      </c>
      <c r="AF333">
        <v>0</v>
      </c>
      <c r="AG333">
        <v>0</v>
      </c>
      <c r="AH333">
        <v>0</v>
      </c>
      <c r="AI333">
        <v>14600</v>
      </c>
      <c r="AJ333">
        <v>0</v>
      </c>
      <c r="AK333" t="s">
        <v>274</v>
      </c>
      <c r="AL333">
        <v>0</v>
      </c>
      <c r="AM333" t="s">
        <v>274</v>
      </c>
      <c r="AN333" t="s">
        <v>275</v>
      </c>
      <c r="AO333">
        <v>5000</v>
      </c>
      <c r="AP333" t="s">
        <v>276</v>
      </c>
      <c r="AQ333" t="s">
        <v>276</v>
      </c>
      <c r="AR333" t="s">
        <v>276</v>
      </c>
      <c r="AS333" t="s">
        <v>276</v>
      </c>
      <c r="AT333" t="s">
        <v>276</v>
      </c>
      <c r="AU333" t="s">
        <v>276</v>
      </c>
      <c r="AV333" t="s">
        <v>276</v>
      </c>
      <c r="AW333" t="s">
        <v>276</v>
      </c>
      <c r="AX333" t="s">
        <v>276</v>
      </c>
      <c r="AY333" t="s">
        <v>276</v>
      </c>
      <c r="AZ333" t="s">
        <v>276</v>
      </c>
      <c r="BA333" t="s">
        <v>276</v>
      </c>
      <c r="BB333" t="s">
        <v>276</v>
      </c>
      <c r="BC333" t="s">
        <v>276</v>
      </c>
      <c r="BD333" t="s">
        <v>276</v>
      </c>
      <c r="BE333" t="s">
        <v>276</v>
      </c>
      <c r="BF333" t="s">
        <v>276</v>
      </c>
      <c r="BG333" t="s">
        <v>276</v>
      </c>
      <c r="BH333" t="s">
        <v>276</v>
      </c>
      <c r="BI333" t="s">
        <v>276</v>
      </c>
      <c r="BJ333" t="s">
        <v>276</v>
      </c>
      <c r="BK333" t="s">
        <v>276</v>
      </c>
      <c r="BL333" t="s">
        <v>276</v>
      </c>
      <c r="BM333" t="s">
        <v>276</v>
      </c>
      <c r="BN333" t="s">
        <v>276</v>
      </c>
      <c r="BO333" t="s">
        <v>276</v>
      </c>
      <c r="BP333" t="s">
        <v>276</v>
      </c>
      <c r="BQ333" t="s">
        <v>276</v>
      </c>
      <c r="BR333" t="s">
        <v>276</v>
      </c>
      <c r="BS333" t="s">
        <v>276</v>
      </c>
      <c r="BT333" t="s">
        <v>276</v>
      </c>
      <c r="BU333" t="s">
        <v>276</v>
      </c>
      <c r="BV333" t="s">
        <v>276</v>
      </c>
      <c r="BW333" t="s">
        <v>276</v>
      </c>
      <c r="BX333" t="s">
        <v>276</v>
      </c>
      <c r="BY333" t="s">
        <v>276</v>
      </c>
      <c r="BZ333" t="s">
        <v>276</v>
      </c>
      <c r="CA333" t="s">
        <v>276</v>
      </c>
      <c r="CB333" t="s">
        <v>276</v>
      </c>
      <c r="CC333" t="s">
        <v>276</v>
      </c>
      <c r="CD333" t="s">
        <v>276</v>
      </c>
      <c r="CE333" t="s">
        <v>276</v>
      </c>
      <c r="CF333" t="s">
        <v>276</v>
      </c>
      <c r="CG333" t="s">
        <v>276</v>
      </c>
      <c r="CH333" t="s">
        <v>276</v>
      </c>
      <c r="CI333" t="s">
        <v>276</v>
      </c>
      <c r="CJ333" t="s">
        <v>276</v>
      </c>
      <c r="CK333" t="s">
        <v>276</v>
      </c>
      <c r="CL333" t="s">
        <v>276</v>
      </c>
      <c r="CM333" t="s">
        <v>276</v>
      </c>
      <c r="CN333" t="s">
        <v>276</v>
      </c>
      <c r="CO333" t="s">
        <v>276</v>
      </c>
      <c r="CP333" t="s">
        <v>276</v>
      </c>
      <c r="CQ333" t="s">
        <v>276</v>
      </c>
      <c r="CR333" t="s">
        <v>276</v>
      </c>
      <c r="CS333" t="s">
        <v>276</v>
      </c>
      <c r="CT333" t="s">
        <v>276</v>
      </c>
      <c r="CU333" t="s">
        <v>276</v>
      </c>
      <c r="CV333" t="s">
        <v>276</v>
      </c>
      <c r="CW333" t="s">
        <v>276</v>
      </c>
      <c r="CX333" t="s">
        <v>276</v>
      </c>
      <c r="CY333" t="s">
        <v>276</v>
      </c>
      <c r="CZ333" t="s">
        <v>276</v>
      </c>
      <c r="DA333" t="s">
        <v>276</v>
      </c>
      <c r="DB333" t="s">
        <v>276</v>
      </c>
      <c r="DC333" t="s">
        <v>276</v>
      </c>
      <c r="DD333" t="s">
        <v>276</v>
      </c>
      <c r="DE333" t="s">
        <v>276</v>
      </c>
    </row>
    <row r="334" spans="1:109">
      <c r="A334">
        <v>333</v>
      </c>
      <c r="B334" t="s">
        <v>272</v>
      </c>
      <c r="C334" t="s">
        <v>26</v>
      </c>
      <c r="D334">
        <v>31</v>
      </c>
      <c r="E334">
        <v>3</v>
      </c>
      <c r="F334" t="s">
        <v>81</v>
      </c>
      <c r="G334" t="s">
        <v>273</v>
      </c>
      <c r="H334">
        <v>2025</v>
      </c>
      <c r="I334">
        <v>2024</v>
      </c>
      <c r="J334">
        <v>0</v>
      </c>
      <c r="K334">
        <v>3700</v>
      </c>
      <c r="L334">
        <v>22170</v>
      </c>
      <c r="M334">
        <v>35730</v>
      </c>
      <c r="N334">
        <v>9999999</v>
      </c>
      <c r="O334">
        <v>0</v>
      </c>
      <c r="P334">
        <v>0</v>
      </c>
      <c r="Q334">
        <v>0</v>
      </c>
      <c r="R334">
        <v>0</v>
      </c>
      <c r="S334">
        <v>0</v>
      </c>
      <c r="T334">
        <v>0</v>
      </c>
      <c r="U334">
        <v>0</v>
      </c>
      <c r="V334">
        <v>0</v>
      </c>
      <c r="W334">
        <v>2.46E-2</v>
      </c>
      <c r="X334">
        <v>3.5099999999999999E-2</v>
      </c>
      <c r="Y334">
        <v>5.0099999999999999E-2</v>
      </c>
      <c r="Z334">
        <v>5.8400000000000001E-2</v>
      </c>
      <c r="AA334">
        <v>0</v>
      </c>
      <c r="AB334">
        <v>0</v>
      </c>
      <c r="AC334">
        <v>0</v>
      </c>
      <c r="AD334">
        <v>0</v>
      </c>
      <c r="AE334">
        <v>0</v>
      </c>
      <c r="AF334">
        <v>0</v>
      </c>
      <c r="AG334">
        <v>0</v>
      </c>
      <c r="AH334">
        <v>0</v>
      </c>
      <c r="AI334">
        <v>7900</v>
      </c>
      <c r="AJ334">
        <v>157</v>
      </c>
      <c r="AK334" t="s">
        <v>275</v>
      </c>
      <c r="AL334">
        <v>157</v>
      </c>
      <c r="AM334" t="s">
        <v>275</v>
      </c>
      <c r="AN334" t="s">
        <v>274</v>
      </c>
      <c r="AO334">
        <v>0</v>
      </c>
      <c r="AP334" t="s">
        <v>276</v>
      </c>
      <c r="AQ334" t="s">
        <v>276</v>
      </c>
      <c r="AR334" t="s">
        <v>276</v>
      </c>
      <c r="AS334" t="s">
        <v>276</v>
      </c>
      <c r="AT334" t="s">
        <v>276</v>
      </c>
      <c r="AU334" t="s">
        <v>276</v>
      </c>
      <c r="AV334" t="s">
        <v>276</v>
      </c>
      <c r="AW334" t="s">
        <v>276</v>
      </c>
      <c r="AX334" t="s">
        <v>276</v>
      </c>
      <c r="AY334" t="s">
        <v>276</v>
      </c>
      <c r="AZ334" t="s">
        <v>276</v>
      </c>
      <c r="BA334" t="s">
        <v>276</v>
      </c>
      <c r="BB334" t="s">
        <v>276</v>
      </c>
      <c r="BC334" t="s">
        <v>276</v>
      </c>
      <c r="BD334" t="s">
        <v>276</v>
      </c>
      <c r="BE334" t="s">
        <v>276</v>
      </c>
      <c r="BF334" t="s">
        <v>276</v>
      </c>
      <c r="BG334" t="s">
        <v>276</v>
      </c>
      <c r="BH334" t="s">
        <v>276</v>
      </c>
      <c r="BI334" t="s">
        <v>276</v>
      </c>
      <c r="BJ334" t="s">
        <v>276</v>
      </c>
      <c r="BK334" t="s">
        <v>276</v>
      </c>
      <c r="BL334" t="s">
        <v>276</v>
      </c>
      <c r="BM334" t="s">
        <v>276</v>
      </c>
      <c r="BN334" t="s">
        <v>276</v>
      </c>
      <c r="BO334" t="s">
        <v>276</v>
      </c>
      <c r="BP334" t="s">
        <v>276</v>
      </c>
      <c r="BQ334" t="s">
        <v>276</v>
      </c>
      <c r="BR334" t="s">
        <v>276</v>
      </c>
      <c r="BS334" t="s">
        <v>276</v>
      </c>
      <c r="BT334" t="s">
        <v>276</v>
      </c>
      <c r="BU334" t="s">
        <v>276</v>
      </c>
      <c r="BV334" t="s">
        <v>276</v>
      </c>
      <c r="BW334" t="s">
        <v>276</v>
      </c>
      <c r="BX334" t="s">
        <v>276</v>
      </c>
      <c r="BY334" t="s">
        <v>276</v>
      </c>
      <c r="BZ334" t="s">
        <v>276</v>
      </c>
      <c r="CA334" t="s">
        <v>276</v>
      </c>
      <c r="CB334" t="s">
        <v>276</v>
      </c>
      <c r="CC334" t="s">
        <v>276</v>
      </c>
      <c r="CD334" t="s">
        <v>276</v>
      </c>
      <c r="CE334" t="s">
        <v>276</v>
      </c>
      <c r="CF334" t="s">
        <v>276</v>
      </c>
      <c r="CG334" t="s">
        <v>276</v>
      </c>
      <c r="CH334" t="s">
        <v>276</v>
      </c>
      <c r="CI334" t="s">
        <v>276</v>
      </c>
      <c r="CJ334" t="s">
        <v>276</v>
      </c>
      <c r="CK334" t="s">
        <v>276</v>
      </c>
      <c r="CL334" t="s">
        <v>276</v>
      </c>
      <c r="CM334" t="s">
        <v>276</v>
      </c>
      <c r="CN334" t="s">
        <v>276</v>
      </c>
      <c r="CO334" t="s">
        <v>276</v>
      </c>
      <c r="CP334" t="s">
        <v>276</v>
      </c>
      <c r="CQ334" t="s">
        <v>276</v>
      </c>
      <c r="CR334" t="s">
        <v>276</v>
      </c>
      <c r="CS334" t="s">
        <v>276</v>
      </c>
      <c r="CT334" t="s">
        <v>276</v>
      </c>
      <c r="CU334" t="s">
        <v>276</v>
      </c>
      <c r="CV334" t="s">
        <v>276</v>
      </c>
      <c r="CW334" t="s">
        <v>276</v>
      </c>
      <c r="CX334" t="s">
        <v>276</v>
      </c>
      <c r="CY334" t="s">
        <v>276</v>
      </c>
      <c r="CZ334" t="s">
        <v>276</v>
      </c>
      <c r="DA334" t="s">
        <v>276</v>
      </c>
      <c r="DB334" t="s">
        <v>276</v>
      </c>
      <c r="DC334" t="s">
        <v>276</v>
      </c>
      <c r="DD334" t="s">
        <v>276</v>
      </c>
      <c r="DE334" t="s">
        <v>276</v>
      </c>
    </row>
    <row r="335" spans="1:109">
      <c r="A335">
        <v>334</v>
      </c>
      <c r="B335" t="s">
        <v>272</v>
      </c>
      <c r="C335" t="s">
        <v>27</v>
      </c>
      <c r="D335">
        <v>32</v>
      </c>
      <c r="E335">
        <v>3</v>
      </c>
      <c r="F335" t="s">
        <v>81</v>
      </c>
      <c r="G335" t="s">
        <v>273</v>
      </c>
      <c r="H335">
        <v>2025</v>
      </c>
      <c r="I335">
        <v>2024</v>
      </c>
      <c r="J335">
        <v>0</v>
      </c>
      <c r="K335">
        <v>9999999</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t="s">
        <v>274</v>
      </c>
      <c r="AL335">
        <v>0</v>
      </c>
      <c r="AM335" t="s">
        <v>274</v>
      </c>
      <c r="AN335" t="s">
        <v>274</v>
      </c>
      <c r="AO335">
        <v>0</v>
      </c>
      <c r="AP335" t="s">
        <v>276</v>
      </c>
      <c r="AQ335" t="s">
        <v>276</v>
      </c>
      <c r="AR335" t="s">
        <v>276</v>
      </c>
      <c r="AS335" t="s">
        <v>276</v>
      </c>
      <c r="AT335" t="s">
        <v>276</v>
      </c>
      <c r="AU335" t="s">
        <v>276</v>
      </c>
      <c r="AV335" t="s">
        <v>276</v>
      </c>
      <c r="AW335" t="s">
        <v>276</v>
      </c>
      <c r="AX335" t="s">
        <v>276</v>
      </c>
      <c r="AY335" t="s">
        <v>276</v>
      </c>
      <c r="AZ335" t="s">
        <v>276</v>
      </c>
      <c r="BA335" t="s">
        <v>276</v>
      </c>
      <c r="BB335" t="s">
        <v>276</v>
      </c>
      <c r="BC335" t="s">
        <v>276</v>
      </c>
      <c r="BD335" t="s">
        <v>276</v>
      </c>
      <c r="BE335" t="s">
        <v>276</v>
      </c>
      <c r="BF335" t="s">
        <v>276</v>
      </c>
      <c r="BG335" t="s">
        <v>276</v>
      </c>
      <c r="BH335" t="s">
        <v>276</v>
      </c>
      <c r="BI335" t="s">
        <v>276</v>
      </c>
      <c r="BJ335" t="s">
        <v>276</v>
      </c>
      <c r="BK335" t="s">
        <v>276</v>
      </c>
      <c r="BL335" t="s">
        <v>276</v>
      </c>
      <c r="BM335" t="s">
        <v>276</v>
      </c>
      <c r="BN335" t="s">
        <v>276</v>
      </c>
      <c r="BO335" t="s">
        <v>276</v>
      </c>
      <c r="BP335" t="s">
        <v>276</v>
      </c>
      <c r="BQ335" t="s">
        <v>276</v>
      </c>
      <c r="BR335" t="s">
        <v>276</v>
      </c>
      <c r="BS335" t="s">
        <v>276</v>
      </c>
      <c r="BT335" t="s">
        <v>276</v>
      </c>
      <c r="BU335" t="s">
        <v>276</v>
      </c>
      <c r="BV335" t="s">
        <v>276</v>
      </c>
      <c r="BW335" t="s">
        <v>276</v>
      </c>
      <c r="BX335" t="s">
        <v>276</v>
      </c>
      <c r="BY335" t="s">
        <v>276</v>
      </c>
      <c r="BZ335" t="s">
        <v>276</v>
      </c>
      <c r="CA335" t="s">
        <v>276</v>
      </c>
      <c r="CB335" t="s">
        <v>276</v>
      </c>
      <c r="CC335" t="s">
        <v>276</v>
      </c>
      <c r="CD335" t="s">
        <v>276</v>
      </c>
      <c r="CE335" t="s">
        <v>276</v>
      </c>
      <c r="CF335" t="s">
        <v>276</v>
      </c>
      <c r="CG335" t="s">
        <v>276</v>
      </c>
      <c r="CH335" t="s">
        <v>276</v>
      </c>
      <c r="CI335" t="s">
        <v>276</v>
      </c>
      <c r="CJ335" t="s">
        <v>276</v>
      </c>
      <c r="CK335" t="s">
        <v>276</v>
      </c>
      <c r="CL335" t="s">
        <v>276</v>
      </c>
      <c r="CM335" t="s">
        <v>276</v>
      </c>
      <c r="CN335" t="s">
        <v>276</v>
      </c>
      <c r="CO335" t="s">
        <v>276</v>
      </c>
      <c r="CP335" t="s">
        <v>276</v>
      </c>
      <c r="CQ335" t="s">
        <v>276</v>
      </c>
      <c r="CR335" t="s">
        <v>276</v>
      </c>
      <c r="CS335" t="s">
        <v>276</v>
      </c>
      <c r="CT335" t="s">
        <v>276</v>
      </c>
      <c r="CU335" t="s">
        <v>276</v>
      </c>
      <c r="CV335" t="s">
        <v>276</v>
      </c>
      <c r="CW335" t="s">
        <v>276</v>
      </c>
      <c r="CX335" t="s">
        <v>276</v>
      </c>
      <c r="CY335" t="s">
        <v>276</v>
      </c>
      <c r="CZ335" t="s">
        <v>276</v>
      </c>
      <c r="DA335" t="s">
        <v>276</v>
      </c>
      <c r="DB335" t="s">
        <v>276</v>
      </c>
      <c r="DC335" t="s">
        <v>276</v>
      </c>
      <c r="DD335" t="s">
        <v>276</v>
      </c>
      <c r="DE335" t="s">
        <v>276</v>
      </c>
    </row>
    <row r="336" spans="1:109">
      <c r="A336">
        <v>335</v>
      </c>
      <c r="B336" t="s">
        <v>272</v>
      </c>
      <c r="C336" t="s">
        <v>28</v>
      </c>
      <c r="D336">
        <v>33</v>
      </c>
      <c r="E336">
        <v>3</v>
      </c>
      <c r="F336" t="s">
        <v>81</v>
      </c>
      <c r="G336" t="s">
        <v>277</v>
      </c>
      <c r="H336">
        <v>2025</v>
      </c>
      <c r="I336">
        <v>2024</v>
      </c>
      <c r="J336">
        <v>0</v>
      </c>
      <c r="K336">
        <v>9999999</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2400</v>
      </c>
      <c r="AK336" t="s">
        <v>274</v>
      </c>
      <c r="AL336">
        <v>0</v>
      </c>
      <c r="AM336" t="s">
        <v>274</v>
      </c>
      <c r="AN336" t="s">
        <v>274</v>
      </c>
      <c r="AO336">
        <v>0</v>
      </c>
      <c r="AP336" t="s">
        <v>276</v>
      </c>
      <c r="AQ336" t="s">
        <v>276</v>
      </c>
      <c r="AR336" t="s">
        <v>276</v>
      </c>
      <c r="AS336" t="s">
        <v>276</v>
      </c>
      <c r="AT336" t="s">
        <v>276</v>
      </c>
      <c r="AU336" t="s">
        <v>276</v>
      </c>
      <c r="AV336" t="s">
        <v>276</v>
      </c>
      <c r="AW336" t="s">
        <v>276</v>
      </c>
      <c r="AX336" t="s">
        <v>276</v>
      </c>
      <c r="AY336" t="s">
        <v>276</v>
      </c>
      <c r="AZ336" t="s">
        <v>276</v>
      </c>
      <c r="BA336" t="s">
        <v>276</v>
      </c>
      <c r="BB336" t="s">
        <v>276</v>
      </c>
      <c r="BC336" t="s">
        <v>276</v>
      </c>
      <c r="BD336" t="s">
        <v>276</v>
      </c>
      <c r="BE336" t="s">
        <v>276</v>
      </c>
      <c r="BF336" t="s">
        <v>276</v>
      </c>
      <c r="BG336" t="s">
        <v>276</v>
      </c>
      <c r="BH336" t="s">
        <v>276</v>
      </c>
      <c r="BI336" t="s">
        <v>276</v>
      </c>
      <c r="BJ336" t="s">
        <v>276</v>
      </c>
      <c r="BK336" t="s">
        <v>276</v>
      </c>
      <c r="BL336" t="s">
        <v>276</v>
      </c>
      <c r="BM336" t="s">
        <v>276</v>
      </c>
      <c r="BN336" t="s">
        <v>276</v>
      </c>
      <c r="BO336" t="s">
        <v>276</v>
      </c>
      <c r="BP336" t="s">
        <v>276</v>
      </c>
      <c r="BQ336" t="s">
        <v>276</v>
      </c>
      <c r="BR336" t="s">
        <v>276</v>
      </c>
      <c r="BS336" t="s">
        <v>276</v>
      </c>
      <c r="BT336" t="s">
        <v>276</v>
      </c>
      <c r="BU336" t="s">
        <v>276</v>
      </c>
      <c r="BV336" t="s">
        <v>276</v>
      </c>
      <c r="BW336" t="s">
        <v>276</v>
      </c>
      <c r="BX336" t="s">
        <v>276</v>
      </c>
      <c r="BY336" t="s">
        <v>276</v>
      </c>
      <c r="BZ336" t="s">
        <v>276</v>
      </c>
      <c r="CA336" t="s">
        <v>276</v>
      </c>
      <c r="CB336" t="s">
        <v>276</v>
      </c>
      <c r="CC336" t="s">
        <v>276</v>
      </c>
      <c r="CD336" t="s">
        <v>276</v>
      </c>
      <c r="CE336" t="s">
        <v>276</v>
      </c>
      <c r="CF336" t="s">
        <v>276</v>
      </c>
      <c r="CG336" t="s">
        <v>276</v>
      </c>
      <c r="CH336" t="s">
        <v>276</v>
      </c>
      <c r="CI336" t="s">
        <v>276</v>
      </c>
      <c r="CJ336" t="s">
        <v>276</v>
      </c>
      <c r="CK336" t="s">
        <v>276</v>
      </c>
      <c r="CL336" t="s">
        <v>276</v>
      </c>
      <c r="CM336" t="s">
        <v>276</v>
      </c>
      <c r="CN336" t="s">
        <v>276</v>
      </c>
      <c r="CO336" t="s">
        <v>276</v>
      </c>
      <c r="CP336" t="s">
        <v>276</v>
      </c>
      <c r="CQ336" t="s">
        <v>276</v>
      </c>
      <c r="CR336" t="s">
        <v>276</v>
      </c>
      <c r="CS336" t="s">
        <v>276</v>
      </c>
      <c r="CT336" t="s">
        <v>276</v>
      </c>
      <c r="CU336" t="s">
        <v>276</v>
      </c>
      <c r="CV336" t="s">
        <v>276</v>
      </c>
      <c r="CW336" t="s">
        <v>276</v>
      </c>
      <c r="CX336" t="s">
        <v>276</v>
      </c>
      <c r="CY336" t="s">
        <v>276</v>
      </c>
      <c r="CZ336" t="s">
        <v>276</v>
      </c>
      <c r="DA336" t="s">
        <v>276</v>
      </c>
      <c r="DB336" t="s">
        <v>276</v>
      </c>
      <c r="DC336" t="s">
        <v>276</v>
      </c>
      <c r="DD336" t="s">
        <v>276</v>
      </c>
      <c r="DE336" t="s">
        <v>276</v>
      </c>
    </row>
    <row r="337" spans="1:109">
      <c r="A337">
        <v>336</v>
      </c>
      <c r="B337" t="s">
        <v>272</v>
      </c>
      <c r="C337" t="s">
        <v>29</v>
      </c>
      <c r="D337">
        <v>34</v>
      </c>
      <c r="E337">
        <v>3</v>
      </c>
      <c r="F337" t="s">
        <v>81</v>
      </c>
      <c r="G337" t="s">
        <v>273</v>
      </c>
      <c r="H337">
        <v>2025</v>
      </c>
      <c r="I337">
        <v>2024</v>
      </c>
      <c r="J337">
        <v>0</v>
      </c>
      <c r="K337">
        <v>20000</v>
      </c>
      <c r="L337">
        <v>35000</v>
      </c>
      <c r="M337">
        <v>40000</v>
      </c>
      <c r="N337">
        <v>75000</v>
      </c>
      <c r="O337" s="78">
        <v>500000</v>
      </c>
      <c r="P337" s="78">
        <v>1000000</v>
      </c>
      <c r="Q337">
        <v>9999999</v>
      </c>
      <c r="R337">
        <v>0</v>
      </c>
      <c r="S337">
        <v>0</v>
      </c>
      <c r="T337">
        <v>0</v>
      </c>
      <c r="U337">
        <v>0</v>
      </c>
      <c r="V337">
        <v>0</v>
      </c>
      <c r="W337">
        <v>1.4E-2</v>
      </c>
      <c r="X337">
        <v>1.7500000000000002E-2</v>
      </c>
      <c r="Y337">
        <v>3.5000000000000003E-2</v>
      </c>
      <c r="Z337">
        <v>5.525E-2</v>
      </c>
      <c r="AA337">
        <v>6.3700000000000007E-2</v>
      </c>
      <c r="AB337">
        <v>8.9700000000000002E-2</v>
      </c>
      <c r="AC337">
        <v>0.1075</v>
      </c>
      <c r="AD337">
        <v>0</v>
      </c>
      <c r="AE337">
        <v>0</v>
      </c>
      <c r="AF337">
        <v>0</v>
      </c>
      <c r="AG337">
        <v>0</v>
      </c>
      <c r="AH337">
        <v>0</v>
      </c>
      <c r="AI337">
        <v>0</v>
      </c>
      <c r="AJ337">
        <v>1000</v>
      </c>
      <c r="AK337" t="s">
        <v>274</v>
      </c>
      <c r="AL337">
        <v>1500</v>
      </c>
      <c r="AM337" t="s">
        <v>274</v>
      </c>
      <c r="AN337" t="s">
        <v>274</v>
      </c>
      <c r="AO337">
        <v>0</v>
      </c>
      <c r="AP337" t="s">
        <v>276</v>
      </c>
      <c r="AQ337" t="s">
        <v>276</v>
      </c>
      <c r="AR337" t="s">
        <v>276</v>
      </c>
      <c r="AS337" t="s">
        <v>276</v>
      </c>
      <c r="AT337" t="s">
        <v>276</v>
      </c>
      <c r="AU337" t="s">
        <v>276</v>
      </c>
      <c r="AV337" t="s">
        <v>276</v>
      </c>
      <c r="AW337" t="s">
        <v>276</v>
      </c>
      <c r="AX337" t="s">
        <v>276</v>
      </c>
      <c r="AY337" t="s">
        <v>276</v>
      </c>
      <c r="AZ337" t="s">
        <v>276</v>
      </c>
      <c r="BA337" t="s">
        <v>276</v>
      </c>
      <c r="BB337" t="s">
        <v>276</v>
      </c>
      <c r="BC337" t="s">
        <v>276</v>
      </c>
      <c r="BD337" t="s">
        <v>276</v>
      </c>
      <c r="BE337" t="s">
        <v>276</v>
      </c>
      <c r="BF337" t="s">
        <v>276</v>
      </c>
      <c r="BG337" t="s">
        <v>276</v>
      </c>
      <c r="BH337" t="s">
        <v>276</v>
      </c>
      <c r="BI337" t="s">
        <v>276</v>
      </c>
      <c r="BJ337" t="s">
        <v>276</v>
      </c>
      <c r="BK337" t="s">
        <v>276</v>
      </c>
      <c r="BL337" t="s">
        <v>276</v>
      </c>
      <c r="BM337" t="s">
        <v>276</v>
      </c>
      <c r="BN337" t="s">
        <v>276</v>
      </c>
      <c r="BO337" t="s">
        <v>276</v>
      </c>
      <c r="BP337" t="s">
        <v>276</v>
      </c>
      <c r="BQ337" t="s">
        <v>276</v>
      </c>
      <c r="BR337" t="s">
        <v>276</v>
      </c>
      <c r="BS337" t="s">
        <v>276</v>
      </c>
      <c r="BT337" t="s">
        <v>276</v>
      </c>
      <c r="BU337" t="s">
        <v>276</v>
      </c>
      <c r="BV337" t="s">
        <v>276</v>
      </c>
      <c r="BW337" t="s">
        <v>276</v>
      </c>
      <c r="BX337" t="s">
        <v>276</v>
      </c>
      <c r="BY337" t="s">
        <v>276</v>
      </c>
      <c r="BZ337" t="s">
        <v>276</v>
      </c>
      <c r="CA337" t="s">
        <v>276</v>
      </c>
      <c r="CB337" t="s">
        <v>276</v>
      </c>
      <c r="CC337" t="s">
        <v>276</v>
      </c>
      <c r="CD337" t="s">
        <v>276</v>
      </c>
      <c r="CE337" t="s">
        <v>276</v>
      </c>
      <c r="CF337" t="s">
        <v>276</v>
      </c>
      <c r="CG337" t="s">
        <v>276</v>
      </c>
      <c r="CH337" t="s">
        <v>276</v>
      </c>
      <c r="CI337" t="s">
        <v>276</v>
      </c>
      <c r="CJ337" t="s">
        <v>276</v>
      </c>
      <c r="CK337" t="s">
        <v>276</v>
      </c>
      <c r="CL337" t="s">
        <v>276</v>
      </c>
      <c r="CM337" t="s">
        <v>276</v>
      </c>
      <c r="CN337" t="s">
        <v>276</v>
      </c>
      <c r="CO337" t="s">
        <v>276</v>
      </c>
      <c r="CP337" t="s">
        <v>276</v>
      </c>
      <c r="CQ337" t="s">
        <v>276</v>
      </c>
      <c r="CR337" t="s">
        <v>276</v>
      </c>
      <c r="CS337" t="s">
        <v>276</v>
      </c>
      <c r="CT337" t="s">
        <v>276</v>
      </c>
      <c r="CU337" t="s">
        <v>276</v>
      </c>
      <c r="CV337" t="s">
        <v>276</v>
      </c>
      <c r="CW337" t="s">
        <v>276</v>
      </c>
      <c r="CX337" t="s">
        <v>276</v>
      </c>
      <c r="CY337" t="s">
        <v>276</v>
      </c>
      <c r="CZ337" t="s">
        <v>276</v>
      </c>
      <c r="DA337" t="s">
        <v>276</v>
      </c>
      <c r="DB337" t="s">
        <v>276</v>
      </c>
      <c r="DC337" t="s">
        <v>276</v>
      </c>
      <c r="DD337" t="s">
        <v>276</v>
      </c>
      <c r="DE337" t="s">
        <v>276</v>
      </c>
    </row>
    <row r="338" spans="1:109">
      <c r="A338">
        <v>337</v>
      </c>
      <c r="B338" t="s">
        <v>272</v>
      </c>
      <c r="C338" t="s">
        <v>30</v>
      </c>
      <c r="D338">
        <v>35</v>
      </c>
      <c r="E338">
        <v>3</v>
      </c>
      <c r="F338" t="s">
        <v>81</v>
      </c>
      <c r="G338" t="s">
        <v>273</v>
      </c>
      <c r="H338">
        <v>2025</v>
      </c>
      <c r="I338">
        <v>2024</v>
      </c>
      <c r="J338">
        <v>0</v>
      </c>
      <c r="K338">
        <v>5500</v>
      </c>
      <c r="L338">
        <v>11000</v>
      </c>
      <c r="M338">
        <v>16000</v>
      </c>
      <c r="N338">
        <v>210000</v>
      </c>
      <c r="O338">
        <v>9999999</v>
      </c>
      <c r="P338">
        <v>0</v>
      </c>
      <c r="Q338">
        <v>0</v>
      </c>
      <c r="R338">
        <v>0</v>
      </c>
      <c r="S338">
        <v>0</v>
      </c>
      <c r="T338">
        <v>0</v>
      </c>
      <c r="U338">
        <v>0</v>
      </c>
      <c r="V338">
        <v>0</v>
      </c>
      <c r="W338">
        <v>1.7000000000000001E-2</v>
      </c>
      <c r="X338">
        <v>3.2000000000000001E-2</v>
      </c>
      <c r="Y338">
        <v>4.7E-2</v>
      </c>
      <c r="Z338">
        <v>4.9000000000000002E-2</v>
      </c>
      <c r="AA338">
        <v>5.8999999999999997E-2</v>
      </c>
      <c r="AB338">
        <v>0</v>
      </c>
      <c r="AC338">
        <v>0</v>
      </c>
      <c r="AD338">
        <v>0</v>
      </c>
      <c r="AE338">
        <v>0</v>
      </c>
      <c r="AF338">
        <v>0</v>
      </c>
      <c r="AG338">
        <v>0</v>
      </c>
      <c r="AH338">
        <v>0</v>
      </c>
      <c r="AI338">
        <v>14600</v>
      </c>
      <c r="AJ338">
        <v>0</v>
      </c>
      <c r="AK338" t="s">
        <v>274</v>
      </c>
      <c r="AL338">
        <v>4000</v>
      </c>
      <c r="AM338" t="s">
        <v>274</v>
      </c>
      <c r="AN338" t="s">
        <v>274</v>
      </c>
      <c r="AO338">
        <v>0</v>
      </c>
      <c r="AP338" t="s">
        <v>276</v>
      </c>
      <c r="AQ338" t="s">
        <v>276</v>
      </c>
      <c r="AR338" t="s">
        <v>276</v>
      </c>
      <c r="AS338" t="s">
        <v>276</v>
      </c>
      <c r="AT338" t="s">
        <v>276</v>
      </c>
      <c r="AU338" t="s">
        <v>276</v>
      </c>
      <c r="AV338" t="s">
        <v>276</v>
      </c>
      <c r="AW338" t="s">
        <v>276</v>
      </c>
      <c r="AX338" t="s">
        <v>276</v>
      </c>
      <c r="AY338" t="s">
        <v>276</v>
      </c>
      <c r="AZ338" t="s">
        <v>276</v>
      </c>
      <c r="BA338" t="s">
        <v>276</v>
      </c>
      <c r="BB338" t="s">
        <v>276</v>
      </c>
      <c r="BC338" t="s">
        <v>276</v>
      </c>
      <c r="BD338" t="s">
        <v>276</v>
      </c>
      <c r="BE338" t="s">
        <v>276</v>
      </c>
      <c r="BF338" t="s">
        <v>276</v>
      </c>
      <c r="BG338" t="s">
        <v>276</v>
      </c>
      <c r="BH338" t="s">
        <v>276</v>
      </c>
      <c r="BI338" t="s">
        <v>276</v>
      </c>
      <c r="BJ338" t="s">
        <v>276</v>
      </c>
      <c r="BK338" t="s">
        <v>276</v>
      </c>
      <c r="BL338" t="s">
        <v>276</v>
      </c>
      <c r="BM338" t="s">
        <v>276</v>
      </c>
      <c r="BN338" t="s">
        <v>276</v>
      </c>
      <c r="BO338" t="s">
        <v>276</v>
      </c>
      <c r="BP338" t="s">
        <v>276</v>
      </c>
      <c r="BQ338" t="s">
        <v>276</v>
      </c>
      <c r="BR338" t="s">
        <v>276</v>
      </c>
      <c r="BS338" t="s">
        <v>276</v>
      </c>
      <c r="BT338" t="s">
        <v>276</v>
      </c>
      <c r="BU338" t="s">
        <v>276</v>
      </c>
      <c r="BV338" t="s">
        <v>276</v>
      </c>
      <c r="BW338" t="s">
        <v>276</v>
      </c>
      <c r="BX338" t="s">
        <v>276</v>
      </c>
      <c r="BY338" t="s">
        <v>276</v>
      </c>
      <c r="BZ338" t="s">
        <v>276</v>
      </c>
      <c r="CA338" t="s">
        <v>276</v>
      </c>
      <c r="CB338" t="s">
        <v>276</v>
      </c>
      <c r="CC338" t="s">
        <v>276</v>
      </c>
      <c r="CD338" t="s">
        <v>276</v>
      </c>
      <c r="CE338" t="s">
        <v>276</v>
      </c>
      <c r="CF338" t="s">
        <v>276</v>
      </c>
      <c r="CG338" t="s">
        <v>276</v>
      </c>
      <c r="CH338" t="s">
        <v>276</v>
      </c>
      <c r="CI338" t="s">
        <v>276</v>
      </c>
      <c r="CJ338" t="s">
        <v>276</v>
      </c>
      <c r="CK338" t="s">
        <v>276</v>
      </c>
      <c r="CL338" t="s">
        <v>276</v>
      </c>
      <c r="CM338" t="s">
        <v>276</v>
      </c>
      <c r="CN338" t="s">
        <v>276</v>
      </c>
      <c r="CO338" t="s">
        <v>276</v>
      </c>
      <c r="CP338" t="s">
        <v>276</v>
      </c>
      <c r="CQ338" t="s">
        <v>276</v>
      </c>
      <c r="CR338" t="s">
        <v>276</v>
      </c>
      <c r="CS338" t="s">
        <v>276</v>
      </c>
      <c r="CT338" t="s">
        <v>276</v>
      </c>
      <c r="CU338" t="s">
        <v>276</v>
      </c>
      <c r="CV338" t="s">
        <v>276</v>
      </c>
      <c r="CW338" t="s">
        <v>276</v>
      </c>
      <c r="CX338" t="s">
        <v>276</v>
      </c>
      <c r="CY338" t="s">
        <v>276</v>
      </c>
      <c r="CZ338" t="s">
        <v>276</v>
      </c>
      <c r="DA338" t="s">
        <v>276</v>
      </c>
      <c r="DB338" t="s">
        <v>276</v>
      </c>
      <c r="DC338" t="s">
        <v>276</v>
      </c>
      <c r="DD338" t="s">
        <v>276</v>
      </c>
      <c r="DE338" t="s">
        <v>276</v>
      </c>
    </row>
    <row r="339" spans="1:109">
      <c r="A339">
        <v>338</v>
      </c>
      <c r="B339" t="s">
        <v>272</v>
      </c>
      <c r="C339" t="s">
        <v>31</v>
      </c>
      <c r="D339">
        <v>36</v>
      </c>
      <c r="E339">
        <v>3</v>
      </c>
      <c r="F339" t="s">
        <v>81</v>
      </c>
      <c r="G339" t="s">
        <v>273</v>
      </c>
      <c r="H339">
        <v>2025</v>
      </c>
      <c r="I339">
        <v>2024</v>
      </c>
      <c r="J339">
        <v>0</v>
      </c>
      <c r="K339">
        <v>8500</v>
      </c>
      <c r="L339">
        <v>11700</v>
      </c>
      <c r="M339">
        <v>13900</v>
      </c>
      <c r="N339">
        <v>80650</v>
      </c>
      <c r="O339">
        <v>215400</v>
      </c>
      <c r="P339">
        <v>1077550</v>
      </c>
      <c r="Q339" s="78">
        <v>5000000</v>
      </c>
      <c r="R339" s="78">
        <v>25000000</v>
      </c>
      <c r="S339">
        <v>9999999</v>
      </c>
      <c r="T339">
        <v>0</v>
      </c>
      <c r="U339">
        <v>0</v>
      </c>
      <c r="V339">
        <v>0</v>
      </c>
      <c r="W339">
        <v>0.04</v>
      </c>
      <c r="X339">
        <v>4.4999999999999998E-2</v>
      </c>
      <c r="Y339">
        <v>5.2499999999999998E-2</v>
      </c>
      <c r="Z339">
        <v>5.5E-2</v>
      </c>
      <c r="AA339">
        <v>0.06</v>
      </c>
      <c r="AB339">
        <v>6.8500000000000005E-2</v>
      </c>
      <c r="AC339">
        <v>9.6500000000000002E-2</v>
      </c>
      <c r="AD339">
        <v>0.10299999999999999</v>
      </c>
      <c r="AE339">
        <v>0.109</v>
      </c>
      <c r="AF339">
        <v>0</v>
      </c>
      <c r="AG339">
        <v>0</v>
      </c>
      <c r="AH339">
        <v>0</v>
      </c>
      <c r="AI339">
        <v>8000</v>
      </c>
      <c r="AJ339">
        <v>0</v>
      </c>
      <c r="AK339" t="s">
        <v>274</v>
      </c>
      <c r="AL339">
        <v>1000</v>
      </c>
      <c r="AM339" t="s">
        <v>274</v>
      </c>
      <c r="AN339" t="s">
        <v>274</v>
      </c>
      <c r="AO339">
        <v>0</v>
      </c>
      <c r="AP339" t="s">
        <v>276</v>
      </c>
      <c r="AQ339" t="s">
        <v>276</v>
      </c>
      <c r="AR339" t="s">
        <v>276</v>
      </c>
      <c r="AS339" t="s">
        <v>276</v>
      </c>
      <c r="AT339" t="s">
        <v>276</v>
      </c>
      <c r="AU339" t="s">
        <v>276</v>
      </c>
      <c r="AV339" t="s">
        <v>276</v>
      </c>
      <c r="AW339" t="s">
        <v>276</v>
      </c>
      <c r="AX339" t="s">
        <v>276</v>
      </c>
      <c r="AY339" t="s">
        <v>276</v>
      </c>
      <c r="AZ339" t="s">
        <v>276</v>
      </c>
      <c r="BA339" t="s">
        <v>276</v>
      </c>
      <c r="BB339" t="s">
        <v>276</v>
      </c>
      <c r="BC339" t="s">
        <v>276</v>
      </c>
      <c r="BD339" t="s">
        <v>276</v>
      </c>
      <c r="BE339" t="s">
        <v>276</v>
      </c>
      <c r="BF339" t="s">
        <v>276</v>
      </c>
      <c r="BG339" t="s">
        <v>276</v>
      </c>
      <c r="BH339" t="s">
        <v>276</v>
      </c>
      <c r="BI339" t="s">
        <v>276</v>
      </c>
      <c r="BJ339" t="s">
        <v>276</v>
      </c>
      <c r="BK339" t="s">
        <v>276</v>
      </c>
      <c r="BL339" t="s">
        <v>276</v>
      </c>
      <c r="BM339" t="s">
        <v>276</v>
      </c>
      <c r="BN339" t="s">
        <v>276</v>
      </c>
      <c r="BO339" t="s">
        <v>276</v>
      </c>
      <c r="BP339" t="s">
        <v>276</v>
      </c>
      <c r="BQ339" t="s">
        <v>276</v>
      </c>
      <c r="BR339" t="s">
        <v>276</v>
      </c>
      <c r="BS339" t="s">
        <v>276</v>
      </c>
      <c r="BT339" t="s">
        <v>276</v>
      </c>
      <c r="BU339" t="s">
        <v>276</v>
      </c>
      <c r="BV339" t="s">
        <v>276</v>
      </c>
      <c r="BW339" t="s">
        <v>276</v>
      </c>
      <c r="BX339" t="s">
        <v>276</v>
      </c>
      <c r="BY339" t="s">
        <v>276</v>
      </c>
      <c r="BZ339" t="s">
        <v>276</v>
      </c>
      <c r="CA339" t="s">
        <v>276</v>
      </c>
      <c r="CB339" t="s">
        <v>276</v>
      </c>
      <c r="CC339" t="s">
        <v>276</v>
      </c>
      <c r="CD339" t="s">
        <v>276</v>
      </c>
      <c r="CE339" t="s">
        <v>276</v>
      </c>
      <c r="CF339" t="s">
        <v>276</v>
      </c>
      <c r="CG339" t="s">
        <v>276</v>
      </c>
      <c r="CH339" t="s">
        <v>276</v>
      </c>
      <c r="CI339" t="s">
        <v>276</v>
      </c>
      <c r="CJ339" t="s">
        <v>276</v>
      </c>
      <c r="CK339" t="s">
        <v>276</v>
      </c>
      <c r="CL339" t="s">
        <v>276</v>
      </c>
      <c r="CM339" t="s">
        <v>276</v>
      </c>
      <c r="CN339" t="s">
        <v>276</v>
      </c>
      <c r="CO339" t="s">
        <v>276</v>
      </c>
      <c r="CP339" t="s">
        <v>276</v>
      </c>
      <c r="CQ339" t="s">
        <v>276</v>
      </c>
      <c r="CR339" t="s">
        <v>276</v>
      </c>
      <c r="CS339" t="s">
        <v>276</v>
      </c>
      <c r="CT339" t="s">
        <v>276</v>
      </c>
      <c r="CU339" t="s">
        <v>276</v>
      </c>
      <c r="CV339" t="s">
        <v>276</v>
      </c>
      <c r="CW339" t="s">
        <v>276</v>
      </c>
      <c r="CX339" t="s">
        <v>276</v>
      </c>
      <c r="CY339" t="s">
        <v>276</v>
      </c>
      <c r="CZ339" t="s">
        <v>276</v>
      </c>
      <c r="DA339" t="s">
        <v>276</v>
      </c>
      <c r="DB339" t="s">
        <v>276</v>
      </c>
      <c r="DC339" t="s">
        <v>276</v>
      </c>
      <c r="DD339" t="s">
        <v>276</v>
      </c>
      <c r="DE339" t="s">
        <v>276</v>
      </c>
    </row>
    <row r="340" spans="1:109">
      <c r="A340">
        <v>339</v>
      </c>
      <c r="B340" t="s">
        <v>272</v>
      </c>
      <c r="C340" t="s">
        <v>32</v>
      </c>
      <c r="D340">
        <v>37</v>
      </c>
      <c r="E340">
        <v>3</v>
      </c>
      <c r="F340" t="s">
        <v>81</v>
      </c>
      <c r="G340" t="s">
        <v>273</v>
      </c>
      <c r="H340">
        <v>2025</v>
      </c>
      <c r="I340">
        <v>2024</v>
      </c>
      <c r="J340">
        <v>0</v>
      </c>
      <c r="K340">
        <v>9999999</v>
      </c>
      <c r="L340">
        <v>0</v>
      </c>
      <c r="M340">
        <v>0</v>
      </c>
      <c r="N340">
        <v>0</v>
      </c>
      <c r="O340">
        <v>0</v>
      </c>
      <c r="P340">
        <v>0</v>
      </c>
      <c r="Q340">
        <v>0</v>
      </c>
      <c r="R340">
        <v>0</v>
      </c>
      <c r="S340">
        <v>0</v>
      </c>
      <c r="T340">
        <v>0</v>
      </c>
      <c r="U340">
        <v>0</v>
      </c>
      <c r="V340">
        <v>0</v>
      </c>
      <c r="W340">
        <v>4.4999999999999998E-2</v>
      </c>
      <c r="X340">
        <v>0</v>
      </c>
      <c r="Y340">
        <v>0</v>
      </c>
      <c r="Z340">
        <v>0</v>
      </c>
      <c r="AA340">
        <v>0</v>
      </c>
      <c r="AB340">
        <v>0</v>
      </c>
      <c r="AC340">
        <v>0</v>
      </c>
      <c r="AD340">
        <v>0</v>
      </c>
      <c r="AE340">
        <v>0</v>
      </c>
      <c r="AF340">
        <v>0</v>
      </c>
      <c r="AG340">
        <v>0</v>
      </c>
      <c r="AH340">
        <v>0</v>
      </c>
      <c r="AI340">
        <v>12750</v>
      </c>
      <c r="AJ340">
        <v>0</v>
      </c>
      <c r="AK340" t="s">
        <v>274</v>
      </c>
      <c r="AL340">
        <v>0</v>
      </c>
      <c r="AM340" t="s">
        <v>274</v>
      </c>
      <c r="AN340" t="s">
        <v>274</v>
      </c>
      <c r="AO340">
        <v>0</v>
      </c>
      <c r="AP340" t="s">
        <v>276</v>
      </c>
      <c r="AQ340" t="s">
        <v>276</v>
      </c>
      <c r="AR340" t="s">
        <v>276</v>
      </c>
      <c r="AS340" t="s">
        <v>276</v>
      </c>
      <c r="AT340" t="s">
        <v>276</v>
      </c>
      <c r="AU340" t="s">
        <v>276</v>
      </c>
      <c r="AV340" t="s">
        <v>276</v>
      </c>
      <c r="AW340" t="s">
        <v>276</v>
      </c>
      <c r="AX340" t="s">
        <v>276</v>
      </c>
      <c r="AY340" t="s">
        <v>276</v>
      </c>
      <c r="AZ340" t="s">
        <v>276</v>
      </c>
      <c r="BA340" t="s">
        <v>276</v>
      </c>
      <c r="BB340" t="s">
        <v>276</v>
      </c>
      <c r="BC340" t="s">
        <v>276</v>
      </c>
      <c r="BD340" t="s">
        <v>276</v>
      </c>
      <c r="BE340" t="s">
        <v>276</v>
      </c>
      <c r="BF340" t="s">
        <v>276</v>
      </c>
      <c r="BG340" t="s">
        <v>276</v>
      </c>
      <c r="BH340" t="s">
        <v>276</v>
      </c>
      <c r="BI340" t="s">
        <v>276</v>
      </c>
      <c r="BJ340" t="s">
        <v>276</v>
      </c>
      <c r="BK340" t="s">
        <v>276</v>
      </c>
      <c r="BL340" t="s">
        <v>276</v>
      </c>
      <c r="BM340" t="s">
        <v>276</v>
      </c>
      <c r="BN340" t="s">
        <v>276</v>
      </c>
      <c r="BO340" t="s">
        <v>276</v>
      </c>
      <c r="BP340" t="s">
        <v>276</v>
      </c>
      <c r="BQ340" t="s">
        <v>276</v>
      </c>
      <c r="BR340" t="s">
        <v>276</v>
      </c>
      <c r="BS340" t="s">
        <v>276</v>
      </c>
      <c r="BT340" t="s">
        <v>276</v>
      </c>
      <c r="BU340" t="s">
        <v>276</v>
      </c>
      <c r="BV340" t="s">
        <v>276</v>
      </c>
      <c r="BW340" t="s">
        <v>276</v>
      </c>
      <c r="BX340" t="s">
        <v>276</v>
      </c>
      <c r="BY340" t="s">
        <v>276</v>
      </c>
      <c r="BZ340" t="s">
        <v>276</v>
      </c>
      <c r="CA340" t="s">
        <v>276</v>
      </c>
      <c r="CB340" t="s">
        <v>276</v>
      </c>
      <c r="CC340" t="s">
        <v>276</v>
      </c>
      <c r="CD340" t="s">
        <v>276</v>
      </c>
      <c r="CE340" t="s">
        <v>276</v>
      </c>
      <c r="CF340" t="s">
        <v>276</v>
      </c>
      <c r="CG340" t="s">
        <v>276</v>
      </c>
      <c r="CH340" t="s">
        <v>276</v>
      </c>
      <c r="CI340" t="s">
        <v>276</v>
      </c>
      <c r="CJ340" t="s">
        <v>276</v>
      </c>
      <c r="CK340" t="s">
        <v>276</v>
      </c>
      <c r="CL340" t="s">
        <v>276</v>
      </c>
      <c r="CM340" t="s">
        <v>276</v>
      </c>
      <c r="CN340" t="s">
        <v>276</v>
      </c>
      <c r="CO340" t="s">
        <v>276</v>
      </c>
      <c r="CP340" t="s">
        <v>276</v>
      </c>
      <c r="CQ340" t="s">
        <v>276</v>
      </c>
      <c r="CR340" t="s">
        <v>276</v>
      </c>
      <c r="CS340" t="s">
        <v>276</v>
      </c>
      <c r="CT340" t="s">
        <v>276</v>
      </c>
      <c r="CU340" t="s">
        <v>276</v>
      </c>
      <c r="CV340" t="s">
        <v>276</v>
      </c>
      <c r="CW340" t="s">
        <v>276</v>
      </c>
      <c r="CX340" t="s">
        <v>276</v>
      </c>
      <c r="CY340" t="s">
        <v>276</v>
      </c>
      <c r="CZ340" t="s">
        <v>276</v>
      </c>
      <c r="DA340" t="s">
        <v>276</v>
      </c>
      <c r="DB340" t="s">
        <v>276</v>
      </c>
      <c r="DC340" t="s">
        <v>276</v>
      </c>
      <c r="DD340" t="s">
        <v>276</v>
      </c>
      <c r="DE340" t="s">
        <v>276</v>
      </c>
    </row>
    <row r="341" spans="1:109">
      <c r="A341">
        <v>340</v>
      </c>
      <c r="B341" t="s">
        <v>272</v>
      </c>
      <c r="C341" t="s">
        <v>33</v>
      </c>
      <c r="D341">
        <v>38</v>
      </c>
      <c r="E341">
        <v>3</v>
      </c>
      <c r="F341" t="s">
        <v>81</v>
      </c>
      <c r="G341" t="s">
        <v>273</v>
      </c>
      <c r="H341">
        <v>2025</v>
      </c>
      <c r="I341">
        <v>2024</v>
      </c>
      <c r="J341">
        <v>44725</v>
      </c>
      <c r="K341">
        <v>225975</v>
      </c>
      <c r="L341">
        <v>9999999</v>
      </c>
      <c r="M341">
        <v>0</v>
      </c>
      <c r="N341">
        <v>0</v>
      </c>
      <c r="O341">
        <v>0</v>
      </c>
      <c r="P341">
        <v>0</v>
      </c>
      <c r="Q341">
        <v>0</v>
      </c>
      <c r="R341">
        <v>0</v>
      </c>
      <c r="S341">
        <v>0</v>
      </c>
      <c r="T341">
        <v>0</v>
      </c>
      <c r="U341">
        <v>0</v>
      </c>
      <c r="V341">
        <v>0</v>
      </c>
      <c r="W341">
        <v>1.95E-2</v>
      </c>
      <c r="X341">
        <v>2.5000000000000001E-2</v>
      </c>
      <c r="Y341">
        <v>0</v>
      </c>
      <c r="Z341">
        <v>0</v>
      </c>
      <c r="AA341">
        <v>0</v>
      </c>
      <c r="AB341">
        <v>0</v>
      </c>
      <c r="AC341">
        <v>0</v>
      </c>
      <c r="AD341">
        <v>0</v>
      </c>
      <c r="AE341">
        <v>0</v>
      </c>
      <c r="AF341">
        <v>0</v>
      </c>
      <c r="AG341">
        <v>0</v>
      </c>
      <c r="AH341">
        <v>0</v>
      </c>
      <c r="AI341">
        <v>14600</v>
      </c>
      <c r="AJ341">
        <v>0</v>
      </c>
      <c r="AK341" t="s">
        <v>274</v>
      </c>
      <c r="AL341">
        <v>0</v>
      </c>
      <c r="AM341" t="s">
        <v>274</v>
      </c>
      <c r="AN341" t="s">
        <v>274</v>
      </c>
      <c r="AO341">
        <v>0</v>
      </c>
      <c r="AP341" t="s">
        <v>276</v>
      </c>
      <c r="AQ341" t="s">
        <v>276</v>
      </c>
      <c r="AR341" t="s">
        <v>276</v>
      </c>
      <c r="AS341" t="s">
        <v>276</v>
      </c>
      <c r="AT341" t="s">
        <v>276</v>
      </c>
      <c r="AU341" t="s">
        <v>276</v>
      </c>
      <c r="AV341" t="s">
        <v>276</v>
      </c>
      <c r="AW341" t="s">
        <v>276</v>
      </c>
      <c r="AX341" t="s">
        <v>276</v>
      </c>
      <c r="AY341" t="s">
        <v>276</v>
      </c>
      <c r="AZ341" t="s">
        <v>276</v>
      </c>
      <c r="BA341" t="s">
        <v>276</v>
      </c>
      <c r="BB341" t="s">
        <v>276</v>
      </c>
      <c r="BC341" t="s">
        <v>276</v>
      </c>
      <c r="BD341" t="s">
        <v>276</v>
      </c>
      <c r="BE341" t="s">
        <v>276</v>
      </c>
      <c r="BF341" t="s">
        <v>276</v>
      </c>
      <c r="BG341" t="s">
        <v>276</v>
      </c>
      <c r="BH341" t="s">
        <v>276</v>
      </c>
      <c r="BI341" t="s">
        <v>276</v>
      </c>
      <c r="BJ341" t="s">
        <v>276</v>
      </c>
      <c r="BK341" t="s">
        <v>276</v>
      </c>
      <c r="BL341" t="s">
        <v>276</v>
      </c>
      <c r="BM341" t="s">
        <v>276</v>
      </c>
      <c r="BN341" t="s">
        <v>276</v>
      </c>
      <c r="BO341" t="s">
        <v>276</v>
      </c>
      <c r="BP341" t="s">
        <v>276</v>
      </c>
      <c r="BQ341" t="s">
        <v>276</v>
      </c>
      <c r="BR341" t="s">
        <v>276</v>
      </c>
      <c r="BS341" t="s">
        <v>276</v>
      </c>
      <c r="BT341" t="s">
        <v>276</v>
      </c>
      <c r="BU341" t="s">
        <v>276</v>
      </c>
      <c r="BV341" t="s">
        <v>276</v>
      </c>
      <c r="BW341" t="s">
        <v>276</v>
      </c>
      <c r="BX341" t="s">
        <v>276</v>
      </c>
      <c r="BY341" t="s">
        <v>276</v>
      </c>
      <c r="BZ341" t="s">
        <v>276</v>
      </c>
      <c r="CA341" t="s">
        <v>276</v>
      </c>
      <c r="CB341" t="s">
        <v>276</v>
      </c>
      <c r="CC341" t="s">
        <v>276</v>
      </c>
      <c r="CD341" t="s">
        <v>276</v>
      </c>
      <c r="CE341" t="s">
        <v>276</v>
      </c>
      <c r="CF341" t="s">
        <v>276</v>
      </c>
      <c r="CG341" t="s">
        <v>276</v>
      </c>
      <c r="CH341" t="s">
        <v>276</v>
      </c>
      <c r="CI341" t="s">
        <v>276</v>
      </c>
      <c r="CJ341" t="s">
        <v>276</v>
      </c>
      <c r="CK341" t="s">
        <v>276</v>
      </c>
      <c r="CL341" t="s">
        <v>276</v>
      </c>
      <c r="CM341" t="s">
        <v>276</v>
      </c>
      <c r="CN341" t="s">
        <v>276</v>
      </c>
      <c r="CO341" t="s">
        <v>276</v>
      </c>
      <c r="CP341" t="s">
        <v>276</v>
      </c>
      <c r="CQ341" t="s">
        <v>276</v>
      </c>
      <c r="CR341" t="s">
        <v>276</v>
      </c>
      <c r="CS341" t="s">
        <v>276</v>
      </c>
      <c r="CT341" t="s">
        <v>276</v>
      </c>
      <c r="CU341" t="s">
        <v>276</v>
      </c>
      <c r="CV341" t="s">
        <v>276</v>
      </c>
      <c r="CW341" t="s">
        <v>276</v>
      </c>
      <c r="CX341" t="s">
        <v>276</v>
      </c>
      <c r="CY341" t="s">
        <v>276</v>
      </c>
      <c r="CZ341" t="s">
        <v>276</v>
      </c>
      <c r="DA341" t="s">
        <v>276</v>
      </c>
      <c r="DB341" t="s">
        <v>276</v>
      </c>
      <c r="DC341" t="s">
        <v>276</v>
      </c>
      <c r="DD341" t="s">
        <v>276</v>
      </c>
      <c r="DE341" t="s">
        <v>276</v>
      </c>
    </row>
    <row r="342" spans="1:109">
      <c r="A342">
        <v>341</v>
      </c>
      <c r="B342" t="s">
        <v>272</v>
      </c>
      <c r="C342" t="s">
        <v>34</v>
      </c>
      <c r="D342">
        <v>39</v>
      </c>
      <c r="E342">
        <v>3</v>
      </c>
      <c r="F342" t="s">
        <v>81</v>
      </c>
      <c r="G342" t="s">
        <v>273</v>
      </c>
      <c r="H342">
        <v>2025</v>
      </c>
      <c r="I342">
        <v>2024</v>
      </c>
      <c r="J342">
        <v>26050</v>
      </c>
      <c r="K342">
        <v>92150</v>
      </c>
      <c r="L342">
        <v>9999999</v>
      </c>
      <c r="M342">
        <v>0</v>
      </c>
      <c r="N342">
        <v>0</v>
      </c>
      <c r="O342">
        <v>0</v>
      </c>
      <c r="P342">
        <v>0</v>
      </c>
      <c r="Q342">
        <v>0</v>
      </c>
      <c r="R342">
        <v>0</v>
      </c>
      <c r="S342">
        <v>0</v>
      </c>
      <c r="T342">
        <v>0</v>
      </c>
      <c r="U342">
        <v>0</v>
      </c>
      <c r="V342">
        <v>0</v>
      </c>
      <c r="W342">
        <v>2.75E-2</v>
      </c>
      <c r="X342">
        <v>3.5000000000000003E-2</v>
      </c>
      <c r="Y342">
        <v>0</v>
      </c>
      <c r="Z342">
        <v>0</v>
      </c>
      <c r="AA342">
        <v>0</v>
      </c>
      <c r="AB342">
        <v>0</v>
      </c>
      <c r="AC342">
        <v>0</v>
      </c>
      <c r="AD342">
        <v>0</v>
      </c>
      <c r="AE342">
        <v>0</v>
      </c>
      <c r="AF342">
        <v>0</v>
      </c>
      <c r="AG342">
        <v>0</v>
      </c>
      <c r="AH342">
        <v>0</v>
      </c>
      <c r="AI342">
        <v>0</v>
      </c>
      <c r="AJ342">
        <v>2400</v>
      </c>
      <c r="AK342" t="s">
        <v>274</v>
      </c>
      <c r="AL342">
        <v>2500</v>
      </c>
      <c r="AM342" t="s">
        <v>274</v>
      </c>
      <c r="AN342" t="s">
        <v>274</v>
      </c>
      <c r="AO342">
        <v>0</v>
      </c>
      <c r="AP342" t="s">
        <v>276</v>
      </c>
      <c r="AQ342" t="s">
        <v>276</v>
      </c>
      <c r="AR342" t="s">
        <v>276</v>
      </c>
      <c r="AS342" t="s">
        <v>276</v>
      </c>
      <c r="AT342" t="s">
        <v>276</v>
      </c>
      <c r="AU342" t="s">
        <v>276</v>
      </c>
      <c r="AV342" t="s">
        <v>276</v>
      </c>
      <c r="AW342" t="s">
        <v>276</v>
      </c>
      <c r="AX342" t="s">
        <v>276</v>
      </c>
      <c r="AY342" t="s">
        <v>276</v>
      </c>
      <c r="AZ342" t="s">
        <v>276</v>
      </c>
      <c r="BA342" t="s">
        <v>276</v>
      </c>
      <c r="BB342" t="s">
        <v>276</v>
      </c>
      <c r="BC342" t="s">
        <v>276</v>
      </c>
      <c r="BD342" t="s">
        <v>276</v>
      </c>
      <c r="BE342" t="s">
        <v>276</v>
      </c>
      <c r="BF342" t="s">
        <v>276</v>
      </c>
      <c r="BG342" t="s">
        <v>276</v>
      </c>
      <c r="BH342" t="s">
        <v>276</v>
      </c>
      <c r="BI342" t="s">
        <v>276</v>
      </c>
      <c r="BJ342" t="s">
        <v>276</v>
      </c>
      <c r="BK342" t="s">
        <v>276</v>
      </c>
      <c r="BL342" t="s">
        <v>276</v>
      </c>
      <c r="BM342" t="s">
        <v>276</v>
      </c>
      <c r="BN342" t="s">
        <v>276</v>
      </c>
      <c r="BO342" t="s">
        <v>276</v>
      </c>
      <c r="BP342" t="s">
        <v>276</v>
      </c>
      <c r="BQ342" t="s">
        <v>276</v>
      </c>
      <c r="BR342" t="s">
        <v>276</v>
      </c>
      <c r="BS342" t="s">
        <v>276</v>
      </c>
      <c r="BT342" t="s">
        <v>276</v>
      </c>
      <c r="BU342" t="s">
        <v>276</v>
      </c>
      <c r="BV342" t="s">
        <v>276</v>
      </c>
      <c r="BW342" t="s">
        <v>276</v>
      </c>
      <c r="BX342" t="s">
        <v>276</v>
      </c>
      <c r="BY342" t="s">
        <v>276</v>
      </c>
      <c r="BZ342" t="s">
        <v>276</v>
      </c>
      <c r="CA342" t="s">
        <v>276</v>
      </c>
      <c r="CB342" t="s">
        <v>276</v>
      </c>
      <c r="CC342" t="s">
        <v>276</v>
      </c>
      <c r="CD342" t="s">
        <v>276</v>
      </c>
      <c r="CE342" t="s">
        <v>276</v>
      </c>
      <c r="CF342" t="s">
        <v>276</v>
      </c>
      <c r="CG342" t="s">
        <v>276</v>
      </c>
      <c r="CH342" t="s">
        <v>276</v>
      </c>
      <c r="CI342" t="s">
        <v>276</v>
      </c>
      <c r="CJ342">
        <v>40000</v>
      </c>
      <c r="CK342">
        <v>80000</v>
      </c>
      <c r="CL342">
        <v>2150</v>
      </c>
      <c r="CM342">
        <v>1900</v>
      </c>
      <c r="CN342" t="s">
        <v>276</v>
      </c>
      <c r="CO342" t="s">
        <v>276</v>
      </c>
      <c r="CP342" t="s">
        <v>276</v>
      </c>
      <c r="CQ342" t="s">
        <v>276</v>
      </c>
      <c r="CR342" t="s">
        <v>276</v>
      </c>
      <c r="CS342" t="s">
        <v>276</v>
      </c>
      <c r="CT342" t="s">
        <v>276</v>
      </c>
      <c r="CU342" t="s">
        <v>276</v>
      </c>
      <c r="CV342" t="s">
        <v>276</v>
      </c>
      <c r="CW342" t="s">
        <v>276</v>
      </c>
      <c r="CX342" t="s">
        <v>276</v>
      </c>
      <c r="CY342" t="s">
        <v>276</v>
      </c>
      <c r="CZ342" t="s">
        <v>276</v>
      </c>
      <c r="DA342" t="s">
        <v>276</v>
      </c>
      <c r="DB342" t="s">
        <v>276</v>
      </c>
      <c r="DC342" t="s">
        <v>276</v>
      </c>
      <c r="DD342" t="s">
        <v>276</v>
      </c>
      <c r="DE342" t="s">
        <v>276</v>
      </c>
    </row>
    <row r="343" spans="1:109">
      <c r="A343">
        <v>342</v>
      </c>
      <c r="B343" t="s">
        <v>272</v>
      </c>
      <c r="C343" t="s">
        <v>35</v>
      </c>
      <c r="D343">
        <v>40</v>
      </c>
      <c r="E343">
        <v>3</v>
      </c>
      <c r="F343" t="s">
        <v>81</v>
      </c>
      <c r="G343" t="s">
        <v>273</v>
      </c>
      <c r="H343">
        <v>2025</v>
      </c>
      <c r="I343">
        <v>2024</v>
      </c>
      <c r="J343">
        <v>0</v>
      </c>
      <c r="K343">
        <v>1000</v>
      </c>
      <c r="L343">
        <v>2500</v>
      </c>
      <c r="M343">
        <v>3750</v>
      </c>
      <c r="N343">
        <v>4900</v>
      </c>
      <c r="O343">
        <v>7200</v>
      </c>
      <c r="P343">
        <v>9999999</v>
      </c>
      <c r="Q343">
        <v>0</v>
      </c>
      <c r="R343">
        <v>0</v>
      </c>
      <c r="S343">
        <v>0</v>
      </c>
      <c r="T343">
        <v>0</v>
      </c>
      <c r="U343">
        <v>0</v>
      </c>
      <c r="V343">
        <v>0</v>
      </c>
      <c r="W343">
        <v>2.5000000000000001E-3</v>
      </c>
      <c r="X343">
        <v>7.4999999999999997E-3</v>
      </c>
      <c r="Y343">
        <v>1.7500000000000002E-2</v>
      </c>
      <c r="Z343">
        <v>2.75E-2</v>
      </c>
      <c r="AA343">
        <v>3.7499999999999999E-2</v>
      </c>
      <c r="AB343">
        <v>4.7500000000000001E-2</v>
      </c>
      <c r="AC343">
        <v>0</v>
      </c>
      <c r="AD343">
        <v>0</v>
      </c>
      <c r="AE343">
        <v>0</v>
      </c>
      <c r="AF343">
        <v>0</v>
      </c>
      <c r="AG343">
        <v>0</v>
      </c>
      <c r="AH343">
        <v>0</v>
      </c>
      <c r="AI343">
        <v>6350</v>
      </c>
      <c r="AJ343">
        <v>1000</v>
      </c>
      <c r="AK343" t="s">
        <v>274</v>
      </c>
      <c r="AL343">
        <v>1000</v>
      </c>
      <c r="AM343" t="s">
        <v>274</v>
      </c>
      <c r="AN343" t="s">
        <v>274</v>
      </c>
      <c r="AO343">
        <v>0</v>
      </c>
      <c r="AP343" t="s">
        <v>276</v>
      </c>
      <c r="AQ343" t="s">
        <v>276</v>
      </c>
      <c r="AR343" t="s">
        <v>276</v>
      </c>
      <c r="AS343" t="s">
        <v>276</v>
      </c>
      <c r="AT343" t="s">
        <v>276</v>
      </c>
      <c r="AU343" t="s">
        <v>276</v>
      </c>
      <c r="AV343" t="s">
        <v>276</v>
      </c>
      <c r="AW343" t="s">
        <v>276</v>
      </c>
      <c r="AX343" t="s">
        <v>276</v>
      </c>
      <c r="AY343" t="s">
        <v>276</v>
      </c>
      <c r="AZ343" t="s">
        <v>276</v>
      </c>
      <c r="BA343" t="s">
        <v>276</v>
      </c>
      <c r="BB343" t="s">
        <v>276</v>
      </c>
      <c r="BC343" t="s">
        <v>276</v>
      </c>
      <c r="BD343" t="s">
        <v>276</v>
      </c>
      <c r="BE343" t="s">
        <v>276</v>
      </c>
      <c r="BF343" t="s">
        <v>276</v>
      </c>
      <c r="BG343" t="s">
        <v>276</v>
      </c>
      <c r="BH343" t="s">
        <v>276</v>
      </c>
      <c r="BI343" t="s">
        <v>276</v>
      </c>
      <c r="BJ343" t="s">
        <v>276</v>
      </c>
      <c r="BK343" t="s">
        <v>276</v>
      </c>
      <c r="BL343" t="s">
        <v>276</v>
      </c>
      <c r="BM343" t="s">
        <v>276</v>
      </c>
      <c r="BN343" t="s">
        <v>276</v>
      </c>
      <c r="BO343" t="s">
        <v>276</v>
      </c>
      <c r="BP343" t="s">
        <v>276</v>
      </c>
      <c r="BQ343" t="s">
        <v>276</v>
      </c>
      <c r="BR343" t="s">
        <v>276</v>
      </c>
      <c r="BS343" t="s">
        <v>276</v>
      </c>
      <c r="BT343" t="s">
        <v>276</v>
      </c>
      <c r="BU343" t="s">
        <v>276</v>
      </c>
      <c r="BV343" t="s">
        <v>276</v>
      </c>
      <c r="BW343" t="s">
        <v>276</v>
      </c>
      <c r="BX343" t="s">
        <v>276</v>
      </c>
      <c r="BY343" t="s">
        <v>276</v>
      </c>
      <c r="BZ343" t="s">
        <v>276</v>
      </c>
      <c r="CA343" t="s">
        <v>276</v>
      </c>
      <c r="CB343" t="s">
        <v>276</v>
      </c>
      <c r="CC343" t="s">
        <v>276</v>
      </c>
      <c r="CD343" t="s">
        <v>276</v>
      </c>
      <c r="CE343" t="s">
        <v>276</v>
      </c>
      <c r="CF343" t="s">
        <v>276</v>
      </c>
      <c r="CG343" t="s">
        <v>276</v>
      </c>
      <c r="CH343" t="s">
        <v>276</v>
      </c>
      <c r="CI343" t="s">
        <v>276</v>
      </c>
      <c r="CJ343" t="s">
        <v>276</v>
      </c>
      <c r="CK343" t="s">
        <v>276</v>
      </c>
      <c r="CL343" t="s">
        <v>276</v>
      </c>
      <c r="CM343" t="s">
        <v>276</v>
      </c>
      <c r="CN343" t="s">
        <v>276</v>
      </c>
      <c r="CO343" t="s">
        <v>276</v>
      </c>
      <c r="CP343" t="s">
        <v>276</v>
      </c>
      <c r="CQ343" t="s">
        <v>276</v>
      </c>
      <c r="CR343" t="s">
        <v>276</v>
      </c>
      <c r="CS343" t="s">
        <v>276</v>
      </c>
      <c r="CT343" t="s">
        <v>276</v>
      </c>
      <c r="CU343" t="s">
        <v>276</v>
      </c>
      <c r="CV343" t="s">
        <v>276</v>
      </c>
      <c r="CW343" t="s">
        <v>276</v>
      </c>
      <c r="CX343" t="s">
        <v>276</v>
      </c>
      <c r="CY343" t="s">
        <v>276</v>
      </c>
      <c r="CZ343" t="s">
        <v>276</v>
      </c>
      <c r="DA343" t="s">
        <v>276</v>
      </c>
      <c r="DB343" t="s">
        <v>276</v>
      </c>
      <c r="DC343" t="s">
        <v>276</v>
      </c>
      <c r="DD343" t="s">
        <v>276</v>
      </c>
      <c r="DE343" t="s">
        <v>276</v>
      </c>
    </row>
    <row r="344" spans="1:109">
      <c r="A344">
        <v>343</v>
      </c>
      <c r="B344" t="s">
        <v>272</v>
      </c>
      <c r="C344" t="s">
        <v>36</v>
      </c>
      <c r="D344">
        <v>41</v>
      </c>
      <c r="E344">
        <v>3</v>
      </c>
      <c r="F344" t="s">
        <v>81</v>
      </c>
      <c r="G344" t="s">
        <v>273</v>
      </c>
      <c r="H344">
        <v>2025</v>
      </c>
      <c r="I344">
        <v>2024</v>
      </c>
      <c r="J344">
        <v>0</v>
      </c>
      <c r="K344">
        <v>4300</v>
      </c>
      <c r="L344">
        <v>10750</v>
      </c>
      <c r="M344">
        <v>125000</v>
      </c>
      <c r="N344">
        <v>9999999</v>
      </c>
      <c r="O344">
        <v>0</v>
      </c>
      <c r="P344">
        <v>0</v>
      </c>
      <c r="Q344">
        <v>0</v>
      </c>
      <c r="R344">
        <v>0</v>
      </c>
      <c r="S344">
        <v>0</v>
      </c>
      <c r="T344">
        <v>0</v>
      </c>
      <c r="U344">
        <v>0</v>
      </c>
      <c r="V344">
        <v>0</v>
      </c>
      <c r="W344">
        <v>4.7500000000000001E-2</v>
      </c>
      <c r="X344">
        <v>6.7500000000000004E-2</v>
      </c>
      <c r="Y344">
        <v>8.7499999999999994E-2</v>
      </c>
      <c r="Z344">
        <v>9.9000000000000005E-2</v>
      </c>
      <c r="AA344">
        <v>0</v>
      </c>
      <c r="AB344">
        <v>0</v>
      </c>
      <c r="AC344">
        <v>0</v>
      </c>
      <c r="AD344">
        <v>0</v>
      </c>
      <c r="AE344">
        <v>0</v>
      </c>
      <c r="AF344">
        <v>0</v>
      </c>
      <c r="AG344">
        <v>0</v>
      </c>
      <c r="AH344">
        <v>0</v>
      </c>
      <c r="AI344">
        <v>2745</v>
      </c>
      <c r="AJ344">
        <v>249</v>
      </c>
      <c r="AK344" t="s">
        <v>275</v>
      </c>
      <c r="AL344">
        <v>249</v>
      </c>
      <c r="AM344" t="s">
        <v>275</v>
      </c>
      <c r="AN344" t="s">
        <v>275</v>
      </c>
      <c r="AO344">
        <v>7800</v>
      </c>
      <c r="AP344" t="s">
        <v>276</v>
      </c>
      <c r="AQ344" t="s">
        <v>276</v>
      </c>
      <c r="AR344" t="s">
        <v>276</v>
      </c>
      <c r="AS344" t="s">
        <v>276</v>
      </c>
      <c r="AT344" t="s">
        <v>276</v>
      </c>
      <c r="AU344" t="s">
        <v>276</v>
      </c>
      <c r="AV344" t="s">
        <v>276</v>
      </c>
      <c r="AW344" t="s">
        <v>276</v>
      </c>
      <c r="AX344" t="s">
        <v>276</v>
      </c>
      <c r="AY344" t="s">
        <v>276</v>
      </c>
      <c r="AZ344" t="s">
        <v>276</v>
      </c>
      <c r="BA344" t="s">
        <v>276</v>
      </c>
      <c r="BB344" t="s">
        <v>276</v>
      </c>
      <c r="BC344" t="s">
        <v>276</v>
      </c>
      <c r="BD344" t="s">
        <v>276</v>
      </c>
      <c r="BE344" t="s">
        <v>276</v>
      </c>
      <c r="BF344" t="s">
        <v>276</v>
      </c>
      <c r="BG344" t="s">
        <v>276</v>
      </c>
      <c r="BH344" t="s">
        <v>276</v>
      </c>
      <c r="BI344" t="s">
        <v>276</v>
      </c>
      <c r="BJ344" t="s">
        <v>276</v>
      </c>
      <c r="BK344" t="s">
        <v>276</v>
      </c>
      <c r="BL344" t="s">
        <v>276</v>
      </c>
      <c r="BM344" t="s">
        <v>276</v>
      </c>
      <c r="BN344" t="s">
        <v>276</v>
      </c>
      <c r="BO344" t="s">
        <v>276</v>
      </c>
      <c r="BP344" t="s">
        <v>276</v>
      </c>
      <c r="BQ344" t="s">
        <v>276</v>
      </c>
      <c r="BR344" t="s">
        <v>276</v>
      </c>
      <c r="BS344" t="s">
        <v>276</v>
      </c>
      <c r="BT344" t="s">
        <v>276</v>
      </c>
      <c r="BU344" t="s">
        <v>276</v>
      </c>
      <c r="BV344" t="s">
        <v>276</v>
      </c>
      <c r="BW344" t="s">
        <v>276</v>
      </c>
      <c r="BX344" t="s">
        <v>276</v>
      </c>
      <c r="BY344" t="s">
        <v>276</v>
      </c>
      <c r="BZ344" t="s">
        <v>276</v>
      </c>
      <c r="CA344" t="s">
        <v>276</v>
      </c>
      <c r="CB344" t="s">
        <v>276</v>
      </c>
      <c r="CC344" t="s">
        <v>276</v>
      </c>
      <c r="CD344" t="s">
        <v>276</v>
      </c>
      <c r="CE344" t="s">
        <v>276</v>
      </c>
      <c r="CF344" t="s">
        <v>276</v>
      </c>
      <c r="CG344" t="s">
        <v>276</v>
      </c>
      <c r="CH344" t="s">
        <v>276</v>
      </c>
      <c r="CI344" t="s">
        <v>276</v>
      </c>
      <c r="CJ344" t="s">
        <v>276</v>
      </c>
      <c r="CK344" t="s">
        <v>276</v>
      </c>
      <c r="CL344" t="s">
        <v>276</v>
      </c>
      <c r="CM344" t="s">
        <v>276</v>
      </c>
      <c r="CN344" s="78">
        <v>100000</v>
      </c>
      <c r="CO344" t="s">
        <v>276</v>
      </c>
      <c r="CP344" t="s">
        <v>276</v>
      </c>
      <c r="CQ344" t="s">
        <v>276</v>
      </c>
      <c r="CR344" t="s">
        <v>276</v>
      </c>
      <c r="CS344" t="s">
        <v>276</v>
      </c>
      <c r="CT344" t="s">
        <v>276</v>
      </c>
      <c r="CU344" t="s">
        <v>276</v>
      </c>
      <c r="CV344" t="s">
        <v>276</v>
      </c>
      <c r="CW344" t="s">
        <v>276</v>
      </c>
      <c r="CX344" t="s">
        <v>276</v>
      </c>
      <c r="CY344" t="s">
        <v>276</v>
      </c>
      <c r="CZ344" t="s">
        <v>276</v>
      </c>
      <c r="DA344" t="s">
        <v>276</v>
      </c>
      <c r="DB344" t="s">
        <v>276</v>
      </c>
      <c r="DC344" t="s">
        <v>276</v>
      </c>
      <c r="DD344" t="s">
        <v>276</v>
      </c>
      <c r="DE344" t="s">
        <v>276</v>
      </c>
    </row>
    <row r="345" spans="1:109">
      <c r="A345">
        <v>344</v>
      </c>
      <c r="B345" t="s">
        <v>272</v>
      </c>
      <c r="C345" t="s">
        <v>37</v>
      </c>
      <c r="D345">
        <v>42</v>
      </c>
      <c r="E345">
        <v>3</v>
      </c>
      <c r="F345" t="s">
        <v>81</v>
      </c>
      <c r="G345" t="s">
        <v>273</v>
      </c>
      <c r="H345">
        <v>2025</v>
      </c>
      <c r="I345">
        <v>2024</v>
      </c>
      <c r="J345">
        <v>0</v>
      </c>
      <c r="K345">
        <v>9999999</v>
      </c>
      <c r="L345">
        <v>0</v>
      </c>
      <c r="M345">
        <v>0</v>
      </c>
      <c r="N345">
        <v>0</v>
      </c>
      <c r="O345">
        <v>0</v>
      </c>
      <c r="P345">
        <v>0</v>
      </c>
      <c r="Q345">
        <v>0</v>
      </c>
      <c r="R345">
        <v>0</v>
      </c>
      <c r="S345">
        <v>0</v>
      </c>
      <c r="T345">
        <v>0</v>
      </c>
      <c r="U345">
        <v>0</v>
      </c>
      <c r="V345">
        <v>0</v>
      </c>
      <c r="W345">
        <v>3.0700000000000002E-2</v>
      </c>
      <c r="X345">
        <v>0</v>
      </c>
      <c r="Y345">
        <v>0</v>
      </c>
      <c r="Z345">
        <v>0</v>
      </c>
      <c r="AA345">
        <v>0</v>
      </c>
      <c r="AB345">
        <v>0</v>
      </c>
      <c r="AC345">
        <v>0</v>
      </c>
      <c r="AD345">
        <v>0</v>
      </c>
      <c r="AE345">
        <v>0</v>
      </c>
      <c r="AF345">
        <v>0</v>
      </c>
      <c r="AG345">
        <v>0</v>
      </c>
      <c r="AH345">
        <v>0</v>
      </c>
      <c r="AI345">
        <v>0</v>
      </c>
      <c r="AJ345">
        <v>0</v>
      </c>
      <c r="AK345" t="s">
        <v>274</v>
      </c>
      <c r="AL345">
        <v>0</v>
      </c>
      <c r="AM345" t="s">
        <v>274</v>
      </c>
      <c r="AN345" t="s">
        <v>274</v>
      </c>
      <c r="AO345">
        <v>0</v>
      </c>
      <c r="AP345" t="s">
        <v>276</v>
      </c>
      <c r="AQ345" t="s">
        <v>276</v>
      </c>
      <c r="AR345" t="s">
        <v>276</v>
      </c>
      <c r="AS345" t="s">
        <v>276</v>
      </c>
      <c r="AT345" t="s">
        <v>276</v>
      </c>
      <c r="AU345" t="s">
        <v>276</v>
      </c>
      <c r="AV345" t="s">
        <v>276</v>
      </c>
      <c r="AW345" t="s">
        <v>276</v>
      </c>
      <c r="AX345" t="s">
        <v>276</v>
      </c>
      <c r="AY345" t="s">
        <v>276</v>
      </c>
      <c r="AZ345" t="s">
        <v>276</v>
      </c>
      <c r="BA345" t="s">
        <v>276</v>
      </c>
      <c r="BB345" t="s">
        <v>276</v>
      </c>
      <c r="BC345" t="s">
        <v>276</v>
      </c>
      <c r="BD345" t="s">
        <v>276</v>
      </c>
      <c r="BE345" t="s">
        <v>276</v>
      </c>
      <c r="BF345" t="s">
        <v>276</v>
      </c>
      <c r="BG345" t="s">
        <v>276</v>
      </c>
      <c r="BH345" t="s">
        <v>276</v>
      </c>
      <c r="BI345" t="s">
        <v>276</v>
      </c>
      <c r="BJ345" t="s">
        <v>276</v>
      </c>
      <c r="BK345" t="s">
        <v>276</v>
      </c>
      <c r="BL345" t="s">
        <v>276</v>
      </c>
      <c r="BM345" t="s">
        <v>276</v>
      </c>
      <c r="BN345" t="s">
        <v>276</v>
      </c>
      <c r="BO345" t="s">
        <v>276</v>
      </c>
      <c r="BP345" t="s">
        <v>276</v>
      </c>
      <c r="BQ345" t="s">
        <v>276</v>
      </c>
      <c r="BR345" t="s">
        <v>276</v>
      </c>
      <c r="BS345" t="s">
        <v>276</v>
      </c>
      <c r="BT345" t="s">
        <v>276</v>
      </c>
      <c r="BU345" t="s">
        <v>276</v>
      </c>
      <c r="BV345" t="s">
        <v>276</v>
      </c>
      <c r="BW345" t="s">
        <v>276</v>
      </c>
      <c r="BX345" t="s">
        <v>276</v>
      </c>
      <c r="BY345" t="s">
        <v>276</v>
      </c>
      <c r="BZ345" t="s">
        <v>276</v>
      </c>
      <c r="CA345" t="s">
        <v>276</v>
      </c>
      <c r="CB345" t="s">
        <v>276</v>
      </c>
      <c r="CC345" t="s">
        <v>276</v>
      </c>
      <c r="CD345" t="s">
        <v>276</v>
      </c>
      <c r="CE345" t="s">
        <v>276</v>
      </c>
      <c r="CF345" t="s">
        <v>276</v>
      </c>
      <c r="CG345" t="s">
        <v>276</v>
      </c>
      <c r="CH345" t="s">
        <v>276</v>
      </c>
      <c r="CI345" t="s">
        <v>276</v>
      </c>
      <c r="CJ345" t="s">
        <v>276</v>
      </c>
      <c r="CK345" t="s">
        <v>276</v>
      </c>
      <c r="CL345" t="s">
        <v>276</v>
      </c>
      <c r="CM345" t="s">
        <v>276</v>
      </c>
      <c r="CN345" t="s">
        <v>276</v>
      </c>
      <c r="CO345" t="s">
        <v>276</v>
      </c>
      <c r="CP345" t="s">
        <v>276</v>
      </c>
      <c r="CQ345" t="s">
        <v>276</v>
      </c>
      <c r="CR345" t="s">
        <v>276</v>
      </c>
      <c r="CS345" t="s">
        <v>276</v>
      </c>
      <c r="CT345" t="s">
        <v>276</v>
      </c>
      <c r="CU345" t="s">
        <v>276</v>
      </c>
      <c r="CV345" t="s">
        <v>276</v>
      </c>
      <c r="CW345" t="s">
        <v>276</v>
      </c>
      <c r="CX345" t="s">
        <v>276</v>
      </c>
      <c r="CY345" t="s">
        <v>276</v>
      </c>
      <c r="CZ345" t="s">
        <v>276</v>
      </c>
      <c r="DA345" t="s">
        <v>276</v>
      </c>
      <c r="DB345" t="s">
        <v>276</v>
      </c>
      <c r="DC345" t="s">
        <v>276</v>
      </c>
      <c r="DD345" t="s">
        <v>276</v>
      </c>
      <c r="DE345" t="s">
        <v>276</v>
      </c>
    </row>
    <row r="346" spans="1:109">
      <c r="A346">
        <v>345</v>
      </c>
      <c r="B346" t="s">
        <v>272</v>
      </c>
      <c r="C346" t="s">
        <v>38</v>
      </c>
      <c r="D346">
        <v>44</v>
      </c>
      <c r="E346">
        <v>3</v>
      </c>
      <c r="F346" t="s">
        <v>81</v>
      </c>
      <c r="G346" t="s">
        <v>273</v>
      </c>
      <c r="H346">
        <v>2025</v>
      </c>
      <c r="I346">
        <v>2024</v>
      </c>
      <c r="J346">
        <v>0</v>
      </c>
      <c r="K346">
        <v>77450</v>
      </c>
      <c r="L346">
        <v>176050</v>
      </c>
      <c r="M346">
        <v>9999999</v>
      </c>
      <c r="N346">
        <v>0</v>
      </c>
      <c r="O346">
        <v>0</v>
      </c>
      <c r="P346">
        <v>0</v>
      </c>
      <c r="Q346">
        <v>0</v>
      </c>
      <c r="R346">
        <v>0</v>
      </c>
      <c r="S346">
        <v>0</v>
      </c>
      <c r="T346">
        <v>0</v>
      </c>
      <c r="U346">
        <v>0</v>
      </c>
      <c r="V346">
        <v>0</v>
      </c>
      <c r="W346">
        <v>3.7499999999999999E-2</v>
      </c>
      <c r="X346">
        <v>4.7500000000000001E-2</v>
      </c>
      <c r="Y346">
        <v>5.9900000000000002E-2</v>
      </c>
      <c r="Z346">
        <v>0</v>
      </c>
      <c r="AA346">
        <v>0</v>
      </c>
      <c r="AB346">
        <v>0</v>
      </c>
      <c r="AC346">
        <v>0</v>
      </c>
      <c r="AD346">
        <v>0</v>
      </c>
      <c r="AE346">
        <v>0</v>
      </c>
      <c r="AF346">
        <v>0</v>
      </c>
      <c r="AG346">
        <v>0</v>
      </c>
      <c r="AH346">
        <v>0</v>
      </c>
      <c r="AI346">
        <v>10550</v>
      </c>
      <c r="AJ346">
        <v>4950</v>
      </c>
      <c r="AK346" t="s">
        <v>274</v>
      </c>
      <c r="AL346">
        <v>4950</v>
      </c>
      <c r="AM346" t="s">
        <v>274</v>
      </c>
      <c r="AN346" t="s">
        <v>274</v>
      </c>
      <c r="AO346">
        <v>0</v>
      </c>
      <c r="AP346" t="s">
        <v>276</v>
      </c>
      <c r="AQ346" t="s">
        <v>276</v>
      </c>
      <c r="AR346" t="s">
        <v>276</v>
      </c>
      <c r="AS346" t="s">
        <v>276</v>
      </c>
      <c r="AT346" t="s">
        <v>276</v>
      </c>
      <c r="AU346" t="s">
        <v>276</v>
      </c>
      <c r="AV346" t="s">
        <v>276</v>
      </c>
      <c r="AW346" t="s">
        <v>276</v>
      </c>
      <c r="AX346" t="s">
        <v>276</v>
      </c>
      <c r="AY346" t="s">
        <v>276</v>
      </c>
      <c r="AZ346" t="s">
        <v>276</v>
      </c>
      <c r="BA346" t="s">
        <v>276</v>
      </c>
      <c r="BB346" t="s">
        <v>276</v>
      </c>
      <c r="BC346" t="s">
        <v>276</v>
      </c>
      <c r="BD346" t="s">
        <v>276</v>
      </c>
      <c r="BE346" t="s">
        <v>276</v>
      </c>
      <c r="BF346" t="s">
        <v>276</v>
      </c>
      <c r="BG346" t="s">
        <v>276</v>
      </c>
      <c r="BH346" t="s">
        <v>276</v>
      </c>
      <c r="BI346" t="s">
        <v>276</v>
      </c>
      <c r="BJ346" t="s">
        <v>276</v>
      </c>
      <c r="BK346" t="s">
        <v>276</v>
      </c>
      <c r="BL346" t="s">
        <v>276</v>
      </c>
      <c r="BM346" t="s">
        <v>276</v>
      </c>
      <c r="BN346" t="s">
        <v>276</v>
      </c>
      <c r="BO346" t="s">
        <v>276</v>
      </c>
      <c r="BP346" t="s">
        <v>276</v>
      </c>
      <c r="BQ346" t="s">
        <v>276</v>
      </c>
      <c r="BR346" t="s">
        <v>276</v>
      </c>
      <c r="BS346" t="s">
        <v>276</v>
      </c>
      <c r="BT346" t="s">
        <v>276</v>
      </c>
      <c r="BU346" t="s">
        <v>276</v>
      </c>
      <c r="BV346" t="s">
        <v>276</v>
      </c>
      <c r="BW346" t="s">
        <v>276</v>
      </c>
      <c r="BX346" t="s">
        <v>276</v>
      </c>
      <c r="BY346" t="s">
        <v>276</v>
      </c>
      <c r="BZ346" t="s">
        <v>276</v>
      </c>
      <c r="CA346" t="s">
        <v>276</v>
      </c>
      <c r="CB346" t="s">
        <v>276</v>
      </c>
      <c r="CC346" t="s">
        <v>276</v>
      </c>
      <c r="CD346" t="s">
        <v>276</v>
      </c>
      <c r="CE346" t="s">
        <v>276</v>
      </c>
      <c r="CF346" t="s">
        <v>276</v>
      </c>
      <c r="CG346" t="s">
        <v>276</v>
      </c>
      <c r="CH346" t="s">
        <v>276</v>
      </c>
      <c r="CI346" t="s">
        <v>276</v>
      </c>
      <c r="CJ346" t="s">
        <v>276</v>
      </c>
      <c r="CK346" t="s">
        <v>276</v>
      </c>
      <c r="CL346" t="s">
        <v>276</v>
      </c>
      <c r="CM346" t="s">
        <v>276</v>
      </c>
      <c r="CN346" t="s">
        <v>276</v>
      </c>
      <c r="CO346">
        <v>246450</v>
      </c>
      <c r="CP346">
        <v>274650</v>
      </c>
      <c r="CQ346" t="s">
        <v>276</v>
      </c>
      <c r="CR346" t="s">
        <v>276</v>
      </c>
      <c r="CS346" t="s">
        <v>276</v>
      </c>
      <c r="CT346" t="s">
        <v>276</v>
      </c>
      <c r="CU346" t="s">
        <v>276</v>
      </c>
      <c r="CV346" t="s">
        <v>276</v>
      </c>
      <c r="CW346" t="s">
        <v>276</v>
      </c>
      <c r="CX346" t="s">
        <v>276</v>
      </c>
      <c r="CY346" t="s">
        <v>276</v>
      </c>
      <c r="CZ346" t="s">
        <v>276</v>
      </c>
      <c r="DA346" t="s">
        <v>276</v>
      </c>
      <c r="DB346" t="s">
        <v>276</v>
      </c>
      <c r="DC346" t="s">
        <v>276</v>
      </c>
      <c r="DD346" t="s">
        <v>276</v>
      </c>
      <c r="DE346" t="s">
        <v>276</v>
      </c>
    </row>
    <row r="347" spans="1:109">
      <c r="A347">
        <v>346</v>
      </c>
      <c r="B347" t="s">
        <v>272</v>
      </c>
      <c r="C347" t="s">
        <v>39</v>
      </c>
      <c r="D347">
        <v>45</v>
      </c>
      <c r="E347">
        <v>3</v>
      </c>
      <c r="F347" t="s">
        <v>81</v>
      </c>
      <c r="G347" t="s">
        <v>273</v>
      </c>
      <c r="H347">
        <v>2025</v>
      </c>
      <c r="I347">
        <v>2024</v>
      </c>
      <c r="J347">
        <v>0</v>
      </c>
      <c r="K347">
        <v>3460</v>
      </c>
      <c r="L347">
        <v>17330</v>
      </c>
      <c r="M347">
        <v>9999999</v>
      </c>
      <c r="N347">
        <v>0</v>
      </c>
      <c r="O347">
        <v>0</v>
      </c>
      <c r="P347">
        <v>0</v>
      </c>
      <c r="Q347">
        <v>0</v>
      </c>
      <c r="R347">
        <v>0</v>
      </c>
      <c r="S347">
        <v>0</v>
      </c>
      <c r="T347">
        <v>0</v>
      </c>
      <c r="U347">
        <v>0</v>
      </c>
      <c r="V347">
        <v>0</v>
      </c>
      <c r="W347">
        <v>0</v>
      </c>
      <c r="X347">
        <v>0.03</v>
      </c>
      <c r="Y347">
        <v>6.4000000000000001E-2</v>
      </c>
      <c r="Z347">
        <v>0</v>
      </c>
      <c r="AA347">
        <v>0</v>
      </c>
      <c r="AB347">
        <v>0</v>
      </c>
      <c r="AC347">
        <v>0</v>
      </c>
      <c r="AD347">
        <v>0</v>
      </c>
      <c r="AE347">
        <v>0</v>
      </c>
      <c r="AF347">
        <v>0</v>
      </c>
      <c r="AG347">
        <v>0</v>
      </c>
      <c r="AH347">
        <v>0</v>
      </c>
      <c r="AI347">
        <v>14600</v>
      </c>
      <c r="AJ347">
        <v>0</v>
      </c>
      <c r="AK347" t="s">
        <v>274</v>
      </c>
      <c r="AL347">
        <v>4610</v>
      </c>
      <c r="AM347" t="s">
        <v>274</v>
      </c>
      <c r="AN347" t="s">
        <v>274</v>
      </c>
      <c r="AO347">
        <v>0</v>
      </c>
      <c r="AP347" t="s">
        <v>276</v>
      </c>
      <c r="AQ347" t="s">
        <v>276</v>
      </c>
      <c r="AR347" t="s">
        <v>276</v>
      </c>
      <c r="AS347" t="s">
        <v>276</v>
      </c>
      <c r="AT347" t="s">
        <v>276</v>
      </c>
      <c r="AU347" t="s">
        <v>276</v>
      </c>
      <c r="AV347" t="s">
        <v>276</v>
      </c>
      <c r="AW347" t="s">
        <v>276</v>
      </c>
      <c r="AX347" t="s">
        <v>276</v>
      </c>
      <c r="AY347" t="s">
        <v>276</v>
      </c>
      <c r="AZ347" t="s">
        <v>276</v>
      </c>
      <c r="BA347" t="s">
        <v>276</v>
      </c>
      <c r="BB347" t="s">
        <v>276</v>
      </c>
      <c r="BC347" t="s">
        <v>276</v>
      </c>
      <c r="BD347" t="s">
        <v>276</v>
      </c>
      <c r="BE347" t="s">
        <v>276</v>
      </c>
      <c r="BF347" t="s">
        <v>276</v>
      </c>
      <c r="BG347" t="s">
        <v>276</v>
      </c>
      <c r="BH347" t="s">
        <v>276</v>
      </c>
      <c r="BI347" t="s">
        <v>276</v>
      </c>
      <c r="BJ347" t="s">
        <v>276</v>
      </c>
      <c r="BK347" t="s">
        <v>276</v>
      </c>
      <c r="BL347" t="s">
        <v>276</v>
      </c>
      <c r="BM347" t="s">
        <v>276</v>
      </c>
      <c r="BN347" t="s">
        <v>276</v>
      </c>
      <c r="BO347" t="s">
        <v>276</v>
      </c>
      <c r="BP347" t="s">
        <v>276</v>
      </c>
      <c r="BQ347" t="s">
        <v>276</v>
      </c>
      <c r="BR347" t="s">
        <v>276</v>
      </c>
      <c r="BS347" t="s">
        <v>276</v>
      </c>
      <c r="BT347" t="s">
        <v>276</v>
      </c>
      <c r="BU347" t="s">
        <v>276</v>
      </c>
      <c r="BV347" t="s">
        <v>276</v>
      </c>
      <c r="BW347" t="s">
        <v>276</v>
      </c>
      <c r="BX347" t="s">
        <v>276</v>
      </c>
      <c r="BY347" t="s">
        <v>276</v>
      </c>
      <c r="BZ347" t="s">
        <v>276</v>
      </c>
      <c r="CA347" t="s">
        <v>276</v>
      </c>
      <c r="CB347" t="s">
        <v>276</v>
      </c>
      <c r="CC347" t="s">
        <v>276</v>
      </c>
      <c r="CD347" t="s">
        <v>276</v>
      </c>
      <c r="CE347" t="s">
        <v>276</v>
      </c>
      <c r="CF347" t="s">
        <v>276</v>
      </c>
      <c r="CG347" t="s">
        <v>276</v>
      </c>
      <c r="CH347" t="s">
        <v>276</v>
      </c>
      <c r="CI347" t="s">
        <v>276</v>
      </c>
      <c r="CJ347" t="s">
        <v>276</v>
      </c>
      <c r="CK347" t="s">
        <v>276</v>
      </c>
      <c r="CL347" t="s">
        <v>276</v>
      </c>
      <c r="CM347" t="s">
        <v>276</v>
      </c>
      <c r="CN347" t="s">
        <v>276</v>
      </c>
      <c r="CO347" t="s">
        <v>276</v>
      </c>
      <c r="CP347" t="s">
        <v>276</v>
      </c>
      <c r="CQ347" t="s">
        <v>276</v>
      </c>
      <c r="CR347" t="s">
        <v>276</v>
      </c>
      <c r="CS347" t="s">
        <v>276</v>
      </c>
      <c r="CT347" t="s">
        <v>276</v>
      </c>
      <c r="CU347" t="s">
        <v>276</v>
      </c>
      <c r="CV347" t="s">
        <v>276</v>
      </c>
      <c r="CW347" t="s">
        <v>276</v>
      </c>
      <c r="CX347" t="s">
        <v>276</v>
      </c>
      <c r="CY347" t="s">
        <v>276</v>
      </c>
      <c r="CZ347" t="s">
        <v>276</v>
      </c>
      <c r="DA347" t="s">
        <v>276</v>
      </c>
      <c r="DB347" t="s">
        <v>276</v>
      </c>
      <c r="DC347" t="s">
        <v>276</v>
      </c>
      <c r="DD347" t="s">
        <v>276</v>
      </c>
      <c r="DE347" t="s">
        <v>276</v>
      </c>
    </row>
    <row r="348" spans="1:109">
      <c r="A348">
        <v>347</v>
      </c>
      <c r="B348" t="s">
        <v>272</v>
      </c>
      <c r="C348" t="s">
        <v>40</v>
      </c>
      <c r="D348">
        <v>46</v>
      </c>
      <c r="E348">
        <v>3</v>
      </c>
      <c r="F348" t="s">
        <v>81</v>
      </c>
      <c r="G348" t="s">
        <v>273</v>
      </c>
      <c r="H348">
        <v>2025</v>
      </c>
      <c r="I348">
        <v>2024</v>
      </c>
      <c r="J348">
        <v>0</v>
      </c>
      <c r="K348">
        <v>9999999</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t="s">
        <v>274</v>
      </c>
      <c r="AL348">
        <v>0</v>
      </c>
      <c r="AM348" t="s">
        <v>274</v>
      </c>
      <c r="AN348" t="s">
        <v>274</v>
      </c>
      <c r="AO348">
        <v>0</v>
      </c>
      <c r="AP348" t="s">
        <v>276</v>
      </c>
      <c r="AQ348" t="s">
        <v>276</v>
      </c>
      <c r="AR348" t="s">
        <v>276</v>
      </c>
      <c r="AS348" t="s">
        <v>276</v>
      </c>
      <c r="AT348" t="s">
        <v>276</v>
      </c>
      <c r="AU348" t="s">
        <v>276</v>
      </c>
      <c r="AV348" t="s">
        <v>276</v>
      </c>
      <c r="AW348" t="s">
        <v>276</v>
      </c>
      <c r="AX348" t="s">
        <v>276</v>
      </c>
      <c r="AY348" t="s">
        <v>276</v>
      </c>
      <c r="AZ348" t="s">
        <v>276</v>
      </c>
      <c r="BA348" t="s">
        <v>276</v>
      </c>
      <c r="BB348" t="s">
        <v>276</v>
      </c>
      <c r="BC348" t="s">
        <v>276</v>
      </c>
      <c r="BD348" t="s">
        <v>276</v>
      </c>
      <c r="BE348" t="s">
        <v>276</v>
      </c>
      <c r="BF348" t="s">
        <v>276</v>
      </c>
      <c r="BG348" t="s">
        <v>276</v>
      </c>
      <c r="BH348" t="s">
        <v>276</v>
      </c>
      <c r="BI348" t="s">
        <v>276</v>
      </c>
      <c r="BJ348" t="s">
        <v>276</v>
      </c>
      <c r="BK348" t="s">
        <v>276</v>
      </c>
      <c r="BL348" t="s">
        <v>276</v>
      </c>
      <c r="BM348" t="s">
        <v>276</v>
      </c>
      <c r="BN348" t="s">
        <v>276</v>
      </c>
      <c r="BO348" t="s">
        <v>276</v>
      </c>
      <c r="BP348" t="s">
        <v>276</v>
      </c>
      <c r="BQ348" t="s">
        <v>276</v>
      </c>
      <c r="BR348" t="s">
        <v>276</v>
      </c>
      <c r="BS348" t="s">
        <v>276</v>
      </c>
      <c r="BT348" t="s">
        <v>276</v>
      </c>
      <c r="BU348" t="s">
        <v>276</v>
      </c>
      <c r="BV348" t="s">
        <v>276</v>
      </c>
      <c r="BW348" t="s">
        <v>276</v>
      </c>
      <c r="BX348" t="s">
        <v>276</v>
      </c>
      <c r="BY348" t="s">
        <v>276</v>
      </c>
      <c r="BZ348" t="s">
        <v>276</v>
      </c>
      <c r="CA348" t="s">
        <v>276</v>
      </c>
      <c r="CB348" t="s">
        <v>276</v>
      </c>
      <c r="CC348" t="s">
        <v>276</v>
      </c>
      <c r="CD348" t="s">
        <v>276</v>
      </c>
      <c r="CE348" t="s">
        <v>276</v>
      </c>
      <c r="CF348" t="s">
        <v>276</v>
      </c>
      <c r="CG348" t="s">
        <v>276</v>
      </c>
      <c r="CH348" t="s">
        <v>276</v>
      </c>
      <c r="CI348" t="s">
        <v>276</v>
      </c>
      <c r="CJ348" t="s">
        <v>276</v>
      </c>
      <c r="CK348" t="s">
        <v>276</v>
      </c>
      <c r="CL348" t="s">
        <v>276</v>
      </c>
      <c r="CM348" t="s">
        <v>276</v>
      </c>
      <c r="CN348" t="s">
        <v>276</v>
      </c>
      <c r="CO348" t="s">
        <v>276</v>
      </c>
      <c r="CP348" t="s">
        <v>276</v>
      </c>
      <c r="CQ348" t="s">
        <v>276</v>
      </c>
      <c r="CR348" t="s">
        <v>276</v>
      </c>
      <c r="CS348" t="s">
        <v>276</v>
      </c>
      <c r="CT348" t="s">
        <v>276</v>
      </c>
      <c r="CU348" t="s">
        <v>276</v>
      </c>
      <c r="CV348" t="s">
        <v>276</v>
      </c>
      <c r="CW348" t="s">
        <v>276</v>
      </c>
      <c r="CX348" t="s">
        <v>276</v>
      </c>
      <c r="CY348" t="s">
        <v>276</v>
      </c>
      <c r="CZ348" t="s">
        <v>276</v>
      </c>
      <c r="DA348" t="s">
        <v>276</v>
      </c>
      <c r="DB348" t="s">
        <v>276</v>
      </c>
      <c r="DC348" t="s">
        <v>276</v>
      </c>
      <c r="DD348" t="s">
        <v>276</v>
      </c>
      <c r="DE348" t="s">
        <v>276</v>
      </c>
    </row>
    <row r="349" spans="1:109">
      <c r="A349">
        <v>348</v>
      </c>
      <c r="B349" t="s">
        <v>272</v>
      </c>
      <c r="C349" t="s">
        <v>41</v>
      </c>
      <c r="D349">
        <v>47</v>
      </c>
      <c r="E349">
        <v>3</v>
      </c>
      <c r="F349" t="s">
        <v>81</v>
      </c>
      <c r="G349" t="s">
        <v>277</v>
      </c>
      <c r="H349">
        <v>2025</v>
      </c>
      <c r="I349">
        <v>2024</v>
      </c>
      <c r="J349">
        <v>0</v>
      </c>
      <c r="K349">
        <v>9999999</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t="s">
        <v>274</v>
      </c>
      <c r="AL349">
        <v>0</v>
      </c>
      <c r="AM349" t="s">
        <v>274</v>
      </c>
      <c r="AN349" t="s">
        <v>274</v>
      </c>
      <c r="AO349">
        <v>0</v>
      </c>
      <c r="AP349" t="s">
        <v>276</v>
      </c>
      <c r="AQ349" t="s">
        <v>276</v>
      </c>
      <c r="AR349" t="s">
        <v>276</v>
      </c>
      <c r="AS349" t="s">
        <v>276</v>
      </c>
      <c r="AT349" t="s">
        <v>276</v>
      </c>
      <c r="AU349" t="s">
        <v>276</v>
      </c>
      <c r="AV349" t="s">
        <v>276</v>
      </c>
      <c r="AW349" t="s">
        <v>276</v>
      </c>
      <c r="AX349" t="s">
        <v>276</v>
      </c>
      <c r="AY349" t="s">
        <v>276</v>
      </c>
      <c r="AZ349" t="s">
        <v>276</v>
      </c>
      <c r="BA349" t="s">
        <v>276</v>
      </c>
      <c r="BB349" t="s">
        <v>276</v>
      </c>
      <c r="BC349" t="s">
        <v>276</v>
      </c>
      <c r="BD349" t="s">
        <v>276</v>
      </c>
      <c r="BE349" t="s">
        <v>276</v>
      </c>
      <c r="BF349" t="s">
        <v>276</v>
      </c>
      <c r="BG349" t="s">
        <v>276</v>
      </c>
      <c r="BH349" t="s">
        <v>276</v>
      </c>
      <c r="BI349" t="s">
        <v>276</v>
      </c>
      <c r="BJ349" t="s">
        <v>276</v>
      </c>
      <c r="BK349" t="s">
        <v>276</v>
      </c>
      <c r="BL349" t="s">
        <v>276</v>
      </c>
      <c r="BM349" t="s">
        <v>276</v>
      </c>
      <c r="BN349" t="s">
        <v>276</v>
      </c>
      <c r="BO349" t="s">
        <v>276</v>
      </c>
      <c r="BP349" t="s">
        <v>276</v>
      </c>
      <c r="BQ349" t="s">
        <v>276</v>
      </c>
      <c r="BR349" t="s">
        <v>276</v>
      </c>
      <c r="BS349" t="s">
        <v>276</v>
      </c>
      <c r="BT349" t="s">
        <v>276</v>
      </c>
      <c r="BU349" t="s">
        <v>276</v>
      </c>
      <c r="BV349" t="s">
        <v>276</v>
      </c>
      <c r="BW349" t="s">
        <v>276</v>
      </c>
      <c r="BX349" t="s">
        <v>276</v>
      </c>
      <c r="BY349" t="s">
        <v>276</v>
      </c>
      <c r="BZ349" t="s">
        <v>276</v>
      </c>
      <c r="CA349" t="s">
        <v>276</v>
      </c>
      <c r="CB349" t="s">
        <v>276</v>
      </c>
      <c r="CC349" t="s">
        <v>276</v>
      </c>
      <c r="CD349" t="s">
        <v>276</v>
      </c>
      <c r="CE349" t="s">
        <v>276</v>
      </c>
      <c r="CF349" t="s">
        <v>276</v>
      </c>
      <c r="CG349" t="s">
        <v>276</v>
      </c>
      <c r="CH349" t="s">
        <v>276</v>
      </c>
      <c r="CI349" t="s">
        <v>276</v>
      </c>
      <c r="CJ349" t="s">
        <v>276</v>
      </c>
      <c r="CK349" t="s">
        <v>276</v>
      </c>
      <c r="CL349" t="s">
        <v>276</v>
      </c>
      <c r="CM349" t="s">
        <v>276</v>
      </c>
      <c r="CN349" t="s">
        <v>276</v>
      </c>
      <c r="CO349" t="s">
        <v>276</v>
      </c>
      <c r="CP349" t="s">
        <v>276</v>
      </c>
      <c r="CQ349" t="s">
        <v>276</v>
      </c>
      <c r="CR349" t="s">
        <v>276</v>
      </c>
      <c r="CS349" t="s">
        <v>276</v>
      </c>
      <c r="CT349" t="s">
        <v>276</v>
      </c>
      <c r="CU349" t="s">
        <v>276</v>
      </c>
      <c r="CV349" t="s">
        <v>276</v>
      </c>
      <c r="CW349" t="s">
        <v>276</v>
      </c>
      <c r="CX349" t="s">
        <v>276</v>
      </c>
      <c r="CY349" t="s">
        <v>276</v>
      </c>
      <c r="CZ349" t="s">
        <v>276</v>
      </c>
      <c r="DA349" t="s">
        <v>276</v>
      </c>
      <c r="DB349" t="s">
        <v>276</v>
      </c>
      <c r="DC349" t="s">
        <v>276</v>
      </c>
      <c r="DD349" t="s">
        <v>276</v>
      </c>
      <c r="DE349" t="s">
        <v>276</v>
      </c>
    </row>
    <row r="350" spans="1:109">
      <c r="A350">
        <v>349</v>
      </c>
      <c r="B350" t="s">
        <v>272</v>
      </c>
      <c r="C350" t="s">
        <v>42</v>
      </c>
      <c r="D350">
        <v>48</v>
      </c>
      <c r="E350">
        <v>3</v>
      </c>
      <c r="F350" t="s">
        <v>81</v>
      </c>
      <c r="G350" t="s">
        <v>273</v>
      </c>
      <c r="H350">
        <v>2025</v>
      </c>
      <c r="I350">
        <v>2024</v>
      </c>
      <c r="J350">
        <v>0</v>
      </c>
      <c r="K350">
        <v>9999999</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t="s">
        <v>274</v>
      </c>
      <c r="AL350">
        <v>0</v>
      </c>
      <c r="AM350" t="s">
        <v>274</v>
      </c>
      <c r="AN350" t="s">
        <v>274</v>
      </c>
      <c r="AO350">
        <v>0</v>
      </c>
      <c r="AP350" t="s">
        <v>276</v>
      </c>
      <c r="AQ350" t="s">
        <v>276</v>
      </c>
      <c r="AR350" t="s">
        <v>276</v>
      </c>
      <c r="AS350" t="s">
        <v>276</v>
      </c>
      <c r="AT350" t="s">
        <v>276</v>
      </c>
      <c r="AU350" t="s">
        <v>276</v>
      </c>
      <c r="AV350" t="s">
        <v>276</v>
      </c>
      <c r="AW350" t="s">
        <v>276</v>
      </c>
      <c r="AX350" t="s">
        <v>276</v>
      </c>
      <c r="AY350" t="s">
        <v>276</v>
      </c>
      <c r="AZ350" t="s">
        <v>276</v>
      </c>
      <c r="BA350" t="s">
        <v>276</v>
      </c>
      <c r="BB350" t="s">
        <v>276</v>
      </c>
      <c r="BC350" t="s">
        <v>276</v>
      </c>
      <c r="BD350" t="s">
        <v>276</v>
      </c>
      <c r="BE350" t="s">
        <v>276</v>
      </c>
      <c r="BF350" t="s">
        <v>276</v>
      </c>
      <c r="BG350" t="s">
        <v>276</v>
      </c>
      <c r="BH350" t="s">
        <v>276</v>
      </c>
      <c r="BI350" t="s">
        <v>276</v>
      </c>
      <c r="BJ350" t="s">
        <v>276</v>
      </c>
      <c r="BK350" t="s">
        <v>276</v>
      </c>
      <c r="BL350" t="s">
        <v>276</v>
      </c>
      <c r="BM350" t="s">
        <v>276</v>
      </c>
      <c r="BN350" t="s">
        <v>276</v>
      </c>
      <c r="BO350" t="s">
        <v>276</v>
      </c>
      <c r="BP350" t="s">
        <v>276</v>
      </c>
      <c r="BQ350" t="s">
        <v>276</v>
      </c>
      <c r="BR350" t="s">
        <v>276</v>
      </c>
      <c r="BS350" t="s">
        <v>276</v>
      </c>
      <c r="BT350" t="s">
        <v>276</v>
      </c>
      <c r="BU350" t="s">
        <v>276</v>
      </c>
      <c r="BV350" t="s">
        <v>276</v>
      </c>
      <c r="BW350" t="s">
        <v>276</v>
      </c>
      <c r="BX350" t="s">
        <v>276</v>
      </c>
      <c r="BY350" t="s">
        <v>276</v>
      </c>
      <c r="BZ350" t="s">
        <v>276</v>
      </c>
      <c r="CA350" t="s">
        <v>276</v>
      </c>
      <c r="CB350" t="s">
        <v>276</v>
      </c>
      <c r="CC350" t="s">
        <v>276</v>
      </c>
      <c r="CD350" t="s">
        <v>276</v>
      </c>
      <c r="CE350" t="s">
        <v>276</v>
      </c>
      <c r="CF350" t="s">
        <v>276</v>
      </c>
      <c r="CG350" t="s">
        <v>276</v>
      </c>
      <c r="CH350" t="s">
        <v>276</v>
      </c>
      <c r="CI350" t="s">
        <v>276</v>
      </c>
      <c r="CJ350" t="s">
        <v>276</v>
      </c>
      <c r="CK350" t="s">
        <v>276</v>
      </c>
      <c r="CL350" t="s">
        <v>276</v>
      </c>
      <c r="CM350" t="s">
        <v>276</v>
      </c>
      <c r="CN350" t="s">
        <v>276</v>
      </c>
      <c r="CO350" t="s">
        <v>276</v>
      </c>
      <c r="CP350" t="s">
        <v>276</v>
      </c>
      <c r="CQ350" t="s">
        <v>276</v>
      </c>
      <c r="CR350" t="s">
        <v>276</v>
      </c>
      <c r="CS350" t="s">
        <v>276</v>
      </c>
      <c r="CT350" t="s">
        <v>276</v>
      </c>
      <c r="CU350" t="s">
        <v>276</v>
      </c>
      <c r="CV350" t="s">
        <v>276</v>
      </c>
      <c r="CW350" t="s">
        <v>276</v>
      </c>
      <c r="CX350" t="s">
        <v>276</v>
      </c>
      <c r="CY350" t="s">
        <v>276</v>
      </c>
      <c r="CZ350" t="s">
        <v>276</v>
      </c>
      <c r="DA350" t="s">
        <v>276</v>
      </c>
      <c r="DB350" t="s">
        <v>276</v>
      </c>
      <c r="DC350" t="s">
        <v>276</v>
      </c>
      <c r="DD350" t="s">
        <v>276</v>
      </c>
      <c r="DE350" t="s">
        <v>276</v>
      </c>
    </row>
    <row r="351" spans="1:109">
      <c r="A351">
        <v>350</v>
      </c>
      <c r="B351" t="s">
        <v>272</v>
      </c>
      <c r="C351" t="s">
        <v>43</v>
      </c>
      <c r="D351">
        <v>49</v>
      </c>
      <c r="E351">
        <v>3</v>
      </c>
      <c r="F351" t="s">
        <v>81</v>
      </c>
      <c r="G351" t="s">
        <v>273</v>
      </c>
      <c r="H351">
        <v>2025</v>
      </c>
      <c r="I351">
        <v>2024</v>
      </c>
      <c r="J351">
        <v>0</v>
      </c>
      <c r="K351">
        <v>9999999</v>
      </c>
      <c r="L351">
        <v>0</v>
      </c>
      <c r="M351">
        <v>0</v>
      </c>
      <c r="N351">
        <v>0</v>
      </c>
      <c r="O351">
        <v>0</v>
      </c>
      <c r="P351">
        <v>0</v>
      </c>
      <c r="Q351">
        <v>0</v>
      </c>
      <c r="R351">
        <v>0</v>
      </c>
      <c r="S351">
        <v>0</v>
      </c>
      <c r="T351">
        <v>0</v>
      </c>
      <c r="U351">
        <v>0</v>
      </c>
      <c r="V351">
        <v>0</v>
      </c>
      <c r="W351">
        <v>4.65E-2</v>
      </c>
      <c r="X351">
        <v>0</v>
      </c>
      <c r="Y351">
        <v>0</v>
      </c>
      <c r="Z351">
        <v>0</v>
      </c>
      <c r="AA351">
        <v>0</v>
      </c>
      <c r="AB351">
        <v>0</v>
      </c>
      <c r="AC351">
        <v>0</v>
      </c>
      <c r="AD351">
        <v>0</v>
      </c>
      <c r="AE351">
        <v>0</v>
      </c>
      <c r="AF351">
        <v>0</v>
      </c>
      <c r="AG351">
        <v>0</v>
      </c>
      <c r="AH351">
        <v>0</v>
      </c>
      <c r="AI351">
        <v>0</v>
      </c>
      <c r="AJ351">
        <v>876</v>
      </c>
      <c r="AK351" t="s">
        <v>275</v>
      </c>
      <c r="AL351">
        <v>1941</v>
      </c>
      <c r="AM351" t="s">
        <v>274</v>
      </c>
      <c r="AN351" t="s">
        <v>274</v>
      </c>
      <c r="AO351">
        <v>0</v>
      </c>
      <c r="AP351" t="s">
        <v>276</v>
      </c>
      <c r="AQ351" t="s">
        <v>276</v>
      </c>
      <c r="AR351" t="s">
        <v>276</v>
      </c>
      <c r="AS351" t="s">
        <v>276</v>
      </c>
      <c r="AT351" t="s">
        <v>276</v>
      </c>
      <c r="AU351" t="s">
        <v>276</v>
      </c>
      <c r="AV351" t="s">
        <v>276</v>
      </c>
      <c r="AW351" t="s">
        <v>276</v>
      </c>
      <c r="AX351" t="s">
        <v>276</v>
      </c>
      <c r="AY351" t="s">
        <v>276</v>
      </c>
      <c r="AZ351" t="s">
        <v>276</v>
      </c>
      <c r="BA351" t="s">
        <v>276</v>
      </c>
      <c r="BB351" t="s">
        <v>276</v>
      </c>
      <c r="BC351" t="s">
        <v>276</v>
      </c>
      <c r="BD351" t="s">
        <v>276</v>
      </c>
      <c r="BE351" t="s">
        <v>276</v>
      </c>
      <c r="BF351" t="s">
        <v>276</v>
      </c>
      <c r="BG351" t="s">
        <v>276</v>
      </c>
      <c r="BH351" t="s">
        <v>276</v>
      </c>
      <c r="BI351" t="s">
        <v>276</v>
      </c>
      <c r="BJ351" t="s">
        <v>276</v>
      </c>
      <c r="BK351" t="s">
        <v>276</v>
      </c>
      <c r="BL351" t="s">
        <v>276</v>
      </c>
      <c r="BM351" t="s">
        <v>276</v>
      </c>
      <c r="BN351" t="s">
        <v>276</v>
      </c>
      <c r="BO351" t="s">
        <v>276</v>
      </c>
      <c r="BP351" t="s">
        <v>276</v>
      </c>
      <c r="BQ351" t="s">
        <v>276</v>
      </c>
      <c r="BR351" t="s">
        <v>276</v>
      </c>
      <c r="BS351" t="s">
        <v>276</v>
      </c>
      <c r="BT351" t="s">
        <v>276</v>
      </c>
      <c r="BU351" t="s">
        <v>276</v>
      </c>
      <c r="BV351" t="s">
        <v>276</v>
      </c>
      <c r="BW351" t="s">
        <v>276</v>
      </c>
      <c r="BX351" t="s">
        <v>276</v>
      </c>
      <c r="BY351" t="s">
        <v>276</v>
      </c>
      <c r="BZ351" t="s">
        <v>276</v>
      </c>
      <c r="CA351" t="s">
        <v>276</v>
      </c>
      <c r="CB351" t="s">
        <v>276</v>
      </c>
      <c r="CC351" t="s">
        <v>276</v>
      </c>
      <c r="CD351" t="s">
        <v>276</v>
      </c>
      <c r="CE351" t="s">
        <v>276</v>
      </c>
      <c r="CF351" t="s">
        <v>276</v>
      </c>
      <c r="CG351" t="s">
        <v>276</v>
      </c>
      <c r="CH351" t="s">
        <v>276</v>
      </c>
      <c r="CI351" t="s">
        <v>276</v>
      </c>
      <c r="CJ351" t="s">
        <v>276</v>
      </c>
      <c r="CK351" t="s">
        <v>276</v>
      </c>
      <c r="CL351" t="s">
        <v>276</v>
      </c>
      <c r="CM351" t="s">
        <v>276</v>
      </c>
      <c r="CN351" t="s">
        <v>276</v>
      </c>
      <c r="CO351" t="s">
        <v>276</v>
      </c>
      <c r="CP351" t="s">
        <v>276</v>
      </c>
      <c r="CQ351" t="s">
        <v>276</v>
      </c>
      <c r="CR351">
        <v>16742</v>
      </c>
      <c r="CS351">
        <v>1.3</v>
      </c>
      <c r="CT351" t="s">
        <v>276</v>
      </c>
      <c r="CU351" t="s">
        <v>276</v>
      </c>
      <c r="CV351" t="s">
        <v>276</v>
      </c>
      <c r="CW351" t="s">
        <v>276</v>
      </c>
      <c r="CX351" t="s">
        <v>276</v>
      </c>
      <c r="CY351" t="s">
        <v>276</v>
      </c>
      <c r="CZ351" t="s">
        <v>276</v>
      </c>
      <c r="DA351" t="s">
        <v>276</v>
      </c>
      <c r="DB351" t="s">
        <v>276</v>
      </c>
      <c r="DC351" t="s">
        <v>276</v>
      </c>
      <c r="DD351" t="s">
        <v>276</v>
      </c>
      <c r="DE351" t="s">
        <v>276</v>
      </c>
    </row>
    <row r="352" spans="1:109">
      <c r="A352">
        <v>351</v>
      </c>
      <c r="B352" t="s">
        <v>272</v>
      </c>
      <c r="C352" t="s">
        <v>44</v>
      </c>
      <c r="D352">
        <v>50</v>
      </c>
      <c r="E352">
        <v>3</v>
      </c>
      <c r="F352" t="s">
        <v>81</v>
      </c>
      <c r="G352" t="s">
        <v>273</v>
      </c>
      <c r="H352">
        <v>2025</v>
      </c>
      <c r="I352">
        <v>2024</v>
      </c>
      <c r="J352">
        <v>0</v>
      </c>
      <c r="K352">
        <v>45400</v>
      </c>
      <c r="L352">
        <v>110050</v>
      </c>
      <c r="M352">
        <v>229550</v>
      </c>
      <c r="N352">
        <v>9999999</v>
      </c>
      <c r="O352">
        <v>0</v>
      </c>
      <c r="P352">
        <v>0</v>
      </c>
      <c r="Q352">
        <v>0</v>
      </c>
      <c r="R352">
        <v>0</v>
      </c>
      <c r="S352">
        <v>0</v>
      </c>
      <c r="T352">
        <v>0</v>
      </c>
      <c r="U352">
        <v>0</v>
      </c>
      <c r="V352">
        <v>0</v>
      </c>
      <c r="W352">
        <v>3.3500000000000002E-2</v>
      </c>
      <c r="X352">
        <v>6.6000000000000003E-2</v>
      </c>
      <c r="Y352">
        <v>7.5999999999999998E-2</v>
      </c>
      <c r="Z352">
        <v>8.7499999999999994E-2</v>
      </c>
      <c r="AA352">
        <v>0</v>
      </c>
      <c r="AB352">
        <v>0</v>
      </c>
      <c r="AC352">
        <v>0</v>
      </c>
      <c r="AD352">
        <v>0</v>
      </c>
      <c r="AE352">
        <v>0</v>
      </c>
      <c r="AF352">
        <v>0</v>
      </c>
      <c r="AG352">
        <v>0</v>
      </c>
      <c r="AH352">
        <v>0</v>
      </c>
      <c r="AI352">
        <v>7000</v>
      </c>
      <c r="AJ352">
        <v>4850</v>
      </c>
      <c r="AK352" t="s">
        <v>274</v>
      </c>
      <c r="AL352">
        <v>4850</v>
      </c>
      <c r="AM352" t="s">
        <v>274</v>
      </c>
      <c r="AN352" t="s">
        <v>274</v>
      </c>
      <c r="AO352">
        <v>0</v>
      </c>
      <c r="AP352" t="s">
        <v>276</v>
      </c>
      <c r="AQ352" t="s">
        <v>276</v>
      </c>
      <c r="AR352" t="s">
        <v>276</v>
      </c>
      <c r="AS352" t="s">
        <v>276</v>
      </c>
      <c r="AT352" t="s">
        <v>276</v>
      </c>
      <c r="AU352" t="s">
        <v>276</v>
      </c>
      <c r="AV352" t="s">
        <v>276</v>
      </c>
      <c r="AW352" t="s">
        <v>276</v>
      </c>
      <c r="AX352" t="s">
        <v>276</v>
      </c>
      <c r="AY352" t="s">
        <v>276</v>
      </c>
      <c r="AZ352" t="s">
        <v>276</v>
      </c>
      <c r="BA352" t="s">
        <v>276</v>
      </c>
      <c r="BB352" t="s">
        <v>276</v>
      </c>
      <c r="BC352" t="s">
        <v>276</v>
      </c>
      <c r="BD352" t="s">
        <v>276</v>
      </c>
      <c r="BE352" t="s">
        <v>276</v>
      </c>
      <c r="BF352" t="s">
        <v>276</v>
      </c>
      <c r="BG352" t="s">
        <v>276</v>
      </c>
      <c r="BH352" t="s">
        <v>276</v>
      </c>
      <c r="BI352" t="s">
        <v>276</v>
      </c>
      <c r="BJ352" t="s">
        <v>276</v>
      </c>
      <c r="BK352" t="s">
        <v>276</v>
      </c>
      <c r="BL352" t="s">
        <v>276</v>
      </c>
      <c r="BM352" t="s">
        <v>276</v>
      </c>
      <c r="BN352" t="s">
        <v>276</v>
      </c>
      <c r="BO352" t="s">
        <v>276</v>
      </c>
      <c r="BP352" t="s">
        <v>276</v>
      </c>
      <c r="BQ352" t="s">
        <v>276</v>
      </c>
      <c r="BR352" t="s">
        <v>276</v>
      </c>
      <c r="BS352" t="s">
        <v>276</v>
      </c>
      <c r="BT352" t="s">
        <v>276</v>
      </c>
      <c r="BU352" t="s">
        <v>276</v>
      </c>
      <c r="BV352" t="s">
        <v>276</v>
      </c>
      <c r="BW352" t="s">
        <v>276</v>
      </c>
      <c r="BX352" t="s">
        <v>276</v>
      </c>
      <c r="BY352" t="s">
        <v>276</v>
      </c>
      <c r="BZ352" t="s">
        <v>276</v>
      </c>
      <c r="CA352" t="s">
        <v>276</v>
      </c>
      <c r="CB352" t="s">
        <v>276</v>
      </c>
      <c r="CC352" t="s">
        <v>276</v>
      </c>
      <c r="CD352" t="s">
        <v>276</v>
      </c>
      <c r="CE352" t="s">
        <v>276</v>
      </c>
      <c r="CF352" t="s">
        <v>276</v>
      </c>
      <c r="CG352" t="s">
        <v>276</v>
      </c>
      <c r="CH352" t="s">
        <v>276</v>
      </c>
      <c r="CI352" t="s">
        <v>276</v>
      </c>
      <c r="CJ352" t="s">
        <v>276</v>
      </c>
      <c r="CK352" t="s">
        <v>276</v>
      </c>
      <c r="CL352" t="s">
        <v>276</v>
      </c>
      <c r="CM352" t="s">
        <v>276</v>
      </c>
      <c r="CN352" t="s">
        <v>276</v>
      </c>
      <c r="CO352" t="s">
        <v>276</v>
      </c>
      <c r="CP352" t="s">
        <v>276</v>
      </c>
      <c r="CQ352" t="s">
        <v>276</v>
      </c>
      <c r="CR352" t="s">
        <v>276</v>
      </c>
      <c r="CS352" t="s">
        <v>276</v>
      </c>
      <c r="CT352">
        <v>150000</v>
      </c>
      <c r="CU352">
        <v>0.03</v>
      </c>
      <c r="CV352" t="s">
        <v>276</v>
      </c>
      <c r="CW352" t="s">
        <v>276</v>
      </c>
      <c r="CX352" t="s">
        <v>276</v>
      </c>
      <c r="CY352" t="s">
        <v>276</v>
      </c>
      <c r="CZ352" t="s">
        <v>276</v>
      </c>
      <c r="DA352" t="s">
        <v>276</v>
      </c>
      <c r="DB352" t="s">
        <v>276</v>
      </c>
      <c r="DC352" t="s">
        <v>276</v>
      </c>
      <c r="DD352" t="s">
        <v>276</v>
      </c>
      <c r="DE352" t="s">
        <v>276</v>
      </c>
    </row>
    <row r="353" spans="1:109">
      <c r="A353">
        <v>352</v>
      </c>
      <c r="B353" t="s">
        <v>272</v>
      </c>
      <c r="C353" t="s">
        <v>45</v>
      </c>
      <c r="D353">
        <v>51</v>
      </c>
      <c r="E353">
        <v>3</v>
      </c>
      <c r="F353" t="s">
        <v>81</v>
      </c>
      <c r="G353" t="s">
        <v>273</v>
      </c>
      <c r="H353">
        <v>2025</v>
      </c>
      <c r="I353">
        <v>2024</v>
      </c>
      <c r="J353">
        <v>0</v>
      </c>
      <c r="K353">
        <v>3000</v>
      </c>
      <c r="L353">
        <v>5000</v>
      </c>
      <c r="M353">
        <v>17000</v>
      </c>
      <c r="N353">
        <v>9999999</v>
      </c>
      <c r="O353">
        <v>0</v>
      </c>
      <c r="P353">
        <v>0</v>
      </c>
      <c r="Q353">
        <v>0</v>
      </c>
      <c r="R353">
        <v>0</v>
      </c>
      <c r="S353">
        <v>0</v>
      </c>
      <c r="T353">
        <v>0</v>
      </c>
      <c r="U353">
        <v>0</v>
      </c>
      <c r="V353">
        <v>0</v>
      </c>
      <c r="W353">
        <v>0.02</v>
      </c>
      <c r="X353">
        <v>0.03</v>
      </c>
      <c r="Y353">
        <v>0.05</v>
      </c>
      <c r="Z353">
        <v>5.7500000000000002E-2</v>
      </c>
      <c r="AA353">
        <v>0</v>
      </c>
      <c r="AB353">
        <v>0</v>
      </c>
      <c r="AC353">
        <v>0</v>
      </c>
      <c r="AD353">
        <v>0</v>
      </c>
      <c r="AE353">
        <v>0</v>
      </c>
      <c r="AF353">
        <v>0</v>
      </c>
      <c r="AG353">
        <v>0</v>
      </c>
      <c r="AH353">
        <v>0</v>
      </c>
      <c r="AI353">
        <v>8000</v>
      </c>
      <c r="AJ353">
        <v>930</v>
      </c>
      <c r="AK353" t="s">
        <v>274</v>
      </c>
      <c r="AL353">
        <v>930</v>
      </c>
      <c r="AM353" t="s">
        <v>274</v>
      </c>
      <c r="AN353" t="s">
        <v>274</v>
      </c>
      <c r="AO353">
        <v>0</v>
      </c>
      <c r="AP353" t="s">
        <v>276</v>
      </c>
      <c r="AQ353" t="s">
        <v>276</v>
      </c>
      <c r="AR353" t="s">
        <v>276</v>
      </c>
      <c r="AS353" t="s">
        <v>276</v>
      </c>
      <c r="AT353" t="s">
        <v>276</v>
      </c>
      <c r="AU353" t="s">
        <v>276</v>
      </c>
      <c r="AV353" t="s">
        <v>276</v>
      </c>
      <c r="AW353" t="s">
        <v>276</v>
      </c>
      <c r="AX353" t="s">
        <v>276</v>
      </c>
      <c r="AY353" t="s">
        <v>276</v>
      </c>
      <c r="AZ353" t="s">
        <v>276</v>
      </c>
      <c r="BA353" t="s">
        <v>276</v>
      </c>
      <c r="BB353" t="s">
        <v>276</v>
      </c>
      <c r="BC353" t="s">
        <v>276</v>
      </c>
      <c r="BD353" t="s">
        <v>276</v>
      </c>
      <c r="BE353" t="s">
        <v>276</v>
      </c>
      <c r="BF353" t="s">
        <v>276</v>
      </c>
      <c r="BG353" t="s">
        <v>276</v>
      </c>
      <c r="BH353" t="s">
        <v>276</v>
      </c>
      <c r="BI353" t="s">
        <v>276</v>
      </c>
      <c r="BJ353" t="s">
        <v>276</v>
      </c>
      <c r="BK353" t="s">
        <v>276</v>
      </c>
      <c r="BL353" t="s">
        <v>276</v>
      </c>
      <c r="BM353" t="s">
        <v>276</v>
      </c>
      <c r="BN353" t="s">
        <v>276</v>
      </c>
      <c r="BO353" t="s">
        <v>276</v>
      </c>
      <c r="BP353" t="s">
        <v>276</v>
      </c>
      <c r="BQ353" t="s">
        <v>276</v>
      </c>
      <c r="BR353" t="s">
        <v>276</v>
      </c>
      <c r="BS353" t="s">
        <v>276</v>
      </c>
      <c r="BT353" t="s">
        <v>276</v>
      </c>
      <c r="BU353" t="s">
        <v>276</v>
      </c>
      <c r="BV353" t="s">
        <v>276</v>
      </c>
      <c r="BW353" t="s">
        <v>276</v>
      </c>
      <c r="BX353" t="s">
        <v>276</v>
      </c>
      <c r="BY353" t="s">
        <v>276</v>
      </c>
      <c r="BZ353" t="s">
        <v>276</v>
      </c>
      <c r="CA353" t="s">
        <v>276</v>
      </c>
      <c r="CB353" t="s">
        <v>276</v>
      </c>
      <c r="CC353" t="s">
        <v>276</v>
      </c>
      <c r="CD353" t="s">
        <v>276</v>
      </c>
      <c r="CE353" t="s">
        <v>276</v>
      </c>
      <c r="CF353" t="s">
        <v>276</v>
      </c>
      <c r="CG353" t="s">
        <v>276</v>
      </c>
      <c r="CH353" t="s">
        <v>276</v>
      </c>
      <c r="CI353" t="s">
        <v>276</v>
      </c>
      <c r="CJ353" t="s">
        <v>276</v>
      </c>
      <c r="CK353" t="s">
        <v>276</v>
      </c>
      <c r="CL353" t="s">
        <v>276</v>
      </c>
      <c r="CM353" t="s">
        <v>276</v>
      </c>
      <c r="CN353" t="s">
        <v>276</v>
      </c>
      <c r="CO353" t="s">
        <v>276</v>
      </c>
      <c r="CP353" t="s">
        <v>276</v>
      </c>
      <c r="CQ353" t="s">
        <v>276</v>
      </c>
      <c r="CR353" t="s">
        <v>276</v>
      </c>
      <c r="CS353" t="s">
        <v>276</v>
      </c>
      <c r="CT353" t="s">
        <v>276</v>
      </c>
      <c r="CU353" t="s">
        <v>276</v>
      </c>
      <c r="CV353" t="s">
        <v>276</v>
      </c>
      <c r="CW353" t="s">
        <v>276</v>
      </c>
      <c r="CX353" t="s">
        <v>276</v>
      </c>
      <c r="CY353" t="s">
        <v>276</v>
      </c>
      <c r="CZ353" t="s">
        <v>276</v>
      </c>
      <c r="DA353" t="s">
        <v>276</v>
      </c>
      <c r="DB353" t="s">
        <v>276</v>
      </c>
      <c r="DC353" t="s">
        <v>276</v>
      </c>
      <c r="DD353" t="s">
        <v>276</v>
      </c>
      <c r="DE353" t="s">
        <v>276</v>
      </c>
    </row>
    <row r="354" spans="1:109">
      <c r="A354">
        <v>353</v>
      </c>
      <c r="B354" t="s">
        <v>272</v>
      </c>
      <c r="C354" t="s">
        <v>46</v>
      </c>
      <c r="D354">
        <v>53</v>
      </c>
      <c r="E354">
        <v>3</v>
      </c>
      <c r="F354" t="s">
        <v>81</v>
      </c>
      <c r="G354" t="s">
        <v>273</v>
      </c>
      <c r="H354">
        <v>2025</v>
      </c>
      <c r="I354">
        <v>2024</v>
      </c>
      <c r="J354">
        <v>0</v>
      </c>
      <c r="K354">
        <v>9999999</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250000</v>
      </c>
      <c r="AJ354">
        <v>0</v>
      </c>
      <c r="AK354" t="s">
        <v>274</v>
      </c>
      <c r="AL354">
        <v>0</v>
      </c>
      <c r="AM354" t="s">
        <v>274</v>
      </c>
      <c r="AN354" t="s">
        <v>274</v>
      </c>
      <c r="AO354">
        <v>0</v>
      </c>
      <c r="AP354" t="s">
        <v>276</v>
      </c>
      <c r="AQ354" t="s">
        <v>276</v>
      </c>
      <c r="AR354" t="s">
        <v>276</v>
      </c>
      <c r="AS354" t="s">
        <v>276</v>
      </c>
      <c r="AT354" t="s">
        <v>276</v>
      </c>
      <c r="AU354" t="s">
        <v>276</v>
      </c>
      <c r="AV354" t="s">
        <v>276</v>
      </c>
      <c r="AW354" t="s">
        <v>276</v>
      </c>
      <c r="AX354" t="s">
        <v>276</v>
      </c>
      <c r="AY354" t="s">
        <v>276</v>
      </c>
      <c r="AZ354" t="s">
        <v>276</v>
      </c>
      <c r="BA354" t="s">
        <v>276</v>
      </c>
      <c r="BB354" t="s">
        <v>276</v>
      </c>
      <c r="BC354" t="s">
        <v>276</v>
      </c>
      <c r="BD354" t="s">
        <v>276</v>
      </c>
      <c r="BE354" t="s">
        <v>276</v>
      </c>
      <c r="BF354" t="s">
        <v>276</v>
      </c>
      <c r="BG354" t="s">
        <v>276</v>
      </c>
      <c r="BH354" t="s">
        <v>276</v>
      </c>
      <c r="BI354" t="s">
        <v>276</v>
      </c>
      <c r="BJ354" t="s">
        <v>276</v>
      </c>
      <c r="BK354" t="s">
        <v>276</v>
      </c>
      <c r="BL354" t="s">
        <v>276</v>
      </c>
      <c r="BM354" t="s">
        <v>276</v>
      </c>
      <c r="BN354" t="s">
        <v>276</v>
      </c>
      <c r="BO354" t="s">
        <v>276</v>
      </c>
      <c r="BP354" t="s">
        <v>276</v>
      </c>
      <c r="BQ354" t="s">
        <v>276</v>
      </c>
      <c r="BR354" t="s">
        <v>276</v>
      </c>
      <c r="BS354" t="s">
        <v>276</v>
      </c>
      <c r="BT354" t="s">
        <v>276</v>
      </c>
      <c r="BU354" t="s">
        <v>276</v>
      </c>
      <c r="BV354" t="s">
        <v>276</v>
      </c>
      <c r="BW354" t="s">
        <v>276</v>
      </c>
      <c r="BX354" t="s">
        <v>276</v>
      </c>
      <c r="BY354" t="s">
        <v>276</v>
      </c>
      <c r="BZ354" t="s">
        <v>276</v>
      </c>
      <c r="CA354" t="s">
        <v>276</v>
      </c>
      <c r="CB354" t="s">
        <v>276</v>
      </c>
      <c r="CC354" t="s">
        <v>276</v>
      </c>
      <c r="CD354" t="s">
        <v>276</v>
      </c>
      <c r="CE354" t="s">
        <v>276</v>
      </c>
      <c r="CF354" t="s">
        <v>276</v>
      </c>
      <c r="CG354" t="s">
        <v>276</v>
      </c>
      <c r="CH354" t="s">
        <v>276</v>
      </c>
      <c r="CI354" t="s">
        <v>276</v>
      </c>
      <c r="CJ354" t="s">
        <v>276</v>
      </c>
      <c r="CK354" t="s">
        <v>276</v>
      </c>
      <c r="CL354" t="s">
        <v>276</v>
      </c>
      <c r="CM354" t="s">
        <v>276</v>
      </c>
      <c r="CN354" t="s">
        <v>276</v>
      </c>
      <c r="CO354" t="s">
        <v>276</v>
      </c>
      <c r="CP354" t="s">
        <v>276</v>
      </c>
      <c r="CQ354" t="s">
        <v>276</v>
      </c>
      <c r="CR354" t="s">
        <v>276</v>
      </c>
      <c r="CS354" t="s">
        <v>276</v>
      </c>
      <c r="CT354" t="s">
        <v>276</v>
      </c>
      <c r="CU354" t="s">
        <v>276</v>
      </c>
      <c r="CV354" t="s">
        <v>276</v>
      </c>
      <c r="CW354" t="s">
        <v>276</v>
      </c>
      <c r="CX354" t="s">
        <v>276</v>
      </c>
      <c r="CY354" t="s">
        <v>276</v>
      </c>
      <c r="CZ354" t="s">
        <v>276</v>
      </c>
      <c r="DA354" t="s">
        <v>276</v>
      </c>
      <c r="DB354" t="s">
        <v>276</v>
      </c>
      <c r="DC354" t="s">
        <v>276</v>
      </c>
      <c r="DD354" t="s">
        <v>276</v>
      </c>
      <c r="DE354" t="s">
        <v>276</v>
      </c>
    </row>
    <row r="355" spans="1:109">
      <c r="A355">
        <v>354</v>
      </c>
      <c r="B355" t="s">
        <v>272</v>
      </c>
      <c r="C355" t="s">
        <v>47</v>
      </c>
      <c r="D355">
        <v>54</v>
      </c>
      <c r="E355">
        <v>3</v>
      </c>
      <c r="F355" t="s">
        <v>81</v>
      </c>
      <c r="G355" t="s">
        <v>273</v>
      </c>
      <c r="H355">
        <v>2025</v>
      </c>
      <c r="I355">
        <v>2024</v>
      </c>
      <c r="J355">
        <v>0</v>
      </c>
      <c r="K355">
        <v>10000</v>
      </c>
      <c r="L355">
        <v>25000</v>
      </c>
      <c r="M355">
        <v>40000</v>
      </c>
      <c r="N355">
        <v>60000</v>
      </c>
      <c r="O355">
        <v>9999999</v>
      </c>
      <c r="P355">
        <v>0</v>
      </c>
      <c r="Q355">
        <v>0</v>
      </c>
      <c r="R355">
        <v>0</v>
      </c>
      <c r="S355">
        <v>0</v>
      </c>
      <c r="T355">
        <v>0</v>
      </c>
      <c r="U355">
        <v>0</v>
      </c>
      <c r="V355">
        <v>0</v>
      </c>
      <c r="W355">
        <v>2.3599999999999999E-2</v>
      </c>
      <c r="X355">
        <v>3.15E-2</v>
      </c>
      <c r="Y355">
        <v>3.5400000000000001E-2</v>
      </c>
      <c r="Z355">
        <v>4.7199999999999999E-2</v>
      </c>
      <c r="AA355">
        <v>5.1200000000000002E-2</v>
      </c>
      <c r="AB355">
        <v>0</v>
      </c>
      <c r="AC355">
        <v>0</v>
      </c>
      <c r="AD355">
        <v>0</v>
      </c>
      <c r="AE355">
        <v>0</v>
      </c>
      <c r="AF355">
        <v>0</v>
      </c>
      <c r="AG355">
        <v>0</v>
      </c>
      <c r="AH355">
        <v>0</v>
      </c>
      <c r="AI355">
        <v>0</v>
      </c>
      <c r="AJ355">
        <v>2000</v>
      </c>
      <c r="AK355" t="s">
        <v>274</v>
      </c>
      <c r="AL355">
        <v>2000</v>
      </c>
      <c r="AM355" t="s">
        <v>274</v>
      </c>
      <c r="AN355" t="s">
        <v>274</v>
      </c>
      <c r="AO355">
        <v>0</v>
      </c>
      <c r="AP355" t="s">
        <v>276</v>
      </c>
      <c r="AQ355" t="s">
        <v>276</v>
      </c>
      <c r="AR355" t="s">
        <v>276</v>
      </c>
      <c r="AS355" t="s">
        <v>276</v>
      </c>
      <c r="AT355" t="s">
        <v>276</v>
      </c>
      <c r="AU355" t="s">
        <v>276</v>
      </c>
      <c r="AV355" t="s">
        <v>276</v>
      </c>
      <c r="AW355" t="s">
        <v>276</v>
      </c>
      <c r="AX355" t="s">
        <v>276</v>
      </c>
      <c r="AY355" t="s">
        <v>276</v>
      </c>
      <c r="AZ355" t="s">
        <v>276</v>
      </c>
      <c r="BA355" t="s">
        <v>276</v>
      </c>
      <c r="BB355" t="s">
        <v>276</v>
      </c>
      <c r="BC355" t="s">
        <v>276</v>
      </c>
      <c r="BD355" t="s">
        <v>276</v>
      </c>
      <c r="BE355" t="s">
        <v>276</v>
      </c>
      <c r="BF355" t="s">
        <v>276</v>
      </c>
      <c r="BG355" t="s">
        <v>276</v>
      </c>
      <c r="BH355" t="s">
        <v>276</v>
      </c>
      <c r="BI355" t="s">
        <v>276</v>
      </c>
      <c r="BJ355" t="s">
        <v>276</v>
      </c>
      <c r="BK355" t="s">
        <v>276</v>
      </c>
      <c r="BL355" t="s">
        <v>276</v>
      </c>
      <c r="BM355" t="s">
        <v>276</v>
      </c>
      <c r="BN355" t="s">
        <v>276</v>
      </c>
      <c r="BO355" t="s">
        <v>276</v>
      </c>
      <c r="BP355" t="s">
        <v>276</v>
      </c>
      <c r="BQ355" t="s">
        <v>276</v>
      </c>
      <c r="BR355" t="s">
        <v>276</v>
      </c>
      <c r="BS355" t="s">
        <v>276</v>
      </c>
      <c r="BT355" t="s">
        <v>276</v>
      </c>
      <c r="BU355" t="s">
        <v>276</v>
      </c>
      <c r="BV355" t="s">
        <v>276</v>
      </c>
      <c r="BW355" t="s">
        <v>276</v>
      </c>
      <c r="BX355" t="s">
        <v>276</v>
      </c>
      <c r="BY355" t="s">
        <v>276</v>
      </c>
      <c r="BZ355" t="s">
        <v>276</v>
      </c>
      <c r="CA355" t="s">
        <v>276</v>
      </c>
      <c r="CB355" t="s">
        <v>276</v>
      </c>
      <c r="CC355" t="s">
        <v>276</v>
      </c>
      <c r="CD355" t="s">
        <v>276</v>
      </c>
      <c r="CE355" t="s">
        <v>276</v>
      </c>
      <c r="CF355" t="s">
        <v>276</v>
      </c>
      <c r="CG355" t="s">
        <v>276</v>
      </c>
      <c r="CH355" t="s">
        <v>276</v>
      </c>
      <c r="CI355" t="s">
        <v>276</v>
      </c>
      <c r="CJ355" t="s">
        <v>276</v>
      </c>
      <c r="CK355" t="s">
        <v>276</v>
      </c>
      <c r="CL355" t="s">
        <v>276</v>
      </c>
      <c r="CM355" t="s">
        <v>276</v>
      </c>
      <c r="CN355" t="s">
        <v>276</v>
      </c>
      <c r="CO355" t="s">
        <v>276</v>
      </c>
      <c r="CP355" t="s">
        <v>276</v>
      </c>
      <c r="CQ355" t="s">
        <v>276</v>
      </c>
      <c r="CR355" t="s">
        <v>276</v>
      </c>
      <c r="CS355" t="s">
        <v>276</v>
      </c>
      <c r="CT355" t="s">
        <v>276</v>
      </c>
      <c r="CU355" t="s">
        <v>276</v>
      </c>
      <c r="CV355" t="s">
        <v>276</v>
      </c>
      <c r="CW355" t="s">
        <v>276</v>
      </c>
      <c r="CX355" t="s">
        <v>276</v>
      </c>
      <c r="CY355" t="s">
        <v>276</v>
      </c>
      <c r="CZ355" t="s">
        <v>276</v>
      </c>
      <c r="DA355" t="s">
        <v>276</v>
      </c>
      <c r="DB355" t="s">
        <v>276</v>
      </c>
      <c r="DC355" t="s">
        <v>276</v>
      </c>
      <c r="DD355" t="s">
        <v>276</v>
      </c>
      <c r="DE355" t="s">
        <v>276</v>
      </c>
    </row>
    <row r="356" spans="1:109">
      <c r="A356">
        <v>355</v>
      </c>
      <c r="B356" t="s">
        <v>272</v>
      </c>
      <c r="C356" t="s">
        <v>48</v>
      </c>
      <c r="D356">
        <v>55</v>
      </c>
      <c r="E356">
        <v>3</v>
      </c>
      <c r="F356" t="s">
        <v>81</v>
      </c>
      <c r="G356" t="s">
        <v>273</v>
      </c>
      <c r="H356">
        <v>2025</v>
      </c>
      <c r="I356">
        <v>2024</v>
      </c>
      <c r="J356">
        <v>0</v>
      </c>
      <c r="K356">
        <v>14320</v>
      </c>
      <c r="L356">
        <v>28640</v>
      </c>
      <c r="M356">
        <v>315310</v>
      </c>
      <c r="N356">
        <v>9999999</v>
      </c>
      <c r="O356">
        <v>0</v>
      </c>
      <c r="P356">
        <v>0</v>
      </c>
      <c r="Q356">
        <v>0</v>
      </c>
      <c r="R356">
        <v>0</v>
      </c>
      <c r="S356">
        <v>0</v>
      </c>
      <c r="T356">
        <v>0</v>
      </c>
      <c r="U356">
        <v>0</v>
      </c>
      <c r="V356">
        <v>0</v>
      </c>
      <c r="W356">
        <v>3.5000000000000003E-2</v>
      </c>
      <c r="X356">
        <v>4.3999999999999997E-2</v>
      </c>
      <c r="Y356">
        <v>5.2999999999999999E-2</v>
      </c>
      <c r="Z356">
        <v>7.6499999999999999E-2</v>
      </c>
      <c r="AA356">
        <v>0</v>
      </c>
      <c r="AB356">
        <v>0</v>
      </c>
      <c r="AC356">
        <v>0</v>
      </c>
      <c r="AD356">
        <v>0</v>
      </c>
      <c r="AE356">
        <v>0</v>
      </c>
      <c r="AF356">
        <v>0</v>
      </c>
      <c r="AG356">
        <v>0</v>
      </c>
      <c r="AH356">
        <v>0</v>
      </c>
      <c r="AI356">
        <v>13230</v>
      </c>
      <c r="AJ356">
        <v>700</v>
      </c>
      <c r="AK356" t="s">
        <v>274</v>
      </c>
      <c r="AL356">
        <v>700</v>
      </c>
      <c r="AM356" t="s">
        <v>274</v>
      </c>
      <c r="AN356" t="s">
        <v>274</v>
      </c>
      <c r="AO356">
        <v>0</v>
      </c>
      <c r="AP356" t="s">
        <v>276</v>
      </c>
      <c r="AQ356" t="s">
        <v>276</v>
      </c>
      <c r="AR356" t="s">
        <v>276</v>
      </c>
      <c r="AS356" t="s">
        <v>276</v>
      </c>
      <c r="AT356" t="s">
        <v>276</v>
      </c>
      <c r="AU356" t="s">
        <v>276</v>
      </c>
      <c r="AV356" t="s">
        <v>276</v>
      </c>
      <c r="AW356" t="s">
        <v>276</v>
      </c>
      <c r="AX356" t="s">
        <v>276</v>
      </c>
      <c r="AY356" t="s">
        <v>276</v>
      </c>
      <c r="AZ356" t="s">
        <v>276</v>
      </c>
      <c r="BA356" t="s">
        <v>276</v>
      </c>
      <c r="BB356" t="s">
        <v>276</v>
      </c>
      <c r="BC356" t="s">
        <v>276</v>
      </c>
      <c r="BD356" t="s">
        <v>276</v>
      </c>
      <c r="BE356" t="s">
        <v>276</v>
      </c>
      <c r="BF356" t="s">
        <v>276</v>
      </c>
      <c r="BG356" t="s">
        <v>276</v>
      </c>
      <c r="BH356" t="s">
        <v>276</v>
      </c>
      <c r="BI356" t="s">
        <v>276</v>
      </c>
      <c r="BJ356" t="s">
        <v>276</v>
      </c>
      <c r="BK356" t="s">
        <v>276</v>
      </c>
      <c r="BL356" t="s">
        <v>276</v>
      </c>
      <c r="BM356" t="s">
        <v>276</v>
      </c>
      <c r="BN356" t="s">
        <v>276</v>
      </c>
      <c r="BO356" t="s">
        <v>276</v>
      </c>
      <c r="BP356" t="s">
        <v>276</v>
      </c>
      <c r="BQ356" t="s">
        <v>276</v>
      </c>
      <c r="BR356" t="s">
        <v>276</v>
      </c>
      <c r="BS356" t="s">
        <v>276</v>
      </c>
      <c r="BT356" t="s">
        <v>276</v>
      </c>
      <c r="BU356" t="s">
        <v>276</v>
      </c>
      <c r="BV356" t="s">
        <v>276</v>
      </c>
      <c r="BW356" t="s">
        <v>276</v>
      </c>
      <c r="BX356" t="s">
        <v>276</v>
      </c>
      <c r="BY356" t="s">
        <v>276</v>
      </c>
      <c r="BZ356" t="s">
        <v>276</v>
      </c>
      <c r="CA356" t="s">
        <v>276</v>
      </c>
      <c r="CB356" t="s">
        <v>276</v>
      </c>
      <c r="CC356" t="s">
        <v>276</v>
      </c>
      <c r="CD356" t="s">
        <v>276</v>
      </c>
      <c r="CE356" t="s">
        <v>276</v>
      </c>
      <c r="CF356" t="s">
        <v>276</v>
      </c>
      <c r="CG356" t="s">
        <v>276</v>
      </c>
      <c r="CH356" t="s">
        <v>276</v>
      </c>
      <c r="CI356" t="s">
        <v>276</v>
      </c>
      <c r="CJ356" t="s">
        <v>276</v>
      </c>
      <c r="CK356" t="s">
        <v>276</v>
      </c>
      <c r="CL356" t="s">
        <v>276</v>
      </c>
      <c r="CM356" t="s">
        <v>276</v>
      </c>
      <c r="CN356" t="s">
        <v>276</v>
      </c>
      <c r="CO356" t="s">
        <v>276</v>
      </c>
      <c r="CP356" t="s">
        <v>276</v>
      </c>
      <c r="CQ356" t="s">
        <v>276</v>
      </c>
      <c r="CR356" t="s">
        <v>276</v>
      </c>
      <c r="CS356" t="s">
        <v>276</v>
      </c>
      <c r="CT356" t="s">
        <v>276</v>
      </c>
      <c r="CU356" t="s">
        <v>276</v>
      </c>
      <c r="CV356">
        <v>19069</v>
      </c>
      <c r="CW356">
        <v>0.12</v>
      </c>
      <c r="CX356" t="s">
        <v>276</v>
      </c>
      <c r="CY356" t="s">
        <v>276</v>
      </c>
      <c r="CZ356" t="s">
        <v>276</v>
      </c>
      <c r="DA356" t="s">
        <v>276</v>
      </c>
      <c r="DB356" t="s">
        <v>276</v>
      </c>
      <c r="DC356" t="s">
        <v>276</v>
      </c>
      <c r="DD356" t="s">
        <v>276</v>
      </c>
      <c r="DE356" t="s">
        <v>276</v>
      </c>
    </row>
    <row r="357" spans="1:109">
      <c r="A357">
        <v>356</v>
      </c>
      <c r="B357" t="s">
        <v>272</v>
      </c>
      <c r="C357" t="s">
        <v>49</v>
      </c>
      <c r="D357">
        <v>56</v>
      </c>
      <c r="E357">
        <v>3</v>
      </c>
      <c r="F357" t="s">
        <v>81</v>
      </c>
      <c r="G357" t="s">
        <v>273</v>
      </c>
      <c r="H357">
        <v>2025</v>
      </c>
      <c r="I357">
        <v>2024</v>
      </c>
      <c r="J357">
        <v>0</v>
      </c>
      <c r="K357">
        <v>9999999</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t="s">
        <v>274</v>
      </c>
      <c r="AL357">
        <v>0</v>
      </c>
      <c r="AM357" t="s">
        <v>274</v>
      </c>
      <c r="AN357" t="s">
        <v>274</v>
      </c>
      <c r="AO357">
        <v>0</v>
      </c>
      <c r="AP357" t="s">
        <v>276</v>
      </c>
      <c r="AQ357" t="s">
        <v>276</v>
      </c>
      <c r="AR357" t="s">
        <v>276</v>
      </c>
      <c r="AS357" t="s">
        <v>276</v>
      </c>
      <c r="AT357" t="s">
        <v>276</v>
      </c>
      <c r="AU357" t="s">
        <v>276</v>
      </c>
      <c r="AV357" t="s">
        <v>276</v>
      </c>
      <c r="AW357" t="s">
        <v>276</v>
      </c>
      <c r="AX357" t="s">
        <v>276</v>
      </c>
      <c r="AY357" t="s">
        <v>276</v>
      </c>
      <c r="AZ357" t="s">
        <v>276</v>
      </c>
      <c r="BA357" t="s">
        <v>276</v>
      </c>
      <c r="BB357" t="s">
        <v>276</v>
      </c>
      <c r="BC357" t="s">
        <v>276</v>
      </c>
      <c r="BD357" t="s">
        <v>276</v>
      </c>
      <c r="BE357" t="s">
        <v>276</v>
      </c>
      <c r="BF357" t="s">
        <v>276</v>
      </c>
      <c r="BG357" t="s">
        <v>276</v>
      </c>
      <c r="BH357" t="s">
        <v>276</v>
      </c>
      <c r="BI357" t="s">
        <v>276</v>
      </c>
      <c r="BJ357" t="s">
        <v>276</v>
      </c>
      <c r="BK357" t="s">
        <v>276</v>
      </c>
      <c r="BL357" t="s">
        <v>276</v>
      </c>
      <c r="BM357" t="s">
        <v>276</v>
      </c>
      <c r="BN357" t="s">
        <v>276</v>
      </c>
      <c r="BO357" t="s">
        <v>276</v>
      </c>
      <c r="BP357" t="s">
        <v>276</v>
      </c>
      <c r="BQ357" t="s">
        <v>276</v>
      </c>
      <c r="BR357" t="s">
        <v>276</v>
      </c>
      <c r="BS357" t="s">
        <v>276</v>
      </c>
      <c r="BT357" t="s">
        <v>276</v>
      </c>
      <c r="BU357" t="s">
        <v>276</v>
      </c>
      <c r="BV357" t="s">
        <v>276</v>
      </c>
      <c r="BW357" t="s">
        <v>276</v>
      </c>
      <c r="BX357" t="s">
        <v>276</v>
      </c>
      <c r="BY357" t="s">
        <v>276</v>
      </c>
      <c r="BZ357" t="s">
        <v>276</v>
      </c>
      <c r="CA357" t="s">
        <v>276</v>
      </c>
      <c r="CB357" t="s">
        <v>276</v>
      </c>
      <c r="CC357" t="s">
        <v>276</v>
      </c>
      <c r="CD357" t="s">
        <v>276</v>
      </c>
      <c r="CE357" t="s">
        <v>276</v>
      </c>
      <c r="CF357" t="s">
        <v>276</v>
      </c>
      <c r="CG357" t="s">
        <v>276</v>
      </c>
      <c r="CH357" t="s">
        <v>276</v>
      </c>
      <c r="CI357" t="s">
        <v>276</v>
      </c>
      <c r="CJ357" t="s">
        <v>276</v>
      </c>
      <c r="CK357" t="s">
        <v>276</v>
      </c>
      <c r="CL357" t="s">
        <v>276</v>
      </c>
      <c r="CM357" t="s">
        <v>276</v>
      </c>
      <c r="CN357" t="s">
        <v>276</v>
      </c>
      <c r="CO357" t="s">
        <v>276</v>
      </c>
      <c r="CP357" t="s">
        <v>276</v>
      </c>
      <c r="CQ357" t="s">
        <v>276</v>
      </c>
      <c r="CR357" t="s">
        <v>276</v>
      </c>
      <c r="CS357" t="s">
        <v>276</v>
      </c>
      <c r="CT357" t="s">
        <v>276</v>
      </c>
      <c r="CU357" t="s">
        <v>276</v>
      </c>
      <c r="CV357" t="s">
        <v>276</v>
      </c>
      <c r="CW357" t="s">
        <v>276</v>
      </c>
      <c r="CX357" t="s">
        <v>276</v>
      </c>
      <c r="CY357" t="s">
        <v>276</v>
      </c>
      <c r="CZ357" t="s">
        <v>276</v>
      </c>
      <c r="DA357" t="s">
        <v>276</v>
      </c>
      <c r="DB357" t="s">
        <v>276</v>
      </c>
      <c r="DC357" t="s">
        <v>276</v>
      </c>
      <c r="DD357" t="s">
        <v>276</v>
      </c>
      <c r="DE357" t="s">
        <v>276</v>
      </c>
    </row>
    <row r="358" spans="1:109">
      <c r="A358">
        <v>357</v>
      </c>
      <c r="B358" t="s">
        <v>272</v>
      </c>
      <c r="C358" t="s">
        <v>278</v>
      </c>
      <c r="D358">
        <v>11</v>
      </c>
      <c r="E358">
        <v>3</v>
      </c>
      <c r="F358" t="s">
        <v>81</v>
      </c>
      <c r="G358" t="s">
        <v>273</v>
      </c>
      <c r="H358">
        <v>2025</v>
      </c>
      <c r="I358">
        <v>2024</v>
      </c>
      <c r="J358">
        <v>0</v>
      </c>
      <c r="K358">
        <v>10000</v>
      </c>
      <c r="L358">
        <v>40000</v>
      </c>
      <c r="M358">
        <v>60000</v>
      </c>
      <c r="N358">
        <v>250000</v>
      </c>
      <c r="O358" s="78">
        <v>500000</v>
      </c>
      <c r="P358" s="78">
        <v>1000000</v>
      </c>
      <c r="Q358">
        <v>9999999</v>
      </c>
      <c r="R358">
        <v>0</v>
      </c>
      <c r="S358">
        <v>0</v>
      </c>
      <c r="T358">
        <v>0</v>
      </c>
      <c r="U358">
        <v>0</v>
      </c>
      <c r="V358">
        <v>0</v>
      </c>
      <c r="W358">
        <v>0.04</v>
      </c>
      <c r="X358">
        <v>0.06</v>
      </c>
      <c r="Y358">
        <v>6.5000000000000002E-2</v>
      </c>
      <c r="Z358">
        <v>8.5000000000000006E-2</v>
      </c>
      <c r="AA358">
        <v>9.2499999999999999E-2</v>
      </c>
      <c r="AB358">
        <v>9.7500000000000003E-2</v>
      </c>
      <c r="AC358">
        <v>0.1075</v>
      </c>
      <c r="AD358">
        <v>0</v>
      </c>
      <c r="AE358">
        <v>0</v>
      </c>
      <c r="AF358">
        <v>0</v>
      </c>
      <c r="AG358">
        <v>0</v>
      </c>
      <c r="AH358">
        <v>0</v>
      </c>
      <c r="AI358">
        <v>14600</v>
      </c>
      <c r="AJ358">
        <v>0</v>
      </c>
      <c r="AK358" t="s">
        <v>274</v>
      </c>
      <c r="AL358">
        <v>0</v>
      </c>
      <c r="AM358" t="s">
        <v>274</v>
      </c>
      <c r="AN358" t="s">
        <v>274</v>
      </c>
      <c r="AO358">
        <v>0</v>
      </c>
      <c r="AP358" t="s">
        <v>276</v>
      </c>
      <c r="AQ358" t="s">
        <v>276</v>
      </c>
      <c r="AR358" t="s">
        <v>276</v>
      </c>
      <c r="AS358" t="s">
        <v>276</v>
      </c>
      <c r="AT358" t="s">
        <v>276</v>
      </c>
      <c r="AU358" t="s">
        <v>276</v>
      </c>
      <c r="AV358" t="s">
        <v>276</v>
      </c>
      <c r="AW358" t="s">
        <v>276</v>
      </c>
      <c r="AX358" t="s">
        <v>276</v>
      </c>
      <c r="AY358" t="s">
        <v>276</v>
      </c>
      <c r="AZ358" t="s">
        <v>276</v>
      </c>
      <c r="BA358" t="s">
        <v>276</v>
      </c>
      <c r="BB358" t="s">
        <v>276</v>
      </c>
      <c r="BC358" t="s">
        <v>276</v>
      </c>
      <c r="BD358" t="s">
        <v>276</v>
      </c>
      <c r="BE358" t="s">
        <v>276</v>
      </c>
      <c r="BF358" t="s">
        <v>276</v>
      </c>
      <c r="BG358" t="s">
        <v>276</v>
      </c>
      <c r="BH358" t="s">
        <v>276</v>
      </c>
      <c r="BI358" t="s">
        <v>276</v>
      </c>
      <c r="BJ358" t="s">
        <v>276</v>
      </c>
      <c r="BK358" t="s">
        <v>276</v>
      </c>
      <c r="BL358" t="s">
        <v>276</v>
      </c>
      <c r="BM358" t="s">
        <v>276</v>
      </c>
      <c r="BN358" t="s">
        <v>276</v>
      </c>
      <c r="BO358" t="s">
        <v>276</v>
      </c>
      <c r="BP358" t="s">
        <v>276</v>
      </c>
      <c r="BQ358" t="s">
        <v>276</v>
      </c>
      <c r="BR358" t="s">
        <v>276</v>
      </c>
      <c r="BS358" t="s">
        <v>276</v>
      </c>
      <c r="BT358" t="s">
        <v>276</v>
      </c>
      <c r="BU358" t="s">
        <v>276</v>
      </c>
      <c r="BV358" t="s">
        <v>276</v>
      </c>
      <c r="BW358" t="s">
        <v>276</v>
      </c>
      <c r="BX358" t="s">
        <v>276</v>
      </c>
      <c r="BY358" t="s">
        <v>276</v>
      </c>
      <c r="BZ358" t="s">
        <v>276</v>
      </c>
      <c r="CA358" t="s">
        <v>276</v>
      </c>
      <c r="CB358" t="s">
        <v>276</v>
      </c>
      <c r="CC358" t="s">
        <v>276</v>
      </c>
      <c r="CD358" t="s">
        <v>276</v>
      </c>
      <c r="CE358" t="s">
        <v>276</v>
      </c>
      <c r="CF358" t="s">
        <v>276</v>
      </c>
      <c r="CG358" t="s">
        <v>276</v>
      </c>
      <c r="CH358" t="s">
        <v>276</v>
      </c>
      <c r="CI358" t="s">
        <v>276</v>
      </c>
      <c r="CJ358" t="s">
        <v>276</v>
      </c>
      <c r="CK358" t="s">
        <v>276</v>
      </c>
      <c r="CL358" t="s">
        <v>276</v>
      </c>
      <c r="CM358" t="s">
        <v>276</v>
      </c>
      <c r="CN358" t="s">
        <v>276</v>
      </c>
      <c r="CO358" t="s">
        <v>276</v>
      </c>
      <c r="CP358" t="s">
        <v>276</v>
      </c>
      <c r="CQ358" t="s">
        <v>276</v>
      </c>
      <c r="CR358" t="s">
        <v>276</v>
      </c>
      <c r="CS358" t="s">
        <v>276</v>
      </c>
      <c r="CT358" t="s">
        <v>276</v>
      </c>
      <c r="CU358" t="s">
        <v>276</v>
      </c>
      <c r="CV358" t="s">
        <v>276</v>
      </c>
      <c r="CW358" t="s">
        <v>276</v>
      </c>
      <c r="CX358" t="s">
        <v>276</v>
      </c>
      <c r="CY358" t="s">
        <v>276</v>
      </c>
      <c r="CZ358" t="s">
        <v>276</v>
      </c>
      <c r="DA358" t="s">
        <v>276</v>
      </c>
      <c r="DB358" t="s">
        <v>276</v>
      </c>
      <c r="DC358" t="s">
        <v>276</v>
      </c>
      <c r="DD358" t="s">
        <v>276</v>
      </c>
      <c r="DE358" t="s">
        <v>276</v>
      </c>
    </row>
    <row r="359" spans="1:109">
      <c r="A359">
        <v>358</v>
      </c>
      <c r="B359" t="s">
        <v>272</v>
      </c>
      <c r="C359" t="s">
        <v>0</v>
      </c>
      <c r="D359">
        <v>1</v>
      </c>
      <c r="E359">
        <v>4</v>
      </c>
      <c r="F359" t="s">
        <v>77</v>
      </c>
      <c r="G359" t="s">
        <v>273</v>
      </c>
      <c r="H359">
        <v>2025</v>
      </c>
      <c r="I359">
        <v>2024</v>
      </c>
      <c r="J359">
        <v>0</v>
      </c>
      <c r="K359">
        <v>500</v>
      </c>
      <c r="L359">
        <v>3000</v>
      </c>
      <c r="M359">
        <v>9999999</v>
      </c>
      <c r="N359">
        <v>0</v>
      </c>
      <c r="O359">
        <v>0</v>
      </c>
      <c r="P359">
        <v>0</v>
      </c>
      <c r="Q359">
        <v>0</v>
      </c>
      <c r="R359">
        <v>0</v>
      </c>
      <c r="S359">
        <v>0</v>
      </c>
      <c r="T359">
        <v>0</v>
      </c>
      <c r="U359">
        <v>0</v>
      </c>
      <c r="V359">
        <v>0</v>
      </c>
      <c r="W359">
        <v>0.02</v>
      </c>
      <c r="X359">
        <v>0.04</v>
      </c>
      <c r="Y359">
        <v>0.05</v>
      </c>
      <c r="Z359">
        <v>0</v>
      </c>
      <c r="AA359">
        <v>0</v>
      </c>
      <c r="AB359">
        <v>0</v>
      </c>
      <c r="AC359">
        <v>0</v>
      </c>
      <c r="AD359">
        <v>0</v>
      </c>
      <c r="AE359">
        <v>0</v>
      </c>
      <c r="AF359">
        <v>0</v>
      </c>
      <c r="AG359">
        <v>0</v>
      </c>
      <c r="AH359">
        <v>0</v>
      </c>
      <c r="AI359">
        <v>3000</v>
      </c>
      <c r="AJ359">
        <v>1500</v>
      </c>
      <c r="AK359" t="s">
        <v>274</v>
      </c>
      <c r="AL359">
        <v>1000</v>
      </c>
      <c r="AM359" t="s">
        <v>274</v>
      </c>
      <c r="AN359" t="s">
        <v>275</v>
      </c>
      <c r="AO359">
        <v>0</v>
      </c>
      <c r="AP359">
        <v>25999</v>
      </c>
      <c r="AQ359">
        <v>0.05</v>
      </c>
      <c r="AR359">
        <v>2500</v>
      </c>
      <c r="AS359">
        <v>50000</v>
      </c>
      <c r="AT359" s="78">
        <v>100000</v>
      </c>
      <c r="AU359">
        <v>500</v>
      </c>
      <c r="AV359">
        <v>300</v>
      </c>
      <c r="AW359" t="s">
        <v>276</v>
      </c>
      <c r="AX359" t="s">
        <v>276</v>
      </c>
      <c r="AY359" t="s">
        <v>276</v>
      </c>
      <c r="AZ359" t="s">
        <v>276</v>
      </c>
      <c r="BA359" t="s">
        <v>276</v>
      </c>
      <c r="BB359" t="s">
        <v>276</v>
      </c>
      <c r="BC359" t="s">
        <v>276</v>
      </c>
      <c r="BD359" t="s">
        <v>276</v>
      </c>
      <c r="BE359" t="s">
        <v>276</v>
      </c>
      <c r="BF359" t="s">
        <v>276</v>
      </c>
      <c r="BG359" t="s">
        <v>276</v>
      </c>
      <c r="BH359" t="s">
        <v>276</v>
      </c>
      <c r="BI359" t="s">
        <v>276</v>
      </c>
      <c r="BJ359" t="s">
        <v>276</v>
      </c>
      <c r="BK359" t="s">
        <v>276</v>
      </c>
      <c r="BL359" t="s">
        <v>276</v>
      </c>
      <c r="BM359" t="s">
        <v>276</v>
      </c>
      <c r="BN359" t="s">
        <v>276</v>
      </c>
      <c r="BO359" t="s">
        <v>276</v>
      </c>
      <c r="BP359" t="s">
        <v>276</v>
      </c>
      <c r="BQ359" t="s">
        <v>276</v>
      </c>
      <c r="BR359" t="s">
        <v>276</v>
      </c>
      <c r="BS359" t="s">
        <v>276</v>
      </c>
      <c r="BT359" t="s">
        <v>276</v>
      </c>
      <c r="BU359" t="s">
        <v>276</v>
      </c>
      <c r="BV359" t="s">
        <v>276</v>
      </c>
      <c r="BW359" t="s">
        <v>276</v>
      </c>
      <c r="BX359" t="s">
        <v>276</v>
      </c>
      <c r="BY359" t="s">
        <v>276</v>
      </c>
      <c r="BZ359" t="s">
        <v>276</v>
      </c>
      <c r="CA359" t="s">
        <v>276</v>
      </c>
      <c r="CB359" t="s">
        <v>276</v>
      </c>
      <c r="CC359" t="s">
        <v>276</v>
      </c>
      <c r="CD359" t="s">
        <v>276</v>
      </c>
      <c r="CE359" t="s">
        <v>276</v>
      </c>
      <c r="CF359" t="s">
        <v>276</v>
      </c>
      <c r="CG359" t="s">
        <v>276</v>
      </c>
      <c r="CH359" t="s">
        <v>276</v>
      </c>
      <c r="CI359" t="s">
        <v>276</v>
      </c>
      <c r="CJ359" t="s">
        <v>276</v>
      </c>
      <c r="CK359" t="s">
        <v>276</v>
      </c>
      <c r="CL359" t="s">
        <v>276</v>
      </c>
      <c r="CM359" t="s">
        <v>276</v>
      </c>
      <c r="CN359" t="s">
        <v>276</v>
      </c>
      <c r="CO359" t="s">
        <v>276</v>
      </c>
      <c r="CP359" t="s">
        <v>276</v>
      </c>
      <c r="CQ359" t="s">
        <v>276</v>
      </c>
      <c r="CR359" t="s">
        <v>276</v>
      </c>
      <c r="CS359" t="s">
        <v>276</v>
      </c>
      <c r="CT359" t="s">
        <v>276</v>
      </c>
      <c r="CU359" t="s">
        <v>276</v>
      </c>
      <c r="CV359" t="s">
        <v>276</v>
      </c>
      <c r="CW359" t="s">
        <v>276</v>
      </c>
      <c r="CX359" t="s">
        <v>276</v>
      </c>
      <c r="CY359" t="s">
        <v>276</v>
      </c>
      <c r="CZ359" t="s">
        <v>276</v>
      </c>
      <c r="DA359" t="s">
        <v>276</v>
      </c>
      <c r="DB359" t="s">
        <v>276</v>
      </c>
      <c r="DC359" t="s">
        <v>276</v>
      </c>
      <c r="DD359" t="s">
        <v>276</v>
      </c>
      <c r="DE359" t="s">
        <v>276</v>
      </c>
    </row>
    <row r="360" spans="1:109">
      <c r="A360">
        <v>359</v>
      </c>
      <c r="B360" t="s">
        <v>272</v>
      </c>
      <c r="C360" t="s">
        <v>1</v>
      </c>
      <c r="D360">
        <v>2</v>
      </c>
      <c r="E360">
        <v>4</v>
      </c>
      <c r="F360" t="s">
        <v>77</v>
      </c>
      <c r="G360" t="s">
        <v>273</v>
      </c>
      <c r="H360">
        <v>2025</v>
      </c>
      <c r="I360">
        <v>2024</v>
      </c>
      <c r="J360">
        <v>0</v>
      </c>
      <c r="K360">
        <v>9999999</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t="s">
        <v>274</v>
      </c>
      <c r="AL360">
        <v>0</v>
      </c>
      <c r="AM360" t="s">
        <v>274</v>
      </c>
      <c r="AN360" t="s">
        <v>274</v>
      </c>
      <c r="AO360">
        <v>0</v>
      </c>
      <c r="AP360" t="s">
        <v>276</v>
      </c>
      <c r="AQ360" t="s">
        <v>276</v>
      </c>
      <c r="AR360" t="s">
        <v>276</v>
      </c>
      <c r="AS360" t="s">
        <v>276</v>
      </c>
      <c r="AT360" t="s">
        <v>276</v>
      </c>
      <c r="AU360" t="s">
        <v>276</v>
      </c>
      <c r="AV360" t="s">
        <v>276</v>
      </c>
      <c r="AW360" t="s">
        <v>276</v>
      </c>
      <c r="AX360" t="s">
        <v>276</v>
      </c>
      <c r="AY360" t="s">
        <v>276</v>
      </c>
      <c r="AZ360" t="s">
        <v>276</v>
      </c>
      <c r="BA360" t="s">
        <v>276</v>
      </c>
      <c r="BB360" t="s">
        <v>276</v>
      </c>
      <c r="BC360" t="s">
        <v>276</v>
      </c>
      <c r="BD360" t="s">
        <v>276</v>
      </c>
      <c r="BE360" t="s">
        <v>276</v>
      </c>
      <c r="BF360" t="s">
        <v>276</v>
      </c>
      <c r="BG360" t="s">
        <v>276</v>
      </c>
      <c r="BH360" t="s">
        <v>276</v>
      </c>
      <c r="BI360" t="s">
        <v>276</v>
      </c>
      <c r="BJ360" t="s">
        <v>276</v>
      </c>
      <c r="BK360" t="s">
        <v>276</v>
      </c>
      <c r="BL360" t="s">
        <v>276</v>
      </c>
      <c r="BM360" t="s">
        <v>276</v>
      </c>
      <c r="BN360" t="s">
        <v>276</v>
      </c>
      <c r="BO360" t="s">
        <v>276</v>
      </c>
      <c r="BP360" t="s">
        <v>276</v>
      </c>
      <c r="BQ360" t="s">
        <v>276</v>
      </c>
      <c r="BR360" t="s">
        <v>276</v>
      </c>
      <c r="BS360" t="s">
        <v>276</v>
      </c>
      <c r="BT360" t="s">
        <v>276</v>
      </c>
      <c r="BU360" t="s">
        <v>276</v>
      </c>
      <c r="BV360" t="s">
        <v>276</v>
      </c>
      <c r="BW360" t="s">
        <v>276</v>
      </c>
      <c r="BX360" t="s">
        <v>276</v>
      </c>
      <c r="BY360" t="s">
        <v>276</v>
      </c>
      <c r="BZ360" t="s">
        <v>276</v>
      </c>
      <c r="CA360" t="s">
        <v>276</v>
      </c>
      <c r="CB360" t="s">
        <v>276</v>
      </c>
      <c r="CC360" t="s">
        <v>276</v>
      </c>
      <c r="CD360" t="s">
        <v>276</v>
      </c>
      <c r="CE360" t="s">
        <v>276</v>
      </c>
      <c r="CF360" t="s">
        <v>276</v>
      </c>
      <c r="CG360" t="s">
        <v>276</v>
      </c>
      <c r="CH360" t="s">
        <v>276</v>
      </c>
      <c r="CI360" t="s">
        <v>276</v>
      </c>
      <c r="CJ360" t="s">
        <v>276</v>
      </c>
      <c r="CK360" t="s">
        <v>276</v>
      </c>
      <c r="CL360" t="s">
        <v>276</v>
      </c>
      <c r="CM360" t="s">
        <v>276</v>
      </c>
      <c r="CN360" t="s">
        <v>276</v>
      </c>
      <c r="CO360" t="s">
        <v>276</v>
      </c>
      <c r="CP360" t="s">
        <v>276</v>
      </c>
      <c r="CQ360" t="s">
        <v>276</v>
      </c>
      <c r="CR360" t="s">
        <v>276</v>
      </c>
      <c r="CS360" t="s">
        <v>276</v>
      </c>
      <c r="CT360" t="s">
        <v>276</v>
      </c>
      <c r="CU360" t="s">
        <v>276</v>
      </c>
      <c r="CV360" t="s">
        <v>276</v>
      </c>
      <c r="CW360" t="s">
        <v>276</v>
      </c>
      <c r="CX360" t="s">
        <v>276</v>
      </c>
      <c r="CY360" t="s">
        <v>276</v>
      </c>
      <c r="CZ360" t="s">
        <v>276</v>
      </c>
      <c r="DA360" t="s">
        <v>276</v>
      </c>
      <c r="DB360" t="s">
        <v>276</v>
      </c>
      <c r="DC360" t="s">
        <v>276</v>
      </c>
      <c r="DD360" t="s">
        <v>276</v>
      </c>
      <c r="DE360" t="s">
        <v>276</v>
      </c>
    </row>
    <row r="361" spans="1:109">
      <c r="A361">
        <v>360</v>
      </c>
      <c r="B361" t="s">
        <v>272</v>
      </c>
      <c r="C361" t="s">
        <v>2</v>
      </c>
      <c r="D361">
        <v>4</v>
      </c>
      <c r="E361">
        <v>4</v>
      </c>
      <c r="F361" t="s">
        <v>77</v>
      </c>
      <c r="G361" t="s">
        <v>273</v>
      </c>
      <c r="H361">
        <v>2025</v>
      </c>
      <c r="I361">
        <v>2024</v>
      </c>
      <c r="J361">
        <v>0</v>
      </c>
      <c r="K361">
        <v>9999999</v>
      </c>
      <c r="L361">
        <v>0</v>
      </c>
      <c r="M361">
        <v>0</v>
      </c>
      <c r="N361">
        <v>0</v>
      </c>
      <c r="O361">
        <v>0</v>
      </c>
      <c r="P361">
        <v>0</v>
      </c>
      <c r="Q361">
        <v>0</v>
      </c>
      <c r="R361">
        <v>0</v>
      </c>
      <c r="S361">
        <v>0</v>
      </c>
      <c r="T361">
        <v>0</v>
      </c>
      <c r="U361">
        <v>0</v>
      </c>
      <c r="V361">
        <v>0</v>
      </c>
      <c r="W361">
        <v>2.5000000000000001E-2</v>
      </c>
      <c r="X361">
        <v>0</v>
      </c>
      <c r="Y361">
        <v>0</v>
      </c>
      <c r="Z361">
        <v>0</v>
      </c>
      <c r="AA361">
        <v>0</v>
      </c>
      <c r="AB361">
        <v>0</v>
      </c>
      <c r="AC361">
        <v>0</v>
      </c>
      <c r="AD361">
        <v>0</v>
      </c>
      <c r="AE361">
        <v>0</v>
      </c>
      <c r="AF361">
        <v>0</v>
      </c>
      <c r="AG361">
        <v>0</v>
      </c>
      <c r="AH361">
        <v>0</v>
      </c>
      <c r="AI361">
        <v>14600</v>
      </c>
      <c r="AJ361">
        <v>0</v>
      </c>
      <c r="AK361" t="s">
        <v>274</v>
      </c>
      <c r="AL361">
        <v>100</v>
      </c>
      <c r="AM361" t="s">
        <v>275</v>
      </c>
      <c r="AN361" t="s">
        <v>274</v>
      </c>
      <c r="AO361">
        <v>0</v>
      </c>
      <c r="AP361" t="s">
        <v>276</v>
      </c>
      <c r="AQ361" t="s">
        <v>276</v>
      </c>
      <c r="AR361" t="s">
        <v>276</v>
      </c>
      <c r="AS361" t="s">
        <v>276</v>
      </c>
      <c r="AT361" t="s">
        <v>276</v>
      </c>
      <c r="AU361" t="s">
        <v>276</v>
      </c>
      <c r="AV361" t="s">
        <v>276</v>
      </c>
      <c r="AW361">
        <v>25</v>
      </c>
      <c r="AX361">
        <v>17</v>
      </c>
      <c r="AY361">
        <v>19</v>
      </c>
      <c r="AZ361" t="s">
        <v>276</v>
      </c>
      <c r="BA361" t="s">
        <v>276</v>
      </c>
      <c r="BB361" t="s">
        <v>276</v>
      </c>
      <c r="BC361" t="s">
        <v>276</v>
      </c>
      <c r="BD361" t="s">
        <v>276</v>
      </c>
      <c r="BE361" t="s">
        <v>276</v>
      </c>
      <c r="BF361" t="s">
        <v>276</v>
      </c>
      <c r="BG361" t="s">
        <v>276</v>
      </c>
      <c r="BH361" t="s">
        <v>276</v>
      </c>
      <c r="BI361" t="s">
        <v>276</v>
      </c>
      <c r="BJ361" t="s">
        <v>276</v>
      </c>
      <c r="BK361" t="s">
        <v>276</v>
      </c>
      <c r="BL361" t="s">
        <v>276</v>
      </c>
      <c r="BM361" t="s">
        <v>276</v>
      </c>
      <c r="BN361" t="s">
        <v>276</v>
      </c>
      <c r="BO361" t="s">
        <v>276</v>
      </c>
      <c r="BP361" t="s">
        <v>276</v>
      </c>
      <c r="BQ361" t="s">
        <v>276</v>
      </c>
      <c r="BR361" t="s">
        <v>276</v>
      </c>
      <c r="BS361" t="s">
        <v>276</v>
      </c>
      <c r="BT361" t="s">
        <v>276</v>
      </c>
      <c r="BU361" t="s">
        <v>276</v>
      </c>
      <c r="BV361" t="s">
        <v>276</v>
      </c>
      <c r="BW361" t="s">
        <v>276</v>
      </c>
      <c r="BX361" t="s">
        <v>276</v>
      </c>
      <c r="BY361" t="s">
        <v>276</v>
      </c>
      <c r="BZ361" t="s">
        <v>276</v>
      </c>
      <c r="CA361" t="s">
        <v>276</v>
      </c>
      <c r="CB361" t="s">
        <v>276</v>
      </c>
      <c r="CC361" t="s">
        <v>276</v>
      </c>
      <c r="CD361" t="s">
        <v>276</v>
      </c>
      <c r="CE361" t="s">
        <v>276</v>
      </c>
      <c r="CF361" t="s">
        <v>276</v>
      </c>
      <c r="CG361" t="s">
        <v>276</v>
      </c>
      <c r="CH361" t="s">
        <v>276</v>
      </c>
      <c r="CI361" t="s">
        <v>276</v>
      </c>
      <c r="CJ361" t="s">
        <v>276</v>
      </c>
      <c r="CK361" t="s">
        <v>276</v>
      </c>
      <c r="CL361" t="s">
        <v>276</v>
      </c>
      <c r="CM361" t="s">
        <v>276</v>
      </c>
      <c r="CN361" t="s">
        <v>276</v>
      </c>
      <c r="CO361" t="s">
        <v>276</v>
      </c>
      <c r="CP361" t="s">
        <v>276</v>
      </c>
      <c r="CQ361" t="s">
        <v>276</v>
      </c>
      <c r="CR361" t="s">
        <v>276</v>
      </c>
      <c r="CS361" t="s">
        <v>276</v>
      </c>
      <c r="CT361" t="s">
        <v>276</v>
      </c>
      <c r="CU361" t="s">
        <v>276</v>
      </c>
      <c r="CV361" t="s">
        <v>276</v>
      </c>
      <c r="CW361" t="s">
        <v>276</v>
      </c>
      <c r="CX361" t="s">
        <v>276</v>
      </c>
      <c r="CY361" t="s">
        <v>276</v>
      </c>
      <c r="CZ361" t="s">
        <v>276</v>
      </c>
      <c r="DA361" t="s">
        <v>276</v>
      </c>
      <c r="DB361" t="s">
        <v>276</v>
      </c>
      <c r="DC361" t="s">
        <v>276</v>
      </c>
      <c r="DD361" t="s">
        <v>276</v>
      </c>
      <c r="DE361" t="s">
        <v>276</v>
      </c>
    </row>
    <row r="362" spans="1:109">
      <c r="A362">
        <v>361</v>
      </c>
      <c r="B362" t="s">
        <v>272</v>
      </c>
      <c r="C362" t="s">
        <v>3</v>
      </c>
      <c r="D362">
        <v>5</v>
      </c>
      <c r="E362">
        <v>4</v>
      </c>
      <c r="F362" t="s">
        <v>77</v>
      </c>
      <c r="G362" t="s">
        <v>273</v>
      </c>
      <c r="H362">
        <v>2025</v>
      </c>
      <c r="I362">
        <v>2024</v>
      </c>
      <c r="J362">
        <v>0</v>
      </c>
      <c r="K362">
        <v>4400</v>
      </c>
      <c r="L362">
        <v>8800</v>
      </c>
      <c r="M362">
        <v>9999999</v>
      </c>
      <c r="N362">
        <v>0</v>
      </c>
      <c r="O362">
        <v>0</v>
      </c>
      <c r="P362">
        <v>0</v>
      </c>
      <c r="Q362">
        <v>0</v>
      </c>
      <c r="R362">
        <v>0</v>
      </c>
      <c r="S362">
        <v>0</v>
      </c>
      <c r="T362">
        <v>0</v>
      </c>
      <c r="U362">
        <v>0</v>
      </c>
      <c r="V362">
        <v>0</v>
      </c>
      <c r="W362">
        <v>0.02</v>
      </c>
      <c r="X362">
        <v>0.04</v>
      </c>
      <c r="Y362">
        <v>4.3999999999999997E-2</v>
      </c>
      <c r="Z362">
        <v>0</v>
      </c>
      <c r="AA362">
        <v>0</v>
      </c>
      <c r="AB362">
        <v>0</v>
      </c>
      <c r="AC362">
        <v>0</v>
      </c>
      <c r="AD362">
        <v>0</v>
      </c>
      <c r="AE362">
        <v>0</v>
      </c>
      <c r="AF362">
        <v>0</v>
      </c>
      <c r="AG362">
        <v>0</v>
      </c>
      <c r="AH362">
        <v>0</v>
      </c>
      <c r="AI362">
        <v>2340</v>
      </c>
      <c r="AJ362">
        <v>29</v>
      </c>
      <c r="AK362" t="s">
        <v>275</v>
      </c>
      <c r="AL362">
        <v>29</v>
      </c>
      <c r="AM362" t="s">
        <v>275</v>
      </c>
      <c r="AN362" t="s">
        <v>274</v>
      </c>
      <c r="AO362">
        <v>0</v>
      </c>
      <c r="AP362" t="s">
        <v>276</v>
      </c>
      <c r="AQ362" t="s">
        <v>276</v>
      </c>
      <c r="AR362" t="s">
        <v>276</v>
      </c>
      <c r="AS362" t="s">
        <v>276</v>
      </c>
      <c r="AT362" t="s">
        <v>276</v>
      </c>
      <c r="AU362" t="s">
        <v>276</v>
      </c>
      <c r="AV362" t="s">
        <v>276</v>
      </c>
      <c r="AW362" t="s">
        <v>276</v>
      </c>
      <c r="AX362" t="s">
        <v>276</v>
      </c>
      <c r="AY362" t="s">
        <v>276</v>
      </c>
      <c r="AZ362">
        <v>0</v>
      </c>
      <c r="BA362">
        <v>5300</v>
      </c>
      <c r="BB362">
        <v>10600</v>
      </c>
      <c r="BC362">
        <v>15100</v>
      </c>
      <c r="BD362">
        <v>25000</v>
      </c>
      <c r="BE362">
        <v>87000</v>
      </c>
      <c r="BF362">
        <v>0</v>
      </c>
      <c r="BG362">
        <v>0.02</v>
      </c>
      <c r="BH362">
        <v>0.03</v>
      </c>
      <c r="BI362">
        <v>3.4000000000000002E-2</v>
      </c>
      <c r="BJ362">
        <v>4.3999999999999997E-2</v>
      </c>
      <c r="BK362" t="s">
        <v>276</v>
      </c>
      <c r="BL362" t="s">
        <v>276</v>
      </c>
      <c r="BM362" t="s">
        <v>276</v>
      </c>
      <c r="BN362" t="s">
        <v>276</v>
      </c>
      <c r="BO362" t="s">
        <v>276</v>
      </c>
      <c r="BP362" t="s">
        <v>276</v>
      </c>
      <c r="BQ362" t="s">
        <v>276</v>
      </c>
      <c r="BR362" t="s">
        <v>276</v>
      </c>
      <c r="BS362" t="s">
        <v>276</v>
      </c>
      <c r="BT362" t="s">
        <v>276</v>
      </c>
      <c r="BU362" t="s">
        <v>276</v>
      </c>
      <c r="BV362" t="s">
        <v>276</v>
      </c>
      <c r="BW362" t="s">
        <v>276</v>
      </c>
      <c r="BX362" t="s">
        <v>276</v>
      </c>
      <c r="BY362" t="s">
        <v>276</v>
      </c>
      <c r="BZ362" t="s">
        <v>276</v>
      </c>
      <c r="CA362" t="s">
        <v>276</v>
      </c>
      <c r="CB362" t="s">
        <v>276</v>
      </c>
      <c r="CC362" t="s">
        <v>276</v>
      </c>
      <c r="CD362" t="s">
        <v>276</v>
      </c>
      <c r="CE362" t="s">
        <v>276</v>
      </c>
      <c r="CF362" t="s">
        <v>276</v>
      </c>
      <c r="CG362" t="s">
        <v>276</v>
      </c>
      <c r="CH362" t="s">
        <v>276</v>
      </c>
      <c r="CI362" t="s">
        <v>276</v>
      </c>
      <c r="CJ362" t="s">
        <v>276</v>
      </c>
      <c r="CK362" t="s">
        <v>276</v>
      </c>
      <c r="CL362" t="s">
        <v>276</v>
      </c>
      <c r="CM362" t="s">
        <v>276</v>
      </c>
      <c r="CN362" t="s">
        <v>276</v>
      </c>
      <c r="CO362" t="s">
        <v>276</v>
      </c>
      <c r="CP362" t="s">
        <v>276</v>
      </c>
      <c r="CQ362" t="s">
        <v>276</v>
      </c>
      <c r="CR362" t="s">
        <v>276</v>
      </c>
      <c r="CS362" t="s">
        <v>276</v>
      </c>
      <c r="CT362" t="s">
        <v>276</v>
      </c>
      <c r="CU362" t="s">
        <v>276</v>
      </c>
      <c r="CV362" t="s">
        <v>276</v>
      </c>
      <c r="CW362" t="s">
        <v>276</v>
      </c>
      <c r="CX362">
        <v>87000</v>
      </c>
      <c r="CY362">
        <v>90800</v>
      </c>
      <c r="CZ362">
        <v>380</v>
      </c>
      <c r="DA362">
        <v>0.1</v>
      </c>
      <c r="DB362" t="s">
        <v>276</v>
      </c>
      <c r="DC362" t="s">
        <v>276</v>
      </c>
      <c r="DD362" t="s">
        <v>276</v>
      </c>
      <c r="DE362" t="s">
        <v>276</v>
      </c>
    </row>
    <row r="363" spans="1:109">
      <c r="A363">
        <v>362</v>
      </c>
      <c r="B363" t="s">
        <v>272</v>
      </c>
      <c r="C363" t="s">
        <v>4</v>
      </c>
      <c r="D363">
        <v>6</v>
      </c>
      <c r="E363">
        <v>4</v>
      </c>
      <c r="F363" t="s">
        <v>77</v>
      </c>
      <c r="G363" t="s">
        <v>273</v>
      </c>
      <c r="H363">
        <v>2025</v>
      </c>
      <c r="I363">
        <v>2024</v>
      </c>
      <c r="J363">
        <v>0</v>
      </c>
      <c r="K363">
        <v>10412</v>
      </c>
      <c r="L363">
        <v>24684</v>
      </c>
      <c r="M363">
        <v>38959</v>
      </c>
      <c r="N363">
        <v>54081</v>
      </c>
      <c r="O363">
        <v>68350</v>
      </c>
      <c r="P363">
        <v>349137</v>
      </c>
      <c r="Q363">
        <v>418961</v>
      </c>
      <c r="R363">
        <v>698271</v>
      </c>
      <c r="S363" s="78">
        <v>1000000</v>
      </c>
      <c r="T363">
        <v>9999999</v>
      </c>
      <c r="U363">
        <v>0</v>
      </c>
      <c r="V363">
        <v>0</v>
      </c>
      <c r="W363">
        <v>0.01</v>
      </c>
      <c r="X363">
        <v>0.02</v>
      </c>
      <c r="Y363">
        <v>0.04</v>
      </c>
      <c r="Z363">
        <v>0.06</v>
      </c>
      <c r="AA363">
        <v>0.08</v>
      </c>
      <c r="AB363">
        <v>9.2999999999999999E-2</v>
      </c>
      <c r="AC363">
        <v>0.10299999999999999</v>
      </c>
      <c r="AD363">
        <v>0.113</v>
      </c>
      <c r="AE363">
        <v>0.123</v>
      </c>
      <c r="AF363">
        <v>0.13300000000000001</v>
      </c>
      <c r="AG363">
        <v>0</v>
      </c>
      <c r="AH363">
        <v>0</v>
      </c>
      <c r="AI363">
        <v>5363</v>
      </c>
      <c r="AJ363">
        <v>144</v>
      </c>
      <c r="AK363" t="s">
        <v>275</v>
      </c>
      <c r="AL363">
        <v>446</v>
      </c>
      <c r="AM363" t="s">
        <v>275</v>
      </c>
      <c r="AN363" t="s">
        <v>274</v>
      </c>
      <c r="AO363">
        <v>0</v>
      </c>
      <c r="AP363" t="s">
        <v>276</v>
      </c>
      <c r="AQ363" t="s">
        <v>276</v>
      </c>
      <c r="AR363" t="s">
        <v>276</v>
      </c>
      <c r="AS363" t="s">
        <v>276</v>
      </c>
      <c r="AT363" t="s">
        <v>276</v>
      </c>
      <c r="AU363" t="s">
        <v>276</v>
      </c>
      <c r="AV363" t="s">
        <v>276</v>
      </c>
      <c r="AW363" t="s">
        <v>276</v>
      </c>
      <c r="AX363" t="s">
        <v>276</v>
      </c>
      <c r="AY363" t="s">
        <v>276</v>
      </c>
      <c r="AZ363" t="s">
        <v>276</v>
      </c>
      <c r="BA363" t="s">
        <v>276</v>
      </c>
      <c r="BB363" t="s">
        <v>276</v>
      </c>
      <c r="BC363" t="s">
        <v>276</v>
      </c>
      <c r="BD363" t="s">
        <v>276</v>
      </c>
      <c r="BE363" t="s">
        <v>276</v>
      </c>
      <c r="BF363" t="s">
        <v>276</v>
      </c>
      <c r="BG363" t="s">
        <v>276</v>
      </c>
      <c r="BH363" t="s">
        <v>276</v>
      </c>
      <c r="BI363" t="s">
        <v>276</v>
      </c>
      <c r="BJ363" t="s">
        <v>276</v>
      </c>
      <c r="BK363">
        <v>237035</v>
      </c>
      <c r="BL363">
        <v>2.3999999999999998E-3</v>
      </c>
      <c r="BM363" t="s">
        <v>276</v>
      </c>
      <c r="BN363" t="s">
        <v>276</v>
      </c>
      <c r="BO363" t="s">
        <v>276</v>
      </c>
      <c r="BP363" t="s">
        <v>276</v>
      </c>
      <c r="BQ363" t="s">
        <v>276</v>
      </c>
      <c r="BR363" t="s">
        <v>276</v>
      </c>
      <c r="BS363" t="s">
        <v>276</v>
      </c>
      <c r="BT363" t="s">
        <v>276</v>
      </c>
      <c r="BU363" t="s">
        <v>276</v>
      </c>
      <c r="BV363" t="s">
        <v>276</v>
      </c>
      <c r="BW363" t="s">
        <v>276</v>
      </c>
      <c r="BX363" t="s">
        <v>276</v>
      </c>
      <c r="BY363" t="s">
        <v>276</v>
      </c>
      <c r="BZ363" t="s">
        <v>276</v>
      </c>
      <c r="CA363" t="s">
        <v>276</v>
      </c>
      <c r="CB363" t="s">
        <v>276</v>
      </c>
      <c r="CC363" t="s">
        <v>276</v>
      </c>
      <c r="CD363" t="s">
        <v>276</v>
      </c>
      <c r="CE363" t="s">
        <v>276</v>
      </c>
      <c r="CF363" t="s">
        <v>276</v>
      </c>
      <c r="CG363" t="s">
        <v>276</v>
      </c>
      <c r="CH363" t="s">
        <v>276</v>
      </c>
      <c r="CI363" t="s">
        <v>276</v>
      </c>
      <c r="CJ363" t="s">
        <v>276</v>
      </c>
      <c r="CK363" t="s">
        <v>276</v>
      </c>
      <c r="CL363" t="s">
        <v>276</v>
      </c>
      <c r="CM363" t="s">
        <v>276</v>
      </c>
      <c r="CN363" t="s">
        <v>276</v>
      </c>
      <c r="CO363" t="s">
        <v>276</v>
      </c>
      <c r="CP363" t="s">
        <v>276</v>
      </c>
      <c r="CQ363" t="s">
        <v>276</v>
      </c>
      <c r="CR363" t="s">
        <v>276</v>
      </c>
      <c r="CS363" t="s">
        <v>276</v>
      </c>
      <c r="CT363" t="s">
        <v>276</v>
      </c>
      <c r="CU363" t="s">
        <v>276</v>
      </c>
      <c r="CV363" t="s">
        <v>276</v>
      </c>
      <c r="CW363" t="s">
        <v>276</v>
      </c>
      <c r="CX363" t="s">
        <v>276</v>
      </c>
      <c r="CY363" t="s">
        <v>276</v>
      </c>
      <c r="CZ363" t="s">
        <v>276</v>
      </c>
      <c r="DA363" t="s">
        <v>276</v>
      </c>
      <c r="DB363" t="s">
        <v>276</v>
      </c>
      <c r="DC363" t="s">
        <v>276</v>
      </c>
      <c r="DD363" t="s">
        <v>276</v>
      </c>
      <c r="DE363" t="s">
        <v>276</v>
      </c>
    </row>
    <row r="364" spans="1:109">
      <c r="A364">
        <v>363</v>
      </c>
      <c r="B364" t="s">
        <v>272</v>
      </c>
      <c r="C364" t="s">
        <v>5</v>
      </c>
      <c r="D364">
        <v>8</v>
      </c>
      <c r="E364">
        <v>4</v>
      </c>
      <c r="F364" t="s">
        <v>77</v>
      </c>
      <c r="G364" t="s">
        <v>273</v>
      </c>
      <c r="H364">
        <v>2025</v>
      </c>
      <c r="I364">
        <v>2024</v>
      </c>
      <c r="J364">
        <v>0</v>
      </c>
      <c r="K364">
        <v>9999999</v>
      </c>
      <c r="L364">
        <v>0</v>
      </c>
      <c r="M364">
        <v>0</v>
      </c>
      <c r="N364">
        <v>0</v>
      </c>
      <c r="O364">
        <v>0</v>
      </c>
      <c r="P364">
        <v>0</v>
      </c>
      <c r="Q364">
        <v>0</v>
      </c>
      <c r="R364">
        <v>0</v>
      </c>
      <c r="S364">
        <v>0</v>
      </c>
      <c r="T364">
        <v>0</v>
      </c>
      <c r="U364">
        <v>0</v>
      </c>
      <c r="V364">
        <v>0</v>
      </c>
      <c r="W364">
        <v>4.3999999999999997E-2</v>
      </c>
      <c r="X364">
        <v>0</v>
      </c>
      <c r="Y364">
        <v>0</v>
      </c>
      <c r="Z364">
        <v>0</v>
      </c>
      <c r="AA364">
        <v>0</v>
      </c>
      <c r="AB364">
        <v>0</v>
      </c>
      <c r="AC364">
        <v>0</v>
      </c>
      <c r="AD364">
        <v>0</v>
      </c>
      <c r="AE364">
        <v>0</v>
      </c>
      <c r="AF364">
        <v>0</v>
      </c>
      <c r="AG364">
        <v>0</v>
      </c>
      <c r="AH364">
        <v>0</v>
      </c>
      <c r="AI364">
        <v>14600</v>
      </c>
      <c r="AJ364">
        <v>0</v>
      </c>
      <c r="AK364" t="s">
        <v>274</v>
      </c>
      <c r="AL364">
        <v>0</v>
      </c>
      <c r="AM364" t="s">
        <v>274</v>
      </c>
      <c r="AN364" t="s">
        <v>274</v>
      </c>
      <c r="AO364">
        <v>0</v>
      </c>
      <c r="AP364" t="s">
        <v>276</v>
      </c>
      <c r="AQ364" t="s">
        <v>276</v>
      </c>
      <c r="AR364" t="s">
        <v>276</v>
      </c>
      <c r="AS364" t="s">
        <v>276</v>
      </c>
      <c r="AT364" t="s">
        <v>276</v>
      </c>
      <c r="AU364" t="s">
        <v>276</v>
      </c>
      <c r="AV364" t="s">
        <v>276</v>
      </c>
      <c r="AW364" t="s">
        <v>276</v>
      </c>
      <c r="AX364" t="s">
        <v>276</v>
      </c>
      <c r="AY364" t="s">
        <v>276</v>
      </c>
      <c r="AZ364" t="s">
        <v>276</v>
      </c>
      <c r="BA364" t="s">
        <v>276</v>
      </c>
      <c r="BB364" t="s">
        <v>276</v>
      </c>
      <c r="BC364" t="s">
        <v>276</v>
      </c>
      <c r="BD364" t="s">
        <v>276</v>
      </c>
      <c r="BE364" t="s">
        <v>276</v>
      </c>
      <c r="BF364" t="s">
        <v>276</v>
      </c>
      <c r="BG364" t="s">
        <v>276</v>
      </c>
      <c r="BH364" t="s">
        <v>276</v>
      </c>
      <c r="BI364" t="s">
        <v>276</v>
      </c>
      <c r="BJ364" t="s">
        <v>276</v>
      </c>
      <c r="BK364" t="s">
        <v>276</v>
      </c>
      <c r="BL364" t="s">
        <v>276</v>
      </c>
      <c r="BM364" t="s">
        <v>276</v>
      </c>
      <c r="BN364" t="s">
        <v>276</v>
      </c>
      <c r="BO364" t="s">
        <v>276</v>
      </c>
      <c r="BP364" t="s">
        <v>276</v>
      </c>
      <c r="BQ364" t="s">
        <v>276</v>
      </c>
      <c r="BR364" t="s">
        <v>276</v>
      </c>
      <c r="BS364" t="s">
        <v>276</v>
      </c>
      <c r="BT364" t="s">
        <v>276</v>
      </c>
      <c r="BU364" t="s">
        <v>276</v>
      </c>
      <c r="BV364" t="s">
        <v>276</v>
      </c>
      <c r="BW364" t="s">
        <v>276</v>
      </c>
      <c r="BX364" t="s">
        <v>276</v>
      </c>
      <c r="BY364" t="s">
        <v>276</v>
      </c>
      <c r="BZ364" t="s">
        <v>276</v>
      </c>
      <c r="CA364" t="s">
        <v>276</v>
      </c>
      <c r="CB364" t="s">
        <v>276</v>
      </c>
      <c r="CC364" t="s">
        <v>276</v>
      </c>
      <c r="CD364" t="s">
        <v>276</v>
      </c>
      <c r="CE364" t="s">
        <v>276</v>
      </c>
      <c r="CF364" t="s">
        <v>276</v>
      </c>
      <c r="CG364" t="s">
        <v>276</v>
      </c>
      <c r="CH364" t="s">
        <v>276</v>
      </c>
      <c r="CI364" t="s">
        <v>276</v>
      </c>
      <c r="CJ364" t="s">
        <v>276</v>
      </c>
      <c r="CK364" t="s">
        <v>276</v>
      </c>
      <c r="CL364" t="s">
        <v>276</v>
      </c>
      <c r="CM364" t="s">
        <v>276</v>
      </c>
      <c r="CN364" t="s">
        <v>276</v>
      </c>
      <c r="CO364" t="s">
        <v>276</v>
      </c>
      <c r="CP364" t="s">
        <v>276</v>
      </c>
      <c r="CQ364" t="s">
        <v>276</v>
      </c>
      <c r="CR364" t="s">
        <v>276</v>
      </c>
      <c r="CS364" t="s">
        <v>276</v>
      </c>
      <c r="CT364" t="s">
        <v>276</v>
      </c>
      <c r="CU364" t="s">
        <v>276</v>
      </c>
      <c r="CV364" t="s">
        <v>276</v>
      </c>
      <c r="CW364" t="s">
        <v>276</v>
      </c>
      <c r="CX364" t="s">
        <v>276</v>
      </c>
      <c r="CY364" t="s">
        <v>276</v>
      </c>
      <c r="CZ364" t="s">
        <v>276</v>
      </c>
      <c r="DA364" t="s">
        <v>276</v>
      </c>
      <c r="DB364" t="s">
        <v>276</v>
      </c>
      <c r="DC364" t="s">
        <v>276</v>
      </c>
      <c r="DD364" t="s">
        <v>276</v>
      </c>
      <c r="DE364" t="s">
        <v>276</v>
      </c>
    </row>
    <row r="365" spans="1:109">
      <c r="A365">
        <v>364</v>
      </c>
      <c r="B365" t="s">
        <v>272</v>
      </c>
      <c r="C365" t="s">
        <v>6</v>
      </c>
      <c r="D365">
        <v>9</v>
      </c>
      <c r="E365">
        <v>4</v>
      </c>
      <c r="F365" t="s">
        <v>77</v>
      </c>
      <c r="G365" t="s">
        <v>273</v>
      </c>
      <c r="H365">
        <v>2025</v>
      </c>
      <c r="I365">
        <v>2024</v>
      </c>
      <c r="J365">
        <v>0</v>
      </c>
      <c r="K365">
        <v>10000</v>
      </c>
      <c r="L365">
        <v>50000</v>
      </c>
      <c r="M365" s="78">
        <v>100000</v>
      </c>
      <c r="N365" s="78">
        <v>200000</v>
      </c>
      <c r="O365">
        <v>250000</v>
      </c>
      <c r="P365" s="78">
        <v>500000</v>
      </c>
      <c r="Q365">
        <v>9999999</v>
      </c>
      <c r="R365">
        <v>0</v>
      </c>
      <c r="S365">
        <v>0</v>
      </c>
      <c r="T365">
        <v>0</v>
      </c>
      <c r="U365">
        <v>0</v>
      </c>
      <c r="V365">
        <v>0</v>
      </c>
      <c r="W365">
        <v>0.02</v>
      </c>
      <c r="X365">
        <v>4.4999999999999998E-2</v>
      </c>
      <c r="Y365">
        <v>5.5E-2</v>
      </c>
      <c r="Z365">
        <v>0.06</v>
      </c>
      <c r="AA365">
        <v>6.5000000000000002E-2</v>
      </c>
      <c r="AB365">
        <v>6.9000000000000006E-2</v>
      </c>
      <c r="AC365">
        <v>6.9900000000000004E-2</v>
      </c>
      <c r="AD365">
        <v>0</v>
      </c>
      <c r="AE365">
        <v>0</v>
      </c>
      <c r="AF365">
        <v>0</v>
      </c>
      <c r="AG365">
        <v>0</v>
      </c>
      <c r="AH365">
        <v>0</v>
      </c>
      <c r="AI365">
        <v>0</v>
      </c>
      <c r="AJ365">
        <v>15000</v>
      </c>
      <c r="AK365" t="s">
        <v>274</v>
      </c>
      <c r="AL365">
        <v>0</v>
      </c>
      <c r="AM365" t="s">
        <v>274</v>
      </c>
      <c r="AN365" t="s">
        <v>274</v>
      </c>
      <c r="AO365">
        <v>0</v>
      </c>
      <c r="AP365" t="s">
        <v>276</v>
      </c>
      <c r="AQ365" t="s">
        <v>276</v>
      </c>
      <c r="AR365" t="s">
        <v>276</v>
      </c>
      <c r="AS365" t="s">
        <v>276</v>
      </c>
      <c r="AT365" t="s">
        <v>276</v>
      </c>
      <c r="AU365" t="s">
        <v>276</v>
      </c>
      <c r="AV365" t="s">
        <v>276</v>
      </c>
      <c r="AW365" t="s">
        <v>276</v>
      </c>
      <c r="AX365" t="s">
        <v>276</v>
      </c>
      <c r="AY365" t="s">
        <v>276</v>
      </c>
      <c r="AZ365" t="s">
        <v>276</v>
      </c>
      <c r="BA365" t="s">
        <v>276</v>
      </c>
      <c r="BB365" t="s">
        <v>276</v>
      </c>
      <c r="BC365" t="s">
        <v>276</v>
      </c>
      <c r="BD365" t="s">
        <v>276</v>
      </c>
      <c r="BE365" t="s">
        <v>276</v>
      </c>
      <c r="BF365" t="s">
        <v>276</v>
      </c>
      <c r="BG365" t="s">
        <v>276</v>
      </c>
      <c r="BH365" t="s">
        <v>276</v>
      </c>
      <c r="BI365" t="s">
        <v>276</v>
      </c>
      <c r="BJ365" t="s">
        <v>276</v>
      </c>
      <c r="BK365" t="s">
        <v>276</v>
      </c>
      <c r="BL365" t="s">
        <v>276</v>
      </c>
      <c r="BM365">
        <v>56500</v>
      </c>
      <c r="BN365">
        <v>105000</v>
      </c>
      <c r="BO365" s="78">
        <v>200000</v>
      </c>
      <c r="BP365">
        <v>5000</v>
      </c>
      <c r="BQ365">
        <v>5000</v>
      </c>
      <c r="BR365">
        <v>5000</v>
      </c>
      <c r="BS365">
        <v>1000</v>
      </c>
      <c r="BT365">
        <v>25</v>
      </c>
      <c r="BU365">
        <v>90</v>
      </c>
      <c r="BV365">
        <v>250</v>
      </c>
      <c r="BW365" t="s">
        <v>276</v>
      </c>
      <c r="BX365">
        <v>30000</v>
      </c>
      <c r="BY365">
        <v>1</v>
      </c>
      <c r="BZ365" t="s">
        <v>276</v>
      </c>
      <c r="CA365" t="s">
        <v>276</v>
      </c>
      <c r="CB365" t="s">
        <v>276</v>
      </c>
      <c r="CC365" t="s">
        <v>276</v>
      </c>
      <c r="CD365" t="s">
        <v>276</v>
      </c>
      <c r="CE365" t="s">
        <v>276</v>
      </c>
      <c r="CF365" t="s">
        <v>276</v>
      </c>
      <c r="CG365" t="s">
        <v>276</v>
      </c>
      <c r="CH365" t="s">
        <v>276</v>
      </c>
      <c r="CI365" t="s">
        <v>276</v>
      </c>
      <c r="CJ365" t="s">
        <v>276</v>
      </c>
      <c r="CK365" t="s">
        <v>276</v>
      </c>
      <c r="CL365" t="s">
        <v>276</v>
      </c>
      <c r="CM365" t="s">
        <v>276</v>
      </c>
      <c r="CN365" t="s">
        <v>276</v>
      </c>
      <c r="CO365" t="s">
        <v>276</v>
      </c>
      <c r="CP365" t="s">
        <v>276</v>
      </c>
      <c r="CQ365" t="s">
        <v>276</v>
      </c>
      <c r="CR365" t="s">
        <v>276</v>
      </c>
      <c r="CS365" t="s">
        <v>276</v>
      </c>
      <c r="CT365" t="s">
        <v>276</v>
      </c>
      <c r="CU365" t="s">
        <v>276</v>
      </c>
      <c r="CV365" t="s">
        <v>276</v>
      </c>
      <c r="CW365" t="s">
        <v>276</v>
      </c>
      <c r="CX365" t="s">
        <v>276</v>
      </c>
      <c r="CY365" t="s">
        <v>276</v>
      </c>
      <c r="CZ365" t="s">
        <v>276</v>
      </c>
      <c r="DA365" t="s">
        <v>276</v>
      </c>
      <c r="DB365" s="78">
        <v>500000</v>
      </c>
      <c r="DC365">
        <v>5000</v>
      </c>
      <c r="DD365">
        <v>50</v>
      </c>
      <c r="DE365">
        <v>3150</v>
      </c>
    </row>
    <row r="366" spans="1:109">
      <c r="A366">
        <v>365</v>
      </c>
      <c r="B366" t="s">
        <v>272</v>
      </c>
      <c r="C366" t="s">
        <v>7</v>
      </c>
      <c r="D366">
        <v>10</v>
      </c>
      <c r="E366">
        <v>4</v>
      </c>
      <c r="F366" t="s">
        <v>77</v>
      </c>
      <c r="G366" t="s">
        <v>273</v>
      </c>
      <c r="H366">
        <v>2025</v>
      </c>
      <c r="I366">
        <v>2024</v>
      </c>
      <c r="J366">
        <v>2000</v>
      </c>
      <c r="K366">
        <v>5000</v>
      </c>
      <c r="L366">
        <v>10000</v>
      </c>
      <c r="M366">
        <v>20000</v>
      </c>
      <c r="N366">
        <v>25000</v>
      </c>
      <c r="O366">
        <v>60000</v>
      </c>
      <c r="P366">
        <v>9999999</v>
      </c>
      <c r="Q366">
        <v>0</v>
      </c>
      <c r="R366">
        <v>0</v>
      </c>
      <c r="S366">
        <v>0</v>
      </c>
      <c r="T366">
        <v>0</v>
      </c>
      <c r="U366">
        <v>0</v>
      </c>
      <c r="V366">
        <v>0</v>
      </c>
      <c r="W366">
        <v>2.1999999999999999E-2</v>
      </c>
      <c r="X366">
        <v>3.9E-2</v>
      </c>
      <c r="Y366">
        <v>4.8000000000000001E-2</v>
      </c>
      <c r="Z366">
        <v>5.1999999999999998E-2</v>
      </c>
      <c r="AA366">
        <v>5.5500000000000001E-2</v>
      </c>
      <c r="AB366">
        <v>6.6000000000000003E-2</v>
      </c>
      <c r="AC366">
        <v>0</v>
      </c>
      <c r="AD366">
        <v>0</v>
      </c>
      <c r="AE366">
        <v>0</v>
      </c>
      <c r="AF366">
        <v>0</v>
      </c>
      <c r="AG366">
        <v>0</v>
      </c>
      <c r="AH366">
        <v>0</v>
      </c>
      <c r="AI366">
        <v>3250</v>
      </c>
      <c r="AJ366">
        <v>110</v>
      </c>
      <c r="AK366" t="s">
        <v>275</v>
      </c>
      <c r="AL366">
        <v>110</v>
      </c>
      <c r="AM366" t="s">
        <v>275</v>
      </c>
      <c r="AN366" t="s">
        <v>274</v>
      </c>
      <c r="AO366">
        <v>0</v>
      </c>
      <c r="AP366" t="s">
        <v>276</v>
      </c>
      <c r="AQ366" t="s">
        <v>276</v>
      </c>
      <c r="AR366" t="s">
        <v>276</v>
      </c>
      <c r="AS366" t="s">
        <v>276</v>
      </c>
      <c r="AT366" t="s">
        <v>276</v>
      </c>
      <c r="AU366" t="s">
        <v>276</v>
      </c>
      <c r="AV366" t="s">
        <v>276</v>
      </c>
      <c r="AW366" t="s">
        <v>276</v>
      </c>
      <c r="AX366" t="s">
        <v>276</v>
      </c>
      <c r="AY366" t="s">
        <v>276</v>
      </c>
      <c r="AZ366" t="s">
        <v>276</v>
      </c>
      <c r="BA366" t="s">
        <v>276</v>
      </c>
      <c r="BB366" t="s">
        <v>276</v>
      </c>
      <c r="BC366" t="s">
        <v>276</v>
      </c>
      <c r="BD366" t="s">
        <v>276</v>
      </c>
      <c r="BE366" t="s">
        <v>276</v>
      </c>
      <c r="BF366" t="s">
        <v>276</v>
      </c>
      <c r="BG366" t="s">
        <v>276</v>
      </c>
      <c r="BH366" t="s">
        <v>276</v>
      </c>
      <c r="BI366" t="s">
        <v>276</v>
      </c>
      <c r="BJ366" t="s">
        <v>276</v>
      </c>
      <c r="BK366" t="s">
        <v>276</v>
      </c>
      <c r="BL366" t="s">
        <v>276</v>
      </c>
      <c r="BM366" t="s">
        <v>276</v>
      </c>
      <c r="BN366" t="s">
        <v>276</v>
      </c>
      <c r="BO366" t="s">
        <v>276</v>
      </c>
      <c r="BP366" t="s">
        <v>276</v>
      </c>
      <c r="BQ366" t="s">
        <v>276</v>
      </c>
      <c r="BR366" t="s">
        <v>276</v>
      </c>
      <c r="BS366" t="s">
        <v>276</v>
      </c>
      <c r="BT366" t="s">
        <v>276</v>
      </c>
      <c r="BU366" t="s">
        <v>276</v>
      </c>
      <c r="BV366" t="s">
        <v>276</v>
      </c>
      <c r="BW366" t="s">
        <v>276</v>
      </c>
      <c r="BX366" t="s">
        <v>276</v>
      </c>
      <c r="BY366" t="s">
        <v>276</v>
      </c>
      <c r="BZ366" t="s">
        <v>276</v>
      </c>
      <c r="CA366" t="s">
        <v>276</v>
      </c>
      <c r="CB366" t="s">
        <v>276</v>
      </c>
      <c r="CC366" t="s">
        <v>276</v>
      </c>
      <c r="CD366" t="s">
        <v>276</v>
      </c>
      <c r="CE366" t="s">
        <v>276</v>
      </c>
      <c r="CF366" t="s">
        <v>276</v>
      </c>
      <c r="CG366" t="s">
        <v>276</v>
      </c>
      <c r="CH366" t="s">
        <v>276</v>
      </c>
      <c r="CI366" t="s">
        <v>276</v>
      </c>
      <c r="CJ366" t="s">
        <v>276</v>
      </c>
      <c r="CK366" t="s">
        <v>276</v>
      </c>
      <c r="CL366" t="s">
        <v>276</v>
      </c>
      <c r="CM366" t="s">
        <v>276</v>
      </c>
      <c r="CN366" t="s">
        <v>276</v>
      </c>
      <c r="CO366" t="s">
        <v>276</v>
      </c>
      <c r="CP366" t="s">
        <v>276</v>
      </c>
      <c r="CQ366" t="s">
        <v>276</v>
      </c>
      <c r="CR366" t="s">
        <v>276</v>
      </c>
      <c r="CS366" t="s">
        <v>276</v>
      </c>
      <c r="CT366" t="s">
        <v>276</v>
      </c>
      <c r="CU366" t="s">
        <v>276</v>
      </c>
      <c r="CV366" t="s">
        <v>276</v>
      </c>
      <c r="CW366" t="s">
        <v>276</v>
      </c>
      <c r="CX366" t="s">
        <v>276</v>
      </c>
      <c r="CY366" t="s">
        <v>276</v>
      </c>
      <c r="CZ366" t="s">
        <v>276</v>
      </c>
      <c r="DA366" t="s">
        <v>276</v>
      </c>
      <c r="DB366" t="s">
        <v>276</v>
      </c>
      <c r="DC366" t="s">
        <v>276</v>
      </c>
      <c r="DD366" t="s">
        <v>276</v>
      </c>
      <c r="DE366" t="s">
        <v>276</v>
      </c>
    </row>
    <row r="367" spans="1:109">
      <c r="A367">
        <v>366</v>
      </c>
      <c r="B367" t="s">
        <v>272</v>
      </c>
      <c r="C367" t="s">
        <v>8</v>
      </c>
      <c r="D367">
        <v>12</v>
      </c>
      <c r="E367">
        <v>4</v>
      </c>
      <c r="F367" t="s">
        <v>77</v>
      </c>
      <c r="G367" t="s">
        <v>273</v>
      </c>
      <c r="H367">
        <v>2025</v>
      </c>
      <c r="I367">
        <v>2024</v>
      </c>
      <c r="J367">
        <v>0</v>
      </c>
      <c r="K367">
        <v>9999999</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t="s">
        <v>274</v>
      </c>
      <c r="AL367">
        <v>0</v>
      </c>
      <c r="AM367" t="s">
        <v>274</v>
      </c>
      <c r="AN367" t="s">
        <v>274</v>
      </c>
      <c r="AO367">
        <v>0</v>
      </c>
      <c r="AP367" t="s">
        <v>276</v>
      </c>
      <c r="AQ367" t="s">
        <v>276</v>
      </c>
      <c r="AR367" t="s">
        <v>276</v>
      </c>
      <c r="AS367" t="s">
        <v>276</v>
      </c>
      <c r="AT367" t="s">
        <v>276</v>
      </c>
      <c r="AU367" t="s">
        <v>276</v>
      </c>
      <c r="AV367" t="s">
        <v>276</v>
      </c>
      <c r="AW367" t="s">
        <v>276</v>
      </c>
      <c r="AX367" t="s">
        <v>276</v>
      </c>
      <c r="AY367" t="s">
        <v>276</v>
      </c>
      <c r="AZ367" t="s">
        <v>276</v>
      </c>
      <c r="BA367" t="s">
        <v>276</v>
      </c>
      <c r="BB367" t="s">
        <v>276</v>
      </c>
      <c r="BC367" t="s">
        <v>276</v>
      </c>
      <c r="BD367" t="s">
        <v>276</v>
      </c>
      <c r="BE367" t="s">
        <v>276</v>
      </c>
      <c r="BF367" t="s">
        <v>276</v>
      </c>
      <c r="BG367" t="s">
        <v>276</v>
      </c>
      <c r="BH367" t="s">
        <v>276</v>
      </c>
      <c r="BI367" t="s">
        <v>276</v>
      </c>
      <c r="BJ367" t="s">
        <v>276</v>
      </c>
      <c r="BK367" t="s">
        <v>276</v>
      </c>
      <c r="BL367" t="s">
        <v>276</v>
      </c>
      <c r="BM367" t="s">
        <v>276</v>
      </c>
      <c r="BN367" t="s">
        <v>276</v>
      </c>
      <c r="BO367" t="s">
        <v>276</v>
      </c>
      <c r="BP367" t="s">
        <v>276</v>
      </c>
      <c r="BQ367" t="s">
        <v>276</v>
      </c>
      <c r="BR367" t="s">
        <v>276</v>
      </c>
      <c r="BS367" t="s">
        <v>276</v>
      </c>
      <c r="BT367" t="s">
        <v>276</v>
      </c>
      <c r="BU367" t="s">
        <v>276</v>
      </c>
      <c r="BV367" t="s">
        <v>276</v>
      </c>
      <c r="BW367" t="s">
        <v>276</v>
      </c>
      <c r="BX367" t="s">
        <v>276</v>
      </c>
      <c r="BY367" t="s">
        <v>276</v>
      </c>
      <c r="BZ367" t="s">
        <v>276</v>
      </c>
      <c r="CA367" t="s">
        <v>276</v>
      </c>
      <c r="CB367" t="s">
        <v>276</v>
      </c>
      <c r="CC367" t="s">
        <v>276</v>
      </c>
      <c r="CD367" t="s">
        <v>276</v>
      </c>
      <c r="CE367" t="s">
        <v>276</v>
      </c>
      <c r="CF367" t="s">
        <v>276</v>
      </c>
      <c r="CG367" t="s">
        <v>276</v>
      </c>
      <c r="CH367" t="s">
        <v>276</v>
      </c>
      <c r="CI367" t="s">
        <v>276</v>
      </c>
      <c r="CJ367" t="s">
        <v>276</v>
      </c>
      <c r="CK367" t="s">
        <v>276</v>
      </c>
      <c r="CL367" t="s">
        <v>276</v>
      </c>
      <c r="CM367" t="s">
        <v>276</v>
      </c>
      <c r="CN367" t="s">
        <v>276</v>
      </c>
      <c r="CO367" t="s">
        <v>276</v>
      </c>
      <c r="CP367" t="s">
        <v>276</v>
      </c>
      <c r="CQ367" t="s">
        <v>276</v>
      </c>
      <c r="CR367" t="s">
        <v>276</v>
      </c>
      <c r="CS367" t="s">
        <v>276</v>
      </c>
      <c r="CT367" t="s">
        <v>276</v>
      </c>
      <c r="CU367" t="s">
        <v>276</v>
      </c>
      <c r="CV367" t="s">
        <v>276</v>
      </c>
      <c r="CW367" t="s">
        <v>276</v>
      </c>
      <c r="CX367" t="s">
        <v>276</v>
      </c>
      <c r="CY367" t="s">
        <v>276</v>
      </c>
      <c r="CZ367" t="s">
        <v>276</v>
      </c>
      <c r="DA367" t="s">
        <v>276</v>
      </c>
      <c r="DB367" t="s">
        <v>276</v>
      </c>
      <c r="DC367" t="s">
        <v>276</v>
      </c>
      <c r="DD367" t="s">
        <v>276</v>
      </c>
      <c r="DE367" t="s">
        <v>276</v>
      </c>
    </row>
    <row r="368" spans="1:109">
      <c r="A368">
        <v>367</v>
      </c>
      <c r="B368" t="s">
        <v>272</v>
      </c>
      <c r="C368" t="s">
        <v>9</v>
      </c>
      <c r="D368">
        <v>13</v>
      </c>
      <c r="E368">
        <v>4</v>
      </c>
      <c r="F368" t="s">
        <v>77</v>
      </c>
      <c r="G368" t="s">
        <v>273</v>
      </c>
      <c r="H368">
        <v>2025</v>
      </c>
      <c r="I368">
        <v>2024</v>
      </c>
      <c r="J368">
        <v>0</v>
      </c>
      <c r="K368">
        <v>9999999</v>
      </c>
      <c r="L368">
        <v>0</v>
      </c>
      <c r="M368">
        <v>0</v>
      </c>
      <c r="N368">
        <v>0</v>
      </c>
      <c r="O368">
        <v>0</v>
      </c>
      <c r="P368">
        <v>0</v>
      </c>
      <c r="Q368">
        <v>0</v>
      </c>
      <c r="R368">
        <v>0</v>
      </c>
      <c r="S368">
        <v>0</v>
      </c>
      <c r="T368">
        <v>0</v>
      </c>
      <c r="U368">
        <v>0</v>
      </c>
      <c r="V368">
        <v>0</v>
      </c>
      <c r="W368">
        <v>5.4899999999999997E-2</v>
      </c>
      <c r="X368">
        <v>0</v>
      </c>
      <c r="Y368">
        <v>0</v>
      </c>
      <c r="Z368">
        <v>0</v>
      </c>
      <c r="AA368">
        <v>0</v>
      </c>
      <c r="AB368">
        <v>0</v>
      </c>
      <c r="AC368">
        <v>0</v>
      </c>
      <c r="AD368">
        <v>0</v>
      </c>
      <c r="AE368">
        <v>0</v>
      </c>
      <c r="AF368">
        <v>0</v>
      </c>
      <c r="AG368">
        <v>0</v>
      </c>
      <c r="AH368">
        <v>0</v>
      </c>
      <c r="AI368">
        <v>12000</v>
      </c>
      <c r="AJ368">
        <v>0</v>
      </c>
      <c r="AK368" t="s">
        <v>274</v>
      </c>
      <c r="AL368">
        <v>3000</v>
      </c>
      <c r="AM368" t="s">
        <v>274</v>
      </c>
      <c r="AN368" t="s">
        <v>274</v>
      </c>
      <c r="AO368">
        <v>0</v>
      </c>
      <c r="AP368" t="s">
        <v>276</v>
      </c>
      <c r="AQ368" t="s">
        <v>276</v>
      </c>
      <c r="AR368" t="s">
        <v>276</v>
      </c>
      <c r="AS368" t="s">
        <v>276</v>
      </c>
      <c r="AT368" t="s">
        <v>276</v>
      </c>
      <c r="AU368" t="s">
        <v>276</v>
      </c>
      <c r="AV368" t="s">
        <v>276</v>
      </c>
      <c r="AW368" t="s">
        <v>276</v>
      </c>
      <c r="AX368" t="s">
        <v>276</v>
      </c>
      <c r="AY368" t="s">
        <v>276</v>
      </c>
      <c r="AZ368" t="s">
        <v>276</v>
      </c>
      <c r="BA368" t="s">
        <v>276</v>
      </c>
      <c r="BB368" t="s">
        <v>276</v>
      </c>
      <c r="BC368" t="s">
        <v>276</v>
      </c>
      <c r="BD368" t="s">
        <v>276</v>
      </c>
      <c r="BE368" t="s">
        <v>276</v>
      </c>
      <c r="BF368" t="s">
        <v>276</v>
      </c>
      <c r="BG368" t="s">
        <v>276</v>
      </c>
      <c r="BH368" t="s">
        <v>276</v>
      </c>
      <c r="BI368" t="s">
        <v>276</v>
      </c>
      <c r="BJ368" t="s">
        <v>276</v>
      </c>
      <c r="BK368" t="s">
        <v>276</v>
      </c>
      <c r="BL368" t="s">
        <v>276</v>
      </c>
      <c r="BM368" t="s">
        <v>276</v>
      </c>
      <c r="BN368" t="s">
        <v>276</v>
      </c>
      <c r="BO368" t="s">
        <v>276</v>
      </c>
      <c r="BP368" t="s">
        <v>276</v>
      </c>
      <c r="BQ368" t="s">
        <v>276</v>
      </c>
      <c r="BR368" t="s">
        <v>276</v>
      </c>
      <c r="BS368" t="s">
        <v>276</v>
      </c>
      <c r="BT368" t="s">
        <v>276</v>
      </c>
      <c r="BU368" t="s">
        <v>276</v>
      </c>
      <c r="BV368" t="s">
        <v>276</v>
      </c>
      <c r="BW368" t="s">
        <v>276</v>
      </c>
      <c r="BX368" t="s">
        <v>276</v>
      </c>
      <c r="BY368" t="s">
        <v>276</v>
      </c>
      <c r="BZ368" t="s">
        <v>276</v>
      </c>
      <c r="CA368" t="s">
        <v>276</v>
      </c>
      <c r="CB368" t="s">
        <v>276</v>
      </c>
      <c r="CC368" t="s">
        <v>276</v>
      </c>
      <c r="CD368" t="s">
        <v>276</v>
      </c>
      <c r="CE368" t="s">
        <v>276</v>
      </c>
      <c r="CF368" t="s">
        <v>276</v>
      </c>
      <c r="CG368" t="s">
        <v>276</v>
      </c>
      <c r="CH368" t="s">
        <v>276</v>
      </c>
      <c r="CI368" t="s">
        <v>276</v>
      </c>
      <c r="CJ368" t="s">
        <v>276</v>
      </c>
      <c r="CK368" t="s">
        <v>276</v>
      </c>
      <c r="CL368" t="s">
        <v>276</v>
      </c>
      <c r="CM368" t="s">
        <v>276</v>
      </c>
      <c r="CN368" t="s">
        <v>276</v>
      </c>
      <c r="CO368" t="s">
        <v>276</v>
      </c>
      <c r="CP368" t="s">
        <v>276</v>
      </c>
      <c r="CQ368" t="s">
        <v>276</v>
      </c>
      <c r="CR368" t="s">
        <v>276</v>
      </c>
      <c r="CS368" t="s">
        <v>276</v>
      </c>
      <c r="CT368" t="s">
        <v>276</v>
      </c>
      <c r="CU368" t="s">
        <v>276</v>
      </c>
      <c r="CV368" t="s">
        <v>276</v>
      </c>
      <c r="CW368" t="s">
        <v>276</v>
      </c>
      <c r="CX368" t="s">
        <v>276</v>
      </c>
      <c r="CY368" t="s">
        <v>276</v>
      </c>
      <c r="CZ368" t="s">
        <v>276</v>
      </c>
      <c r="DA368" t="s">
        <v>276</v>
      </c>
      <c r="DB368" t="s">
        <v>276</v>
      </c>
      <c r="DC368" t="s">
        <v>276</v>
      </c>
      <c r="DD368" t="s">
        <v>276</v>
      </c>
      <c r="DE368" t="s">
        <v>276</v>
      </c>
    </row>
    <row r="369" spans="1:109">
      <c r="A369">
        <v>368</v>
      </c>
      <c r="B369" t="s">
        <v>272</v>
      </c>
      <c r="C369" t="s">
        <v>10</v>
      </c>
      <c r="D369">
        <v>15</v>
      </c>
      <c r="E369">
        <v>4</v>
      </c>
      <c r="F369" t="s">
        <v>77</v>
      </c>
      <c r="G369" t="s">
        <v>273</v>
      </c>
      <c r="H369">
        <v>2025</v>
      </c>
      <c r="I369">
        <v>2024</v>
      </c>
      <c r="J369">
        <v>0</v>
      </c>
      <c r="K369">
        <v>2400</v>
      </c>
      <c r="L369">
        <v>4800</v>
      </c>
      <c r="M369">
        <v>9600</v>
      </c>
      <c r="N369">
        <v>14400</v>
      </c>
      <c r="O369">
        <v>19200</v>
      </c>
      <c r="P369">
        <v>24000</v>
      </c>
      <c r="Q369">
        <v>36000</v>
      </c>
      <c r="R369">
        <v>48000</v>
      </c>
      <c r="S369">
        <v>150000</v>
      </c>
      <c r="T369">
        <v>175000</v>
      </c>
      <c r="U369" s="78">
        <v>200000</v>
      </c>
      <c r="V369">
        <v>9999999</v>
      </c>
      <c r="W369">
        <v>1.4E-2</v>
      </c>
      <c r="X369">
        <v>3.2000000000000001E-2</v>
      </c>
      <c r="Y369">
        <v>5.5E-2</v>
      </c>
      <c r="Z369">
        <v>6.4000000000000001E-2</v>
      </c>
      <c r="AA369">
        <v>6.8000000000000005E-2</v>
      </c>
      <c r="AB369">
        <v>7.1999999999999995E-2</v>
      </c>
      <c r="AC369">
        <v>7.5999999999999998E-2</v>
      </c>
      <c r="AD369">
        <v>7.9000000000000001E-2</v>
      </c>
      <c r="AE369">
        <v>8.2500000000000004E-2</v>
      </c>
      <c r="AF369">
        <v>0.09</v>
      </c>
      <c r="AG369">
        <v>0.1</v>
      </c>
      <c r="AH369">
        <v>0.11</v>
      </c>
      <c r="AI369">
        <v>2200</v>
      </c>
      <c r="AJ369">
        <v>1144</v>
      </c>
      <c r="AK369" t="s">
        <v>274</v>
      </c>
      <c r="AL369">
        <v>1144</v>
      </c>
      <c r="AM369" t="s">
        <v>274</v>
      </c>
      <c r="AN369" t="s">
        <v>274</v>
      </c>
      <c r="AO369">
        <v>0</v>
      </c>
      <c r="AP369" t="s">
        <v>276</v>
      </c>
      <c r="AQ369" t="s">
        <v>276</v>
      </c>
      <c r="AR369" t="s">
        <v>276</v>
      </c>
      <c r="AS369" t="s">
        <v>276</v>
      </c>
      <c r="AT369" t="s">
        <v>276</v>
      </c>
      <c r="AU369" t="s">
        <v>276</v>
      </c>
      <c r="AV369" t="s">
        <v>276</v>
      </c>
      <c r="AW369" t="s">
        <v>276</v>
      </c>
      <c r="AX369" t="s">
        <v>276</v>
      </c>
      <c r="AY369" t="s">
        <v>276</v>
      </c>
      <c r="AZ369" t="s">
        <v>276</v>
      </c>
      <c r="BA369" t="s">
        <v>276</v>
      </c>
      <c r="BB369" t="s">
        <v>276</v>
      </c>
      <c r="BC369" t="s">
        <v>276</v>
      </c>
      <c r="BD369" t="s">
        <v>276</v>
      </c>
      <c r="BE369" t="s">
        <v>276</v>
      </c>
      <c r="BF369" t="s">
        <v>276</v>
      </c>
      <c r="BG369" t="s">
        <v>276</v>
      </c>
      <c r="BH369" t="s">
        <v>276</v>
      </c>
      <c r="BI369" t="s">
        <v>276</v>
      </c>
      <c r="BJ369" t="s">
        <v>276</v>
      </c>
      <c r="BK369" t="s">
        <v>276</v>
      </c>
      <c r="BL369" t="s">
        <v>276</v>
      </c>
      <c r="BM369" t="s">
        <v>276</v>
      </c>
      <c r="BN369" t="s">
        <v>276</v>
      </c>
      <c r="BO369" t="s">
        <v>276</v>
      </c>
      <c r="BP369" t="s">
        <v>276</v>
      </c>
      <c r="BQ369" t="s">
        <v>276</v>
      </c>
      <c r="BR369" t="s">
        <v>276</v>
      </c>
      <c r="BS369" t="s">
        <v>276</v>
      </c>
      <c r="BT369" t="s">
        <v>276</v>
      </c>
      <c r="BU369" t="s">
        <v>276</v>
      </c>
      <c r="BV369" t="s">
        <v>276</v>
      </c>
      <c r="BW369" t="s">
        <v>276</v>
      </c>
      <c r="BX369" t="s">
        <v>276</v>
      </c>
      <c r="BY369" t="s">
        <v>276</v>
      </c>
      <c r="BZ369" t="s">
        <v>276</v>
      </c>
      <c r="CA369" t="s">
        <v>276</v>
      </c>
      <c r="CB369" t="s">
        <v>276</v>
      </c>
      <c r="CC369" t="s">
        <v>276</v>
      </c>
      <c r="CD369" t="s">
        <v>276</v>
      </c>
      <c r="CE369" t="s">
        <v>276</v>
      </c>
      <c r="CF369" t="s">
        <v>276</v>
      </c>
      <c r="CG369" t="s">
        <v>276</v>
      </c>
      <c r="CH369" t="s">
        <v>276</v>
      </c>
      <c r="CI369" t="s">
        <v>276</v>
      </c>
      <c r="CJ369" t="s">
        <v>276</v>
      </c>
      <c r="CK369" t="s">
        <v>276</v>
      </c>
      <c r="CL369" t="s">
        <v>276</v>
      </c>
      <c r="CM369" t="s">
        <v>276</v>
      </c>
      <c r="CN369" t="s">
        <v>276</v>
      </c>
      <c r="CO369" t="s">
        <v>276</v>
      </c>
      <c r="CP369" t="s">
        <v>276</v>
      </c>
      <c r="CQ369" t="s">
        <v>276</v>
      </c>
      <c r="CR369" t="s">
        <v>276</v>
      </c>
      <c r="CS369" t="s">
        <v>276</v>
      </c>
      <c r="CT369" t="s">
        <v>276</v>
      </c>
      <c r="CU369" t="s">
        <v>276</v>
      </c>
      <c r="CV369" t="s">
        <v>276</v>
      </c>
      <c r="CW369" t="s">
        <v>276</v>
      </c>
      <c r="CX369" t="s">
        <v>276</v>
      </c>
      <c r="CY369" t="s">
        <v>276</v>
      </c>
      <c r="CZ369" t="s">
        <v>276</v>
      </c>
      <c r="DA369" t="s">
        <v>276</v>
      </c>
      <c r="DB369" t="s">
        <v>276</v>
      </c>
      <c r="DC369" t="s">
        <v>276</v>
      </c>
      <c r="DD369" t="s">
        <v>276</v>
      </c>
      <c r="DE369" t="s">
        <v>276</v>
      </c>
    </row>
    <row r="370" spans="1:109">
      <c r="A370">
        <v>369</v>
      </c>
      <c r="B370" t="s">
        <v>272</v>
      </c>
      <c r="C370" t="s">
        <v>11</v>
      </c>
      <c r="D370">
        <v>16</v>
      </c>
      <c r="E370">
        <v>4</v>
      </c>
      <c r="F370" t="s">
        <v>77</v>
      </c>
      <c r="G370" t="s">
        <v>273</v>
      </c>
      <c r="H370">
        <v>2025</v>
      </c>
      <c r="I370">
        <v>2024</v>
      </c>
      <c r="J370">
        <v>4489</v>
      </c>
      <c r="K370">
        <v>9999999</v>
      </c>
      <c r="L370">
        <v>0</v>
      </c>
      <c r="M370">
        <v>0</v>
      </c>
      <c r="N370">
        <v>0</v>
      </c>
      <c r="O370">
        <v>0</v>
      </c>
      <c r="P370">
        <v>0</v>
      </c>
      <c r="Q370">
        <v>0</v>
      </c>
      <c r="R370">
        <v>0</v>
      </c>
      <c r="S370">
        <v>0</v>
      </c>
      <c r="T370">
        <v>0</v>
      </c>
      <c r="U370">
        <v>0</v>
      </c>
      <c r="V370">
        <v>0</v>
      </c>
      <c r="W370">
        <v>5.8000000000000003E-2</v>
      </c>
      <c r="X370">
        <v>0</v>
      </c>
      <c r="Y370">
        <v>0</v>
      </c>
      <c r="Z370">
        <v>0</v>
      </c>
      <c r="AA370">
        <v>0</v>
      </c>
      <c r="AB370">
        <v>0</v>
      </c>
      <c r="AC370">
        <v>0</v>
      </c>
      <c r="AD370">
        <v>0</v>
      </c>
      <c r="AE370">
        <v>0</v>
      </c>
      <c r="AF370">
        <v>0</v>
      </c>
      <c r="AG370">
        <v>0</v>
      </c>
      <c r="AH370">
        <v>0</v>
      </c>
      <c r="AI370">
        <v>14600</v>
      </c>
      <c r="AJ370">
        <v>0</v>
      </c>
      <c r="AK370" t="s">
        <v>274</v>
      </c>
      <c r="AL370">
        <v>0</v>
      </c>
      <c r="AM370" t="s">
        <v>274</v>
      </c>
      <c r="AN370" t="s">
        <v>274</v>
      </c>
      <c r="AO370">
        <v>0</v>
      </c>
      <c r="AP370" t="s">
        <v>276</v>
      </c>
      <c r="AQ370" t="s">
        <v>276</v>
      </c>
      <c r="AR370" t="s">
        <v>276</v>
      </c>
      <c r="AS370" t="s">
        <v>276</v>
      </c>
      <c r="AT370" t="s">
        <v>276</v>
      </c>
      <c r="AU370" t="s">
        <v>276</v>
      </c>
      <c r="AV370" t="s">
        <v>276</v>
      </c>
      <c r="AW370" t="s">
        <v>276</v>
      </c>
      <c r="AX370" t="s">
        <v>276</v>
      </c>
      <c r="AY370" t="s">
        <v>276</v>
      </c>
      <c r="AZ370" t="s">
        <v>276</v>
      </c>
      <c r="BA370" t="s">
        <v>276</v>
      </c>
      <c r="BB370" t="s">
        <v>276</v>
      </c>
      <c r="BC370" t="s">
        <v>276</v>
      </c>
      <c r="BD370" t="s">
        <v>276</v>
      </c>
      <c r="BE370" t="s">
        <v>276</v>
      </c>
      <c r="BF370" t="s">
        <v>276</v>
      </c>
      <c r="BG370" t="s">
        <v>276</v>
      </c>
      <c r="BH370" t="s">
        <v>276</v>
      </c>
      <c r="BI370" t="s">
        <v>276</v>
      </c>
      <c r="BJ370" t="s">
        <v>276</v>
      </c>
      <c r="BK370" t="s">
        <v>276</v>
      </c>
      <c r="BL370" t="s">
        <v>276</v>
      </c>
      <c r="BM370" t="s">
        <v>276</v>
      </c>
      <c r="BN370" t="s">
        <v>276</v>
      </c>
      <c r="BO370" t="s">
        <v>276</v>
      </c>
      <c r="BP370" t="s">
        <v>276</v>
      </c>
      <c r="BQ370" t="s">
        <v>276</v>
      </c>
      <c r="BR370" t="s">
        <v>276</v>
      </c>
      <c r="BS370" t="s">
        <v>276</v>
      </c>
      <c r="BT370" t="s">
        <v>276</v>
      </c>
      <c r="BU370" t="s">
        <v>276</v>
      </c>
      <c r="BV370" t="s">
        <v>276</v>
      </c>
      <c r="BW370" t="s">
        <v>276</v>
      </c>
      <c r="BX370" t="s">
        <v>276</v>
      </c>
      <c r="BY370" t="s">
        <v>276</v>
      </c>
      <c r="BZ370" t="s">
        <v>276</v>
      </c>
      <c r="CA370" t="s">
        <v>276</v>
      </c>
      <c r="CB370" t="s">
        <v>276</v>
      </c>
      <c r="CC370" t="s">
        <v>276</v>
      </c>
      <c r="CD370" t="s">
        <v>276</v>
      </c>
      <c r="CE370" t="s">
        <v>276</v>
      </c>
      <c r="CF370" t="s">
        <v>276</v>
      </c>
      <c r="CG370" t="s">
        <v>276</v>
      </c>
      <c r="CH370" t="s">
        <v>276</v>
      </c>
      <c r="CI370" t="s">
        <v>276</v>
      </c>
      <c r="CJ370" t="s">
        <v>276</v>
      </c>
      <c r="CK370" t="s">
        <v>276</v>
      </c>
      <c r="CL370" t="s">
        <v>276</v>
      </c>
      <c r="CM370" t="s">
        <v>276</v>
      </c>
      <c r="CN370" t="s">
        <v>276</v>
      </c>
      <c r="CO370" t="s">
        <v>276</v>
      </c>
      <c r="CP370" t="s">
        <v>276</v>
      </c>
      <c r="CQ370" t="s">
        <v>276</v>
      </c>
      <c r="CR370" t="s">
        <v>276</v>
      </c>
      <c r="CS370" t="s">
        <v>276</v>
      </c>
      <c r="CT370" t="s">
        <v>276</v>
      </c>
      <c r="CU370" t="s">
        <v>276</v>
      </c>
      <c r="CV370" t="s">
        <v>276</v>
      </c>
      <c r="CW370" t="s">
        <v>276</v>
      </c>
      <c r="CX370" t="s">
        <v>276</v>
      </c>
      <c r="CY370" t="s">
        <v>276</v>
      </c>
      <c r="CZ370" t="s">
        <v>276</v>
      </c>
      <c r="DA370" t="s">
        <v>276</v>
      </c>
      <c r="DB370" t="s">
        <v>276</v>
      </c>
      <c r="DC370" t="s">
        <v>276</v>
      </c>
      <c r="DD370" t="s">
        <v>276</v>
      </c>
      <c r="DE370" t="s">
        <v>276</v>
      </c>
    </row>
    <row r="371" spans="1:109">
      <c r="A371">
        <v>370</v>
      </c>
      <c r="B371" t="s">
        <v>272</v>
      </c>
      <c r="C371" t="s">
        <v>12</v>
      </c>
      <c r="D371">
        <v>17</v>
      </c>
      <c r="E371">
        <v>4</v>
      </c>
      <c r="F371" t="s">
        <v>77</v>
      </c>
      <c r="G371" t="s">
        <v>273</v>
      </c>
      <c r="H371">
        <v>2025</v>
      </c>
      <c r="I371">
        <v>2024</v>
      </c>
      <c r="J371">
        <v>0</v>
      </c>
      <c r="K371">
        <v>9999999</v>
      </c>
      <c r="L371">
        <v>0</v>
      </c>
      <c r="M371">
        <v>0</v>
      </c>
      <c r="N371">
        <v>0</v>
      </c>
      <c r="O371">
        <v>0</v>
      </c>
      <c r="P371">
        <v>0</v>
      </c>
      <c r="Q371">
        <v>0</v>
      </c>
      <c r="R371">
        <v>0</v>
      </c>
      <c r="S371">
        <v>0</v>
      </c>
      <c r="T371">
        <v>0</v>
      </c>
      <c r="U371">
        <v>0</v>
      </c>
      <c r="V371">
        <v>0</v>
      </c>
      <c r="W371">
        <v>4.9500000000000002E-2</v>
      </c>
      <c r="X371">
        <v>0</v>
      </c>
      <c r="Y371">
        <v>0</v>
      </c>
      <c r="Z371">
        <v>0</v>
      </c>
      <c r="AA371">
        <v>0</v>
      </c>
      <c r="AB371">
        <v>0</v>
      </c>
      <c r="AC371">
        <v>0</v>
      </c>
      <c r="AD371">
        <v>0</v>
      </c>
      <c r="AE371">
        <v>0</v>
      </c>
      <c r="AF371">
        <v>0</v>
      </c>
      <c r="AG371">
        <v>0</v>
      </c>
      <c r="AH371">
        <v>0</v>
      </c>
      <c r="AI371">
        <v>0</v>
      </c>
      <c r="AJ371">
        <v>2775</v>
      </c>
      <c r="AK371" t="s">
        <v>274</v>
      </c>
      <c r="AL371">
        <v>2775</v>
      </c>
      <c r="AM371" t="s">
        <v>274</v>
      </c>
      <c r="AN371" t="s">
        <v>274</v>
      </c>
      <c r="AO371">
        <v>0</v>
      </c>
      <c r="AP371" t="s">
        <v>276</v>
      </c>
      <c r="AQ371" t="s">
        <v>276</v>
      </c>
      <c r="AR371" t="s">
        <v>276</v>
      </c>
      <c r="AS371" t="s">
        <v>276</v>
      </c>
      <c r="AT371" t="s">
        <v>276</v>
      </c>
      <c r="AU371" t="s">
        <v>276</v>
      </c>
      <c r="AV371" t="s">
        <v>276</v>
      </c>
      <c r="AW371" t="s">
        <v>276</v>
      </c>
      <c r="AX371" t="s">
        <v>276</v>
      </c>
      <c r="AY371" t="s">
        <v>276</v>
      </c>
      <c r="AZ371" t="s">
        <v>276</v>
      </c>
      <c r="BA371" t="s">
        <v>276</v>
      </c>
      <c r="BB371" t="s">
        <v>276</v>
      </c>
      <c r="BC371" t="s">
        <v>276</v>
      </c>
      <c r="BD371" t="s">
        <v>276</v>
      </c>
      <c r="BE371" t="s">
        <v>276</v>
      </c>
      <c r="BF371" t="s">
        <v>276</v>
      </c>
      <c r="BG371" t="s">
        <v>276</v>
      </c>
      <c r="BH371" t="s">
        <v>276</v>
      </c>
      <c r="BI371" t="s">
        <v>276</v>
      </c>
      <c r="BJ371" t="s">
        <v>276</v>
      </c>
      <c r="BK371" t="s">
        <v>276</v>
      </c>
      <c r="BL371" t="s">
        <v>276</v>
      </c>
      <c r="BM371" t="s">
        <v>276</v>
      </c>
      <c r="BN371" t="s">
        <v>276</v>
      </c>
      <c r="BO371" t="s">
        <v>276</v>
      </c>
      <c r="BP371" t="s">
        <v>276</v>
      </c>
      <c r="BQ371" t="s">
        <v>276</v>
      </c>
      <c r="BR371" t="s">
        <v>276</v>
      </c>
      <c r="BS371" t="s">
        <v>276</v>
      </c>
      <c r="BT371" t="s">
        <v>276</v>
      </c>
      <c r="BU371" t="s">
        <v>276</v>
      </c>
      <c r="BV371" t="s">
        <v>276</v>
      </c>
      <c r="BW371" t="s">
        <v>276</v>
      </c>
      <c r="BX371" t="s">
        <v>276</v>
      </c>
      <c r="BY371" t="s">
        <v>276</v>
      </c>
      <c r="BZ371">
        <v>250000</v>
      </c>
      <c r="CA371" t="s">
        <v>276</v>
      </c>
      <c r="CB371" t="s">
        <v>276</v>
      </c>
      <c r="CC371" t="s">
        <v>276</v>
      </c>
      <c r="CD371" t="s">
        <v>276</v>
      </c>
      <c r="CE371" t="s">
        <v>276</v>
      </c>
      <c r="CF371" t="s">
        <v>276</v>
      </c>
      <c r="CG371" t="s">
        <v>276</v>
      </c>
      <c r="CH371" t="s">
        <v>276</v>
      </c>
      <c r="CI371" t="s">
        <v>276</v>
      </c>
      <c r="CJ371" t="s">
        <v>276</v>
      </c>
      <c r="CK371" t="s">
        <v>276</v>
      </c>
      <c r="CL371" t="s">
        <v>276</v>
      </c>
      <c r="CM371" t="s">
        <v>276</v>
      </c>
      <c r="CN371" t="s">
        <v>276</v>
      </c>
      <c r="CO371" t="s">
        <v>276</v>
      </c>
      <c r="CP371" t="s">
        <v>276</v>
      </c>
      <c r="CQ371" t="s">
        <v>276</v>
      </c>
      <c r="CR371" t="s">
        <v>276</v>
      </c>
      <c r="CS371" t="s">
        <v>276</v>
      </c>
      <c r="CT371" t="s">
        <v>276</v>
      </c>
      <c r="CU371" t="s">
        <v>276</v>
      </c>
      <c r="CV371" t="s">
        <v>276</v>
      </c>
      <c r="CW371" t="s">
        <v>276</v>
      </c>
      <c r="CX371" t="s">
        <v>276</v>
      </c>
      <c r="CY371" t="s">
        <v>276</v>
      </c>
      <c r="CZ371" t="s">
        <v>276</v>
      </c>
      <c r="DA371" t="s">
        <v>276</v>
      </c>
      <c r="DB371" t="s">
        <v>276</v>
      </c>
      <c r="DC371" t="s">
        <v>276</v>
      </c>
      <c r="DD371" t="s">
        <v>276</v>
      </c>
      <c r="DE371" t="s">
        <v>276</v>
      </c>
    </row>
    <row r="372" spans="1:109">
      <c r="A372">
        <v>371</v>
      </c>
      <c r="B372" t="s">
        <v>272</v>
      </c>
      <c r="C372" t="s">
        <v>13</v>
      </c>
      <c r="D372">
        <v>18</v>
      </c>
      <c r="E372">
        <v>4</v>
      </c>
      <c r="F372" t="s">
        <v>77</v>
      </c>
      <c r="G372" t="s">
        <v>273</v>
      </c>
      <c r="H372">
        <v>2025</v>
      </c>
      <c r="I372">
        <v>2024</v>
      </c>
      <c r="J372">
        <v>0</v>
      </c>
      <c r="K372">
        <v>9999999</v>
      </c>
      <c r="L372">
        <v>0</v>
      </c>
      <c r="M372">
        <v>0</v>
      </c>
      <c r="N372">
        <v>0</v>
      </c>
      <c r="O372">
        <v>0</v>
      </c>
      <c r="P372">
        <v>0</v>
      </c>
      <c r="Q372">
        <v>0</v>
      </c>
      <c r="R372">
        <v>0</v>
      </c>
      <c r="S372">
        <v>0</v>
      </c>
      <c r="T372">
        <v>0</v>
      </c>
      <c r="U372">
        <v>0</v>
      </c>
      <c r="V372">
        <v>0</v>
      </c>
      <c r="W372">
        <v>3.0499999999999999E-2</v>
      </c>
      <c r="X372">
        <v>0</v>
      </c>
      <c r="Y372">
        <v>0</v>
      </c>
      <c r="Z372">
        <v>0</v>
      </c>
      <c r="AA372">
        <v>0</v>
      </c>
      <c r="AB372">
        <v>0</v>
      </c>
      <c r="AC372">
        <v>0</v>
      </c>
      <c r="AD372">
        <v>0</v>
      </c>
      <c r="AE372">
        <v>0</v>
      </c>
      <c r="AF372">
        <v>0</v>
      </c>
      <c r="AG372">
        <v>0</v>
      </c>
      <c r="AH372">
        <v>0</v>
      </c>
      <c r="AI372">
        <v>0</v>
      </c>
      <c r="AJ372">
        <v>1000</v>
      </c>
      <c r="AK372" t="s">
        <v>274</v>
      </c>
      <c r="AL372">
        <v>1000</v>
      </c>
      <c r="AM372" t="s">
        <v>274</v>
      </c>
      <c r="AN372" t="s">
        <v>274</v>
      </c>
      <c r="AO372">
        <v>0</v>
      </c>
      <c r="AP372" t="s">
        <v>276</v>
      </c>
      <c r="AQ372" t="s">
        <v>276</v>
      </c>
      <c r="AR372" t="s">
        <v>276</v>
      </c>
      <c r="AS372" t="s">
        <v>276</v>
      </c>
      <c r="AT372" t="s">
        <v>276</v>
      </c>
      <c r="AU372" t="s">
        <v>276</v>
      </c>
      <c r="AV372" t="s">
        <v>276</v>
      </c>
      <c r="AW372" t="s">
        <v>276</v>
      </c>
      <c r="AX372" t="s">
        <v>276</v>
      </c>
      <c r="AY372" t="s">
        <v>276</v>
      </c>
      <c r="AZ372" t="s">
        <v>276</v>
      </c>
      <c r="BA372" t="s">
        <v>276</v>
      </c>
      <c r="BB372" t="s">
        <v>276</v>
      </c>
      <c r="BC372" t="s">
        <v>276</v>
      </c>
      <c r="BD372" t="s">
        <v>276</v>
      </c>
      <c r="BE372" t="s">
        <v>276</v>
      </c>
      <c r="BF372" t="s">
        <v>276</v>
      </c>
      <c r="BG372" t="s">
        <v>276</v>
      </c>
      <c r="BH372" t="s">
        <v>276</v>
      </c>
      <c r="BI372" t="s">
        <v>276</v>
      </c>
      <c r="BJ372" t="s">
        <v>276</v>
      </c>
      <c r="BK372" t="s">
        <v>276</v>
      </c>
      <c r="BL372" t="s">
        <v>276</v>
      </c>
      <c r="BM372" t="s">
        <v>276</v>
      </c>
      <c r="BN372" t="s">
        <v>276</v>
      </c>
      <c r="BO372" t="s">
        <v>276</v>
      </c>
      <c r="BP372" t="s">
        <v>276</v>
      </c>
      <c r="BQ372" t="s">
        <v>276</v>
      </c>
      <c r="BR372" t="s">
        <v>276</v>
      </c>
      <c r="BS372" t="s">
        <v>276</v>
      </c>
      <c r="BT372" t="s">
        <v>276</v>
      </c>
      <c r="BU372" t="s">
        <v>276</v>
      </c>
      <c r="BV372" t="s">
        <v>276</v>
      </c>
      <c r="BW372" t="s">
        <v>276</v>
      </c>
      <c r="BX372" t="s">
        <v>276</v>
      </c>
      <c r="BY372" t="s">
        <v>276</v>
      </c>
      <c r="BZ372" t="s">
        <v>276</v>
      </c>
      <c r="CA372" t="s">
        <v>276</v>
      </c>
      <c r="CB372" t="s">
        <v>276</v>
      </c>
      <c r="CC372" t="s">
        <v>276</v>
      </c>
      <c r="CD372" t="s">
        <v>276</v>
      </c>
      <c r="CE372" t="s">
        <v>276</v>
      </c>
      <c r="CF372" t="s">
        <v>276</v>
      </c>
      <c r="CG372" t="s">
        <v>276</v>
      </c>
      <c r="CH372" t="s">
        <v>276</v>
      </c>
      <c r="CI372" t="s">
        <v>276</v>
      </c>
      <c r="CJ372" t="s">
        <v>276</v>
      </c>
      <c r="CK372" t="s">
        <v>276</v>
      </c>
      <c r="CL372" t="s">
        <v>276</v>
      </c>
      <c r="CM372" t="s">
        <v>276</v>
      </c>
      <c r="CN372" t="s">
        <v>276</v>
      </c>
      <c r="CO372" t="s">
        <v>276</v>
      </c>
      <c r="CP372" t="s">
        <v>276</v>
      </c>
      <c r="CQ372" t="s">
        <v>276</v>
      </c>
      <c r="CR372" t="s">
        <v>276</v>
      </c>
      <c r="CS372" t="s">
        <v>276</v>
      </c>
      <c r="CT372" t="s">
        <v>276</v>
      </c>
      <c r="CU372" t="s">
        <v>276</v>
      </c>
      <c r="CV372" t="s">
        <v>276</v>
      </c>
      <c r="CW372" t="s">
        <v>276</v>
      </c>
      <c r="CX372" t="s">
        <v>276</v>
      </c>
      <c r="CY372" t="s">
        <v>276</v>
      </c>
      <c r="CZ372" t="s">
        <v>276</v>
      </c>
      <c r="DA372" t="s">
        <v>276</v>
      </c>
      <c r="DB372" t="s">
        <v>276</v>
      </c>
      <c r="DC372" t="s">
        <v>276</v>
      </c>
      <c r="DD372" t="s">
        <v>276</v>
      </c>
      <c r="DE372" t="s">
        <v>276</v>
      </c>
    </row>
    <row r="373" spans="1:109">
      <c r="A373">
        <v>372</v>
      </c>
      <c r="B373" t="s">
        <v>272</v>
      </c>
      <c r="C373" t="s">
        <v>14</v>
      </c>
      <c r="D373">
        <v>19</v>
      </c>
      <c r="E373">
        <v>4</v>
      </c>
      <c r="F373" t="s">
        <v>77</v>
      </c>
      <c r="G373" t="s">
        <v>273</v>
      </c>
      <c r="H373">
        <v>2025</v>
      </c>
      <c r="I373">
        <v>2024</v>
      </c>
      <c r="J373">
        <v>0</v>
      </c>
      <c r="K373">
        <v>6210</v>
      </c>
      <c r="L373">
        <v>31050</v>
      </c>
      <c r="M373">
        <v>9999999</v>
      </c>
      <c r="N373">
        <v>0</v>
      </c>
      <c r="O373">
        <v>0</v>
      </c>
      <c r="P373">
        <v>0</v>
      </c>
      <c r="Q373">
        <v>0</v>
      </c>
      <c r="R373">
        <v>0</v>
      </c>
      <c r="S373">
        <v>0</v>
      </c>
      <c r="T373">
        <v>0</v>
      </c>
      <c r="U373">
        <v>0</v>
      </c>
      <c r="V373">
        <v>0</v>
      </c>
      <c r="W373">
        <v>4.3999999999999997E-2</v>
      </c>
      <c r="X373">
        <v>4.82E-2</v>
      </c>
      <c r="Y373">
        <v>5.7000000000000002E-2</v>
      </c>
      <c r="Z373">
        <v>0</v>
      </c>
      <c r="AA373">
        <v>0</v>
      </c>
      <c r="AB373">
        <v>0</v>
      </c>
      <c r="AC373">
        <v>0</v>
      </c>
      <c r="AD373">
        <v>0</v>
      </c>
      <c r="AE373">
        <v>0</v>
      </c>
      <c r="AF373">
        <v>0</v>
      </c>
      <c r="AG373">
        <v>0</v>
      </c>
      <c r="AH373">
        <v>0</v>
      </c>
      <c r="AI373">
        <v>0</v>
      </c>
      <c r="AJ373">
        <v>40</v>
      </c>
      <c r="AK373" t="s">
        <v>275</v>
      </c>
      <c r="AL373">
        <v>40</v>
      </c>
      <c r="AM373" t="s">
        <v>275</v>
      </c>
      <c r="AN373" t="s">
        <v>275</v>
      </c>
      <c r="AO373">
        <v>0</v>
      </c>
      <c r="AP373" t="s">
        <v>276</v>
      </c>
      <c r="AQ373" t="s">
        <v>276</v>
      </c>
      <c r="AR373" t="s">
        <v>276</v>
      </c>
      <c r="AS373" t="s">
        <v>276</v>
      </c>
      <c r="AT373" t="s">
        <v>276</v>
      </c>
      <c r="AU373" t="s">
        <v>276</v>
      </c>
      <c r="AV373" t="s">
        <v>276</v>
      </c>
      <c r="AW373" t="s">
        <v>276</v>
      </c>
      <c r="AX373" t="s">
        <v>276</v>
      </c>
      <c r="AY373" t="s">
        <v>276</v>
      </c>
      <c r="AZ373" t="s">
        <v>276</v>
      </c>
      <c r="BA373" t="s">
        <v>276</v>
      </c>
      <c r="BB373" t="s">
        <v>276</v>
      </c>
      <c r="BC373" t="s">
        <v>276</v>
      </c>
      <c r="BD373" t="s">
        <v>276</v>
      </c>
      <c r="BE373" t="s">
        <v>276</v>
      </c>
      <c r="BF373" t="s">
        <v>276</v>
      </c>
      <c r="BG373" t="s">
        <v>276</v>
      </c>
      <c r="BH373" t="s">
        <v>276</v>
      </c>
      <c r="BI373" t="s">
        <v>276</v>
      </c>
      <c r="BJ373" t="s">
        <v>276</v>
      </c>
      <c r="BK373" t="s">
        <v>276</v>
      </c>
      <c r="BL373" t="s">
        <v>276</v>
      </c>
      <c r="BM373" t="s">
        <v>276</v>
      </c>
      <c r="BN373" t="s">
        <v>276</v>
      </c>
      <c r="BO373" t="s">
        <v>276</v>
      </c>
      <c r="BP373" t="s">
        <v>276</v>
      </c>
      <c r="BQ373" t="s">
        <v>276</v>
      </c>
      <c r="BR373" t="s">
        <v>276</v>
      </c>
      <c r="BS373" t="s">
        <v>276</v>
      </c>
      <c r="BT373" t="s">
        <v>276</v>
      </c>
      <c r="BU373" t="s">
        <v>276</v>
      </c>
      <c r="BV373" t="s">
        <v>276</v>
      </c>
      <c r="BW373" t="s">
        <v>276</v>
      </c>
      <c r="BX373" t="s">
        <v>276</v>
      </c>
      <c r="BY373" t="s">
        <v>276</v>
      </c>
      <c r="BZ373" t="s">
        <v>276</v>
      </c>
      <c r="CA373" t="s">
        <v>276</v>
      </c>
      <c r="CB373" t="s">
        <v>276</v>
      </c>
      <c r="CC373" t="s">
        <v>276</v>
      </c>
      <c r="CD373" t="s">
        <v>276</v>
      </c>
      <c r="CE373" t="s">
        <v>276</v>
      </c>
      <c r="CF373" t="s">
        <v>276</v>
      </c>
      <c r="CG373" t="s">
        <v>276</v>
      </c>
      <c r="CH373" t="s">
        <v>276</v>
      </c>
      <c r="CI373" t="s">
        <v>276</v>
      </c>
      <c r="CJ373" t="s">
        <v>276</v>
      </c>
      <c r="CK373" t="s">
        <v>276</v>
      </c>
      <c r="CL373" t="s">
        <v>276</v>
      </c>
      <c r="CM373" t="s">
        <v>276</v>
      </c>
      <c r="CN373" t="s">
        <v>276</v>
      </c>
      <c r="CO373" t="s">
        <v>276</v>
      </c>
      <c r="CP373" t="s">
        <v>276</v>
      </c>
      <c r="CQ373" t="s">
        <v>276</v>
      </c>
      <c r="CR373" t="s">
        <v>276</v>
      </c>
      <c r="CS373" t="s">
        <v>276</v>
      </c>
      <c r="CT373" t="s">
        <v>276</v>
      </c>
      <c r="CU373" t="s">
        <v>276</v>
      </c>
      <c r="CV373" t="s">
        <v>276</v>
      </c>
      <c r="CW373" t="s">
        <v>276</v>
      </c>
      <c r="CX373" t="s">
        <v>276</v>
      </c>
      <c r="CY373" t="s">
        <v>276</v>
      </c>
      <c r="CZ373" t="s">
        <v>276</v>
      </c>
      <c r="DA373" t="s">
        <v>276</v>
      </c>
      <c r="DB373" t="s">
        <v>276</v>
      </c>
      <c r="DC373" t="s">
        <v>276</v>
      </c>
      <c r="DD373" t="s">
        <v>276</v>
      </c>
      <c r="DE373" t="s">
        <v>276</v>
      </c>
    </row>
    <row r="374" spans="1:109">
      <c r="A374">
        <v>373</v>
      </c>
      <c r="B374" t="s">
        <v>272</v>
      </c>
      <c r="C374" t="s">
        <v>15</v>
      </c>
      <c r="D374">
        <v>20</v>
      </c>
      <c r="E374">
        <v>4</v>
      </c>
      <c r="F374" t="s">
        <v>77</v>
      </c>
      <c r="G374" t="s">
        <v>273</v>
      </c>
      <c r="H374">
        <v>2025</v>
      </c>
      <c r="I374">
        <v>2024</v>
      </c>
      <c r="J374">
        <v>0</v>
      </c>
      <c r="K374">
        <v>15000</v>
      </c>
      <c r="L374">
        <v>30000</v>
      </c>
      <c r="M374">
        <v>9999999</v>
      </c>
      <c r="N374">
        <v>0</v>
      </c>
      <c r="O374">
        <v>0</v>
      </c>
      <c r="P374">
        <v>0</v>
      </c>
      <c r="Q374">
        <v>0</v>
      </c>
      <c r="R374">
        <v>0</v>
      </c>
      <c r="S374">
        <v>0</v>
      </c>
      <c r="T374">
        <v>0</v>
      </c>
      <c r="U374">
        <v>0</v>
      </c>
      <c r="V374">
        <v>0</v>
      </c>
      <c r="W374">
        <v>3.1E-2</v>
      </c>
      <c r="X374">
        <v>5.2499999999999998E-2</v>
      </c>
      <c r="Y374">
        <v>5.7000000000000002E-2</v>
      </c>
      <c r="Z374">
        <v>0</v>
      </c>
      <c r="AA374">
        <v>0</v>
      </c>
      <c r="AB374">
        <v>0</v>
      </c>
      <c r="AC374">
        <v>0</v>
      </c>
      <c r="AD374">
        <v>0</v>
      </c>
      <c r="AE374">
        <v>0</v>
      </c>
      <c r="AF374">
        <v>0</v>
      </c>
      <c r="AG374">
        <v>0</v>
      </c>
      <c r="AH374">
        <v>0</v>
      </c>
      <c r="AI374">
        <v>3500</v>
      </c>
      <c r="AJ374">
        <v>2250</v>
      </c>
      <c r="AK374" t="s">
        <v>274</v>
      </c>
      <c r="AL374">
        <v>2250</v>
      </c>
      <c r="AM374" t="s">
        <v>274</v>
      </c>
      <c r="AN374" t="s">
        <v>274</v>
      </c>
      <c r="AO374">
        <v>0</v>
      </c>
      <c r="AP374" t="s">
        <v>276</v>
      </c>
      <c r="AQ374" t="s">
        <v>276</v>
      </c>
      <c r="AR374" t="s">
        <v>276</v>
      </c>
      <c r="AS374" t="s">
        <v>276</v>
      </c>
      <c r="AT374" t="s">
        <v>276</v>
      </c>
      <c r="AU374" t="s">
        <v>276</v>
      </c>
      <c r="AV374" t="s">
        <v>276</v>
      </c>
      <c r="AW374" t="s">
        <v>276</v>
      </c>
      <c r="AX374" t="s">
        <v>276</v>
      </c>
      <c r="AY374" t="s">
        <v>276</v>
      </c>
      <c r="AZ374" t="s">
        <v>276</v>
      </c>
      <c r="BA374" t="s">
        <v>276</v>
      </c>
      <c r="BB374" t="s">
        <v>276</v>
      </c>
      <c r="BC374" t="s">
        <v>276</v>
      </c>
      <c r="BD374" t="s">
        <v>276</v>
      </c>
      <c r="BE374" t="s">
        <v>276</v>
      </c>
      <c r="BF374" t="s">
        <v>276</v>
      </c>
      <c r="BG374" t="s">
        <v>276</v>
      </c>
      <c r="BH374" t="s">
        <v>276</v>
      </c>
      <c r="BI374" t="s">
        <v>276</v>
      </c>
      <c r="BJ374" t="s">
        <v>276</v>
      </c>
      <c r="BK374" t="s">
        <v>276</v>
      </c>
      <c r="BL374" t="s">
        <v>276</v>
      </c>
      <c r="BM374" t="s">
        <v>276</v>
      </c>
      <c r="BN374" t="s">
        <v>276</v>
      </c>
      <c r="BO374" t="s">
        <v>276</v>
      </c>
      <c r="BP374" t="s">
        <v>276</v>
      </c>
      <c r="BQ374" t="s">
        <v>276</v>
      </c>
      <c r="BR374" t="s">
        <v>276</v>
      </c>
      <c r="BS374" t="s">
        <v>276</v>
      </c>
      <c r="BT374" t="s">
        <v>276</v>
      </c>
      <c r="BU374" t="s">
        <v>276</v>
      </c>
      <c r="BV374" t="s">
        <v>276</v>
      </c>
      <c r="BW374" t="s">
        <v>276</v>
      </c>
      <c r="BX374" t="s">
        <v>276</v>
      </c>
      <c r="BY374" t="s">
        <v>276</v>
      </c>
      <c r="BZ374" t="s">
        <v>276</v>
      </c>
      <c r="CA374" t="s">
        <v>276</v>
      </c>
      <c r="CB374" t="s">
        <v>276</v>
      </c>
      <c r="CC374" t="s">
        <v>276</v>
      </c>
      <c r="CD374" t="s">
        <v>276</v>
      </c>
      <c r="CE374" t="s">
        <v>276</v>
      </c>
      <c r="CF374" t="s">
        <v>276</v>
      </c>
      <c r="CG374" t="s">
        <v>276</v>
      </c>
      <c r="CH374" t="s">
        <v>276</v>
      </c>
      <c r="CI374" t="s">
        <v>276</v>
      </c>
      <c r="CJ374" t="s">
        <v>276</v>
      </c>
      <c r="CK374" t="s">
        <v>276</v>
      </c>
      <c r="CL374" t="s">
        <v>276</v>
      </c>
      <c r="CM374" t="s">
        <v>276</v>
      </c>
      <c r="CN374" t="s">
        <v>276</v>
      </c>
      <c r="CO374" t="s">
        <v>276</v>
      </c>
      <c r="CP374" t="s">
        <v>276</v>
      </c>
      <c r="CQ374" t="s">
        <v>276</v>
      </c>
      <c r="CR374" t="s">
        <v>276</v>
      </c>
      <c r="CS374" t="s">
        <v>276</v>
      </c>
      <c r="CT374" t="s">
        <v>276</v>
      </c>
      <c r="CU374" t="s">
        <v>276</v>
      </c>
      <c r="CV374" t="s">
        <v>276</v>
      </c>
      <c r="CW374" t="s">
        <v>276</v>
      </c>
      <c r="CX374" t="s">
        <v>276</v>
      </c>
      <c r="CY374" t="s">
        <v>276</v>
      </c>
      <c r="CZ374" t="s">
        <v>276</v>
      </c>
      <c r="DA374" t="s">
        <v>276</v>
      </c>
      <c r="DB374" t="s">
        <v>276</v>
      </c>
      <c r="DC374" t="s">
        <v>276</v>
      </c>
      <c r="DD374" t="s">
        <v>276</v>
      </c>
      <c r="DE374" t="s">
        <v>276</v>
      </c>
    </row>
    <row r="375" spans="1:109">
      <c r="A375">
        <v>374</v>
      </c>
      <c r="B375" t="s">
        <v>272</v>
      </c>
      <c r="C375" t="s">
        <v>16</v>
      </c>
      <c r="D375">
        <v>21</v>
      </c>
      <c r="E375">
        <v>4</v>
      </c>
      <c r="F375" t="s">
        <v>77</v>
      </c>
      <c r="G375" t="s">
        <v>273</v>
      </c>
      <c r="H375">
        <v>2025</v>
      </c>
      <c r="I375">
        <v>2024</v>
      </c>
      <c r="J375">
        <v>0</v>
      </c>
      <c r="K375">
        <v>9999999</v>
      </c>
      <c r="L375">
        <v>0</v>
      </c>
      <c r="M375">
        <v>0</v>
      </c>
      <c r="N375">
        <v>0</v>
      </c>
      <c r="O375">
        <v>0</v>
      </c>
      <c r="P375">
        <v>0</v>
      </c>
      <c r="Q375">
        <v>0</v>
      </c>
      <c r="R375">
        <v>0</v>
      </c>
      <c r="S375">
        <v>0</v>
      </c>
      <c r="T375">
        <v>0</v>
      </c>
      <c r="U375">
        <v>0</v>
      </c>
      <c r="V375">
        <v>0</v>
      </c>
      <c r="W375">
        <v>0.04</v>
      </c>
      <c r="X375">
        <v>0</v>
      </c>
      <c r="Y375">
        <v>0</v>
      </c>
      <c r="Z375">
        <v>0</v>
      </c>
      <c r="AA375">
        <v>0</v>
      </c>
      <c r="AB375">
        <v>0</v>
      </c>
      <c r="AC375">
        <v>0</v>
      </c>
      <c r="AD375">
        <v>0</v>
      </c>
      <c r="AE375">
        <v>0</v>
      </c>
      <c r="AF375">
        <v>0</v>
      </c>
      <c r="AG375">
        <v>0</v>
      </c>
      <c r="AH375">
        <v>0</v>
      </c>
      <c r="AI375">
        <v>3160</v>
      </c>
      <c r="AJ375">
        <v>0</v>
      </c>
      <c r="AK375" t="s">
        <v>274</v>
      </c>
      <c r="AL375">
        <v>0</v>
      </c>
      <c r="AM375" t="s">
        <v>274</v>
      </c>
      <c r="AN375" t="s">
        <v>274</v>
      </c>
      <c r="AO375">
        <v>0</v>
      </c>
      <c r="AP375" t="s">
        <v>276</v>
      </c>
      <c r="AQ375" t="s">
        <v>276</v>
      </c>
      <c r="AR375" t="s">
        <v>276</v>
      </c>
      <c r="AS375" t="s">
        <v>276</v>
      </c>
      <c r="AT375" t="s">
        <v>276</v>
      </c>
      <c r="AU375" t="s">
        <v>276</v>
      </c>
      <c r="AV375" t="s">
        <v>276</v>
      </c>
      <c r="AW375" t="s">
        <v>276</v>
      </c>
      <c r="AX375" t="s">
        <v>276</v>
      </c>
      <c r="AY375" t="s">
        <v>276</v>
      </c>
      <c r="AZ375" t="s">
        <v>276</v>
      </c>
      <c r="BA375" t="s">
        <v>276</v>
      </c>
      <c r="BB375" t="s">
        <v>276</v>
      </c>
      <c r="BC375" t="s">
        <v>276</v>
      </c>
      <c r="BD375" t="s">
        <v>276</v>
      </c>
      <c r="BE375" t="s">
        <v>276</v>
      </c>
      <c r="BF375" t="s">
        <v>276</v>
      </c>
      <c r="BG375" t="s">
        <v>276</v>
      </c>
      <c r="BH375" t="s">
        <v>276</v>
      </c>
      <c r="BI375" t="s">
        <v>276</v>
      </c>
      <c r="BJ375" t="s">
        <v>276</v>
      </c>
      <c r="BK375" t="s">
        <v>276</v>
      </c>
      <c r="BL375" t="s">
        <v>276</v>
      </c>
      <c r="BM375" t="s">
        <v>276</v>
      </c>
      <c r="BN375" t="s">
        <v>276</v>
      </c>
      <c r="BO375" t="s">
        <v>276</v>
      </c>
      <c r="BP375" t="s">
        <v>276</v>
      </c>
      <c r="BQ375" t="s">
        <v>276</v>
      </c>
      <c r="BR375" t="s">
        <v>276</v>
      </c>
      <c r="BS375" t="s">
        <v>276</v>
      </c>
      <c r="BT375" t="s">
        <v>276</v>
      </c>
      <c r="BU375" t="s">
        <v>276</v>
      </c>
      <c r="BV375" t="s">
        <v>276</v>
      </c>
      <c r="BW375" t="s">
        <v>276</v>
      </c>
      <c r="BX375" t="s">
        <v>276</v>
      </c>
      <c r="BY375" t="s">
        <v>276</v>
      </c>
      <c r="BZ375" t="s">
        <v>276</v>
      </c>
      <c r="CA375" t="s">
        <v>276</v>
      </c>
      <c r="CB375" t="s">
        <v>276</v>
      </c>
      <c r="CC375" t="s">
        <v>276</v>
      </c>
      <c r="CD375" t="s">
        <v>276</v>
      </c>
      <c r="CE375" t="s">
        <v>276</v>
      </c>
      <c r="CF375" t="s">
        <v>276</v>
      </c>
      <c r="CG375" t="s">
        <v>276</v>
      </c>
      <c r="CH375" t="s">
        <v>276</v>
      </c>
      <c r="CI375" t="s">
        <v>276</v>
      </c>
      <c r="CJ375" t="s">
        <v>276</v>
      </c>
      <c r="CK375" t="s">
        <v>276</v>
      </c>
      <c r="CL375" t="s">
        <v>276</v>
      </c>
      <c r="CM375" t="s">
        <v>276</v>
      </c>
      <c r="CN375" t="s">
        <v>276</v>
      </c>
      <c r="CO375" t="s">
        <v>276</v>
      </c>
      <c r="CP375" t="s">
        <v>276</v>
      </c>
      <c r="CQ375" t="s">
        <v>276</v>
      </c>
      <c r="CR375" t="s">
        <v>276</v>
      </c>
      <c r="CS375" t="s">
        <v>276</v>
      </c>
      <c r="CT375" t="s">
        <v>276</v>
      </c>
      <c r="CU375" t="s">
        <v>276</v>
      </c>
      <c r="CV375" t="s">
        <v>276</v>
      </c>
      <c r="CW375" t="s">
        <v>276</v>
      </c>
      <c r="CX375" t="s">
        <v>276</v>
      </c>
      <c r="CY375" t="s">
        <v>276</v>
      </c>
      <c r="CZ375" t="s">
        <v>276</v>
      </c>
      <c r="DA375" t="s">
        <v>276</v>
      </c>
      <c r="DB375" t="s">
        <v>276</v>
      </c>
      <c r="DC375" t="s">
        <v>276</v>
      </c>
      <c r="DD375" t="s">
        <v>276</v>
      </c>
      <c r="DE375" t="s">
        <v>276</v>
      </c>
    </row>
    <row r="376" spans="1:109">
      <c r="A376">
        <v>375</v>
      </c>
      <c r="B376" t="s">
        <v>272</v>
      </c>
      <c r="C376" t="s">
        <v>17</v>
      </c>
      <c r="D376">
        <v>22</v>
      </c>
      <c r="E376">
        <v>4</v>
      </c>
      <c r="F376" t="s">
        <v>77</v>
      </c>
      <c r="G376" t="s">
        <v>273</v>
      </c>
      <c r="H376">
        <v>2025</v>
      </c>
      <c r="I376">
        <v>2024</v>
      </c>
      <c r="J376">
        <v>0</v>
      </c>
      <c r="K376">
        <v>12500</v>
      </c>
      <c r="L376">
        <v>50000</v>
      </c>
      <c r="M376">
        <v>9999999</v>
      </c>
      <c r="N376">
        <v>0</v>
      </c>
      <c r="O376">
        <v>0</v>
      </c>
      <c r="P376">
        <v>0</v>
      </c>
      <c r="Q376">
        <v>0</v>
      </c>
      <c r="R376">
        <v>0</v>
      </c>
      <c r="S376">
        <v>0</v>
      </c>
      <c r="T376">
        <v>0</v>
      </c>
      <c r="U376">
        <v>0</v>
      </c>
      <c r="V376">
        <v>0</v>
      </c>
      <c r="W376">
        <v>1.8499999999999999E-2</v>
      </c>
      <c r="X376">
        <v>3.5000000000000003E-2</v>
      </c>
      <c r="Y376">
        <v>4.2450000000000002E-2</v>
      </c>
      <c r="Z376">
        <v>0</v>
      </c>
      <c r="AA376">
        <v>0</v>
      </c>
      <c r="AB376">
        <v>0</v>
      </c>
      <c r="AC376">
        <v>0</v>
      </c>
      <c r="AD376">
        <v>0</v>
      </c>
      <c r="AE376">
        <v>0</v>
      </c>
      <c r="AF376">
        <v>0</v>
      </c>
      <c r="AG376">
        <v>0</v>
      </c>
      <c r="AH376">
        <v>0</v>
      </c>
      <c r="AI376">
        <v>0</v>
      </c>
      <c r="AJ376">
        <v>4500</v>
      </c>
      <c r="AK376" t="s">
        <v>274</v>
      </c>
      <c r="AL376">
        <v>1000</v>
      </c>
      <c r="AM376" t="s">
        <v>274</v>
      </c>
      <c r="AN376" t="s">
        <v>274</v>
      </c>
      <c r="AO376">
        <v>0</v>
      </c>
      <c r="AP376" t="s">
        <v>276</v>
      </c>
      <c r="AQ376" t="s">
        <v>276</v>
      </c>
      <c r="AR376" t="s">
        <v>276</v>
      </c>
      <c r="AS376" t="s">
        <v>276</v>
      </c>
      <c r="AT376" t="s">
        <v>276</v>
      </c>
      <c r="AU376" t="s">
        <v>276</v>
      </c>
      <c r="AV376" t="s">
        <v>276</v>
      </c>
      <c r="AW376" t="s">
        <v>276</v>
      </c>
      <c r="AX376" t="s">
        <v>276</v>
      </c>
      <c r="AY376" t="s">
        <v>276</v>
      </c>
      <c r="AZ376" t="s">
        <v>276</v>
      </c>
      <c r="BA376" t="s">
        <v>276</v>
      </c>
      <c r="BB376" t="s">
        <v>276</v>
      </c>
      <c r="BC376" t="s">
        <v>276</v>
      </c>
      <c r="BD376" t="s">
        <v>276</v>
      </c>
      <c r="BE376" t="s">
        <v>276</v>
      </c>
      <c r="BF376" t="s">
        <v>276</v>
      </c>
      <c r="BG376" t="s">
        <v>276</v>
      </c>
      <c r="BH376" t="s">
        <v>276</v>
      </c>
      <c r="BI376" t="s">
        <v>276</v>
      </c>
      <c r="BJ376" t="s">
        <v>276</v>
      </c>
      <c r="BK376" t="s">
        <v>276</v>
      </c>
      <c r="BL376" t="s">
        <v>276</v>
      </c>
      <c r="BM376" t="s">
        <v>276</v>
      </c>
      <c r="BN376" t="s">
        <v>276</v>
      </c>
      <c r="BO376" t="s">
        <v>276</v>
      </c>
      <c r="BP376" t="s">
        <v>276</v>
      </c>
      <c r="BQ376" t="s">
        <v>276</v>
      </c>
      <c r="BR376" t="s">
        <v>276</v>
      </c>
      <c r="BS376" t="s">
        <v>276</v>
      </c>
      <c r="BT376" t="s">
        <v>276</v>
      </c>
      <c r="BU376" t="s">
        <v>276</v>
      </c>
      <c r="BV376" t="s">
        <v>276</v>
      </c>
      <c r="BW376" t="s">
        <v>276</v>
      </c>
      <c r="BX376" t="s">
        <v>276</v>
      </c>
      <c r="BY376" t="s">
        <v>276</v>
      </c>
      <c r="BZ376" t="s">
        <v>276</v>
      </c>
      <c r="CA376" t="s">
        <v>276</v>
      </c>
      <c r="CB376" t="s">
        <v>276</v>
      </c>
      <c r="CC376" t="s">
        <v>276</v>
      </c>
      <c r="CD376" t="s">
        <v>276</v>
      </c>
      <c r="CE376" t="s">
        <v>276</v>
      </c>
      <c r="CF376" t="s">
        <v>276</v>
      </c>
      <c r="CG376" t="s">
        <v>276</v>
      </c>
      <c r="CH376" t="s">
        <v>276</v>
      </c>
      <c r="CI376" t="s">
        <v>276</v>
      </c>
      <c r="CJ376" t="s">
        <v>276</v>
      </c>
      <c r="CK376" t="s">
        <v>276</v>
      </c>
      <c r="CL376" t="s">
        <v>276</v>
      </c>
      <c r="CM376" t="s">
        <v>276</v>
      </c>
      <c r="CN376" t="s">
        <v>276</v>
      </c>
      <c r="CO376" t="s">
        <v>276</v>
      </c>
      <c r="CP376" t="s">
        <v>276</v>
      </c>
      <c r="CQ376" t="s">
        <v>276</v>
      </c>
      <c r="CR376" t="s">
        <v>276</v>
      </c>
      <c r="CS376" t="s">
        <v>276</v>
      </c>
      <c r="CT376" t="s">
        <v>276</v>
      </c>
      <c r="CU376" t="s">
        <v>276</v>
      </c>
      <c r="CV376" t="s">
        <v>276</v>
      </c>
      <c r="CW376" t="s">
        <v>276</v>
      </c>
      <c r="CX376" t="s">
        <v>276</v>
      </c>
      <c r="CY376" t="s">
        <v>276</v>
      </c>
      <c r="CZ376" t="s">
        <v>276</v>
      </c>
      <c r="DA376" t="s">
        <v>276</v>
      </c>
      <c r="DB376" t="s">
        <v>276</v>
      </c>
      <c r="DC376" t="s">
        <v>276</v>
      </c>
      <c r="DD376" t="s">
        <v>276</v>
      </c>
      <c r="DE376" t="s">
        <v>276</v>
      </c>
    </row>
    <row r="377" spans="1:109">
      <c r="A377">
        <v>376</v>
      </c>
      <c r="B377" t="s">
        <v>272</v>
      </c>
      <c r="C377" t="s">
        <v>18</v>
      </c>
      <c r="D377">
        <v>23</v>
      </c>
      <c r="E377">
        <v>4</v>
      </c>
      <c r="F377" t="s">
        <v>77</v>
      </c>
      <c r="G377" t="s">
        <v>273</v>
      </c>
      <c r="H377">
        <v>2025</v>
      </c>
      <c r="I377">
        <v>2024</v>
      </c>
      <c r="J377">
        <v>0</v>
      </c>
      <c r="K377">
        <v>26050</v>
      </c>
      <c r="L377">
        <v>61600</v>
      </c>
      <c r="M377">
        <v>9999999</v>
      </c>
      <c r="N377">
        <v>0</v>
      </c>
      <c r="O377">
        <v>0</v>
      </c>
      <c r="P377">
        <v>0</v>
      </c>
      <c r="Q377">
        <v>0</v>
      </c>
      <c r="R377">
        <v>0</v>
      </c>
      <c r="S377">
        <v>0</v>
      </c>
      <c r="T377">
        <v>0</v>
      </c>
      <c r="U377">
        <v>0</v>
      </c>
      <c r="V377">
        <v>0</v>
      </c>
      <c r="W377">
        <v>5.8000000000000003E-2</v>
      </c>
      <c r="X377">
        <v>6.7500000000000004E-2</v>
      </c>
      <c r="Y377">
        <v>7.1499999999999994E-2</v>
      </c>
      <c r="Z377">
        <v>0</v>
      </c>
      <c r="AA377">
        <v>0</v>
      </c>
      <c r="AB377">
        <v>0</v>
      </c>
      <c r="AC377">
        <v>0</v>
      </c>
      <c r="AD377">
        <v>0</v>
      </c>
      <c r="AE377">
        <v>0</v>
      </c>
      <c r="AF377">
        <v>0</v>
      </c>
      <c r="AG377">
        <v>0</v>
      </c>
      <c r="AH377">
        <v>0</v>
      </c>
      <c r="AI377">
        <v>14600</v>
      </c>
      <c r="AJ377">
        <v>5000</v>
      </c>
      <c r="AK377" t="s">
        <v>274</v>
      </c>
      <c r="AL377">
        <v>300</v>
      </c>
      <c r="AM377" t="s">
        <v>275</v>
      </c>
      <c r="AN377" t="s">
        <v>274</v>
      </c>
      <c r="AO377">
        <v>0</v>
      </c>
      <c r="AP377" t="s">
        <v>276</v>
      </c>
      <c r="AQ377" t="s">
        <v>276</v>
      </c>
      <c r="AR377" t="s">
        <v>276</v>
      </c>
      <c r="AS377" t="s">
        <v>276</v>
      </c>
      <c r="AT377" t="s">
        <v>276</v>
      </c>
      <c r="AU377" t="s">
        <v>276</v>
      </c>
      <c r="AV377" t="s">
        <v>276</v>
      </c>
      <c r="AW377" t="s">
        <v>276</v>
      </c>
      <c r="AX377" t="s">
        <v>276</v>
      </c>
      <c r="AY377" t="s">
        <v>276</v>
      </c>
      <c r="AZ377" t="s">
        <v>276</v>
      </c>
      <c r="BA377" t="s">
        <v>276</v>
      </c>
      <c r="BB377" t="s">
        <v>276</v>
      </c>
      <c r="BC377" t="s">
        <v>276</v>
      </c>
      <c r="BD377" t="s">
        <v>276</v>
      </c>
      <c r="BE377" t="s">
        <v>276</v>
      </c>
      <c r="BF377" t="s">
        <v>276</v>
      </c>
      <c r="BG377" t="s">
        <v>276</v>
      </c>
      <c r="BH377" t="s">
        <v>276</v>
      </c>
      <c r="BI377" t="s">
        <v>276</v>
      </c>
      <c r="BJ377" t="s">
        <v>276</v>
      </c>
      <c r="BK377" t="s">
        <v>276</v>
      </c>
      <c r="BL377" t="s">
        <v>276</v>
      </c>
      <c r="BM377" t="s">
        <v>276</v>
      </c>
      <c r="BN377" t="s">
        <v>276</v>
      </c>
      <c r="BO377" t="s">
        <v>276</v>
      </c>
      <c r="BP377" t="s">
        <v>276</v>
      </c>
      <c r="BQ377" t="s">
        <v>276</v>
      </c>
      <c r="BR377" t="s">
        <v>276</v>
      </c>
      <c r="BS377" t="s">
        <v>276</v>
      </c>
      <c r="BT377" t="s">
        <v>276</v>
      </c>
      <c r="BU377" t="s">
        <v>276</v>
      </c>
      <c r="BV377" t="s">
        <v>276</v>
      </c>
      <c r="BW377" t="s">
        <v>276</v>
      </c>
      <c r="BX377" t="s">
        <v>276</v>
      </c>
      <c r="BY377" t="s">
        <v>276</v>
      </c>
      <c r="BZ377" t="s">
        <v>276</v>
      </c>
      <c r="CA377" t="s">
        <v>276</v>
      </c>
      <c r="CB377" t="s">
        <v>276</v>
      </c>
      <c r="CC377" t="s">
        <v>276</v>
      </c>
      <c r="CD377" t="s">
        <v>276</v>
      </c>
      <c r="CE377" t="s">
        <v>276</v>
      </c>
      <c r="CF377" t="s">
        <v>276</v>
      </c>
      <c r="CG377" t="s">
        <v>276</v>
      </c>
      <c r="CH377" t="s">
        <v>276</v>
      </c>
      <c r="CI377" t="s">
        <v>276</v>
      </c>
      <c r="CJ377" t="s">
        <v>276</v>
      </c>
      <c r="CK377" t="s">
        <v>276</v>
      </c>
      <c r="CL377" t="s">
        <v>276</v>
      </c>
      <c r="CM377" t="s">
        <v>276</v>
      </c>
      <c r="CN377" t="s">
        <v>276</v>
      </c>
      <c r="CO377" t="s">
        <v>276</v>
      </c>
      <c r="CP377" t="s">
        <v>276</v>
      </c>
      <c r="CQ377" t="s">
        <v>276</v>
      </c>
      <c r="CR377" t="s">
        <v>276</v>
      </c>
      <c r="CS377" t="s">
        <v>276</v>
      </c>
      <c r="CT377" t="s">
        <v>276</v>
      </c>
      <c r="CU377" t="s">
        <v>276</v>
      </c>
      <c r="CV377" t="s">
        <v>276</v>
      </c>
      <c r="CW377" t="s">
        <v>276</v>
      </c>
      <c r="CX377" t="s">
        <v>276</v>
      </c>
      <c r="CY377" t="s">
        <v>276</v>
      </c>
      <c r="CZ377" t="s">
        <v>276</v>
      </c>
      <c r="DA377" t="s">
        <v>276</v>
      </c>
      <c r="DB377" t="s">
        <v>276</v>
      </c>
      <c r="DC377" t="s">
        <v>276</v>
      </c>
      <c r="DD377" t="s">
        <v>276</v>
      </c>
      <c r="DE377" t="s">
        <v>276</v>
      </c>
    </row>
    <row r="378" spans="1:109">
      <c r="A378">
        <v>377</v>
      </c>
      <c r="B378" t="s">
        <v>272</v>
      </c>
      <c r="C378" t="s">
        <v>19</v>
      </c>
      <c r="D378">
        <v>24</v>
      </c>
      <c r="E378">
        <v>4</v>
      </c>
      <c r="F378" t="s">
        <v>77</v>
      </c>
      <c r="G378" t="s">
        <v>273</v>
      </c>
      <c r="H378">
        <v>2025</v>
      </c>
      <c r="I378">
        <v>2024</v>
      </c>
      <c r="J378">
        <v>0</v>
      </c>
      <c r="K378">
        <v>1000</v>
      </c>
      <c r="L378">
        <v>2000</v>
      </c>
      <c r="M378">
        <v>3000</v>
      </c>
      <c r="N378" s="78">
        <v>100000</v>
      </c>
      <c r="O378">
        <v>125000</v>
      </c>
      <c r="P378">
        <v>150000</v>
      </c>
      <c r="Q378">
        <v>250000</v>
      </c>
      <c r="R378">
        <v>9999999</v>
      </c>
      <c r="S378">
        <v>0</v>
      </c>
      <c r="T378">
        <v>0</v>
      </c>
      <c r="U378">
        <v>0</v>
      </c>
      <c r="V378">
        <v>0</v>
      </c>
      <c r="W378">
        <v>0.02</v>
      </c>
      <c r="X378">
        <v>0.03</v>
      </c>
      <c r="Y378">
        <v>0.04</v>
      </c>
      <c r="Z378">
        <v>4.7500000000000001E-2</v>
      </c>
      <c r="AA378">
        <v>0.05</v>
      </c>
      <c r="AB378">
        <v>5.2499999999999998E-2</v>
      </c>
      <c r="AC378">
        <v>5.5E-2</v>
      </c>
      <c r="AD378">
        <v>5.7500000000000002E-2</v>
      </c>
      <c r="AE378">
        <v>0</v>
      </c>
      <c r="AF378">
        <v>0</v>
      </c>
      <c r="AG378">
        <v>0</v>
      </c>
      <c r="AH378">
        <v>0</v>
      </c>
      <c r="AI378">
        <v>2550</v>
      </c>
      <c r="AJ378">
        <v>3200</v>
      </c>
      <c r="AK378" t="s">
        <v>274</v>
      </c>
      <c r="AL378">
        <v>3200</v>
      </c>
      <c r="AM378" t="s">
        <v>274</v>
      </c>
      <c r="AN378" t="s">
        <v>274</v>
      </c>
      <c r="AO378">
        <v>0</v>
      </c>
      <c r="AP378" t="s">
        <v>276</v>
      </c>
      <c r="AQ378" t="s">
        <v>276</v>
      </c>
      <c r="AR378" t="s">
        <v>276</v>
      </c>
      <c r="AS378" t="s">
        <v>276</v>
      </c>
      <c r="AT378" t="s">
        <v>276</v>
      </c>
      <c r="AU378" t="s">
        <v>276</v>
      </c>
      <c r="AV378" t="s">
        <v>276</v>
      </c>
      <c r="AW378" t="s">
        <v>276</v>
      </c>
      <c r="AX378" t="s">
        <v>276</v>
      </c>
      <c r="AY378" t="s">
        <v>276</v>
      </c>
      <c r="AZ378" t="s">
        <v>276</v>
      </c>
      <c r="BA378" t="s">
        <v>276</v>
      </c>
      <c r="BB378" t="s">
        <v>276</v>
      </c>
      <c r="BC378" t="s">
        <v>276</v>
      </c>
      <c r="BD378" t="s">
        <v>276</v>
      </c>
      <c r="BE378" t="s">
        <v>276</v>
      </c>
      <c r="BF378" t="s">
        <v>276</v>
      </c>
      <c r="BG378" t="s">
        <v>276</v>
      </c>
      <c r="BH378" t="s">
        <v>276</v>
      </c>
      <c r="BI378" t="s">
        <v>276</v>
      </c>
      <c r="BJ378" t="s">
        <v>276</v>
      </c>
      <c r="BK378" t="s">
        <v>276</v>
      </c>
      <c r="BL378" t="s">
        <v>276</v>
      </c>
      <c r="BM378" t="s">
        <v>276</v>
      </c>
      <c r="BN378" t="s">
        <v>276</v>
      </c>
      <c r="BO378" t="s">
        <v>276</v>
      </c>
      <c r="BP378" t="s">
        <v>276</v>
      </c>
      <c r="BQ378" t="s">
        <v>276</v>
      </c>
      <c r="BR378" t="s">
        <v>276</v>
      </c>
      <c r="BS378" t="s">
        <v>276</v>
      </c>
      <c r="BT378" t="s">
        <v>276</v>
      </c>
      <c r="BU378" t="s">
        <v>276</v>
      </c>
      <c r="BV378" t="s">
        <v>276</v>
      </c>
      <c r="BW378" t="s">
        <v>276</v>
      </c>
      <c r="BX378" t="s">
        <v>276</v>
      </c>
      <c r="BY378" t="s">
        <v>276</v>
      </c>
      <c r="BZ378" t="s">
        <v>276</v>
      </c>
      <c r="CA378">
        <v>0.15</v>
      </c>
      <c r="CB378">
        <v>1700</v>
      </c>
      <c r="CC378" s="78">
        <v>100000</v>
      </c>
      <c r="CD378">
        <v>0.66666666699999999</v>
      </c>
      <c r="CE378" t="s">
        <v>276</v>
      </c>
      <c r="CF378" t="s">
        <v>276</v>
      </c>
      <c r="CG378" t="s">
        <v>276</v>
      </c>
      <c r="CH378" t="s">
        <v>276</v>
      </c>
      <c r="CI378" t="s">
        <v>276</v>
      </c>
      <c r="CJ378" t="s">
        <v>276</v>
      </c>
      <c r="CK378" t="s">
        <v>276</v>
      </c>
      <c r="CL378" t="s">
        <v>276</v>
      </c>
      <c r="CM378" t="s">
        <v>276</v>
      </c>
      <c r="CN378" t="s">
        <v>276</v>
      </c>
      <c r="CO378" t="s">
        <v>276</v>
      </c>
      <c r="CP378" t="s">
        <v>276</v>
      </c>
      <c r="CQ378" t="s">
        <v>276</v>
      </c>
      <c r="CR378" t="s">
        <v>276</v>
      </c>
      <c r="CS378" t="s">
        <v>276</v>
      </c>
      <c r="CT378" t="s">
        <v>276</v>
      </c>
      <c r="CU378" t="s">
        <v>276</v>
      </c>
      <c r="CV378" t="s">
        <v>276</v>
      </c>
      <c r="CW378" t="s">
        <v>276</v>
      </c>
      <c r="CX378" t="s">
        <v>276</v>
      </c>
      <c r="CY378" t="s">
        <v>276</v>
      </c>
      <c r="CZ378" t="s">
        <v>276</v>
      </c>
      <c r="DA378" t="s">
        <v>276</v>
      </c>
      <c r="DB378" t="s">
        <v>276</v>
      </c>
      <c r="DC378" t="s">
        <v>276</v>
      </c>
      <c r="DD378" t="s">
        <v>276</v>
      </c>
      <c r="DE378" t="s">
        <v>276</v>
      </c>
    </row>
    <row r="379" spans="1:109">
      <c r="A379">
        <v>378</v>
      </c>
      <c r="B379" t="s">
        <v>272</v>
      </c>
      <c r="C379" t="s">
        <v>20</v>
      </c>
      <c r="D379">
        <v>25</v>
      </c>
      <c r="E379">
        <v>4</v>
      </c>
      <c r="F379" t="s">
        <v>77</v>
      </c>
      <c r="G379" t="s">
        <v>273</v>
      </c>
      <c r="H379">
        <v>2025</v>
      </c>
      <c r="I379">
        <v>2024</v>
      </c>
      <c r="J379">
        <v>0</v>
      </c>
      <c r="K379" s="78">
        <v>1000000</v>
      </c>
      <c r="L379">
        <v>9999999</v>
      </c>
      <c r="M379">
        <v>0</v>
      </c>
      <c r="N379">
        <v>0</v>
      </c>
      <c r="O379">
        <v>0</v>
      </c>
      <c r="P379">
        <v>0</v>
      </c>
      <c r="Q379">
        <v>0</v>
      </c>
      <c r="R379">
        <v>0</v>
      </c>
      <c r="S379">
        <v>0</v>
      </c>
      <c r="T379">
        <v>0</v>
      </c>
      <c r="U379">
        <v>0</v>
      </c>
      <c r="V379">
        <v>0</v>
      </c>
      <c r="W379">
        <v>0.05</v>
      </c>
      <c r="X379">
        <v>0.09</v>
      </c>
      <c r="Y379">
        <v>0</v>
      </c>
      <c r="Z379">
        <v>0</v>
      </c>
      <c r="AA379">
        <v>0</v>
      </c>
      <c r="AB379">
        <v>0</v>
      </c>
      <c r="AC379">
        <v>0</v>
      </c>
      <c r="AD379">
        <v>0</v>
      </c>
      <c r="AE379">
        <v>0</v>
      </c>
      <c r="AF379">
        <v>0</v>
      </c>
      <c r="AG379">
        <v>0</v>
      </c>
      <c r="AH379">
        <v>0</v>
      </c>
      <c r="AI379">
        <v>0</v>
      </c>
      <c r="AJ379">
        <v>4400</v>
      </c>
      <c r="AK379" t="s">
        <v>274</v>
      </c>
      <c r="AL379">
        <v>1000</v>
      </c>
      <c r="AM379" t="s">
        <v>274</v>
      </c>
      <c r="AN379" t="s">
        <v>274</v>
      </c>
      <c r="AO379">
        <v>0</v>
      </c>
      <c r="AP379" t="s">
        <v>276</v>
      </c>
      <c r="AQ379" t="s">
        <v>276</v>
      </c>
      <c r="AR379" t="s">
        <v>276</v>
      </c>
      <c r="AS379" t="s">
        <v>276</v>
      </c>
      <c r="AT379" t="s">
        <v>276</v>
      </c>
      <c r="AU379" t="s">
        <v>276</v>
      </c>
      <c r="AV379" t="s">
        <v>276</v>
      </c>
      <c r="AW379" t="s">
        <v>276</v>
      </c>
      <c r="AX379" t="s">
        <v>276</v>
      </c>
      <c r="AY379" t="s">
        <v>276</v>
      </c>
      <c r="AZ379" t="s">
        <v>276</v>
      </c>
      <c r="BA379" t="s">
        <v>276</v>
      </c>
      <c r="BB379" t="s">
        <v>276</v>
      </c>
      <c r="BC379" t="s">
        <v>276</v>
      </c>
      <c r="BD379" t="s">
        <v>276</v>
      </c>
      <c r="BE379" t="s">
        <v>276</v>
      </c>
      <c r="BF379" t="s">
        <v>276</v>
      </c>
      <c r="BG379" t="s">
        <v>276</v>
      </c>
      <c r="BH379" t="s">
        <v>276</v>
      </c>
      <c r="BI379" t="s">
        <v>276</v>
      </c>
      <c r="BJ379" t="s">
        <v>276</v>
      </c>
      <c r="BK379" t="s">
        <v>276</v>
      </c>
      <c r="BL379" t="s">
        <v>276</v>
      </c>
      <c r="BM379" t="s">
        <v>276</v>
      </c>
      <c r="BN379" t="s">
        <v>276</v>
      </c>
      <c r="BO379" t="s">
        <v>276</v>
      </c>
      <c r="BP379" t="s">
        <v>276</v>
      </c>
      <c r="BQ379" t="s">
        <v>276</v>
      </c>
      <c r="BR379" t="s">
        <v>276</v>
      </c>
      <c r="BS379" t="s">
        <v>276</v>
      </c>
      <c r="BT379" t="s">
        <v>276</v>
      </c>
      <c r="BU379" t="s">
        <v>276</v>
      </c>
      <c r="BV379" t="s">
        <v>276</v>
      </c>
      <c r="BW379" t="s">
        <v>276</v>
      </c>
      <c r="BX379" t="s">
        <v>276</v>
      </c>
      <c r="BY379" t="s">
        <v>276</v>
      </c>
      <c r="BZ379" t="s">
        <v>276</v>
      </c>
      <c r="CA379" t="s">
        <v>276</v>
      </c>
      <c r="CB379" t="s">
        <v>276</v>
      </c>
      <c r="CC379" t="s">
        <v>276</v>
      </c>
      <c r="CD379" t="s">
        <v>276</v>
      </c>
      <c r="CE379" t="s">
        <v>276</v>
      </c>
      <c r="CF379" t="s">
        <v>276</v>
      </c>
      <c r="CG379" t="s">
        <v>276</v>
      </c>
      <c r="CH379" t="s">
        <v>276</v>
      </c>
      <c r="CI379" t="s">
        <v>276</v>
      </c>
      <c r="CJ379" t="s">
        <v>276</v>
      </c>
      <c r="CK379" t="s">
        <v>276</v>
      </c>
      <c r="CL379" t="s">
        <v>276</v>
      </c>
      <c r="CM379" t="s">
        <v>276</v>
      </c>
      <c r="CN379" t="s">
        <v>276</v>
      </c>
      <c r="CO379" t="s">
        <v>276</v>
      </c>
      <c r="CP379" t="s">
        <v>276</v>
      </c>
      <c r="CQ379" t="s">
        <v>276</v>
      </c>
      <c r="CR379" t="s">
        <v>276</v>
      </c>
      <c r="CS379" t="s">
        <v>276</v>
      </c>
      <c r="CT379" t="s">
        <v>276</v>
      </c>
      <c r="CU379" t="s">
        <v>276</v>
      </c>
      <c r="CV379" t="s">
        <v>276</v>
      </c>
      <c r="CW379" t="s">
        <v>276</v>
      </c>
      <c r="CX379" t="s">
        <v>276</v>
      </c>
      <c r="CY379" t="s">
        <v>276</v>
      </c>
      <c r="CZ379" t="s">
        <v>276</v>
      </c>
      <c r="DA379" t="s">
        <v>276</v>
      </c>
      <c r="DB379" t="s">
        <v>276</v>
      </c>
      <c r="DC379" t="s">
        <v>276</v>
      </c>
      <c r="DD379" t="s">
        <v>276</v>
      </c>
      <c r="DE379" t="s">
        <v>276</v>
      </c>
    </row>
    <row r="380" spans="1:109">
      <c r="A380">
        <v>379</v>
      </c>
      <c r="B380" t="s">
        <v>272</v>
      </c>
      <c r="C380" t="s">
        <v>21</v>
      </c>
      <c r="D380">
        <v>26</v>
      </c>
      <c r="E380">
        <v>4</v>
      </c>
      <c r="F380" t="s">
        <v>77</v>
      </c>
      <c r="G380" t="s">
        <v>273</v>
      </c>
      <c r="H380">
        <v>2025</v>
      </c>
      <c r="I380">
        <v>2024</v>
      </c>
      <c r="J380">
        <v>0</v>
      </c>
      <c r="K380">
        <v>9999999</v>
      </c>
      <c r="L380">
        <v>0</v>
      </c>
      <c r="M380">
        <v>0</v>
      </c>
      <c r="N380">
        <v>0</v>
      </c>
      <c r="O380">
        <v>0</v>
      </c>
      <c r="P380">
        <v>0</v>
      </c>
      <c r="Q380">
        <v>0</v>
      </c>
      <c r="R380">
        <v>0</v>
      </c>
      <c r="S380">
        <v>0</v>
      </c>
      <c r="T380">
        <v>0</v>
      </c>
      <c r="U380">
        <v>0</v>
      </c>
      <c r="V380">
        <v>0</v>
      </c>
      <c r="W380">
        <v>4.2500000000000003E-2</v>
      </c>
      <c r="X380">
        <v>0</v>
      </c>
      <c r="Y380">
        <v>0</v>
      </c>
      <c r="Z380">
        <v>0</v>
      </c>
      <c r="AA380">
        <v>0</v>
      </c>
      <c r="AB380">
        <v>0</v>
      </c>
      <c r="AC380">
        <v>0</v>
      </c>
      <c r="AD380">
        <v>0</v>
      </c>
      <c r="AE380">
        <v>0</v>
      </c>
      <c r="AF380">
        <v>0</v>
      </c>
      <c r="AG380">
        <v>0</v>
      </c>
      <c r="AH380">
        <v>0</v>
      </c>
      <c r="AI380">
        <v>0</v>
      </c>
      <c r="AJ380">
        <v>5600</v>
      </c>
      <c r="AK380" t="s">
        <v>274</v>
      </c>
      <c r="AL380">
        <v>5600</v>
      </c>
      <c r="AM380" t="s">
        <v>274</v>
      </c>
      <c r="AN380" t="s">
        <v>274</v>
      </c>
      <c r="AO380">
        <v>0</v>
      </c>
      <c r="AP380" t="s">
        <v>276</v>
      </c>
      <c r="AQ380" t="s">
        <v>276</v>
      </c>
      <c r="AR380" t="s">
        <v>276</v>
      </c>
      <c r="AS380" t="s">
        <v>276</v>
      </c>
      <c r="AT380" t="s">
        <v>276</v>
      </c>
      <c r="AU380" t="s">
        <v>276</v>
      </c>
      <c r="AV380" t="s">
        <v>276</v>
      </c>
      <c r="AW380" t="s">
        <v>276</v>
      </c>
      <c r="AX380" t="s">
        <v>276</v>
      </c>
      <c r="AY380" t="s">
        <v>276</v>
      </c>
      <c r="AZ380" t="s">
        <v>276</v>
      </c>
      <c r="BA380" t="s">
        <v>276</v>
      </c>
      <c r="BB380" t="s">
        <v>276</v>
      </c>
      <c r="BC380" t="s">
        <v>276</v>
      </c>
      <c r="BD380" t="s">
        <v>276</v>
      </c>
      <c r="BE380" t="s">
        <v>276</v>
      </c>
      <c r="BF380" t="s">
        <v>276</v>
      </c>
      <c r="BG380" t="s">
        <v>276</v>
      </c>
      <c r="BH380" t="s">
        <v>276</v>
      </c>
      <c r="BI380" t="s">
        <v>276</v>
      </c>
      <c r="BJ380" t="s">
        <v>276</v>
      </c>
      <c r="BK380" t="s">
        <v>276</v>
      </c>
      <c r="BL380" t="s">
        <v>276</v>
      </c>
      <c r="BM380" t="s">
        <v>276</v>
      </c>
      <c r="BN380" t="s">
        <v>276</v>
      </c>
      <c r="BO380" t="s">
        <v>276</v>
      </c>
      <c r="BP380" t="s">
        <v>276</v>
      </c>
      <c r="BQ380" t="s">
        <v>276</v>
      </c>
      <c r="BR380" t="s">
        <v>276</v>
      </c>
      <c r="BS380" t="s">
        <v>276</v>
      </c>
      <c r="BT380" t="s">
        <v>276</v>
      </c>
      <c r="BU380" t="s">
        <v>276</v>
      </c>
      <c r="BV380" t="s">
        <v>276</v>
      </c>
      <c r="BW380" t="s">
        <v>276</v>
      </c>
      <c r="BX380" t="s">
        <v>276</v>
      </c>
      <c r="BY380" t="s">
        <v>276</v>
      </c>
      <c r="BZ380" t="s">
        <v>276</v>
      </c>
      <c r="CA380" t="s">
        <v>276</v>
      </c>
      <c r="CB380" t="s">
        <v>276</v>
      </c>
      <c r="CC380" t="s">
        <v>276</v>
      </c>
      <c r="CD380" t="s">
        <v>276</v>
      </c>
      <c r="CE380" t="s">
        <v>276</v>
      </c>
      <c r="CF380" t="s">
        <v>276</v>
      </c>
      <c r="CG380" t="s">
        <v>276</v>
      </c>
      <c r="CH380" t="s">
        <v>276</v>
      </c>
      <c r="CI380" t="s">
        <v>276</v>
      </c>
      <c r="CJ380" t="s">
        <v>276</v>
      </c>
      <c r="CK380" t="s">
        <v>276</v>
      </c>
      <c r="CL380" t="s">
        <v>276</v>
      </c>
      <c r="CM380" t="s">
        <v>276</v>
      </c>
      <c r="CN380" t="s">
        <v>276</v>
      </c>
      <c r="CO380" t="s">
        <v>276</v>
      </c>
      <c r="CP380" t="s">
        <v>276</v>
      </c>
      <c r="CQ380" t="s">
        <v>276</v>
      </c>
      <c r="CR380" t="s">
        <v>276</v>
      </c>
      <c r="CS380" t="s">
        <v>276</v>
      </c>
      <c r="CT380" t="s">
        <v>276</v>
      </c>
      <c r="CU380" t="s">
        <v>276</v>
      </c>
      <c r="CV380" t="s">
        <v>276</v>
      </c>
      <c r="CW380" t="s">
        <v>276</v>
      </c>
      <c r="CX380" t="s">
        <v>276</v>
      </c>
      <c r="CY380" t="s">
        <v>276</v>
      </c>
      <c r="CZ380" t="s">
        <v>276</v>
      </c>
      <c r="DA380" t="s">
        <v>276</v>
      </c>
      <c r="DB380" t="s">
        <v>276</v>
      </c>
      <c r="DC380" t="s">
        <v>276</v>
      </c>
      <c r="DD380" t="s">
        <v>276</v>
      </c>
      <c r="DE380" t="s">
        <v>276</v>
      </c>
    </row>
    <row r="381" spans="1:109">
      <c r="A381">
        <v>380</v>
      </c>
      <c r="B381" t="s">
        <v>272</v>
      </c>
      <c r="C381" t="s">
        <v>22</v>
      </c>
      <c r="D381">
        <v>27</v>
      </c>
      <c r="E381">
        <v>4</v>
      </c>
      <c r="F381" t="s">
        <v>77</v>
      </c>
      <c r="G381" t="s">
        <v>273</v>
      </c>
      <c r="H381">
        <v>2025</v>
      </c>
      <c r="I381">
        <v>2024</v>
      </c>
      <c r="J381">
        <v>0</v>
      </c>
      <c r="K381">
        <v>31690</v>
      </c>
      <c r="L381">
        <v>104090</v>
      </c>
      <c r="M381">
        <v>193240</v>
      </c>
      <c r="N381">
        <v>9999999</v>
      </c>
      <c r="O381">
        <v>0</v>
      </c>
      <c r="P381">
        <v>0</v>
      </c>
      <c r="Q381">
        <v>0</v>
      </c>
      <c r="R381">
        <v>0</v>
      </c>
      <c r="S381">
        <v>0</v>
      </c>
      <c r="T381">
        <v>0</v>
      </c>
      <c r="U381">
        <v>0</v>
      </c>
      <c r="V381">
        <v>0</v>
      </c>
      <c r="W381">
        <v>5.3499999999999999E-2</v>
      </c>
      <c r="X381">
        <v>6.8000000000000005E-2</v>
      </c>
      <c r="Y381">
        <v>7.85E-2</v>
      </c>
      <c r="Z381">
        <v>9.8500000000000004E-2</v>
      </c>
      <c r="AA381">
        <v>0</v>
      </c>
      <c r="AB381">
        <v>0</v>
      </c>
      <c r="AC381">
        <v>0</v>
      </c>
      <c r="AD381">
        <v>0</v>
      </c>
      <c r="AE381">
        <v>0</v>
      </c>
      <c r="AF381">
        <v>0</v>
      </c>
      <c r="AG381">
        <v>0</v>
      </c>
      <c r="AH381">
        <v>0</v>
      </c>
      <c r="AI381">
        <v>14575</v>
      </c>
      <c r="AJ381">
        <v>0</v>
      </c>
      <c r="AK381" t="s">
        <v>274</v>
      </c>
      <c r="AL381">
        <v>5050</v>
      </c>
      <c r="AM381" t="s">
        <v>274</v>
      </c>
      <c r="AN381" t="s">
        <v>274</v>
      </c>
      <c r="AO381">
        <v>0</v>
      </c>
      <c r="AP381" t="s">
        <v>276</v>
      </c>
      <c r="AQ381" t="s">
        <v>276</v>
      </c>
      <c r="AR381" t="s">
        <v>276</v>
      </c>
      <c r="AS381" t="s">
        <v>276</v>
      </c>
      <c r="AT381" t="s">
        <v>276</v>
      </c>
      <c r="AU381" t="s">
        <v>276</v>
      </c>
      <c r="AV381" t="s">
        <v>276</v>
      </c>
      <c r="AW381" t="s">
        <v>276</v>
      </c>
      <c r="AX381" t="s">
        <v>276</v>
      </c>
      <c r="AY381" t="s">
        <v>276</v>
      </c>
      <c r="AZ381" t="s">
        <v>276</v>
      </c>
      <c r="BA381" t="s">
        <v>276</v>
      </c>
      <c r="BB381" t="s">
        <v>276</v>
      </c>
      <c r="BC381" t="s">
        <v>276</v>
      </c>
      <c r="BD381" t="s">
        <v>276</v>
      </c>
      <c r="BE381" t="s">
        <v>276</v>
      </c>
      <c r="BF381" t="s">
        <v>276</v>
      </c>
      <c r="BG381" t="s">
        <v>276</v>
      </c>
      <c r="BH381" t="s">
        <v>276</v>
      </c>
      <c r="BI381" t="s">
        <v>276</v>
      </c>
      <c r="BJ381" t="s">
        <v>276</v>
      </c>
      <c r="BK381" t="s">
        <v>276</v>
      </c>
      <c r="BL381" t="s">
        <v>276</v>
      </c>
      <c r="BM381" t="s">
        <v>276</v>
      </c>
      <c r="BN381" t="s">
        <v>276</v>
      </c>
      <c r="BO381" t="s">
        <v>276</v>
      </c>
      <c r="BP381" t="s">
        <v>276</v>
      </c>
      <c r="BQ381" t="s">
        <v>276</v>
      </c>
      <c r="BR381" t="s">
        <v>276</v>
      </c>
      <c r="BS381" t="s">
        <v>276</v>
      </c>
      <c r="BT381" t="s">
        <v>276</v>
      </c>
      <c r="BU381" t="s">
        <v>276</v>
      </c>
      <c r="BV381" t="s">
        <v>276</v>
      </c>
      <c r="BW381" t="s">
        <v>276</v>
      </c>
      <c r="BX381" t="s">
        <v>276</v>
      </c>
      <c r="BY381" t="s">
        <v>276</v>
      </c>
      <c r="BZ381" t="s">
        <v>276</v>
      </c>
      <c r="CA381" t="s">
        <v>276</v>
      </c>
      <c r="CB381" t="s">
        <v>276</v>
      </c>
      <c r="CC381" t="s">
        <v>276</v>
      </c>
      <c r="CD381" t="s">
        <v>276</v>
      </c>
      <c r="CE381">
        <v>116250</v>
      </c>
      <c r="CF381">
        <v>0.03</v>
      </c>
      <c r="CG381">
        <v>0.8</v>
      </c>
      <c r="CH381" t="s">
        <v>276</v>
      </c>
      <c r="CI381" t="s">
        <v>276</v>
      </c>
      <c r="CJ381" t="s">
        <v>276</v>
      </c>
      <c r="CK381" t="s">
        <v>276</v>
      </c>
      <c r="CL381" t="s">
        <v>276</v>
      </c>
      <c r="CM381" t="s">
        <v>276</v>
      </c>
      <c r="CN381" t="s">
        <v>276</v>
      </c>
      <c r="CO381" t="s">
        <v>276</v>
      </c>
      <c r="CP381" t="s">
        <v>276</v>
      </c>
      <c r="CQ381" t="s">
        <v>276</v>
      </c>
      <c r="CR381" t="s">
        <v>276</v>
      </c>
      <c r="CS381" t="s">
        <v>276</v>
      </c>
      <c r="CT381" t="s">
        <v>276</v>
      </c>
      <c r="CU381" t="s">
        <v>276</v>
      </c>
      <c r="CV381" t="s">
        <v>276</v>
      </c>
      <c r="CW381" t="s">
        <v>276</v>
      </c>
      <c r="CX381" t="s">
        <v>276</v>
      </c>
      <c r="CY381" t="s">
        <v>276</v>
      </c>
      <c r="CZ381" t="s">
        <v>276</v>
      </c>
      <c r="DA381" t="s">
        <v>276</v>
      </c>
      <c r="DB381" t="s">
        <v>276</v>
      </c>
      <c r="DC381" t="s">
        <v>276</v>
      </c>
      <c r="DD381" t="s">
        <v>276</v>
      </c>
      <c r="DE381" t="s">
        <v>276</v>
      </c>
    </row>
    <row r="382" spans="1:109">
      <c r="A382">
        <v>381</v>
      </c>
      <c r="B382" t="s">
        <v>272</v>
      </c>
      <c r="C382" t="s">
        <v>23</v>
      </c>
      <c r="D382">
        <v>28</v>
      </c>
      <c r="E382">
        <v>4</v>
      </c>
      <c r="F382" t="s">
        <v>77</v>
      </c>
      <c r="G382" t="s">
        <v>273</v>
      </c>
      <c r="H382">
        <v>2025</v>
      </c>
      <c r="I382">
        <v>2024</v>
      </c>
      <c r="J382">
        <v>10000</v>
      </c>
      <c r="K382">
        <v>9999999</v>
      </c>
      <c r="L382">
        <v>0</v>
      </c>
      <c r="M382">
        <v>0</v>
      </c>
      <c r="N382">
        <v>0</v>
      </c>
      <c r="O382">
        <v>0</v>
      </c>
      <c r="P382">
        <v>0</v>
      </c>
      <c r="Q382">
        <v>0</v>
      </c>
      <c r="R382">
        <v>0</v>
      </c>
      <c r="S382">
        <v>0</v>
      </c>
      <c r="T382">
        <v>0</v>
      </c>
      <c r="U382">
        <v>0</v>
      </c>
      <c r="V382">
        <v>0</v>
      </c>
      <c r="W382">
        <v>4.7E-2</v>
      </c>
      <c r="X382">
        <v>0</v>
      </c>
      <c r="Y382">
        <v>0</v>
      </c>
      <c r="Z382">
        <v>0</v>
      </c>
      <c r="AA382">
        <v>0</v>
      </c>
      <c r="AB382">
        <v>0</v>
      </c>
      <c r="AC382">
        <v>0</v>
      </c>
      <c r="AD382">
        <v>0</v>
      </c>
      <c r="AE382">
        <v>0</v>
      </c>
      <c r="AF382">
        <v>0</v>
      </c>
      <c r="AG382">
        <v>0</v>
      </c>
      <c r="AH382">
        <v>0</v>
      </c>
      <c r="AI382">
        <v>2300</v>
      </c>
      <c r="AJ382">
        <v>6000</v>
      </c>
      <c r="AK382" t="s">
        <v>274</v>
      </c>
      <c r="AL382">
        <v>1500</v>
      </c>
      <c r="AM382" t="s">
        <v>274</v>
      </c>
      <c r="AN382" t="s">
        <v>274</v>
      </c>
      <c r="AO382">
        <v>0</v>
      </c>
      <c r="AP382" t="s">
        <v>276</v>
      </c>
      <c r="AQ382" t="s">
        <v>276</v>
      </c>
      <c r="AR382" t="s">
        <v>276</v>
      </c>
      <c r="AS382" t="s">
        <v>276</v>
      </c>
      <c r="AT382" t="s">
        <v>276</v>
      </c>
      <c r="AU382" t="s">
        <v>276</v>
      </c>
      <c r="AV382" t="s">
        <v>276</v>
      </c>
      <c r="AW382" t="s">
        <v>276</v>
      </c>
      <c r="AX382" t="s">
        <v>276</v>
      </c>
      <c r="AY382" t="s">
        <v>276</v>
      </c>
      <c r="AZ382" t="s">
        <v>276</v>
      </c>
      <c r="BA382" t="s">
        <v>276</v>
      </c>
      <c r="BB382" t="s">
        <v>276</v>
      </c>
      <c r="BC382" t="s">
        <v>276</v>
      </c>
      <c r="BD382" t="s">
        <v>276</v>
      </c>
      <c r="BE382" t="s">
        <v>276</v>
      </c>
      <c r="BF382" t="s">
        <v>276</v>
      </c>
      <c r="BG382" t="s">
        <v>276</v>
      </c>
      <c r="BH382" t="s">
        <v>276</v>
      </c>
      <c r="BI382" t="s">
        <v>276</v>
      </c>
      <c r="BJ382" t="s">
        <v>276</v>
      </c>
      <c r="BK382" t="s">
        <v>276</v>
      </c>
      <c r="BL382" t="s">
        <v>276</v>
      </c>
      <c r="BM382" t="s">
        <v>276</v>
      </c>
      <c r="BN382" t="s">
        <v>276</v>
      </c>
      <c r="BO382" t="s">
        <v>276</v>
      </c>
      <c r="BP382" t="s">
        <v>276</v>
      </c>
      <c r="BQ382" t="s">
        <v>276</v>
      </c>
      <c r="BR382" t="s">
        <v>276</v>
      </c>
      <c r="BS382" t="s">
        <v>276</v>
      </c>
      <c r="BT382" t="s">
        <v>276</v>
      </c>
      <c r="BU382" t="s">
        <v>276</v>
      </c>
      <c r="BV382" t="s">
        <v>276</v>
      </c>
      <c r="BW382" t="s">
        <v>276</v>
      </c>
      <c r="BX382" t="s">
        <v>276</v>
      </c>
      <c r="BY382" t="s">
        <v>276</v>
      </c>
      <c r="BZ382" t="s">
        <v>276</v>
      </c>
      <c r="CA382" t="s">
        <v>276</v>
      </c>
      <c r="CB382" t="s">
        <v>276</v>
      </c>
      <c r="CC382" t="s">
        <v>276</v>
      </c>
      <c r="CD382" t="s">
        <v>276</v>
      </c>
      <c r="CE382" t="s">
        <v>276</v>
      </c>
      <c r="CF382" t="s">
        <v>276</v>
      </c>
      <c r="CG382" t="s">
        <v>276</v>
      </c>
      <c r="CH382" t="s">
        <v>276</v>
      </c>
      <c r="CI382" t="s">
        <v>276</v>
      </c>
      <c r="CJ382" t="s">
        <v>276</v>
      </c>
      <c r="CK382" t="s">
        <v>276</v>
      </c>
      <c r="CL382" t="s">
        <v>276</v>
      </c>
      <c r="CM382" t="s">
        <v>276</v>
      </c>
      <c r="CN382" t="s">
        <v>276</v>
      </c>
      <c r="CO382" t="s">
        <v>276</v>
      </c>
      <c r="CP382" t="s">
        <v>276</v>
      </c>
      <c r="CQ382" t="s">
        <v>276</v>
      </c>
      <c r="CR382" t="s">
        <v>276</v>
      </c>
      <c r="CS382" t="s">
        <v>276</v>
      </c>
      <c r="CT382" t="s">
        <v>276</v>
      </c>
      <c r="CU382" t="s">
        <v>276</v>
      </c>
      <c r="CV382" t="s">
        <v>276</v>
      </c>
      <c r="CW382" t="s">
        <v>276</v>
      </c>
      <c r="CX382" t="s">
        <v>276</v>
      </c>
      <c r="CY382" t="s">
        <v>276</v>
      </c>
      <c r="CZ382" t="s">
        <v>276</v>
      </c>
      <c r="DA382" t="s">
        <v>276</v>
      </c>
      <c r="DB382" t="s">
        <v>276</v>
      </c>
      <c r="DC382" t="s">
        <v>276</v>
      </c>
      <c r="DD382" t="s">
        <v>276</v>
      </c>
      <c r="DE382" t="s">
        <v>276</v>
      </c>
    </row>
    <row r="383" spans="1:109">
      <c r="A383">
        <v>382</v>
      </c>
      <c r="B383" t="s">
        <v>272</v>
      </c>
      <c r="C383" t="s">
        <v>24</v>
      </c>
      <c r="D383">
        <v>29</v>
      </c>
      <c r="E383">
        <v>4</v>
      </c>
      <c r="F383" t="s">
        <v>77</v>
      </c>
      <c r="G383" t="s">
        <v>273</v>
      </c>
      <c r="H383">
        <v>2025</v>
      </c>
      <c r="I383">
        <v>2024</v>
      </c>
      <c r="J383">
        <v>1273</v>
      </c>
      <c r="K383">
        <v>2546</v>
      </c>
      <c r="L383">
        <v>3819</v>
      </c>
      <c r="M383">
        <v>5092</v>
      </c>
      <c r="N383">
        <v>6365</v>
      </c>
      <c r="O383">
        <v>7638</v>
      </c>
      <c r="P383">
        <v>8911</v>
      </c>
      <c r="Q383">
        <v>9999999</v>
      </c>
      <c r="R383">
        <v>0</v>
      </c>
      <c r="S383">
        <v>0</v>
      </c>
      <c r="T383">
        <v>0</v>
      </c>
      <c r="U383">
        <v>0</v>
      </c>
      <c r="V383">
        <v>0</v>
      </c>
      <c r="W383">
        <v>0.02</v>
      </c>
      <c r="X383">
        <v>2.5000000000000001E-2</v>
      </c>
      <c r="Y383">
        <v>0.03</v>
      </c>
      <c r="Z383">
        <v>3.5000000000000003E-2</v>
      </c>
      <c r="AA383">
        <v>0.04</v>
      </c>
      <c r="AB383">
        <v>4.4999999999999998E-2</v>
      </c>
      <c r="AC383">
        <v>4.8000000000000001E-2</v>
      </c>
      <c r="AD383">
        <v>0</v>
      </c>
      <c r="AE383">
        <v>0</v>
      </c>
      <c r="AF383">
        <v>0</v>
      </c>
      <c r="AG383">
        <v>0</v>
      </c>
      <c r="AH383">
        <v>0</v>
      </c>
      <c r="AI383">
        <v>14600</v>
      </c>
      <c r="AJ383">
        <v>0</v>
      </c>
      <c r="AK383" t="s">
        <v>274</v>
      </c>
      <c r="AL383">
        <v>0</v>
      </c>
      <c r="AM383" t="s">
        <v>274</v>
      </c>
      <c r="AN383" t="s">
        <v>275</v>
      </c>
      <c r="AO383">
        <v>5000</v>
      </c>
      <c r="AP383" t="s">
        <v>276</v>
      </c>
      <c r="AQ383" t="s">
        <v>276</v>
      </c>
      <c r="AR383" t="s">
        <v>276</v>
      </c>
      <c r="AS383" t="s">
        <v>276</v>
      </c>
      <c r="AT383" t="s">
        <v>276</v>
      </c>
      <c r="AU383" t="s">
        <v>276</v>
      </c>
      <c r="AV383" t="s">
        <v>276</v>
      </c>
      <c r="AW383" t="s">
        <v>276</v>
      </c>
      <c r="AX383" t="s">
        <v>276</v>
      </c>
      <c r="AY383" t="s">
        <v>276</v>
      </c>
      <c r="AZ383" t="s">
        <v>276</v>
      </c>
      <c r="BA383" t="s">
        <v>276</v>
      </c>
      <c r="BB383" t="s">
        <v>276</v>
      </c>
      <c r="BC383" t="s">
        <v>276</v>
      </c>
      <c r="BD383" t="s">
        <v>276</v>
      </c>
      <c r="BE383" t="s">
        <v>276</v>
      </c>
      <c r="BF383" t="s">
        <v>276</v>
      </c>
      <c r="BG383" t="s">
        <v>276</v>
      </c>
      <c r="BH383" t="s">
        <v>276</v>
      </c>
      <c r="BI383" t="s">
        <v>276</v>
      </c>
      <c r="BJ383" t="s">
        <v>276</v>
      </c>
      <c r="BK383" t="s">
        <v>276</v>
      </c>
      <c r="BL383" t="s">
        <v>276</v>
      </c>
      <c r="BM383" t="s">
        <v>276</v>
      </c>
      <c r="BN383" t="s">
        <v>276</v>
      </c>
      <c r="BO383" t="s">
        <v>276</v>
      </c>
      <c r="BP383" t="s">
        <v>276</v>
      </c>
      <c r="BQ383" t="s">
        <v>276</v>
      </c>
      <c r="BR383" t="s">
        <v>276</v>
      </c>
      <c r="BS383" t="s">
        <v>276</v>
      </c>
      <c r="BT383" t="s">
        <v>276</v>
      </c>
      <c r="BU383" t="s">
        <v>276</v>
      </c>
      <c r="BV383" t="s">
        <v>276</v>
      </c>
      <c r="BW383" t="s">
        <v>276</v>
      </c>
      <c r="BX383" t="s">
        <v>276</v>
      </c>
      <c r="BY383" t="s">
        <v>276</v>
      </c>
      <c r="BZ383" t="s">
        <v>276</v>
      </c>
      <c r="CA383" t="s">
        <v>276</v>
      </c>
      <c r="CB383" t="s">
        <v>276</v>
      </c>
      <c r="CC383" t="s">
        <v>276</v>
      </c>
      <c r="CD383" t="s">
        <v>276</v>
      </c>
      <c r="CE383" t="s">
        <v>276</v>
      </c>
      <c r="CF383" t="s">
        <v>276</v>
      </c>
      <c r="CG383" t="s">
        <v>276</v>
      </c>
      <c r="CH383" t="s">
        <v>276</v>
      </c>
      <c r="CI383" t="s">
        <v>276</v>
      </c>
      <c r="CJ383" t="s">
        <v>276</v>
      </c>
      <c r="CK383" t="s">
        <v>276</v>
      </c>
      <c r="CL383" t="s">
        <v>276</v>
      </c>
      <c r="CM383" t="s">
        <v>276</v>
      </c>
      <c r="CN383" t="s">
        <v>276</v>
      </c>
      <c r="CO383" t="s">
        <v>276</v>
      </c>
      <c r="CP383" t="s">
        <v>276</v>
      </c>
      <c r="CQ383" t="s">
        <v>276</v>
      </c>
      <c r="CR383" t="s">
        <v>276</v>
      </c>
      <c r="CS383" t="s">
        <v>276</v>
      </c>
      <c r="CT383" t="s">
        <v>276</v>
      </c>
      <c r="CU383" t="s">
        <v>276</v>
      </c>
      <c r="CV383" t="s">
        <v>276</v>
      </c>
      <c r="CW383" t="s">
        <v>276</v>
      </c>
      <c r="CX383" t="s">
        <v>276</v>
      </c>
      <c r="CY383" t="s">
        <v>276</v>
      </c>
      <c r="CZ383" t="s">
        <v>276</v>
      </c>
      <c r="DA383" t="s">
        <v>276</v>
      </c>
      <c r="DB383" t="s">
        <v>276</v>
      </c>
      <c r="DC383" t="s">
        <v>276</v>
      </c>
      <c r="DD383" t="s">
        <v>276</v>
      </c>
      <c r="DE383" t="s">
        <v>276</v>
      </c>
    </row>
    <row r="384" spans="1:109">
      <c r="A384">
        <v>383</v>
      </c>
      <c r="B384" t="s">
        <v>272</v>
      </c>
      <c r="C384" t="s">
        <v>25</v>
      </c>
      <c r="D384">
        <v>30</v>
      </c>
      <c r="E384">
        <v>4</v>
      </c>
      <c r="F384" t="s">
        <v>77</v>
      </c>
      <c r="G384" t="s">
        <v>273</v>
      </c>
      <c r="H384">
        <v>2025</v>
      </c>
      <c r="I384">
        <v>2024</v>
      </c>
      <c r="J384">
        <v>0</v>
      </c>
      <c r="K384">
        <v>20500</v>
      </c>
      <c r="L384">
        <v>9999999</v>
      </c>
      <c r="M384">
        <v>0</v>
      </c>
      <c r="N384">
        <v>0</v>
      </c>
      <c r="O384">
        <v>0</v>
      </c>
      <c r="P384">
        <v>0</v>
      </c>
      <c r="Q384">
        <v>0</v>
      </c>
      <c r="R384">
        <v>0</v>
      </c>
      <c r="S384">
        <v>0</v>
      </c>
      <c r="T384">
        <v>0</v>
      </c>
      <c r="U384">
        <v>0</v>
      </c>
      <c r="V384">
        <v>0</v>
      </c>
      <c r="W384">
        <v>4.7E-2</v>
      </c>
      <c r="X384">
        <v>5.8999999999999997E-2</v>
      </c>
      <c r="Y384">
        <v>0</v>
      </c>
      <c r="Z384">
        <v>0</v>
      </c>
      <c r="AA384">
        <v>0</v>
      </c>
      <c r="AB384">
        <v>0</v>
      </c>
      <c r="AC384">
        <v>0</v>
      </c>
      <c r="AD384">
        <v>0</v>
      </c>
      <c r="AE384">
        <v>0</v>
      </c>
      <c r="AF384">
        <v>0</v>
      </c>
      <c r="AG384">
        <v>0</v>
      </c>
      <c r="AH384">
        <v>0</v>
      </c>
      <c r="AI384">
        <v>14600</v>
      </c>
      <c r="AJ384">
        <v>0</v>
      </c>
      <c r="AK384" t="s">
        <v>274</v>
      </c>
      <c r="AL384">
        <v>0</v>
      </c>
      <c r="AM384" t="s">
        <v>274</v>
      </c>
      <c r="AN384" t="s">
        <v>275</v>
      </c>
      <c r="AO384">
        <v>5000</v>
      </c>
      <c r="AP384" t="s">
        <v>276</v>
      </c>
      <c r="AQ384" t="s">
        <v>276</v>
      </c>
      <c r="AR384" t="s">
        <v>276</v>
      </c>
      <c r="AS384" t="s">
        <v>276</v>
      </c>
      <c r="AT384" t="s">
        <v>276</v>
      </c>
      <c r="AU384" t="s">
        <v>276</v>
      </c>
      <c r="AV384" t="s">
        <v>276</v>
      </c>
      <c r="AW384" t="s">
        <v>276</v>
      </c>
      <c r="AX384" t="s">
        <v>276</v>
      </c>
      <c r="AY384" t="s">
        <v>276</v>
      </c>
      <c r="AZ384" t="s">
        <v>276</v>
      </c>
      <c r="BA384" t="s">
        <v>276</v>
      </c>
      <c r="BB384" t="s">
        <v>276</v>
      </c>
      <c r="BC384" t="s">
        <v>276</v>
      </c>
      <c r="BD384" t="s">
        <v>276</v>
      </c>
      <c r="BE384" t="s">
        <v>276</v>
      </c>
      <c r="BF384" t="s">
        <v>276</v>
      </c>
      <c r="BG384" t="s">
        <v>276</v>
      </c>
      <c r="BH384" t="s">
        <v>276</v>
      </c>
      <c r="BI384" t="s">
        <v>276</v>
      </c>
      <c r="BJ384" t="s">
        <v>276</v>
      </c>
      <c r="BK384" t="s">
        <v>276</v>
      </c>
      <c r="BL384" t="s">
        <v>276</v>
      </c>
      <c r="BM384" t="s">
        <v>276</v>
      </c>
      <c r="BN384" t="s">
        <v>276</v>
      </c>
      <c r="BO384" t="s">
        <v>276</v>
      </c>
      <c r="BP384" t="s">
        <v>276</v>
      </c>
      <c r="BQ384" t="s">
        <v>276</v>
      </c>
      <c r="BR384" t="s">
        <v>276</v>
      </c>
      <c r="BS384" t="s">
        <v>276</v>
      </c>
      <c r="BT384" t="s">
        <v>276</v>
      </c>
      <c r="BU384" t="s">
        <v>276</v>
      </c>
      <c r="BV384" t="s">
        <v>276</v>
      </c>
      <c r="BW384" t="s">
        <v>276</v>
      </c>
      <c r="BX384" t="s">
        <v>276</v>
      </c>
      <c r="BY384" t="s">
        <v>276</v>
      </c>
      <c r="BZ384" t="s">
        <v>276</v>
      </c>
      <c r="CA384" t="s">
        <v>276</v>
      </c>
      <c r="CB384" t="s">
        <v>276</v>
      </c>
      <c r="CC384" t="s">
        <v>276</v>
      </c>
      <c r="CD384" t="s">
        <v>276</v>
      </c>
      <c r="CE384" t="s">
        <v>276</v>
      </c>
      <c r="CF384" t="s">
        <v>276</v>
      </c>
      <c r="CG384" t="s">
        <v>276</v>
      </c>
      <c r="CH384" t="s">
        <v>276</v>
      </c>
      <c r="CI384" t="s">
        <v>276</v>
      </c>
      <c r="CJ384" t="s">
        <v>276</v>
      </c>
      <c r="CK384" t="s">
        <v>276</v>
      </c>
      <c r="CL384" t="s">
        <v>276</v>
      </c>
      <c r="CM384" t="s">
        <v>276</v>
      </c>
      <c r="CN384" t="s">
        <v>276</v>
      </c>
      <c r="CO384" t="s">
        <v>276</v>
      </c>
      <c r="CP384" t="s">
        <v>276</v>
      </c>
      <c r="CQ384" t="s">
        <v>276</v>
      </c>
      <c r="CR384" t="s">
        <v>276</v>
      </c>
      <c r="CS384" t="s">
        <v>276</v>
      </c>
      <c r="CT384" t="s">
        <v>276</v>
      </c>
      <c r="CU384" t="s">
        <v>276</v>
      </c>
      <c r="CV384" t="s">
        <v>276</v>
      </c>
      <c r="CW384" t="s">
        <v>276</v>
      </c>
      <c r="CX384" t="s">
        <v>276</v>
      </c>
      <c r="CY384" t="s">
        <v>276</v>
      </c>
      <c r="CZ384" t="s">
        <v>276</v>
      </c>
      <c r="DA384" t="s">
        <v>276</v>
      </c>
      <c r="DB384" t="s">
        <v>276</v>
      </c>
      <c r="DC384" t="s">
        <v>276</v>
      </c>
      <c r="DD384" t="s">
        <v>276</v>
      </c>
      <c r="DE384" t="s">
        <v>276</v>
      </c>
    </row>
    <row r="385" spans="1:109">
      <c r="A385">
        <v>384</v>
      </c>
      <c r="B385" t="s">
        <v>272</v>
      </c>
      <c r="C385" t="s">
        <v>26</v>
      </c>
      <c r="D385">
        <v>31</v>
      </c>
      <c r="E385">
        <v>4</v>
      </c>
      <c r="F385" t="s">
        <v>77</v>
      </c>
      <c r="G385" t="s">
        <v>273</v>
      </c>
      <c r="H385">
        <v>2025</v>
      </c>
      <c r="I385">
        <v>2024</v>
      </c>
      <c r="J385">
        <v>0</v>
      </c>
      <c r="K385">
        <v>3700</v>
      </c>
      <c r="L385">
        <v>22170</v>
      </c>
      <c r="M385">
        <v>35730</v>
      </c>
      <c r="N385">
        <v>9999999</v>
      </c>
      <c r="O385">
        <v>0</v>
      </c>
      <c r="P385">
        <v>0</v>
      </c>
      <c r="Q385">
        <v>0</v>
      </c>
      <c r="R385">
        <v>0</v>
      </c>
      <c r="S385">
        <v>0</v>
      </c>
      <c r="T385">
        <v>0</v>
      </c>
      <c r="U385">
        <v>0</v>
      </c>
      <c r="V385">
        <v>0</v>
      </c>
      <c r="W385">
        <v>2.46E-2</v>
      </c>
      <c r="X385">
        <v>3.5099999999999999E-2</v>
      </c>
      <c r="Y385">
        <v>5.0099999999999999E-2</v>
      </c>
      <c r="Z385">
        <v>5.8400000000000001E-2</v>
      </c>
      <c r="AA385">
        <v>0</v>
      </c>
      <c r="AB385">
        <v>0</v>
      </c>
      <c r="AC385">
        <v>0</v>
      </c>
      <c r="AD385">
        <v>0</v>
      </c>
      <c r="AE385">
        <v>0</v>
      </c>
      <c r="AF385">
        <v>0</v>
      </c>
      <c r="AG385">
        <v>0</v>
      </c>
      <c r="AH385">
        <v>0</v>
      </c>
      <c r="AI385">
        <v>7900</v>
      </c>
      <c r="AJ385">
        <v>157</v>
      </c>
      <c r="AK385" t="s">
        <v>275</v>
      </c>
      <c r="AL385">
        <v>157</v>
      </c>
      <c r="AM385" t="s">
        <v>275</v>
      </c>
      <c r="AN385" t="s">
        <v>274</v>
      </c>
      <c r="AO385">
        <v>0</v>
      </c>
      <c r="AP385" t="s">
        <v>276</v>
      </c>
      <c r="AQ385" t="s">
        <v>276</v>
      </c>
      <c r="AR385" t="s">
        <v>276</v>
      </c>
      <c r="AS385" t="s">
        <v>276</v>
      </c>
      <c r="AT385" t="s">
        <v>276</v>
      </c>
      <c r="AU385" t="s">
        <v>276</v>
      </c>
      <c r="AV385" t="s">
        <v>276</v>
      </c>
      <c r="AW385" t="s">
        <v>276</v>
      </c>
      <c r="AX385" t="s">
        <v>276</v>
      </c>
      <c r="AY385" t="s">
        <v>276</v>
      </c>
      <c r="AZ385" t="s">
        <v>276</v>
      </c>
      <c r="BA385" t="s">
        <v>276</v>
      </c>
      <c r="BB385" t="s">
        <v>276</v>
      </c>
      <c r="BC385" t="s">
        <v>276</v>
      </c>
      <c r="BD385" t="s">
        <v>276</v>
      </c>
      <c r="BE385" t="s">
        <v>276</v>
      </c>
      <c r="BF385" t="s">
        <v>276</v>
      </c>
      <c r="BG385" t="s">
        <v>276</v>
      </c>
      <c r="BH385" t="s">
        <v>276</v>
      </c>
      <c r="BI385" t="s">
        <v>276</v>
      </c>
      <c r="BJ385" t="s">
        <v>276</v>
      </c>
      <c r="BK385" t="s">
        <v>276</v>
      </c>
      <c r="BL385" t="s">
        <v>276</v>
      </c>
      <c r="BM385" t="s">
        <v>276</v>
      </c>
      <c r="BN385" t="s">
        <v>276</v>
      </c>
      <c r="BO385" t="s">
        <v>276</v>
      </c>
      <c r="BP385" t="s">
        <v>276</v>
      </c>
      <c r="BQ385" t="s">
        <v>276</v>
      </c>
      <c r="BR385" t="s">
        <v>276</v>
      </c>
      <c r="BS385" t="s">
        <v>276</v>
      </c>
      <c r="BT385" t="s">
        <v>276</v>
      </c>
      <c r="BU385" t="s">
        <v>276</v>
      </c>
      <c r="BV385" t="s">
        <v>276</v>
      </c>
      <c r="BW385" t="s">
        <v>276</v>
      </c>
      <c r="BX385" t="s">
        <v>276</v>
      </c>
      <c r="BY385" t="s">
        <v>276</v>
      </c>
      <c r="BZ385" t="s">
        <v>276</v>
      </c>
      <c r="CA385" t="s">
        <v>276</v>
      </c>
      <c r="CB385" t="s">
        <v>276</v>
      </c>
      <c r="CC385" t="s">
        <v>276</v>
      </c>
      <c r="CD385" t="s">
        <v>276</v>
      </c>
      <c r="CE385" t="s">
        <v>276</v>
      </c>
      <c r="CF385" t="s">
        <v>276</v>
      </c>
      <c r="CG385" t="s">
        <v>276</v>
      </c>
      <c r="CH385" t="s">
        <v>276</v>
      </c>
      <c r="CI385" t="s">
        <v>276</v>
      </c>
      <c r="CJ385" t="s">
        <v>276</v>
      </c>
      <c r="CK385" t="s">
        <v>276</v>
      </c>
      <c r="CL385" t="s">
        <v>276</v>
      </c>
      <c r="CM385" t="s">
        <v>276</v>
      </c>
      <c r="CN385" t="s">
        <v>276</v>
      </c>
      <c r="CO385" t="s">
        <v>276</v>
      </c>
      <c r="CP385" t="s">
        <v>276</v>
      </c>
      <c r="CQ385" t="s">
        <v>276</v>
      </c>
      <c r="CR385" t="s">
        <v>276</v>
      </c>
      <c r="CS385" t="s">
        <v>276</v>
      </c>
      <c r="CT385" t="s">
        <v>276</v>
      </c>
      <c r="CU385" t="s">
        <v>276</v>
      </c>
      <c r="CV385" t="s">
        <v>276</v>
      </c>
      <c r="CW385" t="s">
        <v>276</v>
      </c>
      <c r="CX385" t="s">
        <v>276</v>
      </c>
      <c r="CY385" t="s">
        <v>276</v>
      </c>
      <c r="CZ385" t="s">
        <v>276</v>
      </c>
      <c r="DA385" t="s">
        <v>276</v>
      </c>
      <c r="DB385" t="s">
        <v>276</v>
      </c>
      <c r="DC385" t="s">
        <v>276</v>
      </c>
      <c r="DD385" t="s">
        <v>276</v>
      </c>
      <c r="DE385" t="s">
        <v>276</v>
      </c>
    </row>
    <row r="386" spans="1:109">
      <c r="A386">
        <v>385</v>
      </c>
      <c r="B386" t="s">
        <v>272</v>
      </c>
      <c r="C386" t="s">
        <v>27</v>
      </c>
      <c r="D386">
        <v>32</v>
      </c>
      <c r="E386">
        <v>4</v>
      </c>
      <c r="F386" t="s">
        <v>77</v>
      </c>
      <c r="G386" t="s">
        <v>273</v>
      </c>
      <c r="H386">
        <v>2025</v>
      </c>
      <c r="I386">
        <v>2024</v>
      </c>
      <c r="J386">
        <v>0</v>
      </c>
      <c r="K386">
        <v>9999999</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t="s">
        <v>274</v>
      </c>
      <c r="AL386">
        <v>0</v>
      </c>
      <c r="AM386" t="s">
        <v>274</v>
      </c>
      <c r="AN386" t="s">
        <v>274</v>
      </c>
      <c r="AO386">
        <v>0</v>
      </c>
      <c r="AP386" t="s">
        <v>276</v>
      </c>
      <c r="AQ386" t="s">
        <v>276</v>
      </c>
      <c r="AR386" t="s">
        <v>276</v>
      </c>
      <c r="AS386" t="s">
        <v>276</v>
      </c>
      <c r="AT386" t="s">
        <v>276</v>
      </c>
      <c r="AU386" t="s">
        <v>276</v>
      </c>
      <c r="AV386" t="s">
        <v>276</v>
      </c>
      <c r="AW386" t="s">
        <v>276</v>
      </c>
      <c r="AX386" t="s">
        <v>276</v>
      </c>
      <c r="AY386" t="s">
        <v>276</v>
      </c>
      <c r="AZ386" t="s">
        <v>276</v>
      </c>
      <c r="BA386" t="s">
        <v>276</v>
      </c>
      <c r="BB386" t="s">
        <v>276</v>
      </c>
      <c r="BC386" t="s">
        <v>276</v>
      </c>
      <c r="BD386" t="s">
        <v>276</v>
      </c>
      <c r="BE386" t="s">
        <v>276</v>
      </c>
      <c r="BF386" t="s">
        <v>276</v>
      </c>
      <c r="BG386" t="s">
        <v>276</v>
      </c>
      <c r="BH386" t="s">
        <v>276</v>
      </c>
      <c r="BI386" t="s">
        <v>276</v>
      </c>
      <c r="BJ386" t="s">
        <v>276</v>
      </c>
      <c r="BK386" t="s">
        <v>276</v>
      </c>
      <c r="BL386" t="s">
        <v>276</v>
      </c>
      <c r="BM386" t="s">
        <v>276</v>
      </c>
      <c r="BN386" t="s">
        <v>276</v>
      </c>
      <c r="BO386" t="s">
        <v>276</v>
      </c>
      <c r="BP386" t="s">
        <v>276</v>
      </c>
      <c r="BQ386" t="s">
        <v>276</v>
      </c>
      <c r="BR386" t="s">
        <v>276</v>
      </c>
      <c r="BS386" t="s">
        <v>276</v>
      </c>
      <c r="BT386" t="s">
        <v>276</v>
      </c>
      <c r="BU386" t="s">
        <v>276</v>
      </c>
      <c r="BV386" t="s">
        <v>276</v>
      </c>
      <c r="BW386" t="s">
        <v>276</v>
      </c>
      <c r="BX386" t="s">
        <v>276</v>
      </c>
      <c r="BY386" t="s">
        <v>276</v>
      </c>
      <c r="BZ386" t="s">
        <v>276</v>
      </c>
      <c r="CA386" t="s">
        <v>276</v>
      </c>
      <c r="CB386" t="s">
        <v>276</v>
      </c>
      <c r="CC386" t="s">
        <v>276</v>
      </c>
      <c r="CD386" t="s">
        <v>276</v>
      </c>
      <c r="CE386" t="s">
        <v>276</v>
      </c>
      <c r="CF386" t="s">
        <v>276</v>
      </c>
      <c r="CG386" t="s">
        <v>276</v>
      </c>
      <c r="CH386" t="s">
        <v>276</v>
      </c>
      <c r="CI386" t="s">
        <v>276</v>
      </c>
      <c r="CJ386" t="s">
        <v>276</v>
      </c>
      <c r="CK386" t="s">
        <v>276</v>
      </c>
      <c r="CL386" t="s">
        <v>276</v>
      </c>
      <c r="CM386" t="s">
        <v>276</v>
      </c>
      <c r="CN386" t="s">
        <v>276</v>
      </c>
      <c r="CO386" t="s">
        <v>276</v>
      </c>
      <c r="CP386" t="s">
        <v>276</v>
      </c>
      <c r="CQ386" t="s">
        <v>276</v>
      </c>
      <c r="CR386" t="s">
        <v>276</v>
      </c>
      <c r="CS386" t="s">
        <v>276</v>
      </c>
      <c r="CT386" t="s">
        <v>276</v>
      </c>
      <c r="CU386" t="s">
        <v>276</v>
      </c>
      <c r="CV386" t="s">
        <v>276</v>
      </c>
      <c r="CW386" t="s">
        <v>276</v>
      </c>
      <c r="CX386" t="s">
        <v>276</v>
      </c>
      <c r="CY386" t="s">
        <v>276</v>
      </c>
      <c r="CZ386" t="s">
        <v>276</v>
      </c>
      <c r="DA386" t="s">
        <v>276</v>
      </c>
      <c r="DB386" t="s">
        <v>276</v>
      </c>
      <c r="DC386" t="s">
        <v>276</v>
      </c>
      <c r="DD386" t="s">
        <v>276</v>
      </c>
      <c r="DE386" t="s">
        <v>276</v>
      </c>
    </row>
    <row r="387" spans="1:109">
      <c r="A387">
        <v>386</v>
      </c>
      <c r="B387" t="s">
        <v>272</v>
      </c>
      <c r="C387" t="s">
        <v>28</v>
      </c>
      <c r="D387">
        <v>33</v>
      </c>
      <c r="E387">
        <v>4</v>
      </c>
      <c r="F387" t="s">
        <v>77</v>
      </c>
      <c r="G387" t="s">
        <v>277</v>
      </c>
      <c r="H387">
        <v>2025</v>
      </c>
      <c r="I387">
        <v>2024</v>
      </c>
      <c r="J387">
        <v>0</v>
      </c>
      <c r="K387">
        <v>9999999</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2400</v>
      </c>
      <c r="AK387" t="s">
        <v>274</v>
      </c>
      <c r="AL387">
        <v>0</v>
      </c>
      <c r="AM387" t="s">
        <v>274</v>
      </c>
      <c r="AN387" t="s">
        <v>274</v>
      </c>
      <c r="AO387">
        <v>0</v>
      </c>
      <c r="AP387" t="s">
        <v>276</v>
      </c>
      <c r="AQ387" t="s">
        <v>276</v>
      </c>
      <c r="AR387" t="s">
        <v>276</v>
      </c>
      <c r="AS387" t="s">
        <v>276</v>
      </c>
      <c r="AT387" t="s">
        <v>276</v>
      </c>
      <c r="AU387" t="s">
        <v>276</v>
      </c>
      <c r="AV387" t="s">
        <v>276</v>
      </c>
      <c r="AW387" t="s">
        <v>276</v>
      </c>
      <c r="AX387" t="s">
        <v>276</v>
      </c>
      <c r="AY387" t="s">
        <v>276</v>
      </c>
      <c r="AZ387" t="s">
        <v>276</v>
      </c>
      <c r="BA387" t="s">
        <v>276</v>
      </c>
      <c r="BB387" t="s">
        <v>276</v>
      </c>
      <c r="BC387" t="s">
        <v>276</v>
      </c>
      <c r="BD387" t="s">
        <v>276</v>
      </c>
      <c r="BE387" t="s">
        <v>276</v>
      </c>
      <c r="BF387" t="s">
        <v>276</v>
      </c>
      <c r="BG387" t="s">
        <v>276</v>
      </c>
      <c r="BH387" t="s">
        <v>276</v>
      </c>
      <c r="BI387" t="s">
        <v>276</v>
      </c>
      <c r="BJ387" t="s">
        <v>276</v>
      </c>
      <c r="BK387" t="s">
        <v>276</v>
      </c>
      <c r="BL387" t="s">
        <v>276</v>
      </c>
      <c r="BM387" t="s">
        <v>276</v>
      </c>
      <c r="BN387" t="s">
        <v>276</v>
      </c>
      <c r="BO387" t="s">
        <v>276</v>
      </c>
      <c r="BP387" t="s">
        <v>276</v>
      </c>
      <c r="BQ387" t="s">
        <v>276</v>
      </c>
      <c r="BR387" t="s">
        <v>276</v>
      </c>
      <c r="BS387" t="s">
        <v>276</v>
      </c>
      <c r="BT387" t="s">
        <v>276</v>
      </c>
      <c r="BU387" t="s">
        <v>276</v>
      </c>
      <c r="BV387" t="s">
        <v>276</v>
      </c>
      <c r="BW387" t="s">
        <v>276</v>
      </c>
      <c r="BX387" t="s">
        <v>276</v>
      </c>
      <c r="BY387" t="s">
        <v>276</v>
      </c>
      <c r="BZ387" t="s">
        <v>276</v>
      </c>
      <c r="CA387" t="s">
        <v>276</v>
      </c>
      <c r="CB387" t="s">
        <v>276</v>
      </c>
      <c r="CC387" t="s">
        <v>276</v>
      </c>
      <c r="CD387" t="s">
        <v>276</v>
      </c>
      <c r="CE387" t="s">
        <v>276</v>
      </c>
      <c r="CF387" t="s">
        <v>276</v>
      </c>
      <c r="CG387" t="s">
        <v>276</v>
      </c>
      <c r="CH387" t="s">
        <v>276</v>
      </c>
      <c r="CI387" t="s">
        <v>276</v>
      </c>
      <c r="CJ387" t="s">
        <v>276</v>
      </c>
      <c r="CK387" t="s">
        <v>276</v>
      </c>
      <c r="CL387" t="s">
        <v>276</v>
      </c>
      <c r="CM387" t="s">
        <v>276</v>
      </c>
      <c r="CN387" t="s">
        <v>276</v>
      </c>
      <c r="CO387" t="s">
        <v>276</v>
      </c>
      <c r="CP387" t="s">
        <v>276</v>
      </c>
      <c r="CQ387" t="s">
        <v>276</v>
      </c>
      <c r="CR387" t="s">
        <v>276</v>
      </c>
      <c r="CS387" t="s">
        <v>276</v>
      </c>
      <c r="CT387" t="s">
        <v>276</v>
      </c>
      <c r="CU387" t="s">
        <v>276</v>
      </c>
      <c r="CV387" t="s">
        <v>276</v>
      </c>
      <c r="CW387" t="s">
        <v>276</v>
      </c>
      <c r="CX387" t="s">
        <v>276</v>
      </c>
      <c r="CY387" t="s">
        <v>276</v>
      </c>
      <c r="CZ387" t="s">
        <v>276</v>
      </c>
      <c r="DA387" t="s">
        <v>276</v>
      </c>
      <c r="DB387" t="s">
        <v>276</v>
      </c>
      <c r="DC387" t="s">
        <v>276</v>
      </c>
      <c r="DD387" t="s">
        <v>276</v>
      </c>
      <c r="DE387" t="s">
        <v>276</v>
      </c>
    </row>
    <row r="388" spans="1:109">
      <c r="A388">
        <v>387</v>
      </c>
      <c r="B388" t="s">
        <v>272</v>
      </c>
      <c r="C388" t="s">
        <v>29</v>
      </c>
      <c r="D388">
        <v>34</v>
      </c>
      <c r="E388">
        <v>4</v>
      </c>
      <c r="F388" t="s">
        <v>77</v>
      </c>
      <c r="G388" t="s">
        <v>273</v>
      </c>
      <c r="H388">
        <v>2025</v>
      </c>
      <c r="I388">
        <v>2024</v>
      </c>
      <c r="J388">
        <v>0</v>
      </c>
      <c r="K388">
        <v>20000</v>
      </c>
      <c r="L388">
        <v>35000</v>
      </c>
      <c r="M388">
        <v>40000</v>
      </c>
      <c r="N388">
        <v>75000</v>
      </c>
      <c r="O388" s="78">
        <v>500000</v>
      </c>
      <c r="P388" s="78">
        <v>1000000</v>
      </c>
      <c r="Q388">
        <v>9999999</v>
      </c>
      <c r="R388">
        <v>0</v>
      </c>
      <c r="S388">
        <v>0</v>
      </c>
      <c r="T388">
        <v>0</v>
      </c>
      <c r="U388">
        <v>0</v>
      </c>
      <c r="V388">
        <v>0</v>
      </c>
      <c r="W388">
        <v>1.4E-2</v>
      </c>
      <c r="X388">
        <v>1.7500000000000002E-2</v>
      </c>
      <c r="Y388">
        <v>3.5000000000000003E-2</v>
      </c>
      <c r="Z388">
        <v>5.525E-2</v>
      </c>
      <c r="AA388">
        <v>6.3700000000000007E-2</v>
      </c>
      <c r="AB388">
        <v>8.9700000000000002E-2</v>
      </c>
      <c r="AC388">
        <v>0.1075</v>
      </c>
      <c r="AD388">
        <v>0</v>
      </c>
      <c r="AE388">
        <v>0</v>
      </c>
      <c r="AF388">
        <v>0</v>
      </c>
      <c r="AG388">
        <v>0</v>
      </c>
      <c r="AH388">
        <v>0</v>
      </c>
      <c r="AI388">
        <v>0</v>
      </c>
      <c r="AJ388">
        <v>1000</v>
      </c>
      <c r="AK388" t="s">
        <v>274</v>
      </c>
      <c r="AL388">
        <v>1500</v>
      </c>
      <c r="AM388" t="s">
        <v>274</v>
      </c>
      <c r="AN388" t="s">
        <v>274</v>
      </c>
      <c r="AO388">
        <v>0</v>
      </c>
      <c r="AP388" t="s">
        <v>276</v>
      </c>
      <c r="AQ388" t="s">
        <v>276</v>
      </c>
      <c r="AR388" t="s">
        <v>276</v>
      </c>
      <c r="AS388" t="s">
        <v>276</v>
      </c>
      <c r="AT388" t="s">
        <v>276</v>
      </c>
      <c r="AU388" t="s">
        <v>276</v>
      </c>
      <c r="AV388" t="s">
        <v>276</v>
      </c>
      <c r="AW388" t="s">
        <v>276</v>
      </c>
      <c r="AX388" t="s">
        <v>276</v>
      </c>
      <c r="AY388" t="s">
        <v>276</v>
      </c>
      <c r="AZ388" t="s">
        <v>276</v>
      </c>
      <c r="BA388" t="s">
        <v>276</v>
      </c>
      <c r="BB388" t="s">
        <v>276</v>
      </c>
      <c r="BC388" t="s">
        <v>276</v>
      </c>
      <c r="BD388" t="s">
        <v>276</v>
      </c>
      <c r="BE388" t="s">
        <v>276</v>
      </c>
      <c r="BF388" t="s">
        <v>276</v>
      </c>
      <c r="BG388" t="s">
        <v>276</v>
      </c>
      <c r="BH388" t="s">
        <v>276</v>
      </c>
      <c r="BI388" t="s">
        <v>276</v>
      </c>
      <c r="BJ388" t="s">
        <v>276</v>
      </c>
      <c r="BK388" t="s">
        <v>276</v>
      </c>
      <c r="BL388" t="s">
        <v>276</v>
      </c>
      <c r="BM388" t="s">
        <v>276</v>
      </c>
      <c r="BN388" t="s">
        <v>276</v>
      </c>
      <c r="BO388" t="s">
        <v>276</v>
      </c>
      <c r="BP388" t="s">
        <v>276</v>
      </c>
      <c r="BQ388" t="s">
        <v>276</v>
      </c>
      <c r="BR388" t="s">
        <v>276</v>
      </c>
      <c r="BS388" t="s">
        <v>276</v>
      </c>
      <c r="BT388" t="s">
        <v>276</v>
      </c>
      <c r="BU388" t="s">
        <v>276</v>
      </c>
      <c r="BV388" t="s">
        <v>276</v>
      </c>
      <c r="BW388" t="s">
        <v>276</v>
      </c>
      <c r="BX388" t="s">
        <v>276</v>
      </c>
      <c r="BY388" t="s">
        <v>276</v>
      </c>
      <c r="BZ388" t="s">
        <v>276</v>
      </c>
      <c r="CA388" t="s">
        <v>276</v>
      </c>
      <c r="CB388" t="s">
        <v>276</v>
      </c>
      <c r="CC388" t="s">
        <v>276</v>
      </c>
      <c r="CD388" t="s">
        <v>276</v>
      </c>
      <c r="CE388" t="s">
        <v>276</v>
      </c>
      <c r="CF388" t="s">
        <v>276</v>
      </c>
      <c r="CG388" t="s">
        <v>276</v>
      </c>
      <c r="CH388" t="s">
        <v>276</v>
      </c>
      <c r="CI388" t="s">
        <v>276</v>
      </c>
      <c r="CJ388" t="s">
        <v>276</v>
      </c>
      <c r="CK388" t="s">
        <v>276</v>
      </c>
      <c r="CL388" t="s">
        <v>276</v>
      </c>
      <c r="CM388" t="s">
        <v>276</v>
      </c>
      <c r="CN388" t="s">
        <v>276</v>
      </c>
      <c r="CO388" t="s">
        <v>276</v>
      </c>
      <c r="CP388" t="s">
        <v>276</v>
      </c>
      <c r="CQ388" t="s">
        <v>276</v>
      </c>
      <c r="CR388" t="s">
        <v>276</v>
      </c>
      <c r="CS388" t="s">
        <v>276</v>
      </c>
      <c r="CT388" t="s">
        <v>276</v>
      </c>
      <c r="CU388" t="s">
        <v>276</v>
      </c>
      <c r="CV388" t="s">
        <v>276</v>
      </c>
      <c r="CW388" t="s">
        <v>276</v>
      </c>
      <c r="CX388" t="s">
        <v>276</v>
      </c>
      <c r="CY388" t="s">
        <v>276</v>
      </c>
      <c r="CZ388" t="s">
        <v>276</v>
      </c>
      <c r="DA388" t="s">
        <v>276</v>
      </c>
      <c r="DB388" t="s">
        <v>276</v>
      </c>
      <c r="DC388" t="s">
        <v>276</v>
      </c>
      <c r="DD388" t="s">
        <v>276</v>
      </c>
      <c r="DE388" t="s">
        <v>276</v>
      </c>
    </row>
    <row r="389" spans="1:109">
      <c r="A389">
        <v>388</v>
      </c>
      <c r="B389" t="s">
        <v>272</v>
      </c>
      <c r="C389" t="s">
        <v>30</v>
      </c>
      <c r="D389">
        <v>35</v>
      </c>
      <c r="E389">
        <v>4</v>
      </c>
      <c r="F389" t="s">
        <v>77</v>
      </c>
      <c r="G389" t="s">
        <v>273</v>
      </c>
      <c r="H389">
        <v>2025</v>
      </c>
      <c r="I389">
        <v>2024</v>
      </c>
      <c r="J389">
        <v>0</v>
      </c>
      <c r="K389">
        <v>5500</v>
      </c>
      <c r="L389">
        <v>11000</v>
      </c>
      <c r="M389">
        <v>16000</v>
      </c>
      <c r="N389">
        <v>210000</v>
      </c>
      <c r="O389">
        <v>9999999</v>
      </c>
      <c r="P389">
        <v>0</v>
      </c>
      <c r="Q389">
        <v>0</v>
      </c>
      <c r="R389">
        <v>0</v>
      </c>
      <c r="S389">
        <v>0</v>
      </c>
      <c r="T389">
        <v>0</v>
      </c>
      <c r="U389">
        <v>0</v>
      </c>
      <c r="V389">
        <v>0</v>
      </c>
      <c r="W389">
        <v>1.7000000000000001E-2</v>
      </c>
      <c r="X389">
        <v>3.2000000000000001E-2</v>
      </c>
      <c r="Y389">
        <v>4.7E-2</v>
      </c>
      <c r="Z389">
        <v>4.9000000000000002E-2</v>
      </c>
      <c r="AA389">
        <v>5.8999999999999997E-2</v>
      </c>
      <c r="AB389">
        <v>0</v>
      </c>
      <c r="AC389">
        <v>0</v>
      </c>
      <c r="AD389">
        <v>0</v>
      </c>
      <c r="AE389">
        <v>0</v>
      </c>
      <c r="AF389">
        <v>0</v>
      </c>
      <c r="AG389">
        <v>0</v>
      </c>
      <c r="AH389">
        <v>0</v>
      </c>
      <c r="AI389">
        <v>14600</v>
      </c>
      <c r="AJ389">
        <v>0</v>
      </c>
      <c r="AK389" t="s">
        <v>274</v>
      </c>
      <c r="AL389">
        <v>4000</v>
      </c>
      <c r="AM389" t="s">
        <v>274</v>
      </c>
      <c r="AN389" t="s">
        <v>274</v>
      </c>
      <c r="AO389">
        <v>0</v>
      </c>
      <c r="AP389" t="s">
        <v>276</v>
      </c>
      <c r="AQ389" t="s">
        <v>276</v>
      </c>
      <c r="AR389" t="s">
        <v>276</v>
      </c>
      <c r="AS389" t="s">
        <v>276</v>
      </c>
      <c r="AT389" t="s">
        <v>276</v>
      </c>
      <c r="AU389" t="s">
        <v>276</v>
      </c>
      <c r="AV389" t="s">
        <v>276</v>
      </c>
      <c r="AW389" t="s">
        <v>276</v>
      </c>
      <c r="AX389" t="s">
        <v>276</v>
      </c>
      <c r="AY389" t="s">
        <v>276</v>
      </c>
      <c r="AZ389" t="s">
        <v>276</v>
      </c>
      <c r="BA389" t="s">
        <v>276</v>
      </c>
      <c r="BB389" t="s">
        <v>276</v>
      </c>
      <c r="BC389" t="s">
        <v>276</v>
      </c>
      <c r="BD389" t="s">
        <v>276</v>
      </c>
      <c r="BE389" t="s">
        <v>276</v>
      </c>
      <c r="BF389" t="s">
        <v>276</v>
      </c>
      <c r="BG389" t="s">
        <v>276</v>
      </c>
      <c r="BH389" t="s">
        <v>276</v>
      </c>
      <c r="BI389" t="s">
        <v>276</v>
      </c>
      <c r="BJ389" t="s">
        <v>276</v>
      </c>
      <c r="BK389" t="s">
        <v>276</v>
      </c>
      <c r="BL389" t="s">
        <v>276</v>
      </c>
      <c r="BM389" t="s">
        <v>276</v>
      </c>
      <c r="BN389" t="s">
        <v>276</v>
      </c>
      <c r="BO389" t="s">
        <v>276</v>
      </c>
      <c r="BP389" t="s">
        <v>276</v>
      </c>
      <c r="BQ389" t="s">
        <v>276</v>
      </c>
      <c r="BR389" t="s">
        <v>276</v>
      </c>
      <c r="BS389" t="s">
        <v>276</v>
      </c>
      <c r="BT389" t="s">
        <v>276</v>
      </c>
      <c r="BU389" t="s">
        <v>276</v>
      </c>
      <c r="BV389" t="s">
        <v>276</v>
      </c>
      <c r="BW389" t="s">
        <v>276</v>
      </c>
      <c r="BX389" t="s">
        <v>276</v>
      </c>
      <c r="BY389" t="s">
        <v>276</v>
      </c>
      <c r="BZ389" t="s">
        <v>276</v>
      </c>
      <c r="CA389" t="s">
        <v>276</v>
      </c>
      <c r="CB389" t="s">
        <v>276</v>
      </c>
      <c r="CC389" t="s">
        <v>276</v>
      </c>
      <c r="CD389" t="s">
        <v>276</v>
      </c>
      <c r="CE389" t="s">
        <v>276</v>
      </c>
      <c r="CF389" t="s">
        <v>276</v>
      </c>
      <c r="CG389" t="s">
        <v>276</v>
      </c>
      <c r="CH389" t="s">
        <v>276</v>
      </c>
      <c r="CI389" t="s">
        <v>276</v>
      </c>
      <c r="CJ389" t="s">
        <v>276</v>
      </c>
      <c r="CK389" t="s">
        <v>276</v>
      </c>
      <c r="CL389" t="s">
        <v>276</v>
      </c>
      <c r="CM389" t="s">
        <v>276</v>
      </c>
      <c r="CN389" t="s">
        <v>276</v>
      </c>
      <c r="CO389" t="s">
        <v>276</v>
      </c>
      <c r="CP389" t="s">
        <v>276</v>
      </c>
      <c r="CQ389" t="s">
        <v>276</v>
      </c>
      <c r="CR389" t="s">
        <v>276</v>
      </c>
      <c r="CS389" t="s">
        <v>276</v>
      </c>
      <c r="CT389" t="s">
        <v>276</v>
      </c>
      <c r="CU389" t="s">
        <v>276</v>
      </c>
      <c r="CV389" t="s">
        <v>276</v>
      </c>
      <c r="CW389" t="s">
        <v>276</v>
      </c>
      <c r="CX389" t="s">
        <v>276</v>
      </c>
      <c r="CY389" t="s">
        <v>276</v>
      </c>
      <c r="CZ389" t="s">
        <v>276</v>
      </c>
      <c r="DA389" t="s">
        <v>276</v>
      </c>
      <c r="DB389" t="s">
        <v>276</v>
      </c>
      <c r="DC389" t="s">
        <v>276</v>
      </c>
      <c r="DD389" t="s">
        <v>276</v>
      </c>
      <c r="DE389" t="s">
        <v>276</v>
      </c>
    </row>
    <row r="390" spans="1:109">
      <c r="A390">
        <v>389</v>
      </c>
      <c r="B390" t="s">
        <v>272</v>
      </c>
      <c r="C390" t="s">
        <v>31</v>
      </c>
      <c r="D390">
        <v>36</v>
      </c>
      <c r="E390">
        <v>4</v>
      </c>
      <c r="F390" t="s">
        <v>77</v>
      </c>
      <c r="G390" t="s">
        <v>273</v>
      </c>
      <c r="H390">
        <v>2025</v>
      </c>
      <c r="I390">
        <v>2024</v>
      </c>
      <c r="J390">
        <v>0</v>
      </c>
      <c r="K390">
        <v>8500</v>
      </c>
      <c r="L390">
        <v>11700</v>
      </c>
      <c r="M390">
        <v>13900</v>
      </c>
      <c r="N390">
        <v>80650</v>
      </c>
      <c r="O390">
        <v>215400</v>
      </c>
      <c r="P390">
        <v>1077550</v>
      </c>
      <c r="Q390" s="78">
        <v>5000000</v>
      </c>
      <c r="R390" s="78">
        <v>25000000</v>
      </c>
      <c r="S390">
        <v>9999999</v>
      </c>
      <c r="T390">
        <v>0</v>
      </c>
      <c r="U390">
        <v>0</v>
      </c>
      <c r="V390">
        <v>0</v>
      </c>
      <c r="W390">
        <v>0.04</v>
      </c>
      <c r="X390">
        <v>4.4999999999999998E-2</v>
      </c>
      <c r="Y390">
        <v>5.2499999999999998E-2</v>
      </c>
      <c r="Z390">
        <v>5.5E-2</v>
      </c>
      <c r="AA390">
        <v>0.06</v>
      </c>
      <c r="AB390">
        <v>6.8500000000000005E-2</v>
      </c>
      <c r="AC390">
        <v>9.6500000000000002E-2</v>
      </c>
      <c r="AD390">
        <v>0.10299999999999999</v>
      </c>
      <c r="AE390">
        <v>0.109</v>
      </c>
      <c r="AF390">
        <v>0</v>
      </c>
      <c r="AG390">
        <v>0</v>
      </c>
      <c r="AH390">
        <v>0</v>
      </c>
      <c r="AI390">
        <v>8000</v>
      </c>
      <c r="AJ390">
        <v>0</v>
      </c>
      <c r="AK390" t="s">
        <v>274</v>
      </c>
      <c r="AL390">
        <v>1000</v>
      </c>
      <c r="AM390" t="s">
        <v>274</v>
      </c>
      <c r="AN390" t="s">
        <v>274</v>
      </c>
      <c r="AO390">
        <v>0</v>
      </c>
      <c r="AP390" t="s">
        <v>276</v>
      </c>
      <c r="AQ390" t="s">
        <v>276</v>
      </c>
      <c r="AR390" t="s">
        <v>276</v>
      </c>
      <c r="AS390" t="s">
        <v>276</v>
      </c>
      <c r="AT390" t="s">
        <v>276</v>
      </c>
      <c r="AU390" t="s">
        <v>276</v>
      </c>
      <c r="AV390" t="s">
        <v>276</v>
      </c>
      <c r="AW390" t="s">
        <v>276</v>
      </c>
      <c r="AX390" t="s">
        <v>276</v>
      </c>
      <c r="AY390" t="s">
        <v>276</v>
      </c>
      <c r="AZ390" t="s">
        <v>276</v>
      </c>
      <c r="BA390" t="s">
        <v>276</v>
      </c>
      <c r="BB390" t="s">
        <v>276</v>
      </c>
      <c r="BC390" t="s">
        <v>276</v>
      </c>
      <c r="BD390" t="s">
        <v>276</v>
      </c>
      <c r="BE390" t="s">
        <v>276</v>
      </c>
      <c r="BF390" t="s">
        <v>276</v>
      </c>
      <c r="BG390" t="s">
        <v>276</v>
      </c>
      <c r="BH390" t="s">
        <v>276</v>
      </c>
      <c r="BI390" t="s">
        <v>276</v>
      </c>
      <c r="BJ390" t="s">
        <v>276</v>
      </c>
      <c r="BK390" t="s">
        <v>276</v>
      </c>
      <c r="BL390" t="s">
        <v>276</v>
      </c>
      <c r="BM390" t="s">
        <v>276</v>
      </c>
      <c r="BN390" t="s">
        <v>276</v>
      </c>
      <c r="BO390" t="s">
        <v>276</v>
      </c>
      <c r="BP390" t="s">
        <v>276</v>
      </c>
      <c r="BQ390" t="s">
        <v>276</v>
      </c>
      <c r="BR390" t="s">
        <v>276</v>
      </c>
      <c r="BS390" t="s">
        <v>276</v>
      </c>
      <c r="BT390" t="s">
        <v>276</v>
      </c>
      <c r="BU390" t="s">
        <v>276</v>
      </c>
      <c r="BV390" t="s">
        <v>276</v>
      </c>
      <c r="BW390" t="s">
        <v>276</v>
      </c>
      <c r="BX390" t="s">
        <v>276</v>
      </c>
      <c r="BY390" t="s">
        <v>276</v>
      </c>
      <c r="BZ390" t="s">
        <v>276</v>
      </c>
      <c r="CA390" t="s">
        <v>276</v>
      </c>
      <c r="CB390" t="s">
        <v>276</v>
      </c>
      <c r="CC390" t="s">
        <v>276</v>
      </c>
      <c r="CD390" t="s">
        <v>276</v>
      </c>
      <c r="CE390" t="s">
        <v>276</v>
      </c>
      <c r="CF390" t="s">
        <v>276</v>
      </c>
      <c r="CG390" t="s">
        <v>276</v>
      </c>
      <c r="CH390" t="s">
        <v>276</v>
      </c>
      <c r="CI390" t="s">
        <v>276</v>
      </c>
      <c r="CJ390" t="s">
        <v>276</v>
      </c>
      <c r="CK390" t="s">
        <v>276</v>
      </c>
      <c r="CL390" t="s">
        <v>276</v>
      </c>
      <c r="CM390" t="s">
        <v>276</v>
      </c>
      <c r="CN390" t="s">
        <v>276</v>
      </c>
      <c r="CO390" t="s">
        <v>276</v>
      </c>
      <c r="CP390" t="s">
        <v>276</v>
      </c>
      <c r="CQ390" t="s">
        <v>276</v>
      </c>
      <c r="CR390" t="s">
        <v>276</v>
      </c>
      <c r="CS390" t="s">
        <v>276</v>
      </c>
      <c r="CT390" t="s">
        <v>276</v>
      </c>
      <c r="CU390" t="s">
        <v>276</v>
      </c>
      <c r="CV390" t="s">
        <v>276</v>
      </c>
      <c r="CW390" t="s">
        <v>276</v>
      </c>
      <c r="CX390" t="s">
        <v>276</v>
      </c>
      <c r="CY390" t="s">
        <v>276</v>
      </c>
      <c r="CZ390" t="s">
        <v>276</v>
      </c>
      <c r="DA390" t="s">
        <v>276</v>
      </c>
      <c r="DB390" t="s">
        <v>276</v>
      </c>
      <c r="DC390" t="s">
        <v>276</v>
      </c>
      <c r="DD390" t="s">
        <v>276</v>
      </c>
      <c r="DE390" t="s">
        <v>276</v>
      </c>
    </row>
    <row r="391" spans="1:109">
      <c r="A391">
        <v>390</v>
      </c>
      <c r="B391" t="s">
        <v>272</v>
      </c>
      <c r="C391" t="s">
        <v>32</v>
      </c>
      <c r="D391">
        <v>37</v>
      </c>
      <c r="E391">
        <v>4</v>
      </c>
      <c r="F391" t="s">
        <v>77</v>
      </c>
      <c r="G391" t="s">
        <v>273</v>
      </c>
      <c r="H391">
        <v>2025</v>
      </c>
      <c r="I391">
        <v>2024</v>
      </c>
      <c r="J391">
        <v>0</v>
      </c>
      <c r="K391">
        <v>9999999</v>
      </c>
      <c r="L391">
        <v>0</v>
      </c>
      <c r="M391">
        <v>0</v>
      </c>
      <c r="N391">
        <v>0</v>
      </c>
      <c r="O391">
        <v>0</v>
      </c>
      <c r="P391">
        <v>0</v>
      </c>
      <c r="Q391">
        <v>0</v>
      </c>
      <c r="R391">
        <v>0</v>
      </c>
      <c r="S391">
        <v>0</v>
      </c>
      <c r="T391">
        <v>0</v>
      </c>
      <c r="U391">
        <v>0</v>
      </c>
      <c r="V391">
        <v>0</v>
      </c>
      <c r="W391">
        <v>4.4999999999999998E-2</v>
      </c>
      <c r="X391">
        <v>0</v>
      </c>
      <c r="Y391">
        <v>0</v>
      </c>
      <c r="Z391">
        <v>0</v>
      </c>
      <c r="AA391">
        <v>0</v>
      </c>
      <c r="AB391">
        <v>0</v>
      </c>
      <c r="AC391">
        <v>0</v>
      </c>
      <c r="AD391">
        <v>0</v>
      </c>
      <c r="AE391">
        <v>0</v>
      </c>
      <c r="AF391">
        <v>0</v>
      </c>
      <c r="AG391">
        <v>0</v>
      </c>
      <c r="AH391">
        <v>0</v>
      </c>
      <c r="AI391">
        <v>12750</v>
      </c>
      <c r="AJ391">
        <v>0</v>
      </c>
      <c r="AK391" t="s">
        <v>274</v>
      </c>
      <c r="AL391">
        <v>0</v>
      </c>
      <c r="AM391" t="s">
        <v>274</v>
      </c>
      <c r="AN391" t="s">
        <v>274</v>
      </c>
      <c r="AO391">
        <v>0</v>
      </c>
      <c r="AP391" t="s">
        <v>276</v>
      </c>
      <c r="AQ391" t="s">
        <v>276</v>
      </c>
      <c r="AR391" t="s">
        <v>276</v>
      </c>
      <c r="AS391" t="s">
        <v>276</v>
      </c>
      <c r="AT391" t="s">
        <v>276</v>
      </c>
      <c r="AU391" t="s">
        <v>276</v>
      </c>
      <c r="AV391" t="s">
        <v>276</v>
      </c>
      <c r="AW391" t="s">
        <v>276</v>
      </c>
      <c r="AX391" t="s">
        <v>276</v>
      </c>
      <c r="AY391" t="s">
        <v>276</v>
      </c>
      <c r="AZ391" t="s">
        <v>276</v>
      </c>
      <c r="BA391" t="s">
        <v>276</v>
      </c>
      <c r="BB391" t="s">
        <v>276</v>
      </c>
      <c r="BC391" t="s">
        <v>276</v>
      </c>
      <c r="BD391" t="s">
        <v>276</v>
      </c>
      <c r="BE391" t="s">
        <v>276</v>
      </c>
      <c r="BF391" t="s">
        <v>276</v>
      </c>
      <c r="BG391" t="s">
        <v>276</v>
      </c>
      <c r="BH391" t="s">
        <v>276</v>
      </c>
      <c r="BI391" t="s">
        <v>276</v>
      </c>
      <c r="BJ391" t="s">
        <v>276</v>
      </c>
      <c r="BK391" t="s">
        <v>276</v>
      </c>
      <c r="BL391" t="s">
        <v>276</v>
      </c>
      <c r="BM391" t="s">
        <v>276</v>
      </c>
      <c r="BN391" t="s">
        <v>276</v>
      </c>
      <c r="BO391" t="s">
        <v>276</v>
      </c>
      <c r="BP391" t="s">
        <v>276</v>
      </c>
      <c r="BQ391" t="s">
        <v>276</v>
      </c>
      <c r="BR391" t="s">
        <v>276</v>
      </c>
      <c r="BS391" t="s">
        <v>276</v>
      </c>
      <c r="BT391" t="s">
        <v>276</v>
      </c>
      <c r="BU391" t="s">
        <v>276</v>
      </c>
      <c r="BV391" t="s">
        <v>276</v>
      </c>
      <c r="BW391" t="s">
        <v>276</v>
      </c>
      <c r="BX391" t="s">
        <v>276</v>
      </c>
      <c r="BY391" t="s">
        <v>276</v>
      </c>
      <c r="BZ391" t="s">
        <v>276</v>
      </c>
      <c r="CA391" t="s">
        <v>276</v>
      </c>
      <c r="CB391" t="s">
        <v>276</v>
      </c>
      <c r="CC391" t="s">
        <v>276</v>
      </c>
      <c r="CD391" t="s">
        <v>276</v>
      </c>
      <c r="CE391" t="s">
        <v>276</v>
      </c>
      <c r="CF391" t="s">
        <v>276</v>
      </c>
      <c r="CG391" t="s">
        <v>276</v>
      </c>
      <c r="CH391" t="s">
        <v>276</v>
      </c>
      <c r="CI391" t="s">
        <v>276</v>
      </c>
      <c r="CJ391" t="s">
        <v>276</v>
      </c>
      <c r="CK391" t="s">
        <v>276</v>
      </c>
      <c r="CL391" t="s">
        <v>276</v>
      </c>
      <c r="CM391" t="s">
        <v>276</v>
      </c>
      <c r="CN391" t="s">
        <v>276</v>
      </c>
      <c r="CO391" t="s">
        <v>276</v>
      </c>
      <c r="CP391" t="s">
        <v>276</v>
      </c>
      <c r="CQ391" t="s">
        <v>276</v>
      </c>
      <c r="CR391" t="s">
        <v>276</v>
      </c>
      <c r="CS391" t="s">
        <v>276</v>
      </c>
      <c r="CT391" t="s">
        <v>276</v>
      </c>
      <c r="CU391" t="s">
        <v>276</v>
      </c>
      <c r="CV391" t="s">
        <v>276</v>
      </c>
      <c r="CW391" t="s">
        <v>276</v>
      </c>
      <c r="CX391" t="s">
        <v>276</v>
      </c>
      <c r="CY391" t="s">
        <v>276</v>
      </c>
      <c r="CZ391" t="s">
        <v>276</v>
      </c>
      <c r="DA391" t="s">
        <v>276</v>
      </c>
      <c r="DB391" t="s">
        <v>276</v>
      </c>
      <c r="DC391" t="s">
        <v>276</v>
      </c>
      <c r="DD391" t="s">
        <v>276</v>
      </c>
      <c r="DE391" t="s">
        <v>276</v>
      </c>
    </row>
    <row r="392" spans="1:109">
      <c r="A392">
        <v>391</v>
      </c>
      <c r="B392" t="s">
        <v>272</v>
      </c>
      <c r="C392" t="s">
        <v>33</v>
      </c>
      <c r="D392">
        <v>38</v>
      </c>
      <c r="E392">
        <v>4</v>
      </c>
      <c r="F392" t="s">
        <v>77</v>
      </c>
      <c r="G392" t="s">
        <v>273</v>
      </c>
      <c r="H392">
        <v>2025</v>
      </c>
      <c r="I392">
        <v>2024</v>
      </c>
      <c r="J392">
        <v>44725</v>
      </c>
      <c r="K392">
        <v>225975</v>
      </c>
      <c r="L392">
        <v>9999999</v>
      </c>
      <c r="M392">
        <v>0</v>
      </c>
      <c r="N392">
        <v>0</v>
      </c>
      <c r="O392">
        <v>0</v>
      </c>
      <c r="P392">
        <v>0</v>
      </c>
      <c r="Q392">
        <v>0</v>
      </c>
      <c r="R392">
        <v>0</v>
      </c>
      <c r="S392">
        <v>0</v>
      </c>
      <c r="T392">
        <v>0</v>
      </c>
      <c r="U392">
        <v>0</v>
      </c>
      <c r="V392">
        <v>0</v>
      </c>
      <c r="W392">
        <v>1.95E-2</v>
      </c>
      <c r="X392">
        <v>2.5000000000000001E-2</v>
      </c>
      <c r="Y392">
        <v>0</v>
      </c>
      <c r="Z392">
        <v>0</v>
      </c>
      <c r="AA392">
        <v>0</v>
      </c>
      <c r="AB392">
        <v>0</v>
      </c>
      <c r="AC392">
        <v>0</v>
      </c>
      <c r="AD392">
        <v>0</v>
      </c>
      <c r="AE392">
        <v>0</v>
      </c>
      <c r="AF392">
        <v>0</v>
      </c>
      <c r="AG392">
        <v>0</v>
      </c>
      <c r="AH392">
        <v>0</v>
      </c>
      <c r="AI392">
        <v>14600</v>
      </c>
      <c r="AJ392">
        <v>0</v>
      </c>
      <c r="AK392" t="s">
        <v>274</v>
      </c>
      <c r="AL392">
        <v>0</v>
      </c>
      <c r="AM392" t="s">
        <v>274</v>
      </c>
      <c r="AN392" t="s">
        <v>274</v>
      </c>
      <c r="AO392">
        <v>0</v>
      </c>
      <c r="AP392" t="s">
        <v>276</v>
      </c>
      <c r="AQ392" t="s">
        <v>276</v>
      </c>
      <c r="AR392" t="s">
        <v>276</v>
      </c>
      <c r="AS392" t="s">
        <v>276</v>
      </c>
      <c r="AT392" t="s">
        <v>276</v>
      </c>
      <c r="AU392" t="s">
        <v>276</v>
      </c>
      <c r="AV392" t="s">
        <v>276</v>
      </c>
      <c r="AW392" t="s">
        <v>276</v>
      </c>
      <c r="AX392" t="s">
        <v>276</v>
      </c>
      <c r="AY392" t="s">
        <v>276</v>
      </c>
      <c r="AZ392" t="s">
        <v>276</v>
      </c>
      <c r="BA392" t="s">
        <v>276</v>
      </c>
      <c r="BB392" t="s">
        <v>276</v>
      </c>
      <c r="BC392" t="s">
        <v>276</v>
      </c>
      <c r="BD392" t="s">
        <v>276</v>
      </c>
      <c r="BE392" t="s">
        <v>276</v>
      </c>
      <c r="BF392" t="s">
        <v>276</v>
      </c>
      <c r="BG392" t="s">
        <v>276</v>
      </c>
      <c r="BH392" t="s">
        <v>276</v>
      </c>
      <c r="BI392" t="s">
        <v>276</v>
      </c>
      <c r="BJ392" t="s">
        <v>276</v>
      </c>
      <c r="BK392" t="s">
        <v>276</v>
      </c>
      <c r="BL392" t="s">
        <v>276</v>
      </c>
      <c r="BM392" t="s">
        <v>276</v>
      </c>
      <c r="BN392" t="s">
        <v>276</v>
      </c>
      <c r="BO392" t="s">
        <v>276</v>
      </c>
      <c r="BP392" t="s">
        <v>276</v>
      </c>
      <c r="BQ392" t="s">
        <v>276</v>
      </c>
      <c r="BR392" t="s">
        <v>276</v>
      </c>
      <c r="BS392" t="s">
        <v>276</v>
      </c>
      <c r="BT392" t="s">
        <v>276</v>
      </c>
      <c r="BU392" t="s">
        <v>276</v>
      </c>
      <c r="BV392" t="s">
        <v>276</v>
      </c>
      <c r="BW392" t="s">
        <v>276</v>
      </c>
      <c r="BX392" t="s">
        <v>276</v>
      </c>
      <c r="BY392" t="s">
        <v>276</v>
      </c>
      <c r="BZ392" t="s">
        <v>276</v>
      </c>
      <c r="CA392" t="s">
        <v>276</v>
      </c>
      <c r="CB392" t="s">
        <v>276</v>
      </c>
      <c r="CC392" t="s">
        <v>276</v>
      </c>
      <c r="CD392" t="s">
        <v>276</v>
      </c>
      <c r="CE392" t="s">
        <v>276</v>
      </c>
      <c r="CF392" t="s">
        <v>276</v>
      </c>
      <c r="CG392" t="s">
        <v>276</v>
      </c>
      <c r="CH392" t="s">
        <v>276</v>
      </c>
      <c r="CI392" t="s">
        <v>276</v>
      </c>
      <c r="CJ392" t="s">
        <v>276</v>
      </c>
      <c r="CK392" t="s">
        <v>276</v>
      </c>
      <c r="CL392" t="s">
        <v>276</v>
      </c>
      <c r="CM392" t="s">
        <v>276</v>
      </c>
      <c r="CN392" t="s">
        <v>276</v>
      </c>
      <c r="CO392" t="s">
        <v>276</v>
      </c>
      <c r="CP392" t="s">
        <v>276</v>
      </c>
      <c r="CQ392" t="s">
        <v>276</v>
      </c>
      <c r="CR392" t="s">
        <v>276</v>
      </c>
      <c r="CS392" t="s">
        <v>276</v>
      </c>
      <c r="CT392" t="s">
        <v>276</v>
      </c>
      <c r="CU392" t="s">
        <v>276</v>
      </c>
      <c r="CV392" t="s">
        <v>276</v>
      </c>
      <c r="CW392" t="s">
        <v>276</v>
      </c>
      <c r="CX392" t="s">
        <v>276</v>
      </c>
      <c r="CY392" t="s">
        <v>276</v>
      </c>
      <c r="CZ392" t="s">
        <v>276</v>
      </c>
      <c r="DA392" t="s">
        <v>276</v>
      </c>
      <c r="DB392" t="s">
        <v>276</v>
      </c>
      <c r="DC392" t="s">
        <v>276</v>
      </c>
      <c r="DD392" t="s">
        <v>276</v>
      </c>
      <c r="DE392" t="s">
        <v>276</v>
      </c>
    </row>
    <row r="393" spans="1:109">
      <c r="A393">
        <v>392</v>
      </c>
      <c r="B393" t="s">
        <v>272</v>
      </c>
      <c r="C393" t="s">
        <v>34</v>
      </c>
      <c r="D393">
        <v>39</v>
      </c>
      <c r="E393">
        <v>4</v>
      </c>
      <c r="F393" t="s">
        <v>77</v>
      </c>
      <c r="G393" t="s">
        <v>273</v>
      </c>
      <c r="H393">
        <v>2025</v>
      </c>
      <c r="I393">
        <v>2024</v>
      </c>
      <c r="J393">
        <v>26050</v>
      </c>
      <c r="K393">
        <v>92150</v>
      </c>
      <c r="L393">
        <v>9999999</v>
      </c>
      <c r="M393">
        <v>0</v>
      </c>
      <c r="N393">
        <v>0</v>
      </c>
      <c r="O393">
        <v>0</v>
      </c>
      <c r="P393">
        <v>0</v>
      </c>
      <c r="Q393">
        <v>0</v>
      </c>
      <c r="R393">
        <v>0</v>
      </c>
      <c r="S393">
        <v>0</v>
      </c>
      <c r="T393">
        <v>0</v>
      </c>
      <c r="U393">
        <v>0</v>
      </c>
      <c r="V393">
        <v>0</v>
      </c>
      <c r="W393">
        <v>2.75E-2</v>
      </c>
      <c r="X393">
        <v>3.5000000000000003E-2</v>
      </c>
      <c r="Y393">
        <v>0</v>
      </c>
      <c r="Z393">
        <v>0</v>
      </c>
      <c r="AA393">
        <v>0</v>
      </c>
      <c r="AB393">
        <v>0</v>
      </c>
      <c r="AC393">
        <v>0</v>
      </c>
      <c r="AD393">
        <v>0</v>
      </c>
      <c r="AE393">
        <v>0</v>
      </c>
      <c r="AF393">
        <v>0</v>
      </c>
      <c r="AG393">
        <v>0</v>
      </c>
      <c r="AH393">
        <v>0</v>
      </c>
      <c r="AI393">
        <v>0</v>
      </c>
      <c r="AJ393">
        <v>2400</v>
      </c>
      <c r="AK393" t="s">
        <v>274</v>
      </c>
      <c r="AL393">
        <v>2500</v>
      </c>
      <c r="AM393" t="s">
        <v>274</v>
      </c>
      <c r="AN393" t="s">
        <v>274</v>
      </c>
      <c r="AO393">
        <v>0</v>
      </c>
      <c r="AP393" t="s">
        <v>276</v>
      </c>
      <c r="AQ393" t="s">
        <v>276</v>
      </c>
      <c r="AR393" t="s">
        <v>276</v>
      </c>
      <c r="AS393" t="s">
        <v>276</v>
      </c>
      <c r="AT393" t="s">
        <v>276</v>
      </c>
      <c r="AU393" t="s">
        <v>276</v>
      </c>
      <c r="AV393" t="s">
        <v>276</v>
      </c>
      <c r="AW393" t="s">
        <v>276</v>
      </c>
      <c r="AX393" t="s">
        <v>276</v>
      </c>
      <c r="AY393" t="s">
        <v>276</v>
      </c>
      <c r="AZ393" t="s">
        <v>276</v>
      </c>
      <c r="BA393" t="s">
        <v>276</v>
      </c>
      <c r="BB393" t="s">
        <v>276</v>
      </c>
      <c r="BC393" t="s">
        <v>276</v>
      </c>
      <c r="BD393" t="s">
        <v>276</v>
      </c>
      <c r="BE393" t="s">
        <v>276</v>
      </c>
      <c r="BF393" t="s">
        <v>276</v>
      </c>
      <c r="BG393" t="s">
        <v>276</v>
      </c>
      <c r="BH393" t="s">
        <v>276</v>
      </c>
      <c r="BI393" t="s">
        <v>276</v>
      </c>
      <c r="BJ393" t="s">
        <v>276</v>
      </c>
      <c r="BK393" t="s">
        <v>276</v>
      </c>
      <c r="BL393" t="s">
        <v>276</v>
      </c>
      <c r="BM393" t="s">
        <v>276</v>
      </c>
      <c r="BN393" t="s">
        <v>276</v>
      </c>
      <c r="BO393" t="s">
        <v>276</v>
      </c>
      <c r="BP393" t="s">
        <v>276</v>
      </c>
      <c r="BQ393" t="s">
        <v>276</v>
      </c>
      <c r="BR393" t="s">
        <v>276</v>
      </c>
      <c r="BS393" t="s">
        <v>276</v>
      </c>
      <c r="BT393" t="s">
        <v>276</v>
      </c>
      <c r="BU393" t="s">
        <v>276</v>
      </c>
      <c r="BV393" t="s">
        <v>276</v>
      </c>
      <c r="BW393" t="s">
        <v>276</v>
      </c>
      <c r="BX393" t="s">
        <v>276</v>
      </c>
      <c r="BY393" t="s">
        <v>276</v>
      </c>
      <c r="BZ393" t="s">
        <v>276</v>
      </c>
      <c r="CA393" t="s">
        <v>276</v>
      </c>
      <c r="CB393" t="s">
        <v>276</v>
      </c>
      <c r="CC393" t="s">
        <v>276</v>
      </c>
      <c r="CD393" t="s">
        <v>276</v>
      </c>
      <c r="CE393" t="s">
        <v>276</v>
      </c>
      <c r="CF393" t="s">
        <v>276</v>
      </c>
      <c r="CG393" t="s">
        <v>276</v>
      </c>
      <c r="CH393" t="s">
        <v>276</v>
      </c>
      <c r="CI393" t="s">
        <v>276</v>
      </c>
      <c r="CJ393">
        <v>40000</v>
      </c>
      <c r="CK393">
        <v>80000</v>
      </c>
      <c r="CL393">
        <v>2150</v>
      </c>
      <c r="CM393">
        <v>1900</v>
      </c>
      <c r="CN393" t="s">
        <v>276</v>
      </c>
      <c r="CO393" t="s">
        <v>276</v>
      </c>
      <c r="CP393" t="s">
        <v>276</v>
      </c>
      <c r="CQ393" t="s">
        <v>276</v>
      </c>
      <c r="CR393" t="s">
        <v>276</v>
      </c>
      <c r="CS393" t="s">
        <v>276</v>
      </c>
      <c r="CT393" t="s">
        <v>276</v>
      </c>
      <c r="CU393" t="s">
        <v>276</v>
      </c>
      <c r="CV393" t="s">
        <v>276</v>
      </c>
      <c r="CW393" t="s">
        <v>276</v>
      </c>
      <c r="CX393" t="s">
        <v>276</v>
      </c>
      <c r="CY393" t="s">
        <v>276</v>
      </c>
      <c r="CZ393" t="s">
        <v>276</v>
      </c>
      <c r="DA393" t="s">
        <v>276</v>
      </c>
      <c r="DB393" t="s">
        <v>276</v>
      </c>
      <c r="DC393" t="s">
        <v>276</v>
      </c>
      <c r="DD393" t="s">
        <v>276</v>
      </c>
      <c r="DE393" t="s">
        <v>276</v>
      </c>
    </row>
    <row r="394" spans="1:109">
      <c r="A394">
        <v>393</v>
      </c>
      <c r="B394" t="s">
        <v>272</v>
      </c>
      <c r="C394" t="s">
        <v>35</v>
      </c>
      <c r="D394">
        <v>40</v>
      </c>
      <c r="E394">
        <v>4</v>
      </c>
      <c r="F394" t="s">
        <v>77</v>
      </c>
      <c r="G394" t="s">
        <v>273</v>
      </c>
      <c r="H394">
        <v>2025</v>
      </c>
      <c r="I394">
        <v>2024</v>
      </c>
      <c r="J394">
        <v>0</v>
      </c>
      <c r="K394">
        <v>1000</v>
      </c>
      <c r="L394">
        <v>2500</v>
      </c>
      <c r="M394">
        <v>3750</v>
      </c>
      <c r="N394">
        <v>4900</v>
      </c>
      <c r="O394">
        <v>7200</v>
      </c>
      <c r="P394">
        <v>9999999</v>
      </c>
      <c r="Q394">
        <v>0</v>
      </c>
      <c r="R394">
        <v>0</v>
      </c>
      <c r="S394">
        <v>0</v>
      </c>
      <c r="T394">
        <v>0</v>
      </c>
      <c r="U394">
        <v>0</v>
      </c>
      <c r="V394">
        <v>0</v>
      </c>
      <c r="W394">
        <v>2.5000000000000001E-3</v>
      </c>
      <c r="X394">
        <v>7.4999999999999997E-3</v>
      </c>
      <c r="Y394">
        <v>1.7500000000000002E-2</v>
      </c>
      <c r="Z394">
        <v>2.75E-2</v>
      </c>
      <c r="AA394">
        <v>3.7499999999999999E-2</v>
      </c>
      <c r="AB394">
        <v>4.7500000000000001E-2</v>
      </c>
      <c r="AC394">
        <v>0</v>
      </c>
      <c r="AD394">
        <v>0</v>
      </c>
      <c r="AE394">
        <v>0</v>
      </c>
      <c r="AF394">
        <v>0</v>
      </c>
      <c r="AG394">
        <v>0</v>
      </c>
      <c r="AH394">
        <v>0</v>
      </c>
      <c r="AI394">
        <v>6350</v>
      </c>
      <c r="AJ394">
        <v>1000</v>
      </c>
      <c r="AK394" t="s">
        <v>274</v>
      </c>
      <c r="AL394">
        <v>1000</v>
      </c>
      <c r="AM394" t="s">
        <v>274</v>
      </c>
      <c r="AN394" t="s">
        <v>274</v>
      </c>
      <c r="AO394">
        <v>0</v>
      </c>
      <c r="AP394" t="s">
        <v>276</v>
      </c>
      <c r="AQ394" t="s">
        <v>276</v>
      </c>
      <c r="AR394" t="s">
        <v>276</v>
      </c>
      <c r="AS394" t="s">
        <v>276</v>
      </c>
      <c r="AT394" t="s">
        <v>276</v>
      </c>
      <c r="AU394" t="s">
        <v>276</v>
      </c>
      <c r="AV394" t="s">
        <v>276</v>
      </c>
      <c r="AW394" t="s">
        <v>276</v>
      </c>
      <c r="AX394" t="s">
        <v>276</v>
      </c>
      <c r="AY394" t="s">
        <v>276</v>
      </c>
      <c r="AZ394" t="s">
        <v>276</v>
      </c>
      <c r="BA394" t="s">
        <v>276</v>
      </c>
      <c r="BB394" t="s">
        <v>276</v>
      </c>
      <c r="BC394" t="s">
        <v>276</v>
      </c>
      <c r="BD394" t="s">
        <v>276</v>
      </c>
      <c r="BE394" t="s">
        <v>276</v>
      </c>
      <c r="BF394" t="s">
        <v>276</v>
      </c>
      <c r="BG394" t="s">
        <v>276</v>
      </c>
      <c r="BH394" t="s">
        <v>276</v>
      </c>
      <c r="BI394" t="s">
        <v>276</v>
      </c>
      <c r="BJ394" t="s">
        <v>276</v>
      </c>
      <c r="BK394" t="s">
        <v>276</v>
      </c>
      <c r="BL394" t="s">
        <v>276</v>
      </c>
      <c r="BM394" t="s">
        <v>276</v>
      </c>
      <c r="BN394" t="s">
        <v>276</v>
      </c>
      <c r="BO394" t="s">
        <v>276</v>
      </c>
      <c r="BP394" t="s">
        <v>276</v>
      </c>
      <c r="BQ394" t="s">
        <v>276</v>
      </c>
      <c r="BR394" t="s">
        <v>276</v>
      </c>
      <c r="BS394" t="s">
        <v>276</v>
      </c>
      <c r="BT394" t="s">
        <v>276</v>
      </c>
      <c r="BU394" t="s">
        <v>276</v>
      </c>
      <c r="BV394" t="s">
        <v>276</v>
      </c>
      <c r="BW394" t="s">
        <v>276</v>
      </c>
      <c r="BX394" t="s">
        <v>276</v>
      </c>
      <c r="BY394" t="s">
        <v>276</v>
      </c>
      <c r="BZ394" t="s">
        <v>276</v>
      </c>
      <c r="CA394" t="s">
        <v>276</v>
      </c>
      <c r="CB394" t="s">
        <v>276</v>
      </c>
      <c r="CC394" t="s">
        <v>276</v>
      </c>
      <c r="CD394" t="s">
        <v>276</v>
      </c>
      <c r="CE394" t="s">
        <v>276</v>
      </c>
      <c r="CF394" t="s">
        <v>276</v>
      </c>
      <c r="CG394" t="s">
        <v>276</v>
      </c>
      <c r="CH394" t="s">
        <v>276</v>
      </c>
      <c r="CI394" t="s">
        <v>276</v>
      </c>
      <c r="CJ394" t="s">
        <v>276</v>
      </c>
      <c r="CK394" t="s">
        <v>276</v>
      </c>
      <c r="CL394" t="s">
        <v>276</v>
      </c>
      <c r="CM394" t="s">
        <v>276</v>
      </c>
      <c r="CN394" t="s">
        <v>276</v>
      </c>
      <c r="CO394" t="s">
        <v>276</v>
      </c>
      <c r="CP394" t="s">
        <v>276</v>
      </c>
      <c r="CQ394" t="s">
        <v>276</v>
      </c>
      <c r="CR394" t="s">
        <v>276</v>
      </c>
      <c r="CS394" t="s">
        <v>276</v>
      </c>
      <c r="CT394" t="s">
        <v>276</v>
      </c>
      <c r="CU394" t="s">
        <v>276</v>
      </c>
      <c r="CV394" t="s">
        <v>276</v>
      </c>
      <c r="CW394" t="s">
        <v>276</v>
      </c>
      <c r="CX394" t="s">
        <v>276</v>
      </c>
      <c r="CY394" t="s">
        <v>276</v>
      </c>
      <c r="CZ394" t="s">
        <v>276</v>
      </c>
      <c r="DA394" t="s">
        <v>276</v>
      </c>
      <c r="DB394" t="s">
        <v>276</v>
      </c>
      <c r="DC394" t="s">
        <v>276</v>
      </c>
      <c r="DD394" t="s">
        <v>276</v>
      </c>
      <c r="DE394" t="s">
        <v>276</v>
      </c>
    </row>
    <row r="395" spans="1:109">
      <c r="A395">
        <v>394</v>
      </c>
      <c r="B395" t="s">
        <v>272</v>
      </c>
      <c r="C395" t="s">
        <v>36</v>
      </c>
      <c r="D395">
        <v>41</v>
      </c>
      <c r="E395">
        <v>4</v>
      </c>
      <c r="F395" t="s">
        <v>77</v>
      </c>
      <c r="G395" t="s">
        <v>273</v>
      </c>
      <c r="H395">
        <v>2025</v>
      </c>
      <c r="I395">
        <v>2024</v>
      </c>
      <c r="J395">
        <v>0</v>
      </c>
      <c r="K395">
        <v>4300</v>
      </c>
      <c r="L395">
        <v>10750</v>
      </c>
      <c r="M395">
        <v>125000</v>
      </c>
      <c r="N395">
        <v>9999999</v>
      </c>
      <c r="O395">
        <v>0</v>
      </c>
      <c r="P395">
        <v>0</v>
      </c>
      <c r="Q395">
        <v>0</v>
      </c>
      <c r="R395">
        <v>0</v>
      </c>
      <c r="S395">
        <v>0</v>
      </c>
      <c r="T395">
        <v>0</v>
      </c>
      <c r="U395">
        <v>0</v>
      </c>
      <c r="V395">
        <v>0</v>
      </c>
      <c r="W395">
        <v>4.7500000000000001E-2</v>
      </c>
      <c r="X395">
        <v>6.7500000000000004E-2</v>
      </c>
      <c r="Y395">
        <v>8.7499999999999994E-2</v>
      </c>
      <c r="Z395">
        <v>9.9000000000000005E-2</v>
      </c>
      <c r="AA395">
        <v>0</v>
      </c>
      <c r="AB395">
        <v>0</v>
      </c>
      <c r="AC395">
        <v>0</v>
      </c>
      <c r="AD395">
        <v>0</v>
      </c>
      <c r="AE395">
        <v>0</v>
      </c>
      <c r="AF395">
        <v>0</v>
      </c>
      <c r="AG395">
        <v>0</v>
      </c>
      <c r="AH395">
        <v>0</v>
      </c>
      <c r="AI395">
        <v>2745</v>
      </c>
      <c r="AJ395">
        <v>249</v>
      </c>
      <c r="AK395" t="s">
        <v>275</v>
      </c>
      <c r="AL395">
        <v>249</v>
      </c>
      <c r="AM395" t="s">
        <v>275</v>
      </c>
      <c r="AN395" t="s">
        <v>275</v>
      </c>
      <c r="AO395">
        <v>7800</v>
      </c>
      <c r="AP395" t="s">
        <v>276</v>
      </c>
      <c r="AQ395" t="s">
        <v>276</v>
      </c>
      <c r="AR395" t="s">
        <v>276</v>
      </c>
      <c r="AS395" t="s">
        <v>276</v>
      </c>
      <c r="AT395" t="s">
        <v>276</v>
      </c>
      <c r="AU395" t="s">
        <v>276</v>
      </c>
      <c r="AV395" t="s">
        <v>276</v>
      </c>
      <c r="AW395" t="s">
        <v>276</v>
      </c>
      <c r="AX395" t="s">
        <v>276</v>
      </c>
      <c r="AY395" t="s">
        <v>276</v>
      </c>
      <c r="AZ395" t="s">
        <v>276</v>
      </c>
      <c r="BA395" t="s">
        <v>276</v>
      </c>
      <c r="BB395" t="s">
        <v>276</v>
      </c>
      <c r="BC395" t="s">
        <v>276</v>
      </c>
      <c r="BD395" t="s">
        <v>276</v>
      </c>
      <c r="BE395" t="s">
        <v>276</v>
      </c>
      <c r="BF395" t="s">
        <v>276</v>
      </c>
      <c r="BG395" t="s">
        <v>276</v>
      </c>
      <c r="BH395" t="s">
        <v>276</v>
      </c>
      <c r="BI395" t="s">
        <v>276</v>
      </c>
      <c r="BJ395" t="s">
        <v>276</v>
      </c>
      <c r="BK395" t="s">
        <v>276</v>
      </c>
      <c r="BL395" t="s">
        <v>276</v>
      </c>
      <c r="BM395" t="s">
        <v>276</v>
      </c>
      <c r="BN395" t="s">
        <v>276</v>
      </c>
      <c r="BO395" t="s">
        <v>276</v>
      </c>
      <c r="BP395" t="s">
        <v>276</v>
      </c>
      <c r="BQ395" t="s">
        <v>276</v>
      </c>
      <c r="BR395" t="s">
        <v>276</v>
      </c>
      <c r="BS395" t="s">
        <v>276</v>
      </c>
      <c r="BT395" t="s">
        <v>276</v>
      </c>
      <c r="BU395" t="s">
        <v>276</v>
      </c>
      <c r="BV395" t="s">
        <v>276</v>
      </c>
      <c r="BW395" t="s">
        <v>276</v>
      </c>
      <c r="BX395" t="s">
        <v>276</v>
      </c>
      <c r="BY395" t="s">
        <v>276</v>
      </c>
      <c r="BZ395" t="s">
        <v>276</v>
      </c>
      <c r="CA395" t="s">
        <v>276</v>
      </c>
      <c r="CB395" t="s">
        <v>276</v>
      </c>
      <c r="CC395" t="s">
        <v>276</v>
      </c>
      <c r="CD395" t="s">
        <v>276</v>
      </c>
      <c r="CE395" t="s">
        <v>276</v>
      </c>
      <c r="CF395" t="s">
        <v>276</v>
      </c>
      <c r="CG395" t="s">
        <v>276</v>
      </c>
      <c r="CH395" t="s">
        <v>276</v>
      </c>
      <c r="CI395" t="s">
        <v>276</v>
      </c>
      <c r="CJ395" t="s">
        <v>276</v>
      </c>
      <c r="CK395" t="s">
        <v>276</v>
      </c>
      <c r="CL395" t="s">
        <v>276</v>
      </c>
      <c r="CM395" t="s">
        <v>276</v>
      </c>
      <c r="CN395" s="78">
        <v>100000</v>
      </c>
      <c r="CO395" t="s">
        <v>276</v>
      </c>
      <c r="CP395" t="s">
        <v>276</v>
      </c>
      <c r="CQ395" t="s">
        <v>276</v>
      </c>
      <c r="CR395" t="s">
        <v>276</v>
      </c>
      <c r="CS395" t="s">
        <v>276</v>
      </c>
      <c r="CT395" t="s">
        <v>276</v>
      </c>
      <c r="CU395" t="s">
        <v>276</v>
      </c>
      <c r="CV395" t="s">
        <v>276</v>
      </c>
      <c r="CW395" t="s">
        <v>276</v>
      </c>
      <c r="CX395" t="s">
        <v>276</v>
      </c>
      <c r="CY395" t="s">
        <v>276</v>
      </c>
      <c r="CZ395" t="s">
        <v>276</v>
      </c>
      <c r="DA395" t="s">
        <v>276</v>
      </c>
      <c r="DB395" t="s">
        <v>276</v>
      </c>
      <c r="DC395" t="s">
        <v>276</v>
      </c>
      <c r="DD395" t="s">
        <v>276</v>
      </c>
      <c r="DE395" t="s">
        <v>276</v>
      </c>
    </row>
    <row r="396" spans="1:109">
      <c r="A396">
        <v>395</v>
      </c>
      <c r="B396" t="s">
        <v>272</v>
      </c>
      <c r="C396" t="s">
        <v>37</v>
      </c>
      <c r="D396">
        <v>42</v>
      </c>
      <c r="E396">
        <v>4</v>
      </c>
      <c r="F396" t="s">
        <v>77</v>
      </c>
      <c r="G396" t="s">
        <v>273</v>
      </c>
      <c r="H396">
        <v>2025</v>
      </c>
      <c r="I396">
        <v>2024</v>
      </c>
      <c r="J396">
        <v>0</v>
      </c>
      <c r="K396">
        <v>9999999</v>
      </c>
      <c r="L396">
        <v>0</v>
      </c>
      <c r="M396">
        <v>0</v>
      </c>
      <c r="N396">
        <v>0</v>
      </c>
      <c r="O396">
        <v>0</v>
      </c>
      <c r="P396">
        <v>0</v>
      </c>
      <c r="Q396">
        <v>0</v>
      </c>
      <c r="R396">
        <v>0</v>
      </c>
      <c r="S396">
        <v>0</v>
      </c>
      <c r="T396">
        <v>0</v>
      </c>
      <c r="U396">
        <v>0</v>
      </c>
      <c r="V396">
        <v>0</v>
      </c>
      <c r="W396">
        <v>3.0700000000000002E-2</v>
      </c>
      <c r="X396">
        <v>0</v>
      </c>
      <c r="Y396">
        <v>0</v>
      </c>
      <c r="Z396">
        <v>0</v>
      </c>
      <c r="AA396">
        <v>0</v>
      </c>
      <c r="AB396">
        <v>0</v>
      </c>
      <c r="AC396">
        <v>0</v>
      </c>
      <c r="AD396">
        <v>0</v>
      </c>
      <c r="AE396">
        <v>0</v>
      </c>
      <c r="AF396">
        <v>0</v>
      </c>
      <c r="AG396">
        <v>0</v>
      </c>
      <c r="AH396">
        <v>0</v>
      </c>
      <c r="AI396">
        <v>0</v>
      </c>
      <c r="AJ396">
        <v>0</v>
      </c>
      <c r="AK396" t="s">
        <v>274</v>
      </c>
      <c r="AL396">
        <v>0</v>
      </c>
      <c r="AM396" t="s">
        <v>274</v>
      </c>
      <c r="AN396" t="s">
        <v>274</v>
      </c>
      <c r="AO396">
        <v>0</v>
      </c>
      <c r="AP396" t="s">
        <v>276</v>
      </c>
      <c r="AQ396" t="s">
        <v>276</v>
      </c>
      <c r="AR396" t="s">
        <v>276</v>
      </c>
      <c r="AS396" t="s">
        <v>276</v>
      </c>
      <c r="AT396" t="s">
        <v>276</v>
      </c>
      <c r="AU396" t="s">
        <v>276</v>
      </c>
      <c r="AV396" t="s">
        <v>276</v>
      </c>
      <c r="AW396" t="s">
        <v>276</v>
      </c>
      <c r="AX396" t="s">
        <v>276</v>
      </c>
      <c r="AY396" t="s">
        <v>276</v>
      </c>
      <c r="AZ396" t="s">
        <v>276</v>
      </c>
      <c r="BA396" t="s">
        <v>276</v>
      </c>
      <c r="BB396" t="s">
        <v>276</v>
      </c>
      <c r="BC396" t="s">
        <v>276</v>
      </c>
      <c r="BD396" t="s">
        <v>276</v>
      </c>
      <c r="BE396" t="s">
        <v>276</v>
      </c>
      <c r="BF396" t="s">
        <v>276</v>
      </c>
      <c r="BG396" t="s">
        <v>276</v>
      </c>
      <c r="BH396" t="s">
        <v>276</v>
      </c>
      <c r="BI396" t="s">
        <v>276</v>
      </c>
      <c r="BJ396" t="s">
        <v>276</v>
      </c>
      <c r="BK396" t="s">
        <v>276</v>
      </c>
      <c r="BL396" t="s">
        <v>276</v>
      </c>
      <c r="BM396" t="s">
        <v>276</v>
      </c>
      <c r="BN396" t="s">
        <v>276</v>
      </c>
      <c r="BO396" t="s">
        <v>276</v>
      </c>
      <c r="BP396" t="s">
        <v>276</v>
      </c>
      <c r="BQ396" t="s">
        <v>276</v>
      </c>
      <c r="BR396" t="s">
        <v>276</v>
      </c>
      <c r="BS396" t="s">
        <v>276</v>
      </c>
      <c r="BT396" t="s">
        <v>276</v>
      </c>
      <c r="BU396" t="s">
        <v>276</v>
      </c>
      <c r="BV396" t="s">
        <v>276</v>
      </c>
      <c r="BW396" t="s">
        <v>276</v>
      </c>
      <c r="BX396" t="s">
        <v>276</v>
      </c>
      <c r="BY396" t="s">
        <v>276</v>
      </c>
      <c r="BZ396" t="s">
        <v>276</v>
      </c>
      <c r="CA396" t="s">
        <v>276</v>
      </c>
      <c r="CB396" t="s">
        <v>276</v>
      </c>
      <c r="CC396" t="s">
        <v>276</v>
      </c>
      <c r="CD396" t="s">
        <v>276</v>
      </c>
      <c r="CE396" t="s">
        <v>276</v>
      </c>
      <c r="CF396" t="s">
        <v>276</v>
      </c>
      <c r="CG396" t="s">
        <v>276</v>
      </c>
      <c r="CH396" t="s">
        <v>276</v>
      </c>
      <c r="CI396" t="s">
        <v>276</v>
      </c>
      <c r="CJ396" t="s">
        <v>276</v>
      </c>
      <c r="CK396" t="s">
        <v>276</v>
      </c>
      <c r="CL396" t="s">
        <v>276</v>
      </c>
      <c r="CM396" t="s">
        <v>276</v>
      </c>
      <c r="CN396" t="s">
        <v>276</v>
      </c>
      <c r="CO396" t="s">
        <v>276</v>
      </c>
      <c r="CP396" t="s">
        <v>276</v>
      </c>
      <c r="CQ396" t="s">
        <v>276</v>
      </c>
      <c r="CR396" t="s">
        <v>276</v>
      </c>
      <c r="CS396" t="s">
        <v>276</v>
      </c>
      <c r="CT396" t="s">
        <v>276</v>
      </c>
      <c r="CU396" t="s">
        <v>276</v>
      </c>
      <c r="CV396" t="s">
        <v>276</v>
      </c>
      <c r="CW396" t="s">
        <v>276</v>
      </c>
      <c r="CX396" t="s">
        <v>276</v>
      </c>
      <c r="CY396" t="s">
        <v>276</v>
      </c>
      <c r="CZ396" t="s">
        <v>276</v>
      </c>
      <c r="DA396" t="s">
        <v>276</v>
      </c>
      <c r="DB396" t="s">
        <v>276</v>
      </c>
      <c r="DC396" t="s">
        <v>276</v>
      </c>
      <c r="DD396" t="s">
        <v>276</v>
      </c>
      <c r="DE396" t="s">
        <v>276</v>
      </c>
    </row>
    <row r="397" spans="1:109">
      <c r="A397">
        <v>396</v>
      </c>
      <c r="B397" t="s">
        <v>272</v>
      </c>
      <c r="C397" t="s">
        <v>38</v>
      </c>
      <c r="D397">
        <v>44</v>
      </c>
      <c r="E397">
        <v>4</v>
      </c>
      <c r="F397" t="s">
        <v>77</v>
      </c>
      <c r="G397" t="s">
        <v>273</v>
      </c>
      <c r="H397">
        <v>2025</v>
      </c>
      <c r="I397">
        <v>2024</v>
      </c>
      <c r="J397">
        <v>0</v>
      </c>
      <c r="K397">
        <v>77450</v>
      </c>
      <c r="L397">
        <v>176050</v>
      </c>
      <c r="M397">
        <v>9999999</v>
      </c>
      <c r="N397">
        <v>0</v>
      </c>
      <c r="O397">
        <v>0</v>
      </c>
      <c r="P397">
        <v>0</v>
      </c>
      <c r="Q397">
        <v>0</v>
      </c>
      <c r="R397">
        <v>0</v>
      </c>
      <c r="S397">
        <v>0</v>
      </c>
      <c r="T397">
        <v>0</v>
      </c>
      <c r="U397">
        <v>0</v>
      </c>
      <c r="V397">
        <v>0</v>
      </c>
      <c r="W397">
        <v>3.7499999999999999E-2</v>
      </c>
      <c r="X397">
        <v>4.7500000000000001E-2</v>
      </c>
      <c r="Y397">
        <v>5.9900000000000002E-2</v>
      </c>
      <c r="Z397">
        <v>0</v>
      </c>
      <c r="AA397">
        <v>0</v>
      </c>
      <c r="AB397">
        <v>0</v>
      </c>
      <c r="AC397">
        <v>0</v>
      </c>
      <c r="AD397">
        <v>0</v>
      </c>
      <c r="AE397">
        <v>0</v>
      </c>
      <c r="AF397">
        <v>0</v>
      </c>
      <c r="AG397">
        <v>0</v>
      </c>
      <c r="AH397">
        <v>0</v>
      </c>
      <c r="AI397">
        <v>10550</v>
      </c>
      <c r="AJ397">
        <v>4950</v>
      </c>
      <c r="AK397" t="s">
        <v>274</v>
      </c>
      <c r="AL397">
        <v>4950</v>
      </c>
      <c r="AM397" t="s">
        <v>274</v>
      </c>
      <c r="AN397" t="s">
        <v>274</v>
      </c>
      <c r="AO397">
        <v>0</v>
      </c>
      <c r="AP397" t="s">
        <v>276</v>
      </c>
      <c r="AQ397" t="s">
        <v>276</v>
      </c>
      <c r="AR397" t="s">
        <v>276</v>
      </c>
      <c r="AS397" t="s">
        <v>276</v>
      </c>
      <c r="AT397" t="s">
        <v>276</v>
      </c>
      <c r="AU397" t="s">
        <v>276</v>
      </c>
      <c r="AV397" t="s">
        <v>276</v>
      </c>
      <c r="AW397" t="s">
        <v>276</v>
      </c>
      <c r="AX397" t="s">
        <v>276</v>
      </c>
      <c r="AY397" t="s">
        <v>276</v>
      </c>
      <c r="AZ397" t="s">
        <v>276</v>
      </c>
      <c r="BA397" t="s">
        <v>276</v>
      </c>
      <c r="BB397" t="s">
        <v>276</v>
      </c>
      <c r="BC397" t="s">
        <v>276</v>
      </c>
      <c r="BD397" t="s">
        <v>276</v>
      </c>
      <c r="BE397" t="s">
        <v>276</v>
      </c>
      <c r="BF397" t="s">
        <v>276</v>
      </c>
      <c r="BG397" t="s">
        <v>276</v>
      </c>
      <c r="BH397" t="s">
        <v>276</v>
      </c>
      <c r="BI397" t="s">
        <v>276</v>
      </c>
      <c r="BJ397" t="s">
        <v>276</v>
      </c>
      <c r="BK397" t="s">
        <v>276</v>
      </c>
      <c r="BL397" t="s">
        <v>276</v>
      </c>
      <c r="BM397" t="s">
        <v>276</v>
      </c>
      <c r="BN397" t="s">
        <v>276</v>
      </c>
      <c r="BO397" t="s">
        <v>276</v>
      </c>
      <c r="BP397" t="s">
        <v>276</v>
      </c>
      <c r="BQ397" t="s">
        <v>276</v>
      </c>
      <c r="BR397" t="s">
        <v>276</v>
      </c>
      <c r="BS397" t="s">
        <v>276</v>
      </c>
      <c r="BT397" t="s">
        <v>276</v>
      </c>
      <c r="BU397" t="s">
        <v>276</v>
      </c>
      <c r="BV397" t="s">
        <v>276</v>
      </c>
      <c r="BW397" t="s">
        <v>276</v>
      </c>
      <c r="BX397" t="s">
        <v>276</v>
      </c>
      <c r="BY397" t="s">
        <v>276</v>
      </c>
      <c r="BZ397" t="s">
        <v>276</v>
      </c>
      <c r="CA397" t="s">
        <v>276</v>
      </c>
      <c r="CB397" t="s">
        <v>276</v>
      </c>
      <c r="CC397" t="s">
        <v>276</v>
      </c>
      <c r="CD397" t="s">
        <v>276</v>
      </c>
      <c r="CE397" t="s">
        <v>276</v>
      </c>
      <c r="CF397" t="s">
        <v>276</v>
      </c>
      <c r="CG397" t="s">
        <v>276</v>
      </c>
      <c r="CH397" t="s">
        <v>276</v>
      </c>
      <c r="CI397" t="s">
        <v>276</v>
      </c>
      <c r="CJ397" t="s">
        <v>276</v>
      </c>
      <c r="CK397" t="s">
        <v>276</v>
      </c>
      <c r="CL397" t="s">
        <v>276</v>
      </c>
      <c r="CM397" t="s">
        <v>276</v>
      </c>
      <c r="CN397" t="s">
        <v>276</v>
      </c>
      <c r="CO397">
        <v>246450</v>
      </c>
      <c r="CP397">
        <v>274650</v>
      </c>
      <c r="CQ397" t="s">
        <v>276</v>
      </c>
      <c r="CR397" t="s">
        <v>276</v>
      </c>
      <c r="CS397" t="s">
        <v>276</v>
      </c>
      <c r="CT397" t="s">
        <v>276</v>
      </c>
      <c r="CU397" t="s">
        <v>276</v>
      </c>
      <c r="CV397" t="s">
        <v>276</v>
      </c>
      <c r="CW397" t="s">
        <v>276</v>
      </c>
      <c r="CX397" t="s">
        <v>276</v>
      </c>
      <c r="CY397" t="s">
        <v>276</v>
      </c>
      <c r="CZ397" t="s">
        <v>276</v>
      </c>
      <c r="DA397" t="s">
        <v>276</v>
      </c>
      <c r="DB397" t="s">
        <v>276</v>
      </c>
      <c r="DC397" t="s">
        <v>276</v>
      </c>
      <c r="DD397" t="s">
        <v>276</v>
      </c>
      <c r="DE397" t="s">
        <v>276</v>
      </c>
    </row>
    <row r="398" spans="1:109">
      <c r="A398">
        <v>397</v>
      </c>
      <c r="B398" t="s">
        <v>272</v>
      </c>
      <c r="C398" t="s">
        <v>39</v>
      </c>
      <c r="D398">
        <v>45</v>
      </c>
      <c r="E398">
        <v>4</v>
      </c>
      <c r="F398" t="s">
        <v>77</v>
      </c>
      <c r="G398" t="s">
        <v>273</v>
      </c>
      <c r="H398">
        <v>2025</v>
      </c>
      <c r="I398">
        <v>2024</v>
      </c>
      <c r="J398">
        <v>0</v>
      </c>
      <c r="K398">
        <v>3460</v>
      </c>
      <c r="L398">
        <v>17330</v>
      </c>
      <c r="M398">
        <v>9999999</v>
      </c>
      <c r="N398">
        <v>0</v>
      </c>
      <c r="O398">
        <v>0</v>
      </c>
      <c r="P398">
        <v>0</v>
      </c>
      <c r="Q398">
        <v>0</v>
      </c>
      <c r="R398">
        <v>0</v>
      </c>
      <c r="S398">
        <v>0</v>
      </c>
      <c r="T398">
        <v>0</v>
      </c>
      <c r="U398">
        <v>0</v>
      </c>
      <c r="V398">
        <v>0</v>
      </c>
      <c r="W398">
        <v>0</v>
      </c>
      <c r="X398">
        <v>0.03</v>
      </c>
      <c r="Y398">
        <v>6.4000000000000001E-2</v>
      </c>
      <c r="Z398">
        <v>0</v>
      </c>
      <c r="AA398">
        <v>0</v>
      </c>
      <c r="AB398">
        <v>0</v>
      </c>
      <c r="AC398">
        <v>0</v>
      </c>
      <c r="AD398">
        <v>0</v>
      </c>
      <c r="AE398">
        <v>0</v>
      </c>
      <c r="AF398">
        <v>0</v>
      </c>
      <c r="AG398">
        <v>0</v>
      </c>
      <c r="AH398">
        <v>0</v>
      </c>
      <c r="AI398">
        <v>14600</v>
      </c>
      <c r="AJ398">
        <v>0</v>
      </c>
      <c r="AK398" t="s">
        <v>274</v>
      </c>
      <c r="AL398">
        <v>4610</v>
      </c>
      <c r="AM398" t="s">
        <v>274</v>
      </c>
      <c r="AN398" t="s">
        <v>274</v>
      </c>
      <c r="AO398">
        <v>0</v>
      </c>
      <c r="AP398" t="s">
        <v>276</v>
      </c>
      <c r="AQ398" t="s">
        <v>276</v>
      </c>
      <c r="AR398" t="s">
        <v>276</v>
      </c>
      <c r="AS398" t="s">
        <v>276</v>
      </c>
      <c r="AT398" t="s">
        <v>276</v>
      </c>
      <c r="AU398" t="s">
        <v>276</v>
      </c>
      <c r="AV398" t="s">
        <v>276</v>
      </c>
      <c r="AW398" t="s">
        <v>276</v>
      </c>
      <c r="AX398" t="s">
        <v>276</v>
      </c>
      <c r="AY398" t="s">
        <v>276</v>
      </c>
      <c r="AZ398" t="s">
        <v>276</v>
      </c>
      <c r="BA398" t="s">
        <v>276</v>
      </c>
      <c r="BB398" t="s">
        <v>276</v>
      </c>
      <c r="BC398" t="s">
        <v>276</v>
      </c>
      <c r="BD398" t="s">
        <v>276</v>
      </c>
      <c r="BE398" t="s">
        <v>276</v>
      </c>
      <c r="BF398" t="s">
        <v>276</v>
      </c>
      <c r="BG398" t="s">
        <v>276</v>
      </c>
      <c r="BH398" t="s">
        <v>276</v>
      </c>
      <c r="BI398" t="s">
        <v>276</v>
      </c>
      <c r="BJ398" t="s">
        <v>276</v>
      </c>
      <c r="BK398" t="s">
        <v>276</v>
      </c>
      <c r="BL398" t="s">
        <v>276</v>
      </c>
      <c r="BM398" t="s">
        <v>276</v>
      </c>
      <c r="BN398" t="s">
        <v>276</v>
      </c>
      <c r="BO398" t="s">
        <v>276</v>
      </c>
      <c r="BP398" t="s">
        <v>276</v>
      </c>
      <c r="BQ398" t="s">
        <v>276</v>
      </c>
      <c r="BR398" t="s">
        <v>276</v>
      </c>
      <c r="BS398" t="s">
        <v>276</v>
      </c>
      <c r="BT398" t="s">
        <v>276</v>
      </c>
      <c r="BU398" t="s">
        <v>276</v>
      </c>
      <c r="BV398" t="s">
        <v>276</v>
      </c>
      <c r="BW398" t="s">
        <v>276</v>
      </c>
      <c r="BX398" t="s">
        <v>276</v>
      </c>
      <c r="BY398" t="s">
        <v>276</v>
      </c>
      <c r="BZ398" t="s">
        <v>276</v>
      </c>
      <c r="CA398" t="s">
        <v>276</v>
      </c>
      <c r="CB398" t="s">
        <v>276</v>
      </c>
      <c r="CC398" t="s">
        <v>276</v>
      </c>
      <c r="CD398" t="s">
        <v>276</v>
      </c>
      <c r="CE398" t="s">
        <v>276</v>
      </c>
      <c r="CF398" t="s">
        <v>276</v>
      </c>
      <c r="CG398" t="s">
        <v>276</v>
      </c>
      <c r="CH398" t="s">
        <v>276</v>
      </c>
      <c r="CI398" t="s">
        <v>276</v>
      </c>
      <c r="CJ398" t="s">
        <v>276</v>
      </c>
      <c r="CK398" t="s">
        <v>276</v>
      </c>
      <c r="CL398" t="s">
        <v>276</v>
      </c>
      <c r="CM398" t="s">
        <v>276</v>
      </c>
      <c r="CN398" t="s">
        <v>276</v>
      </c>
      <c r="CO398" t="s">
        <v>276</v>
      </c>
      <c r="CP398" t="s">
        <v>276</v>
      </c>
      <c r="CQ398" t="s">
        <v>276</v>
      </c>
      <c r="CR398" t="s">
        <v>276</v>
      </c>
      <c r="CS398" t="s">
        <v>276</v>
      </c>
      <c r="CT398" t="s">
        <v>276</v>
      </c>
      <c r="CU398" t="s">
        <v>276</v>
      </c>
      <c r="CV398" t="s">
        <v>276</v>
      </c>
      <c r="CW398" t="s">
        <v>276</v>
      </c>
      <c r="CX398" t="s">
        <v>276</v>
      </c>
      <c r="CY398" t="s">
        <v>276</v>
      </c>
      <c r="CZ398" t="s">
        <v>276</v>
      </c>
      <c r="DA398" t="s">
        <v>276</v>
      </c>
      <c r="DB398" t="s">
        <v>276</v>
      </c>
      <c r="DC398" t="s">
        <v>276</v>
      </c>
      <c r="DD398" t="s">
        <v>276</v>
      </c>
      <c r="DE398" t="s">
        <v>276</v>
      </c>
    </row>
    <row r="399" spans="1:109">
      <c r="A399">
        <v>398</v>
      </c>
      <c r="B399" t="s">
        <v>272</v>
      </c>
      <c r="C399" t="s">
        <v>40</v>
      </c>
      <c r="D399">
        <v>46</v>
      </c>
      <c r="E399">
        <v>4</v>
      </c>
      <c r="F399" t="s">
        <v>77</v>
      </c>
      <c r="G399" t="s">
        <v>273</v>
      </c>
      <c r="H399">
        <v>2025</v>
      </c>
      <c r="I399">
        <v>2024</v>
      </c>
      <c r="J399">
        <v>0</v>
      </c>
      <c r="K399">
        <v>9999999</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t="s">
        <v>274</v>
      </c>
      <c r="AL399">
        <v>0</v>
      </c>
      <c r="AM399" t="s">
        <v>274</v>
      </c>
      <c r="AN399" t="s">
        <v>274</v>
      </c>
      <c r="AO399">
        <v>0</v>
      </c>
      <c r="AP399" t="s">
        <v>276</v>
      </c>
      <c r="AQ399" t="s">
        <v>276</v>
      </c>
      <c r="AR399" t="s">
        <v>276</v>
      </c>
      <c r="AS399" t="s">
        <v>276</v>
      </c>
      <c r="AT399" t="s">
        <v>276</v>
      </c>
      <c r="AU399" t="s">
        <v>276</v>
      </c>
      <c r="AV399" t="s">
        <v>276</v>
      </c>
      <c r="AW399" t="s">
        <v>276</v>
      </c>
      <c r="AX399" t="s">
        <v>276</v>
      </c>
      <c r="AY399" t="s">
        <v>276</v>
      </c>
      <c r="AZ399" t="s">
        <v>276</v>
      </c>
      <c r="BA399" t="s">
        <v>276</v>
      </c>
      <c r="BB399" t="s">
        <v>276</v>
      </c>
      <c r="BC399" t="s">
        <v>276</v>
      </c>
      <c r="BD399" t="s">
        <v>276</v>
      </c>
      <c r="BE399" t="s">
        <v>276</v>
      </c>
      <c r="BF399" t="s">
        <v>276</v>
      </c>
      <c r="BG399" t="s">
        <v>276</v>
      </c>
      <c r="BH399" t="s">
        <v>276</v>
      </c>
      <c r="BI399" t="s">
        <v>276</v>
      </c>
      <c r="BJ399" t="s">
        <v>276</v>
      </c>
      <c r="BK399" t="s">
        <v>276</v>
      </c>
      <c r="BL399" t="s">
        <v>276</v>
      </c>
      <c r="BM399" t="s">
        <v>276</v>
      </c>
      <c r="BN399" t="s">
        <v>276</v>
      </c>
      <c r="BO399" t="s">
        <v>276</v>
      </c>
      <c r="BP399" t="s">
        <v>276</v>
      </c>
      <c r="BQ399" t="s">
        <v>276</v>
      </c>
      <c r="BR399" t="s">
        <v>276</v>
      </c>
      <c r="BS399" t="s">
        <v>276</v>
      </c>
      <c r="BT399" t="s">
        <v>276</v>
      </c>
      <c r="BU399" t="s">
        <v>276</v>
      </c>
      <c r="BV399" t="s">
        <v>276</v>
      </c>
      <c r="BW399" t="s">
        <v>276</v>
      </c>
      <c r="BX399" t="s">
        <v>276</v>
      </c>
      <c r="BY399" t="s">
        <v>276</v>
      </c>
      <c r="BZ399" t="s">
        <v>276</v>
      </c>
      <c r="CA399" t="s">
        <v>276</v>
      </c>
      <c r="CB399" t="s">
        <v>276</v>
      </c>
      <c r="CC399" t="s">
        <v>276</v>
      </c>
      <c r="CD399" t="s">
        <v>276</v>
      </c>
      <c r="CE399" t="s">
        <v>276</v>
      </c>
      <c r="CF399" t="s">
        <v>276</v>
      </c>
      <c r="CG399" t="s">
        <v>276</v>
      </c>
      <c r="CH399" t="s">
        <v>276</v>
      </c>
      <c r="CI399" t="s">
        <v>276</v>
      </c>
      <c r="CJ399" t="s">
        <v>276</v>
      </c>
      <c r="CK399" t="s">
        <v>276</v>
      </c>
      <c r="CL399" t="s">
        <v>276</v>
      </c>
      <c r="CM399" t="s">
        <v>276</v>
      </c>
      <c r="CN399" t="s">
        <v>276</v>
      </c>
      <c r="CO399" t="s">
        <v>276</v>
      </c>
      <c r="CP399" t="s">
        <v>276</v>
      </c>
      <c r="CQ399" t="s">
        <v>276</v>
      </c>
      <c r="CR399" t="s">
        <v>276</v>
      </c>
      <c r="CS399" t="s">
        <v>276</v>
      </c>
      <c r="CT399" t="s">
        <v>276</v>
      </c>
      <c r="CU399" t="s">
        <v>276</v>
      </c>
      <c r="CV399" t="s">
        <v>276</v>
      </c>
      <c r="CW399" t="s">
        <v>276</v>
      </c>
      <c r="CX399" t="s">
        <v>276</v>
      </c>
      <c r="CY399" t="s">
        <v>276</v>
      </c>
      <c r="CZ399" t="s">
        <v>276</v>
      </c>
      <c r="DA399" t="s">
        <v>276</v>
      </c>
      <c r="DB399" t="s">
        <v>276</v>
      </c>
      <c r="DC399" t="s">
        <v>276</v>
      </c>
      <c r="DD399" t="s">
        <v>276</v>
      </c>
      <c r="DE399" t="s">
        <v>276</v>
      </c>
    </row>
    <row r="400" spans="1:109">
      <c r="A400">
        <v>399</v>
      </c>
      <c r="B400" t="s">
        <v>272</v>
      </c>
      <c r="C400" t="s">
        <v>41</v>
      </c>
      <c r="D400">
        <v>47</v>
      </c>
      <c r="E400">
        <v>4</v>
      </c>
      <c r="F400" t="s">
        <v>77</v>
      </c>
      <c r="G400" t="s">
        <v>277</v>
      </c>
      <c r="H400">
        <v>2025</v>
      </c>
      <c r="I400">
        <v>2024</v>
      </c>
      <c r="J400">
        <v>0</v>
      </c>
      <c r="K400">
        <v>9999999</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t="s">
        <v>274</v>
      </c>
      <c r="AL400">
        <v>0</v>
      </c>
      <c r="AM400" t="s">
        <v>274</v>
      </c>
      <c r="AN400" t="s">
        <v>274</v>
      </c>
      <c r="AO400">
        <v>0</v>
      </c>
      <c r="AP400" t="s">
        <v>276</v>
      </c>
      <c r="AQ400" t="s">
        <v>276</v>
      </c>
      <c r="AR400" t="s">
        <v>276</v>
      </c>
      <c r="AS400" t="s">
        <v>276</v>
      </c>
      <c r="AT400" t="s">
        <v>276</v>
      </c>
      <c r="AU400" t="s">
        <v>276</v>
      </c>
      <c r="AV400" t="s">
        <v>276</v>
      </c>
      <c r="AW400" t="s">
        <v>276</v>
      </c>
      <c r="AX400" t="s">
        <v>276</v>
      </c>
      <c r="AY400" t="s">
        <v>276</v>
      </c>
      <c r="AZ400" t="s">
        <v>276</v>
      </c>
      <c r="BA400" t="s">
        <v>276</v>
      </c>
      <c r="BB400" t="s">
        <v>276</v>
      </c>
      <c r="BC400" t="s">
        <v>276</v>
      </c>
      <c r="BD400" t="s">
        <v>276</v>
      </c>
      <c r="BE400" t="s">
        <v>276</v>
      </c>
      <c r="BF400" t="s">
        <v>276</v>
      </c>
      <c r="BG400" t="s">
        <v>276</v>
      </c>
      <c r="BH400" t="s">
        <v>276</v>
      </c>
      <c r="BI400" t="s">
        <v>276</v>
      </c>
      <c r="BJ400" t="s">
        <v>276</v>
      </c>
      <c r="BK400" t="s">
        <v>276</v>
      </c>
      <c r="BL400" t="s">
        <v>276</v>
      </c>
      <c r="BM400" t="s">
        <v>276</v>
      </c>
      <c r="BN400" t="s">
        <v>276</v>
      </c>
      <c r="BO400" t="s">
        <v>276</v>
      </c>
      <c r="BP400" t="s">
        <v>276</v>
      </c>
      <c r="BQ400" t="s">
        <v>276</v>
      </c>
      <c r="BR400" t="s">
        <v>276</v>
      </c>
      <c r="BS400" t="s">
        <v>276</v>
      </c>
      <c r="BT400" t="s">
        <v>276</v>
      </c>
      <c r="BU400" t="s">
        <v>276</v>
      </c>
      <c r="BV400" t="s">
        <v>276</v>
      </c>
      <c r="BW400" t="s">
        <v>276</v>
      </c>
      <c r="BX400" t="s">
        <v>276</v>
      </c>
      <c r="BY400" t="s">
        <v>276</v>
      </c>
      <c r="BZ400" t="s">
        <v>276</v>
      </c>
      <c r="CA400" t="s">
        <v>276</v>
      </c>
      <c r="CB400" t="s">
        <v>276</v>
      </c>
      <c r="CC400" t="s">
        <v>276</v>
      </c>
      <c r="CD400" t="s">
        <v>276</v>
      </c>
      <c r="CE400" t="s">
        <v>276</v>
      </c>
      <c r="CF400" t="s">
        <v>276</v>
      </c>
      <c r="CG400" t="s">
        <v>276</v>
      </c>
      <c r="CH400" t="s">
        <v>276</v>
      </c>
      <c r="CI400" t="s">
        <v>276</v>
      </c>
      <c r="CJ400" t="s">
        <v>276</v>
      </c>
      <c r="CK400" t="s">
        <v>276</v>
      </c>
      <c r="CL400" t="s">
        <v>276</v>
      </c>
      <c r="CM400" t="s">
        <v>276</v>
      </c>
      <c r="CN400" t="s">
        <v>276</v>
      </c>
      <c r="CO400" t="s">
        <v>276</v>
      </c>
      <c r="CP400" t="s">
        <v>276</v>
      </c>
      <c r="CQ400" t="s">
        <v>276</v>
      </c>
      <c r="CR400" t="s">
        <v>276</v>
      </c>
      <c r="CS400" t="s">
        <v>276</v>
      </c>
      <c r="CT400" t="s">
        <v>276</v>
      </c>
      <c r="CU400" t="s">
        <v>276</v>
      </c>
      <c r="CV400" t="s">
        <v>276</v>
      </c>
      <c r="CW400" t="s">
        <v>276</v>
      </c>
      <c r="CX400" t="s">
        <v>276</v>
      </c>
      <c r="CY400" t="s">
        <v>276</v>
      </c>
      <c r="CZ400" t="s">
        <v>276</v>
      </c>
      <c r="DA400" t="s">
        <v>276</v>
      </c>
      <c r="DB400" t="s">
        <v>276</v>
      </c>
      <c r="DC400" t="s">
        <v>276</v>
      </c>
      <c r="DD400" t="s">
        <v>276</v>
      </c>
      <c r="DE400" t="s">
        <v>276</v>
      </c>
    </row>
    <row r="401" spans="1:109">
      <c r="A401">
        <v>400</v>
      </c>
      <c r="B401" t="s">
        <v>272</v>
      </c>
      <c r="C401" t="s">
        <v>42</v>
      </c>
      <c r="D401">
        <v>48</v>
      </c>
      <c r="E401">
        <v>4</v>
      </c>
      <c r="F401" t="s">
        <v>77</v>
      </c>
      <c r="G401" t="s">
        <v>273</v>
      </c>
      <c r="H401">
        <v>2025</v>
      </c>
      <c r="I401">
        <v>2024</v>
      </c>
      <c r="J401">
        <v>0</v>
      </c>
      <c r="K401">
        <v>9999999</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t="s">
        <v>274</v>
      </c>
      <c r="AL401">
        <v>0</v>
      </c>
      <c r="AM401" t="s">
        <v>274</v>
      </c>
      <c r="AN401" t="s">
        <v>274</v>
      </c>
      <c r="AO401">
        <v>0</v>
      </c>
      <c r="AP401" t="s">
        <v>276</v>
      </c>
      <c r="AQ401" t="s">
        <v>276</v>
      </c>
      <c r="AR401" t="s">
        <v>276</v>
      </c>
      <c r="AS401" t="s">
        <v>276</v>
      </c>
      <c r="AT401" t="s">
        <v>276</v>
      </c>
      <c r="AU401" t="s">
        <v>276</v>
      </c>
      <c r="AV401" t="s">
        <v>276</v>
      </c>
      <c r="AW401" t="s">
        <v>276</v>
      </c>
      <c r="AX401" t="s">
        <v>276</v>
      </c>
      <c r="AY401" t="s">
        <v>276</v>
      </c>
      <c r="AZ401" t="s">
        <v>276</v>
      </c>
      <c r="BA401" t="s">
        <v>276</v>
      </c>
      <c r="BB401" t="s">
        <v>276</v>
      </c>
      <c r="BC401" t="s">
        <v>276</v>
      </c>
      <c r="BD401" t="s">
        <v>276</v>
      </c>
      <c r="BE401" t="s">
        <v>276</v>
      </c>
      <c r="BF401" t="s">
        <v>276</v>
      </c>
      <c r="BG401" t="s">
        <v>276</v>
      </c>
      <c r="BH401" t="s">
        <v>276</v>
      </c>
      <c r="BI401" t="s">
        <v>276</v>
      </c>
      <c r="BJ401" t="s">
        <v>276</v>
      </c>
      <c r="BK401" t="s">
        <v>276</v>
      </c>
      <c r="BL401" t="s">
        <v>276</v>
      </c>
      <c r="BM401" t="s">
        <v>276</v>
      </c>
      <c r="BN401" t="s">
        <v>276</v>
      </c>
      <c r="BO401" t="s">
        <v>276</v>
      </c>
      <c r="BP401" t="s">
        <v>276</v>
      </c>
      <c r="BQ401" t="s">
        <v>276</v>
      </c>
      <c r="BR401" t="s">
        <v>276</v>
      </c>
      <c r="BS401" t="s">
        <v>276</v>
      </c>
      <c r="BT401" t="s">
        <v>276</v>
      </c>
      <c r="BU401" t="s">
        <v>276</v>
      </c>
      <c r="BV401" t="s">
        <v>276</v>
      </c>
      <c r="BW401" t="s">
        <v>276</v>
      </c>
      <c r="BX401" t="s">
        <v>276</v>
      </c>
      <c r="BY401" t="s">
        <v>276</v>
      </c>
      <c r="BZ401" t="s">
        <v>276</v>
      </c>
      <c r="CA401" t="s">
        <v>276</v>
      </c>
      <c r="CB401" t="s">
        <v>276</v>
      </c>
      <c r="CC401" t="s">
        <v>276</v>
      </c>
      <c r="CD401" t="s">
        <v>276</v>
      </c>
      <c r="CE401" t="s">
        <v>276</v>
      </c>
      <c r="CF401" t="s">
        <v>276</v>
      </c>
      <c r="CG401" t="s">
        <v>276</v>
      </c>
      <c r="CH401" t="s">
        <v>276</v>
      </c>
      <c r="CI401" t="s">
        <v>276</v>
      </c>
      <c r="CJ401" t="s">
        <v>276</v>
      </c>
      <c r="CK401" t="s">
        <v>276</v>
      </c>
      <c r="CL401" t="s">
        <v>276</v>
      </c>
      <c r="CM401" t="s">
        <v>276</v>
      </c>
      <c r="CN401" t="s">
        <v>276</v>
      </c>
      <c r="CO401" t="s">
        <v>276</v>
      </c>
      <c r="CP401" t="s">
        <v>276</v>
      </c>
      <c r="CQ401" t="s">
        <v>276</v>
      </c>
      <c r="CR401" t="s">
        <v>276</v>
      </c>
      <c r="CS401" t="s">
        <v>276</v>
      </c>
      <c r="CT401" t="s">
        <v>276</v>
      </c>
      <c r="CU401" t="s">
        <v>276</v>
      </c>
      <c r="CV401" t="s">
        <v>276</v>
      </c>
      <c r="CW401" t="s">
        <v>276</v>
      </c>
      <c r="CX401" t="s">
        <v>276</v>
      </c>
      <c r="CY401" t="s">
        <v>276</v>
      </c>
      <c r="CZ401" t="s">
        <v>276</v>
      </c>
      <c r="DA401" t="s">
        <v>276</v>
      </c>
      <c r="DB401" t="s">
        <v>276</v>
      </c>
      <c r="DC401" t="s">
        <v>276</v>
      </c>
      <c r="DD401" t="s">
        <v>276</v>
      </c>
      <c r="DE401" t="s">
        <v>276</v>
      </c>
    </row>
    <row r="402" spans="1:109">
      <c r="A402">
        <v>401</v>
      </c>
      <c r="B402" t="s">
        <v>272</v>
      </c>
      <c r="C402" t="s">
        <v>43</v>
      </c>
      <c r="D402">
        <v>49</v>
      </c>
      <c r="E402">
        <v>4</v>
      </c>
      <c r="F402" t="s">
        <v>77</v>
      </c>
      <c r="G402" t="s">
        <v>273</v>
      </c>
      <c r="H402">
        <v>2025</v>
      </c>
      <c r="I402">
        <v>2024</v>
      </c>
      <c r="J402">
        <v>0</v>
      </c>
      <c r="K402">
        <v>9999999</v>
      </c>
      <c r="L402">
        <v>0</v>
      </c>
      <c r="M402">
        <v>0</v>
      </c>
      <c r="N402">
        <v>0</v>
      </c>
      <c r="O402">
        <v>0</v>
      </c>
      <c r="P402">
        <v>0</v>
      </c>
      <c r="Q402">
        <v>0</v>
      </c>
      <c r="R402">
        <v>0</v>
      </c>
      <c r="S402">
        <v>0</v>
      </c>
      <c r="T402">
        <v>0</v>
      </c>
      <c r="U402">
        <v>0</v>
      </c>
      <c r="V402">
        <v>0</v>
      </c>
      <c r="W402">
        <v>4.65E-2</v>
      </c>
      <c r="X402">
        <v>0</v>
      </c>
      <c r="Y402">
        <v>0</v>
      </c>
      <c r="Z402">
        <v>0</v>
      </c>
      <c r="AA402">
        <v>0</v>
      </c>
      <c r="AB402">
        <v>0</v>
      </c>
      <c r="AC402">
        <v>0</v>
      </c>
      <c r="AD402">
        <v>0</v>
      </c>
      <c r="AE402">
        <v>0</v>
      </c>
      <c r="AF402">
        <v>0</v>
      </c>
      <c r="AG402">
        <v>0</v>
      </c>
      <c r="AH402">
        <v>0</v>
      </c>
      <c r="AI402">
        <v>0</v>
      </c>
      <c r="AJ402">
        <v>876</v>
      </c>
      <c r="AK402" t="s">
        <v>275</v>
      </c>
      <c r="AL402">
        <v>1941</v>
      </c>
      <c r="AM402" t="s">
        <v>274</v>
      </c>
      <c r="AN402" t="s">
        <v>274</v>
      </c>
      <c r="AO402">
        <v>0</v>
      </c>
      <c r="AP402" t="s">
        <v>276</v>
      </c>
      <c r="AQ402" t="s">
        <v>276</v>
      </c>
      <c r="AR402" t="s">
        <v>276</v>
      </c>
      <c r="AS402" t="s">
        <v>276</v>
      </c>
      <c r="AT402" t="s">
        <v>276</v>
      </c>
      <c r="AU402" t="s">
        <v>276</v>
      </c>
      <c r="AV402" t="s">
        <v>276</v>
      </c>
      <c r="AW402" t="s">
        <v>276</v>
      </c>
      <c r="AX402" t="s">
        <v>276</v>
      </c>
      <c r="AY402" t="s">
        <v>276</v>
      </c>
      <c r="AZ402" t="s">
        <v>276</v>
      </c>
      <c r="BA402" t="s">
        <v>276</v>
      </c>
      <c r="BB402" t="s">
        <v>276</v>
      </c>
      <c r="BC402" t="s">
        <v>276</v>
      </c>
      <c r="BD402" t="s">
        <v>276</v>
      </c>
      <c r="BE402" t="s">
        <v>276</v>
      </c>
      <c r="BF402" t="s">
        <v>276</v>
      </c>
      <c r="BG402" t="s">
        <v>276</v>
      </c>
      <c r="BH402" t="s">
        <v>276</v>
      </c>
      <c r="BI402" t="s">
        <v>276</v>
      </c>
      <c r="BJ402" t="s">
        <v>276</v>
      </c>
      <c r="BK402" t="s">
        <v>276</v>
      </c>
      <c r="BL402" t="s">
        <v>276</v>
      </c>
      <c r="BM402" t="s">
        <v>276</v>
      </c>
      <c r="BN402" t="s">
        <v>276</v>
      </c>
      <c r="BO402" t="s">
        <v>276</v>
      </c>
      <c r="BP402" t="s">
        <v>276</v>
      </c>
      <c r="BQ402" t="s">
        <v>276</v>
      </c>
      <c r="BR402" t="s">
        <v>276</v>
      </c>
      <c r="BS402" t="s">
        <v>276</v>
      </c>
      <c r="BT402" t="s">
        <v>276</v>
      </c>
      <c r="BU402" t="s">
        <v>276</v>
      </c>
      <c r="BV402" t="s">
        <v>276</v>
      </c>
      <c r="BW402" t="s">
        <v>276</v>
      </c>
      <c r="BX402" t="s">
        <v>276</v>
      </c>
      <c r="BY402" t="s">
        <v>276</v>
      </c>
      <c r="BZ402" t="s">
        <v>276</v>
      </c>
      <c r="CA402" t="s">
        <v>276</v>
      </c>
      <c r="CB402" t="s">
        <v>276</v>
      </c>
      <c r="CC402" t="s">
        <v>276</v>
      </c>
      <c r="CD402" t="s">
        <v>276</v>
      </c>
      <c r="CE402" t="s">
        <v>276</v>
      </c>
      <c r="CF402" t="s">
        <v>276</v>
      </c>
      <c r="CG402" t="s">
        <v>276</v>
      </c>
      <c r="CH402" t="s">
        <v>276</v>
      </c>
      <c r="CI402" t="s">
        <v>276</v>
      </c>
      <c r="CJ402" t="s">
        <v>276</v>
      </c>
      <c r="CK402" t="s">
        <v>276</v>
      </c>
      <c r="CL402" t="s">
        <v>276</v>
      </c>
      <c r="CM402" t="s">
        <v>276</v>
      </c>
      <c r="CN402" t="s">
        <v>276</v>
      </c>
      <c r="CO402" t="s">
        <v>276</v>
      </c>
      <c r="CP402" t="s">
        <v>276</v>
      </c>
      <c r="CQ402" t="s">
        <v>276</v>
      </c>
      <c r="CR402">
        <v>16742</v>
      </c>
      <c r="CS402">
        <v>1.3</v>
      </c>
      <c r="CT402" t="s">
        <v>276</v>
      </c>
      <c r="CU402" t="s">
        <v>276</v>
      </c>
      <c r="CV402" t="s">
        <v>276</v>
      </c>
      <c r="CW402" t="s">
        <v>276</v>
      </c>
      <c r="CX402" t="s">
        <v>276</v>
      </c>
      <c r="CY402" t="s">
        <v>276</v>
      </c>
      <c r="CZ402" t="s">
        <v>276</v>
      </c>
      <c r="DA402" t="s">
        <v>276</v>
      </c>
      <c r="DB402" t="s">
        <v>276</v>
      </c>
      <c r="DC402" t="s">
        <v>276</v>
      </c>
      <c r="DD402" t="s">
        <v>276</v>
      </c>
      <c r="DE402" t="s">
        <v>276</v>
      </c>
    </row>
    <row r="403" spans="1:109">
      <c r="A403">
        <v>402</v>
      </c>
      <c r="B403" t="s">
        <v>272</v>
      </c>
      <c r="C403" t="s">
        <v>44</v>
      </c>
      <c r="D403">
        <v>50</v>
      </c>
      <c r="E403">
        <v>4</v>
      </c>
      <c r="F403" t="s">
        <v>77</v>
      </c>
      <c r="G403" t="s">
        <v>273</v>
      </c>
      <c r="H403">
        <v>2025</v>
      </c>
      <c r="I403">
        <v>2024</v>
      </c>
      <c r="J403">
        <v>0</v>
      </c>
      <c r="K403">
        <v>45400</v>
      </c>
      <c r="L403">
        <v>110050</v>
      </c>
      <c r="M403">
        <v>229550</v>
      </c>
      <c r="N403">
        <v>9999999</v>
      </c>
      <c r="O403">
        <v>0</v>
      </c>
      <c r="P403">
        <v>0</v>
      </c>
      <c r="Q403">
        <v>0</v>
      </c>
      <c r="R403">
        <v>0</v>
      </c>
      <c r="S403">
        <v>0</v>
      </c>
      <c r="T403">
        <v>0</v>
      </c>
      <c r="U403">
        <v>0</v>
      </c>
      <c r="V403">
        <v>0</v>
      </c>
      <c r="W403">
        <v>3.3500000000000002E-2</v>
      </c>
      <c r="X403">
        <v>6.6000000000000003E-2</v>
      </c>
      <c r="Y403">
        <v>7.5999999999999998E-2</v>
      </c>
      <c r="Z403">
        <v>8.7499999999999994E-2</v>
      </c>
      <c r="AA403">
        <v>0</v>
      </c>
      <c r="AB403">
        <v>0</v>
      </c>
      <c r="AC403">
        <v>0</v>
      </c>
      <c r="AD403">
        <v>0</v>
      </c>
      <c r="AE403">
        <v>0</v>
      </c>
      <c r="AF403">
        <v>0</v>
      </c>
      <c r="AG403">
        <v>0</v>
      </c>
      <c r="AH403">
        <v>0</v>
      </c>
      <c r="AI403">
        <v>7000</v>
      </c>
      <c r="AJ403">
        <v>4850</v>
      </c>
      <c r="AK403" t="s">
        <v>274</v>
      </c>
      <c r="AL403">
        <v>4850</v>
      </c>
      <c r="AM403" t="s">
        <v>274</v>
      </c>
      <c r="AN403" t="s">
        <v>274</v>
      </c>
      <c r="AO403">
        <v>0</v>
      </c>
      <c r="AP403" t="s">
        <v>276</v>
      </c>
      <c r="AQ403" t="s">
        <v>276</v>
      </c>
      <c r="AR403" t="s">
        <v>276</v>
      </c>
      <c r="AS403" t="s">
        <v>276</v>
      </c>
      <c r="AT403" t="s">
        <v>276</v>
      </c>
      <c r="AU403" t="s">
        <v>276</v>
      </c>
      <c r="AV403" t="s">
        <v>276</v>
      </c>
      <c r="AW403" t="s">
        <v>276</v>
      </c>
      <c r="AX403" t="s">
        <v>276</v>
      </c>
      <c r="AY403" t="s">
        <v>276</v>
      </c>
      <c r="AZ403" t="s">
        <v>276</v>
      </c>
      <c r="BA403" t="s">
        <v>276</v>
      </c>
      <c r="BB403" t="s">
        <v>276</v>
      </c>
      <c r="BC403" t="s">
        <v>276</v>
      </c>
      <c r="BD403" t="s">
        <v>276</v>
      </c>
      <c r="BE403" t="s">
        <v>276</v>
      </c>
      <c r="BF403" t="s">
        <v>276</v>
      </c>
      <c r="BG403" t="s">
        <v>276</v>
      </c>
      <c r="BH403" t="s">
        <v>276</v>
      </c>
      <c r="BI403" t="s">
        <v>276</v>
      </c>
      <c r="BJ403" t="s">
        <v>276</v>
      </c>
      <c r="BK403" t="s">
        <v>276</v>
      </c>
      <c r="BL403" t="s">
        <v>276</v>
      </c>
      <c r="BM403" t="s">
        <v>276</v>
      </c>
      <c r="BN403" t="s">
        <v>276</v>
      </c>
      <c r="BO403" t="s">
        <v>276</v>
      </c>
      <c r="BP403" t="s">
        <v>276</v>
      </c>
      <c r="BQ403" t="s">
        <v>276</v>
      </c>
      <c r="BR403" t="s">
        <v>276</v>
      </c>
      <c r="BS403" t="s">
        <v>276</v>
      </c>
      <c r="BT403" t="s">
        <v>276</v>
      </c>
      <c r="BU403" t="s">
        <v>276</v>
      </c>
      <c r="BV403" t="s">
        <v>276</v>
      </c>
      <c r="BW403" t="s">
        <v>276</v>
      </c>
      <c r="BX403" t="s">
        <v>276</v>
      </c>
      <c r="BY403" t="s">
        <v>276</v>
      </c>
      <c r="BZ403" t="s">
        <v>276</v>
      </c>
      <c r="CA403" t="s">
        <v>276</v>
      </c>
      <c r="CB403" t="s">
        <v>276</v>
      </c>
      <c r="CC403" t="s">
        <v>276</v>
      </c>
      <c r="CD403" t="s">
        <v>276</v>
      </c>
      <c r="CE403" t="s">
        <v>276</v>
      </c>
      <c r="CF403" t="s">
        <v>276</v>
      </c>
      <c r="CG403" t="s">
        <v>276</v>
      </c>
      <c r="CH403" t="s">
        <v>276</v>
      </c>
      <c r="CI403" t="s">
        <v>276</v>
      </c>
      <c r="CJ403" t="s">
        <v>276</v>
      </c>
      <c r="CK403" t="s">
        <v>276</v>
      </c>
      <c r="CL403" t="s">
        <v>276</v>
      </c>
      <c r="CM403" t="s">
        <v>276</v>
      </c>
      <c r="CN403" t="s">
        <v>276</v>
      </c>
      <c r="CO403" t="s">
        <v>276</v>
      </c>
      <c r="CP403" t="s">
        <v>276</v>
      </c>
      <c r="CQ403" t="s">
        <v>276</v>
      </c>
      <c r="CR403" t="s">
        <v>276</v>
      </c>
      <c r="CS403" t="s">
        <v>276</v>
      </c>
      <c r="CT403">
        <v>150000</v>
      </c>
      <c r="CU403">
        <v>0.03</v>
      </c>
      <c r="CV403" t="s">
        <v>276</v>
      </c>
      <c r="CW403" t="s">
        <v>276</v>
      </c>
      <c r="CX403" t="s">
        <v>276</v>
      </c>
      <c r="CY403" t="s">
        <v>276</v>
      </c>
      <c r="CZ403" t="s">
        <v>276</v>
      </c>
      <c r="DA403" t="s">
        <v>276</v>
      </c>
      <c r="DB403" t="s">
        <v>276</v>
      </c>
      <c r="DC403" t="s">
        <v>276</v>
      </c>
      <c r="DD403" t="s">
        <v>276</v>
      </c>
      <c r="DE403" t="s">
        <v>276</v>
      </c>
    </row>
    <row r="404" spans="1:109">
      <c r="A404">
        <v>403</v>
      </c>
      <c r="B404" t="s">
        <v>272</v>
      </c>
      <c r="C404" t="s">
        <v>45</v>
      </c>
      <c r="D404">
        <v>51</v>
      </c>
      <c r="E404">
        <v>4</v>
      </c>
      <c r="F404" t="s">
        <v>77</v>
      </c>
      <c r="G404" t="s">
        <v>273</v>
      </c>
      <c r="H404">
        <v>2025</v>
      </c>
      <c r="I404">
        <v>2024</v>
      </c>
      <c r="J404">
        <v>0</v>
      </c>
      <c r="K404">
        <v>3000</v>
      </c>
      <c r="L404">
        <v>5000</v>
      </c>
      <c r="M404">
        <v>17000</v>
      </c>
      <c r="N404">
        <v>9999999</v>
      </c>
      <c r="O404">
        <v>0</v>
      </c>
      <c r="P404">
        <v>0</v>
      </c>
      <c r="Q404">
        <v>0</v>
      </c>
      <c r="R404">
        <v>0</v>
      </c>
      <c r="S404">
        <v>0</v>
      </c>
      <c r="T404">
        <v>0</v>
      </c>
      <c r="U404">
        <v>0</v>
      </c>
      <c r="V404">
        <v>0</v>
      </c>
      <c r="W404">
        <v>0.02</v>
      </c>
      <c r="X404">
        <v>0.03</v>
      </c>
      <c r="Y404">
        <v>0.05</v>
      </c>
      <c r="Z404">
        <v>5.7500000000000002E-2</v>
      </c>
      <c r="AA404">
        <v>0</v>
      </c>
      <c r="AB404">
        <v>0</v>
      </c>
      <c r="AC404">
        <v>0</v>
      </c>
      <c r="AD404">
        <v>0</v>
      </c>
      <c r="AE404">
        <v>0</v>
      </c>
      <c r="AF404">
        <v>0</v>
      </c>
      <c r="AG404">
        <v>0</v>
      </c>
      <c r="AH404">
        <v>0</v>
      </c>
      <c r="AI404">
        <v>8000</v>
      </c>
      <c r="AJ404">
        <v>930</v>
      </c>
      <c r="AK404" t="s">
        <v>274</v>
      </c>
      <c r="AL404">
        <v>930</v>
      </c>
      <c r="AM404" t="s">
        <v>274</v>
      </c>
      <c r="AN404" t="s">
        <v>274</v>
      </c>
      <c r="AO404">
        <v>0</v>
      </c>
      <c r="AP404" t="s">
        <v>276</v>
      </c>
      <c r="AQ404" t="s">
        <v>276</v>
      </c>
      <c r="AR404" t="s">
        <v>276</v>
      </c>
      <c r="AS404" t="s">
        <v>276</v>
      </c>
      <c r="AT404" t="s">
        <v>276</v>
      </c>
      <c r="AU404" t="s">
        <v>276</v>
      </c>
      <c r="AV404" t="s">
        <v>276</v>
      </c>
      <c r="AW404" t="s">
        <v>276</v>
      </c>
      <c r="AX404" t="s">
        <v>276</v>
      </c>
      <c r="AY404" t="s">
        <v>276</v>
      </c>
      <c r="AZ404" t="s">
        <v>276</v>
      </c>
      <c r="BA404" t="s">
        <v>276</v>
      </c>
      <c r="BB404" t="s">
        <v>276</v>
      </c>
      <c r="BC404" t="s">
        <v>276</v>
      </c>
      <c r="BD404" t="s">
        <v>276</v>
      </c>
      <c r="BE404" t="s">
        <v>276</v>
      </c>
      <c r="BF404" t="s">
        <v>276</v>
      </c>
      <c r="BG404" t="s">
        <v>276</v>
      </c>
      <c r="BH404" t="s">
        <v>276</v>
      </c>
      <c r="BI404" t="s">
        <v>276</v>
      </c>
      <c r="BJ404" t="s">
        <v>276</v>
      </c>
      <c r="BK404" t="s">
        <v>276</v>
      </c>
      <c r="BL404" t="s">
        <v>276</v>
      </c>
      <c r="BM404" t="s">
        <v>276</v>
      </c>
      <c r="BN404" t="s">
        <v>276</v>
      </c>
      <c r="BO404" t="s">
        <v>276</v>
      </c>
      <c r="BP404" t="s">
        <v>276</v>
      </c>
      <c r="BQ404" t="s">
        <v>276</v>
      </c>
      <c r="BR404" t="s">
        <v>276</v>
      </c>
      <c r="BS404" t="s">
        <v>276</v>
      </c>
      <c r="BT404" t="s">
        <v>276</v>
      </c>
      <c r="BU404" t="s">
        <v>276</v>
      </c>
      <c r="BV404" t="s">
        <v>276</v>
      </c>
      <c r="BW404" t="s">
        <v>276</v>
      </c>
      <c r="BX404" t="s">
        <v>276</v>
      </c>
      <c r="BY404" t="s">
        <v>276</v>
      </c>
      <c r="BZ404" t="s">
        <v>276</v>
      </c>
      <c r="CA404" t="s">
        <v>276</v>
      </c>
      <c r="CB404" t="s">
        <v>276</v>
      </c>
      <c r="CC404" t="s">
        <v>276</v>
      </c>
      <c r="CD404" t="s">
        <v>276</v>
      </c>
      <c r="CE404" t="s">
        <v>276</v>
      </c>
      <c r="CF404" t="s">
        <v>276</v>
      </c>
      <c r="CG404" t="s">
        <v>276</v>
      </c>
      <c r="CH404" t="s">
        <v>276</v>
      </c>
      <c r="CI404" t="s">
        <v>276</v>
      </c>
      <c r="CJ404" t="s">
        <v>276</v>
      </c>
      <c r="CK404" t="s">
        <v>276</v>
      </c>
      <c r="CL404" t="s">
        <v>276</v>
      </c>
      <c r="CM404" t="s">
        <v>276</v>
      </c>
      <c r="CN404" t="s">
        <v>276</v>
      </c>
      <c r="CO404" t="s">
        <v>276</v>
      </c>
      <c r="CP404" t="s">
        <v>276</v>
      </c>
      <c r="CQ404" t="s">
        <v>276</v>
      </c>
      <c r="CR404" t="s">
        <v>276</v>
      </c>
      <c r="CS404" t="s">
        <v>276</v>
      </c>
      <c r="CT404" t="s">
        <v>276</v>
      </c>
      <c r="CU404" t="s">
        <v>276</v>
      </c>
      <c r="CV404" t="s">
        <v>276</v>
      </c>
      <c r="CW404" t="s">
        <v>276</v>
      </c>
      <c r="CX404" t="s">
        <v>276</v>
      </c>
      <c r="CY404" t="s">
        <v>276</v>
      </c>
      <c r="CZ404" t="s">
        <v>276</v>
      </c>
      <c r="DA404" t="s">
        <v>276</v>
      </c>
      <c r="DB404" t="s">
        <v>276</v>
      </c>
      <c r="DC404" t="s">
        <v>276</v>
      </c>
      <c r="DD404" t="s">
        <v>276</v>
      </c>
      <c r="DE404" t="s">
        <v>276</v>
      </c>
    </row>
    <row r="405" spans="1:109">
      <c r="A405">
        <v>404</v>
      </c>
      <c r="B405" t="s">
        <v>272</v>
      </c>
      <c r="C405" t="s">
        <v>46</v>
      </c>
      <c r="D405">
        <v>53</v>
      </c>
      <c r="E405">
        <v>4</v>
      </c>
      <c r="F405" t="s">
        <v>77</v>
      </c>
      <c r="G405" t="s">
        <v>273</v>
      </c>
      <c r="H405">
        <v>2025</v>
      </c>
      <c r="I405">
        <v>2024</v>
      </c>
      <c r="J405">
        <v>0</v>
      </c>
      <c r="K405">
        <v>9999999</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250000</v>
      </c>
      <c r="AJ405">
        <v>0</v>
      </c>
      <c r="AK405" t="s">
        <v>274</v>
      </c>
      <c r="AL405">
        <v>0</v>
      </c>
      <c r="AM405" t="s">
        <v>274</v>
      </c>
      <c r="AN405" t="s">
        <v>274</v>
      </c>
      <c r="AO405">
        <v>0</v>
      </c>
      <c r="AP405" t="s">
        <v>276</v>
      </c>
      <c r="AQ405" t="s">
        <v>276</v>
      </c>
      <c r="AR405" t="s">
        <v>276</v>
      </c>
      <c r="AS405" t="s">
        <v>276</v>
      </c>
      <c r="AT405" t="s">
        <v>276</v>
      </c>
      <c r="AU405" t="s">
        <v>276</v>
      </c>
      <c r="AV405" t="s">
        <v>276</v>
      </c>
      <c r="AW405" t="s">
        <v>276</v>
      </c>
      <c r="AX405" t="s">
        <v>276</v>
      </c>
      <c r="AY405" t="s">
        <v>276</v>
      </c>
      <c r="AZ405" t="s">
        <v>276</v>
      </c>
      <c r="BA405" t="s">
        <v>276</v>
      </c>
      <c r="BB405" t="s">
        <v>276</v>
      </c>
      <c r="BC405" t="s">
        <v>276</v>
      </c>
      <c r="BD405" t="s">
        <v>276</v>
      </c>
      <c r="BE405" t="s">
        <v>276</v>
      </c>
      <c r="BF405" t="s">
        <v>276</v>
      </c>
      <c r="BG405" t="s">
        <v>276</v>
      </c>
      <c r="BH405" t="s">
        <v>276</v>
      </c>
      <c r="BI405" t="s">
        <v>276</v>
      </c>
      <c r="BJ405" t="s">
        <v>276</v>
      </c>
      <c r="BK405" t="s">
        <v>276</v>
      </c>
      <c r="BL405" t="s">
        <v>276</v>
      </c>
      <c r="BM405" t="s">
        <v>276</v>
      </c>
      <c r="BN405" t="s">
        <v>276</v>
      </c>
      <c r="BO405" t="s">
        <v>276</v>
      </c>
      <c r="BP405" t="s">
        <v>276</v>
      </c>
      <c r="BQ405" t="s">
        <v>276</v>
      </c>
      <c r="BR405" t="s">
        <v>276</v>
      </c>
      <c r="BS405" t="s">
        <v>276</v>
      </c>
      <c r="BT405" t="s">
        <v>276</v>
      </c>
      <c r="BU405" t="s">
        <v>276</v>
      </c>
      <c r="BV405" t="s">
        <v>276</v>
      </c>
      <c r="BW405" t="s">
        <v>276</v>
      </c>
      <c r="BX405" t="s">
        <v>276</v>
      </c>
      <c r="BY405" t="s">
        <v>276</v>
      </c>
      <c r="BZ405" t="s">
        <v>276</v>
      </c>
      <c r="CA405" t="s">
        <v>276</v>
      </c>
      <c r="CB405" t="s">
        <v>276</v>
      </c>
      <c r="CC405" t="s">
        <v>276</v>
      </c>
      <c r="CD405" t="s">
        <v>276</v>
      </c>
      <c r="CE405" t="s">
        <v>276</v>
      </c>
      <c r="CF405" t="s">
        <v>276</v>
      </c>
      <c r="CG405" t="s">
        <v>276</v>
      </c>
      <c r="CH405" t="s">
        <v>276</v>
      </c>
      <c r="CI405" t="s">
        <v>276</v>
      </c>
      <c r="CJ405" t="s">
        <v>276</v>
      </c>
      <c r="CK405" t="s">
        <v>276</v>
      </c>
      <c r="CL405" t="s">
        <v>276</v>
      </c>
      <c r="CM405" t="s">
        <v>276</v>
      </c>
      <c r="CN405" t="s">
        <v>276</v>
      </c>
      <c r="CO405" t="s">
        <v>276</v>
      </c>
      <c r="CP405" t="s">
        <v>276</v>
      </c>
      <c r="CQ405" t="s">
        <v>276</v>
      </c>
      <c r="CR405" t="s">
        <v>276</v>
      </c>
      <c r="CS405" t="s">
        <v>276</v>
      </c>
      <c r="CT405" t="s">
        <v>276</v>
      </c>
      <c r="CU405" t="s">
        <v>276</v>
      </c>
      <c r="CV405" t="s">
        <v>276</v>
      </c>
      <c r="CW405" t="s">
        <v>276</v>
      </c>
      <c r="CX405" t="s">
        <v>276</v>
      </c>
      <c r="CY405" t="s">
        <v>276</v>
      </c>
      <c r="CZ405" t="s">
        <v>276</v>
      </c>
      <c r="DA405" t="s">
        <v>276</v>
      </c>
      <c r="DB405" t="s">
        <v>276</v>
      </c>
      <c r="DC405" t="s">
        <v>276</v>
      </c>
      <c r="DD405" t="s">
        <v>276</v>
      </c>
      <c r="DE405" t="s">
        <v>276</v>
      </c>
    </row>
    <row r="406" spans="1:109">
      <c r="A406">
        <v>405</v>
      </c>
      <c r="B406" t="s">
        <v>272</v>
      </c>
      <c r="C406" t="s">
        <v>47</v>
      </c>
      <c r="D406">
        <v>54</v>
      </c>
      <c r="E406">
        <v>4</v>
      </c>
      <c r="F406" t="s">
        <v>77</v>
      </c>
      <c r="G406" t="s">
        <v>273</v>
      </c>
      <c r="H406">
        <v>2025</v>
      </c>
      <c r="I406">
        <v>2024</v>
      </c>
      <c r="J406">
        <v>0</v>
      </c>
      <c r="K406">
        <v>10000</v>
      </c>
      <c r="L406">
        <v>25000</v>
      </c>
      <c r="M406">
        <v>40000</v>
      </c>
      <c r="N406">
        <v>60000</v>
      </c>
      <c r="O406">
        <v>9999999</v>
      </c>
      <c r="P406">
        <v>0</v>
      </c>
      <c r="Q406">
        <v>0</v>
      </c>
      <c r="R406">
        <v>0</v>
      </c>
      <c r="S406">
        <v>0</v>
      </c>
      <c r="T406">
        <v>0</v>
      </c>
      <c r="U406">
        <v>0</v>
      </c>
      <c r="V406">
        <v>0</v>
      </c>
      <c r="W406">
        <v>2.3599999999999999E-2</v>
      </c>
      <c r="X406">
        <v>3.15E-2</v>
      </c>
      <c r="Y406">
        <v>3.5400000000000001E-2</v>
      </c>
      <c r="Z406">
        <v>4.7199999999999999E-2</v>
      </c>
      <c r="AA406">
        <v>5.1200000000000002E-2</v>
      </c>
      <c r="AB406">
        <v>0</v>
      </c>
      <c r="AC406">
        <v>0</v>
      </c>
      <c r="AD406">
        <v>0</v>
      </c>
      <c r="AE406">
        <v>0</v>
      </c>
      <c r="AF406">
        <v>0</v>
      </c>
      <c r="AG406">
        <v>0</v>
      </c>
      <c r="AH406">
        <v>0</v>
      </c>
      <c r="AI406">
        <v>0</v>
      </c>
      <c r="AJ406">
        <v>2000</v>
      </c>
      <c r="AK406" t="s">
        <v>274</v>
      </c>
      <c r="AL406">
        <v>2000</v>
      </c>
      <c r="AM406" t="s">
        <v>274</v>
      </c>
      <c r="AN406" t="s">
        <v>274</v>
      </c>
      <c r="AO406">
        <v>0</v>
      </c>
      <c r="AP406" t="s">
        <v>276</v>
      </c>
      <c r="AQ406" t="s">
        <v>276</v>
      </c>
      <c r="AR406" t="s">
        <v>276</v>
      </c>
      <c r="AS406" t="s">
        <v>276</v>
      </c>
      <c r="AT406" t="s">
        <v>276</v>
      </c>
      <c r="AU406" t="s">
        <v>276</v>
      </c>
      <c r="AV406" t="s">
        <v>276</v>
      </c>
      <c r="AW406" t="s">
        <v>276</v>
      </c>
      <c r="AX406" t="s">
        <v>276</v>
      </c>
      <c r="AY406" t="s">
        <v>276</v>
      </c>
      <c r="AZ406" t="s">
        <v>276</v>
      </c>
      <c r="BA406" t="s">
        <v>276</v>
      </c>
      <c r="BB406" t="s">
        <v>276</v>
      </c>
      <c r="BC406" t="s">
        <v>276</v>
      </c>
      <c r="BD406" t="s">
        <v>276</v>
      </c>
      <c r="BE406" t="s">
        <v>276</v>
      </c>
      <c r="BF406" t="s">
        <v>276</v>
      </c>
      <c r="BG406" t="s">
        <v>276</v>
      </c>
      <c r="BH406" t="s">
        <v>276</v>
      </c>
      <c r="BI406" t="s">
        <v>276</v>
      </c>
      <c r="BJ406" t="s">
        <v>276</v>
      </c>
      <c r="BK406" t="s">
        <v>276</v>
      </c>
      <c r="BL406" t="s">
        <v>276</v>
      </c>
      <c r="BM406" t="s">
        <v>276</v>
      </c>
      <c r="BN406" t="s">
        <v>276</v>
      </c>
      <c r="BO406" t="s">
        <v>276</v>
      </c>
      <c r="BP406" t="s">
        <v>276</v>
      </c>
      <c r="BQ406" t="s">
        <v>276</v>
      </c>
      <c r="BR406" t="s">
        <v>276</v>
      </c>
      <c r="BS406" t="s">
        <v>276</v>
      </c>
      <c r="BT406" t="s">
        <v>276</v>
      </c>
      <c r="BU406" t="s">
        <v>276</v>
      </c>
      <c r="BV406" t="s">
        <v>276</v>
      </c>
      <c r="BW406" t="s">
        <v>276</v>
      </c>
      <c r="BX406" t="s">
        <v>276</v>
      </c>
      <c r="BY406" t="s">
        <v>276</v>
      </c>
      <c r="BZ406" t="s">
        <v>276</v>
      </c>
      <c r="CA406" t="s">
        <v>276</v>
      </c>
      <c r="CB406" t="s">
        <v>276</v>
      </c>
      <c r="CC406" t="s">
        <v>276</v>
      </c>
      <c r="CD406" t="s">
        <v>276</v>
      </c>
      <c r="CE406" t="s">
        <v>276</v>
      </c>
      <c r="CF406" t="s">
        <v>276</v>
      </c>
      <c r="CG406" t="s">
        <v>276</v>
      </c>
      <c r="CH406" t="s">
        <v>276</v>
      </c>
      <c r="CI406" t="s">
        <v>276</v>
      </c>
      <c r="CJ406" t="s">
        <v>276</v>
      </c>
      <c r="CK406" t="s">
        <v>276</v>
      </c>
      <c r="CL406" t="s">
        <v>276</v>
      </c>
      <c r="CM406" t="s">
        <v>276</v>
      </c>
      <c r="CN406" t="s">
        <v>276</v>
      </c>
      <c r="CO406" t="s">
        <v>276</v>
      </c>
      <c r="CP406" t="s">
        <v>276</v>
      </c>
      <c r="CQ406" t="s">
        <v>276</v>
      </c>
      <c r="CR406" t="s">
        <v>276</v>
      </c>
      <c r="CS406" t="s">
        <v>276</v>
      </c>
      <c r="CT406" t="s">
        <v>276</v>
      </c>
      <c r="CU406" t="s">
        <v>276</v>
      </c>
      <c r="CV406" t="s">
        <v>276</v>
      </c>
      <c r="CW406" t="s">
        <v>276</v>
      </c>
      <c r="CX406" t="s">
        <v>276</v>
      </c>
      <c r="CY406" t="s">
        <v>276</v>
      </c>
      <c r="CZ406" t="s">
        <v>276</v>
      </c>
      <c r="DA406" t="s">
        <v>276</v>
      </c>
      <c r="DB406" t="s">
        <v>276</v>
      </c>
      <c r="DC406" t="s">
        <v>276</v>
      </c>
      <c r="DD406" t="s">
        <v>276</v>
      </c>
      <c r="DE406" t="s">
        <v>276</v>
      </c>
    </row>
    <row r="407" spans="1:109">
      <c r="A407">
        <v>406</v>
      </c>
      <c r="B407" t="s">
        <v>272</v>
      </c>
      <c r="C407" t="s">
        <v>48</v>
      </c>
      <c r="D407">
        <v>55</v>
      </c>
      <c r="E407">
        <v>4</v>
      </c>
      <c r="F407" t="s">
        <v>77</v>
      </c>
      <c r="G407" t="s">
        <v>273</v>
      </c>
      <c r="H407">
        <v>2025</v>
      </c>
      <c r="I407">
        <v>2024</v>
      </c>
      <c r="J407">
        <v>0</v>
      </c>
      <c r="K407">
        <v>14320</v>
      </c>
      <c r="L407">
        <v>28640</v>
      </c>
      <c r="M407">
        <v>315310</v>
      </c>
      <c r="N407">
        <v>9999999</v>
      </c>
      <c r="O407">
        <v>0</v>
      </c>
      <c r="P407">
        <v>0</v>
      </c>
      <c r="Q407">
        <v>0</v>
      </c>
      <c r="R407">
        <v>0</v>
      </c>
      <c r="S407">
        <v>0</v>
      </c>
      <c r="T407">
        <v>0</v>
      </c>
      <c r="U407">
        <v>0</v>
      </c>
      <c r="V407">
        <v>0</v>
      </c>
      <c r="W407">
        <v>3.5000000000000003E-2</v>
      </c>
      <c r="X407">
        <v>4.3999999999999997E-2</v>
      </c>
      <c r="Y407">
        <v>5.2999999999999999E-2</v>
      </c>
      <c r="Z407">
        <v>7.6499999999999999E-2</v>
      </c>
      <c r="AA407">
        <v>0</v>
      </c>
      <c r="AB407">
        <v>0</v>
      </c>
      <c r="AC407">
        <v>0</v>
      </c>
      <c r="AD407">
        <v>0</v>
      </c>
      <c r="AE407">
        <v>0</v>
      </c>
      <c r="AF407">
        <v>0</v>
      </c>
      <c r="AG407">
        <v>0</v>
      </c>
      <c r="AH407">
        <v>0</v>
      </c>
      <c r="AI407">
        <v>13230</v>
      </c>
      <c r="AJ407">
        <v>700</v>
      </c>
      <c r="AK407" t="s">
        <v>274</v>
      </c>
      <c r="AL407">
        <v>700</v>
      </c>
      <c r="AM407" t="s">
        <v>274</v>
      </c>
      <c r="AN407" t="s">
        <v>274</v>
      </c>
      <c r="AO407">
        <v>0</v>
      </c>
      <c r="AP407" t="s">
        <v>276</v>
      </c>
      <c r="AQ407" t="s">
        <v>276</v>
      </c>
      <c r="AR407" t="s">
        <v>276</v>
      </c>
      <c r="AS407" t="s">
        <v>276</v>
      </c>
      <c r="AT407" t="s">
        <v>276</v>
      </c>
      <c r="AU407" t="s">
        <v>276</v>
      </c>
      <c r="AV407" t="s">
        <v>276</v>
      </c>
      <c r="AW407" t="s">
        <v>276</v>
      </c>
      <c r="AX407" t="s">
        <v>276</v>
      </c>
      <c r="AY407" t="s">
        <v>276</v>
      </c>
      <c r="AZ407" t="s">
        <v>276</v>
      </c>
      <c r="BA407" t="s">
        <v>276</v>
      </c>
      <c r="BB407" t="s">
        <v>276</v>
      </c>
      <c r="BC407" t="s">
        <v>276</v>
      </c>
      <c r="BD407" t="s">
        <v>276</v>
      </c>
      <c r="BE407" t="s">
        <v>276</v>
      </c>
      <c r="BF407" t="s">
        <v>276</v>
      </c>
      <c r="BG407" t="s">
        <v>276</v>
      </c>
      <c r="BH407" t="s">
        <v>276</v>
      </c>
      <c r="BI407" t="s">
        <v>276</v>
      </c>
      <c r="BJ407" t="s">
        <v>276</v>
      </c>
      <c r="BK407" t="s">
        <v>276</v>
      </c>
      <c r="BL407" t="s">
        <v>276</v>
      </c>
      <c r="BM407" t="s">
        <v>276</v>
      </c>
      <c r="BN407" t="s">
        <v>276</v>
      </c>
      <c r="BO407" t="s">
        <v>276</v>
      </c>
      <c r="BP407" t="s">
        <v>276</v>
      </c>
      <c r="BQ407" t="s">
        <v>276</v>
      </c>
      <c r="BR407" t="s">
        <v>276</v>
      </c>
      <c r="BS407" t="s">
        <v>276</v>
      </c>
      <c r="BT407" t="s">
        <v>276</v>
      </c>
      <c r="BU407" t="s">
        <v>276</v>
      </c>
      <c r="BV407" t="s">
        <v>276</v>
      </c>
      <c r="BW407" t="s">
        <v>276</v>
      </c>
      <c r="BX407" t="s">
        <v>276</v>
      </c>
      <c r="BY407" t="s">
        <v>276</v>
      </c>
      <c r="BZ407" t="s">
        <v>276</v>
      </c>
      <c r="CA407" t="s">
        <v>276</v>
      </c>
      <c r="CB407" t="s">
        <v>276</v>
      </c>
      <c r="CC407" t="s">
        <v>276</v>
      </c>
      <c r="CD407" t="s">
        <v>276</v>
      </c>
      <c r="CE407" t="s">
        <v>276</v>
      </c>
      <c r="CF407" t="s">
        <v>276</v>
      </c>
      <c r="CG407" t="s">
        <v>276</v>
      </c>
      <c r="CH407" t="s">
        <v>276</v>
      </c>
      <c r="CI407" t="s">
        <v>276</v>
      </c>
      <c r="CJ407" t="s">
        <v>276</v>
      </c>
      <c r="CK407" t="s">
        <v>276</v>
      </c>
      <c r="CL407" t="s">
        <v>276</v>
      </c>
      <c r="CM407" t="s">
        <v>276</v>
      </c>
      <c r="CN407" t="s">
        <v>276</v>
      </c>
      <c r="CO407" t="s">
        <v>276</v>
      </c>
      <c r="CP407" t="s">
        <v>276</v>
      </c>
      <c r="CQ407" t="s">
        <v>276</v>
      </c>
      <c r="CR407" t="s">
        <v>276</v>
      </c>
      <c r="CS407" t="s">
        <v>276</v>
      </c>
      <c r="CT407" t="s">
        <v>276</v>
      </c>
      <c r="CU407" t="s">
        <v>276</v>
      </c>
      <c r="CV407">
        <v>19069</v>
      </c>
      <c r="CW407">
        <v>0.12</v>
      </c>
      <c r="CX407" t="s">
        <v>276</v>
      </c>
      <c r="CY407" t="s">
        <v>276</v>
      </c>
      <c r="CZ407" t="s">
        <v>276</v>
      </c>
      <c r="DA407" t="s">
        <v>276</v>
      </c>
      <c r="DB407" t="s">
        <v>276</v>
      </c>
      <c r="DC407" t="s">
        <v>276</v>
      </c>
      <c r="DD407" t="s">
        <v>276</v>
      </c>
      <c r="DE407" t="s">
        <v>276</v>
      </c>
    </row>
    <row r="408" spans="1:109">
      <c r="A408">
        <v>407</v>
      </c>
      <c r="B408" t="s">
        <v>272</v>
      </c>
      <c r="C408" t="s">
        <v>49</v>
      </c>
      <c r="D408">
        <v>56</v>
      </c>
      <c r="E408">
        <v>4</v>
      </c>
      <c r="F408" t="s">
        <v>77</v>
      </c>
      <c r="G408" t="s">
        <v>273</v>
      </c>
      <c r="H408">
        <v>2025</v>
      </c>
      <c r="I408">
        <v>2024</v>
      </c>
      <c r="J408">
        <v>0</v>
      </c>
      <c r="K408">
        <v>9999999</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t="s">
        <v>274</v>
      </c>
      <c r="AL408">
        <v>0</v>
      </c>
      <c r="AM408" t="s">
        <v>274</v>
      </c>
      <c r="AN408" t="s">
        <v>274</v>
      </c>
      <c r="AO408">
        <v>0</v>
      </c>
      <c r="AP408" t="s">
        <v>276</v>
      </c>
      <c r="AQ408" t="s">
        <v>276</v>
      </c>
      <c r="AR408" t="s">
        <v>276</v>
      </c>
      <c r="AS408" t="s">
        <v>276</v>
      </c>
      <c r="AT408" t="s">
        <v>276</v>
      </c>
      <c r="AU408" t="s">
        <v>276</v>
      </c>
      <c r="AV408" t="s">
        <v>276</v>
      </c>
      <c r="AW408" t="s">
        <v>276</v>
      </c>
      <c r="AX408" t="s">
        <v>276</v>
      </c>
      <c r="AY408" t="s">
        <v>276</v>
      </c>
      <c r="AZ408" t="s">
        <v>276</v>
      </c>
      <c r="BA408" t="s">
        <v>276</v>
      </c>
      <c r="BB408" t="s">
        <v>276</v>
      </c>
      <c r="BC408" t="s">
        <v>276</v>
      </c>
      <c r="BD408" t="s">
        <v>276</v>
      </c>
      <c r="BE408" t="s">
        <v>276</v>
      </c>
      <c r="BF408" t="s">
        <v>276</v>
      </c>
      <c r="BG408" t="s">
        <v>276</v>
      </c>
      <c r="BH408" t="s">
        <v>276</v>
      </c>
      <c r="BI408" t="s">
        <v>276</v>
      </c>
      <c r="BJ408" t="s">
        <v>276</v>
      </c>
      <c r="BK408" t="s">
        <v>276</v>
      </c>
      <c r="BL408" t="s">
        <v>276</v>
      </c>
      <c r="BM408" t="s">
        <v>276</v>
      </c>
      <c r="BN408" t="s">
        <v>276</v>
      </c>
      <c r="BO408" t="s">
        <v>276</v>
      </c>
      <c r="BP408" t="s">
        <v>276</v>
      </c>
      <c r="BQ408" t="s">
        <v>276</v>
      </c>
      <c r="BR408" t="s">
        <v>276</v>
      </c>
      <c r="BS408" t="s">
        <v>276</v>
      </c>
      <c r="BT408" t="s">
        <v>276</v>
      </c>
      <c r="BU408" t="s">
        <v>276</v>
      </c>
      <c r="BV408" t="s">
        <v>276</v>
      </c>
      <c r="BW408" t="s">
        <v>276</v>
      </c>
      <c r="BX408" t="s">
        <v>276</v>
      </c>
      <c r="BY408" t="s">
        <v>276</v>
      </c>
      <c r="BZ408" t="s">
        <v>276</v>
      </c>
      <c r="CA408" t="s">
        <v>276</v>
      </c>
      <c r="CB408" t="s">
        <v>276</v>
      </c>
      <c r="CC408" t="s">
        <v>276</v>
      </c>
      <c r="CD408" t="s">
        <v>276</v>
      </c>
      <c r="CE408" t="s">
        <v>276</v>
      </c>
      <c r="CF408" t="s">
        <v>276</v>
      </c>
      <c r="CG408" t="s">
        <v>276</v>
      </c>
      <c r="CH408" t="s">
        <v>276</v>
      </c>
      <c r="CI408" t="s">
        <v>276</v>
      </c>
      <c r="CJ408" t="s">
        <v>276</v>
      </c>
      <c r="CK408" t="s">
        <v>276</v>
      </c>
      <c r="CL408" t="s">
        <v>276</v>
      </c>
      <c r="CM408" t="s">
        <v>276</v>
      </c>
      <c r="CN408" t="s">
        <v>276</v>
      </c>
      <c r="CO408" t="s">
        <v>276</v>
      </c>
      <c r="CP408" t="s">
        <v>276</v>
      </c>
      <c r="CQ408" t="s">
        <v>276</v>
      </c>
      <c r="CR408" t="s">
        <v>276</v>
      </c>
      <c r="CS408" t="s">
        <v>276</v>
      </c>
      <c r="CT408" t="s">
        <v>276</v>
      </c>
      <c r="CU408" t="s">
        <v>276</v>
      </c>
      <c r="CV408" t="s">
        <v>276</v>
      </c>
      <c r="CW408" t="s">
        <v>276</v>
      </c>
      <c r="CX408" t="s">
        <v>276</v>
      </c>
      <c r="CY408" t="s">
        <v>276</v>
      </c>
      <c r="CZ408" t="s">
        <v>276</v>
      </c>
      <c r="DA408" t="s">
        <v>276</v>
      </c>
      <c r="DB408" t="s">
        <v>276</v>
      </c>
      <c r="DC408" t="s">
        <v>276</v>
      </c>
      <c r="DD408" t="s">
        <v>276</v>
      </c>
      <c r="DE408" t="s">
        <v>276</v>
      </c>
    </row>
    <row r="409" spans="1:109">
      <c r="A409">
        <v>408</v>
      </c>
      <c r="B409" t="s">
        <v>272</v>
      </c>
      <c r="C409" t="s">
        <v>278</v>
      </c>
      <c r="D409">
        <v>11</v>
      </c>
      <c r="E409">
        <v>4</v>
      </c>
      <c r="F409" t="s">
        <v>77</v>
      </c>
      <c r="G409" t="s">
        <v>273</v>
      </c>
      <c r="H409">
        <v>2025</v>
      </c>
      <c r="I409">
        <v>2024</v>
      </c>
      <c r="J409">
        <v>0</v>
      </c>
      <c r="K409">
        <v>10000</v>
      </c>
      <c r="L409">
        <v>40000</v>
      </c>
      <c r="M409">
        <v>60000</v>
      </c>
      <c r="N409">
        <v>250000</v>
      </c>
      <c r="O409" s="78">
        <v>500000</v>
      </c>
      <c r="P409" s="78">
        <v>1000000</v>
      </c>
      <c r="Q409">
        <v>9999999</v>
      </c>
      <c r="R409">
        <v>0</v>
      </c>
      <c r="S409">
        <v>0</v>
      </c>
      <c r="T409">
        <v>0</v>
      </c>
      <c r="U409">
        <v>0</v>
      </c>
      <c r="V409">
        <v>0</v>
      </c>
      <c r="W409">
        <v>0.04</v>
      </c>
      <c r="X409">
        <v>0.06</v>
      </c>
      <c r="Y409">
        <v>6.5000000000000002E-2</v>
      </c>
      <c r="Z409">
        <v>8.5000000000000006E-2</v>
      </c>
      <c r="AA409">
        <v>9.2499999999999999E-2</v>
      </c>
      <c r="AB409">
        <v>9.7500000000000003E-2</v>
      </c>
      <c r="AC409">
        <v>0.1075</v>
      </c>
      <c r="AD409">
        <v>0</v>
      </c>
      <c r="AE409">
        <v>0</v>
      </c>
      <c r="AF409">
        <v>0</v>
      </c>
      <c r="AG409">
        <v>0</v>
      </c>
      <c r="AH409">
        <v>0</v>
      </c>
      <c r="AI409">
        <v>14600</v>
      </c>
      <c r="AJ409">
        <v>0</v>
      </c>
      <c r="AK409" t="s">
        <v>274</v>
      </c>
      <c r="AL409">
        <v>0</v>
      </c>
      <c r="AM409" t="s">
        <v>274</v>
      </c>
      <c r="AN409" t="s">
        <v>274</v>
      </c>
      <c r="AO409">
        <v>0</v>
      </c>
      <c r="AP409" t="s">
        <v>276</v>
      </c>
      <c r="AQ409" t="s">
        <v>276</v>
      </c>
      <c r="AR409" t="s">
        <v>276</v>
      </c>
      <c r="AS409" t="s">
        <v>276</v>
      </c>
      <c r="AT409" t="s">
        <v>276</v>
      </c>
      <c r="AU409" t="s">
        <v>276</v>
      </c>
      <c r="AV409" t="s">
        <v>276</v>
      </c>
      <c r="AW409" t="s">
        <v>276</v>
      </c>
      <c r="AX409" t="s">
        <v>276</v>
      </c>
      <c r="AY409" t="s">
        <v>276</v>
      </c>
      <c r="AZ409" t="s">
        <v>276</v>
      </c>
      <c r="BA409" t="s">
        <v>276</v>
      </c>
      <c r="BB409" t="s">
        <v>276</v>
      </c>
      <c r="BC409" t="s">
        <v>276</v>
      </c>
      <c r="BD409" t="s">
        <v>276</v>
      </c>
      <c r="BE409" t="s">
        <v>276</v>
      </c>
      <c r="BF409" t="s">
        <v>276</v>
      </c>
      <c r="BG409" t="s">
        <v>276</v>
      </c>
      <c r="BH409" t="s">
        <v>276</v>
      </c>
      <c r="BI409" t="s">
        <v>276</v>
      </c>
      <c r="BJ409" t="s">
        <v>276</v>
      </c>
      <c r="BK409" t="s">
        <v>276</v>
      </c>
      <c r="BL409" t="s">
        <v>276</v>
      </c>
      <c r="BM409" t="s">
        <v>276</v>
      </c>
      <c r="BN409" t="s">
        <v>276</v>
      </c>
      <c r="BO409" t="s">
        <v>276</v>
      </c>
      <c r="BP409" t="s">
        <v>276</v>
      </c>
      <c r="BQ409" t="s">
        <v>276</v>
      </c>
      <c r="BR409" t="s">
        <v>276</v>
      </c>
      <c r="BS409" t="s">
        <v>276</v>
      </c>
      <c r="BT409" t="s">
        <v>276</v>
      </c>
      <c r="BU409" t="s">
        <v>276</v>
      </c>
      <c r="BV409" t="s">
        <v>276</v>
      </c>
      <c r="BW409" t="s">
        <v>276</v>
      </c>
      <c r="BX409" t="s">
        <v>276</v>
      </c>
      <c r="BY409" t="s">
        <v>276</v>
      </c>
      <c r="BZ409" t="s">
        <v>276</v>
      </c>
      <c r="CA409" t="s">
        <v>276</v>
      </c>
      <c r="CB409" t="s">
        <v>276</v>
      </c>
      <c r="CC409" t="s">
        <v>276</v>
      </c>
      <c r="CD409" t="s">
        <v>276</v>
      </c>
      <c r="CE409" t="s">
        <v>276</v>
      </c>
      <c r="CF409" t="s">
        <v>276</v>
      </c>
      <c r="CG409" t="s">
        <v>276</v>
      </c>
      <c r="CH409" t="s">
        <v>276</v>
      </c>
      <c r="CI409" t="s">
        <v>276</v>
      </c>
      <c r="CJ409" t="s">
        <v>276</v>
      </c>
      <c r="CK409" t="s">
        <v>276</v>
      </c>
      <c r="CL409" t="s">
        <v>276</v>
      </c>
      <c r="CM409" t="s">
        <v>276</v>
      </c>
      <c r="CN409" t="s">
        <v>276</v>
      </c>
      <c r="CO409" t="s">
        <v>276</v>
      </c>
      <c r="CP409" t="s">
        <v>276</v>
      </c>
      <c r="CQ409" t="s">
        <v>276</v>
      </c>
      <c r="CR409" t="s">
        <v>276</v>
      </c>
      <c r="CS409" t="s">
        <v>276</v>
      </c>
      <c r="CT409" t="s">
        <v>276</v>
      </c>
      <c r="CU409" t="s">
        <v>276</v>
      </c>
      <c r="CV409" t="s">
        <v>276</v>
      </c>
      <c r="CW409" t="s">
        <v>276</v>
      </c>
      <c r="CX409" t="s">
        <v>276</v>
      </c>
      <c r="CY409" t="s">
        <v>276</v>
      </c>
      <c r="CZ409" t="s">
        <v>276</v>
      </c>
      <c r="DA409" t="s">
        <v>276</v>
      </c>
      <c r="DB409" t="s">
        <v>276</v>
      </c>
      <c r="DC409" t="s">
        <v>276</v>
      </c>
      <c r="DD409" t="s">
        <v>276</v>
      </c>
      <c r="DE409" t="s">
        <v>276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70562-7549-4BF6-8B5B-4B2548F9BB74}">
  <sheetPr codeName="Sheet6"/>
  <dimension ref="B2:AK553"/>
  <sheetViews>
    <sheetView workbookViewId="0">
      <selection activeCell="O16" sqref="O16"/>
    </sheetView>
  </sheetViews>
  <sheetFormatPr defaultRowHeight="14.5"/>
  <cols>
    <col min="3" max="3" width="9.81640625" bestFit="1" customWidth="1"/>
    <col min="6" max="6" width="13.7265625" customWidth="1"/>
    <col min="8" max="8" width="9.54296875" customWidth="1"/>
    <col min="12" max="13" width="9.7265625" customWidth="1"/>
    <col min="23" max="23" width="22.1796875" customWidth="1"/>
    <col min="33" max="33" width="17.1796875" customWidth="1"/>
    <col min="35" max="35" width="14.7265625" bestFit="1" customWidth="1"/>
  </cols>
  <sheetData>
    <row r="2" spans="2:37">
      <c r="F2" t="s">
        <v>378</v>
      </c>
    </row>
    <row r="3" spans="2:37">
      <c r="B3" t="s">
        <v>43</v>
      </c>
      <c r="F3" t="s">
        <v>365</v>
      </c>
      <c r="G3" t="s">
        <v>91</v>
      </c>
      <c r="H3" t="s">
        <v>366</v>
      </c>
      <c r="I3" t="s">
        <v>66</v>
      </c>
      <c r="J3" t="s">
        <v>367</v>
      </c>
      <c r="K3" t="s">
        <v>368</v>
      </c>
      <c r="L3" t="s">
        <v>284</v>
      </c>
    </row>
    <row r="4" spans="2:37">
      <c r="B4" t="s">
        <v>441</v>
      </c>
      <c r="C4">
        <v>45000</v>
      </c>
      <c r="F4" s="132" t="s">
        <v>47</v>
      </c>
      <c r="G4" s="133">
        <v>2023</v>
      </c>
      <c r="H4" s="134">
        <v>1</v>
      </c>
      <c r="I4" s="135" t="s">
        <v>362</v>
      </c>
      <c r="J4" s="136">
        <v>0</v>
      </c>
      <c r="K4" s="136">
        <v>14580.000000000009</v>
      </c>
      <c r="L4" s="137">
        <v>1</v>
      </c>
      <c r="M4" s="149"/>
      <c r="N4" s="124">
        <v>3000</v>
      </c>
      <c r="O4" s="115" cm="1">
        <f t="array" ref="O4">_xlfn.IFNA(INDEX(WVFamilyCredit[Percent],MATCH(1,(WVFamilyCredit[Year]=Calc!$B$4)*(WVFamilyCredit[HH Size]=SUM(Calc!$B$11:$B$12))*(WVFamilyCredit[Status]=Calc!$B$8)*(WVFamilyCredit[greater than]&lt;=N4)*(WVFamilyCredit[equal to or less than]&gt;=N4),0)),0)</f>
        <v>0</v>
      </c>
      <c r="R4" s="75">
        <f>J103</f>
        <v>0</v>
      </c>
      <c r="S4" s="75">
        <f t="shared" ref="S4:T4" si="0">K103</f>
        <v>24860.000000000018</v>
      </c>
      <c r="T4" s="115">
        <f t="shared" si="0"/>
        <v>1</v>
      </c>
      <c r="W4" t="s">
        <v>0</v>
      </c>
      <c r="AG4" t="s">
        <v>25</v>
      </c>
    </row>
    <row r="5" spans="2:37">
      <c r="B5" t="s">
        <v>402</v>
      </c>
      <c r="C5" s="173">
        <v>4.65E-2</v>
      </c>
      <c r="F5" s="138" t="s">
        <v>47</v>
      </c>
      <c r="G5" s="60">
        <v>2023</v>
      </c>
      <c r="H5" s="139">
        <v>1</v>
      </c>
      <c r="I5" s="140" t="s">
        <v>362</v>
      </c>
      <c r="J5" s="141">
        <v>14580.000000000009</v>
      </c>
      <c r="K5" s="141">
        <v>14880.000000000009</v>
      </c>
      <c r="L5" s="142">
        <v>0.9</v>
      </c>
      <c r="M5" s="149"/>
      <c r="R5" s="75">
        <f t="shared" ref="R5:R10" si="1">J104</f>
        <v>24860.000000000018</v>
      </c>
      <c r="S5" s="75">
        <f t="shared" ref="S5:S10" si="2">K104</f>
        <v>25160.000000000018</v>
      </c>
      <c r="T5" s="115">
        <f t="shared" ref="T5:T10" si="3">L104</f>
        <v>0.9</v>
      </c>
      <c r="AG5" t="s">
        <v>438</v>
      </c>
    </row>
    <row r="6" spans="2:37">
      <c r="C6">
        <f>C4*C5</f>
        <v>2092.5</v>
      </c>
      <c r="F6" s="132" t="s">
        <v>47</v>
      </c>
      <c r="G6" s="133">
        <v>2023</v>
      </c>
      <c r="H6" s="134">
        <v>1</v>
      </c>
      <c r="I6" s="135" t="s">
        <v>362</v>
      </c>
      <c r="J6" s="136">
        <v>14880.000000000009</v>
      </c>
      <c r="K6" s="136">
        <v>15180.000000000009</v>
      </c>
      <c r="L6" s="137">
        <v>0.8</v>
      </c>
      <c r="M6" s="149"/>
      <c r="R6" s="75">
        <f t="shared" si="1"/>
        <v>25160.000000000018</v>
      </c>
      <c r="S6" s="75">
        <f t="shared" si="2"/>
        <v>25460.000000000018</v>
      </c>
      <c r="T6" s="115">
        <f t="shared" si="3"/>
        <v>0.8</v>
      </c>
      <c r="V6">
        <v>10</v>
      </c>
      <c r="W6" s="1" t="s">
        <v>379</v>
      </c>
      <c r="X6" s="2">
        <v>30000</v>
      </c>
      <c r="AG6" t="s">
        <v>439</v>
      </c>
    </row>
    <row r="7" spans="2:37">
      <c r="B7" t="s">
        <v>465</v>
      </c>
      <c r="C7">
        <v>2</v>
      </c>
      <c r="F7" s="138" t="s">
        <v>47</v>
      </c>
      <c r="G7" s="60">
        <v>2023</v>
      </c>
      <c r="H7" s="139">
        <v>1</v>
      </c>
      <c r="I7" s="140" t="s">
        <v>362</v>
      </c>
      <c r="J7" s="141">
        <v>15180.000000000009</v>
      </c>
      <c r="K7" s="141">
        <v>15480.000000000009</v>
      </c>
      <c r="L7" s="142">
        <v>0.7</v>
      </c>
      <c r="M7" s="149"/>
      <c r="R7" s="75">
        <f t="shared" si="1"/>
        <v>25460.000000000018</v>
      </c>
      <c r="S7" s="75">
        <f t="shared" si="2"/>
        <v>25760.000000000018</v>
      </c>
      <c r="T7" s="115">
        <f t="shared" si="3"/>
        <v>0.7</v>
      </c>
      <c r="V7">
        <v>11</v>
      </c>
      <c r="W7" t="s">
        <v>62</v>
      </c>
      <c r="X7">
        <v>5200</v>
      </c>
      <c r="AG7" t="s">
        <v>440</v>
      </c>
    </row>
    <row r="8" spans="2:37">
      <c r="B8" s="2">
        <v>1941</v>
      </c>
      <c r="C8" s="2">
        <f>B8*C7</f>
        <v>3882</v>
      </c>
      <c r="F8" s="132" t="s">
        <v>47</v>
      </c>
      <c r="G8" s="133">
        <v>2023</v>
      </c>
      <c r="H8" s="134">
        <v>1</v>
      </c>
      <c r="I8" s="135" t="s">
        <v>362</v>
      </c>
      <c r="J8" s="136">
        <v>15480.000000000009</v>
      </c>
      <c r="K8" s="136">
        <v>15780.000000000009</v>
      </c>
      <c r="L8" s="137">
        <v>0.6</v>
      </c>
      <c r="M8" s="149"/>
      <c r="R8" s="75">
        <f t="shared" si="1"/>
        <v>25760.000000000018</v>
      </c>
      <c r="S8" s="75">
        <f t="shared" si="2"/>
        <v>26060.000000000018</v>
      </c>
      <c r="T8" s="115">
        <f t="shared" si="3"/>
        <v>0.6</v>
      </c>
      <c r="W8" t="s">
        <v>380</v>
      </c>
      <c r="X8">
        <v>0</v>
      </c>
      <c r="Y8" t="s">
        <v>384</v>
      </c>
    </row>
    <row r="9" spans="2:37">
      <c r="C9">
        <v>20080</v>
      </c>
      <c r="F9" s="138" t="s">
        <v>47</v>
      </c>
      <c r="G9" s="60">
        <v>2023</v>
      </c>
      <c r="H9" s="139">
        <v>1</v>
      </c>
      <c r="I9" s="140" t="s">
        <v>362</v>
      </c>
      <c r="J9" s="141">
        <v>15780.000000000009</v>
      </c>
      <c r="K9" s="141">
        <v>16080.000000000009</v>
      </c>
      <c r="L9" s="142">
        <v>0.5</v>
      </c>
      <c r="M9" s="149"/>
      <c r="O9">
        <f>Calc!$B$4</f>
        <v>2023</v>
      </c>
      <c r="R9" s="75">
        <f t="shared" si="1"/>
        <v>26060.000000000018</v>
      </c>
      <c r="S9" s="75">
        <f t="shared" si="2"/>
        <v>26360.000000000018</v>
      </c>
      <c r="T9" s="115">
        <f t="shared" si="3"/>
        <v>0.5</v>
      </c>
      <c r="W9" s="152" t="s">
        <v>50</v>
      </c>
      <c r="X9" s="2">
        <v>1500</v>
      </c>
      <c r="Y9" t="s">
        <v>385</v>
      </c>
      <c r="AF9">
        <v>1</v>
      </c>
      <c r="AG9" t="s">
        <v>441</v>
      </c>
      <c r="AH9" s="2">
        <v>45000</v>
      </c>
    </row>
    <row r="10" spans="2:37">
      <c r="C10" s="2">
        <f>SUM(C8:C9)</f>
        <v>23962</v>
      </c>
      <c r="F10" s="132" t="s">
        <v>47</v>
      </c>
      <c r="G10" s="133">
        <v>2023</v>
      </c>
      <c r="H10" s="134">
        <v>1</v>
      </c>
      <c r="I10" s="135" t="s">
        <v>362</v>
      </c>
      <c r="J10" s="136">
        <v>16080.000000000009</v>
      </c>
      <c r="K10" s="136">
        <v>16380.000000000009</v>
      </c>
      <c r="L10" s="137">
        <v>0.4</v>
      </c>
      <c r="M10" s="149"/>
      <c r="O10">
        <f>SUM(Calc!$B$11:$B$12)</f>
        <v>1</v>
      </c>
      <c r="R10" s="75">
        <f t="shared" si="1"/>
        <v>26360.000000000018</v>
      </c>
      <c r="S10" s="75">
        <f t="shared" si="2"/>
        <v>26660.000000000018</v>
      </c>
      <c r="T10" s="115">
        <f t="shared" si="3"/>
        <v>0.4</v>
      </c>
      <c r="W10" s="152" t="s">
        <v>128</v>
      </c>
      <c r="X10" s="2">
        <v>3000</v>
      </c>
      <c r="Y10" t="s">
        <v>386</v>
      </c>
      <c r="AD10" t="s">
        <v>389</v>
      </c>
      <c r="AF10">
        <v>2</v>
      </c>
      <c r="AG10" s="45">
        <v>0.2</v>
      </c>
      <c r="AH10" s="2">
        <f>AH9*AG10</f>
        <v>9000</v>
      </c>
      <c r="AJ10" t="s">
        <v>446</v>
      </c>
      <c r="AK10" t="s">
        <v>447</v>
      </c>
    </row>
    <row r="11" spans="2:37">
      <c r="C11" s="45">
        <v>0.06</v>
      </c>
      <c r="F11" s="138" t="s">
        <v>47</v>
      </c>
      <c r="G11" s="60">
        <v>2023</v>
      </c>
      <c r="H11" s="139">
        <v>1</v>
      </c>
      <c r="I11" s="140" t="s">
        <v>362</v>
      </c>
      <c r="J11" s="141">
        <v>16380.000000000009</v>
      </c>
      <c r="K11" s="141">
        <v>16680.000000000007</v>
      </c>
      <c r="L11" s="142">
        <v>0.3</v>
      </c>
      <c r="M11" s="149"/>
      <c r="O11" t="str">
        <f>Calc!$B$8</f>
        <v>Single</v>
      </c>
      <c r="R11" s="75">
        <f t="shared" ref="R11:T14" si="4">J110</f>
        <v>26660.000000000018</v>
      </c>
      <c r="S11" s="75">
        <f t="shared" si="4"/>
        <v>26960.000000000018</v>
      </c>
      <c r="T11" s="115">
        <f t="shared" si="4"/>
        <v>0.3</v>
      </c>
      <c r="W11" s="152" t="s">
        <v>61</v>
      </c>
      <c r="X11" s="2">
        <v>3000</v>
      </c>
      <c r="Y11" t="s">
        <v>386</v>
      </c>
      <c r="AD11" t="s">
        <v>390</v>
      </c>
      <c r="AF11">
        <v>3</v>
      </c>
      <c r="AG11" t="s">
        <v>444</v>
      </c>
      <c r="AH11">
        <f>AJ12</f>
        <v>11080</v>
      </c>
      <c r="AI11" t="s">
        <v>443</v>
      </c>
      <c r="AJ11">
        <v>5540</v>
      </c>
      <c r="AK11">
        <v>2460</v>
      </c>
    </row>
    <row r="12" spans="2:37">
      <c r="C12" s="155">
        <f>C11*C10</f>
        <v>1437.72</v>
      </c>
      <c r="F12" s="132" t="s">
        <v>47</v>
      </c>
      <c r="G12" s="133">
        <v>2023</v>
      </c>
      <c r="H12" s="134">
        <v>1</v>
      </c>
      <c r="I12" s="135" t="s">
        <v>362</v>
      </c>
      <c r="J12" s="136">
        <v>16680.000000000007</v>
      </c>
      <c r="K12" s="136">
        <v>16980.000000000007</v>
      </c>
      <c r="L12" s="137">
        <v>0.2</v>
      </c>
      <c r="M12" s="149"/>
      <c r="R12" s="75">
        <f t="shared" si="4"/>
        <v>26960.000000000018</v>
      </c>
      <c r="S12" s="75">
        <f t="shared" si="4"/>
        <v>27260.000000000018</v>
      </c>
      <c r="T12" s="115">
        <f t="shared" si="4"/>
        <v>0.2</v>
      </c>
      <c r="W12" s="153" t="s">
        <v>85</v>
      </c>
      <c r="X12" s="2">
        <f>X11</f>
        <v>3000</v>
      </c>
      <c r="AD12" t="s">
        <v>391</v>
      </c>
      <c r="AF12">
        <v>4</v>
      </c>
      <c r="AG12" t="s">
        <v>445</v>
      </c>
      <c r="AH12" s="2">
        <f>MIN(AH10:AH11)</f>
        <v>9000</v>
      </c>
      <c r="AI12" t="s">
        <v>442</v>
      </c>
      <c r="AJ12">
        <v>11080</v>
      </c>
      <c r="AK12">
        <v>4920</v>
      </c>
    </row>
    <row r="13" spans="2:37">
      <c r="F13" s="138" t="s">
        <v>47</v>
      </c>
      <c r="G13" s="60">
        <v>2023</v>
      </c>
      <c r="H13" s="139">
        <v>1</v>
      </c>
      <c r="I13" s="140" t="s">
        <v>362</v>
      </c>
      <c r="J13" s="141">
        <v>16980.000000000007</v>
      </c>
      <c r="K13" s="141">
        <v>17280.000000000007</v>
      </c>
      <c r="L13" s="142">
        <v>0.1</v>
      </c>
      <c r="M13" s="149"/>
      <c r="R13" s="75">
        <f t="shared" si="4"/>
        <v>27260.000000000018</v>
      </c>
      <c r="S13" s="75">
        <f t="shared" si="4"/>
        <v>27560.000000000018</v>
      </c>
      <c r="T13" s="115">
        <f t="shared" si="4"/>
        <v>0.1</v>
      </c>
      <c r="W13" s="152" t="s">
        <v>388</v>
      </c>
      <c r="X13" s="154">
        <v>2</v>
      </c>
      <c r="Y13" t="s">
        <v>387</v>
      </c>
      <c r="AD13" t="s">
        <v>392</v>
      </c>
      <c r="AF13">
        <v>5</v>
      </c>
      <c r="AG13" t="s">
        <v>444</v>
      </c>
      <c r="AH13">
        <f>AK12</f>
        <v>4920</v>
      </c>
    </row>
    <row r="14" spans="2:37">
      <c r="F14" s="132" t="s">
        <v>47</v>
      </c>
      <c r="G14" s="133">
        <v>2023</v>
      </c>
      <c r="H14" s="134">
        <v>1</v>
      </c>
      <c r="I14" s="135" t="s">
        <v>362</v>
      </c>
      <c r="J14" s="136">
        <v>17280.000000000007</v>
      </c>
      <c r="K14" s="136"/>
      <c r="L14" s="137">
        <v>0</v>
      </c>
      <c r="M14" s="149"/>
      <c r="R14" s="75">
        <f t="shared" si="4"/>
        <v>27560.000000000018</v>
      </c>
      <c r="S14" s="75">
        <f t="shared" si="4"/>
        <v>0</v>
      </c>
      <c r="T14" s="115">
        <f t="shared" si="4"/>
        <v>0</v>
      </c>
      <c r="X14" s="2">
        <v>1000</v>
      </c>
      <c r="AD14" t="s">
        <v>393</v>
      </c>
      <c r="AF14">
        <v>6</v>
      </c>
      <c r="AG14" t="s">
        <v>448</v>
      </c>
      <c r="AH14" s="2">
        <f>MAX(AH12:AH13)</f>
        <v>9000</v>
      </c>
    </row>
    <row r="15" spans="2:37">
      <c r="F15" s="138" t="s">
        <v>47</v>
      </c>
      <c r="G15" s="60">
        <v>2023</v>
      </c>
      <c r="H15" s="139">
        <v>1</v>
      </c>
      <c r="I15" s="140" t="s">
        <v>81</v>
      </c>
      <c r="J15" s="141">
        <v>0</v>
      </c>
      <c r="K15" s="141">
        <v>14580.000000000009</v>
      </c>
      <c r="L15" s="142">
        <v>1</v>
      </c>
      <c r="M15" s="149"/>
      <c r="R15" s="75"/>
      <c r="S15" s="75"/>
      <c r="T15" s="115"/>
      <c r="W15" t="s">
        <v>381</v>
      </c>
      <c r="X15">
        <f>X14*X13</f>
        <v>2000</v>
      </c>
    </row>
    <row r="16" spans="2:37">
      <c r="F16" s="132" t="s">
        <v>47</v>
      </c>
      <c r="G16" s="133">
        <v>2023</v>
      </c>
      <c r="H16" s="134">
        <v>1</v>
      </c>
      <c r="I16" s="135" t="s">
        <v>81</v>
      </c>
      <c r="J16" s="136">
        <v>14580.000000000009</v>
      </c>
      <c r="K16" s="136">
        <v>14880.000000000009</v>
      </c>
      <c r="L16" s="137">
        <v>0.9</v>
      </c>
      <c r="M16" s="149"/>
      <c r="W16" t="s">
        <v>382</v>
      </c>
      <c r="X16" s="2">
        <f>SUM(X7,X8,X12,X15)</f>
        <v>10200</v>
      </c>
    </row>
    <row r="17" spans="6:23">
      <c r="F17" s="138" t="s">
        <v>47</v>
      </c>
      <c r="G17" s="60">
        <v>2023</v>
      </c>
      <c r="H17" s="139">
        <v>1</v>
      </c>
      <c r="I17" s="140" t="s">
        <v>81</v>
      </c>
      <c r="J17" s="141">
        <v>14880.000000000009</v>
      </c>
      <c r="K17" s="141">
        <v>15180.000000000009</v>
      </c>
      <c r="L17" s="142">
        <v>0.8</v>
      </c>
      <c r="M17" s="149"/>
      <c r="W17" t="s">
        <v>130</v>
      </c>
    </row>
    <row r="18" spans="6:23">
      <c r="F18" s="132" t="s">
        <v>47</v>
      </c>
      <c r="G18" s="133">
        <v>2023</v>
      </c>
      <c r="H18" s="134">
        <v>1</v>
      </c>
      <c r="I18" s="135" t="s">
        <v>81</v>
      </c>
      <c r="J18" s="136">
        <v>15180.000000000009</v>
      </c>
      <c r="K18" s="136">
        <v>15480.000000000009</v>
      </c>
      <c r="L18" s="137">
        <v>0.7</v>
      </c>
      <c r="M18" s="149"/>
      <c r="W18" t="s">
        <v>383</v>
      </c>
    </row>
    <row r="19" spans="6:23">
      <c r="F19" s="138" t="s">
        <v>47</v>
      </c>
      <c r="G19" s="60">
        <v>2023</v>
      </c>
      <c r="H19" s="139">
        <v>1</v>
      </c>
      <c r="I19" s="140" t="s">
        <v>81</v>
      </c>
      <c r="J19" s="141">
        <v>15480.000000000009</v>
      </c>
      <c r="K19" s="141">
        <v>15780.000000000009</v>
      </c>
      <c r="L19" s="142">
        <v>0.6</v>
      </c>
      <c r="M19" s="149"/>
    </row>
    <row r="20" spans="6:23">
      <c r="F20" s="132" t="s">
        <v>47</v>
      </c>
      <c r="G20" s="133">
        <v>2023</v>
      </c>
      <c r="H20" s="134">
        <v>1</v>
      </c>
      <c r="I20" s="135" t="s">
        <v>81</v>
      </c>
      <c r="J20" s="136">
        <v>15780.000000000009</v>
      </c>
      <c r="K20" s="136">
        <v>16080.000000000009</v>
      </c>
      <c r="L20" s="137">
        <v>0.5</v>
      </c>
      <c r="M20" s="149"/>
    </row>
    <row r="21" spans="6:23">
      <c r="F21" s="138" t="s">
        <v>47</v>
      </c>
      <c r="G21" s="60">
        <v>2023</v>
      </c>
      <c r="H21" s="139">
        <v>1</v>
      </c>
      <c r="I21" s="140" t="s">
        <v>81</v>
      </c>
      <c r="J21" s="141">
        <v>16080.000000000009</v>
      </c>
      <c r="K21" s="141">
        <v>16380.000000000009</v>
      </c>
      <c r="L21" s="142">
        <v>0.4</v>
      </c>
      <c r="M21" s="149"/>
    </row>
    <row r="22" spans="6:23">
      <c r="F22" s="132" t="s">
        <v>47</v>
      </c>
      <c r="G22" s="133">
        <v>2023</v>
      </c>
      <c r="H22" s="134">
        <v>1</v>
      </c>
      <c r="I22" s="135" t="s">
        <v>81</v>
      </c>
      <c r="J22" s="136">
        <v>16380.000000000009</v>
      </c>
      <c r="K22" s="136">
        <v>16680.000000000007</v>
      </c>
      <c r="L22" s="137">
        <v>0.3</v>
      </c>
      <c r="M22" s="149"/>
    </row>
    <row r="23" spans="6:23">
      <c r="F23" s="138" t="s">
        <v>47</v>
      </c>
      <c r="G23" s="60">
        <v>2023</v>
      </c>
      <c r="H23" s="139">
        <v>1</v>
      </c>
      <c r="I23" s="140" t="s">
        <v>81</v>
      </c>
      <c r="J23" s="141">
        <v>16680.000000000007</v>
      </c>
      <c r="K23" s="141">
        <v>16980.000000000007</v>
      </c>
      <c r="L23" s="142">
        <v>0.2</v>
      </c>
      <c r="M23" s="149"/>
    </row>
    <row r="24" spans="6:23">
      <c r="F24" s="132" t="s">
        <v>47</v>
      </c>
      <c r="G24" s="133">
        <v>2023</v>
      </c>
      <c r="H24" s="134">
        <v>1</v>
      </c>
      <c r="I24" s="135" t="s">
        <v>81</v>
      </c>
      <c r="J24" s="136">
        <v>16980.000000000007</v>
      </c>
      <c r="K24" s="136">
        <v>17280.000000000007</v>
      </c>
      <c r="L24" s="137">
        <v>0.1</v>
      </c>
      <c r="M24" s="149"/>
    </row>
    <row r="25" spans="6:23">
      <c r="F25" s="138" t="s">
        <v>47</v>
      </c>
      <c r="G25" s="60">
        <v>2023</v>
      </c>
      <c r="H25" s="139">
        <v>1</v>
      </c>
      <c r="I25" s="140" t="s">
        <v>81</v>
      </c>
      <c r="J25" s="141">
        <v>17280.000000000007</v>
      </c>
      <c r="K25" s="141"/>
      <c r="L25" s="142">
        <v>0</v>
      </c>
      <c r="M25" s="149"/>
    </row>
    <row r="26" spans="6:23">
      <c r="F26" s="132" t="s">
        <v>47</v>
      </c>
      <c r="G26" s="133">
        <v>2023</v>
      </c>
      <c r="H26" s="134">
        <v>1</v>
      </c>
      <c r="I26" s="135" t="s">
        <v>363</v>
      </c>
      <c r="J26" s="136">
        <v>0</v>
      </c>
      <c r="K26" s="136">
        <v>14580.000000000009</v>
      </c>
      <c r="L26" s="137">
        <v>1</v>
      </c>
      <c r="M26" s="149"/>
    </row>
    <row r="27" spans="6:23">
      <c r="F27" s="138" t="s">
        <v>47</v>
      </c>
      <c r="G27" s="60">
        <v>2023</v>
      </c>
      <c r="H27" s="139">
        <v>1</v>
      </c>
      <c r="I27" s="140" t="s">
        <v>363</v>
      </c>
      <c r="J27" s="141">
        <v>14580.000000000009</v>
      </c>
      <c r="K27" s="141">
        <v>14880.000000000009</v>
      </c>
      <c r="L27" s="142">
        <v>0.9</v>
      </c>
      <c r="M27" s="149"/>
    </row>
    <row r="28" spans="6:23">
      <c r="F28" s="132" t="s">
        <v>47</v>
      </c>
      <c r="G28" s="133">
        <v>2023</v>
      </c>
      <c r="H28" s="134">
        <v>1</v>
      </c>
      <c r="I28" s="135" t="s">
        <v>363</v>
      </c>
      <c r="J28" s="136">
        <v>14880.000000000009</v>
      </c>
      <c r="K28" s="136">
        <v>15180.000000000009</v>
      </c>
      <c r="L28" s="137">
        <v>0.8</v>
      </c>
      <c r="M28" s="149"/>
    </row>
    <row r="29" spans="6:23">
      <c r="F29" s="138" t="s">
        <v>47</v>
      </c>
      <c r="G29" s="60">
        <v>2023</v>
      </c>
      <c r="H29" s="139">
        <v>1</v>
      </c>
      <c r="I29" s="140" t="s">
        <v>363</v>
      </c>
      <c r="J29" s="141">
        <v>15180.000000000009</v>
      </c>
      <c r="K29" s="141">
        <v>15480.000000000009</v>
      </c>
      <c r="L29" s="142">
        <v>0.7</v>
      </c>
      <c r="M29" s="149"/>
    </row>
    <row r="30" spans="6:23">
      <c r="F30" s="132" t="s">
        <v>47</v>
      </c>
      <c r="G30" s="133">
        <v>2023</v>
      </c>
      <c r="H30" s="134">
        <v>1</v>
      </c>
      <c r="I30" s="135" t="s">
        <v>363</v>
      </c>
      <c r="J30" s="136">
        <v>15480.000000000009</v>
      </c>
      <c r="K30" s="136">
        <v>15780.000000000009</v>
      </c>
      <c r="L30" s="137">
        <v>0.6</v>
      </c>
      <c r="M30" s="149"/>
    </row>
    <row r="31" spans="6:23">
      <c r="F31" s="138" t="s">
        <v>47</v>
      </c>
      <c r="G31" s="60">
        <v>2023</v>
      </c>
      <c r="H31" s="139">
        <v>1</v>
      </c>
      <c r="I31" s="140" t="s">
        <v>363</v>
      </c>
      <c r="J31" s="141">
        <v>15780.000000000009</v>
      </c>
      <c r="K31" s="141">
        <v>16080.000000000009</v>
      </c>
      <c r="L31" s="142">
        <v>0.5</v>
      </c>
      <c r="M31" s="149"/>
    </row>
    <row r="32" spans="6:23">
      <c r="F32" s="132" t="s">
        <v>47</v>
      </c>
      <c r="G32" s="133">
        <v>2023</v>
      </c>
      <c r="H32" s="134">
        <v>1</v>
      </c>
      <c r="I32" s="135" t="s">
        <v>363</v>
      </c>
      <c r="J32" s="136">
        <v>16080.000000000009</v>
      </c>
      <c r="K32" s="136">
        <v>16380.000000000009</v>
      </c>
      <c r="L32" s="137">
        <v>0.4</v>
      </c>
      <c r="M32" s="149"/>
    </row>
    <row r="33" spans="6:13">
      <c r="F33" s="138" t="s">
        <v>47</v>
      </c>
      <c r="G33" s="60">
        <v>2023</v>
      </c>
      <c r="H33" s="139">
        <v>1</v>
      </c>
      <c r="I33" s="140" t="s">
        <v>363</v>
      </c>
      <c r="J33" s="141">
        <v>16380.000000000009</v>
      </c>
      <c r="K33" s="141">
        <v>16680.000000000007</v>
      </c>
      <c r="L33" s="142">
        <v>0.3</v>
      </c>
      <c r="M33" s="149"/>
    </row>
    <row r="34" spans="6:13">
      <c r="F34" s="132" t="s">
        <v>47</v>
      </c>
      <c r="G34" s="133">
        <v>2023</v>
      </c>
      <c r="H34" s="134">
        <v>1</v>
      </c>
      <c r="I34" s="135" t="s">
        <v>363</v>
      </c>
      <c r="J34" s="136">
        <v>16680.000000000007</v>
      </c>
      <c r="K34" s="136">
        <v>16980.000000000007</v>
      </c>
      <c r="L34" s="137">
        <v>0.2</v>
      </c>
      <c r="M34" s="149"/>
    </row>
    <row r="35" spans="6:13">
      <c r="F35" s="138" t="s">
        <v>47</v>
      </c>
      <c r="G35" s="60">
        <v>2023</v>
      </c>
      <c r="H35" s="139">
        <v>1</v>
      </c>
      <c r="I35" s="140" t="s">
        <v>363</v>
      </c>
      <c r="J35" s="141">
        <v>16980.000000000007</v>
      </c>
      <c r="K35" s="141">
        <v>17280.000000000007</v>
      </c>
      <c r="L35" s="142">
        <v>0.1</v>
      </c>
      <c r="M35" s="149"/>
    </row>
    <row r="36" spans="6:13">
      <c r="F36" s="132" t="s">
        <v>47</v>
      </c>
      <c r="G36" s="133">
        <v>2023</v>
      </c>
      <c r="H36" s="134">
        <v>1</v>
      </c>
      <c r="I36" s="135" t="s">
        <v>363</v>
      </c>
      <c r="J36" s="136">
        <v>17280.000000000007</v>
      </c>
      <c r="K36" s="136"/>
      <c r="L36" s="137">
        <v>0</v>
      </c>
      <c r="M36" s="149"/>
    </row>
    <row r="37" spans="6:13">
      <c r="F37" s="138" t="s">
        <v>47</v>
      </c>
      <c r="G37" s="60">
        <v>2023</v>
      </c>
      <c r="H37" s="139">
        <v>1</v>
      </c>
      <c r="I37" s="140" t="s">
        <v>364</v>
      </c>
      <c r="J37" s="141">
        <v>0</v>
      </c>
      <c r="K37" s="141">
        <v>14580.000000000009</v>
      </c>
      <c r="L37" s="142">
        <v>1</v>
      </c>
      <c r="M37" s="149"/>
    </row>
    <row r="38" spans="6:13">
      <c r="F38" s="132" t="s">
        <v>47</v>
      </c>
      <c r="G38" s="133">
        <v>2023</v>
      </c>
      <c r="H38" s="134">
        <v>1</v>
      </c>
      <c r="I38" s="135" t="s">
        <v>364</v>
      </c>
      <c r="J38" s="136">
        <v>14580.000000000009</v>
      </c>
      <c r="K38" s="136">
        <v>14880.000000000009</v>
      </c>
      <c r="L38" s="137">
        <v>0.9</v>
      </c>
      <c r="M38" s="149"/>
    </row>
    <row r="39" spans="6:13">
      <c r="F39" s="138" t="s">
        <v>47</v>
      </c>
      <c r="G39" s="60">
        <v>2023</v>
      </c>
      <c r="H39" s="139">
        <v>1</v>
      </c>
      <c r="I39" s="140" t="s">
        <v>364</v>
      </c>
      <c r="J39" s="141">
        <v>14880.000000000009</v>
      </c>
      <c r="K39" s="141">
        <v>15180.000000000009</v>
      </c>
      <c r="L39" s="142">
        <v>0.8</v>
      </c>
      <c r="M39" s="149"/>
    </row>
    <row r="40" spans="6:13">
      <c r="F40" s="132" t="s">
        <v>47</v>
      </c>
      <c r="G40" s="133">
        <v>2023</v>
      </c>
      <c r="H40" s="134">
        <v>1</v>
      </c>
      <c r="I40" s="135" t="s">
        <v>364</v>
      </c>
      <c r="J40" s="136">
        <v>15180.000000000009</v>
      </c>
      <c r="K40" s="136">
        <v>15480.000000000009</v>
      </c>
      <c r="L40" s="137">
        <v>0.7</v>
      </c>
      <c r="M40" s="149"/>
    </row>
    <row r="41" spans="6:13">
      <c r="F41" s="138" t="s">
        <v>47</v>
      </c>
      <c r="G41" s="60">
        <v>2023</v>
      </c>
      <c r="H41" s="139">
        <v>1</v>
      </c>
      <c r="I41" s="140" t="s">
        <v>364</v>
      </c>
      <c r="J41" s="141">
        <v>15480.000000000009</v>
      </c>
      <c r="K41" s="141">
        <v>15780.000000000009</v>
      </c>
      <c r="L41" s="142">
        <v>0.6</v>
      </c>
      <c r="M41" s="149"/>
    </row>
    <row r="42" spans="6:13">
      <c r="F42" s="132" t="s">
        <v>47</v>
      </c>
      <c r="G42" s="133">
        <v>2023</v>
      </c>
      <c r="H42" s="134">
        <v>1</v>
      </c>
      <c r="I42" s="135" t="s">
        <v>364</v>
      </c>
      <c r="J42" s="136">
        <v>15780.000000000009</v>
      </c>
      <c r="K42" s="136">
        <v>16080.000000000009</v>
      </c>
      <c r="L42" s="137">
        <v>0.5</v>
      </c>
      <c r="M42" s="149"/>
    </row>
    <row r="43" spans="6:13">
      <c r="F43" s="138" t="s">
        <v>47</v>
      </c>
      <c r="G43" s="60">
        <v>2023</v>
      </c>
      <c r="H43" s="139">
        <v>1</v>
      </c>
      <c r="I43" s="140" t="s">
        <v>364</v>
      </c>
      <c r="J43" s="141">
        <v>16080.000000000009</v>
      </c>
      <c r="K43" s="141">
        <v>16380.000000000009</v>
      </c>
      <c r="L43" s="142">
        <v>0.4</v>
      </c>
      <c r="M43" s="149"/>
    </row>
    <row r="44" spans="6:13">
      <c r="F44" s="132" t="s">
        <v>47</v>
      </c>
      <c r="G44" s="133">
        <v>2023</v>
      </c>
      <c r="H44" s="134">
        <v>1</v>
      </c>
      <c r="I44" s="135" t="s">
        <v>364</v>
      </c>
      <c r="J44" s="136">
        <v>16380.000000000009</v>
      </c>
      <c r="K44" s="136">
        <v>16680.000000000007</v>
      </c>
      <c r="L44" s="137">
        <v>0.3</v>
      </c>
      <c r="M44" s="149"/>
    </row>
    <row r="45" spans="6:13">
      <c r="F45" s="138" t="s">
        <v>47</v>
      </c>
      <c r="G45" s="60">
        <v>2023</v>
      </c>
      <c r="H45" s="139">
        <v>1</v>
      </c>
      <c r="I45" s="140" t="s">
        <v>364</v>
      </c>
      <c r="J45" s="141">
        <v>16680.000000000007</v>
      </c>
      <c r="K45" s="141">
        <v>16980.000000000007</v>
      </c>
      <c r="L45" s="142">
        <v>0.2</v>
      </c>
      <c r="M45" s="149"/>
    </row>
    <row r="46" spans="6:13">
      <c r="F46" s="132" t="s">
        <v>47</v>
      </c>
      <c r="G46" s="133">
        <v>2023</v>
      </c>
      <c r="H46" s="134">
        <v>1</v>
      </c>
      <c r="I46" s="135" t="s">
        <v>364</v>
      </c>
      <c r="J46" s="136">
        <v>16980.000000000007</v>
      </c>
      <c r="K46" s="136">
        <v>17280.000000000007</v>
      </c>
      <c r="L46" s="137">
        <v>0.1</v>
      </c>
      <c r="M46" s="149"/>
    </row>
    <row r="47" spans="6:13">
      <c r="F47" s="138" t="s">
        <v>47</v>
      </c>
      <c r="G47" s="60">
        <v>2023</v>
      </c>
      <c r="H47" s="139">
        <v>1</v>
      </c>
      <c r="I47" s="140" t="s">
        <v>364</v>
      </c>
      <c r="J47" s="141">
        <v>17280.000000000007</v>
      </c>
      <c r="K47" s="141"/>
      <c r="L47" s="142">
        <v>0</v>
      </c>
      <c r="M47" s="149"/>
    </row>
    <row r="48" spans="6:13">
      <c r="F48" s="132" t="s">
        <v>47</v>
      </c>
      <c r="G48" s="133">
        <v>2023</v>
      </c>
      <c r="H48" s="134">
        <v>2</v>
      </c>
      <c r="I48" s="135" t="s">
        <v>362</v>
      </c>
      <c r="J48" s="136">
        <v>0</v>
      </c>
      <c r="K48" s="136">
        <v>19720.000000000015</v>
      </c>
      <c r="L48" s="137">
        <v>1</v>
      </c>
      <c r="M48" s="149"/>
    </row>
    <row r="49" spans="6:13">
      <c r="F49" s="138" t="s">
        <v>47</v>
      </c>
      <c r="G49" s="60">
        <v>2023</v>
      </c>
      <c r="H49" s="139">
        <v>2</v>
      </c>
      <c r="I49" s="140" t="s">
        <v>362</v>
      </c>
      <c r="J49" s="141">
        <v>19720.000000000015</v>
      </c>
      <c r="K49" s="141">
        <v>20020.000000000015</v>
      </c>
      <c r="L49" s="142">
        <v>0.9</v>
      </c>
      <c r="M49" s="149"/>
    </row>
    <row r="50" spans="6:13">
      <c r="F50" s="132" t="s">
        <v>47</v>
      </c>
      <c r="G50" s="133">
        <v>2023</v>
      </c>
      <c r="H50" s="134">
        <v>2</v>
      </c>
      <c r="I50" s="135" t="s">
        <v>362</v>
      </c>
      <c r="J50" s="136">
        <v>20020.000000000015</v>
      </c>
      <c r="K50" s="136">
        <v>20320.000000000015</v>
      </c>
      <c r="L50" s="137">
        <v>0.8</v>
      </c>
      <c r="M50" s="149"/>
    </row>
    <row r="51" spans="6:13">
      <c r="F51" s="138" t="s">
        <v>47</v>
      </c>
      <c r="G51" s="60">
        <v>2023</v>
      </c>
      <c r="H51" s="139">
        <v>2</v>
      </c>
      <c r="I51" s="140" t="s">
        <v>362</v>
      </c>
      <c r="J51" s="141">
        <v>20320.000000000015</v>
      </c>
      <c r="K51" s="141">
        <v>20620.000000000015</v>
      </c>
      <c r="L51" s="142">
        <v>0.7</v>
      </c>
      <c r="M51" s="149"/>
    </row>
    <row r="52" spans="6:13">
      <c r="F52" s="132" t="s">
        <v>47</v>
      </c>
      <c r="G52" s="133">
        <v>2023</v>
      </c>
      <c r="H52" s="134">
        <v>2</v>
      </c>
      <c r="I52" s="135" t="s">
        <v>362</v>
      </c>
      <c r="J52" s="136">
        <v>20620.000000000015</v>
      </c>
      <c r="K52" s="136">
        <v>20920.000000000015</v>
      </c>
      <c r="L52" s="137">
        <v>0.6</v>
      </c>
      <c r="M52" s="149"/>
    </row>
    <row r="53" spans="6:13">
      <c r="F53" s="138" t="s">
        <v>47</v>
      </c>
      <c r="G53" s="60">
        <v>2023</v>
      </c>
      <c r="H53" s="139">
        <v>2</v>
      </c>
      <c r="I53" s="140" t="s">
        <v>362</v>
      </c>
      <c r="J53" s="141">
        <v>20920.000000000015</v>
      </c>
      <c r="K53" s="141">
        <v>21220.000000000015</v>
      </c>
      <c r="L53" s="142">
        <v>0.5</v>
      </c>
      <c r="M53" s="149"/>
    </row>
    <row r="54" spans="6:13">
      <c r="F54" s="132" t="s">
        <v>47</v>
      </c>
      <c r="G54" s="133">
        <v>2023</v>
      </c>
      <c r="H54" s="134">
        <v>2</v>
      </c>
      <c r="I54" s="135" t="s">
        <v>362</v>
      </c>
      <c r="J54" s="136">
        <v>21220.000000000015</v>
      </c>
      <c r="K54" s="136">
        <v>21520.000000000015</v>
      </c>
      <c r="L54" s="137">
        <v>0.4</v>
      </c>
      <c r="M54" s="149"/>
    </row>
    <row r="55" spans="6:13">
      <c r="F55" s="138" t="s">
        <v>47</v>
      </c>
      <c r="G55" s="60">
        <v>2023</v>
      </c>
      <c r="H55" s="139">
        <v>2</v>
      </c>
      <c r="I55" s="140" t="s">
        <v>362</v>
      </c>
      <c r="J55" s="141">
        <v>21520.000000000015</v>
      </c>
      <c r="K55" s="141">
        <v>21820.000000000015</v>
      </c>
      <c r="L55" s="142">
        <v>0.3</v>
      </c>
      <c r="M55" s="149"/>
    </row>
    <row r="56" spans="6:13">
      <c r="F56" s="132" t="s">
        <v>47</v>
      </c>
      <c r="G56" s="133">
        <v>2023</v>
      </c>
      <c r="H56" s="134">
        <v>2</v>
      </c>
      <c r="I56" s="135" t="s">
        <v>362</v>
      </c>
      <c r="J56" s="136">
        <v>21820.000000000015</v>
      </c>
      <c r="K56" s="136">
        <v>22120.000000000015</v>
      </c>
      <c r="L56" s="137">
        <v>0.2</v>
      </c>
      <c r="M56" s="149"/>
    </row>
    <row r="57" spans="6:13">
      <c r="F57" s="138" t="s">
        <v>47</v>
      </c>
      <c r="G57" s="60">
        <v>2023</v>
      </c>
      <c r="H57" s="139">
        <v>2</v>
      </c>
      <c r="I57" s="140" t="s">
        <v>362</v>
      </c>
      <c r="J57" s="141">
        <v>22120.000000000015</v>
      </c>
      <c r="K57" s="141">
        <v>22420.000000000015</v>
      </c>
      <c r="L57" s="142">
        <v>0.1</v>
      </c>
      <c r="M57" s="149"/>
    </row>
    <row r="58" spans="6:13">
      <c r="F58" s="132" t="s">
        <v>47</v>
      </c>
      <c r="G58" s="133">
        <v>2023</v>
      </c>
      <c r="H58" s="134">
        <v>2</v>
      </c>
      <c r="I58" s="135" t="s">
        <v>362</v>
      </c>
      <c r="J58" s="136">
        <v>22420.000000000015</v>
      </c>
      <c r="K58" s="136"/>
      <c r="L58" s="137">
        <v>0</v>
      </c>
      <c r="M58" s="149"/>
    </row>
    <row r="59" spans="6:13">
      <c r="F59" s="138" t="s">
        <v>47</v>
      </c>
      <c r="G59" s="60">
        <v>2023</v>
      </c>
      <c r="H59" s="139">
        <v>2</v>
      </c>
      <c r="I59" s="140" t="s">
        <v>81</v>
      </c>
      <c r="J59" s="141">
        <v>0</v>
      </c>
      <c r="K59" s="141">
        <v>19720.000000000015</v>
      </c>
      <c r="L59" s="142">
        <v>1</v>
      </c>
      <c r="M59" s="149"/>
    </row>
    <row r="60" spans="6:13">
      <c r="F60" s="132" t="s">
        <v>47</v>
      </c>
      <c r="G60" s="133">
        <v>2023</v>
      </c>
      <c r="H60" s="134">
        <v>2</v>
      </c>
      <c r="I60" s="135" t="s">
        <v>81</v>
      </c>
      <c r="J60" s="136">
        <v>19720.000000000015</v>
      </c>
      <c r="K60" s="136">
        <v>20020.000000000015</v>
      </c>
      <c r="L60" s="137">
        <v>0.9</v>
      </c>
      <c r="M60" s="149"/>
    </row>
    <row r="61" spans="6:13">
      <c r="F61" s="138" t="s">
        <v>47</v>
      </c>
      <c r="G61" s="60">
        <v>2023</v>
      </c>
      <c r="H61" s="139">
        <v>2</v>
      </c>
      <c r="I61" s="140" t="s">
        <v>81</v>
      </c>
      <c r="J61" s="141">
        <v>20020.000000000015</v>
      </c>
      <c r="K61" s="141">
        <v>20320.000000000015</v>
      </c>
      <c r="L61" s="142">
        <v>0.8</v>
      </c>
      <c r="M61" s="149"/>
    </row>
    <row r="62" spans="6:13">
      <c r="F62" s="132" t="s">
        <v>47</v>
      </c>
      <c r="G62" s="133">
        <v>2023</v>
      </c>
      <c r="H62" s="134">
        <v>2</v>
      </c>
      <c r="I62" s="135" t="s">
        <v>81</v>
      </c>
      <c r="J62" s="136">
        <v>20320.000000000015</v>
      </c>
      <c r="K62" s="136">
        <v>20620.000000000015</v>
      </c>
      <c r="L62" s="137">
        <v>0.7</v>
      </c>
      <c r="M62" s="149"/>
    </row>
    <row r="63" spans="6:13">
      <c r="F63" s="138" t="s">
        <v>47</v>
      </c>
      <c r="G63" s="60">
        <v>2023</v>
      </c>
      <c r="H63" s="139">
        <v>2</v>
      </c>
      <c r="I63" s="140" t="s">
        <v>81</v>
      </c>
      <c r="J63" s="141">
        <v>20620.000000000015</v>
      </c>
      <c r="K63" s="141">
        <v>20920.000000000015</v>
      </c>
      <c r="L63" s="142">
        <v>0.6</v>
      </c>
      <c r="M63" s="149"/>
    </row>
    <row r="64" spans="6:13">
      <c r="F64" s="132" t="s">
        <v>47</v>
      </c>
      <c r="G64" s="133">
        <v>2023</v>
      </c>
      <c r="H64" s="134">
        <v>2</v>
      </c>
      <c r="I64" s="135" t="s">
        <v>81</v>
      </c>
      <c r="J64" s="136">
        <v>20920.000000000015</v>
      </c>
      <c r="K64" s="136">
        <v>21220.000000000015</v>
      </c>
      <c r="L64" s="137">
        <v>0.5</v>
      </c>
      <c r="M64" s="149"/>
    </row>
    <row r="65" spans="6:13">
      <c r="F65" s="138" t="s">
        <v>47</v>
      </c>
      <c r="G65" s="60">
        <v>2023</v>
      </c>
      <c r="H65" s="139">
        <v>2</v>
      </c>
      <c r="I65" s="140" t="s">
        <v>81</v>
      </c>
      <c r="J65" s="141">
        <v>21220.000000000015</v>
      </c>
      <c r="K65" s="141">
        <v>21520.000000000015</v>
      </c>
      <c r="L65" s="142">
        <v>0.4</v>
      </c>
      <c r="M65" s="149"/>
    </row>
    <row r="66" spans="6:13">
      <c r="F66" s="132" t="s">
        <v>47</v>
      </c>
      <c r="G66" s="133">
        <v>2023</v>
      </c>
      <c r="H66" s="134">
        <v>2</v>
      </c>
      <c r="I66" s="135" t="s">
        <v>81</v>
      </c>
      <c r="J66" s="136">
        <v>21520.000000000015</v>
      </c>
      <c r="K66" s="136">
        <v>21820.000000000015</v>
      </c>
      <c r="L66" s="137">
        <v>0.3</v>
      </c>
      <c r="M66" s="149"/>
    </row>
    <row r="67" spans="6:13">
      <c r="F67" s="138" t="s">
        <v>47</v>
      </c>
      <c r="G67" s="60">
        <v>2023</v>
      </c>
      <c r="H67" s="139">
        <v>2</v>
      </c>
      <c r="I67" s="140" t="s">
        <v>81</v>
      </c>
      <c r="J67" s="141">
        <v>21820.000000000015</v>
      </c>
      <c r="K67" s="141">
        <v>22120.000000000015</v>
      </c>
      <c r="L67" s="142">
        <v>0.2</v>
      </c>
      <c r="M67" s="149"/>
    </row>
    <row r="68" spans="6:13">
      <c r="F68" s="132" t="s">
        <v>47</v>
      </c>
      <c r="G68" s="133">
        <v>2023</v>
      </c>
      <c r="H68" s="134">
        <v>2</v>
      </c>
      <c r="I68" s="135" t="s">
        <v>81</v>
      </c>
      <c r="J68" s="136">
        <v>22120.000000000015</v>
      </c>
      <c r="K68" s="136">
        <v>22420.000000000015</v>
      </c>
      <c r="L68" s="137">
        <v>0.1</v>
      </c>
      <c r="M68" s="149"/>
    </row>
    <row r="69" spans="6:13">
      <c r="F69" s="138" t="s">
        <v>47</v>
      </c>
      <c r="G69" s="60">
        <v>2023</v>
      </c>
      <c r="H69" s="139">
        <v>2</v>
      </c>
      <c r="I69" s="140" t="s">
        <v>81</v>
      </c>
      <c r="J69" s="141">
        <v>22420.000000000015</v>
      </c>
      <c r="K69" s="141"/>
      <c r="L69" s="142">
        <v>0</v>
      </c>
      <c r="M69" s="149"/>
    </row>
    <row r="70" spans="6:13">
      <c r="F70" s="132" t="s">
        <v>47</v>
      </c>
      <c r="G70" s="133">
        <v>2023</v>
      </c>
      <c r="H70" s="134">
        <v>2</v>
      </c>
      <c r="I70" s="135" t="s">
        <v>363</v>
      </c>
      <c r="J70" s="136">
        <v>0</v>
      </c>
      <c r="K70" s="136">
        <v>19720.000000000015</v>
      </c>
      <c r="L70" s="137">
        <v>1</v>
      </c>
      <c r="M70" s="149"/>
    </row>
    <row r="71" spans="6:13">
      <c r="F71" s="138" t="s">
        <v>47</v>
      </c>
      <c r="G71" s="60">
        <v>2023</v>
      </c>
      <c r="H71" s="139">
        <v>2</v>
      </c>
      <c r="I71" s="140" t="s">
        <v>363</v>
      </c>
      <c r="J71" s="141">
        <v>19720.000000000015</v>
      </c>
      <c r="K71" s="141">
        <v>20020.000000000015</v>
      </c>
      <c r="L71" s="142">
        <v>0.9</v>
      </c>
      <c r="M71" s="149"/>
    </row>
    <row r="72" spans="6:13">
      <c r="F72" s="132" t="s">
        <v>47</v>
      </c>
      <c r="G72" s="133">
        <v>2023</v>
      </c>
      <c r="H72" s="134">
        <v>2</v>
      </c>
      <c r="I72" s="135" t="s">
        <v>363</v>
      </c>
      <c r="J72" s="136">
        <v>20020.000000000015</v>
      </c>
      <c r="K72" s="136">
        <v>20320.000000000015</v>
      </c>
      <c r="L72" s="137">
        <v>0.8</v>
      </c>
      <c r="M72" s="149"/>
    </row>
    <row r="73" spans="6:13">
      <c r="F73" s="138" t="s">
        <v>47</v>
      </c>
      <c r="G73" s="60">
        <v>2023</v>
      </c>
      <c r="H73" s="139">
        <v>2</v>
      </c>
      <c r="I73" s="140" t="s">
        <v>363</v>
      </c>
      <c r="J73" s="141">
        <v>20320.000000000015</v>
      </c>
      <c r="K73" s="141">
        <v>20620.000000000015</v>
      </c>
      <c r="L73" s="142">
        <v>0.7</v>
      </c>
      <c r="M73" s="149"/>
    </row>
    <row r="74" spans="6:13">
      <c r="F74" s="132" t="s">
        <v>47</v>
      </c>
      <c r="G74" s="133">
        <v>2023</v>
      </c>
      <c r="H74" s="134">
        <v>2</v>
      </c>
      <c r="I74" s="135" t="s">
        <v>363</v>
      </c>
      <c r="J74" s="136">
        <v>20620.000000000015</v>
      </c>
      <c r="K74" s="136">
        <v>20920.000000000015</v>
      </c>
      <c r="L74" s="137">
        <v>0.6</v>
      </c>
      <c r="M74" s="149"/>
    </row>
    <row r="75" spans="6:13">
      <c r="F75" s="138" t="s">
        <v>47</v>
      </c>
      <c r="G75" s="60">
        <v>2023</v>
      </c>
      <c r="H75" s="139">
        <v>2</v>
      </c>
      <c r="I75" s="140" t="s">
        <v>363</v>
      </c>
      <c r="J75" s="141">
        <v>20920.000000000015</v>
      </c>
      <c r="K75" s="141">
        <v>21220.000000000015</v>
      </c>
      <c r="L75" s="142">
        <v>0.5</v>
      </c>
      <c r="M75" s="149"/>
    </row>
    <row r="76" spans="6:13">
      <c r="F76" s="132" t="s">
        <v>47</v>
      </c>
      <c r="G76" s="133">
        <v>2023</v>
      </c>
      <c r="H76" s="134">
        <v>2</v>
      </c>
      <c r="I76" s="135" t="s">
        <v>363</v>
      </c>
      <c r="J76" s="136">
        <v>21220.000000000015</v>
      </c>
      <c r="K76" s="136">
        <v>21520.000000000015</v>
      </c>
      <c r="L76" s="137">
        <v>0.4</v>
      </c>
      <c r="M76" s="149"/>
    </row>
    <row r="77" spans="6:13">
      <c r="F77" s="138" t="s">
        <v>47</v>
      </c>
      <c r="G77" s="60">
        <v>2023</v>
      </c>
      <c r="H77" s="139">
        <v>2</v>
      </c>
      <c r="I77" s="140" t="s">
        <v>363</v>
      </c>
      <c r="J77" s="141">
        <v>21520.000000000015</v>
      </c>
      <c r="K77" s="141">
        <v>21820.000000000015</v>
      </c>
      <c r="L77" s="142">
        <v>0.3</v>
      </c>
      <c r="M77" s="149"/>
    </row>
    <row r="78" spans="6:13">
      <c r="F78" s="132" t="s">
        <v>47</v>
      </c>
      <c r="G78" s="133">
        <v>2023</v>
      </c>
      <c r="H78" s="134">
        <v>2</v>
      </c>
      <c r="I78" s="135" t="s">
        <v>363</v>
      </c>
      <c r="J78" s="136">
        <v>21820.000000000015</v>
      </c>
      <c r="K78" s="136">
        <v>22120.000000000015</v>
      </c>
      <c r="L78" s="137">
        <v>0.2</v>
      </c>
      <c r="M78" s="149"/>
    </row>
    <row r="79" spans="6:13">
      <c r="F79" s="138" t="s">
        <v>47</v>
      </c>
      <c r="G79" s="60">
        <v>2023</v>
      </c>
      <c r="H79" s="139">
        <v>2</v>
      </c>
      <c r="I79" s="140" t="s">
        <v>363</v>
      </c>
      <c r="J79" s="141">
        <v>22120.000000000015</v>
      </c>
      <c r="K79" s="141">
        <v>22420.000000000015</v>
      </c>
      <c r="L79" s="142">
        <v>0.1</v>
      </c>
      <c r="M79" s="149"/>
    </row>
    <row r="80" spans="6:13">
      <c r="F80" s="132" t="s">
        <v>47</v>
      </c>
      <c r="G80" s="133">
        <v>2023</v>
      </c>
      <c r="H80" s="134">
        <v>2</v>
      </c>
      <c r="I80" s="135" t="s">
        <v>363</v>
      </c>
      <c r="J80" s="136">
        <v>22420.000000000015</v>
      </c>
      <c r="K80" s="136"/>
      <c r="L80" s="137">
        <v>0</v>
      </c>
      <c r="M80" s="149"/>
    </row>
    <row r="81" spans="6:13">
      <c r="F81" s="138" t="s">
        <v>47</v>
      </c>
      <c r="G81" s="60">
        <v>2023</v>
      </c>
      <c r="H81" s="139">
        <v>2</v>
      </c>
      <c r="I81" s="140" t="s">
        <v>364</v>
      </c>
      <c r="J81" s="141">
        <v>0</v>
      </c>
      <c r="K81" s="141">
        <v>19720.000000000015</v>
      </c>
      <c r="L81" s="142">
        <v>1</v>
      </c>
      <c r="M81" s="149"/>
    </row>
    <row r="82" spans="6:13">
      <c r="F82" s="132" t="s">
        <v>47</v>
      </c>
      <c r="G82" s="133">
        <v>2023</v>
      </c>
      <c r="H82" s="134">
        <v>2</v>
      </c>
      <c r="I82" s="135" t="s">
        <v>364</v>
      </c>
      <c r="J82" s="136">
        <v>19720.000000000015</v>
      </c>
      <c r="K82" s="136">
        <v>20020.000000000015</v>
      </c>
      <c r="L82" s="137">
        <v>0.9</v>
      </c>
      <c r="M82" s="149"/>
    </row>
    <row r="83" spans="6:13">
      <c r="F83" s="138" t="s">
        <v>47</v>
      </c>
      <c r="G83" s="60">
        <v>2023</v>
      </c>
      <c r="H83" s="139">
        <v>2</v>
      </c>
      <c r="I83" s="140" t="s">
        <v>364</v>
      </c>
      <c r="J83" s="141">
        <v>20020.000000000015</v>
      </c>
      <c r="K83" s="141">
        <v>20320.000000000015</v>
      </c>
      <c r="L83" s="142">
        <v>0.8</v>
      </c>
      <c r="M83" s="149"/>
    </row>
    <row r="84" spans="6:13">
      <c r="F84" s="132" t="s">
        <v>47</v>
      </c>
      <c r="G84" s="133">
        <v>2023</v>
      </c>
      <c r="H84" s="134">
        <v>2</v>
      </c>
      <c r="I84" s="135" t="s">
        <v>364</v>
      </c>
      <c r="J84" s="136">
        <v>20320.000000000015</v>
      </c>
      <c r="K84" s="136">
        <v>20620.000000000015</v>
      </c>
      <c r="L84" s="137">
        <v>0.7</v>
      </c>
      <c r="M84" s="149"/>
    </row>
    <row r="85" spans="6:13">
      <c r="F85" s="138" t="s">
        <v>47</v>
      </c>
      <c r="G85" s="60">
        <v>2023</v>
      </c>
      <c r="H85" s="139">
        <v>2</v>
      </c>
      <c r="I85" s="140" t="s">
        <v>364</v>
      </c>
      <c r="J85" s="141">
        <v>20620.000000000015</v>
      </c>
      <c r="K85" s="141">
        <v>20920.000000000015</v>
      </c>
      <c r="L85" s="142">
        <v>0.6</v>
      </c>
      <c r="M85" s="149"/>
    </row>
    <row r="86" spans="6:13">
      <c r="F86" s="132" t="s">
        <v>47</v>
      </c>
      <c r="G86" s="133">
        <v>2023</v>
      </c>
      <c r="H86" s="134">
        <v>2</v>
      </c>
      <c r="I86" s="135" t="s">
        <v>364</v>
      </c>
      <c r="J86" s="136">
        <v>20920.000000000015</v>
      </c>
      <c r="K86" s="136">
        <v>21220.000000000015</v>
      </c>
      <c r="L86" s="137">
        <v>0.5</v>
      </c>
      <c r="M86" s="149"/>
    </row>
    <row r="87" spans="6:13">
      <c r="F87" s="138" t="s">
        <v>47</v>
      </c>
      <c r="G87" s="60">
        <v>2023</v>
      </c>
      <c r="H87" s="139">
        <v>2</v>
      </c>
      <c r="I87" s="140" t="s">
        <v>364</v>
      </c>
      <c r="J87" s="141">
        <v>21220.000000000015</v>
      </c>
      <c r="K87" s="141">
        <v>21520.000000000015</v>
      </c>
      <c r="L87" s="142">
        <v>0.4</v>
      </c>
      <c r="M87" s="149"/>
    </row>
    <row r="88" spans="6:13">
      <c r="F88" s="132" t="s">
        <v>47</v>
      </c>
      <c r="G88" s="133">
        <v>2023</v>
      </c>
      <c r="H88" s="134">
        <v>2</v>
      </c>
      <c r="I88" s="135" t="s">
        <v>364</v>
      </c>
      <c r="J88" s="136">
        <v>21520.000000000015</v>
      </c>
      <c r="K88" s="136">
        <v>21820.000000000015</v>
      </c>
      <c r="L88" s="137">
        <v>0.3</v>
      </c>
      <c r="M88" s="149"/>
    </row>
    <row r="89" spans="6:13">
      <c r="F89" s="138" t="s">
        <v>47</v>
      </c>
      <c r="G89" s="60">
        <v>2023</v>
      </c>
      <c r="H89" s="139">
        <v>2</v>
      </c>
      <c r="I89" s="140" t="s">
        <v>364</v>
      </c>
      <c r="J89" s="141">
        <v>21820.000000000015</v>
      </c>
      <c r="K89" s="141">
        <v>22120.000000000015</v>
      </c>
      <c r="L89" s="142">
        <v>0.2</v>
      </c>
      <c r="M89" s="149"/>
    </row>
    <row r="90" spans="6:13">
      <c r="F90" s="132" t="s">
        <v>47</v>
      </c>
      <c r="G90" s="133">
        <v>2023</v>
      </c>
      <c r="H90" s="134">
        <v>2</v>
      </c>
      <c r="I90" s="135" t="s">
        <v>364</v>
      </c>
      <c r="J90" s="136">
        <v>22120.000000000015</v>
      </c>
      <c r="K90" s="136">
        <v>22420.000000000015</v>
      </c>
      <c r="L90" s="137">
        <v>0.1</v>
      </c>
      <c r="M90" s="149"/>
    </row>
    <row r="91" spans="6:13">
      <c r="F91" s="138" t="s">
        <v>47</v>
      </c>
      <c r="G91" s="60">
        <v>2023</v>
      </c>
      <c r="H91" s="139">
        <v>2</v>
      </c>
      <c r="I91" s="140" t="s">
        <v>364</v>
      </c>
      <c r="J91" s="141">
        <v>22420.000000000015</v>
      </c>
      <c r="K91" s="141"/>
      <c r="L91" s="142">
        <v>0</v>
      </c>
      <c r="M91" s="149"/>
    </row>
    <row r="92" spans="6:13">
      <c r="F92" s="132" t="s">
        <v>47</v>
      </c>
      <c r="G92" s="133">
        <v>2023</v>
      </c>
      <c r="H92" s="134">
        <v>3</v>
      </c>
      <c r="I92" s="135" t="s">
        <v>362</v>
      </c>
      <c r="J92" s="136">
        <v>0</v>
      </c>
      <c r="K92" s="136">
        <v>24860.000000000018</v>
      </c>
      <c r="L92" s="137">
        <v>1</v>
      </c>
      <c r="M92" s="149"/>
    </row>
    <row r="93" spans="6:13">
      <c r="F93" s="138" t="s">
        <v>47</v>
      </c>
      <c r="G93" s="60">
        <v>2023</v>
      </c>
      <c r="H93" s="139">
        <v>3</v>
      </c>
      <c r="I93" s="140" t="s">
        <v>362</v>
      </c>
      <c r="J93" s="141">
        <v>24860.000000000018</v>
      </c>
      <c r="K93" s="141">
        <v>25160.000000000018</v>
      </c>
      <c r="L93" s="142">
        <v>0.9</v>
      </c>
      <c r="M93" s="149"/>
    </row>
    <row r="94" spans="6:13">
      <c r="F94" s="132" t="s">
        <v>47</v>
      </c>
      <c r="G94" s="133">
        <v>2023</v>
      </c>
      <c r="H94" s="134">
        <v>3</v>
      </c>
      <c r="I94" s="135" t="s">
        <v>362</v>
      </c>
      <c r="J94" s="136">
        <v>25160.000000000018</v>
      </c>
      <c r="K94" s="136">
        <v>25460.000000000018</v>
      </c>
      <c r="L94" s="137">
        <v>0.8</v>
      </c>
      <c r="M94" s="149"/>
    </row>
    <row r="95" spans="6:13">
      <c r="F95" s="138" t="s">
        <v>47</v>
      </c>
      <c r="G95" s="60">
        <v>2023</v>
      </c>
      <c r="H95" s="139">
        <v>3</v>
      </c>
      <c r="I95" s="140" t="s">
        <v>362</v>
      </c>
      <c r="J95" s="141">
        <v>25460.000000000018</v>
      </c>
      <c r="K95" s="141">
        <v>25760.000000000018</v>
      </c>
      <c r="L95" s="142">
        <v>0.7</v>
      </c>
      <c r="M95" s="149"/>
    </row>
    <row r="96" spans="6:13">
      <c r="F96" s="132" t="s">
        <v>47</v>
      </c>
      <c r="G96" s="133">
        <v>2023</v>
      </c>
      <c r="H96" s="134">
        <v>3</v>
      </c>
      <c r="I96" s="135" t="s">
        <v>362</v>
      </c>
      <c r="J96" s="136">
        <v>25760.000000000018</v>
      </c>
      <c r="K96" s="136">
        <v>26060.000000000018</v>
      </c>
      <c r="L96" s="137">
        <v>0.6</v>
      </c>
      <c r="M96" s="149"/>
    </row>
    <row r="97" spans="6:13">
      <c r="F97" s="138" t="s">
        <v>47</v>
      </c>
      <c r="G97" s="60">
        <v>2023</v>
      </c>
      <c r="H97" s="139">
        <v>3</v>
      </c>
      <c r="I97" s="140" t="s">
        <v>362</v>
      </c>
      <c r="J97" s="141">
        <v>26060.000000000018</v>
      </c>
      <c r="K97" s="141">
        <v>26360.000000000018</v>
      </c>
      <c r="L97" s="142">
        <v>0.5</v>
      </c>
      <c r="M97" s="149"/>
    </row>
    <row r="98" spans="6:13">
      <c r="F98" s="132" t="s">
        <v>47</v>
      </c>
      <c r="G98" s="133">
        <v>2023</v>
      </c>
      <c r="H98" s="134">
        <v>3</v>
      </c>
      <c r="I98" s="135" t="s">
        <v>362</v>
      </c>
      <c r="J98" s="136">
        <v>26360.000000000018</v>
      </c>
      <c r="K98" s="136">
        <v>26660.000000000018</v>
      </c>
      <c r="L98" s="137">
        <v>0.4</v>
      </c>
      <c r="M98" s="149"/>
    </row>
    <row r="99" spans="6:13">
      <c r="F99" s="138" t="s">
        <v>47</v>
      </c>
      <c r="G99" s="60">
        <v>2023</v>
      </c>
      <c r="H99" s="139">
        <v>3</v>
      </c>
      <c r="I99" s="140" t="s">
        <v>362</v>
      </c>
      <c r="J99" s="141">
        <v>26660.000000000018</v>
      </c>
      <c r="K99" s="141">
        <v>26960.000000000018</v>
      </c>
      <c r="L99" s="142">
        <v>0.3</v>
      </c>
      <c r="M99" s="149"/>
    </row>
    <row r="100" spans="6:13">
      <c r="F100" s="132" t="s">
        <v>47</v>
      </c>
      <c r="G100" s="133">
        <v>2023</v>
      </c>
      <c r="H100" s="134">
        <v>3</v>
      </c>
      <c r="I100" s="135" t="s">
        <v>362</v>
      </c>
      <c r="J100" s="136">
        <v>26960.000000000018</v>
      </c>
      <c r="K100" s="136">
        <v>27260.000000000018</v>
      </c>
      <c r="L100" s="137">
        <v>0.2</v>
      </c>
      <c r="M100" s="149"/>
    </row>
    <row r="101" spans="6:13">
      <c r="F101" s="138" t="s">
        <v>47</v>
      </c>
      <c r="G101" s="60">
        <v>2023</v>
      </c>
      <c r="H101" s="139">
        <v>3</v>
      </c>
      <c r="I101" s="140" t="s">
        <v>362</v>
      </c>
      <c r="J101" s="141">
        <v>27260.000000000018</v>
      </c>
      <c r="K101" s="141">
        <v>27560.000000000018</v>
      </c>
      <c r="L101" s="142">
        <v>0.1</v>
      </c>
      <c r="M101" s="149"/>
    </row>
    <row r="102" spans="6:13">
      <c r="F102" s="132" t="s">
        <v>47</v>
      </c>
      <c r="G102" s="133">
        <v>2023</v>
      </c>
      <c r="H102" s="134">
        <v>3</v>
      </c>
      <c r="I102" s="135" t="s">
        <v>362</v>
      </c>
      <c r="J102" s="136">
        <v>27560.000000000018</v>
      </c>
      <c r="K102" s="136"/>
      <c r="L102" s="137">
        <v>0</v>
      </c>
      <c r="M102" s="149"/>
    </row>
    <row r="103" spans="6:13">
      <c r="F103" s="138" t="s">
        <v>47</v>
      </c>
      <c r="G103" s="60">
        <v>2023</v>
      </c>
      <c r="H103" s="139">
        <v>3</v>
      </c>
      <c r="I103" s="140" t="s">
        <v>81</v>
      </c>
      <c r="J103" s="141">
        <v>0</v>
      </c>
      <c r="K103" s="141">
        <v>24860.000000000018</v>
      </c>
      <c r="L103" s="142">
        <v>1</v>
      </c>
      <c r="M103" s="149"/>
    </row>
    <row r="104" spans="6:13">
      <c r="F104" s="132" t="s">
        <v>47</v>
      </c>
      <c r="G104" s="133">
        <v>2023</v>
      </c>
      <c r="H104" s="134">
        <v>3</v>
      </c>
      <c r="I104" s="135" t="s">
        <v>81</v>
      </c>
      <c r="J104" s="136">
        <v>24860.000000000018</v>
      </c>
      <c r="K104" s="136">
        <v>25160.000000000018</v>
      </c>
      <c r="L104" s="137">
        <v>0.9</v>
      </c>
      <c r="M104" s="149"/>
    </row>
    <row r="105" spans="6:13">
      <c r="F105" s="138" t="s">
        <v>47</v>
      </c>
      <c r="G105" s="60">
        <v>2023</v>
      </c>
      <c r="H105" s="139">
        <v>3</v>
      </c>
      <c r="I105" s="140" t="s">
        <v>81</v>
      </c>
      <c r="J105" s="141">
        <v>25160.000000000018</v>
      </c>
      <c r="K105" s="141">
        <v>25460.000000000018</v>
      </c>
      <c r="L105" s="142">
        <v>0.8</v>
      </c>
      <c r="M105" s="149"/>
    </row>
    <row r="106" spans="6:13">
      <c r="F106" s="132" t="s">
        <v>47</v>
      </c>
      <c r="G106" s="133">
        <v>2023</v>
      </c>
      <c r="H106" s="134">
        <v>3</v>
      </c>
      <c r="I106" s="135" t="s">
        <v>81</v>
      </c>
      <c r="J106" s="136">
        <v>25460.000000000018</v>
      </c>
      <c r="K106" s="136">
        <v>25760.000000000018</v>
      </c>
      <c r="L106" s="137">
        <v>0.7</v>
      </c>
      <c r="M106" s="149"/>
    </row>
    <row r="107" spans="6:13">
      <c r="F107" s="138" t="s">
        <v>47</v>
      </c>
      <c r="G107" s="60">
        <v>2023</v>
      </c>
      <c r="H107" s="139">
        <v>3</v>
      </c>
      <c r="I107" s="140" t="s">
        <v>81</v>
      </c>
      <c r="J107" s="141">
        <v>25760.000000000018</v>
      </c>
      <c r="K107" s="141">
        <v>26060.000000000018</v>
      </c>
      <c r="L107" s="142">
        <v>0.6</v>
      </c>
      <c r="M107" s="149"/>
    </row>
    <row r="108" spans="6:13">
      <c r="F108" s="132" t="s">
        <v>47</v>
      </c>
      <c r="G108" s="133">
        <v>2023</v>
      </c>
      <c r="H108" s="134">
        <v>3</v>
      </c>
      <c r="I108" s="135" t="s">
        <v>81</v>
      </c>
      <c r="J108" s="136">
        <v>26060.000000000018</v>
      </c>
      <c r="K108" s="136">
        <v>26360.000000000018</v>
      </c>
      <c r="L108" s="137">
        <v>0.5</v>
      </c>
      <c r="M108" s="149"/>
    </row>
    <row r="109" spans="6:13">
      <c r="F109" s="138" t="s">
        <v>47</v>
      </c>
      <c r="G109" s="60">
        <v>2023</v>
      </c>
      <c r="H109" s="139">
        <v>3</v>
      </c>
      <c r="I109" s="140" t="s">
        <v>81</v>
      </c>
      <c r="J109" s="141">
        <v>26360.000000000018</v>
      </c>
      <c r="K109" s="141">
        <v>26660.000000000018</v>
      </c>
      <c r="L109" s="142">
        <v>0.4</v>
      </c>
      <c r="M109" s="149"/>
    </row>
    <row r="110" spans="6:13">
      <c r="F110" s="132" t="s">
        <v>47</v>
      </c>
      <c r="G110" s="133">
        <v>2023</v>
      </c>
      <c r="H110" s="134">
        <v>3</v>
      </c>
      <c r="I110" s="135" t="s">
        <v>81</v>
      </c>
      <c r="J110" s="136">
        <v>26660.000000000018</v>
      </c>
      <c r="K110" s="136">
        <v>26960.000000000018</v>
      </c>
      <c r="L110" s="137">
        <v>0.3</v>
      </c>
      <c r="M110" s="149"/>
    </row>
    <row r="111" spans="6:13">
      <c r="F111" s="138" t="s">
        <v>47</v>
      </c>
      <c r="G111" s="60">
        <v>2023</v>
      </c>
      <c r="H111" s="139">
        <v>3</v>
      </c>
      <c r="I111" s="140" t="s">
        <v>81</v>
      </c>
      <c r="J111" s="141">
        <v>26960.000000000018</v>
      </c>
      <c r="K111" s="141">
        <v>27260.000000000018</v>
      </c>
      <c r="L111" s="142">
        <v>0.2</v>
      </c>
      <c r="M111" s="149"/>
    </row>
    <row r="112" spans="6:13">
      <c r="F112" s="132" t="s">
        <v>47</v>
      </c>
      <c r="G112" s="133">
        <v>2023</v>
      </c>
      <c r="H112" s="134">
        <v>3</v>
      </c>
      <c r="I112" s="135" t="s">
        <v>81</v>
      </c>
      <c r="J112" s="136">
        <v>27260.000000000018</v>
      </c>
      <c r="K112" s="136">
        <v>27560.000000000018</v>
      </c>
      <c r="L112" s="137">
        <v>0.1</v>
      </c>
      <c r="M112" s="149"/>
    </row>
    <row r="113" spans="6:13">
      <c r="F113" s="138" t="s">
        <v>47</v>
      </c>
      <c r="G113" s="60">
        <v>2023</v>
      </c>
      <c r="H113" s="139">
        <v>3</v>
      </c>
      <c r="I113" s="140" t="s">
        <v>81</v>
      </c>
      <c r="J113" s="141">
        <v>27560.000000000018</v>
      </c>
      <c r="K113" s="141"/>
      <c r="L113" s="142">
        <v>0</v>
      </c>
      <c r="M113" s="149"/>
    </row>
    <row r="114" spans="6:13">
      <c r="F114" s="132" t="s">
        <v>47</v>
      </c>
      <c r="G114" s="133">
        <v>2023</v>
      </c>
      <c r="H114" s="134">
        <v>3</v>
      </c>
      <c r="I114" s="135" t="s">
        <v>363</v>
      </c>
      <c r="J114" s="136">
        <v>0</v>
      </c>
      <c r="K114" s="136">
        <v>24860.000000000018</v>
      </c>
      <c r="L114" s="137">
        <v>1</v>
      </c>
      <c r="M114" s="149"/>
    </row>
    <row r="115" spans="6:13">
      <c r="F115" s="138" t="s">
        <v>47</v>
      </c>
      <c r="G115" s="60">
        <v>2023</v>
      </c>
      <c r="H115" s="139">
        <v>3</v>
      </c>
      <c r="I115" s="140" t="s">
        <v>363</v>
      </c>
      <c r="J115" s="141">
        <v>24860.000000000018</v>
      </c>
      <c r="K115" s="141">
        <v>25160.000000000018</v>
      </c>
      <c r="L115" s="142">
        <v>0.9</v>
      </c>
      <c r="M115" s="149"/>
    </row>
    <row r="116" spans="6:13">
      <c r="F116" s="132" t="s">
        <v>47</v>
      </c>
      <c r="G116" s="133">
        <v>2023</v>
      </c>
      <c r="H116" s="134">
        <v>3</v>
      </c>
      <c r="I116" s="135" t="s">
        <v>363</v>
      </c>
      <c r="J116" s="136">
        <v>25160.000000000018</v>
      </c>
      <c r="K116" s="136">
        <v>25460.000000000018</v>
      </c>
      <c r="L116" s="137">
        <v>0.8</v>
      </c>
      <c r="M116" s="149"/>
    </row>
    <row r="117" spans="6:13">
      <c r="F117" s="138" t="s">
        <v>47</v>
      </c>
      <c r="G117" s="60">
        <v>2023</v>
      </c>
      <c r="H117" s="139">
        <v>3</v>
      </c>
      <c r="I117" s="140" t="s">
        <v>363</v>
      </c>
      <c r="J117" s="141">
        <v>25460.000000000018</v>
      </c>
      <c r="K117" s="141">
        <v>25760.000000000018</v>
      </c>
      <c r="L117" s="142">
        <v>0.7</v>
      </c>
      <c r="M117" s="149"/>
    </row>
    <row r="118" spans="6:13">
      <c r="F118" s="132" t="s">
        <v>47</v>
      </c>
      <c r="G118" s="133">
        <v>2023</v>
      </c>
      <c r="H118" s="134">
        <v>3</v>
      </c>
      <c r="I118" s="135" t="s">
        <v>363</v>
      </c>
      <c r="J118" s="136">
        <v>25760.000000000018</v>
      </c>
      <c r="K118" s="136">
        <v>26060.000000000018</v>
      </c>
      <c r="L118" s="137">
        <v>0.6</v>
      </c>
      <c r="M118" s="149"/>
    </row>
    <row r="119" spans="6:13">
      <c r="F119" s="138" t="s">
        <v>47</v>
      </c>
      <c r="G119" s="60">
        <v>2023</v>
      </c>
      <c r="H119" s="139">
        <v>3</v>
      </c>
      <c r="I119" s="140" t="s">
        <v>363</v>
      </c>
      <c r="J119" s="141">
        <v>26060.000000000018</v>
      </c>
      <c r="K119" s="141">
        <v>26360.000000000018</v>
      </c>
      <c r="L119" s="142">
        <v>0.5</v>
      </c>
      <c r="M119" s="149"/>
    </row>
    <row r="120" spans="6:13">
      <c r="F120" s="132" t="s">
        <v>47</v>
      </c>
      <c r="G120" s="133">
        <v>2023</v>
      </c>
      <c r="H120" s="134">
        <v>3</v>
      </c>
      <c r="I120" s="135" t="s">
        <v>363</v>
      </c>
      <c r="J120" s="136">
        <v>26360.000000000018</v>
      </c>
      <c r="K120" s="136">
        <v>26660.000000000018</v>
      </c>
      <c r="L120" s="137">
        <v>0.4</v>
      </c>
      <c r="M120" s="149"/>
    </row>
    <row r="121" spans="6:13">
      <c r="F121" s="138" t="s">
        <v>47</v>
      </c>
      <c r="G121" s="60">
        <v>2023</v>
      </c>
      <c r="H121" s="139">
        <v>3</v>
      </c>
      <c r="I121" s="140" t="s">
        <v>363</v>
      </c>
      <c r="J121" s="141">
        <v>26660.000000000018</v>
      </c>
      <c r="K121" s="141">
        <v>26960.000000000018</v>
      </c>
      <c r="L121" s="142">
        <v>0.3</v>
      </c>
      <c r="M121" s="149"/>
    </row>
    <row r="122" spans="6:13">
      <c r="F122" s="132" t="s">
        <v>47</v>
      </c>
      <c r="G122" s="133">
        <v>2023</v>
      </c>
      <c r="H122" s="134">
        <v>3</v>
      </c>
      <c r="I122" s="135" t="s">
        <v>363</v>
      </c>
      <c r="J122" s="136">
        <v>26960.000000000018</v>
      </c>
      <c r="K122" s="136">
        <v>27260.000000000018</v>
      </c>
      <c r="L122" s="137">
        <v>0.2</v>
      </c>
      <c r="M122" s="149"/>
    </row>
    <row r="123" spans="6:13">
      <c r="F123" s="138" t="s">
        <v>47</v>
      </c>
      <c r="G123" s="60">
        <v>2023</v>
      </c>
      <c r="H123" s="139">
        <v>3</v>
      </c>
      <c r="I123" s="140" t="s">
        <v>363</v>
      </c>
      <c r="J123" s="141">
        <v>27260.000000000018</v>
      </c>
      <c r="K123" s="141">
        <v>27560.000000000018</v>
      </c>
      <c r="L123" s="142">
        <v>0.1</v>
      </c>
      <c r="M123" s="149"/>
    </row>
    <row r="124" spans="6:13">
      <c r="F124" s="132" t="s">
        <v>47</v>
      </c>
      <c r="G124" s="133">
        <v>2023</v>
      </c>
      <c r="H124" s="134">
        <v>3</v>
      </c>
      <c r="I124" s="135" t="s">
        <v>363</v>
      </c>
      <c r="J124" s="136">
        <v>27560.000000000018</v>
      </c>
      <c r="K124" s="136"/>
      <c r="L124" s="137">
        <v>0</v>
      </c>
      <c r="M124" s="149"/>
    </row>
    <row r="125" spans="6:13">
      <c r="F125" s="138" t="s">
        <v>47</v>
      </c>
      <c r="G125" s="60">
        <v>2023</v>
      </c>
      <c r="H125" s="139">
        <v>3</v>
      </c>
      <c r="I125" s="140" t="s">
        <v>364</v>
      </c>
      <c r="J125" s="141">
        <v>0</v>
      </c>
      <c r="K125" s="141">
        <v>24860.000000000018</v>
      </c>
      <c r="L125" s="142">
        <v>1</v>
      </c>
      <c r="M125" s="149"/>
    </row>
    <row r="126" spans="6:13">
      <c r="F126" s="132" t="s">
        <v>47</v>
      </c>
      <c r="G126" s="133">
        <v>2023</v>
      </c>
      <c r="H126" s="134">
        <v>3</v>
      </c>
      <c r="I126" s="135" t="s">
        <v>364</v>
      </c>
      <c r="J126" s="136">
        <v>24860.000000000018</v>
      </c>
      <c r="K126" s="136">
        <v>25160.000000000018</v>
      </c>
      <c r="L126" s="137">
        <v>0.9</v>
      </c>
      <c r="M126" s="149"/>
    </row>
    <row r="127" spans="6:13">
      <c r="F127" s="138" t="s">
        <v>47</v>
      </c>
      <c r="G127" s="60">
        <v>2023</v>
      </c>
      <c r="H127" s="139">
        <v>3</v>
      </c>
      <c r="I127" s="140" t="s">
        <v>364</v>
      </c>
      <c r="J127" s="141">
        <v>25160.000000000018</v>
      </c>
      <c r="K127" s="141">
        <v>25460.000000000018</v>
      </c>
      <c r="L127" s="142">
        <v>0.8</v>
      </c>
      <c r="M127" s="149"/>
    </row>
    <row r="128" spans="6:13">
      <c r="F128" s="132" t="s">
        <v>47</v>
      </c>
      <c r="G128" s="133">
        <v>2023</v>
      </c>
      <c r="H128" s="134">
        <v>3</v>
      </c>
      <c r="I128" s="135" t="s">
        <v>364</v>
      </c>
      <c r="J128" s="136">
        <v>25460.000000000018</v>
      </c>
      <c r="K128" s="136">
        <v>25760.000000000018</v>
      </c>
      <c r="L128" s="137">
        <v>0.7</v>
      </c>
      <c r="M128" s="149"/>
    </row>
    <row r="129" spans="6:13">
      <c r="F129" s="138" t="s">
        <v>47</v>
      </c>
      <c r="G129" s="60">
        <v>2023</v>
      </c>
      <c r="H129" s="139">
        <v>3</v>
      </c>
      <c r="I129" s="140" t="s">
        <v>364</v>
      </c>
      <c r="J129" s="141">
        <v>25760.000000000018</v>
      </c>
      <c r="K129" s="141">
        <v>26060.000000000018</v>
      </c>
      <c r="L129" s="142">
        <v>0.6</v>
      </c>
      <c r="M129" s="149"/>
    </row>
    <row r="130" spans="6:13">
      <c r="F130" s="132" t="s">
        <v>47</v>
      </c>
      <c r="G130" s="133">
        <v>2023</v>
      </c>
      <c r="H130" s="134">
        <v>3</v>
      </c>
      <c r="I130" s="135" t="s">
        <v>364</v>
      </c>
      <c r="J130" s="136">
        <v>26060.000000000018</v>
      </c>
      <c r="K130" s="136">
        <v>26360.000000000018</v>
      </c>
      <c r="L130" s="137">
        <v>0.5</v>
      </c>
      <c r="M130" s="149"/>
    </row>
    <row r="131" spans="6:13">
      <c r="F131" s="138" t="s">
        <v>47</v>
      </c>
      <c r="G131" s="60">
        <v>2023</v>
      </c>
      <c r="H131" s="139">
        <v>3</v>
      </c>
      <c r="I131" s="140" t="s">
        <v>364</v>
      </c>
      <c r="J131" s="141">
        <v>26360.000000000018</v>
      </c>
      <c r="K131" s="141">
        <v>26660.000000000018</v>
      </c>
      <c r="L131" s="142">
        <v>0.4</v>
      </c>
      <c r="M131" s="149"/>
    </row>
    <row r="132" spans="6:13">
      <c r="F132" s="132" t="s">
        <v>47</v>
      </c>
      <c r="G132" s="133">
        <v>2023</v>
      </c>
      <c r="H132" s="134">
        <v>3</v>
      </c>
      <c r="I132" s="135" t="s">
        <v>364</v>
      </c>
      <c r="J132" s="136">
        <v>26660.000000000018</v>
      </c>
      <c r="K132" s="136">
        <v>26960.000000000018</v>
      </c>
      <c r="L132" s="137">
        <v>0.3</v>
      </c>
      <c r="M132" s="149"/>
    </row>
    <row r="133" spans="6:13">
      <c r="F133" s="138" t="s">
        <v>47</v>
      </c>
      <c r="G133" s="60">
        <v>2023</v>
      </c>
      <c r="H133" s="139">
        <v>3</v>
      </c>
      <c r="I133" s="140" t="s">
        <v>364</v>
      </c>
      <c r="J133" s="141">
        <v>26960.000000000018</v>
      </c>
      <c r="K133" s="141">
        <v>27260.000000000018</v>
      </c>
      <c r="L133" s="142">
        <v>0.2</v>
      </c>
      <c r="M133" s="149"/>
    </row>
    <row r="134" spans="6:13">
      <c r="F134" s="132" t="s">
        <v>47</v>
      </c>
      <c r="G134" s="133">
        <v>2023</v>
      </c>
      <c r="H134" s="134">
        <v>3</v>
      </c>
      <c r="I134" s="135" t="s">
        <v>364</v>
      </c>
      <c r="J134" s="136">
        <v>27260.000000000018</v>
      </c>
      <c r="K134" s="136">
        <v>27560.000000000018</v>
      </c>
      <c r="L134" s="137">
        <v>0.1</v>
      </c>
      <c r="M134" s="149"/>
    </row>
    <row r="135" spans="6:13">
      <c r="F135" s="138" t="s">
        <v>47</v>
      </c>
      <c r="G135" s="60">
        <v>2023</v>
      </c>
      <c r="H135" s="139">
        <v>3</v>
      </c>
      <c r="I135" s="140" t="s">
        <v>364</v>
      </c>
      <c r="J135" s="141">
        <v>27560.000000000018</v>
      </c>
      <c r="K135" s="141"/>
      <c r="L135" s="142">
        <v>0</v>
      </c>
      <c r="M135" s="149"/>
    </row>
    <row r="136" spans="6:13">
      <c r="F136" s="132" t="s">
        <v>47</v>
      </c>
      <c r="G136" s="133">
        <v>2023</v>
      </c>
      <c r="H136" s="134">
        <v>4</v>
      </c>
      <c r="I136" s="135" t="s">
        <v>362</v>
      </c>
      <c r="J136" s="136">
        <v>0</v>
      </c>
      <c r="K136" s="136">
        <v>30000.000000000018</v>
      </c>
      <c r="L136" s="137">
        <v>1</v>
      </c>
      <c r="M136" s="149"/>
    </row>
    <row r="137" spans="6:13">
      <c r="F137" s="138" t="s">
        <v>47</v>
      </c>
      <c r="G137" s="60">
        <v>2023</v>
      </c>
      <c r="H137" s="139">
        <v>4</v>
      </c>
      <c r="I137" s="140" t="s">
        <v>362</v>
      </c>
      <c r="J137" s="141">
        <v>30000.000000000018</v>
      </c>
      <c r="K137" s="141">
        <v>30300.000000000018</v>
      </c>
      <c r="L137" s="142">
        <v>0.9</v>
      </c>
      <c r="M137" s="149"/>
    </row>
    <row r="138" spans="6:13">
      <c r="F138" s="132" t="s">
        <v>47</v>
      </c>
      <c r="G138" s="133">
        <v>2023</v>
      </c>
      <c r="H138" s="134">
        <v>4</v>
      </c>
      <c r="I138" s="135" t="s">
        <v>362</v>
      </c>
      <c r="J138" s="136">
        <v>30300.000000000018</v>
      </c>
      <c r="K138" s="136">
        <v>30600.000000000018</v>
      </c>
      <c r="L138" s="137">
        <v>0.8</v>
      </c>
      <c r="M138" s="149"/>
    </row>
    <row r="139" spans="6:13">
      <c r="F139" s="138" t="s">
        <v>47</v>
      </c>
      <c r="G139" s="60">
        <v>2023</v>
      </c>
      <c r="H139" s="139">
        <v>4</v>
      </c>
      <c r="I139" s="140" t="s">
        <v>362</v>
      </c>
      <c r="J139" s="141">
        <v>30600.000000000018</v>
      </c>
      <c r="K139" s="141">
        <v>30900.000000000018</v>
      </c>
      <c r="L139" s="142">
        <v>0.7</v>
      </c>
      <c r="M139" s="149"/>
    </row>
    <row r="140" spans="6:13">
      <c r="F140" s="132" t="s">
        <v>47</v>
      </c>
      <c r="G140" s="133">
        <v>2023</v>
      </c>
      <c r="H140" s="134">
        <v>4</v>
      </c>
      <c r="I140" s="135" t="s">
        <v>362</v>
      </c>
      <c r="J140" s="136">
        <v>30900.000000000018</v>
      </c>
      <c r="K140" s="136">
        <v>31200.000000000018</v>
      </c>
      <c r="L140" s="137">
        <v>0.6</v>
      </c>
      <c r="M140" s="149"/>
    </row>
    <row r="141" spans="6:13">
      <c r="F141" s="138" t="s">
        <v>47</v>
      </c>
      <c r="G141" s="60">
        <v>2023</v>
      </c>
      <c r="H141" s="139">
        <v>4</v>
      </c>
      <c r="I141" s="140" t="s">
        <v>362</v>
      </c>
      <c r="J141" s="141">
        <v>31200.000000000018</v>
      </c>
      <c r="K141" s="141">
        <v>31500.000000000018</v>
      </c>
      <c r="L141" s="142">
        <v>0.5</v>
      </c>
      <c r="M141" s="149"/>
    </row>
    <row r="142" spans="6:13">
      <c r="F142" s="132" t="s">
        <v>47</v>
      </c>
      <c r="G142" s="133">
        <v>2023</v>
      </c>
      <c r="H142" s="134">
        <v>4</v>
      </c>
      <c r="I142" s="135" t="s">
        <v>362</v>
      </c>
      <c r="J142" s="136">
        <v>31500.000000000018</v>
      </c>
      <c r="K142" s="136">
        <v>31800.000000000018</v>
      </c>
      <c r="L142" s="137">
        <v>0.4</v>
      </c>
      <c r="M142" s="149"/>
    </row>
    <row r="143" spans="6:13">
      <c r="F143" s="138" t="s">
        <v>47</v>
      </c>
      <c r="G143" s="60">
        <v>2023</v>
      </c>
      <c r="H143" s="139">
        <v>4</v>
      </c>
      <c r="I143" s="140" t="s">
        <v>362</v>
      </c>
      <c r="J143" s="141">
        <v>31800.000000000018</v>
      </c>
      <c r="K143" s="141">
        <v>32100.000000000018</v>
      </c>
      <c r="L143" s="142">
        <v>0.3</v>
      </c>
      <c r="M143" s="149"/>
    </row>
    <row r="144" spans="6:13">
      <c r="F144" s="132" t="s">
        <v>47</v>
      </c>
      <c r="G144" s="133">
        <v>2023</v>
      </c>
      <c r="H144" s="134">
        <v>4</v>
      </c>
      <c r="I144" s="135" t="s">
        <v>362</v>
      </c>
      <c r="J144" s="136">
        <v>32100.000000000018</v>
      </c>
      <c r="K144" s="136">
        <v>32400.000000000018</v>
      </c>
      <c r="L144" s="137">
        <v>0.2</v>
      </c>
      <c r="M144" s="149"/>
    </row>
    <row r="145" spans="6:13">
      <c r="F145" s="138" t="s">
        <v>47</v>
      </c>
      <c r="G145" s="60">
        <v>2023</v>
      </c>
      <c r="H145" s="139">
        <v>4</v>
      </c>
      <c r="I145" s="140" t="s">
        <v>362</v>
      </c>
      <c r="J145" s="141">
        <v>32400.000000000018</v>
      </c>
      <c r="K145" s="141">
        <v>32700.000000000018</v>
      </c>
      <c r="L145" s="142">
        <v>0.1</v>
      </c>
      <c r="M145" s="149"/>
    </row>
    <row r="146" spans="6:13">
      <c r="F146" s="132" t="s">
        <v>47</v>
      </c>
      <c r="G146" s="133">
        <v>2023</v>
      </c>
      <c r="H146" s="134">
        <v>4</v>
      </c>
      <c r="I146" s="135" t="s">
        <v>362</v>
      </c>
      <c r="J146" s="136">
        <v>32700.000000000018</v>
      </c>
      <c r="K146" s="136"/>
      <c r="L146" s="137">
        <v>0</v>
      </c>
      <c r="M146" s="149"/>
    </row>
    <row r="147" spans="6:13">
      <c r="F147" s="138" t="s">
        <v>47</v>
      </c>
      <c r="G147" s="60">
        <v>2023</v>
      </c>
      <c r="H147" s="139">
        <v>4</v>
      </c>
      <c r="I147" s="140" t="s">
        <v>81</v>
      </c>
      <c r="J147" s="141">
        <v>0</v>
      </c>
      <c r="K147" s="141">
        <v>30000.000000000018</v>
      </c>
      <c r="L147" s="142">
        <v>1</v>
      </c>
      <c r="M147" s="149"/>
    </row>
    <row r="148" spans="6:13">
      <c r="F148" s="132" t="s">
        <v>47</v>
      </c>
      <c r="G148" s="133">
        <v>2023</v>
      </c>
      <c r="H148" s="134">
        <v>4</v>
      </c>
      <c r="I148" s="135" t="s">
        <v>81</v>
      </c>
      <c r="J148" s="136">
        <v>30000.000000000018</v>
      </c>
      <c r="K148" s="136">
        <v>30300.000000000018</v>
      </c>
      <c r="L148" s="137">
        <v>0.9</v>
      </c>
      <c r="M148" s="149"/>
    </row>
    <row r="149" spans="6:13">
      <c r="F149" s="138" t="s">
        <v>47</v>
      </c>
      <c r="G149" s="60">
        <v>2023</v>
      </c>
      <c r="H149" s="139">
        <v>4</v>
      </c>
      <c r="I149" s="140" t="s">
        <v>81</v>
      </c>
      <c r="J149" s="141">
        <v>30300.000000000018</v>
      </c>
      <c r="K149" s="141">
        <v>30600.000000000018</v>
      </c>
      <c r="L149" s="142">
        <v>0.8</v>
      </c>
      <c r="M149" s="149"/>
    </row>
    <row r="150" spans="6:13">
      <c r="F150" s="132" t="s">
        <v>47</v>
      </c>
      <c r="G150" s="133">
        <v>2023</v>
      </c>
      <c r="H150" s="134">
        <v>4</v>
      </c>
      <c r="I150" s="135" t="s">
        <v>81</v>
      </c>
      <c r="J150" s="136">
        <v>30600.000000000018</v>
      </c>
      <c r="K150" s="136">
        <v>30900.000000000018</v>
      </c>
      <c r="L150" s="137">
        <v>0.7</v>
      </c>
      <c r="M150" s="149"/>
    </row>
    <row r="151" spans="6:13">
      <c r="F151" s="138" t="s">
        <v>47</v>
      </c>
      <c r="G151" s="60">
        <v>2023</v>
      </c>
      <c r="H151" s="139">
        <v>4</v>
      </c>
      <c r="I151" s="140" t="s">
        <v>81</v>
      </c>
      <c r="J151" s="141">
        <v>30900.000000000018</v>
      </c>
      <c r="K151" s="141">
        <v>31200.000000000018</v>
      </c>
      <c r="L151" s="142">
        <v>0.6</v>
      </c>
      <c r="M151" s="149"/>
    </row>
    <row r="152" spans="6:13">
      <c r="F152" s="132" t="s">
        <v>47</v>
      </c>
      <c r="G152" s="133">
        <v>2023</v>
      </c>
      <c r="H152" s="134">
        <v>4</v>
      </c>
      <c r="I152" s="135" t="s">
        <v>81</v>
      </c>
      <c r="J152" s="136">
        <v>31200.000000000018</v>
      </c>
      <c r="K152" s="136">
        <v>31500.000000000018</v>
      </c>
      <c r="L152" s="137">
        <v>0.5</v>
      </c>
      <c r="M152" s="149"/>
    </row>
    <row r="153" spans="6:13">
      <c r="F153" s="138" t="s">
        <v>47</v>
      </c>
      <c r="G153" s="60">
        <v>2023</v>
      </c>
      <c r="H153" s="139">
        <v>4</v>
      </c>
      <c r="I153" s="140" t="s">
        <v>81</v>
      </c>
      <c r="J153" s="141">
        <v>31500.000000000018</v>
      </c>
      <c r="K153" s="141">
        <v>31800.000000000018</v>
      </c>
      <c r="L153" s="142">
        <v>0.4</v>
      </c>
      <c r="M153" s="149"/>
    </row>
    <row r="154" spans="6:13">
      <c r="F154" s="132" t="s">
        <v>47</v>
      </c>
      <c r="G154" s="133">
        <v>2023</v>
      </c>
      <c r="H154" s="134">
        <v>4</v>
      </c>
      <c r="I154" s="135" t="s">
        <v>81</v>
      </c>
      <c r="J154" s="136">
        <v>31800.000000000018</v>
      </c>
      <c r="K154" s="136">
        <v>32100.000000000018</v>
      </c>
      <c r="L154" s="137">
        <v>0.3</v>
      </c>
      <c r="M154" s="149"/>
    </row>
    <row r="155" spans="6:13">
      <c r="F155" s="138" t="s">
        <v>47</v>
      </c>
      <c r="G155" s="60">
        <v>2023</v>
      </c>
      <c r="H155" s="139">
        <v>4</v>
      </c>
      <c r="I155" s="140" t="s">
        <v>81</v>
      </c>
      <c r="J155" s="141">
        <v>32100.000000000018</v>
      </c>
      <c r="K155" s="141">
        <v>32400.000000000018</v>
      </c>
      <c r="L155" s="142">
        <v>0.2</v>
      </c>
      <c r="M155" s="149"/>
    </row>
    <row r="156" spans="6:13">
      <c r="F156" s="132" t="s">
        <v>47</v>
      </c>
      <c r="G156" s="133">
        <v>2023</v>
      </c>
      <c r="H156" s="134">
        <v>4</v>
      </c>
      <c r="I156" s="135" t="s">
        <v>81</v>
      </c>
      <c r="J156" s="136">
        <v>32400.000000000018</v>
      </c>
      <c r="K156" s="136">
        <v>32700.000000000018</v>
      </c>
      <c r="L156" s="137">
        <v>0.1</v>
      </c>
      <c r="M156" s="149"/>
    </row>
    <row r="157" spans="6:13">
      <c r="F157" s="138" t="s">
        <v>47</v>
      </c>
      <c r="G157" s="60">
        <v>2023</v>
      </c>
      <c r="H157" s="139">
        <v>4</v>
      </c>
      <c r="I157" s="140" t="s">
        <v>81</v>
      </c>
      <c r="J157" s="141">
        <v>32700.000000000018</v>
      </c>
      <c r="K157" s="141"/>
      <c r="L157" s="142">
        <v>0</v>
      </c>
      <c r="M157" s="149"/>
    </row>
    <row r="158" spans="6:13">
      <c r="F158" s="132" t="s">
        <v>47</v>
      </c>
      <c r="G158" s="133">
        <v>2023</v>
      </c>
      <c r="H158" s="134">
        <v>4</v>
      </c>
      <c r="I158" s="135" t="s">
        <v>363</v>
      </c>
      <c r="J158" s="136">
        <v>0</v>
      </c>
      <c r="K158" s="136">
        <v>30000.000000000018</v>
      </c>
      <c r="L158" s="137">
        <v>1</v>
      </c>
      <c r="M158" s="149"/>
    </row>
    <row r="159" spans="6:13">
      <c r="F159" s="138" t="s">
        <v>47</v>
      </c>
      <c r="G159" s="60">
        <v>2023</v>
      </c>
      <c r="H159" s="139">
        <v>4</v>
      </c>
      <c r="I159" s="140" t="s">
        <v>363</v>
      </c>
      <c r="J159" s="141">
        <v>30000.000000000018</v>
      </c>
      <c r="K159" s="141">
        <v>30300.000000000018</v>
      </c>
      <c r="L159" s="142">
        <v>0.9</v>
      </c>
      <c r="M159" s="149"/>
    </row>
    <row r="160" spans="6:13">
      <c r="F160" s="132" t="s">
        <v>47</v>
      </c>
      <c r="G160" s="133">
        <v>2023</v>
      </c>
      <c r="H160" s="134">
        <v>4</v>
      </c>
      <c r="I160" s="135" t="s">
        <v>363</v>
      </c>
      <c r="J160" s="136">
        <v>30300.000000000018</v>
      </c>
      <c r="K160" s="136">
        <v>30600.000000000018</v>
      </c>
      <c r="L160" s="137">
        <v>0.8</v>
      </c>
      <c r="M160" s="149"/>
    </row>
    <row r="161" spans="6:13">
      <c r="F161" s="138" t="s">
        <v>47</v>
      </c>
      <c r="G161" s="60">
        <v>2023</v>
      </c>
      <c r="H161" s="139">
        <v>4</v>
      </c>
      <c r="I161" s="140" t="s">
        <v>363</v>
      </c>
      <c r="J161" s="141">
        <v>30600.000000000018</v>
      </c>
      <c r="K161" s="141">
        <v>30900.000000000018</v>
      </c>
      <c r="L161" s="142">
        <v>0.7</v>
      </c>
      <c r="M161" s="149"/>
    </row>
    <row r="162" spans="6:13">
      <c r="F162" s="132" t="s">
        <v>47</v>
      </c>
      <c r="G162" s="133">
        <v>2023</v>
      </c>
      <c r="H162" s="134">
        <v>4</v>
      </c>
      <c r="I162" s="135" t="s">
        <v>363</v>
      </c>
      <c r="J162" s="136">
        <v>30900.000000000018</v>
      </c>
      <c r="K162" s="136">
        <v>31200.000000000018</v>
      </c>
      <c r="L162" s="137">
        <v>0.6</v>
      </c>
      <c r="M162" s="149"/>
    </row>
    <row r="163" spans="6:13">
      <c r="F163" s="138" t="s">
        <v>47</v>
      </c>
      <c r="G163" s="60">
        <v>2023</v>
      </c>
      <c r="H163" s="139">
        <v>4</v>
      </c>
      <c r="I163" s="140" t="s">
        <v>363</v>
      </c>
      <c r="J163" s="141">
        <v>31200.000000000018</v>
      </c>
      <c r="K163" s="141">
        <v>31500.000000000018</v>
      </c>
      <c r="L163" s="142">
        <v>0.5</v>
      </c>
      <c r="M163" s="149"/>
    </row>
    <row r="164" spans="6:13">
      <c r="F164" s="132" t="s">
        <v>47</v>
      </c>
      <c r="G164" s="133">
        <v>2023</v>
      </c>
      <c r="H164" s="134">
        <v>4</v>
      </c>
      <c r="I164" s="135" t="s">
        <v>363</v>
      </c>
      <c r="J164" s="136">
        <v>31500.000000000018</v>
      </c>
      <c r="K164" s="136">
        <v>31800.000000000018</v>
      </c>
      <c r="L164" s="137">
        <v>0.4</v>
      </c>
      <c r="M164" s="149"/>
    </row>
    <row r="165" spans="6:13">
      <c r="F165" s="138" t="s">
        <v>47</v>
      </c>
      <c r="G165" s="60">
        <v>2023</v>
      </c>
      <c r="H165" s="139">
        <v>4</v>
      </c>
      <c r="I165" s="140" t="s">
        <v>363</v>
      </c>
      <c r="J165" s="141">
        <v>31800.000000000018</v>
      </c>
      <c r="K165" s="141">
        <v>32100.000000000018</v>
      </c>
      <c r="L165" s="142">
        <v>0.3</v>
      </c>
      <c r="M165" s="149"/>
    </row>
    <row r="166" spans="6:13">
      <c r="F166" s="132" t="s">
        <v>47</v>
      </c>
      <c r="G166" s="133">
        <v>2023</v>
      </c>
      <c r="H166" s="134">
        <v>4</v>
      </c>
      <c r="I166" s="135" t="s">
        <v>363</v>
      </c>
      <c r="J166" s="136">
        <v>32100.000000000018</v>
      </c>
      <c r="K166" s="136">
        <v>32400.000000000018</v>
      </c>
      <c r="L166" s="137">
        <v>0.2</v>
      </c>
      <c r="M166" s="149"/>
    </row>
    <row r="167" spans="6:13">
      <c r="F167" s="138" t="s">
        <v>47</v>
      </c>
      <c r="G167" s="60">
        <v>2023</v>
      </c>
      <c r="H167" s="139">
        <v>4</v>
      </c>
      <c r="I167" s="140" t="s">
        <v>363</v>
      </c>
      <c r="J167" s="141">
        <v>32400.000000000018</v>
      </c>
      <c r="K167" s="141">
        <v>32700.000000000018</v>
      </c>
      <c r="L167" s="142">
        <v>0.1</v>
      </c>
      <c r="M167" s="149"/>
    </row>
    <row r="168" spans="6:13">
      <c r="F168" s="132" t="s">
        <v>47</v>
      </c>
      <c r="G168" s="133">
        <v>2023</v>
      </c>
      <c r="H168" s="134">
        <v>4</v>
      </c>
      <c r="I168" s="135" t="s">
        <v>363</v>
      </c>
      <c r="J168" s="136">
        <v>32700.000000000018</v>
      </c>
      <c r="K168" s="136"/>
      <c r="L168" s="137">
        <v>0</v>
      </c>
      <c r="M168" s="149"/>
    </row>
    <row r="169" spans="6:13">
      <c r="F169" s="138" t="s">
        <v>47</v>
      </c>
      <c r="G169" s="60">
        <v>2023</v>
      </c>
      <c r="H169" s="139">
        <v>4</v>
      </c>
      <c r="I169" s="140" t="s">
        <v>364</v>
      </c>
      <c r="J169" s="141">
        <v>0</v>
      </c>
      <c r="K169" s="141">
        <v>30000.000000000018</v>
      </c>
      <c r="L169" s="142">
        <v>1</v>
      </c>
      <c r="M169" s="149"/>
    </row>
    <row r="170" spans="6:13">
      <c r="F170" s="132" t="s">
        <v>47</v>
      </c>
      <c r="G170" s="133">
        <v>2023</v>
      </c>
      <c r="H170" s="134">
        <v>4</v>
      </c>
      <c r="I170" s="135" t="s">
        <v>364</v>
      </c>
      <c r="J170" s="136">
        <v>30000.000000000018</v>
      </c>
      <c r="K170" s="136">
        <v>30300.000000000018</v>
      </c>
      <c r="L170" s="137">
        <v>0.9</v>
      </c>
      <c r="M170" s="149"/>
    </row>
    <row r="171" spans="6:13">
      <c r="F171" s="138" t="s">
        <v>47</v>
      </c>
      <c r="G171" s="60">
        <v>2023</v>
      </c>
      <c r="H171" s="139">
        <v>4</v>
      </c>
      <c r="I171" s="140" t="s">
        <v>364</v>
      </c>
      <c r="J171" s="141">
        <v>30300.000000000018</v>
      </c>
      <c r="K171" s="141">
        <v>30600.000000000018</v>
      </c>
      <c r="L171" s="142">
        <v>0.8</v>
      </c>
      <c r="M171" s="149"/>
    </row>
    <row r="172" spans="6:13">
      <c r="F172" s="132" t="s">
        <v>47</v>
      </c>
      <c r="G172" s="133">
        <v>2023</v>
      </c>
      <c r="H172" s="134">
        <v>4</v>
      </c>
      <c r="I172" s="135" t="s">
        <v>364</v>
      </c>
      <c r="J172" s="136">
        <v>30600.000000000018</v>
      </c>
      <c r="K172" s="136">
        <v>30900.000000000018</v>
      </c>
      <c r="L172" s="137">
        <v>0.7</v>
      </c>
      <c r="M172" s="149"/>
    </row>
    <row r="173" spans="6:13">
      <c r="F173" s="138" t="s">
        <v>47</v>
      </c>
      <c r="G173" s="60">
        <v>2023</v>
      </c>
      <c r="H173" s="139">
        <v>4</v>
      </c>
      <c r="I173" s="140" t="s">
        <v>364</v>
      </c>
      <c r="J173" s="141">
        <v>30900.000000000018</v>
      </c>
      <c r="K173" s="141">
        <v>31200.000000000018</v>
      </c>
      <c r="L173" s="142">
        <v>0.6</v>
      </c>
      <c r="M173" s="149"/>
    </row>
    <row r="174" spans="6:13">
      <c r="F174" s="132" t="s">
        <v>47</v>
      </c>
      <c r="G174" s="133">
        <v>2023</v>
      </c>
      <c r="H174" s="134">
        <v>4</v>
      </c>
      <c r="I174" s="135" t="s">
        <v>364</v>
      </c>
      <c r="J174" s="136">
        <v>31200.000000000018</v>
      </c>
      <c r="K174" s="136">
        <v>31500.000000000018</v>
      </c>
      <c r="L174" s="137">
        <v>0.5</v>
      </c>
      <c r="M174" s="149"/>
    </row>
    <row r="175" spans="6:13">
      <c r="F175" s="138" t="s">
        <v>47</v>
      </c>
      <c r="G175" s="60">
        <v>2023</v>
      </c>
      <c r="H175" s="139">
        <v>4</v>
      </c>
      <c r="I175" s="140" t="s">
        <v>364</v>
      </c>
      <c r="J175" s="141">
        <v>31500.000000000018</v>
      </c>
      <c r="K175" s="141">
        <v>31800.000000000018</v>
      </c>
      <c r="L175" s="142">
        <v>0.4</v>
      </c>
      <c r="M175" s="149"/>
    </row>
    <row r="176" spans="6:13">
      <c r="F176" s="132" t="s">
        <v>47</v>
      </c>
      <c r="G176" s="133">
        <v>2023</v>
      </c>
      <c r="H176" s="134">
        <v>4</v>
      </c>
      <c r="I176" s="135" t="s">
        <v>364</v>
      </c>
      <c r="J176" s="136">
        <v>31800.000000000018</v>
      </c>
      <c r="K176" s="136">
        <v>32100.000000000018</v>
      </c>
      <c r="L176" s="137">
        <v>0.3</v>
      </c>
      <c r="M176" s="149"/>
    </row>
    <row r="177" spans="6:13">
      <c r="F177" s="138" t="s">
        <v>47</v>
      </c>
      <c r="G177" s="60">
        <v>2023</v>
      </c>
      <c r="H177" s="139">
        <v>4</v>
      </c>
      <c r="I177" s="140" t="s">
        <v>364</v>
      </c>
      <c r="J177" s="141">
        <v>32100.000000000018</v>
      </c>
      <c r="K177" s="141">
        <v>32400.000000000018</v>
      </c>
      <c r="L177" s="142">
        <v>0.2</v>
      </c>
      <c r="M177" s="149"/>
    </row>
    <row r="178" spans="6:13">
      <c r="F178" s="132" t="s">
        <v>47</v>
      </c>
      <c r="G178" s="133">
        <v>2023</v>
      </c>
      <c r="H178" s="134">
        <v>4</v>
      </c>
      <c r="I178" s="135" t="s">
        <v>364</v>
      </c>
      <c r="J178" s="136">
        <v>32400.000000000018</v>
      </c>
      <c r="K178" s="136">
        <v>32700.000000000018</v>
      </c>
      <c r="L178" s="137">
        <v>0.1</v>
      </c>
      <c r="M178" s="149"/>
    </row>
    <row r="179" spans="6:13">
      <c r="F179" s="138" t="s">
        <v>47</v>
      </c>
      <c r="G179" s="60">
        <v>2023</v>
      </c>
      <c r="H179" s="139">
        <v>4</v>
      </c>
      <c r="I179" s="140" t="s">
        <v>364</v>
      </c>
      <c r="J179" s="141">
        <v>32700.000000000018</v>
      </c>
      <c r="K179" s="141"/>
      <c r="L179" s="142">
        <v>0</v>
      </c>
      <c r="M179" s="149"/>
    </row>
    <row r="180" spans="6:13">
      <c r="F180" s="132" t="s">
        <v>47</v>
      </c>
      <c r="G180" s="133">
        <v>2023</v>
      </c>
      <c r="H180" s="134">
        <v>5</v>
      </c>
      <c r="I180" s="135" t="s">
        <v>362</v>
      </c>
      <c r="J180" s="136">
        <v>0</v>
      </c>
      <c r="K180" s="136">
        <v>35140.000000000022</v>
      </c>
      <c r="L180" s="137">
        <v>1</v>
      </c>
      <c r="M180" s="149"/>
    </row>
    <row r="181" spans="6:13">
      <c r="F181" s="138" t="s">
        <v>47</v>
      </c>
      <c r="G181" s="60">
        <v>2023</v>
      </c>
      <c r="H181" s="139">
        <v>5</v>
      </c>
      <c r="I181" s="140" t="s">
        <v>362</v>
      </c>
      <c r="J181" s="141">
        <v>35140.000000000022</v>
      </c>
      <c r="K181" s="141">
        <v>35440.000000000022</v>
      </c>
      <c r="L181" s="142">
        <v>0.9</v>
      </c>
      <c r="M181" s="149"/>
    </row>
    <row r="182" spans="6:13">
      <c r="F182" s="132" t="s">
        <v>47</v>
      </c>
      <c r="G182" s="133">
        <v>2023</v>
      </c>
      <c r="H182" s="134">
        <v>5</v>
      </c>
      <c r="I182" s="135" t="s">
        <v>362</v>
      </c>
      <c r="J182" s="136">
        <v>35440.000000000022</v>
      </c>
      <c r="K182" s="136">
        <v>35740.000000000022</v>
      </c>
      <c r="L182" s="137">
        <v>0.8</v>
      </c>
      <c r="M182" s="149"/>
    </row>
    <row r="183" spans="6:13">
      <c r="F183" s="138" t="s">
        <v>47</v>
      </c>
      <c r="G183" s="60">
        <v>2023</v>
      </c>
      <c r="H183" s="139">
        <v>5</v>
      </c>
      <c r="I183" s="140" t="s">
        <v>362</v>
      </c>
      <c r="J183" s="141">
        <v>35740.000000000022</v>
      </c>
      <c r="K183" s="141">
        <v>36040.000000000022</v>
      </c>
      <c r="L183" s="142">
        <v>0.7</v>
      </c>
      <c r="M183" s="149"/>
    </row>
    <row r="184" spans="6:13">
      <c r="F184" s="132" t="s">
        <v>47</v>
      </c>
      <c r="G184" s="133">
        <v>2023</v>
      </c>
      <c r="H184" s="134">
        <v>5</v>
      </c>
      <c r="I184" s="135" t="s">
        <v>362</v>
      </c>
      <c r="J184" s="136">
        <v>36040.000000000022</v>
      </c>
      <c r="K184" s="136">
        <v>36340.000000000022</v>
      </c>
      <c r="L184" s="137">
        <v>0.6</v>
      </c>
      <c r="M184" s="149"/>
    </row>
    <row r="185" spans="6:13">
      <c r="F185" s="138" t="s">
        <v>47</v>
      </c>
      <c r="G185" s="60">
        <v>2023</v>
      </c>
      <c r="H185" s="139">
        <v>5</v>
      </c>
      <c r="I185" s="140" t="s">
        <v>362</v>
      </c>
      <c r="J185" s="141">
        <v>36340.000000000022</v>
      </c>
      <c r="K185" s="141">
        <v>36640.000000000022</v>
      </c>
      <c r="L185" s="142">
        <v>0.5</v>
      </c>
      <c r="M185" s="149"/>
    </row>
    <row r="186" spans="6:13">
      <c r="F186" s="132" t="s">
        <v>47</v>
      </c>
      <c r="G186" s="133">
        <v>2023</v>
      </c>
      <c r="H186" s="134">
        <v>5</v>
      </c>
      <c r="I186" s="135" t="s">
        <v>362</v>
      </c>
      <c r="J186" s="136">
        <v>36640.000000000022</v>
      </c>
      <c r="K186" s="136">
        <v>36940.000000000022</v>
      </c>
      <c r="L186" s="137">
        <v>0.4</v>
      </c>
      <c r="M186" s="149"/>
    </row>
    <row r="187" spans="6:13">
      <c r="F187" s="138" t="s">
        <v>47</v>
      </c>
      <c r="G187" s="60">
        <v>2023</v>
      </c>
      <c r="H187" s="139">
        <v>5</v>
      </c>
      <c r="I187" s="140" t="s">
        <v>362</v>
      </c>
      <c r="J187" s="141">
        <v>36940.000000000022</v>
      </c>
      <c r="K187" s="141">
        <v>37240.000000000022</v>
      </c>
      <c r="L187" s="142">
        <v>0.3</v>
      </c>
      <c r="M187" s="149"/>
    </row>
    <row r="188" spans="6:13">
      <c r="F188" s="132" t="s">
        <v>47</v>
      </c>
      <c r="G188" s="133">
        <v>2023</v>
      </c>
      <c r="H188" s="134">
        <v>5</v>
      </c>
      <c r="I188" s="135" t="s">
        <v>362</v>
      </c>
      <c r="J188" s="136">
        <v>37240.000000000022</v>
      </c>
      <c r="K188" s="136">
        <v>37540.000000000022</v>
      </c>
      <c r="L188" s="137">
        <v>0.2</v>
      </c>
      <c r="M188" s="149"/>
    </row>
    <row r="189" spans="6:13">
      <c r="F189" s="138" t="s">
        <v>47</v>
      </c>
      <c r="G189" s="60">
        <v>2023</v>
      </c>
      <c r="H189" s="139">
        <v>5</v>
      </c>
      <c r="I189" s="140" t="s">
        <v>362</v>
      </c>
      <c r="J189" s="141">
        <v>37540.000000000022</v>
      </c>
      <c r="K189" s="141">
        <v>37840.000000000022</v>
      </c>
      <c r="L189" s="142">
        <v>0.1</v>
      </c>
      <c r="M189" s="149"/>
    </row>
    <row r="190" spans="6:13">
      <c r="F190" s="132" t="s">
        <v>47</v>
      </c>
      <c r="G190" s="133">
        <v>2023</v>
      </c>
      <c r="H190" s="134">
        <v>5</v>
      </c>
      <c r="I190" s="135" t="s">
        <v>362</v>
      </c>
      <c r="J190" s="136">
        <v>37840.000000000022</v>
      </c>
      <c r="K190" s="136"/>
      <c r="L190" s="137">
        <v>0</v>
      </c>
      <c r="M190" s="149"/>
    </row>
    <row r="191" spans="6:13">
      <c r="F191" s="138" t="s">
        <v>47</v>
      </c>
      <c r="G191" s="60">
        <v>2023</v>
      </c>
      <c r="H191" s="139">
        <v>5</v>
      </c>
      <c r="I191" s="140" t="s">
        <v>81</v>
      </c>
      <c r="J191" s="141">
        <v>0</v>
      </c>
      <c r="K191" s="141">
        <v>35140.000000000022</v>
      </c>
      <c r="L191" s="142">
        <v>1</v>
      </c>
      <c r="M191" s="149"/>
    </row>
    <row r="192" spans="6:13">
      <c r="F192" s="132" t="s">
        <v>47</v>
      </c>
      <c r="G192" s="133">
        <v>2023</v>
      </c>
      <c r="H192" s="134">
        <v>5</v>
      </c>
      <c r="I192" s="135" t="s">
        <v>81</v>
      </c>
      <c r="J192" s="136">
        <v>35140.000000000022</v>
      </c>
      <c r="K192" s="136">
        <v>35440.000000000022</v>
      </c>
      <c r="L192" s="137">
        <v>0.9</v>
      </c>
      <c r="M192" s="149"/>
    </row>
    <row r="193" spans="6:13">
      <c r="F193" s="138" t="s">
        <v>47</v>
      </c>
      <c r="G193" s="60">
        <v>2023</v>
      </c>
      <c r="H193" s="139">
        <v>5</v>
      </c>
      <c r="I193" s="140" t="s">
        <v>81</v>
      </c>
      <c r="J193" s="141">
        <v>35440.000000000022</v>
      </c>
      <c r="K193" s="141">
        <v>35740.000000000022</v>
      </c>
      <c r="L193" s="142">
        <v>0.8</v>
      </c>
      <c r="M193" s="149"/>
    </row>
    <row r="194" spans="6:13">
      <c r="F194" s="132" t="s">
        <v>47</v>
      </c>
      <c r="G194" s="133">
        <v>2023</v>
      </c>
      <c r="H194" s="134">
        <v>5</v>
      </c>
      <c r="I194" s="135" t="s">
        <v>81</v>
      </c>
      <c r="J194" s="136">
        <v>35740.000000000022</v>
      </c>
      <c r="K194" s="136">
        <v>36040.000000000022</v>
      </c>
      <c r="L194" s="137">
        <v>0.7</v>
      </c>
      <c r="M194" s="149"/>
    </row>
    <row r="195" spans="6:13">
      <c r="F195" s="138" t="s">
        <v>47</v>
      </c>
      <c r="G195" s="60">
        <v>2023</v>
      </c>
      <c r="H195" s="139">
        <v>5</v>
      </c>
      <c r="I195" s="140" t="s">
        <v>81</v>
      </c>
      <c r="J195" s="141">
        <v>36040.000000000022</v>
      </c>
      <c r="K195" s="141">
        <v>36340.000000000022</v>
      </c>
      <c r="L195" s="142">
        <v>0.6</v>
      </c>
      <c r="M195" s="149"/>
    </row>
    <row r="196" spans="6:13">
      <c r="F196" s="132" t="s">
        <v>47</v>
      </c>
      <c r="G196" s="133">
        <v>2023</v>
      </c>
      <c r="H196" s="134">
        <v>5</v>
      </c>
      <c r="I196" s="135" t="s">
        <v>81</v>
      </c>
      <c r="J196" s="136">
        <v>36340.000000000022</v>
      </c>
      <c r="K196" s="136">
        <v>36640.000000000022</v>
      </c>
      <c r="L196" s="137">
        <v>0.5</v>
      </c>
      <c r="M196" s="149"/>
    </row>
    <row r="197" spans="6:13">
      <c r="F197" s="138" t="s">
        <v>47</v>
      </c>
      <c r="G197" s="60">
        <v>2023</v>
      </c>
      <c r="H197" s="139">
        <v>5</v>
      </c>
      <c r="I197" s="140" t="s">
        <v>81</v>
      </c>
      <c r="J197" s="141">
        <v>36640.000000000022</v>
      </c>
      <c r="K197" s="141">
        <v>36940.000000000022</v>
      </c>
      <c r="L197" s="142">
        <v>0.4</v>
      </c>
      <c r="M197" s="149"/>
    </row>
    <row r="198" spans="6:13">
      <c r="F198" s="132" t="s">
        <v>47</v>
      </c>
      <c r="G198" s="133">
        <v>2023</v>
      </c>
      <c r="H198" s="134">
        <v>5</v>
      </c>
      <c r="I198" s="135" t="s">
        <v>81</v>
      </c>
      <c r="J198" s="136">
        <v>36940.000000000022</v>
      </c>
      <c r="K198" s="136">
        <v>37240.000000000022</v>
      </c>
      <c r="L198" s="137">
        <v>0.3</v>
      </c>
      <c r="M198" s="149"/>
    </row>
    <row r="199" spans="6:13">
      <c r="F199" s="138" t="s">
        <v>47</v>
      </c>
      <c r="G199" s="60">
        <v>2023</v>
      </c>
      <c r="H199" s="139">
        <v>5</v>
      </c>
      <c r="I199" s="140" t="s">
        <v>81</v>
      </c>
      <c r="J199" s="141">
        <v>37240.000000000022</v>
      </c>
      <c r="K199" s="141">
        <v>37540.000000000022</v>
      </c>
      <c r="L199" s="142">
        <v>0.2</v>
      </c>
      <c r="M199" s="149"/>
    </row>
    <row r="200" spans="6:13">
      <c r="F200" s="132" t="s">
        <v>47</v>
      </c>
      <c r="G200" s="133">
        <v>2023</v>
      </c>
      <c r="H200" s="134">
        <v>5</v>
      </c>
      <c r="I200" s="135" t="s">
        <v>81</v>
      </c>
      <c r="J200" s="136">
        <v>37540.000000000022</v>
      </c>
      <c r="K200" s="136">
        <v>37840.000000000022</v>
      </c>
      <c r="L200" s="137">
        <v>0.1</v>
      </c>
      <c r="M200" s="149"/>
    </row>
    <row r="201" spans="6:13">
      <c r="F201" s="138" t="s">
        <v>47</v>
      </c>
      <c r="G201" s="60">
        <v>2023</v>
      </c>
      <c r="H201" s="139">
        <v>5</v>
      </c>
      <c r="I201" s="140" t="s">
        <v>81</v>
      </c>
      <c r="J201" s="141">
        <v>37840.000000000022</v>
      </c>
      <c r="K201" s="141"/>
      <c r="L201" s="142">
        <v>0</v>
      </c>
      <c r="M201" s="149"/>
    </row>
    <row r="202" spans="6:13">
      <c r="F202" s="132" t="s">
        <v>47</v>
      </c>
      <c r="G202" s="133">
        <v>2023</v>
      </c>
      <c r="H202" s="134">
        <v>5</v>
      </c>
      <c r="I202" s="135" t="s">
        <v>363</v>
      </c>
      <c r="J202" s="136">
        <v>0</v>
      </c>
      <c r="K202" s="136">
        <v>35140.000000000022</v>
      </c>
      <c r="L202" s="137">
        <v>1</v>
      </c>
      <c r="M202" s="149"/>
    </row>
    <row r="203" spans="6:13">
      <c r="F203" s="138" t="s">
        <v>47</v>
      </c>
      <c r="G203" s="60">
        <v>2023</v>
      </c>
      <c r="H203" s="139">
        <v>5</v>
      </c>
      <c r="I203" s="140" t="s">
        <v>363</v>
      </c>
      <c r="J203" s="141">
        <v>35140.000000000022</v>
      </c>
      <c r="K203" s="141">
        <v>35440.000000000022</v>
      </c>
      <c r="L203" s="142">
        <v>0.9</v>
      </c>
      <c r="M203" s="149"/>
    </row>
    <row r="204" spans="6:13">
      <c r="F204" s="132" t="s">
        <v>47</v>
      </c>
      <c r="G204" s="133">
        <v>2023</v>
      </c>
      <c r="H204" s="134">
        <v>5</v>
      </c>
      <c r="I204" s="135" t="s">
        <v>363</v>
      </c>
      <c r="J204" s="136">
        <v>35440.000000000022</v>
      </c>
      <c r="K204" s="136">
        <v>35740.000000000022</v>
      </c>
      <c r="L204" s="137">
        <v>0.8</v>
      </c>
      <c r="M204" s="149"/>
    </row>
    <row r="205" spans="6:13">
      <c r="F205" s="138" t="s">
        <v>47</v>
      </c>
      <c r="G205" s="60">
        <v>2023</v>
      </c>
      <c r="H205" s="139">
        <v>5</v>
      </c>
      <c r="I205" s="140" t="s">
        <v>363</v>
      </c>
      <c r="J205" s="141">
        <v>35740.000000000022</v>
      </c>
      <c r="K205" s="141">
        <v>36040.000000000022</v>
      </c>
      <c r="L205" s="142">
        <v>0.7</v>
      </c>
      <c r="M205" s="149"/>
    </row>
    <row r="206" spans="6:13">
      <c r="F206" s="132" t="s">
        <v>47</v>
      </c>
      <c r="G206" s="133">
        <v>2023</v>
      </c>
      <c r="H206" s="134">
        <v>5</v>
      </c>
      <c r="I206" s="135" t="s">
        <v>363</v>
      </c>
      <c r="J206" s="136">
        <v>36040.000000000022</v>
      </c>
      <c r="K206" s="136">
        <v>36340.000000000022</v>
      </c>
      <c r="L206" s="137">
        <v>0.6</v>
      </c>
      <c r="M206" s="149"/>
    </row>
    <row r="207" spans="6:13">
      <c r="F207" s="138" t="s">
        <v>47</v>
      </c>
      <c r="G207" s="60">
        <v>2023</v>
      </c>
      <c r="H207" s="139">
        <v>5</v>
      </c>
      <c r="I207" s="140" t="s">
        <v>363</v>
      </c>
      <c r="J207" s="141">
        <v>36340.000000000022</v>
      </c>
      <c r="K207" s="141">
        <v>36640.000000000022</v>
      </c>
      <c r="L207" s="142">
        <v>0.5</v>
      </c>
      <c r="M207" s="149"/>
    </row>
    <row r="208" spans="6:13">
      <c r="F208" s="132" t="s">
        <v>47</v>
      </c>
      <c r="G208" s="133">
        <v>2023</v>
      </c>
      <c r="H208" s="134">
        <v>5</v>
      </c>
      <c r="I208" s="135" t="s">
        <v>363</v>
      </c>
      <c r="J208" s="136">
        <v>36640.000000000022</v>
      </c>
      <c r="K208" s="136">
        <v>36940.000000000022</v>
      </c>
      <c r="L208" s="137">
        <v>0.4</v>
      </c>
      <c r="M208" s="149"/>
    </row>
    <row r="209" spans="6:13">
      <c r="F209" s="138" t="s">
        <v>47</v>
      </c>
      <c r="G209" s="60">
        <v>2023</v>
      </c>
      <c r="H209" s="139">
        <v>5</v>
      </c>
      <c r="I209" s="140" t="s">
        <v>363</v>
      </c>
      <c r="J209" s="141">
        <v>36940.000000000022</v>
      </c>
      <c r="K209" s="141">
        <v>37240.000000000022</v>
      </c>
      <c r="L209" s="142">
        <v>0.3</v>
      </c>
      <c r="M209" s="149"/>
    </row>
    <row r="210" spans="6:13">
      <c r="F210" s="132" t="s">
        <v>47</v>
      </c>
      <c r="G210" s="133">
        <v>2023</v>
      </c>
      <c r="H210" s="134">
        <v>5</v>
      </c>
      <c r="I210" s="135" t="s">
        <v>363</v>
      </c>
      <c r="J210" s="136">
        <v>37240.000000000022</v>
      </c>
      <c r="K210" s="136">
        <v>37540.000000000022</v>
      </c>
      <c r="L210" s="137">
        <v>0.2</v>
      </c>
      <c r="M210" s="149"/>
    </row>
    <row r="211" spans="6:13">
      <c r="F211" s="138" t="s">
        <v>47</v>
      </c>
      <c r="G211" s="60">
        <v>2023</v>
      </c>
      <c r="H211" s="139">
        <v>5</v>
      </c>
      <c r="I211" s="140" t="s">
        <v>363</v>
      </c>
      <c r="J211" s="141">
        <v>37540.000000000022</v>
      </c>
      <c r="K211" s="141">
        <v>37840.000000000022</v>
      </c>
      <c r="L211" s="142">
        <v>0.1</v>
      </c>
      <c r="M211" s="149"/>
    </row>
    <row r="212" spans="6:13">
      <c r="F212" s="132" t="s">
        <v>47</v>
      </c>
      <c r="G212" s="133">
        <v>2023</v>
      </c>
      <c r="H212" s="134">
        <v>5</v>
      </c>
      <c r="I212" s="135" t="s">
        <v>363</v>
      </c>
      <c r="J212" s="136">
        <v>37840.000000000022</v>
      </c>
      <c r="K212" s="136"/>
      <c r="L212" s="137">
        <v>0</v>
      </c>
      <c r="M212" s="149"/>
    </row>
    <row r="213" spans="6:13">
      <c r="F213" s="138" t="s">
        <v>47</v>
      </c>
      <c r="G213" s="60">
        <v>2023</v>
      </c>
      <c r="H213" s="139">
        <v>5</v>
      </c>
      <c r="I213" s="140" t="s">
        <v>364</v>
      </c>
      <c r="J213" s="141">
        <v>0</v>
      </c>
      <c r="K213" s="141">
        <v>35140.000000000022</v>
      </c>
      <c r="L213" s="142">
        <v>1</v>
      </c>
      <c r="M213" s="149"/>
    </row>
    <row r="214" spans="6:13">
      <c r="F214" s="132" t="s">
        <v>47</v>
      </c>
      <c r="G214" s="133">
        <v>2023</v>
      </c>
      <c r="H214" s="134">
        <v>5</v>
      </c>
      <c r="I214" s="135" t="s">
        <v>364</v>
      </c>
      <c r="J214" s="136">
        <v>35140.000000000022</v>
      </c>
      <c r="K214" s="136">
        <v>35440.000000000022</v>
      </c>
      <c r="L214" s="137">
        <v>0.9</v>
      </c>
      <c r="M214" s="149"/>
    </row>
    <row r="215" spans="6:13">
      <c r="F215" s="138" t="s">
        <v>47</v>
      </c>
      <c r="G215" s="60">
        <v>2023</v>
      </c>
      <c r="H215" s="139">
        <v>5</v>
      </c>
      <c r="I215" s="140" t="s">
        <v>364</v>
      </c>
      <c r="J215" s="141">
        <v>35440.000000000022</v>
      </c>
      <c r="K215" s="141">
        <v>35740.000000000022</v>
      </c>
      <c r="L215" s="142">
        <v>0.8</v>
      </c>
      <c r="M215" s="149"/>
    </row>
    <row r="216" spans="6:13">
      <c r="F216" s="132" t="s">
        <v>47</v>
      </c>
      <c r="G216" s="133">
        <v>2023</v>
      </c>
      <c r="H216" s="134">
        <v>5</v>
      </c>
      <c r="I216" s="135" t="s">
        <v>364</v>
      </c>
      <c r="J216" s="136">
        <v>35740.000000000022</v>
      </c>
      <c r="K216" s="136">
        <v>36040.000000000022</v>
      </c>
      <c r="L216" s="137">
        <v>0.7</v>
      </c>
      <c r="M216" s="149"/>
    </row>
    <row r="217" spans="6:13">
      <c r="F217" s="138" t="s">
        <v>47</v>
      </c>
      <c r="G217" s="60">
        <v>2023</v>
      </c>
      <c r="H217" s="139">
        <v>5</v>
      </c>
      <c r="I217" s="140" t="s">
        <v>364</v>
      </c>
      <c r="J217" s="141">
        <v>36040.000000000022</v>
      </c>
      <c r="K217" s="141">
        <v>36340.000000000022</v>
      </c>
      <c r="L217" s="142">
        <v>0.6</v>
      </c>
      <c r="M217" s="149"/>
    </row>
    <row r="218" spans="6:13">
      <c r="F218" s="132" t="s">
        <v>47</v>
      </c>
      <c r="G218" s="133">
        <v>2023</v>
      </c>
      <c r="H218" s="134">
        <v>5</v>
      </c>
      <c r="I218" s="135" t="s">
        <v>364</v>
      </c>
      <c r="J218" s="136">
        <v>36340.000000000022</v>
      </c>
      <c r="K218" s="136">
        <v>36640.000000000022</v>
      </c>
      <c r="L218" s="137">
        <v>0.5</v>
      </c>
      <c r="M218" s="149"/>
    </row>
    <row r="219" spans="6:13">
      <c r="F219" s="138" t="s">
        <v>47</v>
      </c>
      <c r="G219" s="60">
        <v>2023</v>
      </c>
      <c r="H219" s="139">
        <v>5</v>
      </c>
      <c r="I219" s="140" t="s">
        <v>364</v>
      </c>
      <c r="J219" s="141">
        <v>36640.000000000022</v>
      </c>
      <c r="K219" s="141">
        <v>36940.000000000022</v>
      </c>
      <c r="L219" s="142">
        <v>0.4</v>
      </c>
      <c r="M219" s="149"/>
    </row>
    <row r="220" spans="6:13">
      <c r="F220" s="132" t="s">
        <v>47</v>
      </c>
      <c r="G220" s="133">
        <v>2023</v>
      </c>
      <c r="H220" s="134">
        <v>5</v>
      </c>
      <c r="I220" s="135" t="s">
        <v>364</v>
      </c>
      <c r="J220" s="136">
        <v>36940.000000000022</v>
      </c>
      <c r="K220" s="136">
        <v>37240.000000000022</v>
      </c>
      <c r="L220" s="137">
        <v>0.3</v>
      </c>
      <c r="M220" s="149"/>
    </row>
    <row r="221" spans="6:13">
      <c r="F221" s="138" t="s">
        <v>47</v>
      </c>
      <c r="G221" s="60">
        <v>2023</v>
      </c>
      <c r="H221" s="139">
        <v>5</v>
      </c>
      <c r="I221" s="140" t="s">
        <v>364</v>
      </c>
      <c r="J221" s="141">
        <v>37240.000000000022</v>
      </c>
      <c r="K221" s="141">
        <v>37540.000000000022</v>
      </c>
      <c r="L221" s="142">
        <v>0.2</v>
      </c>
      <c r="M221" s="149"/>
    </row>
    <row r="222" spans="6:13">
      <c r="F222" s="132" t="s">
        <v>47</v>
      </c>
      <c r="G222" s="133">
        <v>2023</v>
      </c>
      <c r="H222" s="134">
        <v>5</v>
      </c>
      <c r="I222" s="135" t="s">
        <v>364</v>
      </c>
      <c r="J222" s="136">
        <v>37540.000000000022</v>
      </c>
      <c r="K222" s="136">
        <v>37840.000000000022</v>
      </c>
      <c r="L222" s="137">
        <v>0.1</v>
      </c>
      <c r="M222" s="149"/>
    </row>
    <row r="223" spans="6:13">
      <c r="F223" s="138" t="s">
        <v>47</v>
      </c>
      <c r="G223" s="60">
        <v>2023</v>
      </c>
      <c r="H223" s="139">
        <v>5</v>
      </c>
      <c r="I223" s="140" t="s">
        <v>364</v>
      </c>
      <c r="J223" s="141">
        <v>37840.000000000022</v>
      </c>
      <c r="K223" s="141"/>
      <c r="L223" s="142">
        <v>0</v>
      </c>
      <c r="M223" s="149"/>
    </row>
    <row r="224" spans="6:13">
      <c r="F224" s="132" t="s">
        <v>47</v>
      </c>
      <c r="G224" s="133">
        <v>2023</v>
      </c>
      <c r="H224" s="134">
        <v>6</v>
      </c>
      <c r="I224" s="135" t="s">
        <v>362</v>
      </c>
      <c r="J224" s="136">
        <v>0</v>
      </c>
      <c r="K224" s="136">
        <v>40280.000000000029</v>
      </c>
      <c r="L224" s="137">
        <v>1</v>
      </c>
      <c r="M224" s="149"/>
    </row>
    <row r="225" spans="6:13">
      <c r="F225" s="138" t="s">
        <v>47</v>
      </c>
      <c r="G225" s="60">
        <v>2023</v>
      </c>
      <c r="H225" s="139">
        <v>6</v>
      </c>
      <c r="I225" s="140" t="s">
        <v>362</v>
      </c>
      <c r="J225" s="141">
        <v>40280.000000000029</v>
      </c>
      <c r="K225" s="141">
        <v>40580.000000000029</v>
      </c>
      <c r="L225" s="142">
        <v>0.9</v>
      </c>
      <c r="M225" s="149"/>
    </row>
    <row r="226" spans="6:13">
      <c r="F226" s="132" t="s">
        <v>47</v>
      </c>
      <c r="G226" s="133">
        <v>2023</v>
      </c>
      <c r="H226" s="134">
        <v>6</v>
      </c>
      <c r="I226" s="135" t="s">
        <v>362</v>
      </c>
      <c r="J226" s="136">
        <v>40580.000000000029</v>
      </c>
      <c r="K226" s="136">
        <v>40880.000000000029</v>
      </c>
      <c r="L226" s="137">
        <v>0.8</v>
      </c>
      <c r="M226" s="149"/>
    </row>
    <row r="227" spans="6:13">
      <c r="F227" s="138" t="s">
        <v>47</v>
      </c>
      <c r="G227" s="60">
        <v>2023</v>
      </c>
      <c r="H227" s="139">
        <v>6</v>
      </c>
      <c r="I227" s="140" t="s">
        <v>362</v>
      </c>
      <c r="J227" s="141">
        <v>40880.000000000029</v>
      </c>
      <c r="K227" s="141">
        <v>41180.000000000029</v>
      </c>
      <c r="L227" s="142">
        <v>0.7</v>
      </c>
      <c r="M227" s="149"/>
    </row>
    <row r="228" spans="6:13">
      <c r="F228" s="132" t="s">
        <v>47</v>
      </c>
      <c r="G228" s="133">
        <v>2023</v>
      </c>
      <c r="H228" s="134">
        <v>6</v>
      </c>
      <c r="I228" s="135" t="s">
        <v>362</v>
      </c>
      <c r="J228" s="136">
        <v>41180.000000000029</v>
      </c>
      <c r="K228" s="136">
        <v>41480.000000000029</v>
      </c>
      <c r="L228" s="137">
        <v>0.6</v>
      </c>
      <c r="M228" s="149"/>
    </row>
    <row r="229" spans="6:13">
      <c r="F229" s="138" t="s">
        <v>47</v>
      </c>
      <c r="G229" s="60">
        <v>2023</v>
      </c>
      <c r="H229" s="139">
        <v>6</v>
      </c>
      <c r="I229" s="140" t="s">
        <v>362</v>
      </c>
      <c r="J229" s="141">
        <v>41480.000000000029</v>
      </c>
      <c r="K229" s="141">
        <v>41780.000000000029</v>
      </c>
      <c r="L229" s="142">
        <v>0.5</v>
      </c>
      <c r="M229" s="149"/>
    </row>
    <row r="230" spans="6:13">
      <c r="F230" s="132" t="s">
        <v>47</v>
      </c>
      <c r="G230" s="133">
        <v>2023</v>
      </c>
      <c r="H230" s="134">
        <v>6</v>
      </c>
      <c r="I230" s="135" t="s">
        <v>362</v>
      </c>
      <c r="J230" s="136">
        <v>41780.000000000029</v>
      </c>
      <c r="K230" s="136">
        <v>42080.000000000029</v>
      </c>
      <c r="L230" s="137">
        <v>0.4</v>
      </c>
      <c r="M230" s="149"/>
    </row>
    <row r="231" spans="6:13">
      <c r="F231" s="138" t="s">
        <v>47</v>
      </c>
      <c r="G231" s="60">
        <v>2023</v>
      </c>
      <c r="H231" s="139">
        <v>6</v>
      </c>
      <c r="I231" s="140" t="s">
        <v>362</v>
      </c>
      <c r="J231" s="141">
        <v>42080.000000000029</v>
      </c>
      <c r="K231" s="141">
        <v>42380.000000000029</v>
      </c>
      <c r="L231" s="142">
        <v>0.3</v>
      </c>
      <c r="M231" s="149"/>
    </row>
    <row r="232" spans="6:13">
      <c r="F232" s="132" t="s">
        <v>47</v>
      </c>
      <c r="G232" s="133">
        <v>2023</v>
      </c>
      <c r="H232" s="134">
        <v>6</v>
      </c>
      <c r="I232" s="135" t="s">
        <v>362</v>
      </c>
      <c r="J232" s="136">
        <v>42380.000000000029</v>
      </c>
      <c r="K232" s="136">
        <v>42680.000000000029</v>
      </c>
      <c r="L232" s="137">
        <v>0.2</v>
      </c>
      <c r="M232" s="149"/>
    </row>
    <row r="233" spans="6:13">
      <c r="F233" s="138" t="s">
        <v>47</v>
      </c>
      <c r="G233" s="60">
        <v>2023</v>
      </c>
      <c r="H233" s="139">
        <v>6</v>
      </c>
      <c r="I233" s="140" t="s">
        <v>362</v>
      </c>
      <c r="J233" s="141">
        <v>42680.000000000029</v>
      </c>
      <c r="K233" s="141">
        <v>42980.000000000029</v>
      </c>
      <c r="L233" s="142">
        <v>0.1</v>
      </c>
      <c r="M233" s="149"/>
    </row>
    <row r="234" spans="6:13">
      <c r="F234" s="132" t="s">
        <v>47</v>
      </c>
      <c r="G234" s="133">
        <v>2023</v>
      </c>
      <c r="H234" s="134">
        <v>6</v>
      </c>
      <c r="I234" s="135" t="s">
        <v>362</v>
      </c>
      <c r="J234" s="136">
        <v>42980.000000000029</v>
      </c>
      <c r="K234" s="136"/>
      <c r="L234" s="137">
        <v>0</v>
      </c>
      <c r="M234" s="149"/>
    </row>
    <row r="235" spans="6:13">
      <c r="F235" s="138" t="s">
        <v>47</v>
      </c>
      <c r="G235" s="60">
        <v>2023</v>
      </c>
      <c r="H235" s="139">
        <v>6</v>
      </c>
      <c r="I235" s="140" t="s">
        <v>81</v>
      </c>
      <c r="J235" s="141">
        <v>0</v>
      </c>
      <c r="K235" s="141">
        <v>40280.000000000029</v>
      </c>
      <c r="L235" s="142">
        <v>1</v>
      </c>
      <c r="M235" s="149"/>
    </row>
    <row r="236" spans="6:13">
      <c r="F236" s="132" t="s">
        <v>47</v>
      </c>
      <c r="G236" s="133">
        <v>2023</v>
      </c>
      <c r="H236" s="134">
        <v>6</v>
      </c>
      <c r="I236" s="135" t="s">
        <v>81</v>
      </c>
      <c r="J236" s="136">
        <v>40280.000000000029</v>
      </c>
      <c r="K236" s="136">
        <v>40580.000000000029</v>
      </c>
      <c r="L236" s="137">
        <v>0.9</v>
      </c>
      <c r="M236" s="149"/>
    </row>
    <row r="237" spans="6:13">
      <c r="F237" s="138" t="s">
        <v>47</v>
      </c>
      <c r="G237" s="60">
        <v>2023</v>
      </c>
      <c r="H237" s="139">
        <v>6</v>
      </c>
      <c r="I237" s="140" t="s">
        <v>81</v>
      </c>
      <c r="J237" s="141">
        <v>40580.000000000029</v>
      </c>
      <c r="K237" s="141">
        <v>40880.000000000029</v>
      </c>
      <c r="L237" s="142">
        <v>0.8</v>
      </c>
      <c r="M237" s="149"/>
    </row>
    <row r="238" spans="6:13">
      <c r="F238" s="132" t="s">
        <v>47</v>
      </c>
      <c r="G238" s="133">
        <v>2023</v>
      </c>
      <c r="H238" s="134">
        <v>6</v>
      </c>
      <c r="I238" s="135" t="s">
        <v>81</v>
      </c>
      <c r="J238" s="136">
        <v>40880.000000000029</v>
      </c>
      <c r="K238" s="136">
        <v>41180.000000000029</v>
      </c>
      <c r="L238" s="137">
        <v>0.7</v>
      </c>
      <c r="M238" s="149"/>
    </row>
    <row r="239" spans="6:13">
      <c r="F239" s="138" t="s">
        <v>47</v>
      </c>
      <c r="G239" s="60">
        <v>2023</v>
      </c>
      <c r="H239" s="139">
        <v>6</v>
      </c>
      <c r="I239" s="140" t="s">
        <v>81</v>
      </c>
      <c r="J239" s="141">
        <v>41180.000000000029</v>
      </c>
      <c r="K239" s="141">
        <v>41480.000000000029</v>
      </c>
      <c r="L239" s="142">
        <v>0.6</v>
      </c>
      <c r="M239" s="149"/>
    </row>
    <row r="240" spans="6:13">
      <c r="F240" s="132" t="s">
        <v>47</v>
      </c>
      <c r="G240" s="133">
        <v>2023</v>
      </c>
      <c r="H240" s="134">
        <v>6</v>
      </c>
      <c r="I240" s="135" t="s">
        <v>81</v>
      </c>
      <c r="J240" s="136">
        <v>41480.000000000029</v>
      </c>
      <c r="K240" s="136">
        <v>41780.000000000029</v>
      </c>
      <c r="L240" s="137">
        <v>0.5</v>
      </c>
      <c r="M240" s="149"/>
    </row>
    <row r="241" spans="6:13">
      <c r="F241" s="138" t="s">
        <v>47</v>
      </c>
      <c r="G241" s="60">
        <v>2023</v>
      </c>
      <c r="H241" s="139">
        <v>6</v>
      </c>
      <c r="I241" s="140" t="s">
        <v>81</v>
      </c>
      <c r="J241" s="141">
        <v>41780.000000000029</v>
      </c>
      <c r="K241" s="141">
        <v>42080.000000000029</v>
      </c>
      <c r="L241" s="142">
        <v>0.4</v>
      </c>
      <c r="M241" s="149"/>
    </row>
    <row r="242" spans="6:13">
      <c r="F242" s="132" t="s">
        <v>47</v>
      </c>
      <c r="G242" s="133">
        <v>2023</v>
      </c>
      <c r="H242" s="134">
        <v>6</v>
      </c>
      <c r="I242" s="135" t="s">
        <v>81</v>
      </c>
      <c r="J242" s="136">
        <v>42080.000000000029</v>
      </c>
      <c r="K242" s="136">
        <v>42380.000000000029</v>
      </c>
      <c r="L242" s="137">
        <v>0.3</v>
      </c>
      <c r="M242" s="149"/>
    </row>
    <row r="243" spans="6:13">
      <c r="F243" s="138" t="s">
        <v>47</v>
      </c>
      <c r="G243" s="60">
        <v>2023</v>
      </c>
      <c r="H243" s="139">
        <v>6</v>
      </c>
      <c r="I243" s="140" t="s">
        <v>81</v>
      </c>
      <c r="J243" s="141">
        <v>42380.000000000029</v>
      </c>
      <c r="K243" s="141">
        <v>42680.000000000029</v>
      </c>
      <c r="L243" s="142">
        <v>0.2</v>
      </c>
      <c r="M243" s="149"/>
    </row>
    <row r="244" spans="6:13">
      <c r="F244" s="132" t="s">
        <v>47</v>
      </c>
      <c r="G244" s="133">
        <v>2023</v>
      </c>
      <c r="H244" s="134">
        <v>6</v>
      </c>
      <c r="I244" s="135" t="s">
        <v>81</v>
      </c>
      <c r="J244" s="136">
        <v>42680.000000000029</v>
      </c>
      <c r="K244" s="136">
        <v>42980.000000000029</v>
      </c>
      <c r="L244" s="137">
        <v>0.1</v>
      </c>
      <c r="M244" s="149"/>
    </row>
    <row r="245" spans="6:13">
      <c r="F245" s="138" t="s">
        <v>47</v>
      </c>
      <c r="G245" s="60">
        <v>2023</v>
      </c>
      <c r="H245" s="139">
        <v>6</v>
      </c>
      <c r="I245" s="140" t="s">
        <v>81</v>
      </c>
      <c r="J245" s="141">
        <v>42980.000000000029</v>
      </c>
      <c r="K245" s="141"/>
      <c r="L245" s="142">
        <v>0</v>
      </c>
      <c r="M245" s="149"/>
    </row>
    <row r="246" spans="6:13">
      <c r="F246" s="132" t="s">
        <v>47</v>
      </c>
      <c r="G246" s="133">
        <v>2023</v>
      </c>
      <c r="H246" s="134">
        <v>6</v>
      </c>
      <c r="I246" s="135" t="s">
        <v>363</v>
      </c>
      <c r="J246" s="136">
        <v>0</v>
      </c>
      <c r="K246" s="136">
        <v>40280.000000000029</v>
      </c>
      <c r="L246" s="137">
        <v>1</v>
      </c>
      <c r="M246" s="149"/>
    </row>
    <row r="247" spans="6:13">
      <c r="F247" s="138" t="s">
        <v>47</v>
      </c>
      <c r="G247" s="60">
        <v>2023</v>
      </c>
      <c r="H247" s="139">
        <v>6</v>
      </c>
      <c r="I247" s="140" t="s">
        <v>363</v>
      </c>
      <c r="J247" s="141">
        <v>40280.000000000029</v>
      </c>
      <c r="K247" s="141">
        <v>40580.000000000029</v>
      </c>
      <c r="L247" s="142">
        <v>0.9</v>
      </c>
      <c r="M247" s="149"/>
    </row>
    <row r="248" spans="6:13">
      <c r="F248" s="132" t="s">
        <v>47</v>
      </c>
      <c r="G248" s="133">
        <v>2023</v>
      </c>
      <c r="H248" s="134">
        <v>6</v>
      </c>
      <c r="I248" s="135" t="s">
        <v>363</v>
      </c>
      <c r="J248" s="136">
        <v>40580.000000000029</v>
      </c>
      <c r="K248" s="136">
        <v>40880.000000000029</v>
      </c>
      <c r="L248" s="137">
        <v>0.8</v>
      </c>
      <c r="M248" s="149"/>
    </row>
    <row r="249" spans="6:13">
      <c r="F249" s="138" t="s">
        <v>47</v>
      </c>
      <c r="G249" s="60">
        <v>2023</v>
      </c>
      <c r="H249" s="139">
        <v>6</v>
      </c>
      <c r="I249" s="140" t="s">
        <v>363</v>
      </c>
      <c r="J249" s="141">
        <v>40880.000000000029</v>
      </c>
      <c r="K249" s="141">
        <v>41180.000000000029</v>
      </c>
      <c r="L249" s="142">
        <v>0.7</v>
      </c>
      <c r="M249" s="149"/>
    </row>
    <row r="250" spans="6:13">
      <c r="F250" s="132" t="s">
        <v>47</v>
      </c>
      <c r="G250" s="133">
        <v>2023</v>
      </c>
      <c r="H250" s="134">
        <v>6</v>
      </c>
      <c r="I250" s="135" t="s">
        <v>363</v>
      </c>
      <c r="J250" s="136">
        <v>41180.000000000029</v>
      </c>
      <c r="K250" s="136">
        <v>41480.000000000029</v>
      </c>
      <c r="L250" s="137">
        <v>0.6</v>
      </c>
      <c r="M250" s="149"/>
    </row>
    <row r="251" spans="6:13">
      <c r="F251" s="138" t="s">
        <v>47</v>
      </c>
      <c r="G251" s="60">
        <v>2023</v>
      </c>
      <c r="H251" s="139">
        <v>6</v>
      </c>
      <c r="I251" s="140" t="s">
        <v>363</v>
      </c>
      <c r="J251" s="141">
        <v>41480.000000000029</v>
      </c>
      <c r="K251" s="141">
        <v>41780.000000000029</v>
      </c>
      <c r="L251" s="142">
        <v>0.5</v>
      </c>
      <c r="M251" s="149"/>
    </row>
    <row r="252" spans="6:13">
      <c r="F252" s="132" t="s">
        <v>47</v>
      </c>
      <c r="G252" s="133">
        <v>2023</v>
      </c>
      <c r="H252" s="134">
        <v>6</v>
      </c>
      <c r="I252" s="135" t="s">
        <v>363</v>
      </c>
      <c r="J252" s="136">
        <v>41780.000000000029</v>
      </c>
      <c r="K252" s="136">
        <v>42080.000000000029</v>
      </c>
      <c r="L252" s="137">
        <v>0.4</v>
      </c>
      <c r="M252" s="149"/>
    </row>
    <row r="253" spans="6:13">
      <c r="F253" s="138" t="s">
        <v>47</v>
      </c>
      <c r="G253" s="60">
        <v>2023</v>
      </c>
      <c r="H253" s="139">
        <v>6</v>
      </c>
      <c r="I253" s="140" t="s">
        <v>363</v>
      </c>
      <c r="J253" s="141">
        <v>42080.000000000029</v>
      </c>
      <c r="K253" s="141">
        <v>42380.000000000029</v>
      </c>
      <c r="L253" s="142">
        <v>0.3</v>
      </c>
      <c r="M253" s="149"/>
    </row>
    <row r="254" spans="6:13">
      <c r="F254" s="132" t="s">
        <v>47</v>
      </c>
      <c r="G254" s="133">
        <v>2023</v>
      </c>
      <c r="H254" s="134">
        <v>6</v>
      </c>
      <c r="I254" s="135" t="s">
        <v>363</v>
      </c>
      <c r="J254" s="136">
        <v>42380.000000000029</v>
      </c>
      <c r="K254" s="136">
        <v>42680.000000000029</v>
      </c>
      <c r="L254" s="137">
        <v>0.2</v>
      </c>
      <c r="M254" s="149"/>
    </row>
    <row r="255" spans="6:13">
      <c r="F255" s="138" t="s">
        <v>47</v>
      </c>
      <c r="G255" s="60">
        <v>2023</v>
      </c>
      <c r="H255" s="139">
        <v>6</v>
      </c>
      <c r="I255" s="140" t="s">
        <v>363</v>
      </c>
      <c r="J255" s="141">
        <v>42680.000000000029</v>
      </c>
      <c r="K255" s="141">
        <v>42980.000000000029</v>
      </c>
      <c r="L255" s="142">
        <v>0.1</v>
      </c>
      <c r="M255" s="149"/>
    </row>
    <row r="256" spans="6:13">
      <c r="F256" s="132" t="s">
        <v>47</v>
      </c>
      <c r="G256" s="133">
        <v>2023</v>
      </c>
      <c r="H256" s="134">
        <v>6</v>
      </c>
      <c r="I256" s="135" t="s">
        <v>363</v>
      </c>
      <c r="J256" s="136">
        <v>42980.000000000029</v>
      </c>
      <c r="K256" s="136"/>
      <c r="L256" s="137">
        <v>0</v>
      </c>
      <c r="M256" s="149"/>
    </row>
    <row r="257" spans="6:13">
      <c r="F257" s="138" t="s">
        <v>47</v>
      </c>
      <c r="G257" s="60">
        <v>2023</v>
      </c>
      <c r="H257" s="139">
        <v>6</v>
      </c>
      <c r="I257" s="140" t="s">
        <v>364</v>
      </c>
      <c r="J257" s="141">
        <v>0</v>
      </c>
      <c r="K257" s="141">
        <v>40280.000000000029</v>
      </c>
      <c r="L257" s="142">
        <v>1</v>
      </c>
      <c r="M257" s="149"/>
    </row>
    <row r="258" spans="6:13">
      <c r="F258" s="132" t="s">
        <v>47</v>
      </c>
      <c r="G258" s="133">
        <v>2023</v>
      </c>
      <c r="H258" s="134">
        <v>6</v>
      </c>
      <c r="I258" s="135" t="s">
        <v>364</v>
      </c>
      <c r="J258" s="136">
        <v>40280.000000000029</v>
      </c>
      <c r="K258" s="136">
        <v>40580.000000000029</v>
      </c>
      <c r="L258" s="137">
        <v>0.9</v>
      </c>
      <c r="M258" s="149"/>
    </row>
    <row r="259" spans="6:13">
      <c r="F259" s="138" t="s">
        <v>47</v>
      </c>
      <c r="G259" s="60">
        <v>2023</v>
      </c>
      <c r="H259" s="139">
        <v>6</v>
      </c>
      <c r="I259" s="140" t="s">
        <v>364</v>
      </c>
      <c r="J259" s="141">
        <v>40580.000000000029</v>
      </c>
      <c r="K259" s="141">
        <v>40880.000000000029</v>
      </c>
      <c r="L259" s="142">
        <v>0.8</v>
      </c>
      <c r="M259" s="149"/>
    </row>
    <row r="260" spans="6:13">
      <c r="F260" s="132" t="s">
        <v>47</v>
      </c>
      <c r="G260" s="133">
        <v>2023</v>
      </c>
      <c r="H260" s="134">
        <v>6</v>
      </c>
      <c r="I260" s="135" t="s">
        <v>364</v>
      </c>
      <c r="J260" s="136">
        <v>40880.000000000029</v>
      </c>
      <c r="K260" s="136">
        <v>41180.000000000029</v>
      </c>
      <c r="L260" s="137">
        <v>0.7</v>
      </c>
      <c r="M260" s="149"/>
    </row>
    <row r="261" spans="6:13">
      <c r="F261" s="138" t="s">
        <v>47</v>
      </c>
      <c r="G261" s="60">
        <v>2023</v>
      </c>
      <c r="H261" s="139">
        <v>6</v>
      </c>
      <c r="I261" s="140" t="s">
        <v>364</v>
      </c>
      <c r="J261" s="141">
        <v>41180.000000000029</v>
      </c>
      <c r="K261" s="141">
        <v>41480.000000000029</v>
      </c>
      <c r="L261" s="142">
        <v>0.6</v>
      </c>
      <c r="M261" s="149"/>
    </row>
    <row r="262" spans="6:13">
      <c r="F262" s="132" t="s">
        <v>47</v>
      </c>
      <c r="G262" s="133">
        <v>2023</v>
      </c>
      <c r="H262" s="134">
        <v>6</v>
      </c>
      <c r="I262" s="135" t="s">
        <v>364</v>
      </c>
      <c r="J262" s="136">
        <v>41480.000000000029</v>
      </c>
      <c r="K262" s="136">
        <v>41780.000000000029</v>
      </c>
      <c r="L262" s="137">
        <v>0.5</v>
      </c>
      <c r="M262" s="149"/>
    </row>
    <row r="263" spans="6:13">
      <c r="F263" s="138" t="s">
        <v>47</v>
      </c>
      <c r="G263" s="60">
        <v>2023</v>
      </c>
      <c r="H263" s="139">
        <v>6</v>
      </c>
      <c r="I263" s="140" t="s">
        <v>364</v>
      </c>
      <c r="J263" s="141">
        <v>41780.000000000029</v>
      </c>
      <c r="K263" s="141">
        <v>42080.000000000029</v>
      </c>
      <c r="L263" s="142">
        <v>0.4</v>
      </c>
      <c r="M263" s="149"/>
    </row>
    <row r="264" spans="6:13">
      <c r="F264" s="132" t="s">
        <v>47</v>
      </c>
      <c r="G264" s="133">
        <v>2023</v>
      </c>
      <c r="H264" s="134">
        <v>6</v>
      </c>
      <c r="I264" s="135" t="s">
        <v>364</v>
      </c>
      <c r="J264" s="136">
        <v>42080.000000000029</v>
      </c>
      <c r="K264" s="136">
        <v>42380.000000000029</v>
      </c>
      <c r="L264" s="137">
        <v>0.3</v>
      </c>
      <c r="M264" s="149"/>
    </row>
    <row r="265" spans="6:13">
      <c r="F265" s="138" t="s">
        <v>47</v>
      </c>
      <c r="G265" s="60">
        <v>2023</v>
      </c>
      <c r="H265" s="139">
        <v>6</v>
      </c>
      <c r="I265" s="140" t="s">
        <v>364</v>
      </c>
      <c r="J265" s="141">
        <v>42380.000000000029</v>
      </c>
      <c r="K265" s="141">
        <v>42680.000000000029</v>
      </c>
      <c r="L265" s="142">
        <v>0.2</v>
      </c>
      <c r="M265" s="149"/>
    </row>
    <row r="266" spans="6:13">
      <c r="F266" s="132" t="s">
        <v>47</v>
      </c>
      <c r="G266" s="133">
        <v>2023</v>
      </c>
      <c r="H266" s="134">
        <v>6</v>
      </c>
      <c r="I266" s="135" t="s">
        <v>364</v>
      </c>
      <c r="J266" s="136">
        <v>42680.000000000029</v>
      </c>
      <c r="K266" s="136">
        <v>42980.000000000029</v>
      </c>
      <c r="L266" s="137">
        <v>0.1</v>
      </c>
      <c r="M266" s="149"/>
    </row>
    <row r="267" spans="6:13">
      <c r="F267" s="138" t="s">
        <v>47</v>
      </c>
      <c r="G267" s="60">
        <v>2023</v>
      </c>
      <c r="H267" s="139">
        <v>6</v>
      </c>
      <c r="I267" s="140" t="s">
        <v>364</v>
      </c>
      <c r="J267" s="141">
        <v>42980.000000000029</v>
      </c>
      <c r="K267" s="141"/>
      <c r="L267" s="142">
        <v>0</v>
      </c>
      <c r="M267" s="149"/>
    </row>
    <row r="268" spans="6:13">
      <c r="F268" s="132" t="s">
        <v>47</v>
      </c>
      <c r="G268" s="133">
        <v>2023</v>
      </c>
      <c r="H268" s="134">
        <v>7</v>
      </c>
      <c r="I268" s="135" t="s">
        <v>362</v>
      </c>
      <c r="J268" s="136">
        <v>0</v>
      </c>
      <c r="K268" s="136">
        <v>45420.000000000029</v>
      </c>
      <c r="L268" s="137">
        <v>1</v>
      </c>
      <c r="M268" s="149"/>
    </row>
    <row r="269" spans="6:13">
      <c r="F269" s="138" t="s">
        <v>47</v>
      </c>
      <c r="G269" s="60">
        <v>2023</v>
      </c>
      <c r="H269" s="139">
        <v>7</v>
      </c>
      <c r="I269" s="140" t="s">
        <v>362</v>
      </c>
      <c r="J269" s="141">
        <v>45420.000000000029</v>
      </c>
      <c r="K269" s="141">
        <v>45720.000000000029</v>
      </c>
      <c r="L269" s="142">
        <v>0.9</v>
      </c>
      <c r="M269" s="149"/>
    </row>
    <row r="270" spans="6:13">
      <c r="F270" s="132" t="s">
        <v>47</v>
      </c>
      <c r="G270" s="133">
        <v>2023</v>
      </c>
      <c r="H270" s="134">
        <v>7</v>
      </c>
      <c r="I270" s="135" t="s">
        <v>362</v>
      </c>
      <c r="J270" s="136">
        <v>45720.000000000029</v>
      </c>
      <c r="K270" s="136">
        <v>46020.000000000029</v>
      </c>
      <c r="L270" s="137">
        <v>0.8</v>
      </c>
      <c r="M270" s="149"/>
    </row>
    <row r="271" spans="6:13">
      <c r="F271" s="138" t="s">
        <v>47</v>
      </c>
      <c r="G271" s="60">
        <v>2023</v>
      </c>
      <c r="H271" s="139">
        <v>7</v>
      </c>
      <c r="I271" s="140" t="s">
        <v>362</v>
      </c>
      <c r="J271" s="141">
        <v>46020.000000000029</v>
      </c>
      <c r="K271" s="141">
        <v>46320.000000000029</v>
      </c>
      <c r="L271" s="142">
        <v>0.7</v>
      </c>
      <c r="M271" s="149"/>
    </row>
    <row r="272" spans="6:13">
      <c r="F272" s="132" t="s">
        <v>47</v>
      </c>
      <c r="G272" s="133">
        <v>2023</v>
      </c>
      <c r="H272" s="134">
        <v>7</v>
      </c>
      <c r="I272" s="135" t="s">
        <v>362</v>
      </c>
      <c r="J272" s="136">
        <v>46320.000000000029</v>
      </c>
      <c r="K272" s="136">
        <v>46620.000000000029</v>
      </c>
      <c r="L272" s="137">
        <v>0.6</v>
      </c>
      <c r="M272" s="149"/>
    </row>
    <row r="273" spans="6:13">
      <c r="F273" s="138" t="s">
        <v>47</v>
      </c>
      <c r="G273" s="60">
        <v>2023</v>
      </c>
      <c r="H273" s="139">
        <v>7</v>
      </c>
      <c r="I273" s="140" t="s">
        <v>362</v>
      </c>
      <c r="J273" s="141">
        <v>46620.000000000029</v>
      </c>
      <c r="K273" s="141">
        <v>46920.000000000029</v>
      </c>
      <c r="L273" s="142">
        <v>0.5</v>
      </c>
      <c r="M273" s="149"/>
    </row>
    <row r="274" spans="6:13">
      <c r="F274" s="132" t="s">
        <v>47</v>
      </c>
      <c r="G274" s="133">
        <v>2023</v>
      </c>
      <c r="H274" s="134">
        <v>7</v>
      </c>
      <c r="I274" s="135" t="s">
        <v>362</v>
      </c>
      <c r="J274" s="136">
        <v>46920.000000000029</v>
      </c>
      <c r="K274" s="136">
        <v>47220.000000000029</v>
      </c>
      <c r="L274" s="137">
        <v>0.4</v>
      </c>
      <c r="M274" s="149"/>
    </row>
    <row r="275" spans="6:13">
      <c r="F275" s="138" t="s">
        <v>47</v>
      </c>
      <c r="G275" s="60">
        <v>2023</v>
      </c>
      <c r="H275" s="139">
        <v>7</v>
      </c>
      <c r="I275" s="140" t="s">
        <v>362</v>
      </c>
      <c r="J275" s="141">
        <v>47220.000000000029</v>
      </c>
      <c r="K275" s="141">
        <v>47520.000000000029</v>
      </c>
      <c r="L275" s="142">
        <v>0.3</v>
      </c>
      <c r="M275" s="149"/>
    </row>
    <row r="276" spans="6:13">
      <c r="F276" s="132" t="s">
        <v>47</v>
      </c>
      <c r="G276" s="133">
        <v>2023</v>
      </c>
      <c r="H276" s="134">
        <v>7</v>
      </c>
      <c r="I276" s="135" t="s">
        <v>362</v>
      </c>
      <c r="J276" s="136">
        <v>47520.000000000029</v>
      </c>
      <c r="K276" s="136">
        <v>47820.000000000029</v>
      </c>
      <c r="L276" s="137">
        <v>0.2</v>
      </c>
      <c r="M276" s="149"/>
    </row>
    <row r="277" spans="6:13">
      <c r="F277" s="138" t="s">
        <v>47</v>
      </c>
      <c r="G277" s="60">
        <v>2023</v>
      </c>
      <c r="H277" s="139">
        <v>7</v>
      </c>
      <c r="I277" s="140" t="s">
        <v>362</v>
      </c>
      <c r="J277" s="141">
        <v>47820.000000000029</v>
      </c>
      <c r="K277" s="141">
        <v>48120.000000000029</v>
      </c>
      <c r="L277" s="142">
        <v>0.1</v>
      </c>
      <c r="M277" s="149"/>
    </row>
    <row r="278" spans="6:13">
      <c r="F278" s="132" t="s">
        <v>47</v>
      </c>
      <c r="G278" s="133">
        <v>2023</v>
      </c>
      <c r="H278" s="134">
        <v>7</v>
      </c>
      <c r="I278" s="135" t="s">
        <v>362</v>
      </c>
      <c r="J278" s="136">
        <v>48120.000000000029</v>
      </c>
      <c r="K278" s="136"/>
      <c r="L278" s="137">
        <v>0</v>
      </c>
      <c r="M278" s="149"/>
    </row>
    <row r="279" spans="6:13">
      <c r="F279" s="138" t="s">
        <v>47</v>
      </c>
      <c r="G279" s="60">
        <v>2023</v>
      </c>
      <c r="H279" s="139">
        <v>7</v>
      </c>
      <c r="I279" s="140" t="s">
        <v>81</v>
      </c>
      <c r="J279" s="141">
        <v>0</v>
      </c>
      <c r="K279" s="141">
        <v>45420.000000000029</v>
      </c>
      <c r="L279" s="142">
        <v>1</v>
      </c>
      <c r="M279" s="149"/>
    </row>
    <row r="280" spans="6:13">
      <c r="F280" s="132" t="s">
        <v>47</v>
      </c>
      <c r="G280" s="133">
        <v>2023</v>
      </c>
      <c r="H280" s="134">
        <v>7</v>
      </c>
      <c r="I280" s="135" t="s">
        <v>81</v>
      </c>
      <c r="J280" s="136">
        <v>45420.000000000029</v>
      </c>
      <c r="K280" s="136">
        <v>45720.000000000029</v>
      </c>
      <c r="L280" s="137">
        <v>0.9</v>
      </c>
      <c r="M280" s="149"/>
    </row>
    <row r="281" spans="6:13">
      <c r="F281" s="138" t="s">
        <v>47</v>
      </c>
      <c r="G281" s="60">
        <v>2023</v>
      </c>
      <c r="H281" s="139">
        <v>7</v>
      </c>
      <c r="I281" s="140" t="s">
        <v>81</v>
      </c>
      <c r="J281" s="141">
        <v>45720.000000000029</v>
      </c>
      <c r="K281" s="141">
        <v>46020.000000000029</v>
      </c>
      <c r="L281" s="142">
        <v>0.8</v>
      </c>
      <c r="M281" s="149"/>
    </row>
    <row r="282" spans="6:13">
      <c r="F282" s="132" t="s">
        <v>47</v>
      </c>
      <c r="G282" s="133">
        <v>2023</v>
      </c>
      <c r="H282" s="134">
        <v>7</v>
      </c>
      <c r="I282" s="135" t="s">
        <v>81</v>
      </c>
      <c r="J282" s="136">
        <v>46020.000000000029</v>
      </c>
      <c r="K282" s="136">
        <v>46320.000000000029</v>
      </c>
      <c r="L282" s="137">
        <v>0.7</v>
      </c>
      <c r="M282" s="149"/>
    </row>
    <row r="283" spans="6:13">
      <c r="F283" s="138" t="s">
        <v>47</v>
      </c>
      <c r="G283" s="60">
        <v>2023</v>
      </c>
      <c r="H283" s="139">
        <v>7</v>
      </c>
      <c r="I283" s="140" t="s">
        <v>81</v>
      </c>
      <c r="J283" s="141">
        <v>46320.000000000029</v>
      </c>
      <c r="K283" s="141">
        <v>46620.000000000029</v>
      </c>
      <c r="L283" s="142">
        <v>0.6</v>
      </c>
      <c r="M283" s="149"/>
    </row>
    <row r="284" spans="6:13">
      <c r="F284" s="132" t="s">
        <v>47</v>
      </c>
      <c r="G284" s="133">
        <v>2023</v>
      </c>
      <c r="H284" s="134">
        <v>7</v>
      </c>
      <c r="I284" s="135" t="s">
        <v>81</v>
      </c>
      <c r="J284" s="136">
        <v>46620.000000000029</v>
      </c>
      <c r="K284" s="136">
        <v>46920.000000000029</v>
      </c>
      <c r="L284" s="137">
        <v>0.5</v>
      </c>
      <c r="M284" s="149"/>
    </row>
    <row r="285" spans="6:13">
      <c r="F285" s="138" t="s">
        <v>47</v>
      </c>
      <c r="G285" s="60">
        <v>2023</v>
      </c>
      <c r="H285" s="139">
        <v>7</v>
      </c>
      <c r="I285" s="140" t="s">
        <v>81</v>
      </c>
      <c r="J285" s="141">
        <v>46920.000000000029</v>
      </c>
      <c r="K285" s="141">
        <v>47220.000000000029</v>
      </c>
      <c r="L285" s="142">
        <v>0.4</v>
      </c>
      <c r="M285" s="149"/>
    </row>
    <row r="286" spans="6:13">
      <c r="F286" s="132" t="s">
        <v>47</v>
      </c>
      <c r="G286" s="133">
        <v>2023</v>
      </c>
      <c r="H286" s="134">
        <v>7</v>
      </c>
      <c r="I286" s="135" t="s">
        <v>81</v>
      </c>
      <c r="J286" s="136">
        <v>47220.000000000029</v>
      </c>
      <c r="K286" s="136">
        <v>47520.000000000029</v>
      </c>
      <c r="L286" s="137">
        <v>0.3</v>
      </c>
      <c r="M286" s="149"/>
    </row>
    <row r="287" spans="6:13">
      <c r="F287" s="138" t="s">
        <v>47</v>
      </c>
      <c r="G287" s="60">
        <v>2023</v>
      </c>
      <c r="H287" s="139">
        <v>7</v>
      </c>
      <c r="I287" s="140" t="s">
        <v>81</v>
      </c>
      <c r="J287" s="141">
        <v>47520.000000000029</v>
      </c>
      <c r="K287" s="141">
        <v>47820.000000000029</v>
      </c>
      <c r="L287" s="142">
        <v>0.2</v>
      </c>
      <c r="M287" s="149"/>
    </row>
    <row r="288" spans="6:13">
      <c r="F288" s="132" t="s">
        <v>47</v>
      </c>
      <c r="G288" s="133">
        <v>2023</v>
      </c>
      <c r="H288" s="134">
        <v>7</v>
      </c>
      <c r="I288" s="135" t="s">
        <v>81</v>
      </c>
      <c r="J288" s="136">
        <v>47820.000000000029</v>
      </c>
      <c r="K288" s="136">
        <v>48120.000000000029</v>
      </c>
      <c r="L288" s="137">
        <v>0.1</v>
      </c>
      <c r="M288" s="149"/>
    </row>
    <row r="289" spans="6:13">
      <c r="F289" s="138" t="s">
        <v>47</v>
      </c>
      <c r="G289" s="60">
        <v>2023</v>
      </c>
      <c r="H289" s="139">
        <v>7</v>
      </c>
      <c r="I289" s="140" t="s">
        <v>81</v>
      </c>
      <c r="J289" s="141">
        <v>48120.000000000029</v>
      </c>
      <c r="K289" s="141"/>
      <c r="L289" s="142">
        <v>0</v>
      </c>
      <c r="M289" s="149"/>
    </row>
    <row r="290" spans="6:13">
      <c r="F290" s="132" t="s">
        <v>47</v>
      </c>
      <c r="G290" s="133">
        <v>2023</v>
      </c>
      <c r="H290" s="134">
        <v>7</v>
      </c>
      <c r="I290" s="135" t="s">
        <v>363</v>
      </c>
      <c r="J290" s="136">
        <v>0</v>
      </c>
      <c r="K290" s="136">
        <v>45420.000000000029</v>
      </c>
      <c r="L290" s="137">
        <v>1</v>
      </c>
      <c r="M290" s="149"/>
    </row>
    <row r="291" spans="6:13">
      <c r="F291" s="138" t="s">
        <v>47</v>
      </c>
      <c r="G291" s="60">
        <v>2023</v>
      </c>
      <c r="H291" s="139">
        <v>7</v>
      </c>
      <c r="I291" s="140" t="s">
        <v>363</v>
      </c>
      <c r="J291" s="141">
        <v>45420.000000000029</v>
      </c>
      <c r="K291" s="141">
        <v>45720.000000000029</v>
      </c>
      <c r="L291" s="142">
        <v>0.9</v>
      </c>
      <c r="M291" s="149"/>
    </row>
    <row r="292" spans="6:13">
      <c r="F292" s="132" t="s">
        <v>47</v>
      </c>
      <c r="G292" s="133">
        <v>2023</v>
      </c>
      <c r="H292" s="134">
        <v>7</v>
      </c>
      <c r="I292" s="135" t="s">
        <v>363</v>
      </c>
      <c r="J292" s="136">
        <v>45720.000000000029</v>
      </c>
      <c r="K292" s="136">
        <v>46020.000000000029</v>
      </c>
      <c r="L292" s="137">
        <v>0.8</v>
      </c>
      <c r="M292" s="149"/>
    </row>
    <row r="293" spans="6:13">
      <c r="F293" s="138" t="s">
        <v>47</v>
      </c>
      <c r="G293" s="60">
        <v>2023</v>
      </c>
      <c r="H293" s="139">
        <v>7</v>
      </c>
      <c r="I293" s="140" t="s">
        <v>363</v>
      </c>
      <c r="J293" s="141">
        <v>46020.000000000029</v>
      </c>
      <c r="K293" s="141">
        <v>46320.000000000029</v>
      </c>
      <c r="L293" s="142">
        <v>0.7</v>
      </c>
      <c r="M293" s="149"/>
    </row>
    <row r="294" spans="6:13">
      <c r="F294" s="132" t="s">
        <v>47</v>
      </c>
      <c r="G294" s="133">
        <v>2023</v>
      </c>
      <c r="H294" s="134">
        <v>7</v>
      </c>
      <c r="I294" s="135" t="s">
        <v>363</v>
      </c>
      <c r="J294" s="136">
        <v>46320.000000000029</v>
      </c>
      <c r="K294" s="136">
        <v>46620.000000000029</v>
      </c>
      <c r="L294" s="137">
        <v>0.6</v>
      </c>
      <c r="M294" s="149"/>
    </row>
    <row r="295" spans="6:13">
      <c r="F295" s="138" t="s">
        <v>47</v>
      </c>
      <c r="G295" s="60">
        <v>2023</v>
      </c>
      <c r="H295" s="139">
        <v>7</v>
      </c>
      <c r="I295" s="140" t="s">
        <v>363</v>
      </c>
      <c r="J295" s="141">
        <v>46620.000000000029</v>
      </c>
      <c r="K295" s="141">
        <v>46920.000000000029</v>
      </c>
      <c r="L295" s="142">
        <v>0.5</v>
      </c>
      <c r="M295" s="149"/>
    </row>
    <row r="296" spans="6:13">
      <c r="F296" s="132" t="s">
        <v>47</v>
      </c>
      <c r="G296" s="133">
        <v>2023</v>
      </c>
      <c r="H296" s="134">
        <v>7</v>
      </c>
      <c r="I296" s="135" t="s">
        <v>363</v>
      </c>
      <c r="J296" s="136">
        <v>46920.000000000029</v>
      </c>
      <c r="K296" s="136">
        <v>47220.000000000029</v>
      </c>
      <c r="L296" s="137">
        <v>0.4</v>
      </c>
      <c r="M296" s="149"/>
    </row>
    <row r="297" spans="6:13">
      <c r="F297" s="138" t="s">
        <v>47</v>
      </c>
      <c r="G297" s="60">
        <v>2023</v>
      </c>
      <c r="H297" s="139">
        <v>7</v>
      </c>
      <c r="I297" s="140" t="s">
        <v>363</v>
      </c>
      <c r="J297" s="141">
        <v>47220.000000000029</v>
      </c>
      <c r="K297" s="141">
        <v>47520.000000000029</v>
      </c>
      <c r="L297" s="142">
        <v>0.3</v>
      </c>
      <c r="M297" s="149"/>
    </row>
    <row r="298" spans="6:13">
      <c r="F298" s="132" t="s">
        <v>47</v>
      </c>
      <c r="G298" s="133">
        <v>2023</v>
      </c>
      <c r="H298" s="134">
        <v>7</v>
      </c>
      <c r="I298" s="135" t="s">
        <v>363</v>
      </c>
      <c r="J298" s="136">
        <v>47520.000000000029</v>
      </c>
      <c r="K298" s="136">
        <v>47820.000000000029</v>
      </c>
      <c r="L298" s="137">
        <v>0.2</v>
      </c>
      <c r="M298" s="149"/>
    </row>
    <row r="299" spans="6:13">
      <c r="F299" s="138" t="s">
        <v>47</v>
      </c>
      <c r="G299" s="60">
        <v>2023</v>
      </c>
      <c r="H299" s="139">
        <v>7</v>
      </c>
      <c r="I299" s="140" t="s">
        <v>363</v>
      </c>
      <c r="J299" s="141">
        <v>47820.000000000029</v>
      </c>
      <c r="K299" s="141">
        <v>48120.000000000029</v>
      </c>
      <c r="L299" s="142">
        <v>0.1</v>
      </c>
      <c r="M299" s="149"/>
    </row>
    <row r="300" spans="6:13">
      <c r="F300" s="132" t="s">
        <v>47</v>
      </c>
      <c r="G300" s="133">
        <v>2023</v>
      </c>
      <c r="H300" s="134">
        <v>7</v>
      </c>
      <c r="I300" s="135" t="s">
        <v>363</v>
      </c>
      <c r="J300" s="136">
        <v>48120.000000000029</v>
      </c>
      <c r="K300" s="136"/>
      <c r="L300" s="137">
        <v>0</v>
      </c>
      <c r="M300" s="149"/>
    </row>
    <row r="301" spans="6:13">
      <c r="F301" s="138" t="s">
        <v>47</v>
      </c>
      <c r="G301" s="60">
        <v>2023</v>
      </c>
      <c r="H301" s="139">
        <v>7</v>
      </c>
      <c r="I301" s="140" t="s">
        <v>364</v>
      </c>
      <c r="J301" s="141">
        <v>0</v>
      </c>
      <c r="K301" s="141">
        <v>45420.000000000029</v>
      </c>
      <c r="L301" s="142">
        <v>1</v>
      </c>
      <c r="M301" s="149"/>
    </row>
    <row r="302" spans="6:13">
      <c r="F302" s="132" t="s">
        <v>47</v>
      </c>
      <c r="G302" s="133">
        <v>2023</v>
      </c>
      <c r="H302" s="134">
        <v>7</v>
      </c>
      <c r="I302" s="135" t="s">
        <v>364</v>
      </c>
      <c r="J302" s="136">
        <v>45420.000000000029</v>
      </c>
      <c r="K302" s="136">
        <v>45720.000000000029</v>
      </c>
      <c r="L302" s="137">
        <v>0.9</v>
      </c>
      <c r="M302" s="149"/>
    </row>
    <row r="303" spans="6:13">
      <c r="F303" s="138" t="s">
        <v>47</v>
      </c>
      <c r="G303" s="60">
        <v>2023</v>
      </c>
      <c r="H303" s="139">
        <v>7</v>
      </c>
      <c r="I303" s="140" t="s">
        <v>364</v>
      </c>
      <c r="J303" s="141">
        <v>45720.000000000029</v>
      </c>
      <c r="K303" s="141">
        <v>46020.000000000029</v>
      </c>
      <c r="L303" s="142">
        <v>0.8</v>
      </c>
      <c r="M303" s="149"/>
    </row>
    <row r="304" spans="6:13">
      <c r="F304" s="132" t="s">
        <v>47</v>
      </c>
      <c r="G304" s="133">
        <v>2023</v>
      </c>
      <c r="H304" s="134">
        <v>7</v>
      </c>
      <c r="I304" s="135" t="s">
        <v>364</v>
      </c>
      <c r="J304" s="136">
        <v>46020.000000000029</v>
      </c>
      <c r="K304" s="136">
        <v>46320.000000000029</v>
      </c>
      <c r="L304" s="137">
        <v>0.7</v>
      </c>
      <c r="M304" s="149"/>
    </row>
    <row r="305" spans="6:13">
      <c r="F305" s="138" t="s">
        <v>47</v>
      </c>
      <c r="G305" s="60">
        <v>2023</v>
      </c>
      <c r="H305" s="139">
        <v>7</v>
      </c>
      <c r="I305" s="140" t="s">
        <v>364</v>
      </c>
      <c r="J305" s="141">
        <v>46320.000000000029</v>
      </c>
      <c r="K305" s="141">
        <v>46620.000000000029</v>
      </c>
      <c r="L305" s="142">
        <v>0.6</v>
      </c>
      <c r="M305" s="149"/>
    </row>
    <row r="306" spans="6:13">
      <c r="F306" s="132" t="s">
        <v>47</v>
      </c>
      <c r="G306" s="133">
        <v>2023</v>
      </c>
      <c r="H306" s="134">
        <v>7</v>
      </c>
      <c r="I306" s="135" t="s">
        <v>364</v>
      </c>
      <c r="J306" s="136">
        <v>46620.000000000029</v>
      </c>
      <c r="K306" s="136">
        <v>46920.000000000029</v>
      </c>
      <c r="L306" s="137">
        <v>0.5</v>
      </c>
      <c r="M306" s="149"/>
    </row>
    <row r="307" spans="6:13">
      <c r="F307" s="138" t="s">
        <v>47</v>
      </c>
      <c r="G307" s="60">
        <v>2023</v>
      </c>
      <c r="H307" s="139">
        <v>7</v>
      </c>
      <c r="I307" s="140" t="s">
        <v>364</v>
      </c>
      <c r="J307" s="141">
        <v>46920.000000000029</v>
      </c>
      <c r="K307" s="141">
        <v>47220.000000000029</v>
      </c>
      <c r="L307" s="142">
        <v>0.4</v>
      </c>
      <c r="M307" s="149"/>
    </row>
    <row r="308" spans="6:13">
      <c r="F308" s="132" t="s">
        <v>47</v>
      </c>
      <c r="G308" s="133">
        <v>2023</v>
      </c>
      <c r="H308" s="134">
        <v>7</v>
      </c>
      <c r="I308" s="135" t="s">
        <v>364</v>
      </c>
      <c r="J308" s="136">
        <v>47220.000000000029</v>
      </c>
      <c r="K308" s="136">
        <v>47520.000000000029</v>
      </c>
      <c r="L308" s="137">
        <v>0.3</v>
      </c>
      <c r="M308" s="149"/>
    </row>
    <row r="309" spans="6:13">
      <c r="F309" s="138" t="s">
        <v>47</v>
      </c>
      <c r="G309" s="60">
        <v>2023</v>
      </c>
      <c r="H309" s="139">
        <v>7</v>
      </c>
      <c r="I309" s="140" t="s">
        <v>364</v>
      </c>
      <c r="J309" s="141">
        <v>47520.000000000029</v>
      </c>
      <c r="K309" s="141">
        <v>47820.000000000029</v>
      </c>
      <c r="L309" s="142">
        <v>0.2</v>
      </c>
      <c r="M309" s="149"/>
    </row>
    <row r="310" spans="6:13">
      <c r="F310" s="132" t="s">
        <v>47</v>
      </c>
      <c r="G310" s="133">
        <v>2023</v>
      </c>
      <c r="H310" s="134">
        <v>7</v>
      </c>
      <c r="I310" s="135" t="s">
        <v>364</v>
      </c>
      <c r="J310" s="136">
        <v>47820.000000000029</v>
      </c>
      <c r="K310" s="136">
        <v>48120.000000000029</v>
      </c>
      <c r="L310" s="137">
        <v>0.1</v>
      </c>
      <c r="M310" s="149"/>
    </row>
    <row r="311" spans="6:13">
      <c r="F311" s="138" t="s">
        <v>47</v>
      </c>
      <c r="G311" s="60">
        <v>2023</v>
      </c>
      <c r="H311" s="139">
        <v>7</v>
      </c>
      <c r="I311" s="140" t="s">
        <v>364</v>
      </c>
      <c r="J311" s="141">
        <v>48120.000000000029</v>
      </c>
      <c r="K311" s="141"/>
      <c r="L311" s="142">
        <v>0</v>
      </c>
      <c r="M311" s="149"/>
    </row>
    <row r="312" spans="6:13">
      <c r="F312" s="132" t="s">
        <v>47</v>
      </c>
      <c r="G312" s="133">
        <v>2023</v>
      </c>
      <c r="H312" s="134">
        <v>8</v>
      </c>
      <c r="I312" s="135" t="s">
        <v>362</v>
      </c>
      <c r="J312" s="136">
        <v>0</v>
      </c>
      <c r="K312" s="136">
        <v>50560.000000000036</v>
      </c>
      <c r="L312" s="137">
        <v>1</v>
      </c>
      <c r="M312" s="149"/>
    </row>
    <row r="313" spans="6:13">
      <c r="F313" s="138" t="s">
        <v>47</v>
      </c>
      <c r="G313" s="60">
        <v>2023</v>
      </c>
      <c r="H313" s="139">
        <v>8</v>
      </c>
      <c r="I313" s="140" t="s">
        <v>362</v>
      </c>
      <c r="J313" s="141">
        <v>50560.000000000036</v>
      </c>
      <c r="K313" s="141">
        <v>50860.000000000036</v>
      </c>
      <c r="L313" s="142">
        <v>0.9</v>
      </c>
      <c r="M313" s="149"/>
    </row>
    <row r="314" spans="6:13">
      <c r="F314" s="132" t="s">
        <v>47</v>
      </c>
      <c r="G314" s="133">
        <v>2023</v>
      </c>
      <c r="H314" s="134">
        <v>8</v>
      </c>
      <c r="I314" s="135" t="s">
        <v>362</v>
      </c>
      <c r="J314" s="136">
        <v>50860.000000000036</v>
      </c>
      <c r="K314" s="136">
        <v>51160.000000000036</v>
      </c>
      <c r="L314" s="137">
        <v>0.8</v>
      </c>
      <c r="M314" s="149"/>
    </row>
    <row r="315" spans="6:13">
      <c r="F315" s="138" t="s">
        <v>47</v>
      </c>
      <c r="G315" s="60">
        <v>2023</v>
      </c>
      <c r="H315" s="139">
        <v>8</v>
      </c>
      <c r="I315" s="140" t="s">
        <v>362</v>
      </c>
      <c r="J315" s="141">
        <v>51160.000000000036</v>
      </c>
      <c r="K315" s="141">
        <v>51460.000000000036</v>
      </c>
      <c r="L315" s="142">
        <v>0.7</v>
      </c>
      <c r="M315" s="149"/>
    </row>
    <row r="316" spans="6:13">
      <c r="F316" s="132" t="s">
        <v>47</v>
      </c>
      <c r="G316" s="133">
        <v>2023</v>
      </c>
      <c r="H316" s="134">
        <v>8</v>
      </c>
      <c r="I316" s="135" t="s">
        <v>362</v>
      </c>
      <c r="J316" s="136">
        <v>51460.000000000036</v>
      </c>
      <c r="K316" s="136">
        <v>51760.000000000036</v>
      </c>
      <c r="L316" s="137">
        <v>0.6</v>
      </c>
      <c r="M316" s="149"/>
    </row>
    <row r="317" spans="6:13">
      <c r="F317" s="138" t="s">
        <v>47</v>
      </c>
      <c r="G317" s="60">
        <v>2023</v>
      </c>
      <c r="H317" s="139">
        <v>8</v>
      </c>
      <c r="I317" s="140" t="s">
        <v>362</v>
      </c>
      <c r="J317" s="141">
        <v>51760.000000000036</v>
      </c>
      <c r="K317" s="141">
        <v>52060.000000000036</v>
      </c>
      <c r="L317" s="142">
        <v>0.5</v>
      </c>
      <c r="M317" s="149"/>
    </row>
    <row r="318" spans="6:13">
      <c r="F318" s="132" t="s">
        <v>47</v>
      </c>
      <c r="G318" s="133">
        <v>2023</v>
      </c>
      <c r="H318" s="134">
        <v>8</v>
      </c>
      <c r="I318" s="135" t="s">
        <v>362</v>
      </c>
      <c r="J318" s="136">
        <v>52060.000000000036</v>
      </c>
      <c r="K318" s="136">
        <v>52360.000000000036</v>
      </c>
      <c r="L318" s="137">
        <v>0.4</v>
      </c>
      <c r="M318" s="149"/>
    </row>
    <row r="319" spans="6:13">
      <c r="F319" s="138" t="s">
        <v>47</v>
      </c>
      <c r="G319" s="60">
        <v>2023</v>
      </c>
      <c r="H319" s="139">
        <v>8</v>
      </c>
      <c r="I319" s="140" t="s">
        <v>362</v>
      </c>
      <c r="J319" s="141">
        <v>52360.000000000036</v>
      </c>
      <c r="K319" s="141">
        <v>52660.000000000036</v>
      </c>
      <c r="L319" s="142">
        <v>0.3</v>
      </c>
      <c r="M319" s="149"/>
    </row>
    <row r="320" spans="6:13">
      <c r="F320" s="132" t="s">
        <v>47</v>
      </c>
      <c r="G320" s="133">
        <v>2023</v>
      </c>
      <c r="H320" s="134">
        <v>8</v>
      </c>
      <c r="I320" s="135" t="s">
        <v>362</v>
      </c>
      <c r="J320" s="136">
        <v>52660.000000000036</v>
      </c>
      <c r="K320" s="136">
        <v>52960.000000000036</v>
      </c>
      <c r="L320" s="137">
        <v>0.2</v>
      </c>
      <c r="M320" s="149"/>
    </row>
    <row r="321" spans="6:13">
      <c r="F321" s="138" t="s">
        <v>47</v>
      </c>
      <c r="G321" s="60">
        <v>2023</v>
      </c>
      <c r="H321" s="139">
        <v>8</v>
      </c>
      <c r="I321" s="140" t="s">
        <v>362</v>
      </c>
      <c r="J321" s="141">
        <v>52960.000000000036</v>
      </c>
      <c r="K321" s="141">
        <v>53260.000000000036</v>
      </c>
      <c r="L321" s="142">
        <v>0.1</v>
      </c>
      <c r="M321" s="149"/>
    </row>
    <row r="322" spans="6:13">
      <c r="F322" s="132" t="s">
        <v>47</v>
      </c>
      <c r="G322" s="133">
        <v>2023</v>
      </c>
      <c r="H322" s="134">
        <v>8</v>
      </c>
      <c r="I322" s="135" t="s">
        <v>362</v>
      </c>
      <c r="J322" s="136">
        <v>53260.000000000036</v>
      </c>
      <c r="K322" s="136"/>
      <c r="L322" s="137">
        <v>0</v>
      </c>
      <c r="M322" s="149"/>
    </row>
    <row r="323" spans="6:13">
      <c r="F323" s="138" t="s">
        <v>47</v>
      </c>
      <c r="G323" s="60">
        <v>2023</v>
      </c>
      <c r="H323" s="139">
        <v>8</v>
      </c>
      <c r="I323" s="140" t="s">
        <v>81</v>
      </c>
      <c r="J323" s="141">
        <v>0</v>
      </c>
      <c r="K323" s="141">
        <v>50560.000000000036</v>
      </c>
      <c r="L323" s="142">
        <v>1</v>
      </c>
      <c r="M323" s="149"/>
    </row>
    <row r="324" spans="6:13">
      <c r="F324" s="132" t="s">
        <v>47</v>
      </c>
      <c r="G324" s="133">
        <v>2023</v>
      </c>
      <c r="H324" s="134">
        <v>8</v>
      </c>
      <c r="I324" s="135" t="s">
        <v>81</v>
      </c>
      <c r="J324" s="136">
        <v>50560.000000000036</v>
      </c>
      <c r="K324" s="136">
        <v>50860.000000000036</v>
      </c>
      <c r="L324" s="137">
        <v>0.9</v>
      </c>
      <c r="M324" s="149"/>
    </row>
    <row r="325" spans="6:13">
      <c r="F325" s="138" t="s">
        <v>47</v>
      </c>
      <c r="G325" s="60">
        <v>2023</v>
      </c>
      <c r="H325" s="139">
        <v>8</v>
      </c>
      <c r="I325" s="140" t="s">
        <v>81</v>
      </c>
      <c r="J325" s="141">
        <v>50860.000000000036</v>
      </c>
      <c r="K325" s="141">
        <v>51160.000000000036</v>
      </c>
      <c r="L325" s="142">
        <v>0.8</v>
      </c>
      <c r="M325" s="149"/>
    </row>
    <row r="326" spans="6:13">
      <c r="F326" s="132" t="s">
        <v>47</v>
      </c>
      <c r="G326" s="133">
        <v>2023</v>
      </c>
      <c r="H326" s="134">
        <v>8</v>
      </c>
      <c r="I326" s="135" t="s">
        <v>81</v>
      </c>
      <c r="J326" s="136">
        <v>51160.000000000036</v>
      </c>
      <c r="K326" s="136">
        <v>51460.000000000036</v>
      </c>
      <c r="L326" s="137">
        <v>0.7</v>
      </c>
      <c r="M326" s="149"/>
    </row>
    <row r="327" spans="6:13">
      <c r="F327" s="138" t="s">
        <v>47</v>
      </c>
      <c r="G327" s="60">
        <v>2023</v>
      </c>
      <c r="H327" s="139">
        <v>8</v>
      </c>
      <c r="I327" s="140" t="s">
        <v>81</v>
      </c>
      <c r="J327" s="141">
        <v>51460.000000000036</v>
      </c>
      <c r="K327" s="141">
        <v>51760.000000000036</v>
      </c>
      <c r="L327" s="142">
        <v>0.6</v>
      </c>
      <c r="M327" s="149"/>
    </row>
    <row r="328" spans="6:13">
      <c r="F328" s="132" t="s">
        <v>47</v>
      </c>
      <c r="G328" s="133">
        <v>2023</v>
      </c>
      <c r="H328" s="134">
        <v>8</v>
      </c>
      <c r="I328" s="135" t="s">
        <v>81</v>
      </c>
      <c r="J328" s="136">
        <v>51760.000000000036</v>
      </c>
      <c r="K328" s="136">
        <v>52060.000000000036</v>
      </c>
      <c r="L328" s="137">
        <v>0.5</v>
      </c>
      <c r="M328" s="149"/>
    </row>
    <row r="329" spans="6:13">
      <c r="F329" s="138" t="s">
        <v>47</v>
      </c>
      <c r="G329" s="60">
        <v>2023</v>
      </c>
      <c r="H329" s="139">
        <v>8</v>
      </c>
      <c r="I329" s="140" t="s">
        <v>81</v>
      </c>
      <c r="J329" s="141">
        <v>52060.000000000036</v>
      </c>
      <c r="K329" s="141">
        <v>52360.000000000036</v>
      </c>
      <c r="L329" s="142">
        <v>0.4</v>
      </c>
      <c r="M329" s="149"/>
    </row>
    <row r="330" spans="6:13">
      <c r="F330" s="132" t="s">
        <v>47</v>
      </c>
      <c r="G330" s="133">
        <v>2023</v>
      </c>
      <c r="H330" s="134">
        <v>8</v>
      </c>
      <c r="I330" s="135" t="s">
        <v>81</v>
      </c>
      <c r="J330" s="136">
        <v>52360.000000000036</v>
      </c>
      <c r="K330" s="136">
        <v>52660.000000000036</v>
      </c>
      <c r="L330" s="137">
        <v>0.3</v>
      </c>
      <c r="M330" s="149"/>
    </row>
    <row r="331" spans="6:13">
      <c r="F331" s="138" t="s">
        <v>47</v>
      </c>
      <c r="G331" s="60">
        <v>2023</v>
      </c>
      <c r="H331" s="139">
        <v>8</v>
      </c>
      <c r="I331" s="140" t="s">
        <v>81</v>
      </c>
      <c r="J331" s="141">
        <v>52660.000000000036</v>
      </c>
      <c r="K331" s="141">
        <v>52960.000000000036</v>
      </c>
      <c r="L331" s="142">
        <v>0.2</v>
      </c>
      <c r="M331" s="149"/>
    </row>
    <row r="332" spans="6:13">
      <c r="F332" s="132" t="s">
        <v>47</v>
      </c>
      <c r="G332" s="133">
        <v>2023</v>
      </c>
      <c r="H332" s="134">
        <v>8</v>
      </c>
      <c r="I332" s="135" t="s">
        <v>81</v>
      </c>
      <c r="J332" s="136">
        <v>52960.000000000036</v>
      </c>
      <c r="K332" s="136">
        <v>53260.000000000036</v>
      </c>
      <c r="L332" s="137">
        <v>0.1</v>
      </c>
      <c r="M332" s="149"/>
    </row>
    <row r="333" spans="6:13">
      <c r="F333" s="138" t="s">
        <v>47</v>
      </c>
      <c r="G333" s="60">
        <v>2023</v>
      </c>
      <c r="H333" s="139">
        <v>8</v>
      </c>
      <c r="I333" s="140" t="s">
        <v>81</v>
      </c>
      <c r="J333" s="141">
        <v>53260.000000000036</v>
      </c>
      <c r="K333" s="141"/>
      <c r="L333" s="142">
        <v>0</v>
      </c>
      <c r="M333" s="149"/>
    </row>
    <row r="334" spans="6:13">
      <c r="F334" s="132" t="s">
        <v>47</v>
      </c>
      <c r="G334" s="133">
        <v>2023</v>
      </c>
      <c r="H334" s="134">
        <v>8</v>
      </c>
      <c r="I334" s="135" t="s">
        <v>363</v>
      </c>
      <c r="J334" s="136">
        <v>0</v>
      </c>
      <c r="K334" s="136">
        <v>50560.000000000036</v>
      </c>
      <c r="L334" s="137">
        <v>1</v>
      </c>
      <c r="M334" s="149"/>
    </row>
    <row r="335" spans="6:13">
      <c r="F335" s="138" t="s">
        <v>47</v>
      </c>
      <c r="G335" s="60">
        <v>2023</v>
      </c>
      <c r="H335" s="139">
        <v>8</v>
      </c>
      <c r="I335" s="140" t="s">
        <v>363</v>
      </c>
      <c r="J335" s="141">
        <v>50560.000000000036</v>
      </c>
      <c r="K335" s="141">
        <v>50860.000000000036</v>
      </c>
      <c r="L335" s="142">
        <v>0.9</v>
      </c>
      <c r="M335" s="149"/>
    </row>
    <row r="336" spans="6:13">
      <c r="F336" s="132" t="s">
        <v>47</v>
      </c>
      <c r="G336" s="133">
        <v>2023</v>
      </c>
      <c r="H336" s="134">
        <v>8</v>
      </c>
      <c r="I336" s="135" t="s">
        <v>363</v>
      </c>
      <c r="J336" s="136">
        <v>50860.000000000036</v>
      </c>
      <c r="K336" s="136">
        <v>51160.000000000036</v>
      </c>
      <c r="L336" s="137">
        <v>0.8</v>
      </c>
      <c r="M336" s="149"/>
    </row>
    <row r="337" spans="6:13">
      <c r="F337" s="138" t="s">
        <v>47</v>
      </c>
      <c r="G337" s="60">
        <v>2023</v>
      </c>
      <c r="H337" s="139">
        <v>8</v>
      </c>
      <c r="I337" s="140" t="s">
        <v>363</v>
      </c>
      <c r="J337" s="141">
        <v>51160.000000000036</v>
      </c>
      <c r="K337" s="141">
        <v>51460.000000000036</v>
      </c>
      <c r="L337" s="142">
        <v>0.7</v>
      </c>
      <c r="M337" s="149"/>
    </row>
    <row r="338" spans="6:13">
      <c r="F338" s="132" t="s">
        <v>47</v>
      </c>
      <c r="G338" s="133">
        <v>2023</v>
      </c>
      <c r="H338" s="134">
        <v>8</v>
      </c>
      <c r="I338" s="135" t="s">
        <v>363</v>
      </c>
      <c r="J338" s="136">
        <v>51460.000000000036</v>
      </c>
      <c r="K338" s="136">
        <v>51760.000000000036</v>
      </c>
      <c r="L338" s="137">
        <v>0.6</v>
      </c>
      <c r="M338" s="149"/>
    </row>
    <row r="339" spans="6:13">
      <c r="F339" s="138" t="s">
        <v>47</v>
      </c>
      <c r="G339" s="60">
        <v>2023</v>
      </c>
      <c r="H339" s="139">
        <v>8</v>
      </c>
      <c r="I339" s="140" t="s">
        <v>363</v>
      </c>
      <c r="J339" s="141">
        <v>51760.000000000036</v>
      </c>
      <c r="K339" s="141">
        <v>52060.000000000036</v>
      </c>
      <c r="L339" s="142">
        <v>0.5</v>
      </c>
      <c r="M339" s="149"/>
    </row>
    <row r="340" spans="6:13">
      <c r="F340" s="132" t="s">
        <v>47</v>
      </c>
      <c r="G340" s="133">
        <v>2023</v>
      </c>
      <c r="H340" s="134">
        <v>8</v>
      </c>
      <c r="I340" s="135" t="s">
        <v>363</v>
      </c>
      <c r="J340" s="136">
        <v>52060.000000000036</v>
      </c>
      <c r="K340" s="136">
        <v>52360.000000000036</v>
      </c>
      <c r="L340" s="137">
        <v>0.4</v>
      </c>
      <c r="M340" s="149"/>
    </row>
    <row r="341" spans="6:13">
      <c r="F341" s="138" t="s">
        <v>47</v>
      </c>
      <c r="G341" s="60">
        <v>2023</v>
      </c>
      <c r="H341" s="139">
        <v>8</v>
      </c>
      <c r="I341" s="140" t="s">
        <v>363</v>
      </c>
      <c r="J341" s="141">
        <v>52360.000000000036</v>
      </c>
      <c r="K341" s="141">
        <v>52660.000000000036</v>
      </c>
      <c r="L341" s="142">
        <v>0.3</v>
      </c>
      <c r="M341" s="149"/>
    </row>
    <row r="342" spans="6:13">
      <c r="F342" s="132" t="s">
        <v>47</v>
      </c>
      <c r="G342" s="133">
        <v>2023</v>
      </c>
      <c r="H342" s="134">
        <v>8</v>
      </c>
      <c r="I342" s="135" t="s">
        <v>363</v>
      </c>
      <c r="J342" s="136">
        <v>52660.000000000036</v>
      </c>
      <c r="K342" s="136">
        <v>52960.000000000036</v>
      </c>
      <c r="L342" s="137">
        <v>0.2</v>
      </c>
      <c r="M342" s="149"/>
    </row>
    <row r="343" spans="6:13">
      <c r="F343" s="138" t="s">
        <v>47</v>
      </c>
      <c r="G343" s="60">
        <v>2023</v>
      </c>
      <c r="H343" s="139">
        <v>8</v>
      </c>
      <c r="I343" s="140" t="s">
        <v>363</v>
      </c>
      <c r="J343" s="141">
        <v>52960.000000000036</v>
      </c>
      <c r="K343" s="141">
        <v>53260.000000000036</v>
      </c>
      <c r="L343" s="142">
        <v>0.1</v>
      </c>
      <c r="M343" s="149"/>
    </row>
    <row r="344" spans="6:13">
      <c r="F344" s="132" t="s">
        <v>47</v>
      </c>
      <c r="G344" s="133">
        <v>2023</v>
      </c>
      <c r="H344" s="134">
        <v>8</v>
      </c>
      <c r="I344" s="135" t="s">
        <v>363</v>
      </c>
      <c r="J344" s="136">
        <v>53260.000000000036</v>
      </c>
      <c r="K344" s="136"/>
      <c r="L344" s="137">
        <v>0</v>
      </c>
      <c r="M344" s="149"/>
    </row>
    <row r="345" spans="6:13">
      <c r="F345" s="138" t="s">
        <v>47</v>
      </c>
      <c r="G345" s="60">
        <v>2023</v>
      </c>
      <c r="H345" s="139">
        <v>8</v>
      </c>
      <c r="I345" s="140" t="s">
        <v>364</v>
      </c>
      <c r="J345" s="141">
        <v>0</v>
      </c>
      <c r="K345" s="141">
        <v>50560.000000000036</v>
      </c>
      <c r="L345" s="142">
        <v>1</v>
      </c>
      <c r="M345" s="149"/>
    </row>
    <row r="346" spans="6:13">
      <c r="F346" s="132" t="s">
        <v>47</v>
      </c>
      <c r="G346" s="133">
        <v>2023</v>
      </c>
      <c r="H346" s="134">
        <v>8</v>
      </c>
      <c r="I346" s="135" t="s">
        <v>364</v>
      </c>
      <c r="J346" s="136">
        <v>50560.000000000036</v>
      </c>
      <c r="K346" s="136">
        <v>50860.000000000036</v>
      </c>
      <c r="L346" s="137">
        <v>0.9</v>
      </c>
      <c r="M346" s="149"/>
    </row>
    <row r="347" spans="6:13">
      <c r="F347" s="138" t="s">
        <v>47</v>
      </c>
      <c r="G347" s="60">
        <v>2023</v>
      </c>
      <c r="H347" s="139">
        <v>8</v>
      </c>
      <c r="I347" s="140" t="s">
        <v>364</v>
      </c>
      <c r="J347" s="141">
        <v>50860.000000000036</v>
      </c>
      <c r="K347" s="141">
        <v>51160.000000000036</v>
      </c>
      <c r="L347" s="142">
        <v>0.8</v>
      </c>
      <c r="M347" s="149"/>
    </row>
    <row r="348" spans="6:13">
      <c r="F348" s="132" t="s">
        <v>47</v>
      </c>
      <c r="G348" s="133">
        <v>2023</v>
      </c>
      <c r="H348" s="134">
        <v>8</v>
      </c>
      <c r="I348" s="135" t="s">
        <v>364</v>
      </c>
      <c r="J348" s="136">
        <v>51160.000000000036</v>
      </c>
      <c r="K348" s="136">
        <v>51460.000000000036</v>
      </c>
      <c r="L348" s="137">
        <v>0.7</v>
      </c>
      <c r="M348" s="149"/>
    </row>
    <row r="349" spans="6:13">
      <c r="F349" s="138" t="s">
        <v>47</v>
      </c>
      <c r="G349" s="60">
        <v>2023</v>
      </c>
      <c r="H349" s="139">
        <v>8</v>
      </c>
      <c r="I349" s="140" t="s">
        <v>364</v>
      </c>
      <c r="J349" s="141">
        <v>51460.000000000036</v>
      </c>
      <c r="K349" s="141">
        <v>51760.000000000036</v>
      </c>
      <c r="L349" s="142">
        <v>0.6</v>
      </c>
      <c r="M349" s="149"/>
    </row>
    <row r="350" spans="6:13">
      <c r="F350" s="132" t="s">
        <v>47</v>
      </c>
      <c r="G350" s="133">
        <v>2023</v>
      </c>
      <c r="H350" s="134">
        <v>8</v>
      </c>
      <c r="I350" s="135" t="s">
        <v>364</v>
      </c>
      <c r="J350" s="136">
        <v>51760.000000000036</v>
      </c>
      <c r="K350" s="136">
        <v>52060.000000000036</v>
      </c>
      <c r="L350" s="137">
        <v>0.5</v>
      </c>
      <c r="M350" s="149"/>
    </row>
    <row r="351" spans="6:13">
      <c r="F351" s="138" t="s">
        <v>47</v>
      </c>
      <c r="G351" s="60">
        <v>2023</v>
      </c>
      <c r="H351" s="139">
        <v>8</v>
      </c>
      <c r="I351" s="140" t="s">
        <v>364</v>
      </c>
      <c r="J351" s="141">
        <v>52060.000000000036</v>
      </c>
      <c r="K351" s="141">
        <v>52360.000000000036</v>
      </c>
      <c r="L351" s="142">
        <v>0.4</v>
      </c>
      <c r="M351" s="149"/>
    </row>
    <row r="352" spans="6:13">
      <c r="F352" s="132" t="s">
        <v>47</v>
      </c>
      <c r="G352" s="133">
        <v>2023</v>
      </c>
      <c r="H352" s="134">
        <v>8</v>
      </c>
      <c r="I352" s="135" t="s">
        <v>364</v>
      </c>
      <c r="J352" s="136">
        <v>52360.000000000036</v>
      </c>
      <c r="K352" s="136">
        <v>52660.000000000036</v>
      </c>
      <c r="L352" s="137">
        <v>0.3</v>
      </c>
      <c r="M352" s="149"/>
    </row>
    <row r="353" spans="6:13">
      <c r="F353" s="138" t="s">
        <v>47</v>
      </c>
      <c r="G353" s="60">
        <v>2023</v>
      </c>
      <c r="H353" s="139">
        <v>8</v>
      </c>
      <c r="I353" s="140" t="s">
        <v>364</v>
      </c>
      <c r="J353" s="141">
        <v>52660.000000000036</v>
      </c>
      <c r="K353" s="141">
        <v>52960.000000000036</v>
      </c>
      <c r="L353" s="142">
        <v>0.2</v>
      </c>
      <c r="M353" s="149"/>
    </row>
    <row r="354" spans="6:13">
      <c r="F354" s="132" t="s">
        <v>47</v>
      </c>
      <c r="G354" s="133">
        <v>2023</v>
      </c>
      <c r="H354" s="134">
        <v>8</v>
      </c>
      <c r="I354" s="135" t="s">
        <v>364</v>
      </c>
      <c r="J354" s="136">
        <v>52960.000000000036</v>
      </c>
      <c r="K354" s="136">
        <v>53260.000000000036</v>
      </c>
      <c r="L354" s="137">
        <v>0.1</v>
      </c>
      <c r="M354" s="149"/>
    </row>
    <row r="355" spans="6:13">
      <c r="F355" s="138" t="s">
        <v>47</v>
      </c>
      <c r="G355" s="60">
        <v>2023</v>
      </c>
      <c r="H355" s="139">
        <v>8</v>
      </c>
      <c r="I355" s="140" t="s">
        <v>364</v>
      </c>
      <c r="J355" s="141">
        <v>53260.000000000036</v>
      </c>
      <c r="K355" s="141"/>
      <c r="L355" s="142">
        <v>0</v>
      </c>
      <c r="M355" s="149"/>
    </row>
    <row r="356" spans="6:13">
      <c r="F356" s="132" t="s">
        <v>47</v>
      </c>
      <c r="G356" s="133">
        <v>2023</v>
      </c>
      <c r="H356" s="134">
        <v>9</v>
      </c>
      <c r="I356" s="135" t="s">
        <v>362</v>
      </c>
      <c r="J356" s="136">
        <v>0</v>
      </c>
      <c r="K356" s="136">
        <v>55700.000000000044</v>
      </c>
      <c r="L356" s="137">
        <v>1</v>
      </c>
      <c r="M356" s="149"/>
    </row>
    <row r="357" spans="6:13">
      <c r="F357" s="138" t="s">
        <v>47</v>
      </c>
      <c r="G357" s="60">
        <v>2023</v>
      </c>
      <c r="H357" s="139">
        <v>9</v>
      </c>
      <c r="I357" s="140" t="s">
        <v>362</v>
      </c>
      <c r="J357" s="141">
        <v>55700.000000000044</v>
      </c>
      <c r="K357" s="141">
        <v>56000.000000000044</v>
      </c>
      <c r="L357" s="142">
        <v>0.9</v>
      </c>
      <c r="M357" s="149"/>
    </row>
    <row r="358" spans="6:13">
      <c r="F358" s="132" t="s">
        <v>47</v>
      </c>
      <c r="G358" s="133">
        <v>2023</v>
      </c>
      <c r="H358" s="134">
        <v>9</v>
      </c>
      <c r="I358" s="135" t="s">
        <v>362</v>
      </c>
      <c r="J358" s="136">
        <v>56000.000000000044</v>
      </c>
      <c r="K358" s="136">
        <v>56300.000000000044</v>
      </c>
      <c r="L358" s="137">
        <v>0.8</v>
      </c>
      <c r="M358" s="149"/>
    </row>
    <row r="359" spans="6:13">
      <c r="F359" s="138" t="s">
        <v>47</v>
      </c>
      <c r="G359" s="60">
        <v>2023</v>
      </c>
      <c r="H359" s="139">
        <v>9</v>
      </c>
      <c r="I359" s="140" t="s">
        <v>362</v>
      </c>
      <c r="J359" s="141">
        <v>56300.000000000044</v>
      </c>
      <c r="K359" s="141">
        <v>56600.000000000044</v>
      </c>
      <c r="L359" s="142">
        <v>0.7</v>
      </c>
      <c r="M359" s="149"/>
    </row>
    <row r="360" spans="6:13">
      <c r="F360" s="132" t="s">
        <v>47</v>
      </c>
      <c r="G360" s="133">
        <v>2023</v>
      </c>
      <c r="H360" s="134">
        <v>9</v>
      </c>
      <c r="I360" s="135" t="s">
        <v>362</v>
      </c>
      <c r="J360" s="136">
        <v>56600.000000000044</v>
      </c>
      <c r="K360" s="136">
        <v>56900.000000000044</v>
      </c>
      <c r="L360" s="137">
        <v>0.6</v>
      </c>
      <c r="M360" s="149"/>
    </row>
    <row r="361" spans="6:13">
      <c r="F361" s="138" t="s">
        <v>47</v>
      </c>
      <c r="G361" s="60">
        <v>2023</v>
      </c>
      <c r="H361" s="139">
        <v>9</v>
      </c>
      <c r="I361" s="140" t="s">
        <v>362</v>
      </c>
      <c r="J361" s="141">
        <v>56900.000000000044</v>
      </c>
      <c r="K361" s="141">
        <v>57200.000000000044</v>
      </c>
      <c r="L361" s="142">
        <v>0.5</v>
      </c>
      <c r="M361" s="149"/>
    </row>
    <row r="362" spans="6:13">
      <c r="F362" s="132" t="s">
        <v>47</v>
      </c>
      <c r="G362" s="133">
        <v>2023</v>
      </c>
      <c r="H362" s="134">
        <v>9</v>
      </c>
      <c r="I362" s="135" t="s">
        <v>362</v>
      </c>
      <c r="J362" s="136">
        <v>57200.000000000044</v>
      </c>
      <c r="K362" s="136">
        <v>57500.000000000044</v>
      </c>
      <c r="L362" s="137">
        <v>0.4</v>
      </c>
      <c r="M362" s="149"/>
    </row>
    <row r="363" spans="6:13">
      <c r="F363" s="138" t="s">
        <v>47</v>
      </c>
      <c r="G363" s="60">
        <v>2023</v>
      </c>
      <c r="H363" s="139">
        <v>9</v>
      </c>
      <c r="I363" s="140" t="s">
        <v>362</v>
      </c>
      <c r="J363" s="141">
        <v>57500.000000000044</v>
      </c>
      <c r="K363" s="141">
        <v>57800.000000000044</v>
      </c>
      <c r="L363" s="142">
        <v>0.3</v>
      </c>
      <c r="M363" s="149"/>
    </row>
    <row r="364" spans="6:13">
      <c r="F364" s="132" t="s">
        <v>47</v>
      </c>
      <c r="G364" s="133">
        <v>2023</v>
      </c>
      <c r="H364" s="134">
        <v>9</v>
      </c>
      <c r="I364" s="135" t="s">
        <v>362</v>
      </c>
      <c r="J364" s="136">
        <v>57800.000000000044</v>
      </c>
      <c r="K364" s="136">
        <v>58100.000000000044</v>
      </c>
      <c r="L364" s="137">
        <v>0.2</v>
      </c>
      <c r="M364" s="149"/>
    </row>
    <row r="365" spans="6:13">
      <c r="F365" s="138" t="s">
        <v>47</v>
      </c>
      <c r="G365" s="60">
        <v>2023</v>
      </c>
      <c r="H365" s="139">
        <v>9</v>
      </c>
      <c r="I365" s="140" t="s">
        <v>362</v>
      </c>
      <c r="J365" s="141">
        <v>58100.000000000044</v>
      </c>
      <c r="K365" s="141">
        <v>58400.000000000044</v>
      </c>
      <c r="L365" s="142">
        <v>0.1</v>
      </c>
      <c r="M365" s="149"/>
    </row>
    <row r="366" spans="6:13">
      <c r="F366" s="132" t="s">
        <v>47</v>
      </c>
      <c r="G366" s="133">
        <v>2023</v>
      </c>
      <c r="H366" s="134">
        <v>9</v>
      </c>
      <c r="I366" s="135" t="s">
        <v>362</v>
      </c>
      <c r="J366" s="136">
        <v>58400.000000000044</v>
      </c>
      <c r="K366" s="136"/>
      <c r="L366" s="137">
        <v>0</v>
      </c>
      <c r="M366" s="149"/>
    </row>
    <row r="367" spans="6:13">
      <c r="F367" s="138" t="s">
        <v>47</v>
      </c>
      <c r="G367" s="60">
        <v>2023</v>
      </c>
      <c r="H367" s="139">
        <v>9</v>
      </c>
      <c r="I367" s="140" t="s">
        <v>81</v>
      </c>
      <c r="J367" s="141">
        <v>0</v>
      </c>
      <c r="K367" s="141">
        <v>55700.000000000044</v>
      </c>
      <c r="L367" s="142">
        <v>1</v>
      </c>
      <c r="M367" s="149"/>
    </row>
    <row r="368" spans="6:13">
      <c r="F368" s="132" t="s">
        <v>47</v>
      </c>
      <c r="G368" s="133">
        <v>2023</v>
      </c>
      <c r="H368" s="134">
        <v>9</v>
      </c>
      <c r="I368" s="135" t="s">
        <v>81</v>
      </c>
      <c r="J368" s="136">
        <v>55700.000000000044</v>
      </c>
      <c r="K368" s="136">
        <v>56000.000000000044</v>
      </c>
      <c r="L368" s="137">
        <v>0.9</v>
      </c>
      <c r="M368" s="149"/>
    </row>
    <row r="369" spans="6:13">
      <c r="F369" s="138" t="s">
        <v>47</v>
      </c>
      <c r="G369" s="60">
        <v>2023</v>
      </c>
      <c r="H369" s="139">
        <v>9</v>
      </c>
      <c r="I369" s="140" t="s">
        <v>81</v>
      </c>
      <c r="J369" s="141">
        <v>56000.000000000044</v>
      </c>
      <c r="K369" s="141">
        <v>56300.000000000044</v>
      </c>
      <c r="L369" s="142">
        <v>0.8</v>
      </c>
      <c r="M369" s="149"/>
    </row>
    <row r="370" spans="6:13">
      <c r="F370" s="132" t="s">
        <v>47</v>
      </c>
      <c r="G370" s="133">
        <v>2023</v>
      </c>
      <c r="H370" s="134">
        <v>9</v>
      </c>
      <c r="I370" s="135" t="s">
        <v>81</v>
      </c>
      <c r="J370" s="136">
        <v>56300.000000000044</v>
      </c>
      <c r="K370" s="136">
        <v>56600.000000000044</v>
      </c>
      <c r="L370" s="137">
        <v>0.7</v>
      </c>
      <c r="M370" s="149"/>
    </row>
    <row r="371" spans="6:13">
      <c r="F371" s="138" t="s">
        <v>47</v>
      </c>
      <c r="G371" s="60">
        <v>2023</v>
      </c>
      <c r="H371" s="139">
        <v>9</v>
      </c>
      <c r="I371" s="140" t="s">
        <v>81</v>
      </c>
      <c r="J371" s="141">
        <v>56600.000000000044</v>
      </c>
      <c r="K371" s="141">
        <v>56900.000000000044</v>
      </c>
      <c r="L371" s="142">
        <v>0.6</v>
      </c>
      <c r="M371" s="149"/>
    </row>
    <row r="372" spans="6:13">
      <c r="F372" s="132" t="s">
        <v>47</v>
      </c>
      <c r="G372" s="133">
        <v>2023</v>
      </c>
      <c r="H372" s="134">
        <v>9</v>
      </c>
      <c r="I372" s="135" t="s">
        <v>81</v>
      </c>
      <c r="J372" s="136">
        <v>56900.000000000044</v>
      </c>
      <c r="K372" s="136">
        <v>57200.000000000044</v>
      </c>
      <c r="L372" s="137">
        <v>0.5</v>
      </c>
      <c r="M372" s="149"/>
    </row>
    <row r="373" spans="6:13">
      <c r="F373" s="138" t="s">
        <v>47</v>
      </c>
      <c r="G373" s="60">
        <v>2023</v>
      </c>
      <c r="H373" s="139">
        <v>9</v>
      </c>
      <c r="I373" s="140" t="s">
        <v>81</v>
      </c>
      <c r="J373" s="141">
        <v>57200.000000000044</v>
      </c>
      <c r="K373" s="141">
        <v>57500.000000000044</v>
      </c>
      <c r="L373" s="142">
        <v>0.4</v>
      </c>
      <c r="M373" s="149"/>
    </row>
    <row r="374" spans="6:13">
      <c r="F374" s="132" t="s">
        <v>47</v>
      </c>
      <c r="G374" s="133">
        <v>2023</v>
      </c>
      <c r="H374" s="134">
        <v>9</v>
      </c>
      <c r="I374" s="135" t="s">
        <v>81</v>
      </c>
      <c r="J374" s="136">
        <v>57500.000000000044</v>
      </c>
      <c r="K374" s="136">
        <v>57800.000000000044</v>
      </c>
      <c r="L374" s="137">
        <v>0.3</v>
      </c>
      <c r="M374" s="149"/>
    </row>
    <row r="375" spans="6:13">
      <c r="F375" s="138" t="s">
        <v>47</v>
      </c>
      <c r="G375" s="60">
        <v>2023</v>
      </c>
      <c r="H375" s="139">
        <v>9</v>
      </c>
      <c r="I375" s="140" t="s">
        <v>81</v>
      </c>
      <c r="J375" s="141">
        <v>57800.000000000044</v>
      </c>
      <c r="K375" s="141">
        <v>58100.000000000044</v>
      </c>
      <c r="L375" s="142">
        <v>0.2</v>
      </c>
      <c r="M375" s="149"/>
    </row>
    <row r="376" spans="6:13">
      <c r="F376" s="132" t="s">
        <v>47</v>
      </c>
      <c r="G376" s="133">
        <v>2023</v>
      </c>
      <c r="H376" s="134">
        <v>9</v>
      </c>
      <c r="I376" s="135" t="s">
        <v>81</v>
      </c>
      <c r="J376" s="136">
        <v>58100.000000000044</v>
      </c>
      <c r="K376" s="136">
        <v>58400.000000000044</v>
      </c>
      <c r="L376" s="137">
        <v>0.1</v>
      </c>
      <c r="M376" s="149"/>
    </row>
    <row r="377" spans="6:13">
      <c r="F377" s="138" t="s">
        <v>47</v>
      </c>
      <c r="G377" s="60">
        <v>2023</v>
      </c>
      <c r="H377" s="139">
        <v>9</v>
      </c>
      <c r="I377" s="140" t="s">
        <v>81</v>
      </c>
      <c r="J377" s="141">
        <v>58400.000000000044</v>
      </c>
      <c r="K377" s="141"/>
      <c r="L377" s="142">
        <v>0</v>
      </c>
      <c r="M377" s="149"/>
    </row>
    <row r="378" spans="6:13">
      <c r="F378" s="132" t="s">
        <v>47</v>
      </c>
      <c r="G378" s="133">
        <v>2023</v>
      </c>
      <c r="H378" s="134">
        <v>9</v>
      </c>
      <c r="I378" s="135" t="s">
        <v>363</v>
      </c>
      <c r="J378" s="136">
        <v>0</v>
      </c>
      <c r="K378" s="136">
        <v>55700.000000000044</v>
      </c>
      <c r="L378" s="137">
        <v>1</v>
      </c>
      <c r="M378" s="149"/>
    </row>
    <row r="379" spans="6:13">
      <c r="F379" s="138" t="s">
        <v>47</v>
      </c>
      <c r="G379" s="60">
        <v>2023</v>
      </c>
      <c r="H379" s="139">
        <v>9</v>
      </c>
      <c r="I379" s="140" t="s">
        <v>363</v>
      </c>
      <c r="J379" s="141">
        <v>55700.000000000044</v>
      </c>
      <c r="K379" s="141">
        <v>56000.000000000044</v>
      </c>
      <c r="L379" s="142">
        <v>0.9</v>
      </c>
      <c r="M379" s="149"/>
    </row>
    <row r="380" spans="6:13">
      <c r="F380" s="132" t="s">
        <v>47</v>
      </c>
      <c r="G380" s="133">
        <v>2023</v>
      </c>
      <c r="H380" s="134">
        <v>9</v>
      </c>
      <c r="I380" s="135" t="s">
        <v>363</v>
      </c>
      <c r="J380" s="136">
        <v>56000.000000000044</v>
      </c>
      <c r="K380" s="136">
        <v>56300.000000000044</v>
      </c>
      <c r="L380" s="137">
        <v>0.8</v>
      </c>
      <c r="M380" s="149"/>
    </row>
    <row r="381" spans="6:13">
      <c r="F381" s="138" t="s">
        <v>47</v>
      </c>
      <c r="G381" s="60">
        <v>2023</v>
      </c>
      <c r="H381" s="139">
        <v>9</v>
      </c>
      <c r="I381" s="140" t="s">
        <v>363</v>
      </c>
      <c r="J381" s="141">
        <v>56300.000000000044</v>
      </c>
      <c r="K381" s="141">
        <v>56600.000000000044</v>
      </c>
      <c r="L381" s="142">
        <v>0.7</v>
      </c>
      <c r="M381" s="149"/>
    </row>
    <row r="382" spans="6:13">
      <c r="F382" s="132" t="s">
        <v>47</v>
      </c>
      <c r="G382" s="133">
        <v>2023</v>
      </c>
      <c r="H382" s="134">
        <v>9</v>
      </c>
      <c r="I382" s="135" t="s">
        <v>363</v>
      </c>
      <c r="J382" s="136">
        <v>56600.000000000044</v>
      </c>
      <c r="K382" s="136">
        <v>56900.000000000044</v>
      </c>
      <c r="L382" s="137">
        <v>0.6</v>
      </c>
      <c r="M382" s="149"/>
    </row>
    <row r="383" spans="6:13">
      <c r="F383" s="138" t="s">
        <v>47</v>
      </c>
      <c r="G383" s="60">
        <v>2023</v>
      </c>
      <c r="H383" s="139">
        <v>9</v>
      </c>
      <c r="I383" s="140" t="s">
        <v>363</v>
      </c>
      <c r="J383" s="141">
        <v>56900.000000000044</v>
      </c>
      <c r="K383" s="141">
        <v>57200.000000000044</v>
      </c>
      <c r="L383" s="142">
        <v>0.5</v>
      </c>
      <c r="M383" s="149"/>
    </row>
    <row r="384" spans="6:13">
      <c r="F384" s="132" t="s">
        <v>47</v>
      </c>
      <c r="G384" s="133">
        <v>2023</v>
      </c>
      <c r="H384" s="134">
        <v>9</v>
      </c>
      <c r="I384" s="135" t="s">
        <v>363</v>
      </c>
      <c r="J384" s="136">
        <v>57200.000000000044</v>
      </c>
      <c r="K384" s="136">
        <v>57500.000000000044</v>
      </c>
      <c r="L384" s="137">
        <v>0.4</v>
      </c>
      <c r="M384" s="149"/>
    </row>
    <row r="385" spans="6:13">
      <c r="F385" s="138" t="s">
        <v>47</v>
      </c>
      <c r="G385" s="60">
        <v>2023</v>
      </c>
      <c r="H385" s="139">
        <v>9</v>
      </c>
      <c r="I385" s="140" t="s">
        <v>363</v>
      </c>
      <c r="J385" s="141">
        <v>57500.000000000044</v>
      </c>
      <c r="K385" s="141">
        <v>57800.000000000044</v>
      </c>
      <c r="L385" s="142">
        <v>0.3</v>
      </c>
      <c r="M385" s="149"/>
    </row>
    <row r="386" spans="6:13">
      <c r="F386" s="132" t="s">
        <v>47</v>
      </c>
      <c r="G386" s="133">
        <v>2023</v>
      </c>
      <c r="H386" s="134">
        <v>9</v>
      </c>
      <c r="I386" s="135" t="s">
        <v>363</v>
      </c>
      <c r="J386" s="136">
        <v>57800.000000000044</v>
      </c>
      <c r="K386" s="136">
        <v>58100.000000000044</v>
      </c>
      <c r="L386" s="137">
        <v>0.2</v>
      </c>
      <c r="M386" s="149"/>
    </row>
    <row r="387" spans="6:13">
      <c r="F387" s="138" t="s">
        <v>47</v>
      </c>
      <c r="G387" s="60">
        <v>2023</v>
      </c>
      <c r="H387" s="139">
        <v>9</v>
      </c>
      <c r="I387" s="140" t="s">
        <v>363</v>
      </c>
      <c r="J387" s="141">
        <v>58100.000000000044</v>
      </c>
      <c r="K387" s="141">
        <v>58400.000000000044</v>
      </c>
      <c r="L387" s="142">
        <v>0.1</v>
      </c>
      <c r="M387" s="149"/>
    </row>
    <row r="388" spans="6:13">
      <c r="F388" s="132" t="s">
        <v>47</v>
      </c>
      <c r="G388" s="133">
        <v>2023</v>
      </c>
      <c r="H388" s="134">
        <v>9</v>
      </c>
      <c r="I388" s="135" t="s">
        <v>363</v>
      </c>
      <c r="J388" s="136">
        <v>58400.000000000044</v>
      </c>
      <c r="K388" s="136"/>
      <c r="L388" s="137">
        <v>0</v>
      </c>
      <c r="M388" s="149"/>
    </row>
    <row r="389" spans="6:13">
      <c r="F389" s="138" t="s">
        <v>47</v>
      </c>
      <c r="G389" s="60">
        <v>2023</v>
      </c>
      <c r="H389" s="139">
        <v>9</v>
      </c>
      <c r="I389" s="140" t="s">
        <v>364</v>
      </c>
      <c r="J389" s="141">
        <v>0</v>
      </c>
      <c r="K389" s="141">
        <v>55700.000000000044</v>
      </c>
      <c r="L389" s="142">
        <v>1</v>
      </c>
      <c r="M389" s="149"/>
    </row>
    <row r="390" spans="6:13">
      <c r="F390" s="132" t="s">
        <v>47</v>
      </c>
      <c r="G390" s="133">
        <v>2023</v>
      </c>
      <c r="H390" s="134">
        <v>9</v>
      </c>
      <c r="I390" s="135" t="s">
        <v>364</v>
      </c>
      <c r="J390" s="136">
        <v>55700.000000000044</v>
      </c>
      <c r="K390" s="136">
        <v>56000.000000000044</v>
      </c>
      <c r="L390" s="137">
        <v>0.9</v>
      </c>
      <c r="M390" s="149"/>
    </row>
    <row r="391" spans="6:13">
      <c r="F391" s="138" t="s">
        <v>47</v>
      </c>
      <c r="G391" s="60">
        <v>2023</v>
      </c>
      <c r="H391" s="139">
        <v>9</v>
      </c>
      <c r="I391" s="140" t="s">
        <v>364</v>
      </c>
      <c r="J391" s="141">
        <v>56000.000000000044</v>
      </c>
      <c r="K391" s="141">
        <v>56300.000000000044</v>
      </c>
      <c r="L391" s="142">
        <v>0.8</v>
      </c>
      <c r="M391" s="149"/>
    </row>
    <row r="392" spans="6:13">
      <c r="F392" s="132" t="s">
        <v>47</v>
      </c>
      <c r="G392" s="133">
        <v>2023</v>
      </c>
      <c r="H392" s="134">
        <v>9</v>
      </c>
      <c r="I392" s="135" t="s">
        <v>364</v>
      </c>
      <c r="J392" s="136">
        <v>56300.000000000044</v>
      </c>
      <c r="K392" s="136">
        <v>56600.000000000044</v>
      </c>
      <c r="L392" s="137">
        <v>0.7</v>
      </c>
      <c r="M392" s="149"/>
    </row>
    <row r="393" spans="6:13">
      <c r="F393" s="138" t="s">
        <v>47</v>
      </c>
      <c r="G393" s="60">
        <v>2023</v>
      </c>
      <c r="H393" s="139">
        <v>9</v>
      </c>
      <c r="I393" s="140" t="s">
        <v>364</v>
      </c>
      <c r="J393" s="141">
        <v>56600.000000000044</v>
      </c>
      <c r="K393" s="141">
        <v>56900.000000000044</v>
      </c>
      <c r="L393" s="142">
        <v>0.6</v>
      </c>
      <c r="M393" s="149"/>
    </row>
    <row r="394" spans="6:13">
      <c r="F394" s="132" t="s">
        <v>47</v>
      </c>
      <c r="G394" s="133">
        <v>2023</v>
      </c>
      <c r="H394" s="134">
        <v>9</v>
      </c>
      <c r="I394" s="135" t="s">
        <v>364</v>
      </c>
      <c r="J394" s="136">
        <v>56900.000000000044</v>
      </c>
      <c r="K394" s="136">
        <v>57200.000000000044</v>
      </c>
      <c r="L394" s="137">
        <v>0.5</v>
      </c>
      <c r="M394" s="149"/>
    </row>
    <row r="395" spans="6:13">
      <c r="F395" s="138" t="s">
        <v>47</v>
      </c>
      <c r="G395" s="60">
        <v>2023</v>
      </c>
      <c r="H395" s="139">
        <v>9</v>
      </c>
      <c r="I395" s="140" t="s">
        <v>364</v>
      </c>
      <c r="J395" s="141">
        <v>57200.000000000044</v>
      </c>
      <c r="K395" s="141">
        <v>57500.000000000044</v>
      </c>
      <c r="L395" s="142">
        <v>0.4</v>
      </c>
      <c r="M395" s="149"/>
    </row>
    <row r="396" spans="6:13">
      <c r="F396" s="132" t="s">
        <v>47</v>
      </c>
      <c r="G396" s="133">
        <v>2023</v>
      </c>
      <c r="H396" s="134">
        <v>9</v>
      </c>
      <c r="I396" s="135" t="s">
        <v>364</v>
      </c>
      <c r="J396" s="136">
        <v>57500.000000000044</v>
      </c>
      <c r="K396" s="136">
        <v>57800.000000000044</v>
      </c>
      <c r="L396" s="137">
        <v>0.3</v>
      </c>
      <c r="M396" s="149"/>
    </row>
    <row r="397" spans="6:13">
      <c r="F397" s="138" t="s">
        <v>47</v>
      </c>
      <c r="G397" s="60">
        <v>2023</v>
      </c>
      <c r="H397" s="139">
        <v>9</v>
      </c>
      <c r="I397" s="140" t="s">
        <v>364</v>
      </c>
      <c r="J397" s="141">
        <v>57800.000000000044</v>
      </c>
      <c r="K397" s="141">
        <v>58100.000000000044</v>
      </c>
      <c r="L397" s="142">
        <v>0.2</v>
      </c>
      <c r="M397" s="149"/>
    </row>
    <row r="398" spans="6:13">
      <c r="F398" s="132" t="s">
        <v>47</v>
      </c>
      <c r="G398" s="133">
        <v>2023</v>
      </c>
      <c r="H398" s="134">
        <v>9</v>
      </c>
      <c r="I398" s="135" t="s">
        <v>364</v>
      </c>
      <c r="J398" s="136">
        <v>58100.000000000044</v>
      </c>
      <c r="K398" s="136">
        <v>58400.000000000044</v>
      </c>
      <c r="L398" s="137">
        <v>0.1</v>
      </c>
      <c r="M398" s="149"/>
    </row>
    <row r="399" spans="6:13">
      <c r="F399" s="138" t="s">
        <v>47</v>
      </c>
      <c r="G399" s="60">
        <v>2023</v>
      </c>
      <c r="H399" s="139">
        <v>9</v>
      </c>
      <c r="I399" s="140" t="s">
        <v>364</v>
      </c>
      <c r="J399" s="141">
        <v>58400.000000000044</v>
      </c>
      <c r="K399" s="141"/>
      <c r="L399" s="142">
        <v>0</v>
      </c>
      <c r="M399" s="149"/>
    </row>
    <row r="400" spans="6:13">
      <c r="F400" s="132" t="s">
        <v>47</v>
      </c>
      <c r="G400" s="133">
        <v>2023</v>
      </c>
      <c r="H400" s="134">
        <v>10</v>
      </c>
      <c r="I400" s="135" t="s">
        <v>362</v>
      </c>
      <c r="J400" s="136">
        <v>0</v>
      </c>
      <c r="K400" s="136">
        <v>60840.000000000044</v>
      </c>
      <c r="L400" s="137">
        <v>1</v>
      </c>
      <c r="M400" s="149"/>
    </row>
    <row r="401" spans="6:13">
      <c r="F401" s="138" t="s">
        <v>47</v>
      </c>
      <c r="G401" s="60">
        <v>2023</v>
      </c>
      <c r="H401" s="139">
        <v>10</v>
      </c>
      <c r="I401" s="140" t="s">
        <v>362</v>
      </c>
      <c r="J401" s="141">
        <v>60840.000000000044</v>
      </c>
      <c r="K401" s="141">
        <v>61140.000000000044</v>
      </c>
      <c r="L401" s="142">
        <v>0.9</v>
      </c>
      <c r="M401" s="149"/>
    </row>
    <row r="402" spans="6:13">
      <c r="F402" s="132" t="s">
        <v>47</v>
      </c>
      <c r="G402" s="133">
        <v>2023</v>
      </c>
      <c r="H402" s="134">
        <v>10</v>
      </c>
      <c r="I402" s="135" t="s">
        <v>362</v>
      </c>
      <c r="J402" s="136">
        <v>61140.000000000044</v>
      </c>
      <c r="K402" s="136">
        <v>61440.000000000044</v>
      </c>
      <c r="L402" s="137">
        <v>0.8</v>
      </c>
      <c r="M402" s="149"/>
    </row>
    <row r="403" spans="6:13">
      <c r="F403" s="138" t="s">
        <v>47</v>
      </c>
      <c r="G403" s="60">
        <v>2023</v>
      </c>
      <c r="H403" s="139">
        <v>10</v>
      </c>
      <c r="I403" s="140" t="s">
        <v>362</v>
      </c>
      <c r="J403" s="141">
        <v>61440.000000000044</v>
      </c>
      <c r="K403" s="141">
        <v>61740.000000000044</v>
      </c>
      <c r="L403" s="142">
        <v>0.7</v>
      </c>
      <c r="M403" s="149"/>
    </row>
    <row r="404" spans="6:13">
      <c r="F404" s="132" t="s">
        <v>47</v>
      </c>
      <c r="G404" s="133">
        <v>2023</v>
      </c>
      <c r="H404" s="134">
        <v>10</v>
      </c>
      <c r="I404" s="135" t="s">
        <v>362</v>
      </c>
      <c r="J404" s="136">
        <v>61740.000000000044</v>
      </c>
      <c r="K404" s="136">
        <v>62040.000000000044</v>
      </c>
      <c r="L404" s="137">
        <v>0.6</v>
      </c>
      <c r="M404" s="149"/>
    </row>
    <row r="405" spans="6:13">
      <c r="F405" s="138" t="s">
        <v>47</v>
      </c>
      <c r="G405" s="60">
        <v>2023</v>
      </c>
      <c r="H405" s="139">
        <v>10</v>
      </c>
      <c r="I405" s="140" t="s">
        <v>362</v>
      </c>
      <c r="J405" s="141">
        <v>62040.000000000044</v>
      </c>
      <c r="K405" s="141">
        <v>62340.000000000044</v>
      </c>
      <c r="L405" s="142">
        <v>0.5</v>
      </c>
      <c r="M405" s="149"/>
    </row>
    <row r="406" spans="6:13">
      <c r="F406" s="132" t="s">
        <v>47</v>
      </c>
      <c r="G406" s="133">
        <v>2023</v>
      </c>
      <c r="H406" s="134">
        <v>10</v>
      </c>
      <c r="I406" s="135" t="s">
        <v>362</v>
      </c>
      <c r="J406" s="136">
        <v>62340.000000000044</v>
      </c>
      <c r="K406" s="136">
        <v>62640.000000000044</v>
      </c>
      <c r="L406" s="137">
        <v>0.4</v>
      </c>
      <c r="M406" s="149"/>
    </row>
    <row r="407" spans="6:13">
      <c r="F407" s="138" t="s">
        <v>47</v>
      </c>
      <c r="G407" s="60">
        <v>2023</v>
      </c>
      <c r="H407" s="139">
        <v>10</v>
      </c>
      <c r="I407" s="140" t="s">
        <v>362</v>
      </c>
      <c r="J407" s="141">
        <v>62640.000000000044</v>
      </c>
      <c r="K407" s="141">
        <v>62940.000000000044</v>
      </c>
      <c r="L407" s="142">
        <v>0.3</v>
      </c>
      <c r="M407" s="149"/>
    </row>
    <row r="408" spans="6:13">
      <c r="F408" s="132" t="s">
        <v>47</v>
      </c>
      <c r="G408" s="133">
        <v>2023</v>
      </c>
      <c r="H408" s="134">
        <v>10</v>
      </c>
      <c r="I408" s="135" t="s">
        <v>362</v>
      </c>
      <c r="J408" s="136">
        <v>62940.000000000044</v>
      </c>
      <c r="K408" s="136">
        <v>63240.000000000044</v>
      </c>
      <c r="L408" s="137">
        <v>0.2</v>
      </c>
      <c r="M408" s="149"/>
    </row>
    <row r="409" spans="6:13">
      <c r="F409" s="138" t="s">
        <v>47</v>
      </c>
      <c r="G409" s="60">
        <v>2023</v>
      </c>
      <c r="H409" s="139">
        <v>10</v>
      </c>
      <c r="I409" s="140" t="s">
        <v>362</v>
      </c>
      <c r="J409" s="141">
        <v>63240.000000000044</v>
      </c>
      <c r="K409" s="141">
        <v>63540.000000000044</v>
      </c>
      <c r="L409" s="142">
        <v>0.1</v>
      </c>
      <c r="M409" s="149"/>
    </row>
    <row r="410" spans="6:13">
      <c r="F410" s="132" t="s">
        <v>47</v>
      </c>
      <c r="G410" s="133">
        <v>2023</v>
      </c>
      <c r="H410" s="134">
        <v>10</v>
      </c>
      <c r="I410" s="135" t="s">
        <v>362</v>
      </c>
      <c r="J410" s="136">
        <v>63540.000000000044</v>
      </c>
      <c r="K410" s="136"/>
      <c r="L410" s="137">
        <v>0</v>
      </c>
      <c r="M410" s="149"/>
    </row>
    <row r="411" spans="6:13">
      <c r="F411" s="138" t="s">
        <v>47</v>
      </c>
      <c r="G411" s="60">
        <v>2023</v>
      </c>
      <c r="H411" s="139">
        <v>10</v>
      </c>
      <c r="I411" s="140" t="s">
        <v>81</v>
      </c>
      <c r="J411" s="141">
        <v>0</v>
      </c>
      <c r="K411" s="141">
        <v>60840.000000000044</v>
      </c>
      <c r="L411" s="142">
        <v>1</v>
      </c>
      <c r="M411" s="149"/>
    </row>
    <row r="412" spans="6:13">
      <c r="F412" s="132" t="s">
        <v>47</v>
      </c>
      <c r="G412" s="133">
        <v>2023</v>
      </c>
      <c r="H412" s="134">
        <v>10</v>
      </c>
      <c r="I412" s="135" t="s">
        <v>81</v>
      </c>
      <c r="J412" s="136">
        <v>60840.000000000044</v>
      </c>
      <c r="K412" s="136">
        <v>61140.000000000044</v>
      </c>
      <c r="L412" s="137">
        <v>0.9</v>
      </c>
      <c r="M412" s="149"/>
    </row>
    <row r="413" spans="6:13">
      <c r="F413" s="138" t="s">
        <v>47</v>
      </c>
      <c r="G413" s="60">
        <v>2023</v>
      </c>
      <c r="H413" s="139">
        <v>10</v>
      </c>
      <c r="I413" s="140" t="s">
        <v>81</v>
      </c>
      <c r="J413" s="141">
        <v>61140.000000000044</v>
      </c>
      <c r="K413" s="141">
        <v>61440.000000000044</v>
      </c>
      <c r="L413" s="142">
        <v>0.8</v>
      </c>
      <c r="M413" s="149"/>
    </row>
    <row r="414" spans="6:13">
      <c r="F414" s="132" t="s">
        <v>47</v>
      </c>
      <c r="G414" s="133">
        <v>2023</v>
      </c>
      <c r="H414" s="134">
        <v>10</v>
      </c>
      <c r="I414" s="135" t="s">
        <v>81</v>
      </c>
      <c r="J414" s="136">
        <v>61440.000000000044</v>
      </c>
      <c r="K414" s="136">
        <v>61740.000000000044</v>
      </c>
      <c r="L414" s="137">
        <v>0.7</v>
      </c>
      <c r="M414" s="149"/>
    </row>
    <row r="415" spans="6:13">
      <c r="F415" s="138" t="s">
        <v>47</v>
      </c>
      <c r="G415" s="60">
        <v>2023</v>
      </c>
      <c r="H415" s="139">
        <v>10</v>
      </c>
      <c r="I415" s="140" t="s">
        <v>81</v>
      </c>
      <c r="J415" s="141">
        <v>61740.000000000044</v>
      </c>
      <c r="K415" s="141">
        <v>62040.000000000044</v>
      </c>
      <c r="L415" s="142">
        <v>0.6</v>
      </c>
      <c r="M415" s="149"/>
    </row>
    <row r="416" spans="6:13">
      <c r="F416" s="132" t="s">
        <v>47</v>
      </c>
      <c r="G416" s="133">
        <v>2023</v>
      </c>
      <c r="H416" s="134">
        <v>10</v>
      </c>
      <c r="I416" s="135" t="s">
        <v>81</v>
      </c>
      <c r="J416" s="136">
        <v>62040.000000000044</v>
      </c>
      <c r="K416" s="136">
        <v>62340.000000000044</v>
      </c>
      <c r="L416" s="137">
        <v>0.5</v>
      </c>
      <c r="M416" s="149"/>
    </row>
    <row r="417" spans="6:13">
      <c r="F417" s="138" t="s">
        <v>47</v>
      </c>
      <c r="G417" s="60">
        <v>2023</v>
      </c>
      <c r="H417" s="139">
        <v>10</v>
      </c>
      <c r="I417" s="140" t="s">
        <v>81</v>
      </c>
      <c r="J417" s="141">
        <v>62340.000000000044</v>
      </c>
      <c r="K417" s="141">
        <v>62640.000000000044</v>
      </c>
      <c r="L417" s="142">
        <v>0.4</v>
      </c>
      <c r="M417" s="149"/>
    </row>
    <row r="418" spans="6:13">
      <c r="F418" s="132" t="s">
        <v>47</v>
      </c>
      <c r="G418" s="133">
        <v>2023</v>
      </c>
      <c r="H418" s="134">
        <v>10</v>
      </c>
      <c r="I418" s="135" t="s">
        <v>81</v>
      </c>
      <c r="J418" s="136">
        <v>62640.000000000044</v>
      </c>
      <c r="K418" s="136">
        <v>62940.000000000044</v>
      </c>
      <c r="L418" s="137">
        <v>0.3</v>
      </c>
      <c r="M418" s="149"/>
    </row>
    <row r="419" spans="6:13">
      <c r="F419" s="138" t="s">
        <v>47</v>
      </c>
      <c r="G419" s="60">
        <v>2023</v>
      </c>
      <c r="H419" s="139">
        <v>10</v>
      </c>
      <c r="I419" s="140" t="s">
        <v>81</v>
      </c>
      <c r="J419" s="141">
        <v>62940.000000000044</v>
      </c>
      <c r="K419" s="141">
        <v>63240.000000000044</v>
      </c>
      <c r="L419" s="142">
        <v>0.2</v>
      </c>
      <c r="M419" s="149"/>
    </row>
    <row r="420" spans="6:13">
      <c r="F420" s="132" t="s">
        <v>47</v>
      </c>
      <c r="G420" s="133">
        <v>2023</v>
      </c>
      <c r="H420" s="134">
        <v>10</v>
      </c>
      <c r="I420" s="135" t="s">
        <v>81</v>
      </c>
      <c r="J420" s="136">
        <v>63240.000000000044</v>
      </c>
      <c r="K420" s="136">
        <v>63540.000000000044</v>
      </c>
      <c r="L420" s="137">
        <v>0.1</v>
      </c>
      <c r="M420" s="149"/>
    </row>
    <row r="421" spans="6:13">
      <c r="F421" s="138" t="s">
        <v>47</v>
      </c>
      <c r="G421" s="60">
        <v>2023</v>
      </c>
      <c r="H421" s="139">
        <v>10</v>
      </c>
      <c r="I421" s="140" t="s">
        <v>81</v>
      </c>
      <c r="J421" s="141">
        <v>63540.000000000044</v>
      </c>
      <c r="K421" s="141"/>
      <c r="L421" s="142">
        <v>0</v>
      </c>
      <c r="M421" s="149"/>
    </row>
    <row r="422" spans="6:13">
      <c r="F422" s="132" t="s">
        <v>47</v>
      </c>
      <c r="G422" s="133">
        <v>2023</v>
      </c>
      <c r="H422" s="134">
        <v>10</v>
      </c>
      <c r="I422" s="135" t="s">
        <v>363</v>
      </c>
      <c r="J422" s="136">
        <v>0</v>
      </c>
      <c r="K422" s="136">
        <v>60840.000000000044</v>
      </c>
      <c r="L422" s="137">
        <v>1</v>
      </c>
      <c r="M422" s="149"/>
    </row>
    <row r="423" spans="6:13">
      <c r="F423" s="138" t="s">
        <v>47</v>
      </c>
      <c r="G423" s="60">
        <v>2023</v>
      </c>
      <c r="H423" s="139">
        <v>10</v>
      </c>
      <c r="I423" s="140" t="s">
        <v>363</v>
      </c>
      <c r="J423" s="141">
        <v>60840.000000000044</v>
      </c>
      <c r="K423" s="141">
        <v>61140.000000000044</v>
      </c>
      <c r="L423" s="142">
        <v>0.9</v>
      </c>
      <c r="M423" s="149"/>
    </row>
    <row r="424" spans="6:13">
      <c r="F424" s="132" t="s">
        <v>47</v>
      </c>
      <c r="G424" s="133">
        <v>2023</v>
      </c>
      <c r="H424" s="134">
        <v>10</v>
      </c>
      <c r="I424" s="135" t="s">
        <v>363</v>
      </c>
      <c r="J424" s="136">
        <v>61140.000000000044</v>
      </c>
      <c r="K424" s="136">
        <v>61440.000000000044</v>
      </c>
      <c r="L424" s="137">
        <v>0.8</v>
      </c>
      <c r="M424" s="149"/>
    </row>
    <row r="425" spans="6:13">
      <c r="F425" s="138" t="s">
        <v>47</v>
      </c>
      <c r="G425" s="60">
        <v>2023</v>
      </c>
      <c r="H425" s="139">
        <v>10</v>
      </c>
      <c r="I425" s="140" t="s">
        <v>363</v>
      </c>
      <c r="J425" s="141">
        <v>61440.000000000044</v>
      </c>
      <c r="K425" s="141">
        <v>61740.000000000044</v>
      </c>
      <c r="L425" s="142">
        <v>0.7</v>
      </c>
      <c r="M425" s="149"/>
    </row>
    <row r="426" spans="6:13">
      <c r="F426" s="132" t="s">
        <v>47</v>
      </c>
      <c r="G426" s="133">
        <v>2023</v>
      </c>
      <c r="H426" s="134">
        <v>10</v>
      </c>
      <c r="I426" s="135" t="s">
        <v>363</v>
      </c>
      <c r="J426" s="136">
        <v>61740.000000000044</v>
      </c>
      <c r="K426" s="136">
        <v>62040.000000000044</v>
      </c>
      <c r="L426" s="137">
        <v>0.6</v>
      </c>
      <c r="M426" s="149"/>
    </row>
    <row r="427" spans="6:13">
      <c r="F427" s="138" t="s">
        <v>47</v>
      </c>
      <c r="G427" s="60">
        <v>2023</v>
      </c>
      <c r="H427" s="139">
        <v>10</v>
      </c>
      <c r="I427" s="140" t="s">
        <v>363</v>
      </c>
      <c r="J427" s="141">
        <v>62040.000000000044</v>
      </c>
      <c r="K427" s="141">
        <v>62340.000000000044</v>
      </c>
      <c r="L427" s="142">
        <v>0.5</v>
      </c>
      <c r="M427" s="149"/>
    </row>
    <row r="428" spans="6:13">
      <c r="F428" s="132" t="s">
        <v>47</v>
      </c>
      <c r="G428" s="133">
        <v>2023</v>
      </c>
      <c r="H428" s="134">
        <v>10</v>
      </c>
      <c r="I428" s="135" t="s">
        <v>363</v>
      </c>
      <c r="J428" s="136">
        <v>62340.000000000044</v>
      </c>
      <c r="K428" s="136">
        <v>62640.000000000044</v>
      </c>
      <c r="L428" s="137">
        <v>0.4</v>
      </c>
      <c r="M428" s="149"/>
    </row>
    <row r="429" spans="6:13">
      <c r="F429" s="138" t="s">
        <v>47</v>
      </c>
      <c r="G429" s="60">
        <v>2023</v>
      </c>
      <c r="H429" s="139">
        <v>10</v>
      </c>
      <c r="I429" s="140" t="s">
        <v>363</v>
      </c>
      <c r="J429" s="141">
        <v>62640.000000000044</v>
      </c>
      <c r="K429" s="141">
        <v>62940.000000000044</v>
      </c>
      <c r="L429" s="142">
        <v>0.3</v>
      </c>
      <c r="M429" s="149"/>
    </row>
    <row r="430" spans="6:13">
      <c r="F430" s="132" t="s">
        <v>47</v>
      </c>
      <c r="G430" s="133">
        <v>2023</v>
      </c>
      <c r="H430" s="134">
        <v>10</v>
      </c>
      <c r="I430" s="135" t="s">
        <v>363</v>
      </c>
      <c r="J430" s="136">
        <v>62940.000000000044</v>
      </c>
      <c r="K430" s="136">
        <v>63240.000000000044</v>
      </c>
      <c r="L430" s="137">
        <v>0.2</v>
      </c>
      <c r="M430" s="149"/>
    </row>
    <row r="431" spans="6:13">
      <c r="F431" s="138" t="s">
        <v>47</v>
      </c>
      <c r="G431" s="60">
        <v>2023</v>
      </c>
      <c r="H431" s="139">
        <v>10</v>
      </c>
      <c r="I431" s="140" t="s">
        <v>363</v>
      </c>
      <c r="J431" s="141">
        <v>63240.000000000044</v>
      </c>
      <c r="K431" s="141">
        <v>63540.000000000044</v>
      </c>
      <c r="L431" s="142">
        <v>0.1</v>
      </c>
      <c r="M431" s="149"/>
    </row>
    <row r="432" spans="6:13">
      <c r="F432" s="132" t="s">
        <v>47</v>
      </c>
      <c r="G432" s="133">
        <v>2023</v>
      </c>
      <c r="H432" s="134">
        <v>10</v>
      </c>
      <c r="I432" s="135" t="s">
        <v>363</v>
      </c>
      <c r="J432" s="136">
        <v>63540.000000000044</v>
      </c>
      <c r="K432" s="136"/>
      <c r="L432" s="137">
        <v>0</v>
      </c>
      <c r="M432" s="149"/>
    </row>
    <row r="433" spans="6:13">
      <c r="F433" s="138" t="s">
        <v>47</v>
      </c>
      <c r="G433" s="60">
        <v>2023</v>
      </c>
      <c r="H433" s="139">
        <v>10</v>
      </c>
      <c r="I433" s="140" t="s">
        <v>364</v>
      </c>
      <c r="J433" s="141">
        <v>0</v>
      </c>
      <c r="K433" s="141">
        <v>60840.000000000044</v>
      </c>
      <c r="L433" s="142">
        <v>1</v>
      </c>
      <c r="M433" s="149"/>
    </row>
    <row r="434" spans="6:13">
      <c r="F434" s="132" t="s">
        <v>47</v>
      </c>
      <c r="G434" s="133">
        <v>2023</v>
      </c>
      <c r="H434" s="134">
        <v>10</v>
      </c>
      <c r="I434" s="135" t="s">
        <v>364</v>
      </c>
      <c r="J434" s="136">
        <v>60840.000000000044</v>
      </c>
      <c r="K434" s="136">
        <v>61140.000000000044</v>
      </c>
      <c r="L434" s="137">
        <v>0.9</v>
      </c>
      <c r="M434" s="149"/>
    </row>
    <row r="435" spans="6:13">
      <c r="F435" s="138" t="s">
        <v>47</v>
      </c>
      <c r="G435" s="60">
        <v>2023</v>
      </c>
      <c r="H435" s="139">
        <v>10</v>
      </c>
      <c r="I435" s="140" t="s">
        <v>364</v>
      </c>
      <c r="J435" s="141">
        <v>61140.000000000044</v>
      </c>
      <c r="K435" s="141">
        <v>61440.000000000044</v>
      </c>
      <c r="L435" s="142">
        <v>0.8</v>
      </c>
      <c r="M435" s="149"/>
    </row>
    <row r="436" spans="6:13">
      <c r="F436" s="132" t="s">
        <v>47</v>
      </c>
      <c r="G436" s="133">
        <v>2023</v>
      </c>
      <c r="H436" s="134">
        <v>10</v>
      </c>
      <c r="I436" s="135" t="s">
        <v>364</v>
      </c>
      <c r="J436" s="136">
        <v>61440.000000000044</v>
      </c>
      <c r="K436" s="136">
        <v>61740.000000000044</v>
      </c>
      <c r="L436" s="137">
        <v>0.7</v>
      </c>
      <c r="M436" s="149"/>
    </row>
    <row r="437" spans="6:13">
      <c r="F437" s="138" t="s">
        <v>47</v>
      </c>
      <c r="G437" s="60">
        <v>2023</v>
      </c>
      <c r="H437" s="139">
        <v>10</v>
      </c>
      <c r="I437" s="140" t="s">
        <v>364</v>
      </c>
      <c r="J437" s="141">
        <v>61740.000000000044</v>
      </c>
      <c r="K437" s="141">
        <v>62040.000000000044</v>
      </c>
      <c r="L437" s="142">
        <v>0.6</v>
      </c>
      <c r="M437" s="149"/>
    </row>
    <row r="438" spans="6:13">
      <c r="F438" s="132" t="s">
        <v>47</v>
      </c>
      <c r="G438" s="133">
        <v>2023</v>
      </c>
      <c r="H438" s="134">
        <v>10</v>
      </c>
      <c r="I438" s="135" t="s">
        <v>364</v>
      </c>
      <c r="J438" s="136">
        <v>62040.000000000044</v>
      </c>
      <c r="K438" s="136">
        <v>62340.000000000044</v>
      </c>
      <c r="L438" s="137">
        <v>0.5</v>
      </c>
      <c r="M438" s="149"/>
    </row>
    <row r="439" spans="6:13">
      <c r="F439" s="138" t="s">
        <v>47</v>
      </c>
      <c r="G439" s="60">
        <v>2023</v>
      </c>
      <c r="H439" s="139">
        <v>10</v>
      </c>
      <c r="I439" s="140" t="s">
        <v>364</v>
      </c>
      <c r="J439" s="141">
        <v>62340.000000000044</v>
      </c>
      <c r="K439" s="141">
        <v>62640.000000000044</v>
      </c>
      <c r="L439" s="142">
        <v>0.4</v>
      </c>
      <c r="M439" s="149"/>
    </row>
    <row r="440" spans="6:13">
      <c r="F440" s="132" t="s">
        <v>47</v>
      </c>
      <c r="G440" s="133">
        <v>2023</v>
      </c>
      <c r="H440" s="134">
        <v>10</v>
      </c>
      <c r="I440" s="135" t="s">
        <v>364</v>
      </c>
      <c r="J440" s="136">
        <v>62640.000000000044</v>
      </c>
      <c r="K440" s="136">
        <v>62940.000000000044</v>
      </c>
      <c r="L440" s="137">
        <v>0.3</v>
      </c>
      <c r="M440" s="149"/>
    </row>
    <row r="441" spans="6:13">
      <c r="F441" s="138" t="s">
        <v>47</v>
      </c>
      <c r="G441" s="60">
        <v>2023</v>
      </c>
      <c r="H441" s="139">
        <v>10</v>
      </c>
      <c r="I441" s="140" t="s">
        <v>364</v>
      </c>
      <c r="J441" s="141">
        <v>62940.000000000044</v>
      </c>
      <c r="K441" s="141">
        <v>63240.000000000044</v>
      </c>
      <c r="L441" s="142">
        <v>0.2</v>
      </c>
      <c r="M441" s="149"/>
    </row>
    <row r="442" spans="6:13">
      <c r="F442" s="132" t="s">
        <v>47</v>
      </c>
      <c r="G442" s="133">
        <v>2023</v>
      </c>
      <c r="H442" s="134">
        <v>10</v>
      </c>
      <c r="I442" s="135" t="s">
        <v>364</v>
      </c>
      <c r="J442" s="136">
        <v>63240.000000000044</v>
      </c>
      <c r="K442" s="136">
        <v>63540.000000000044</v>
      </c>
      <c r="L442" s="137">
        <v>0.1</v>
      </c>
      <c r="M442" s="149"/>
    </row>
    <row r="443" spans="6:13">
      <c r="F443" s="138" t="s">
        <v>47</v>
      </c>
      <c r="G443" s="60">
        <v>2023</v>
      </c>
      <c r="H443" s="139">
        <v>10</v>
      </c>
      <c r="I443" s="140" t="s">
        <v>364</v>
      </c>
      <c r="J443" s="141">
        <v>63540.000000000044</v>
      </c>
      <c r="K443" s="141"/>
      <c r="L443" s="142">
        <v>0</v>
      </c>
      <c r="M443" s="149"/>
    </row>
    <row r="444" spans="6:13">
      <c r="F444" s="132" t="s">
        <v>47</v>
      </c>
      <c r="G444" s="133">
        <v>2023</v>
      </c>
      <c r="H444" s="134">
        <v>1</v>
      </c>
      <c r="I444" s="135" t="s">
        <v>77</v>
      </c>
      <c r="J444" s="136">
        <v>0</v>
      </c>
      <c r="K444" s="136">
        <v>7290.0000000000045</v>
      </c>
      <c r="L444" s="137">
        <v>1</v>
      </c>
      <c r="M444" s="149"/>
    </row>
    <row r="445" spans="6:13">
      <c r="F445" s="138" t="s">
        <v>47</v>
      </c>
      <c r="G445" s="60">
        <v>2023</v>
      </c>
      <c r="H445" s="139">
        <v>1</v>
      </c>
      <c r="I445" s="140" t="s">
        <v>77</v>
      </c>
      <c r="J445" s="141">
        <v>7290.0000000000045</v>
      </c>
      <c r="K445" s="141">
        <v>7440.0000000000045</v>
      </c>
      <c r="L445" s="142">
        <v>0.9</v>
      </c>
      <c r="M445" s="149"/>
    </row>
    <row r="446" spans="6:13">
      <c r="F446" s="132" t="s">
        <v>47</v>
      </c>
      <c r="G446" s="133">
        <v>2023</v>
      </c>
      <c r="H446" s="134">
        <v>1</v>
      </c>
      <c r="I446" s="135" t="s">
        <v>77</v>
      </c>
      <c r="J446" s="136">
        <v>7440.0000000000045</v>
      </c>
      <c r="K446" s="136">
        <v>7590.0000000000045</v>
      </c>
      <c r="L446" s="137">
        <v>0.8</v>
      </c>
      <c r="M446" s="149"/>
    </row>
    <row r="447" spans="6:13">
      <c r="F447" s="138" t="s">
        <v>47</v>
      </c>
      <c r="G447" s="60">
        <v>2023</v>
      </c>
      <c r="H447" s="139">
        <v>1</v>
      </c>
      <c r="I447" s="140" t="s">
        <v>77</v>
      </c>
      <c r="J447" s="141">
        <v>7590.0000000000045</v>
      </c>
      <c r="K447" s="141">
        <v>7740.0000000000045</v>
      </c>
      <c r="L447" s="142">
        <v>0.7</v>
      </c>
      <c r="M447" s="149"/>
    </row>
    <row r="448" spans="6:13">
      <c r="F448" s="132" t="s">
        <v>47</v>
      </c>
      <c r="G448" s="133">
        <v>2023</v>
      </c>
      <c r="H448" s="134">
        <v>1</v>
      </c>
      <c r="I448" s="135" t="s">
        <v>77</v>
      </c>
      <c r="J448" s="136">
        <v>7740.0000000000045</v>
      </c>
      <c r="K448" s="136">
        <v>7890.0000000000045</v>
      </c>
      <c r="L448" s="137">
        <v>0.6</v>
      </c>
      <c r="M448" s="149"/>
    </row>
    <row r="449" spans="6:13">
      <c r="F449" s="138" t="s">
        <v>47</v>
      </c>
      <c r="G449" s="60">
        <v>2023</v>
      </c>
      <c r="H449" s="139">
        <v>1</v>
      </c>
      <c r="I449" s="140" t="s">
        <v>77</v>
      </c>
      <c r="J449" s="141">
        <v>7890.0000000000045</v>
      </c>
      <c r="K449" s="141">
        <v>8040.0000000000045</v>
      </c>
      <c r="L449" s="142">
        <v>0.5</v>
      </c>
      <c r="M449" s="149"/>
    </row>
    <row r="450" spans="6:13">
      <c r="F450" s="132" t="s">
        <v>47</v>
      </c>
      <c r="G450" s="133">
        <v>2023</v>
      </c>
      <c r="H450" s="134">
        <v>1</v>
      </c>
      <c r="I450" s="135" t="s">
        <v>77</v>
      </c>
      <c r="J450" s="136">
        <v>8040.0000000000045</v>
      </c>
      <c r="K450" s="136">
        <v>8190.0000000000045</v>
      </c>
      <c r="L450" s="137">
        <v>0.4</v>
      </c>
      <c r="M450" s="149"/>
    </row>
    <row r="451" spans="6:13">
      <c r="F451" s="138" t="s">
        <v>47</v>
      </c>
      <c r="G451" s="60">
        <v>2023</v>
      </c>
      <c r="H451" s="139">
        <v>1</v>
      </c>
      <c r="I451" s="140" t="s">
        <v>77</v>
      </c>
      <c r="J451" s="141">
        <v>8190.0000000000045</v>
      </c>
      <c r="K451" s="141">
        <v>8340.0000000000036</v>
      </c>
      <c r="L451" s="142">
        <v>0.3</v>
      </c>
      <c r="M451" s="149"/>
    </row>
    <row r="452" spans="6:13">
      <c r="F452" s="132" t="s">
        <v>47</v>
      </c>
      <c r="G452" s="133">
        <v>2023</v>
      </c>
      <c r="H452" s="134">
        <v>1</v>
      </c>
      <c r="I452" s="135" t="s">
        <v>77</v>
      </c>
      <c r="J452" s="136">
        <v>8340.0000000000036</v>
      </c>
      <c r="K452" s="136">
        <v>8490.0000000000036</v>
      </c>
      <c r="L452" s="137">
        <v>0.2</v>
      </c>
      <c r="M452" s="149"/>
    </row>
    <row r="453" spans="6:13">
      <c r="F453" s="138" t="s">
        <v>47</v>
      </c>
      <c r="G453" s="60">
        <v>2023</v>
      </c>
      <c r="H453" s="139">
        <v>1</v>
      </c>
      <c r="I453" s="140" t="s">
        <v>77</v>
      </c>
      <c r="J453" s="141">
        <v>8490.0000000000036</v>
      </c>
      <c r="K453" s="141">
        <v>8640.0000000000036</v>
      </c>
      <c r="L453" s="142">
        <v>0.1</v>
      </c>
      <c r="M453" s="149"/>
    </row>
    <row r="454" spans="6:13">
      <c r="F454" s="132" t="s">
        <v>47</v>
      </c>
      <c r="G454" s="133">
        <v>2023</v>
      </c>
      <c r="H454" s="134">
        <v>1</v>
      </c>
      <c r="I454" s="135" t="s">
        <v>77</v>
      </c>
      <c r="J454" s="136">
        <v>8640.0000000000036</v>
      </c>
      <c r="K454" s="136"/>
      <c r="L454" s="137">
        <v>0</v>
      </c>
      <c r="M454" s="149"/>
    </row>
    <row r="455" spans="6:13">
      <c r="F455" s="138" t="s">
        <v>47</v>
      </c>
      <c r="G455" s="60">
        <v>2023</v>
      </c>
      <c r="H455" s="139">
        <v>2</v>
      </c>
      <c r="I455" s="140" t="s">
        <v>77</v>
      </c>
      <c r="J455" s="141">
        <v>0</v>
      </c>
      <c r="K455" s="141">
        <v>9860.0000000000073</v>
      </c>
      <c r="L455" s="142">
        <v>1</v>
      </c>
      <c r="M455" s="149"/>
    </row>
    <row r="456" spans="6:13">
      <c r="F456" s="132" t="s">
        <v>47</v>
      </c>
      <c r="G456" s="133">
        <v>2023</v>
      </c>
      <c r="H456" s="134">
        <v>2</v>
      </c>
      <c r="I456" s="135" t="s">
        <v>77</v>
      </c>
      <c r="J456" s="136">
        <v>9860.0000000000073</v>
      </c>
      <c r="K456" s="136">
        <v>10010.000000000007</v>
      </c>
      <c r="L456" s="137">
        <v>0.9</v>
      </c>
      <c r="M456" s="149"/>
    </row>
    <row r="457" spans="6:13">
      <c r="F457" s="138" t="s">
        <v>47</v>
      </c>
      <c r="G457" s="60">
        <v>2023</v>
      </c>
      <c r="H457" s="139">
        <v>2</v>
      </c>
      <c r="I457" s="140" t="s">
        <v>77</v>
      </c>
      <c r="J457" s="141">
        <v>10010.000000000007</v>
      </c>
      <c r="K457" s="141">
        <v>10160.000000000007</v>
      </c>
      <c r="L457" s="142">
        <v>0.8</v>
      </c>
      <c r="M457" s="149"/>
    </row>
    <row r="458" spans="6:13">
      <c r="F458" s="132" t="s">
        <v>47</v>
      </c>
      <c r="G458" s="133">
        <v>2023</v>
      </c>
      <c r="H458" s="134">
        <v>2</v>
      </c>
      <c r="I458" s="135" t="s">
        <v>77</v>
      </c>
      <c r="J458" s="136">
        <v>10160.000000000007</v>
      </c>
      <c r="K458" s="136">
        <v>10310.000000000007</v>
      </c>
      <c r="L458" s="137">
        <v>0.7</v>
      </c>
      <c r="M458" s="149"/>
    </row>
    <row r="459" spans="6:13">
      <c r="F459" s="138" t="s">
        <v>47</v>
      </c>
      <c r="G459" s="60">
        <v>2023</v>
      </c>
      <c r="H459" s="139">
        <v>2</v>
      </c>
      <c r="I459" s="140" t="s">
        <v>77</v>
      </c>
      <c r="J459" s="141">
        <v>10310.000000000007</v>
      </c>
      <c r="K459" s="141">
        <v>10460.000000000007</v>
      </c>
      <c r="L459" s="142">
        <v>0.6</v>
      </c>
      <c r="M459" s="149"/>
    </row>
    <row r="460" spans="6:13">
      <c r="F460" s="132" t="s">
        <v>47</v>
      </c>
      <c r="G460" s="133">
        <v>2023</v>
      </c>
      <c r="H460" s="134">
        <v>2</v>
      </c>
      <c r="I460" s="135" t="s">
        <v>77</v>
      </c>
      <c r="J460" s="136">
        <v>10460.000000000007</v>
      </c>
      <c r="K460" s="136">
        <v>10610.000000000007</v>
      </c>
      <c r="L460" s="137">
        <v>0.5</v>
      </c>
      <c r="M460" s="149"/>
    </row>
    <row r="461" spans="6:13">
      <c r="F461" s="138" t="s">
        <v>47</v>
      </c>
      <c r="G461" s="60">
        <v>2023</v>
      </c>
      <c r="H461" s="139">
        <v>2</v>
      </c>
      <c r="I461" s="140" t="s">
        <v>77</v>
      </c>
      <c r="J461" s="141">
        <v>10610.000000000007</v>
      </c>
      <c r="K461" s="141">
        <v>10760.000000000007</v>
      </c>
      <c r="L461" s="142">
        <v>0.4</v>
      </c>
      <c r="M461" s="149"/>
    </row>
    <row r="462" spans="6:13">
      <c r="F462" s="132" t="s">
        <v>47</v>
      </c>
      <c r="G462" s="133">
        <v>2023</v>
      </c>
      <c r="H462" s="134">
        <v>2</v>
      </c>
      <c r="I462" s="135" t="s">
        <v>77</v>
      </c>
      <c r="J462" s="136">
        <v>10760.000000000007</v>
      </c>
      <c r="K462" s="136">
        <v>10910.000000000007</v>
      </c>
      <c r="L462" s="137">
        <v>0.3</v>
      </c>
      <c r="M462" s="149"/>
    </row>
    <row r="463" spans="6:13">
      <c r="F463" s="138" t="s">
        <v>47</v>
      </c>
      <c r="G463" s="60">
        <v>2023</v>
      </c>
      <c r="H463" s="139">
        <v>2</v>
      </c>
      <c r="I463" s="140" t="s">
        <v>77</v>
      </c>
      <c r="J463" s="141">
        <v>10910.000000000007</v>
      </c>
      <c r="K463" s="141">
        <v>11060.000000000007</v>
      </c>
      <c r="L463" s="142">
        <v>0.2</v>
      </c>
      <c r="M463" s="149"/>
    </row>
    <row r="464" spans="6:13">
      <c r="F464" s="132" t="s">
        <v>47</v>
      </c>
      <c r="G464" s="133">
        <v>2023</v>
      </c>
      <c r="H464" s="134">
        <v>2</v>
      </c>
      <c r="I464" s="135" t="s">
        <v>77</v>
      </c>
      <c r="J464" s="136">
        <v>11060.000000000007</v>
      </c>
      <c r="K464" s="136">
        <v>11210.000000000007</v>
      </c>
      <c r="L464" s="137">
        <v>0.1</v>
      </c>
      <c r="M464" s="149"/>
    </row>
    <row r="465" spans="6:13">
      <c r="F465" s="138" t="s">
        <v>47</v>
      </c>
      <c r="G465" s="60">
        <v>2023</v>
      </c>
      <c r="H465" s="139">
        <v>2</v>
      </c>
      <c r="I465" s="140" t="s">
        <v>77</v>
      </c>
      <c r="J465" s="141">
        <v>11210.000000000007</v>
      </c>
      <c r="K465" s="141"/>
      <c r="L465" s="142">
        <v>0</v>
      </c>
      <c r="M465" s="149"/>
    </row>
    <row r="466" spans="6:13">
      <c r="F466" s="132" t="s">
        <v>47</v>
      </c>
      <c r="G466" s="133">
        <v>2023</v>
      </c>
      <c r="H466" s="134">
        <v>3</v>
      </c>
      <c r="I466" s="135" t="s">
        <v>77</v>
      </c>
      <c r="J466" s="136">
        <v>0</v>
      </c>
      <c r="K466" s="136">
        <v>12430.000000000009</v>
      </c>
      <c r="L466" s="137">
        <v>1</v>
      </c>
      <c r="M466" s="149"/>
    </row>
    <row r="467" spans="6:13">
      <c r="F467" s="138" t="s">
        <v>47</v>
      </c>
      <c r="G467" s="60">
        <v>2023</v>
      </c>
      <c r="H467" s="139">
        <v>3</v>
      </c>
      <c r="I467" s="140" t="s">
        <v>77</v>
      </c>
      <c r="J467" s="141">
        <v>12430.000000000009</v>
      </c>
      <c r="K467" s="141">
        <v>12580.000000000009</v>
      </c>
      <c r="L467" s="142">
        <v>0.9</v>
      </c>
      <c r="M467" s="149"/>
    </row>
    <row r="468" spans="6:13">
      <c r="F468" s="132" t="s">
        <v>47</v>
      </c>
      <c r="G468" s="133">
        <v>2023</v>
      </c>
      <c r="H468" s="134">
        <v>3</v>
      </c>
      <c r="I468" s="135" t="s">
        <v>77</v>
      </c>
      <c r="J468" s="136">
        <v>12580.000000000009</v>
      </c>
      <c r="K468" s="136">
        <v>12730.000000000009</v>
      </c>
      <c r="L468" s="137">
        <v>0.8</v>
      </c>
      <c r="M468" s="149"/>
    </row>
    <row r="469" spans="6:13">
      <c r="F469" s="138" t="s">
        <v>47</v>
      </c>
      <c r="G469" s="60">
        <v>2023</v>
      </c>
      <c r="H469" s="139">
        <v>3</v>
      </c>
      <c r="I469" s="140" t="s">
        <v>77</v>
      </c>
      <c r="J469" s="141">
        <v>12730.000000000009</v>
      </c>
      <c r="K469" s="141">
        <v>12880.000000000009</v>
      </c>
      <c r="L469" s="142">
        <v>0.7</v>
      </c>
      <c r="M469" s="149"/>
    </row>
    <row r="470" spans="6:13">
      <c r="F470" s="132" t="s">
        <v>47</v>
      </c>
      <c r="G470" s="133">
        <v>2023</v>
      </c>
      <c r="H470" s="134">
        <v>3</v>
      </c>
      <c r="I470" s="135" t="s">
        <v>77</v>
      </c>
      <c r="J470" s="136">
        <v>12880.000000000009</v>
      </c>
      <c r="K470" s="136">
        <v>13030.000000000009</v>
      </c>
      <c r="L470" s="137">
        <v>0.6</v>
      </c>
      <c r="M470" s="149"/>
    </row>
    <row r="471" spans="6:13">
      <c r="F471" s="138" t="s">
        <v>47</v>
      </c>
      <c r="G471" s="60">
        <v>2023</v>
      </c>
      <c r="H471" s="139">
        <v>3</v>
      </c>
      <c r="I471" s="140" t="s">
        <v>77</v>
      </c>
      <c r="J471" s="141">
        <v>13030.000000000009</v>
      </c>
      <c r="K471" s="141">
        <v>13180.000000000009</v>
      </c>
      <c r="L471" s="142">
        <v>0.5</v>
      </c>
      <c r="M471" s="149"/>
    </row>
    <row r="472" spans="6:13">
      <c r="F472" s="132" t="s">
        <v>47</v>
      </c>
      <c r="G472" s="133">
        <v>2023</v>
      </c>
      <c r="H472" s="134">
        <v>3</v>
      </c>
      <c r="I472" s="135" t="s">
        <v>77</v>
      </c>
      <c r="J472" s="136">
        <v>13180.000000000009</v>
      </c>
      <c r="K472" s="136">
        <v>13330.000000000009</v>
      </c>
      <c r="L472" s="137">
        <v>0.4</v>
      </c>
      <c r="M472" s="149"/>
    </row>
    <row r="473" spans="6:13">
      <c r="F473" s="138" t="s">
        <v>47</v>
      </c>
      <c r="G473" s="60">
        <v>2023</v>
      </c>
      <c r="H473" s="139">
        <v>3</v>
      </c>
      <c r="I473" s="140" t="s">
        <v>77</v>
      </c>
      <c r="J473" s="141">
        <v>13330.000000000009</v>
      </c>
      <c r="K473" s="141">
        <v>13480.000000000009</v>
      </c>
      <c r="L473" s="142">
        <v>0.3</v>
      </c>
      <c r="M473" s="149"/>
    </row>
    <row r="474" spans="6:13">
      <c r="F474" s="132" t="s">
        <v>47</v>
      </c>
      <c r="G474" s="133">
        <v>2023</v>
      </c>
      <c r="H474" s="134">
        <v>3</v>
      </c>
      <c r="I474" s="135" t="s">
        <v>77</v>
      </c>
      <c r="J474" s="136">
        <v>13480.000000000009</v>
      </c>
      <c r="K474" s="136">
        <v>13630.000000000009</v>
      </c>
      <c r="L474" s="137">
        <v>0.2</v>
      </c>
      <c r="M474" s="149"/>
    </row>
    <row r="475" spans="6:13">
      <c r="F475" s="138" t="s">
        <v>47</v>
      </c>
      <c r="G475" s="60">
        <v>2023</v>
      </c>
      <c r="H475" s="139">
        <v>3</v>
      </c>
      <c r="I475" s="140" t="s">
        <v>77</v>
      </c>
      <c r="J475" s="141">
        <v>13630.000000000009</v>
      </c>
      <c r="K475" s="141">
        <v>13780.000000000009</v>
      </c>
      <c r="L475" s="142">
        <v>0.1</v>
      </c>
      <c r="M475" s="149"/>
    </row>
    <row r="476" spans="6:13">
      <c r="F476" s="132" t="s">
        <v>47</v>
      </c>
      <c r="G476" s="133">
        <v>2023</v>
      </c>
      <c r="H476" s="134">
        <v>3</v>
      </c>
      <c r="I476" s="135" t="s">
        <v>77</v>
      </c>
      <c r="J476" s="136">
        <v>13780.000000000009</v>
      </c>
      <c r="K476" s="136"/>
      <c r="L476" s="137">
        <v>0</v>
      </c>
      <c r="M476" s="149"/>
    </row>
    <row r="477" spans="6:13">
      <c r="F477" s="138" t="s">
        <v>47</v>
      </c>
      <c r="G477" s="60">
        <v>2023</v>
      </c>
      <c r="H477" s="139">
        <v>4</v>
      </c>
      <c r="I477" s="140" t="s">
        <v>77</v>
      </c>
      <c r="J477" s="141">
        <v>0</v>
      </c>
      <c r="K477" s="141">
        <v>15000.000000000009</v>
      </c>
      <c r="L477" s="142">
        <v>1</v>
      </c>
      <c r="M477" s="149"/>
    </row>
    <row r="478" spans="6:13">
      <c r="F478" s="132" t="s">
        <v>47</v>
      </c>
      <c r="G478" s="133">
        <v>2023</v>
      </c>
      <c r="H478" s="134">
        <v>4</v>
      </c>
      <c r="I478" s="135" t="s">
        <v>77</v>
      </c>
      <c r="J478" s="136">
        <v>15000.000000000009</v>
      </c>
      <c r="K478" s="136">
        <v>15150.000000000009</v>
      </c>
      <c r="L478" s="137">
        <v>0.9</v>
      </c>
      <c r="M478" s="149"/>
    </row>
    <row r="479" spans="6:13">
      <c r="F479" s="138" t="s">
        <v>47</v>
      </c>
      <c r="G479" s="60">
        <v>2023</v>
      </c>
      <c r="H479" s="139">
        <v>4</v>
      </c>
      <c r="I479" s="140" t="s">
        <v>77</v>
      </c>
      <c r="J479" s="141">
        <v>15150.000000000009</v>
      </c>
      <c r="K479" s="141">
        <v>15300.000000000009</v>
      </c>
      <c r="L479" s="142">
        <v>0.8</v>
      </c>
      <c r="M479" s="149"/>
    </row>
    <row r="480" spans="6:13">
      <c r="F480" s="132" t="s">
        <v>47</v>
      </c>
      <c r="G480" s="133">
        <v>2023</v>
      </c>
      <c r="H480" s="134">
        <v>4</v>
      </c>
      <c r="I480" s="135" t="s">
        <v>77</v>
      </c>
      <c r="J480" s="136">
        <v>15300.000000000009</v>
      </c>
      <c r="K480" s="136">
        <v>15450.000000000009</v>
      </c>
      <c r="L480" s="137">
        <v>0.7</v>
      </c>
      <c r="M480" s="149"/>
    </row>
    <row r="481" spans="6:13">
      <c r="F481" s="138" t="s">
        <v>47</v>
      </c>
      <c r="G481" s="60">
        <v>2023</v>
      </c>
      <c r="H481" s="139">
        <v>4</v>
      </c>
      <c r="I481" s="140" t="s">
        <v>77</v>
      </c>
      <c r="J481" s="141">
        <v>15450.000000000009</v>
      </c>
      <c r="K481" s="141">
        <v>15600.000000000009</v>
      </c>
      <c r="L481" s="142">
        <v>0.6</v>
      </c>
      <c r="M481" s="149"/>
    </row>
    <row r="482" spans="6:13">
      <c r="F482" s="132" t="s">
        <v>47</v>
      </c>
      <c r="G482" s="133">
        <v>2023</v>
      </c>
      <c r="H482" s="134">
        <v>4</v>
      </c>
      <c r="I482" s="135" t="s">
        <v>77</v>
      </c>
      <c r="J482" s="136">
        <v>15600.000000000009</v>
      </c>
      <c r="K482" s="136">
        <v>15750.000000000009</v>
      </c>
      <c r="L482" s="137">
        <v>0.5</v>
      </c>
      <c r="M482" s="149"/>
    </row>
    <row r="483" spans="6:13">
      <c r="F483" s="138" t="s">
        <v>47</v>
      </c>
      <c r="G483" s="60">
        <v>2023</v>
      </c>
      <c r="H483" s="139">
        <v>4</v>
      </c>
      <c r="I483" s="140" t="s">
        <v>77</v>
      </c>
      <c r="J483" s="141">
        <v>15750.000000000009</v>
      </c>
      <c r="K483" s="141">
        <v>15900.000000000009</v>
      </c>
      <c r="L483" s="142">
        <v>0.4</v>
      </c>
      <c r="M483" s="149"/>
    </row>
    <row r="484" spans="6:13">
      <c r="F484" s="132" t="s">
        <v>47</v>
      </c>
      <c r="G484" s="133">
        <v>2023</v>
      </c>
      <c r="H484" s="134">
        <v>4</v>
      </c>
      <c r="I484" s="135" t="s">
        <v>77</v>
      </c>
      <c r="J484" s="136">
        <v>15900.000000000009</v>
      </c>
      <c r="K484" s="136">
        <v>16050.000000000009</v>
      </c>
      <c r="L484" s="137">
        <v>0.3</v>
      </c>
      <c r="M484" s="149"/>
    </row>
    <row r="485" spans="6:13">
      <c r="F485" s="138" t="s">
        <v>47</v>
      </c>
      <c r="G485" s="60">
        <v>2023</v>
      </c>
      <c r="H485" s="139">
        <v>4</v>
      </c>
      <c r="I485" s="140" t="s">
        <v>77</v>
      </c>
      <c r="J485" s="141">
        <v>16050.000000000009</v>
      </c>
      <c r="K485" s="141">
        <v>16200.000000000009</v>
      </c>
      <c r="L485" s="142">
        <v>0.2</v>
      </c>
      <c r="M485" s="149"/>
    </row>
    <row r="486" spans="6:13">
      <c r="F486" s="132" t="s">
        <v>47</v>
      </c>
      <c r="G486" s="133">
        <v>2023</v>
      </c>
      <c r="H486" s="134">
        <v>4</v>
      </c>
      <c r="I486" s="135" t="s">
        <v>77</v>
      </c>
      <c r="J486" s="136">
        <v>16200.000000000009</v>
      </c>
      <c r="K486" s="136">
        <v>16350.000000000009</v>
      </c>
      <c r="L486" s="137">
        <v>0.1</v>
      </c>
      <c r="M486" s="149"/>
    </row>
    <row r="487" spans="6:13">
      <c r="F487" s="138" t="s">
        <v>47</v>
      </c>
      <c r="G487" s="60">
        <v>2023</v>
      </c>
      <c r="H487" s="139">
        <v>4</v>
      </c>
      <c r="I487" s="140" t="s">
        <v>77</v>
      </c>
      <c r="J487" s="141">
        <v>16350.000000000009</v>
      </c>
      <c r="K487" s="141"/>
      <c r="L487" s="142">
        <v>0</v>
      </c>
      <c r="M487" s="149"/>
    </row>
    <row r="488" spans="6:13">
      <c r="F488" s="132" t="s">
        <v>47</v>
      </c>
      <c r="G488" s="133">
        <v>2023</v>
      </c>
      <c r="H488" s="134">
        <v>5</v>
      </c>
      <c r="I488" s="135" t="s">
        <v>77</v>
      </c>
      <c r="J488" s="136">
        <v>0</v>
      </c>
      <c r="K488" s="136">
        <v>17570.000000000011</v>
      </c>
      <c r="L488" s="137">
        <v>1</v>
      </c>
      <c r="M488" s="149"/>
    </row>
    <row r="489" spans="6:13">
      <c r="F489" s="138" t="s">
        <v>47</v>
      </c>
      <c r="G489" s="60">
        <v>2023</v>
      </c>
      <c r="H489" s="139">
        <v>5</v>
      </c>
      <c r="I489" s="140" t="s">
        <v>77</v>
      </c>
      <c r="J489" s="141">
        <v>17570.000000000011</v>
      </c>
      <c r="K489" s="141">
        <v>17720.000000000011</v>
      </c>
      <c r="L489" s="142">
        <v>0.9</v>
      </c>
      <c r="M489" s="149"/>
    </row>
    <row r="490" spans="6:13">
      <c r="F490" s="132" t="s">
        <v>47</v>
      </c>
      <c r="G490" s="133">
        <v>2023</v>
      </c>
      <c r="H490" s="134">
        <v>5</v>
      </c>
      <c r="I490" s="135" t="s">
        <v>77</v>
      </c>
      <c r="J490" s="136">
        <v>17720.000000000011</v>
      </c>
      <c r="K490" s="136">
        <v>17870.000000000011</v>
      </c>
      <c r="L490" s="137">
        <v>0.8</v>
      </c>
      <c r="M490" s="149"/>
    </row>
    <row r="491" spans="6:13">
      <c r="F491" s="138" t="s">
        <v>47</v>
      </c>
      <c r="G491" s="60">
        <v>2023</v>
      </c>
      <c r="H491" s="139">
        <v>5</v>
      </c>
      <c r="I491" s="140" t="s">
        <v>77</v>
      </c>
      <c r="J491" s="141">
        <v>17870.000000000011</v>
      </c>
      <c r="K491" s="141">
        <v>18020.000000000011</v>
      </c>
      <c r="L491" s="142">
        <v>0.7</v>
      </c>
      <c r="M491" s="149"/>
    </row>
    <row r="492" spans="6:13">
      <c r="F492" s="132" t="s">
        <v>47</v>
      </c>
      <c r="G492" s="133">
        <v>2023</v>
      </c>
      <c r="H492" s="134">
        <v>5</v>
      </c>
      <c r="I492" s="135" t="s">
        <v>77</v>
      </c>
      <c r="J492" s="136">
        <v>18020.000000000011</v>
      </c>
      <c r="K492" s="136">
        <v>18170.000000000011</v>
      </c>
      <c r="L492" s="137">
        <v>0.6</v>
      </c>
      <c r="M492" s="149"/>
    </row>
    <row r="493" spans="6:13">
      <c r="F493" s="138" t="s">
        <v>47</v>
      </c>
      <c r="G493" s="60">
        <v>2023</v>
      </c>
      <c r="H493" s="139">
        <v>5</v>
      </c>
      <c r="I493" s="140" t="s">
        <v>77</v>
      </c>
      <c r="J493" s="141">
        <v>18170.000000000011</v>
      </c>
      <c r="K493" s="141">
        <v>18320.000000000011</v>
      </c>
      <c r="L493" s="142">
        <v>0.5</v>
      </c>
      <c r="M493" s="149"/>
    </row>
    <row r="494" spans="6:13">
      <c r="F494" s="132" t="s">
        <v>47</v>
      </c>
      <c r="G494" s="133">
        <v>2023</v>
      </c>
      <c r="H494" s="134">
        <v>5</v>
      </c>
      <c r="I494" s="135" t="s">
        <v>77</v>
      </c>
      <c r="J494" s="136">
        <v>18320.000000000011</v>
      </c>
      <c r="K494" s="136">
        <v>18470.000000000011</v>
      </c>
      <c r="L494" s="137">
        <v>0.4</v>
      </c>
      <c r="M494" s="149"/>
    </row>
    <row r="495" spans="6:13">
      <c r="F495" s="138" t="s">
        <v>47</v>
      </c>
      <c r="G495" s="60">
        <v>2023</v>
      </c>
      <c r="H495" s="139">
        <v>5</v>
      </c>
      <c r="I495" s="140" t="s">
        <v>77</v>
      </c>
      <c r="J495" s="141">
        <v>18470.000000000011</v>
      </c>
      <c r="K495" s="141">
        <v>18620.000000000011</v>
      </c>
      <c r="L495" s="142">
        <v>0.3</v>
      </c>
      <c r="M495" s="149"/>
    </row>
    <row r="496" spans="6:13">
      <c r="F496" s="132" t="s">
        <v>47</v>
      </c>
      <c r="G496" s="133">
        <v>2023</v>
      </c>
      <c r="H496" s="134">
        <v>5</v>
      </c>
      <c r="I496" s="135" t="s">
        <v>77</v>
      </c>
      <c r="J496" s="136">
        <v>18620.000000000011</v>
      </c>
      <c r="K496" s="136">
        <v>18770.000000000011</v>
      </c>
      <c r="L496" s="137">
        <v>0.2</v>
      </c>
      <c r="M496" s="149"/>
    </row>
    <row r="497" spans="6:13">
      <c r="F497" s="138" t="s">
        <v>47</v>
      </c>
      <c r="G497" s="60">
        <v>2023</v>
      </c>
      <c r="H497" s="139">
        <v>5</v>
      </c>
      <c r="I497" s="140" t="s">
        <v>77</v>
      </c>
      <c r="J497" s="141">
        <v>18770.000000000011</v>
      </c>
      <c r="K497" s="141">
        <v>18920.000000000011</v>
      </c>
      <c r="L497" s="142">
        <v>0.1</v>
      </c>
      <c r="M497" s="149"/>
    </row>
    <row r="498" spans="6:13">
      <c r="F498" s="132" t="s">
        <v>47</v>
      </c>
      <c r="G498" s="133">
        <v>2023</v>
      </c>
      <c r="H498" s="134">
        <v>5</v>
      </c>
      <c r="I498" s="135" t="s">
        <v>77</v>
      </c>
      <c r="J498" s="136">
        <v>18920.000000000011</v>
      </c>
      <c r="K498" s="136"/>
      <c r="L498" s="137">
        <v>0</v>
      </c>
      <c r="M498" s="149"/>
    </row>
    <row r="499" spans="6:13">
      <c r="F499" s="138" t="s">
        <v>47</v>
      </c>
      <c r="G499" s="60">
        <v>2023</v>
      </c>
      <c r="H499" s="139">
        <v>6</v>
      </c>
      <c r="I499" s="140" t="s">
        <v>77</v>
      </c>
      <c r="J499" s="141">
        <v>0</v>
      </c>
      <c r="K499" s="141">
        <v>20140.000000000015</v>
      </c>
      <c r="L499" s="142">
        <v>1</v>
      </c>
      <c r="M499" s="149"/>
    </row>
    <row r="500" spans="6:13">
      <c r="F500" s="132" t="s">
        <v>47</v>
      </c>
      <c r="G500" s="133">
        <v>2023</v>
      </c>
      <c r="H500" s="134">
        <v>6</v>
      </c>
      <c r="I500" s="135" t="s">
        <v>77</v>
      </c>
      <c r="J500" s="136">
        <v>20140.000000000015</v>
      </c>
      <c r="K500" s="136">
        <v>20290.000000000015</v>
      </c>
      <c r="L500" s="137">
        <v>0.9</v>
      </c>
      <c r="M500" s="149"/>
    </row>
    <row r="501" spans="6:13">
      <c r="F501" s="138" t="s">
        <v>47</v>
      </c>
      <c r="G501" s="60">
        <v>2023</v>
      </c>
      <c r="H501" s="139">
        <v>6</v>
      </c>
      <c r="I501" s="140" t="s">
        <v>77</v>
      </c>
      <c r="J501" s="141">
        <v>20290.000000000015</v>
      </c>
      <c r="K501" s="141">
        <v>20440.000000000015</v>
      </c>
      <c r="L501" s="142">
        <v>0.8</v>
      </c>
      <c r="M501" s="149"/>
    </row>
    <row r="502" spans="6:13">
      <c r="F502" s="132" t="s">
        <v>47</v>
      </c>
      <c r="G502" s="133">
        <v>2023</v>
      </c>
      <c r="H502" s="134">
        <v>6</v>
      </c>
      <c r="I502" s="135" t="s">
        <v>77</v>
      </c>
      <c r="J502" s="136">
        <v>20440.000000000015</v>
      </c>
      <c r="K502" s="136">
        <v>20590.000000000015</v>
      </c>
      <c r="L502" s="137">
        <v>0.7</v>
      </c>
      <c r="M502" s="149"/>
    </row>
    <row r="503" spans="6:13">
      <c r="F503" s="138" t="s">
        <v>47</v>
      </c>
      <c r="G503" s="60">
        <v>2023</v>
      </c>
      <c r="H503" s="139">
        <v>6</v>
      </c>
      <c r="I503" s="140" t="s">
        <v>77</v>
      </c>
      <c r="J503" s="141">
        <v>20590.000000000015</v>
      </c>
      <c r="K503" s="141">
        <v>20740.000000000015</v>
      </c>
      <c r="L503" s="142">
        <v>0.6</v>
      </c>
      <c r="M503" s="149"/>
    </row>
    <row r="504" spans="6:13">
      <c r="F504" s="132" t="s">
        <v>47</v>
      </c>
      <c r="G504" s="133">
        <v>2023</v>
      </c>
      <c r="H504" s="134">
        <v>6</v>
      </c>
      <c r="I504" s="135" t="s">
        <v>77</v>
      </c>
      <c r="J504" s="136">
        <v>20740.000000000015</v>
      </c>
      <c r="K504" s="136">
        <v>20890.000000000015</v>
      </c>
      <c r="L504" s="137">
        <v>0.5</v>
      </c>
      <c r="M504" s="149"/>
    </row>
    <row r="505" spans="6:13">
      <c r="F505" s="138" t="s">
        <v>47</v>
      </c>
      <c r="G505" s="60">
        <v>2023</v>
      </c>
      <c r="H505" s="139">
        <v>6</v>
      </c>
      <c r="I505" s="140" t="s">
        <v>77</v>
      </c>
      <c r="J505" s="141">
        <v>20890.000000000015</v>
      </c>
      <c r="K505" s="141">
        <v>21040.000000000015</v>
      </c>
      <c r="L505" s="142">
        <v>0.4</v>
      </c>
      <c r="M505" s="149"/>
    </row>
    <row r="506" spans="6:13">
      <c r="F506" s="132" t="s">
        <v>47</v>
      </c>
      <c r="G506" s="133">
        <v>2023</v>
      </c>
      <c r="H506" s="134">
        <v>6</v>
      </c>
      <c r="I506" s="135" t="s">
        <v>77</v>
      </c>
      <c r="J506" s="136">
        <v>21040.000000000015</v>
      </c>
      <c r="K506" s="136">
        <v>21190.000000000015</v>
      </c>
      <c r="L506" s="137">
        <v>0.3</v>
      </c>
      <c r="M506" s="149"/>
    </row>
    <row r="507" spans="6:13">
      <c r="F507" s="138" t="s">
        <v>47</v>
      </c>
      <c r="G507" s="60">
        <v>2023</v>
      </c>
      <c r="H507" s="139">
        <v>6</v>
      </c>
      <c r="I507" s="140" t="s">
        <v>77</v>
      </c>
      <c r="J507" s="141">
        <v>21190.000000000015</v>
      </c>
      <c r="K507" s="141">
        <v>21340.000000000015</v>
      </c>
      <c r="L507" s="142">
        <v>0.2</v>
      </c>
      <c r="M507" s="149"/>
    </row>
    <row r="508" spans="6:13">
      <c r="F508" s="132" t="s">
        <v>47</v>
      </c>
      <c r="G508" s="133">
        <v>2023</v>
      </c>
      <c r="H508" s="134">
        <v>6</v>
      </c>
      <c r="I508" s="135" t="s">
        <v>77</v>
      </c>
      <c r="J508" s="136">
        <v>21340.000000000015</v>
      </c>
      <c r="K508" s="136">
        <v>21490.000000000015</v>
      </c>
      <c r="L508" s="137">
        <v>0.1</v>
      </c>
      <c r="M508" s="149"/>
    </row>
    <row r="509" spans="6:13">
      <c r="F509" s="138" t="s">
        <v>47</v>
      </c>
      <c r="G509" s="60">
        <v>2023</v>
      </c>
      <c r="H509" s="139">
        <v>6</v>
      </c>
      <c r="I509" s="140" t="s">
        <v>77</v>
      </c>
      <c r="J509" s="141">
        <v>21490.000000000015</v>
      </c>
      <c r="K509" s="141"/>
      <c r="L509" s="142">
        <v>0</v>
      </c>
      <c r="M509" s="149"/>
    </row>
    <row r="510" spans="6:13">
      <c r="F510" s="132" t="s">
        <v>47</v>
      </c>
      <c r="G510" s="133">
        <v>2023</v>
      </c>
      <c r="H510" s="134">
        <v>7</v>
      </c>
      <c r="I510" s="135" t="s">
        <v>77</v>
      </c>
      <c r="J510" s="136">
        <v>0</v>
      </c>
      <c r="K510" s="136">
        <v>22710.000000000015</v>
      </c>
      <c r="L510" s="137">
        <v>1</v>
      </c>
      <c r="M510" s="149"/>
    </row>
    <row r="511" spans="6:13">
      <c r="F511" s="138" t="s">
        <v>47</v>
      </c>
      <c r="G511" s="60">
        <v>2023</v>
      </c>
      <c r="H511" s="139">
        <v>7</v>
      </c>
      <c r="I511" s="140" t="s">
        <v>77</v>
      </c>
      <c r="J511" s="141">
        <v>22710.000000000015</v>
      </c>
      <c r="K511" s="141">
        <v>22860.000000000015</v>
      </c>
      <c r="L511" s="142">
        <v>0.9</v>
      </c>
      <c r="M511" s="149"/>
    </row>
    <row r="512" spans="6:13">
      <c r="F512" s="132" t="s">
        <v>47</v>
      </c>
      <c r="G512" s="133">
        <v>2023</v>
      </c>
      <c r="H512" s="134">
        <v>7</v>
      </c>
      <c r="I512" s="135" t="s">
        <v>77</v>
      </c>
      <c r="J512" s="136">
        <v>22860.000000000015</v>
      </c>
      <c r="K512" s="136">
        <v>23010.000000000015</v>
      </c>
      <c r="L512" s="137">
        <v>0.8</v>
      </c>
      <c r="M512" s="149"/>
    </row>
    <row r="513" spans="6:13">
      <c r="F513" s="138" t="s">
        <v>47</v>
      </c>
      <c r="G513" s="60">
        <v>2023</v>
      </c>
      <c r="H513" s="139">
        <v>7</v>
      </c>
      <c r="I513" s="140" t="s">
        <v>77</v>
      </c>
      <c r="J513" s="141">
        <v>23010.000000000015</v>
      </c>
      <c r="K513" s="141">
        <v>23160.000000000015</v>
      </c>
      <c r="L513" s="142">
        <v>0.7</v>
      </c>
      <c r="M513" s="149"/>
    </row>
    <row r="514" spans="6:13">
      <c r="F514" s="132" t="s">
        <v>47</v>
      </c>
      <c r="G514" s="133">
        <v>2023</v>
      </c>
      <c r="H514" s="134">
        <v>7</v>
      </c>
      <c r="I514" s="135" t="s">
        <v>77</v>
      </c>
      <c r="J514" s="136">
        <v>23160.000000000015</v>
      </c>
      <c r="K514" s="136">
        <v>23310.000000000015</v>
      </c>
      <c r="L514" s="137">
        <v>0.6</v>
      </c>
      <c r="M514" s="149"/>
    </row>
    <row r="515" spans="6:13">
      <c r="F515" s="138" t="s">
        <v>47</v>
      </c>
      <c r="G515" s="60">
        <v>2023</v>
      </c>
      <c r="H515" s="139">
        <v>7</v>
      </c>
      <c r="I515" s="140" t="s">
        <v>77</v>
      </c>
      <c r="J515" s="141">
        <v>23310.000000000015</v>
      </c>
      <c r="K515" s="141">
        <v>23460.000000000015</v>
      </c>
      <c r="L515" s="142">
        <v>0.5</v>
      </c>
      <c r="M515" s="149"/>
    </row>
    <row r="516" spans="6:13">
      <c r="F516" s="132" t="s">
        <v>47</v>
      </c>
      <c r="G516" s="133">
        <v>2023</v>
      </c>
      <c r="H516" s="134">
        <v>7</v>
      </c>
      <c r="I516" s="135" t="s">
        <v>77</v>
      </c>
      <c r="J516" s="136">
        <v>23460.000000000015</v>
      </c>
      <c r="K516" s="136">
        <v>23610.000000000015</v>
      </c>
      <c r="L516" s="137">
        <v>0.4</v>
      </c>
      <c r="M516" s="149"/>
    </row>
    <row r="517" spans="6:13">
      <c r="F517" s="138" t="s">
        <v>47</v>
      </c>
      <c r="G517" s="60">
        <v>2023</v>
      </c>
      <c r="H517" s="139">
        <v>7</v>
      </c>
      <c r="I517" s="140" t="s">
        <v>77</v>
      </c>
      <c r="J517" s="141">
        <v>23610.000000000015</v>
      </c>
      <c r="K517" s="141">
        <v>23760.000000000015</v>
      </c>
      <c r="L517" s="142">
        <v>0.3</v>
      </c>
      <c r="M517" s="149"/>
    </row>
    <row r="518" spans="6:13">
      <c r="F518" s="132" t="s">
        <v>47</v>
      </c>
      <c r="G518" s="133">
        <v>2023</v>
      </c>
      <c r="H518" s="134">
        <v>7</v>
      </c>
      <c r="I518" s="135" t="s">
        <v>77</v>
      </c>
      <c r="J518" s="136">
        <v>23760.000000000015</v>
      </c>
      <c r="K518" s="136">
        <v>23910.000000000015</v>
      </c>
      <c r="L518" s="137">
        <v>0.2</v>
      </c>
      <c r="M518" s="149"/>
    </row>
    <row r="519" spans="6:13">
      <c r="F519" s="138" t="s">
        <v>47</v>
      </c>
      <c r="G519" s="60">
        <v>2023</v>
      </c>
      <c r="H519" s="139">
        <v>7</v>
      </c>
      <c r="I519" s="140" t="s">
        <v>77</v>
      </c>
      <c r="J519" s="141">
        <v>23910.000000000015</v>
      </c>
      <c r="K519" s="141">
        <v>24060.000000000015</v>
      </c>
      <c r="L519" s="142">
        <v>0.1</v>
      </c>
      <c r="M519" s="149"/>
    </row>
    <row r="520" spans="6:13">
      <c r="F520" s="132" t="s">
        <v>47</v>
      </c>
      <c r="G520" s="133">
        <v>2023</v>
      </c>
      <c r="H520" s="134">
        <v>7</v>
      </c>
      <c r="I520" s="135" t="s">
        <v>77</v>
      </c>
      <c r="J520" s="136">
        <v>24060.000000000015</v>
      </c>
      <c r="K520" s="136"/>
      <c r="L520" s="137">
        <v>0</v>
      </c>
      <c r="M520" s="149"/>
    </row>
    <row r="521" spans="6:13">
      <c r="F521" s="138" t="s">
        <v>47</v>
      </c>
      <c r="G521" s="60">
        <v>2023</v>
      </c>
      <c r="H521" s="139">
        <v>8</v>
      </c>
      <c r="I521" s="140" t="s">
        <v>77</v>
      </c>
      <c r="J521" s="141">
        <v>0</v>
      </c>
      <c r="K521" s="141">
        <v>25280.000000000018</v>
      </c>
      <c r="L521" s="142">
        <v>1</v>
      </c>
      <c r="M521" s="149"/>
    </row>
    <row r="522" spans="6:13">
      <c r="F522" s="132" t="s">
        <v>47</v>
      </c>
      <c r="G522" s="133">
        <v>2023</v>
      </c>
      <c r="H522" s="134">
        <v>8</v>
      </c>
      <c r="I522" s="135" t="s">
        <v>77</v>
      </c>
      <c r="J522" s="136">
        <v>25280.000000000018</v>
      </c>
      <c r="K522" s="136">
        <v>25430.000000000018</v>
      </c>
      <c r="L522" s="137">
        <v>0.9</v>
      </c>
      <c r="M522" s="149"/>
    </row>
    <row r="523" spans="6:13">
      <c r="F523" s="138" t="s">
        <v>47</v>
      </c>
      <c r="G523" s="60">
        <v>2023</v>
      </c>
      <c r="H523" s="139">
        <v>8</v>
      </c>
      <c r="I523" s="140" t="s">
        <v>77</v>
      </c>
      <c r="J523" s="141">
        <v>25430.000000000018</v>
      </c>
      <c r="K523" s="141">
        <v>25580.000000000018</v>
      </c>
      <c r="L523" s="142">
        <v>0.8</v>
      </c>
      <c r="M523" s="149"/>
    </row>
    <row r="524" spans="6:13">
      <c r="F524" s="132" t="s">
        <v>47</v>
      </c>
      <c r="G524" s="133">
        <v>2023</v>
      </c>
      <c r="H524" s="134">
        <v>8</v>
      </c>
      <c r="I524" s="135" t="s">
        <v>77</v>
      </c>
      <c r="J524" s="136">
        <v>25580.000000000018</v>
      </c>
      <c r="K524" s="136">
        <v>25730.000000000018</v>
      </c>
      <c r="L524" s="137">
        <v>0.7</v>
      </c>
      <c r="M524" s="149"/>
    </row>
    <row r="525" spans="6:13">
      <c r="F525" s="138" t="s">
        <v>47</v>
      </c>
      <c r="G525" s="60">
        <v>2023</v>
      </c>
      <c r="H525" s="139">
        <v>8</v>
      </c>
      <c r="I525" s="140" t="s">
        <v>77</v>
      </c>
      <c r="J525" s="141">
        <v>25730.000000000018</v>
      </c>
      <c r="K525" s="141">
        <v>25880.000000000018</v>
      </c>
      <c r="L525" s="142">
        <v>0.6</v>
      </c>
      <c r="M525" s="149"/>
    </row>
    <row r="526" spans="6:13">
      <c r="F526" s="132" t="s">
        <v>47</v>
      </c>
      <c r="G526" s="133">
        <v>2023</v>
      </c>
      <c r="H526" s="134">
        <v>8</v>
      </c>
      <c r="I526" s="135" t="s">
        <v>77</v>
      </c>
      <c r="J526" s="136">
        <v>25880.000000000018</v>
      </c>
      <c r="K526" s="136">
        <v>26030.000000000018</v>
      </c>
      <c r="L526" s="137">
        <v>0.5</v>
      </c>
      <c r="M526" s="149"/>
    </row>
    <row r="527" spans="6:13">
      <c r="F527" s="138" t="s">
        <v>47</v>
      </c>
      <c r="G527" s="60">
        <v>2023</v>
      </c>
      <c r="H527" s="139">
        <v>8</v>
      </c>
      <c r="I527" s="140" t="s">
        <v>77</v>
      </c>
      <c r="J527" s="141">
        <v>26030.000000000018</v>
      </c>
      <c r="K527" s="141">
        <v>26180.000000000018</v>
      </c>
      <c r="L527" s="142">
        <v>0.4</v>
      </c>
      <c r="M527" s="149"/>
    </row>
    <row r="528" spans="6:13">
      <c r="F528" s="132" t="s">
        <v>47</v>
      </c>
      <c r="G528" s="133">
        <v>2023</v>
      </c>
      <c r="H528" s="134">
        <v>8</v>
      </c>
      <c r="I528" s="135" t="s">
        <v>77</v>
      </c>
      <c r="J528" s="136">
        <v>26180.000000000018</v>
      </c>
      <c r="K528" s="136">
        <v>26330.000000000018</v>
      </c>
      <c r="L528" s="137">
        <v>0.3</v>
      </c>
      <c r="M528" s="149"/>
    </row>
    <row r="529" spans="6:13">
      <c r="F529" s="138" t="s">
        <v>47</v>
      </c>
      <c r="G529" s="60">
        <v>2023</v>
      </c>
      <c r="H529" s="139">
        <v>8</v>
      </c>
      <c r="I529" s="140" t="s">
        <v>77</v>
      </c>
      <c r="J529" s="141">
        <v>26330.000000000018</v>
      </c>
      <c r="K529" s="141">
        <v>26480.000000000018</v>
      </c>
      <c r="L529" s="142">
        <v>0.2</v>
      </c>
      <c r="M529" s="149"/>
    </row>
    <row r="530" spans="6:13">
      <c r="F530" s="132" t="s">
        <v>47</v>
      </c>
      <c r="G530" s="133">
        <v>2023</v>
      </c>
      <c r="H530" s="134">
        <v>8</v>
      </c>
      <c r="I530" s="135" t="s">
        <v>77</v>
      </c>
      <c r="J530" s="136">
        <v>26480.000000000018</v>
      </c>
      <c r="K530" s="136">
        <v>26630.000000000018</v>
      </c>
      <c r="L530" s="137">
        <v>0.1</v>
      </c>
      <c r="M530" s="149"/>
    </row>
    <row r="531" spans="6:13">
      <c r="F531" s="138" t="s">
        <v>47</v>
      </c>
      <c r="G531" s="60">
        <v>2023</v>
      </c>
      <c r="H531" s="139">
        <v>8</v>
      </c>
      <c r="I531" s="140" t="s">
        <v>77</v>
      </c>
      <c r="J531" s="141">
        <v>26630.000000000018</v>
      </c>
      <c r="K531" s="141"/>
      <c r="L531" s="142">
        <v>0</v>
      </c>
      <c r="M531" s="149"/>
    </row>
    <row r="532" spans="6:13">
      <c r="F532" s="132" t="s">
        <v>47</v>
      </c>
      <c r="G532" s="133">
        <v>2023</v>
      </c>
      <c r="H532" s="134">
        <v>9</v>
      </c>
      <c r="I532" s="135" t="s">
        <v>77</v>
      </c>
      <c r="J532" s="136">
        <v>0</v>
      </c>
      <c r="K532" s="136">
        <v>27850.000000000022</v>
      </c>
      <c r="L532" s="137">
        <v>1</v>
      </c>
      <c r="M532" s="149"/>
    </row>
    <row r="533" spans="6:13">
      <c r="F533" s="138" t="s">
        <v>47</v>
      </c>
      <c r="G533" s="60">
        <v>2023</v>
      </c>
      <c r="H533" s="139">
        <v>9</v>
      </c>
      <c r="I533" s="140" t="s">
        <v>77</v>
      </c>
      <c r="J533" s="141">
        <v>27850.000000000022</v>
      </c>
      <c r="K533" s="141">
        <v>28000.000000000022</v>
      </c>
      <c r="L533" s="142">
        <v>0.9</v>
      </c>
      <c r="M533" s="149"/>
    </row>
    <row r="534" spans="6:13">
      <c r="F534" s="132" t="s">
        <v>47</v>
      </c>
      <c r="G534" s="133">
        <v>2023</v>
      </c>
      <c r="H534" s="134">
        <v>9</v>
      </c>
      <c r="I534" s="135" t="s">
        <v>77</v>
      </c>
      <c r="J534" s="136">
        <v>28000.000000000022</v>
      </c>
      <c r="K534" s="136">
        <v>28150.000000000022</v>
      </c>
      <c r="L534" s="137">
        <v>0.8</v>
      </c>
      <c r="M534" s="149"/>
    </row>
    <row r="535" spans="6:13">
      <c r="F535" s="138" t="s">
        <v>47</v>
      </c>
      <c r="G535" s="60">
        <v>2023</v>
      </c>
      <c r="H535" s="139">
        <v>9</v>
      </c>
      <c r="I535" s="140" t="s">
        <v>77</v>
      </c>
      <c r="J535" s="141">
        <v>28150.000000000022</v>
      </c>
      <c r="K535" s="141">
        <v>28300.000000000022</v>
      </c>
      <c r="L535" s="142">
        <v>0.7</v>
      </c>
      <c r="M535" s="149"/>
    </row>
    <row r="536" spans="6:13">
      <c r="F536" s="132" t="s">
        <v>47</v>
      </c>
      <c r="G536" s="133">
        <v>2023</v>
      </c>
      <c r="H536" s="134">
        <v>9</v>
      </c>
      <c r="I536" s="135" t="s">
        <v>77</v>
      </c>
      <c r="J536" s="136">
        <v>28300.000000000022</v>
      </c>
      <c r="K536" s="136">
        <v>28450.000000000022</v>
      </c>
      <c r="L536" s="137">
        <v>0.6</v>
      </c>
      <c r="M536" s="149"/>
    </row>
    <row r="537" spans="6:13">
      <c r="F537" s="138" t="s">
        <v>47</v>
      </c>
      <c r="G537" s="60">
        <v>2023</v>
      </c>
      <c r="H537" s="139">
        <v>9</v>
      </c>
      <c r="I537" s="140" t="s">
        <v>77</v>
      </c>
      <c r="J537" s="141">
        <v>28450.000000000022</v>
      </c>
      <c r="K537" s="141">
        <v>28600.000000000022</v>
      </c>
      <c r="L537" s="142">
        <v>0.5</v>
      </c>
      <c r="M537" s="149"/>
    </row>
    <row r="538" spans="6:13">
      <c r="F538" s="132" t="s">
        <v>47</v>
      </c>
      <c r="G538" s="133">
        <v>2023</v>
      </c>
      <c r="H538" s="134">
        <v>9</v>
      </c>
      <c r="I538" s="135" t="s">
        <v>77</v>
      </c>
      <c r="J538" s="136">
        <v>28600.000000000022</v>
      </c>
      <c r="K538" s="136">
        <v>28750.000000000022</v>
      </c>
      <c r="L538" s="137">
        <v>0.4</v>
      </c>
      <c r="M538" s="149"/>
    </row>
    <row r="539" spans="6:13">
      <c r="F539" s="138" t="s">
        <v>47</v>
      </c>
      <c r="G539" s="60">
        <v>2023</v>
      </c>
      <c r="H539" s="139">
        <v>9</v>
      </c>
      <c r="I539" s="140" t="s">
        <v>77</v>
      </c>
      <c r="J539" s="141">
        <v>28750.000000000022</v>
      </c>
      <c r="K539" s="141">
        <v>28900.000000000022</v>
      </c>
      <c r="L539" s="142">
        <v>0.3</v>
      </c>
      <c r="M539" s="149"/>
    </row>
    <row r="540" spans="6:13">
      <c r="F540" s="132" t="s">
        <v>47</v>
      </c>
      <c r="G540" s="133">
        <v>2023</v>
      </c>
      <c r="H540" s="134">
        <v>9</v>
      </c>
      <c r="I540" s="135" t="s">
        <v>77</v>
      </c>
      <c r="J540" s="136">
        <v>28900.000000000022</v>
      </c>
      <c r="K540" s="136">
        <v>29050.000000000022</v>
      </c>
      <c r="L540" s="137">
        <v>0.2</v>
      </c>
      <c r="M540" s="149"/>
    </row>
    <row r="541" spans="6:13">
      <c r="F541" s="138" t="s">
        <v>47</v>
      </c>
      <c r="G541" s="60">
        <v>2023</v>
      </c>
      <c r="H541" s="139">
        <v>9</v>
      </c>
      <c r="I541" s="140" t="s">
        <v>77</v>
      </c>
      <c r="J541" s="141">
        <v>29050.000000000022</v>
      </c>
      <c r="K541" s="141">
        <v>29200.000000000022</v>
      </c>
      <c r="L541" s="142">
        <v>0.1</v>
      </c>
      <c r="M541" s="149"/>
    </row>
    <row r="542" spans="6:13">
      <c r="F542" s="132" t="s">
        <v>47</v>
      </c>
      <c r="G542" s="133">
        <v>2023</v>
      </c>
      <c r="H542" s="134">
        <v>9</v>
      </c>
      <c r="I542" s="135" t="s">
        <v>77</v>
      </c>
      <c r="J542" s="136">
        <v>29200.000000000022</v>
      </c>
      <c r="K542" s="136"/>
      <c r="L542" s="137">
        <v>0</v>
      </c>
      <c r="M542" s="149"/>
    </row>
    <row r="543" spans="6:13">
      <c r="F543" s="138" t="s">
        <v>47</v>
      </c>
      <c r="G543" s="60">
        <v>2023</v>
      </c>
      <c r="H543" s="139">
        <v>10</v>
      </c>
      <c r="I543" s="140" t="s">
        <v>77</v>
      </c>
      <c r="J543" s="141">
        <v>0</v>
      </c>
      <c r="K543" s="141">
        <v>30420.000000000022</v>
      </c>
      <c r="L543" s="142">
        <v>1</v>
      </c>
      <c r="M543" s="149"/>
    </row>
    <row r="544" spans="6:13">
      <c r="F544" s="132" t="s">
        <v>47</v>
      </c>
      <c r="G544" s="133">
        <v>2023</v>
      </c>
      <c r="H544" s="134">
        <v>10</v>
      </c>
      <c r="I544" s="135" t="s">
        <v>77</v>
      </c>
      <c r="J544" s="136">
        <v>30420.000000000022</v>
      </c>
      <c r="K544" s="136">
        <v>30570.000000000022</v>
      </c>
      <c r="L544" s="137">
        <v>0.9</v>
      </c>
      <c r="M544" s="149"/>
    </row>
    <row r="545" spans="6:13">
      <c r="F545" s="138" t="s">
        <v>47</v>
      </c>
      <c r="G545" s="60">
        <v>2023</v>
      </c>
      <c r="H545" s="139">
        <v>10</v>
      </c>
      <c r="I545" s="140" t="s">
        <v>77</v>
      </c>
      <c r="J545" s="141">
        <v>30570.000000000022</v>
      </c>
      <c r="K545" s="141">
        <v>30720.000000000022</v>
      </c>
      <c r="L545" s="142">
        <v>0.8</v>
      </c>
      <c r="M545" s="149"/>
    </row>
    <row r="546" spans="6:13">
      <c r="F546" s="132" t="s">
        <v>47</v>
      </c>
      <c r="G546" s="133">
        <v>2023</v>
      </c>
      <c r="H546" s="134">
        <v>10</v>
      </c>
      <c r="I546" s="135" t="s">
        <v>77</v>
      </c>
      <c r="J546" s="136">
        <v>30720.000000000022</v>
      </c>
      <c r="K546" s="136">
        <v>30870.000000000022</v>
      </c>
      <c r="L546" s="137">
        <v>0.7</v>
      </c>
      <c r="M546" s="149"/>
    </row>
    <row r="547" spans="6:13">
      <c r="F547" s="138" t="s">
        <v>47</v>
      </c>
      <c r="G547" s="60">
        <v>2023</v>
      </c>
      <c r="H547" s="139">
        <v>10</v>
      </c>
      <c r="I547" s="140" t="s">
        <v>77</v>
      </c>
      <c r="J547" s="141">
        <v>30870.000000000022</v>
      </c>
      <c r="K547" s="141">
        <v>31020.000000000022</v>
      </c>
      <c r="L547" s="142">
        <v>0.6</v>
      </c>
      <c r="M547" s="149"/>
    </row>
    <row r="548" spans="6:13">
      <c r="F548" s="132" t="s">
        <v>47</v>
      </c>
      <c r="G548" s="133">
        <v>2023</v>
      </c>
      <c r="H548" s="134">
        <v>10</v>
      </c>
      <c r="I548" s="135" t="s">
        <v>77</v>
      </c>
      <c r="J548" s="136">
        <v>31020.000000000022</v>
      </c>
      <c r="K548" s="136">
        <v>31170.000000000022</v>
      </c>
      <c r="L548" s="137">
        <v>0.5</v>
      </c>
      <c r="M548" s="149"/>
    </row>
    <row r="549" spans="6:13">
      <c r="F549" s="138" t="s">
        <v>47</v>
      </c>
      <c r="G549" s="60">
        <v>2023</v>
      </c>
      <c r="H549" s="139">
        <v>10</v>
      </c>
      <c r="I549" s="140" t="s">
        <v>77</v>
      </c>
      <c r="J549" s="141">
        <v>31170.000000000022</v>
      </c>
      <c r="K549" s="141">
        <v>31320.000000000022</v>
      </c>
      <c r="L549" s="142">
        <v>0.4</v>
      </c>
      <c r="M549" s="149"/>
    </row>
    <row r="550" spans="6:13">
      <c r="F550" s="132" t="s">
        <v>47</v>
      </c>
      <c r="G550" s="133">
        <v>2023</v>
      </c>
      <c r="H550" s="134">
        <v>10</v>
      </c>
      <c r="I550" s="135" t="s">
        <v>77</v>
      </c>
      <c r="J550" s="136">
        <v>31320.000000000022</v>
      </c>
      <c r="K550" s="136">
        <v>31470.000000000022</v>
      </c>
      <c r="L550" s="137">
        <v>0.3</v>
      </c>
      <c r="M550" s="149"/>
    </row>
    <row r="551" spans="6:13">
      <c r="F551" s="138" t="s">
        <v>47</v>
      </c>
      <c r="G551" s="60">
        <v>2023</v>
      </c>
      <c r="H551" s="139">
        <v>10</v>
      </c>
      <c r="I551" s="140" t="s">
        <v>77</v>
      </c>
      <c r="J551" s="141">
        <v>31470.000000000022</v>
      </c>
      <c r="K551" s="141">
        <v>31620.000000000022</v>
      </c>
      <c r="L551" s="142">
        <v>0.2</v>
      </c>
      <c r="M551" s="149"/>
    </row>
    <row r="552" spans="6:13">
      <c r="F552" s="132" t="s">
        <v>47</v>
      </c>
      <c r="G552" s="133">
        <v>2023</v>
      </c>
      <c r="H552" s="134">
        <v>10</v>
      </c>
      <c r="I552" s="135" t="s">
        <v>77</v>
      </c>
      <c r="J552" s="136">
        <v>31620.000000000022</v>
      </c>
      <c r="K552" s="136">
        <v>31770.000000000022</v>
      </c>
      <c r="L552" s="137">
        <v>0.1</v>
      </c>
      <c r="M552" s="149"/>
    </row>
    <row r="553" spans="6:13">
      <c r="F553" s="143" t="s">
        <v>47</v>
      </c>
      <c r="G553" s="144">
        <v>2023</v>
      </c>
      <c r="H553" s="145">
        <v>10</v>
      </c>
      <c r="I553" s="146" t="s">
        <v>77</v>
      </c>
      <c r="J553" s="147">
        <v>31770.000000000022</v>
      </c>
      <c r="K553" s="147"/>
      <c r="L553" s="148">
        <v>0</v>
      </c>
      <c r="M553" s="149"/>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3B318-1E3F-4411-91FF-F6E07AE85948}">
  <sheetPr codeName="Sheet7"/>
  <dimension ref="A2:AX649"/>
  <sheetViews>
    <sheetView zoomScale="90" zoomScaleNormal="90" workbookViewId="0">
      <selection activeCell="B2" sqref="B2:D8"/>
    </sheetView>
  </sheetViews>
  <sheetFormatPr defaultRowHeight="14.5"/>
  <cols>
    <col min="3" max="4" width="17.54296875" customWidth="1"/>
    <col min="5" max="5" width="16.26953125" customWidth="1"/>
    <col min="6" max="6" width="13.453125" bestFit="1" customWidth="1"/>
    <col min="7" max="7" width="12.453125" bestFit="1" customWidth="1"/>
    <col min="8" max="8" width="11.453125" bestFit="1" customWidth="1"/>
    <col min="9" max="9" width="16.1796875" bestFit="1" customWidth="1"/>
    <col min="10" max="10" width="8.26953125" bestFit="1" customWidth="1"/>
    <col min="13" max="13" width="18.26953125" customWidth="1"/>
    <col min="15" max="16" width="10.81640625" customWidth="1"/>
    <col min="17" max="17" width="11" customWidth="1"/>
    <col min="19" max="19" width="7.81640625" customWidth="1"/>
    <col min="20" max="20" width="7.453125" bestFit="1" customWidth="1"/>
    <col min="21" max="21" width="6.26953125" bestFit="1" customWidth="1"/>
    <col min="22" max="22" width="7.453125" bestFit="1" customWidth="1"/>
    <col min="23" max="23" width="6.26953125" bestFit="1" customWidth="1"/>
    <col min="24" max="25" width="3.26953125" customWidth="1"/>
    <col min="26" max="26" width="2.81640625" bestFit="1" customWidth="1"/>
    <col min="27" max="27" width="2.1796875" bestFit="1" customWidth="1"/>
    <col min="28" max="28" width="2.81640625" bestFit="1" customWidth="1"/>
    <col min="29" max="29" width="4.26953125" customWidth="1"/>
    <col min="30" max="30" width="5.54296875" customWidth="1"/>
    <col min="31" max="33" width="6.81640625" customWidth="1"/>
    <col min="34" max="34" width="4" customWidth="1"/>
    <col min="35" max="35" width="5" bestFit="1" customWidth="1"/>
    <col min="36" max="36" width="4.81640625" bestFit="1" customWidth="1"/>
    <col min="37" max="38" width="6" bestFit="1" customWidth="1"/>
    <col min="39" max="39" width="2.26953125" customWidth="1"/>
    <col min="44" max="44" width="2.1796875" customWidth="1"/>
  </cols>
  <sheetData>
    <row r="2" spans="2:22">
      <c r="B2" s="1" t="s">
        <v>646</v>
      </c>
      <c r="Q2" t="s">
        <v>647</v>
      </c>
    </row>
    <row r="3" spans="2:22">
      <c r="C3" t="s">
        <v>648</v>
      </c>
      <c r="N3" t="s">
        <v>649</v>
      </c>
    </row>
    <row r="4" spans="2:22">
      <c r="C4" t="s">
        <v>650</v>
      </c>
      <c r="N4" t="s">
        <v>651</v>
      </c>
    </row>
    <row r="5" spans="2:22">
      <c r="C5" t="s">
        <v>652</v>
      </c>
    </row>
    <row r="6" spans="2:22">
      <c r="C6" t="s">
        <v>653</v>
      </c>
    </row>
    <row r="7" spans="2:22">
      <c r="C7" t="s">
        <v>775</v>
      </c>
      <c r="D7" t="s">
        <v>652</v>
      </c>
      <c r="M7" t="s">
        <v>654</v>
      </c>
      <c r="N7">
        <f>G22</f>
        <v>4400</v>
      </c>
      <c r="O7">
        <f t="shared" ref="O7:Q7" si="0">H22</f>
        <v>6600</v>
      </c>
      <c r="P7">
        <f t="shared" si="0"/>
        <v>9250</v>
      </c>
      <c r="Q7">
        <f t="shared" si="0"/>
        <v>9250</v>
      </c>
      <c r="T7">
        <v>4400</v>
      </c>
      <c r="U7">
        <v>0</v>
      </c>
    </row>
    <row r="8" spans="2:22">
      <c r="C8" t="s">
        <v>655</v>
      </c>
      <c r="M8" t="s">
        <v>656</v>
      </c>
      <c r="N8">
        <f t="shared" ref="N8:Q8" si="1">G23</f>
        <v>285</v>
      </c>
      <c r="O8">
        <f t="shared" si="1"/>
        <v>1900</v>
      </c>
      <c r="P8">
        <f t="shared" si="1"/>
        <v>3137</v>
      </c>
      <c r="Q8">
        <f t="shared" si="1"/>
        <v>3529</v>
      </c>
      <c r="T8">
        <v>30950</v>
      </c>
      <c r="U8">
        <v>285</v>
      </c>
    </row>
    <row r="9" spans="2:22" ht="15" thickBot="1">
      <c r="M9" t="s">
        <v>657</v>
      </c>
      <c r="N9">
        <v>30950</v>
      </c>
      <c r="O9">
        <v>30950</v>
      </c>
      <c r="P9">
        <v>30950</v>
      </c>
      <c r="Q9">
        <v>30950</v>
      </c>
    </row>
    <row r="10" spans="2:22" ht="28.5">
      <c r="C10" s="246" t="s">
        <v>658</v>
      </c>
      <c r="D10" s="246" t="s">
        <v>659</v>
      </c>
      <c r="E10" s="189" t="s">
        <v>660</v>
      </c>
      <c r="F10" s="189" t="s">
        <v>661</v>
      </c>
      <c r="G10" s="246" t="s">
        <v>662</v>
      </c>
      <c r="H10" s="246" t="s">
        <v>663</v>
      </c>
      <c r="I10" s="248" t="s">
        <v>664</v>
      </c>
      <c r="M10" t="s">
        <v>656</v>
      </c>
      <c r="N10">
        <v>1</v>
      </c>
      <c r="O10">
        <v>1</v>
      </c>
      <c r="P10">
        <v>1</v>
      </c>
      <c r="Q10">
        <v>1</v>
      </c>
      <c r="S10">
        <v>30950</v>
      </c>
      <c r="T10">
        <f>T8-T7</f>
        <v>26550</v>
      </c>
      <c r="V10">
        <f>U8/T10</f>
        <v>1.0734463276836158E-2</v>
      </c>
    </row>
    <row r="11" spans="2:22" ht="15" thickBot="1">
      <c r="C11" s="247"/>
      <c r="D11" s="247"/>
      <c r="E11" s="190" t="s">
        <v>665</v>
      </c>
      <c r="F11" s="190" t="s">
        <v>665</v>
      </c>
      <c r="G11" s="247"/>
      <c r="H11" s="247"/>
      <c r="I11" s="249"/>
      <c r="N11">
        <f>-(N10-N8)/(N9-N7)</f>
        <v>1.0696798493408663E-2</v>
      </c>
      <c r="O11">
        <f t="shared" ref="O11:Q11" si="2">-(O10-O8)/(O9-O7)</f>
        <v>7.7987679671457907E-2</v>
      </c>
      <c r="P11">
        <f t="shared" si="2"/>
        <v>0.14451612903225808</v>
      </c>
      <c r="Q11">
        <f t="shared" si="2"/>
        <v>0.16258064516129031</v>
      </c>
      <c r="S11">
        <v>30950</v>
      </c>
    </row>
    <row r="12" spans="2:22" ht="15.5" thickTop="1" thickBot="1">
      <c r="D12" s="191" t="s">
        <v>665</v>
      </c>
      <c r="E12" s="191" t="s">
        <v>665</v>
      </c>
      <c r="F12" s="191" t="s">
        <v>665</v>
      </c>
      <c r="G12" s="191" t="s">
        <v>665</v>
      </c>
      <c r="H12" s="192" t="s">
        <v>666</v>
      </c>
      <c r="I12" s="191" t="s">
        <v>665</v>
      </c>
    </row>
    <row r="13" spans="2:22" ht="15" thickBot="1">
      <c r="C13" s="193" t="s">
        <v>667</v>
      </c>
      <c r="D13" s="194">
        <v>30950</v>
      </c>
      <c r="E13" s="194">
        <v>285</v>
      </c>
      <c r="F13" s="194">
        <v>30931</v>
      </c>
      <c r="G13" s="194">
        <v>0</v>
      </c>
      <c r="H13" s="194">
        <v>1117</v>
      </c>
      <c r="I13" s="194">
        <v>600</v>
      </c>
    </row>
    <row r="14" spans="2:22" ht="15" thickBot="1">
      <c r="C14" s="193">
        <v>1</v>
      </c>
      <c r="D14" s="194">
        <v>30950</v>
      </c>
      <c r="E14" s="194">
        <v>1900</v>
      </c>
      <c r="F14" s="194">
        <v>30931</v>
      </c>
      <c r="G14" s="194">
        <v>1117</v>
      </c>
      <c r="H14" s="194">
        <v>1117</v>
      </c>
      <c r="I14" s="194">
        <v>3995</v>
      </c>
    </row>
    <row r="15" spans="2:22" ht="15" thickBot="1">
      <c r="C15" s="193">
        <v>2</v>
      </c>
      <c r="D15" s="194">
        <v>30950</v>
      </c>
      <c r="E15" s="194">
        <v>3137</v>
      </c>
      <c r="F15" s="194">
        <v>30931</v>
      </c>
      <c r="G15" s="194">
        <v>1117</v>
      </c>
      <c r="H15" s="194">
        <v>1117</v>
      </c>
      <c r="I15" s="194">
        <v>6604</v>
      </c>
    </row>
    <row r="16" spans="2:22">
      <c r="C16" s="193" t="s">
        <v>286</v>
      </c>
      <c r="D16" s="194">
        <v>30950</v>
      </c>
      <c r="E16" s="194">
        <v>3529</v>
      </c>
      <c r="F16" s="194">
        <v>30931</v>
      </c>
      <c r="G16" s="194">
        <v>1117</v>
      </c>
      <c r="H16" s="194">
        <v>1117</v>
      </c>
      <c r="I16" s="194">
        <v>7430</v>
      </c>
    </row>
    <row r="18" spans="1:33">
      <c r="C18" t="s">
        <v>668</v>
      </c>
    </row>
    <row r="19" spans="1:33">
      <c r="C19" t="s">
        <v>669</v>
      </c>
    </row>
    <row r="21" spans="1:33">
      <c r="M21" t="s">
        <v>4</v>
      </c>
      <c r="S21" t="s">
        <v>670</v>
      </c>
      <c r="T21">
        <f>COUNTIF(Y$30:Y$117,"&gt;0")</f>
        <v>0</v>
      </c>
      <c r="U21">
        <f>COUNTIF(Z$30:Z$161,"&gt;0")</f>
        <v>5</v>
      </c>
      <c r="V21">
        <f>COUNTIF(AA$30:AA$214,"&gt;0")</f>
        <v>0</v>
      </c>
      <c r="W21">
        <f>COUNTIF(AB$30:AB$214,"&gt;0")</f>
        <v>6</v>
      </c>
      <c r="AD21">
        <f>COUNTIF(AI118:AI648,"&gt;0")</f>
        <v>530</v>
      </c>
      <c r="AE21">
        <f>COUNTIF(AJ162:AJ648,"&gt;0")</f>
        <v>487</v>
      </c>
      <c r="AF21">
        <f>COUNTIF(AK$215:AK$648,"&gt;0")</f>
        <v>434</v>
      </c>
      <c r="AG21">
        <f>COUNTIF(AL$215:AL$648,"&gt;0")</f>
        <v>434</v>
      </c>
    </row>
    <row r="22" spans="1:33">
      <c r="G22">
        <f>INDEX($F30:$F648,MATCH(G23,G30:G648,0))</f>
        <v>4400</v>
      </c>
      <c r="H22">
        <f>INDEX($F30:$F648,MATCH(H23,H30:H648,0))</f>
        <v>6600</v>
      </c>
      <c r="I22">
        <f>INDEX($F30:$F648,MATCH(I23,I30:I648,0))</f>
        <v>9250</v>
      </c>
      <c r="J22">
        <f>INDEX($F30:$F648,MATCH(J23,J30:J648,0))</f>
        <v>9250</v>
      </c>
      <c r="M22" s="97" t="s">
        <v>285</v>
      </c>
      <c r="N22" s="195">
        <v>6.5016000000000004E-2</v>
      </c>
      <c r="O22" s="196">
        <v>0.28895700000000002</v>
      </c>
      <c r="P22" s="195">
        <v>0.34</v>
      </c>
      <c r="Q22" s="196">
        <v>0.38247150000000002</v>
      </c>
      <c r="R22" s="88"/>
      <c r="S22" t="s">
        <v>671</v>
      </c>
      <c r="T22">
        <f>COUNTIF(Y$30:Y$117,"&lt;0")</f>
        <v>0</v>
      </c>
      <c r="U22">
        <f>COUNTIF(Z$30:Z$161,"&lt;0")</f>
        <v>5</v>
      </c>
      <c r="V22">
        <f>COUNTIF(AA$30:AA$214,"&lt;0")</f>
        <v>0</v>
      </c>
      <c r="W22">
        <f>COUNTIF(AB$30:AB$214,"&lt;0")</f>
        <v>6</v>
      </c>
      <c r="AD22">
        <f>COUNTIF(AI118:AI648,"&lt;0")</f>
        <v>0</v>
      </c>
      <c r="AE22">
        <f>COUNTIF(AJ162:AJ648,"&lt;0")</f>
        <v>0</v>
      </c>
      <c r="AF22">
        <f>COUNTIF(AK$215:AK$648,"&lt;0")</f>
        <v>0</v>
      </c>
      <c r="AG22">
        <f>COUNTIF(AL$215:AL$648,"&lt;0")</f>
        <v>0</v>
      </c>
    </row>
    <row r="23" spans="1:33" ht="15" thickBot="1">
      <c r="G23">
        <f>MAX(G30:G648)</f>
        <v>285</v>
      </c>
      <c r="H23">
        <f>MAX(H30:H648)</f>
        <v>1900</v>
      </c>
      <c r="I23">
        <f>MAX(I30:I648)</f>
        <v>3137</v>
      </c>
      <c r="J23">
        <f>MAX(J30:J648)</f>
        <v>3529</v>
      </c>
      <c r="M23" s="97" t="s">
        <v>287</v>
      </c>
      <c r="N23" s="197">
        <v>1.0699999999999999E-2</v>
      </c>
      <c r="O23" s="196">
        <f>O11</f>
        <v>7.7987679671457907E-2</v>
      </c>
      <c r="P23" s="196">
        <f t="shared" ref="P23:Q23" si="3">P11</f>
        <v>0.14451612903225808</v>
      </c>
      <c r="Q23" s="196">
        <f t="shared" si="3"/>
        <v>0.16258064516129031</v>
      </c>
      <c r="R23" s="88"/>
      <c r="S23" t="s">
        <v>672</v>
      </c>
      <c r="T23">
        <f>SUM(Y30:Y117)</f>
        <v>0</v>
      </c>
      <c r="U23">
        <f>SUM(Z30:Z161)</f>
        <v>0</v>
      </c>
      <c r="V23">
        <f>SUM(AA30:AA214)</f>
        <v>0</v>
      </c>
      <c r="W23">
        <f>SUM(AB30:AB214)</f>
        <v>0</v>
      </c>
    </row>
    <row r="24" spans="1:33">
      <c r="M24" s="198" t="s">
        <v>290</v>
      </c>
      <c r="N24" s="194">
        <v>285</v>
      </c>
      <c r="O24" s="194">
        <v>1900</v>
      </c>
      <c r="P24" s="194">
        <v>3137</v>
      </c>
      <c r="Q24" s="194">
        <v>3529</v>
      </c>
      <c r="R24" s="91"/>
    </row>
    <row r="25" spans="1:33" ht="24" thickBot="1">
      <c r="E25" s="199" t="s">
        <v>673</v>
      </c>
      <c r="M25" s="200" t="s">
        <v>674</v>
      </c>
      <c r="N25" s="94">
        <v>4400</v>
      </c>
      <c r="O25" s="201">
        <v>6600</v>
      </c>
      <c r="P25" s="94">
        <v>9250</v>
      </c>
      <c r="Q25" s="201">
        <v>9250</v>
      </c>
      <c r="R25" s="202"/>
      <c r="T25" t="s">
        <v>675</v>
      </c>
      <c r="AD25" t="s">
        <v>676</v>
      </c>
    </row>
    <row r="26" spans="1:33" ht="33" customHeight="1">
      <c r="E26" s="244" t="s">
        <v>677</v>
      </c>
      <c r="F26" s="244"/>
      <c r="G26" s="245" t="s">
        <v>678</v>
      </c>
      <c r="H26" s="245"/>
      <c r="I26" s="245"/>
      <c r="J26" s="245"/>
      <c r="M26" s="203" t="s">
        <v>293</v>
      </c>
      <c r="N26" s="204">
        <v>30950</v>
      </c>
      <c r="O26" s="204">
        <v>30950</v>
      </c>
      <c r="P26" s="204">
        <v>30950</v>
      </c>
      <c r="Q26" s="204">
        <v>30950</v>
      </c>
      <c r="S26" t="b">
        <v>1</v>
      </c>
      <c r="T26">
        <f>COUNTIF(T$30:T$117,$S26)</f>
        <v>88</v>
      </c>
      <c r="U26">
        <f>COUNTIF(U$30:U$161,$S26)</f>
        <v>122</v>
      </c>
      <c r="V26">
        <f>COUNTIF(V$30:V$214,$S26)</f>
        <v>185</v>
      </c>
      <c r="W26">
        <f>COUNTIF(W$30:W$214,$S26)</f>
        <v>173</v>
      </c>
      <c r="AD26">
        <f>COUNTIF(AD$118:AD$648,$S26)</f>
        <v>1</v>
      </c>
      <c r="AE26">
        <f>COUNTIF(AE$162:AE$648,$S26)</f>
        <v>0</v>
      </c>
      <c r="AF26">
        <f>COUNTIF(AF$215:AF$648,$S26)</f>
        <v>0</v>
      </c>
      <c r="AG26">
        <f>COUNTIF(AG$215:AG$648,$S26)</f>
        <v>0</v>
      </c>
    </row>
    <row r="27" spans="1:33">
      <c r="E27" t="s">
        <v>679</v>
      </c>
      <c r="G27">
        <v>0</v>
      </c>
      <c r="H27">
        <v>1</v>
      </c>
      <c r="I27">
        <v>2</v>
      </c>
      <c r="J27">
        <v>3</v>
      </c>
      <c r="R27" s="202"/>
      <c r="S27" t="b">
        <v>0</v>
      </c>
      <c r="T27">
        <f>COUNTIF(T$30:T$117,$S27)</f>
        <v>0</v>
      </c>
      <c r="U27">
        <f>COUNTIF(U$30:U$161,$S27)</f>
        <v>10</v>
      </c>
      <c r="V27">
        <f t="shared" ref="V27:W27" si="4">COUNTIF(V$30:V$118,$S27)</f>
        <v>0</v>
      </c>
      <c r="W27">
        <f t="shared" si="4"/>
        <v>6</v>
      </c>
      <c r="AD27">
        <f>COUNTIF(AD$118:AD$648,$S27)</f>
        <v>530</v>
      </c>
      <c r="AE27">
        <f>COUNTIF(AE$162:AE$648,$S27)</f>
        <v>487</v>
      </c>
      <c r="AF27">
        <f>COUNTIF(AF$215:AF$648,$S27)</f>
        <v>434</v>
      </c>
      <c r="AG27">
        <f>COUNTIF(AG$215:AG$648,$S27)</f>
        <v>434</v>
      </c>
    </row>
    <row r="28" spans="1:33">
      <c r="E28" t="s">
        <v>680</v>
      </c>
      <c r="F28" t="s">
        <v>681</v>
      </c>
      <c r="G28" t="s">
        <v>682</v>
      </c>
      <c r="L28" t="s">
        <v>297</v>
      </c>
      <c r="M28" t="s">
        <v>683</v>
      </c>
      <c r="N28">
        <v>0</v>
      </c>
      <c r="O28">
        <v>1</v>
      </c>
      <c r="P28">
        <v>2</v>
      </c>
      <c r="Q28">
        <v>3</v>
      </c>
      <c r="S28" t="s">
        <v>684</v>
      </c>
      <c r="T28" s="116">
        <f>T26/(T26+T27)</f>
        <v>1</v>
      </c>
      <c r="U28" s="116">
        <f>U26/(U26+U27)</f>
        <v>0.9242424242424242</v>
      </c>
      <c r="V28" s="116">
        <f>V26/(V26+V27)</f>
        <v>1</v>
      </c>
      <c r="W28" s="116">
        <f>W26/(W26+W27)</f>
        <v>0.96648044692737434</v>
      </c>
      <c r="AD28" s="116">
        <f>AD26/(AD26+AD27)</f>
        <v>1.8832391713747645E-3</v>
      </c>
      <c r="AE28" s="116">
        <f>AE26/(AE26+AE27)</f>
        <v>0</v>
      </c>
      <c r="AF28" s="116">
        <f t="shared" ref="AF28:AG28" si="5">AF26/(AF26+AF27)</f>
        <v>0</v>
      </c>
      <c r="AG28" s="116">
        <f t="shared" si="5"/>
        <v>0</v>
      </c>
    </row>
    <row r="29" spans="1:33" ht="15" thickBot="1">
      <c r="B29" t="s">
        <v>689</v>
      </c>
      <c r="C29" t="s">
        <v>691</v>
      </c>
      <c r="E29" t="s">
        <v>680</v>
      </c>
      <c r="F29" t="s">
        <v>681</v>
      </c>
      <c r="G29" t="s">
        <v>685</v>
      </c>
      <c r="H29" t="s">
        <v>686</v>
      </c>
      <c r="I29" t="s">
        <v>687</v>
      </c>
      <c r="J29" t="s">
        <v>688</v>
      </c>
    </row>
    <row r="30" spans="1:33" ht="18" thickBot="1">
      <c r="B30">
        <v>351</v>
      </c>
      <c r="C30" cm="1">
        <f t="array" ref="C30">INDEX(CAeitcTable[],MATCH(1,(CAeitcTable[At Least]&lt;=B30)*(CAeitcTable[But Not Over]&gt;=B30),0),MATCH(B31,VALUE(CAeitcTable[#Headers]),0))</f>
        <v>109</v>
      </c>
      <c r="E30" s="205">
        <v>1</v>
      </c>
      <c r="F30" s="205">
        <v>50</v>
      </c>
      <c r="G30" s="205">
        <v>2</v>
      </c>
      <c r="H30" s="205">
        <v>7</v>
      </c>
      <c r="I30" s="205">
        <v>9</v>
      </c>
      <c r="J30" s="205">
        <v>10</v>
      </c>
      <c r="M30">
        <f>ROUND(AVERAGE(E30:F30),0)</f>
        <v>26</v>
      </c>
      <c r="N30">
        <f t="shared" ref="N30:Q49" si="6">ROUND(IF($M30&lt;N$25,$M30*N$22,0)+IF($M30=N$25,N$24,0)+IF(AND($M30&gt;N$25,$M30&lt;=N$26),N$24 - (($M30-N$25)*N$23),0),0)</f>
        <v>2</v>
      </c>
      <c r="O30">
        <f t="shared" si="6"/>
        <v>8</v>
      </c>
      <c r="P30">
        <f t="shared" si="6"/>
        <v>9</v>
      </c>
      <c r="Q30">
        <f t="shared" si="6"/>
        <v>10</v>
      </c>
      <c r="T30" t="b">
        <f>N30=G30</f>
        <v>1</v>
      </c>
      <c r="U30" t="b">
        <f>O30=H30</f>
        <v>0</v>
      </c>
      <c r="V30" t="b">
        <f t="shared" ref="V30:W45" si="7">P30=I30</f>
        <v>1</v>
      </c>
      <c r="W30" t="b">
        <f t="shared" si="7"/>
        <v>1</v>
      </c>
      <c r="Y30">
        <f>N30-G30</f>
        <v>0</v>
      </c>
      <c r="Z30">
        <f>O30-H30</f>
        <v>1</v>
      </c>
      <c r="AA30">
        <f t="shared" ref="AA30:AB93" si="8">P30-I30</f>
        <v>0</v>
      </c>
      <c r="AB30">
        <f t="shared" si="8"/>
        <v>0</v>
      </c>
    </row>
    <row r="31" spans="1:33" ht="18" thickBot="1">
      <c r="A31" t="s">
        <v>690</v>
      </c>
      <c r="B31">
        <v>1</v>
      </c>
      <c r="E31" s="205">
        <v>51</v>
      </c>
      <c r="F31" s="205">
        <v>100</v>
      </c>
      <c r="G31" s="205">
        <v>5</v>
      </c>
      <c r="H31" s="205">
        <v>22</v>
      </c>
      <c r="I31" s="205">
        <v>26</v>
      </c>
      <c r="J31" s="205">
        <v>29</v>
      </c>
      <c r="M31">
        <f t="shared" ref="M31:M94" si="9">ROUND(AVERAGE(E31:F31),0)</f>
        <v>76</v>
      </c>
      <c r="N31">
        <f t="shared" si="6"/>
        <v>5</v>
      </c>
      <c r="O31">
        <f t="shared" si="6"/>
        <v>22</v>
      </c>
      <c r="P31">
        <f t="shared" si="6"/>
        <v>26</v>
      </c>
      <c r="Q31">
        <f t="shared" si="6"/>
        <v>29</v>
      </c>
      <c r="T31" t="b">
        <f t="shared" ref="T31:W94" si="10">N31=G31</f>
        <v>1</v>
      </c>
      <c r="U31" t="b">
        <f t="shared" si="10"/>
        <v>1</v>
      </c>
      <c r="V31" t="b">
        <f t="shared" si="7"/>
        <v>1</v>
      </c>
      <c r="W31" t="b">
        <f t="shared" si="7"/>
        <v>1</v>
      </c>
      <c r="Y31">
        <f t="shared" ref="Y31:AB94" si="11">N31-G31</f>
        <v>0</v>
      </c>
      <c r="Z31">
        <f t="shared" si="11"/>
        <v>0</v>
      </c>
      <c r="AA31">
        <f t="shared" si="8"/>
        <v>0</v>
      </c>
      <c r="AB31">
        <f t="shared" si="8"/>
        <v>0</v>
      </c>
    </row>
    <row r="32" spans="1:33" ht="18" thickBot="1">
      <c r="E32" s="205">
        <v>101</v>
      </c>
      <c r="F32" s="205">
        <v>150</v>
      </c>
      <c r="G32" s="205">
        <v>8</v>
      </c>
      <c r="H32" s="205">
        <v>36</v>
      </c>
      <c r="I32" s="205">
        <v>43</v>
      </c>
      <c r="J32" s="205">
        <v>48</v>
      </c>
      <c r="M32">
        <f t="shared" si="9"/>
        <v>126</v>
      </c>
      <c r="N32">
        <f t="shared" si="6"/>
        <v>8</v>
      </c>
      <c r="O32">
        <f t="shared" si="6"/>
        <v>36</v>
      </c>
      <c r="P32">
        <f t="shared" si="6"/>
        <v>43</v>
      </c>
      <c r="Q32">
        <f t="shared" si="6"/>
        <v>48</v>
      </c>
      <c r="T32" t="b">
        <f t="shared" si="10"/>
        <v>1</v>
      </c>
      <c r="U32" t="b">
        <f t="shared" si="10"/>
        <v>1</v>
      </c>
      <c r="V32" t="b">
        <f t="shared" si="7"/>
        <v>1</v>
      </c>
      <c r="W32" t="b">
        <f t="shared" si="7"/>
        <v>1</v>
      </c>
      <c r="Y32">
        <f t="shared" si="11"/>
        <v>0</v>
      </c>
      <c r="Z32">
        <f t="shared" si="11"/>
        <v>0</v>
      </c>
      <c r="AA32">
        <f t="shared" si="8"/>
        <v>0</v>
      </c>
      <c r="AB32">
        <f t="shared" si="8"/>
        <v>0</v>
      </c>
    </row>
    <row r="33" spans="5:28" ht="18" thickBot="1">
      <c r="E33" s="205">
        <v>151</v>
      </c>
      <c r="F33" s="205">
        <v>200</v>
      </c>
      <c r="G33" s="205">
        <v>11</v>
      </c>
      <c r="H33" s="205">
        <v>51</v>
      </c>
      <c r="I33" s="205">
        <v>60</v>
      </c>
      <c r="J33" s="205">
        <v>67</v>
      </c>
      <c r="M33">
        <f t="shared" si="9"/>
        <v>176</v>
      </c>
      <c r="N33">
        <f t="shared" si="6"/>
        <v>11</v>
      </c>
      <c r="O33">
        <f t="shared" si="6"/>
        <v>51</v>
      </c>
      <c r="P33">
        <f t="shared" si="6"/>
        <v>60</v>
      </c>
      <c r="Q33">
        <f t="shared" si="6"/>
        <v>67</v>
      </c>
      <c r="T33" t="b">
        <f t="shared" si="10"/>
        <v>1</v>
      </c>
      <c r="U33" t="b">
        <f t="shared" si="10"/>
        <v>1</v>
      </c>
      <c r="V33" t="b">
        <f t="shared" si="7"/>
        <v>1</v>
      </c>
      <c r="W33" t="b">
        <f t="shared" si="7"/>
        <v>1</v>
      </c>
      <c r="Y33">
        <f t="shared" si="11"/>
        <v>0</v>
      </c>
      <c r="Z33">
        <f t="shared" si="11"/>
        <v>0</v>
      </c>
      <c r="AA33">
        <f t="shared" si="8"/>
        <v>0</v>
      </c>
      <c r="AB33">
        <f t="shared" si="8"/>
        <v>0</v>
      </c>
    </row>
    <row r="34" spans="5:28" ht="18" thickBot="1">
      <c r="E34" s="205">
        <v>201</v>
      </c>
      <c r="F34" s="205">
        <v>250</v>
      </c>
      <c r="G34" s="205">
        <v>15</v>
      </c>
      <c r="H34" s="205">
        <v>65</v>
      </c>
      <c r="I34" s="205">
        <v>77</v>
      </c>
      <c r="J34" s="205">
        <v>86</v>
      </c>
      <c r="M34">
        <f t="shared" si="9"/>
        <v>226</v>
      </c>
      <c r="N34">
        <f t="shared" si="6"/>
        <v>15</v>
      </c>
      <c r="O34">
        <f t="shared" si="6"/>
        <v>65</v>
      </c>
      <c r="P34">
        <f t="shared" si="6"/>
        <v>77</v>
      </c>
      <c r="Q34">
        <f t="shared" si="6"/>
        <v>86</v>
      </c>
      <c r="T34" t="b">
        <f t="shared" si="10"/>
        <v>1</v>
      </c>
      <c r="U34" t="b">
        <f t="shared" si="10"/>
        <v>1</v>
      </c>
      <c r="V34" t="b">
        <f t="shared" si="7"/>
        <v>1</v>
      </c>
      <c r="W34" t="b">
        <f t="shared" si="7"/>
        <v>1</v>
      </c>
      <c r="Y34">
        <f t="shared" si="11"/>
        <v>0</v>
      </c>
      <c r="Z34">
        <f t="shared" si="11"/>
        <v>0</v>
      </c>
      <c r="AA34">
        <f t="shared" si="8"/>
        <v>0</v>
      </c>
      <c r="AB34">
        <f t="shared" si="8"/>
        <v>0</v>
      </c>
    </row>
    <row r="35" spans="5:28" ht="18" thickBot="1">
      <c r="E35" s="205">
        <v>251</v>
      </c>
      <c r="F35" s="205">
        <v>300</v>
      </c>
      <c r="G35" s="205">
        <v>18</v>
      </c>
      <c r="H35" s="205">
        <v>80</v>
      </c>
      <c r="I35" s="205">
        <v>94</v>
      </c>
      <c r="J35" s="205">
        <v>105</v>
      </c>
      <c r="M35">
        <f t="shared" si="9"/>
        <v>276</v>
      </c>
      <c r="N35">
        <f t="shared" si="6"/>
        <v>18</v>
      </c>
      <c r="O35">
        <f t="shared" si="6"/>
        <v>80</v>
      </c>
      <c r="P35">
        <f t="shared" si="6"/>
        <v>94</v>
      </c>
      <c r="Q35">
        <f t="shared" si="6"/>
        <v>106</v>
      </c>
      <c r="T35" t="b">
        <f t="shared" si="10"/>
        <v>1</v>
      </c>
      <c r="U35" t="b">
        <f t="shared" si="10"/>
        <v>1</v>
      </c>
      <c r="V35" t="b">
        <f t="shared" si="7"/>
        <v>1</v>
      </c>
      <c r="W35" t="b">
        <f t="shared" si="7"/>
        <v>0</v>
      </c>
      <c r="Y35">
        <f t="shared" si="11"/>
        <v>0</v>
      </c>
      <c r="Z35">
        <f t="shared" si="11"/>
        <v>0</v>
      </c>
      <c r="AA35">
        <f t="shared" si="8"/>
        <v>0</v>
      </c>
      <c r="AB35">
        <f t="shared" si="8"/>
        <v>1</v>
      </c>
    </row>
    <row r="36" spans="5:28" ht="18" thickBot="1">
      <c r="E36" s="205">
        <v>301</v>
      </c>
      <c r="F36" s="205">
        <v>350</v>
      </c>
      <c r="G36" s="205">
        <v>21</v>
      </c>
      <c r="H36" s="205">
        <v>94</v>
      </c>
      <c r="I36" s="205">
        <v>111</v>
      </c>
      <c r="J36" s="205">
        <v>125</v>
      </c>
      <c r="M36">
        <f t="shared" si="9"/>
        <v>326</v>
      </c>
      <c r="N36">
        <f t="shared" si="6"/>
        <v>21</v>
      </c>
      <c r="O36">
        <f t="shared" si="6"/>
        <v>94</v>
      </c>
      <c r="P36">
        <f t="shared" si="6"/>
        <v>111</v>
      </c>
      <c r="Q36">
        <f t="shared" si="6"/>
        <v>125</v>
      </c>
      <c r="T36" t="b">
        <f t="shared" si="10"/>
        <v>1</v>
      </c>
      <c r="U36" t="b">
        <f t="shared" si="10"/>
        <v>1</v>
      </c>
      <c r="V36" t="b">
        <f t="shared" si="7"/>
        <v>1</v>
      </c>
      <c r="W36" t="b">
        <f t="shared" si="7"/>
        <v>1</v>
      </c>
      <c r="Y36">
        <f t="shared" si="11"/>
        <v>0</v>
      </c>
      <c r="Z36">
        <f t="shared" si="11"/>
        <v>0</v>
      </c>
      <c r="AA36">
        <f t="shared" si="8"/>
        <v>0</v>
      </c>
      <c r="AB36">
        <f t="shared" si="8"/>
        <v>0</v>
      </c>
    </row>
    <row r="37" spans="5:28" ht="18" thickBot="1">
      <c r="E37" s="205">
        <v>351</v>
      </c>
      <c r="F37" s="205">
        <v>400</v>
      </c>
      <c r="G37" s="205">
        <v>24</v>
      </c>
      <c r="H37" s="205">
        <v>109</v>
      </c>
      <c r="I37" s="205">
        <v>128</v>
      </c>
      <c r="J37" s="205">
        <v>144</v>
      </c>
      <c r="M37">
        <f t="shared" si="9"/>
        <v>376</v>
      </c>
      <c r="N37">
        <f t="shared" si="6"/>
        <v>24</v>
      </c>
      <c r="O37">
        <f t="shared" si="6"/>
        <v>109</v>
      </c>
      <c r="P37">
        <f t="shared" si="6"/>
        <v>128</v>
      </c>
      <c r="Q37">
        <f t="shared" si="6"/>
        <v>144</v>
      </c>
      <c r="T37" t="b">
        <f t="shared" si="10"/>
        <v>1</v>
      </c>
      <c r="U37" t="b">
        <f t="shared" si="10"/>
        <v>1</v>
      </c>
      <c r="V37" t="b">
        <f t="shared" si="7"/>
        <v>1</v>
      </c>
      <c r="W37" t="b">
        <f t="shared" si="7"/>
        <v>1</v>
      </c>
      <c r="Y37">
        <f t="shared" si="11"/>
        <v>0</v>
      </c>
      <c r="Z37">
        <f t="shared" si="11"/>
        <v>0</v>
      </c>
      <c r="AA37">
        <f t="shared" si="8"/>
        <v>0</v>
      </c>
      <c r="AB37">
        <f t="shared" si="8"/>
        <v>0</v>
      </c>
    </row>
    <row r="38" spans="5:28" ht="18" thickBot="1">
      <c r="E38" s="205">
        <v>401</v>
      </c>
      <c r="F38" s="205">
        <v>450</v>
      </c>
      <c r="G38" s="205">
        <v>28</v>
      </c>
      <c r="H38" s="205">
        <v>123</v>
      </c>
      <c r="I38" s="205">
        <v>145</v>
      </c>
      <c r="J38" s="205">
        <v>163</v>
      </c>
      <c r="M38">
        <f t="shared" si="9"/>
        <v>426</v>
      </c>
      <c r="N38">
        <f t="shared" si="6"/>
        <v>28</v>
      </c>
      <c r="O38">
        <f t="shared" si="6"/>
        <v>123</v>
      </c>
      <c r="P38">
        <f t="shared" si="6"/>
        <v>145</v>
      </c>
      <c r="Q38">
        <f t="shared" si="6"/>
        <v>163</v>
      </c>
      <c r="T38" t="b">
        <f t="shared" si="10"/>
        <v>1</v>
      </c>
      <c r="U38" t="b">
        <f t="shared" si="10"/>
        <v>1</v>
      </c>
      <c r="V38" t="b">
        <f t="shared" si="7"/>
        <v>1</v>
      </c>
      <c r="W38" t="b">
        <f t="shared" si="7"/>
        <v>1</v>
      </c>
      <c r="Y38">
        <f t="shared" si="11"/>
        <v>0</v>
      </c>
      <c r="Z38">
        <f t="shared" si="11"/>
        <v>0</v>
      </c>
      <c r="AA38">
        <f t="shared" si="8"/>
        <v>0</v>
      </c>
      <c r="AB38">
        <f t="shared" si="8"/>
        <v>0</v>
      </c>
    </row>
    <row r="39" spans="5:28" ht="18" thickBot="1">
      <c r="E39" s="205">
        <v>451</v>
      </c>
      <c r="F39" s="205">
        <v>500</v>
      </c>
      <c r="G39" s="205">
        <v>31</v>
      </c>
      <c r="H39" s="205">
        <v>137</v>
      </c>
      <c r="I39" s="205">
        <v>162</v>
      </c>
      <c r="J39" s="205">
        <v>182</v>
      </c>
      <c r="M39">
        <f t="shared" si="9"/>
        <v>476</v>
      </c>
      <c r="N39">
        <f t="shared" si="6"/>
        <v>31</v>
      </c>
      <c r="O39">
        <f t="shared" si="6"/>
        <v>138</v>
      </c>
      <c r="P39">
        <f t="shared" si="6"/>
        <v>162</v>
      </c>
      <c r="Q39">
        <f t="shared" si="6"/>
        <v>182</v>
      </c>
      <c r="T39" t="b">
        <f t="shared" si="10"/>
        <v>1</v>
      </c>
      <c r="U39" t="b">
        <f t="shared" si="10"/>
        <v>0</v>
      </c>
      <c r="V39" t="b">
        <f t="shared" si="7"/>
        <v>1</v>
      </c>
      <c r="W39" t="b">
        <f t="shared" si="7"/>
        <v>1</v>
      </c>
      <c r="Y39">
        <f t="shared" si="11"/>
        <v>0</v>
      </c>
      <c r="Z39">
        <f t="shared" si="11"/>
        <v>1</v>
      </c>
      <c r="AA39">
        <f t="shared" si="8"/>
        <v>0</v>
      </c>
      <c r="AB39">
        <f t="shared" si="8"/>
        <v>0</v>
      </c>
    </row>
    <row r="40" spans="5:28" ht="18" thickBot="1">
      <c r="E40" s="205">
        <v>501</v>
      </c>
      <c r="F40" s="205">
        <v>550</v>
      </c>
      <c r="G40" s="205">
        <v>34</v>
      </c>
      <c r="H40" s="205">
        <v>152</v>
      </c>
      <c r="I40" s="205">
        <v>179</v>
      </c>
      <c r="J40" s="205">
        <v>201</v>
      </c>
      <c r="M40">
        <f t="shared" si="9"/>
        <v>526</v>
      </c>
      <c r="N40">
        <f t="shared" si="6"/>
        <v>34</v>
      </c>
      <c r="O40">
        <f t="shared" si="6"/>
        <v>152</v>
      </c>
      <c r="P40">
        <f t="shared" si="6"/>
        <v>179</v>
      </c>
      <c r="Q40">
        <f t="shared" si="6"/>
        <v>201</v>
      </c>
      <c r="T40" t="b">
        <f t="shared" si="10"/>
        <v>1</v>
      </c>
      <c r="U40" t="b">
        <f t="shared" si="10"/>
        <v>1</v>
      </c>
      <c r="V40" t="b">
        <f t="shared" si="7"/>
        <v>1</v>
      </c>
      <c r="W40" t="b">
        <f t="shared" si="7"/>
        <v>1</v>
      </c>
      <c r="Y40">
        <f t="shared" si="11"/>
        <v>0</v>
      </c>
      <c r="Z40">
        <f t="shared" si="11"/>
        <v>0</v>
      </c>
      <c r="AA40">
        <f t="shared" si="8"/>
        <v>0</v>
      </c>
      <c r="AB40">
        <f t="shared" si="8"/>
        <v>0</v>
      </c>
    </row>
    <row r="41" spans="5:28" ht="18" thickBot="1">
      <c r="E41" s="205">
        <v>551</v>
      </c>
      <c r="F41" s="205">
        <v>600</v>
      </c>
      <c r="G41" s="205">
        <v>37</v>
      </c>
      <c r="H41" s="205">
        <v>166</v>
      </c>
      <c r="I41" s="205">
        <v>196</v>
      </c>
      <c r="J41" s="205">
        <v>220</v>
      </c>
      <c r="M41">
        <f t="shared" si="9"/>
        <v>576</v>
      </c>
      <c r="N41">
        <f t="shared" si="6"/>
        <v>37</v>
      </c>
      <c r="O41">
        <f t="shared" si="6"/>
        <v>166</v>
      </c>
      <c r="P41">
        <f t="shared" si="6"/>
        <v>196</v>
      </c>
      <c r="Q41">
        <f t="shared" si="6"/>
        <v>220</v>
      </c>
      <c r="T41" t="b">
        <f t="shared" si="10"/>
        <v>1</v>
      </c>
      <c r="U41" t="b">
        <f t="shared" si="10"/>
        <v>1</v>
      </c>
      <c r="V41" t="b">
        <f t="shared" si="7"/>
        <v>1</v>
      </c>
      <c r="W41" t="b">
        <f t="shared" si="7"/>
        <v>1</v>
      </c>
      <c r="Y41">
        <f t="shared" si="11"/>
        <v>0</v>
      </c>
      <c r="Z41">
        <f t="shared" si="11"/>
        <v>0</v>
      </c>
      <c r="AA41">
        <f t="shared" si="8"/>
        <v>0</v>
      </c>
      <c r="AB41">
        <f t="shared" si="8"/>
        <v>0</v>
      </c>
    </row>
    <row r="42" spans="5:28" ht="18" thickBot="1">
      <c r="E42" s="205">
        <v>601</v>
      </c>
      <c r="F42" s="205">
        <v>650</v>
      </c>
      <c r="G42" s="205">
        <v>41</v>
      </c>
      <c r="H42" s="205">
        <v>181</v>
      </c>
      <c r="I42" s="205">
        <v>213</v>
      </c>
      <c r="J42" s="205">
        <v>239</v>
      </c>
      <c r="M42">
        <f t="shared" si="9"/>
        <v>626</v>
      </c>
      <c r="N42">
        <f t="shared" si="6"/>
        <v>41</v>
      </c>
      <c r="O42">
        <f t="shared" si="6"/>
        <v>181</v>
      </c>
      <c r="P42">
        <f t="shared" si="6"/>
        <v>213</v>
      </c>
      <c r="Q42">
        <f t="shared" si="6"/>
        <v>239</v>
      </c>
      <c r="T42" t="b">
        <f t="shared" si="10"/>
        <v>1</v>
      </c>
      <c r="U42" t="b">
        <f t="shared" si="10"/>
        <v>1</v>
      </c>
      <c r="V42" t="b">
        <f t="shared" si="7"/>
        <v>1</v>
      </c>
      <c r="W42" t="b">
        <f t="shared" si="7"/>
        <v>1</v>
      </c>
      <c r="Y42">
        <f t="shared" si="11"/>
        <v>0</v>
      </c>
      <c r="Z42">
        <f t="shared" si="11"/>
        <v>0</v>
      </c>
      <c r="AA42">
        <f t="shared" si="8"/>
        <v>0</v>
      </c>
      <c r="AB42">
        <f t="shared" si="8"/>
        <v>0</v>
      </c>
    </row>
    <row r="43" spans="5:28" ht="18" thickBot="1">
      <c r="E43" s="205">
        <v>651</v>
      </c>
      <c r="F43" s="205">
        <v>700</v>
      </c>
      <c r="G43" s="205">
        <v>44</v>
      </c>
      <c r="H43" s="205">
        <v>195</v>
      </c>
      <c r="I43" s="205">
        <v>230</v>
      </c>
      <c r="J43" s="205">
        <v>258</v>
      </c>
      <c r="M43">
        <f t="shared" si="9"/>
        <v>676</v>
      </c>
      <c r="N43">
        <f t="shared" si="6"/>
        <v>44</v>
      </c>
      <c r="O43">
        <f t="shared" si="6"/>
        <v>195</v>
      </c>
      <c r="P43">
        <f t="shared" si="6"/>
        <v>230</v>
      </c>
      <c r="Q43">
        <f t="shared" si="6"/>
        <v>259</v>
      </c>
      <c r="T43" t="b">
        <f t="shared" si="10"/>
        <v>1</v>
      </c>
      <c r="U43" t="b">
        <f t="shared" si="10"/>
        <v>1</v>
      </c>
      <c r="V43" t="b">
        <f t="shared" si="7"/>
        <v>1</v>
      </c>
      <c r="W43" t="b">
        <f t="shared" si="7"/>
        <v>0</v>
      </c>
      <c r="Y43">
        <f t="shared" si="11"/>
        <v>0</v>
      </c>
      <c r="Z43">
        <f t="shared" si="11"/>
        <v>0</v>
      </c>
      <c r="AA43">
        <f t="shared" si="8"/>
        <v>0</v>
      </c>
      <c r="AB43">
        <f t="shared" si="8"/>
        <v>1</v>
      </c>
    </row>
    <row r="44" spans="5:28" ht="18" thickBot="1">
      <c r="E44" s="205">
        <v>701</v>
      </c>
      <c r="F44" s="205">
        <v>750</v>
      </c>
      <c r="G44" s="205">
        <v>47</v>
      </c>
      <c r="H44" s="205">
        <v>210</v>
      </c>
      <c r="I44" s="205">
        <v>247</v>
      </c>
      <c r="J44" s="205">
        <v>278</v>
      </c>
      <c r="M44">
        <f t="shared" si="9"/>
        <v>726</v>
      </c>
      <c r="N44">
        <f t="shared" si="6"/>
        <v>47</v>
      </c>
      <c r="O44">
        <f t="shared" si="6"/>
        <v>210</v>
      </c>
      <c r="P44">
        <f t="shared" si="6"/>
        <v>247</v>
      </c>
      <c r="Q44">
        <f t="shared" si="6"/>
        <v>278</v>
      </c>
      <c r="T44" t="b">
        <f t="shared" si="10"/>
        <v>1</v>
      </c>
      <c r="U44" t="b">
        <f t="shared" si="10"/>
        <v>1</v>
      </c>
      <c r="V44" t="b">
        <f t="shared" si="7"/>
        <v>1</v>
      </c>
      <c r="W44" t="b">
        <f t="shared" si="7"/>
        <v>1</v>
      </c>
      <c r="Y44">
        <f t="shared" si="11"/>
        <v>0</v>
      </c>
      <c r="Z44">
        <f t="shared" si="11"/>
        <v>0</v>
      </c>
      <c r="AA44">
        <f t="shared" si="8"/>
        <v>0</v>
      </c>
      <c r="AB44">
        <f t="shared" si="8"/>
        <v>0</v>
      </c>
    </row>
    <row r="45" spans="5:28" ht="18" thickBot="1">
      <c r="E45" s="205">
        <v>751</v>
      </c>
      <c r="F45" s="205">
        <v>800</v>
      </c>
      <c r="G45" s="205">
        <v>50</v>
      </c>
      <c r="H45" s="205">
        <v>224</v>
      </c>
      <c r="I45" s="205">
        <v>264</v>
      </c>
      <c r="J45" s="205">
        <v>297</v>
      </c>
      <c r="M45">
        <f t="shared" si="9"/>
        <v>776</v>
      </c>
      <c r="N45">
        <f t="shared" si="6"/>
        <v>50</v>
      </c>
      <c r="O45">
        <f t="shared" si="6"/>
        <v>224</v>
      </c>
      <c r="P45">
        <f t="shared" si="6"/>
        <v>264</v>
      </c>
      <c r="Q45">
        <f t="shared" si="6"/>
        <v>297</v>
      </c>
      <c r="T45" t="b">
        <f t="shared" si="10"/>
        <v>1</v>
      </c>
      <c r="U45" t="b">
        <f t="shared" si="10"/>
        <v>1</v>
      </c>
      <c r="V45" t="b">
        <f t="shared" si="7"/>
        <v>1</v>
      </c>
      <c r="W45" t="b">
        <f t="shared" si="7"/>
        <v>1</v>
      </c>
      <c r="Y45">
        <f t="shared" si="11"/>
        <v>0</v>
      </c>
      <c r="Z45">
        <f t="shared" si="11"/>
        <v>0</v>
      </c>
      <c r="AA45">
        <f t="shared" si="8"/>
        <v>0</v>
      </c>
      <c r="AB45">
        <f t="shared" si="8"/>
        <v>0</v>
      </c>
    </row>
    <row r="46" spans="5:28" ht="18" thickBot="1">
      <c r="E46" s="205">
        <v>801</v>
      </c>
      <c r="F46" s="205">
        <v>850</v>
      </c>
      <c r="G46" s="205">
        <v>54</v>
      </c>
      <c r="H46" s="205">
        <v>239</v>
      </c>
      <c r="I46" s="205">
        <v>281</v>
      </c>
      <c r="J46" s="205">
        <v>316</v>
      </c>
      <c r="M46">
        <f t="shared" si="9"/>
        <v>826</v>
      </c>
      <c r="N46">
        <f t="shared" si="6"/>
        <v>54</v>
      </c>
      <c r="O46">
        <f t="shared" si="6"/>
        <v>239</v>
      </c>
      <c r="P46">
        <f t="shared" si="6"/>
        <v>281</v>
      </c>
      <c r="Q46">
        <f t="shared" si="6"/>
        <v>316</v>
      </c>
      <c r="T46" t="b">
        <f t="shared" si="10"/>
        <v>1</v>
      </c>
      <c r="U46" t="b">
        <f t="shared" si="10"/>
        <v>1</v>
      </c>
      <c r="V46" t="b">
        <f t="shared" si="10"/>
        <v>1</v>
      </c>
      <c r="W46" t="b">
        <f t="shared" si="10"/>
        <v>1</v>
      </c>
      <c r="Y46">
        <f t="shared" si="11"/>
        <v>0</v>
      </c>
      <c r="Z46">
        <f t="shared" si="11"/>
        <v>0</v>
      </c>
      <c r="AA46">
        <f t="shared" si="8"/>
        <v>0</v>
      </c>
      <c r="AB46">
        <f t="shared" si="8"/>
        <v>0</v>
      </c>
    </row>
    <row r="47" spans="5:28" ht="18" thickBot="1">
      <c r="E47" s="205">
        <v>851</v>
      </c>
      <c r="F47" s="205">
        <v>900</v>
      </c>
      <c r="G47" s="205">
        <v>57</v>
      </c>
      <c r="H47" s="205">
        <v>253</v>
      </c>
      <c r="I47" s="205">
        <v>298</v>
      </c>
      <c r="J47" s="205">
        <v>335</v>
      </c>
      <c r="M47">
        <f t="shared" si="9"/>
        <v>876</v>
      </c>
      <c r="N47">
        <f t="shared" si="6"/>
        <v>57</v>
      </c>
      <c r="O47">
        <f t="shared" si="6"/>
        <v>253</v>
      </c>
      <c r="P47">
        <f t="shared" si="6"/>
        <v>298</v>
      </c>
      <c r="Q47">
        <f t="shared" si="6"/>
        <v>335</v>
      </c>
      <c r="T47" t="b">
        <f t="shared" si="10"/>
        <v>1</v>
      </c>
      <c r="U47" t="b">
        <f t="shared" si="10"/>
        <v>1</v>
      </c>
      <c r="V47" t="b">
        <f t="shared" si="10"/>
        <v>1</v>
      </c>
      <c r="W47" t="b">
        <f t="shared" si="10"/>
        <v>1</v>
      </c>
      <c r="Y47">
        <f t="shared" si="11"/>
        <v>0</v>
      </c>
      <c r="Z47">
        <f t="shared" si="11"/>
        <v>0</v>
      </c>
      <c r="AA47">
        <f t="shared" si="8"/>
        <v>0</v>
      </c>
      <c r="AB47">
        <f t="shared" si="8"/>
        <v>0</v>
      </c>
    </row>
    <row r="48" spans="5:28" ht="18" thickBot="1">
      <c r="E48" s="205">
        <v>901</v>
      </c>
      <c r="F48" s="205">
        <v>950</v>
      </c>
      <c r="G48" s="205">
        <v>60</v>
      </c>
      <c r="H48" s="205">
        <v>267</v>
      </c>
      <c r="I48" s="205">
        <v>315</v>
      </c>
      <c r="J48" s="205">
        <v>354</v>
      </c>
      <c r="M48">
        <f t="shared" si="9"/>
        <v>926</v>
      </c>
      <c r="N48">
        <f t="shared" si="6"/>
        <v>60</v>
      </c>
      <c r="O48">
        <f t="shared" si="6"/>
        <v>268</v>
      </c>
      <c r="P48">
        <f t="shared" si="6"/>
        <v>315</v>
      </c>
      <c r="Q48">
        <f t="shared" si="6"/>
        <v>354</v>
      </c>
      <c r="T48" t="b">
        <f t="shared" si="10"/>
        <v>1</v>
      </c>
      <c r="U48" t="b">
        <f t="shared" si="10"/>
        <v>0</v>
      </c>
      <c r="V48" t="b">
        <f t="shared" si="10"/>
        <v>1</v>
      </c>
      <c r="W48" t="b">
        <f t="shared" si="10"/>
        <v>1</v>
      </c>
      <c r="Y48">
        <f t="shared" si="11"/>
        <v>0</v>
      </c>
      <c r="Z48">
        <f t="shared" si="11"/>
        <v>1</v>
      </c>
      <c r="AA48">
        <f t="shared" si="8"/>
        <v>0</v>
      </c>
      <c r="AB48">
        <f t="shared" si="8"/>
        <v>0</v>
      </c>
    </row>
    <row r="49" spans="5:43" ht="18" thickBot="1">
      <c r="E49" s="205">
        <v>951</v>
      </c>
      <c r="F49" s="206">
        <v>1000</v>
      </c>
      <c r="G49" s="205">
        <v>63</v>
      </c>
      <c r="H49" s="205">
        <v>282</v>
      </c>
      <c r="I49" s="205">
        <v>332</v>
      </c>
      <c r="J49" s="205">
        <v>373</v>
      </c>
      <c r="M49">
        <f t="shared" si="9"/>
        <v>976</v>
      </c>
      <c r="N49">
        <f t="shared" si="6"/>
        <v>63</v>
      </c>
      <c r="O49">
        <f t="shared" si="6"/>
        <v>282</v>
      </c>
      <c r="P49">
        <f t="shared" si="6"/>
        <v>332</v>
      </c>
      <c r="Q49">
        <f t="shared" si="6"/>
        <v>373</v>
      </c>
      <c r="T49" t="b">
        <f t="shared" si="10"/>
        <v>1</v>
      </c>
      <c r="U49" t="b">
        <f t="shared" si="10"/>
        <v>1</v>
      </c>
      <c r="V49" t="b">
        <f t="shared" si="10"/>
        <v>1</v>
      </c>
      <c r="W49" t="b">
        <f t="shared" si="10"/>
        <v>1</v>
      </c>
      <c r="Y49">
        <f t="shared" si="11"/>
        <v>0</v>
      </c>
      <c r="Z49">
        <f t="shared" si="11"/>
        <v>0</v>
      </c>
      <c r="AA49">
        <f t="shared" si="8"/>
        <v>0</v>
      </c>
      <c r="AB49">
        <f t="shared" si="8"/>
        <v>0</v>
      </c>
      <c r="AN49">
        <f>AVERAGE(AN51:AN117)</f>
        <v>6.4985043442054594E-2</v>
      </c>
      <c r="AO49">
        <f>AVERAGE(AO51:AO161)</f>
        <v>0.28895655553250565</v>
      </c>
      <c r="AP49">
        <f>AVERAGE(AP51:AP214)</f>
        <v>0.34004243700514797</v>
      </c>
      <c r="AQ49">
        <f>AVERAGE(AQ51:AQ214)</f>
        <v>0.38246618000064458</v>
      </c>
    </row>
    <row r="50" spans="5:43" ht="18" thickBot="1">
      <c r="E50" s="206">
        <v>1001</v>
      </c>
      <c r="F50" s="206">
        <v>1050</v>
      </c>
      <c r="G50" s="205">
        <v>67</v>
      </c>
      <c r="H50" s="205">
        <v>296</v>
      </c>
      <c r="I50" s="205">
        <v>349</v>
      </c>
      <c r="J50" s="205">
        <v>392</v>
      </c>
      <c r="M50">
        <f t="shared" si="9"/>
        <v>1026</v>
      </c>
      <c r="N50">
        <f t="shared" ref="N50:Q69" si="12">ROUND(IF($M50&lt;N$25,$M50*N$22,0)+IF($M50=N$25,N$24,0)+IF(AND($M50&gt;N$25,$M50&lt;=N$26),N$24 - (($M50-N$25)*N$23),0),0)</f>
        <v>67</v>
      </c>
      <c r="O50">
        <f t="shared" si="12"/>
        <v>296</v>
      </c>
      <c r="P50">
        <f t="shared" si="12"/>
        <v>349</v>
      </c>
      <c r="Q50">
        <f t="shared" si="12"/>
        <v>392</v>
      </c>
      <c r="T50" t="b">
        <f t="shared" si="10"/>
        <v>1</v>
      </c>
      <c r="U50" t="b">
        <f t="shared" si="10"/>
        <v>1</v>
      </c>
      <c r="V50" t="b">
        <f t="shared" si="10"/>
        <v>1</v>
      </c>
      <c r="W50" t="b">
        <f t="shared" si="10"/>
        <v>1</v>
      </c>
      <c r="Y50">
        <f t="shared" si="11"/>
        <v>0</v>
      </c>
      <c r="Z50">
        <f t="shared" si="11"/>
        <v>0</v>
      </c>
      <c r="AA50">
        <f t="shared" si="8"/>
        <v>0</v>
      </c>
      <c r="AB50">
        <f t="shared" si="8"/>
        <v>0</v>
      </c>
    </row>
    <row r="51" spans="5:43" ht="18" thickBot="1">
      <c r="E51" s="206">
        <v>1051</v>
      </c>
      <c r="F51" s="206">
        <v>1100</v>
      </c>
      <c r="G51" s="205">
        <v>70</v>
      </c>
      <c r="H51" s="205">
        <v>311</v>
      </c>
      <c r="I51" s="205">
        <v>366</v>
      </c>
      <c r="J51" s="205">
        <v>411</v>
      </c>
      <c r="M51">
        <f t="shared" si="9"/>
        <v>1076</v>
      </c>
      <c r="N51">
        <f t="shared" si="12"/>
        <v>70</v>
      </c>
      <c r="O51">
        <f t="shared" si="12"/>
        <v>311</v>
      </c>
      <c r="P51">
        <f t="shared" si="12"/>
        <v>366</v>
      </c>
      <c r="Q51">
        <f t="shared" si="12"/>
        <v>412</v>
      </c>
      <c r="T51" t="b">
        <f t="shared" si="10"/>
        <v>1</v>
      </c>
      <c r="U51" t="b">
        <f t="shared" si="10"/>
        <v>1</v>
      </c>
      <c r="V51" t="b">
        <f t="shared" si="10"/>
        <v>1</v>
      </c>
      <c r="W51" t="b">
        <f t="shared" si="10"/>
        <v>0</v>
      </c>
      <c r="Y51">
        <f t="shared" si="11"/>
        <v>0</v>
      </c>
      <c r="Z51">
        <f t="shared" si="11"/>
        <v>0</v>
      </c>
      <c r="AA51">
        <f t="shared" si="8"/>
        <v>0</v>
      </c>
      <c r="AB51">
        <f t="shared" si="8"/>
        <v>1</v>
      </c>
      <c r="AN51">
        <f t="shared" ref="AN51:AQ82" si="13">G51/$M51</f>
        <v>6.5055762081784388E-2</v>
      </c>
      <c r="AO51">
        <f t="shared" si="13"/>
        <v>0.28903345724907065</v>
      </c>
      <c r="AP51">
        <f t="shared" si="13"/>
        <v>0.34014869888475835</v>
      </c>
      <c r="AQ51">
        <f t="shared" si="13"/>
        <v>0.38197026022304831</v>
      </c>
    </row>
    <row r="52" spans="5:43" ht="18" thickBot="1">
      <c r="E52" s="206">
        <v>1101</v>
      </c>
      <c r="F52" s="206">
        <v>1150</v>
      </c>
      <c r="G52" s="205">
        <v>73</v>
      </c>
      <c r="H52" s="205">
        <v>325</v>
      </c>
      <c r="I52" s="205">
        <v>383</v>
      </c>
      <c r="J52" s="205">
        <v>431</v>
      </c>
      <c r="M52">
        <f t="shared" si="9"/>
        <v>1126</v>
      </c>
      <c r="N52">
        <f t="shared" si="12"/>
        <v>73</v>
      </c>
      <c r="O52">
        <f t="shared" si="12"/>
        <v>325</v>
      </c>
      <c r="P52">
        <f t="shared" si="12"/>
        <v>383</v>
      </c>
      <c r="Q52">
        <f t="shared" si="12"/>
        <v>431</v>
      </c>
      <c r="T52" t="b">
        <f t="shared" si="10"/>
        <v>1</v>
      </c>
      <c r="U52" t="b">
        <f t="shared" si="10"/>
        <v>1</v>
      </c>
      <c r="V52" t="b">
        <f t="shared" si="10"/>
        <v>1</v>
      </c>
      <c r="W52" t="b">
        <f t="shared" si="10"/>
        <v>1</v>
      </c>
      <c r="Y52">
        <f t="shared" si="11"/>
        <v>0</v>
      </c>
      <c r="Z52">
        <f t="shared" si="11"/>
        <v>0</v>
      </c>
      <c r="AA52">
        <f t="shared" si="8"/>
        <v>0</v>
      </c>
      <c r="AB52">
        <f t="shared" si="8"/>
        <v>0</v>
      </c>
      <c r="AN52">
        <f t="shared" si="13"/>
        <v>6.4831261101243334E-2</v>
      </c>
      <c r="AO52">
        <f t="shared" si="13"/>
        <v>0.28863232682060391</v>
      </c>
      <c r="AP52">
        <f t="shared" si="13"/>
        <v>0.34014209591474243</v>
      </c>
      <c r="AQ52">
        <f t="shared" si="13"/>
        <v>0.38277087033747781</v>
      </c>
    </row>
    <row r="53" spans="5:43" ht="18" thickBot="1">
      <c r="E53" s="206">
        <v>1151</v>
      </c>
      <c r="F53" s="206">
        <v>1200</v>
      </c>
      <c r="G53" s="205">
        <v>76</v>
      </c>
      <c r="H53" s="205">
        <v>340</v>
      </c>
      <c r="I53" s="205">
        <v>400</v>
      </c>
      <c r="J53" s="205">
        <v>450</v>
      </c>
      <c r="M53">
        <f t="shared" si="9"/>
        <v>1176</v>
      </c>
      <c r="N53">
        <f t="shared" si="12"/>
        <v>76</v>
      </c>
      <c r="O53">
        <f t="shared" si="12"/>
        <v>340</v>
      </c>
      <c r="P53">
        <f t="shared" si="12"/>
        <v>400</v>
      </c>
      <c r="Q53">
        <f t="shared" si="12"/>
        <v>450</v>
      </c>
      <c r="T53" t="b">
        <f t="shared" si="10"/>
        <v>1</v>
      </c>
      <c r="U53" t="b">
        <f t="shared" si="10"/>
        <v>1</v>
      </c>
      <c r="V53" t="b">
        <f t="shared" si="10"/>
        <v>1</v>
      </c>
      <c r="W53" t="b">
        <f t="shared" si="10"/>
        <v>1</v>
      </c>
      <c r="Y53">
        <f t="shared" si="11"/>
        <v>0</v>
      </c>
      <c r="Z53">
        <f t="shared" si="11"/>
        <v>0</v>
      </c>
      <c r="AA53">
        <f t="shared" si="8"/>
        <v>0</v>
      </c>
      <c r="AB53">
        <f t="shared" si="8"/>
        <v>0</v>
      </c>
      <c r="AN53">
        <f t="shared" si="13"/>
        <v>6.4625850340136057E-2</v>
      </c>
      <c r="AO53">
        <f t="shared" si="13"/>
        <v>0.28911564625850339</v>
      </c>
      <c r="AP53">
        <f t="shared" si="13"/>
        <v>0.3401360544217687</v>
      </c>
      <c r="AQ53">
        <f t="shared" si="13"/>
        <v>0.38265306122448978</v>
      </c>
    </row>
    <row r="54" spans="5:43" ht="18" thickBot="1">
      <c r="E54" s="206">
        <v>1201</v>
      </c>
      <c r="F54" s="206">
        <v>1250</v>
      </c>
      <c r="G54" s="205">
        <v>80</v>
      </c>
      <c r="H54" s="205">
        <v>354</v>
      </c>
      <c r="I54" s="205">
        <v>417</v>
      </c>
      <c r="J54" s="205">
        <v>469</v>
      </c>
      <c r="M54">
        <f t="shared" si="9"/>
        <v>1226</v>
      </c>
      <c r="N54">
        <f t="shared" si="12"/>
        <v>80</v>
      </c>
      <c r="O54">
        <f t="shared" si="12"/>
        <v>354</v>
      </c>
      <c r="P54">
        <f t="shared" si="12"/>
        <v>417</v>
      </c>
      <c r="Q54">
        <f t="shared" si="12"/>
        <v>469</v>
      </c>
      <c r="T54" t="b">
        <f t="shared" si="10"/>
        <v>1</v>
      </c>
      <c r="U54" t="b">
        <f t="shared" si="10"/>
        <v>1</v>
      </c>
      <c r="V54" t="b">
        <f t="shared" si="10"/>
        <v>1</v>
      </c>
      <c r="W54" t="b">
        <f t="shared" si="10"/>
        <v>1</v>
      </c>
      <c r="Y54">
        <f t="shared" si="11"/>
        <v>0</v>
      </c>
      <c r="Z54">
        <f t="shared" si="11"/>
        <v>0</v>
      </c>
      <c r="AA54">
        <f t="shared" si="8"/>
        <v>0</v>
      </c>
      <c r="AB54">
        <f t="shared" si="8"/>
        <v>0</v>
      </c>
      <c r="AN54">
        <f t="shared" si="13"/>
        <v>6.5252854812398037E-2</v>
      </c>
      <c r="AO54">
        <f t="shared" si="13"/>
        <v>0.28874388254486133</v>
      </c>
      <c r="AP54">
        <f t="shared" si="13"/>
        <v>0.34013050570962478</v>
      </c>
      <c r="AQ54">
        <f t="shared" si="13"/>
        <v>0.38254486133768351</v>
      </c>
    </row>
    <row r="55" spans="5:43" ht="18" thickBot="1">
      <c r="E55" s="206">
        <v>1251</v>
      </c>
      <c r="F55" s="206">
        <v>1300</v>
      </c>
      <c r="G55" s="205">
        <v>83</v>
      </c>
      <c r="H55" s="205">
        <v>369</v>
      </c>
      <c r="I55" s="205">
        <v>434</v>
      </c>
      <c r="J55" s="205">
        <v>488</v>
      </c>
      <c r="M55">
        <f t="shared" si="9"/>
        <v>1276</v>
      </c>
      <c r="N55">
        <f t="shared" si="12"/>
        <v>83</v>
      </c>
      <c r="O55">
        <f t="shared" si="12"/>
        <v>369</v>
      </c>
      <c r="P55">
        <f t="shared" si="12"/>
        <v>434</v>
      </c>
      <c r="Q55">
        <f t="shared" si="12"/>
        <v>488</v>
      </c>
      <c r="T55" t="b">
        <f t="shared" si="10"/>
        <v>1</v>
      </c>
      <c r="U55" t="b">
        <f t="shared" si="10"/>
        <v>1</v>
      </c>
      <c r="V55" t="b">
        <f t="shared" si="10"/>
        <v>1</v>
      </c>
      <c r="W55" t="b">
        <f t="shared" si="10"/>
        <v>1</v>
      </c>
      <c r="Y55">
        <f t="shared" si="11"/>
        <v>0</v>
      </c>
      <c r="Z55">
        <f t="shared" si="11"/>
        <v>0</v>
      </c>
      <c r="AA55">
        <f t="shared" si="8"/>
        <v>0</v>
      </c>
      <c r="AB55">
        <f t="shared" si="8"/>
        <v>0</v>
      </c>
      <c r="AN55">
        <f t="shared" si="13"/>
        <v>6.5047021943573674E-2</v>
      </c>
      <c r="AO55">
        <f t="shared" si="13"/>
        <v>0.28918495297805641</v>
      </c>
      <c r="AP55">
        <f t="shared" si="13"/>
        <v>0.34012539184952978</v>
      </c>
      <c r="AQ55">
        <f t="shared" si="13"/>
        <v>0.38244514106583072</v>
      </c>
    </row>
    <row r="56" spans="5:43" ht="18" thickBot="1">
      <c r="E56" s="206">
        <v>1301</v>
      </c>
      <c r="F56" s="206">
        <v>1350</v>
      </c>
      <c r="G56" s="205">
        <v>86</v>
      </c>
      <c r="H56" s="205">
        <v>383</v>
      </c>
      <c r="I56" s="205">
        <v>451</v>
      </c>
      <c r="J56" s="205">
        <v>507</v>
      </c>
      <c r="M56">
        <f t="shared" si="9"/>
        <v>1326</v>
      </c>
      <c r="N56">
        <f t="shared" si="12"/>
        <v>86</v>
      </c>
      <c r="O56">
        <f t="shared" si="12"/>
        <v>383</v>
      </c>
      <c r="P56">
        <f t="shared" si="12"/>
        <v>451</v>
      </c>
      <c r="Q56">
        <f t="shared" si="12"/>
        <v>507</v>
      </c>
      <c r="T56" t="b">
        <f t="shared" si="10"/>
        <v>1</v>
      </c>
      <c r="U56" t="b">
        <f t="shared" si="10"/>
        <v>1</v>
      </c>
      <c r="V56" t="b">
        <f t="shared" si="10"/>
        <v>1</v>
      </c>
      <c r="W56" t="b">
        <f t="shared" si="10"/>
        <v>1</v>
      </c>
      <c r="Y56">
        <f t="shared" si="11"/>
        <v>0</v>
      </c>
      <c r="Z56">
        <f t="shared" si="11"/>
        <v>0</v>
      </c>
      <c r="AA56">
        <f t="shared" si="8"/>
        <v>0</v>
      </c>
      <c r="AB56">
        <f t="shared" si="8"/>
        <v>0</v>
      </c>
      <c r="AN56">
        <f t="shared" si="13"/>
        <v>6.485671191553545E-2</v>
      </c>
      <c r="AO56">
        <f t="shared" si="13"/>
        <v>0.28883861236802411</v>
      </c>
      <c r="AP56">
        <f t="shared" si="13"/>
        <v>0.34012066365007543</v>
      </c>
      <c r="AQ56">
        <f t="shared" si="13"/>
        <v>0.38235294117647056</v>
      </c>
    </row>
    <row r="57" spans="5:43" ht="18" thickBot="1">
      <c r="E57" s="206">
        <v>1351</v>
      </c>
      <c r="F57" s="206">
        <v>1400</v>
      </c>
      <c r="G57" s="205">
        <v>89</v>
      </c>
      <c r="H57" s="205">
        <v>398</v>
      </c>
      <c r="I57" s="205">
        <v>468</v>
      </c>
      <c r="J57" s="205">
        <v>526</v>
      </c>
      <c r="M57">
        <f t="shared" si="9"/>
        <v>1376</v>
      </c>
      <c r="N57">
        <f t="shared" si="12"/>
        <v>89</v>
      </c>
      <c r="O57">
        <f t="shared" si="12"/>
        <v>398</v>
      </c>
      <c r="P57">
        <f t="shared" si="12"/>
        <v>468</v>
      </c>
      <c r="Q57">
        <f t="shared" si="12"/>
        <v>526</v>
      </c>
      <c r="T57" t="b">
        <f t="shared" si="10"/>
        <v>1</v>
      </c>
      <c r="U57" t="b">
        <f t="shared" si="10"/>
        <v>1</v>
      </c>
      <c r="V57" t="b">
        <f t="shared" si="10"/>
        <v>1</v>
      </c>
      <c r="W57" t="b">
        <f t="shared" si="10"/>
        <v>1</v>
      </c>
      <c r="Y57">
        <f t="shared" si="11"/>
        <v>0</v>
      </c>
      <c r="Z57">
        <f t="shared" si="11"/>
        <v>0</v>
      </c>
      <c r="AA57">
        <f t="shared" si="8"/>
        <v>0</v>
      </c>
      <c r="AB57">
        <f t="shared" si="8"/>
        <v>0</v>
      </c>
      <c r="AN57">
        <f t="shared" si="13"/>
        <v>6.4680232558139539E-2</v>
      </c>
      <c r="AO57">
        <f t="shared" si="13"/>
        <v>0.28924418604651164</v>
      </c>
      <c r="AP57">
        <f t="shared" si="13"/>
        <v>0.34011627906976744</v>
      </c>
      <c r="AQ57">
        <f t="shared" si="13"/>
        <v>0.38226744186046513</v>
      </c>
    </row>
    <row r="58" spans="5:43" ht="18" thickBot="1">
      <c r="E58" s="206">
        <v>1401</v>
      </c>
      <c r="F58" s="206">
        <v>1450</v>
      </c>
      <c r="G58" s="205">
        <v>93</v>
      </c>
      <c r="H58" s="205">
        <v>412</v>
      </c>
      <c r="I58" s="205">
        <v>485</v>
      </c>
      <c r="J58" s="205">
        <v>545</v>
      </c>
      <c r="M58">
        <f t="shared" si="9"/>
        <v>1426</v>
      </c>
      <c r="N58">
        <f t="shared" si="12"/>
        <v>93</v>
      </c>
      <c r="O58">
        <f t="shared" si="12"/>
        <v>412</v>
      </c>
      <c r="P58">
        <f t="shared" si="12"/>
        <v>485</v>
      </c>
      <c r="Q58">
        <f t="shared" si="12"/>
        <v>545</v>
      </c>
      <c r="T58" t="b">
        <f t="shared" si="10"/>
        <v>1</v>
      </c>
      <c r="U58" t="b">
        <f t="shared" si="10"/>
        <v>1</v>
      </c>
      <c r="V58" t="b">
        <f t="shared" si="10"/>
        <v>1</v>
      </c>
      <c r="W58" t="b">
        <f t="shared" si="10"/>
        <v>1</v>
      </c>
      <c r="Y58">
        <f t="shared" si="11"/>
        <v>0</v>
      </c>
      <c r="Z58">
        <f t="shared" si="11"/>
        <v>0</v>
      </c>
      <c r="AA58">
        <f t="shared" si="8"/>
        <v>0</v>
      </c>
      <c r="AB58">
        <f t="shared" si="8"/>
        <v>0</v>
      </c>
      <c r="AN58">
        <f t="shared" si="13"/>
        <v>6.5217391304347824E-2</v>
      </c>
      <c r="AO58">
        <f t="shared" si="13"/>
        <v>0.28892005610098176</v>
      </c>
      <c r="AP58">
        <f t="shared" si="13"/>
        <v>0.34011220196353437</v>
      </c>
      <c r="AQ58">
        <f t="shared" si="13"/>
        <v>0.38218793828892006</v>
      </c>
    </row>
    <row r="59" spans="5:43" ht="18" thickBot="1">
      <c r="E59" s="206">
        <v>1451</v>
      </c>
      <c r="F59" s="206">
        <v>1500</v>
      </c>
      <c r="G59" s="205">
        <v>96</v>
      </c>
      <c r="H59" s="205">
        <v>426</v>
      </c>
      <c r="I59" s="205">
        <v>502</v>
      </c>
      <c r="J59" s="205">
        <v>564</v>
      </c>
      <c r="M59">
        <f t="shared" si="9"/>
        <v>1476</v>
      </c>
      <c r="N59">
        <f t="shared" si="12"/>
        <v>96</v>
      </c>
      <c r="O59">
        <f t="shared" si="12"/>
        <v>427</v>
      </c>
      <c r="P59">
        <f t="shared" si="12"/>
        <v>502</v>
      </c>
      <c r="Q59">
        <f t="shared" si="12"/>
        <v>565</v>
      </c>
      <c r="T59" t="b">
        <f t="shared" si="10"/>
        <v>1</v>
      </c>
      <c r="U59" t="b">
        <f t="shared" si="10"/>
        <v>0</v>
      </c>
      <c r="V59" t="b">
        <f t="shared" si="10"/>
        <v>1</v>
      </c>
      <c r="W59" t="b">
        <f t="shared" si="10"/>
        <v>0</v>
      </c>
      <c r="Y59">
        <f t="shared" si="11"/>
        <v>0</v>
      </c>
      <c r="Z59">
        <f t="shared" si="11"/>
        <v>1</v>
      </c>
      <c r="AA59">
        <f t="shared" si="8"/>
        <v>0</v>
      </c>
      <c r="AB59">
        <f t="shared" si="8"/>
        <v>1</v>
      </c>
      <c r="AN59">
        <f t="shared" si="13"/>
        <v>6.5040650406504072E-2</v>
      </c>
      <c r="AO59">
        <f t="shared" si="13"/>
        <v>0.2886178861788618</v>
      </c>
      <c r="AP59">
        <f t="shared" si="13"/>
        <v>0.34010840108401086</v>
      </c>
      <c r="AQ59">
        <f t="shared" si="13"/>
        <v>0.38211382113821141</v>
      </c>
    </row>
    <row r="60" spans="5:43" ht="18" thickBot="1">
      <c r="E60" s="206">
        <v>1501</v>
      </c>
      <c r="F60" s="206">
        <v>1550</v>
      </c>
      <c r="G60" s="205">
        <v>99</v>
      </c>
      <c r="H60" s="205">
        <v>441</v>
      </c>
      <c r="I60" s="205">
        <v>519</v>
      </c>
      <c r="J60" s="205">
        <v>584</v>
      </c>
      <c r="M60">
        <f t="shared" si="9"/>
        <v>1526</v>
      </c>
      <c r="N60">
        <f t="shared" si="12"/>
        <v>99</v>
      </c>
      <c r="O60">
        <f t="shared" si="12"/>
        <v>441</v>
      </c>
      <c r="P60">
        <f t="shared" si="12"/>
        <v>519</v>
      </c>
      <c r="Q60">
        <f t="shared" si="12"/>
        <v>584</v>
      </c>
      <c r="T60" t="b">
        <f t="shared" si="10"/>
        <v>1</v>
      </c>
      <c r="U60" t="b">
        <f t="shared" si="10"/>
        <v>1</v>
      </c>
      <c r="V60" t="b">
        <f t="shared" si="10"/>
        <v>1</v>
      </c>
      <c r="W60" t="b">
        <f t="shared" si="10"/>
        <v>1</v>
      </c>
      <c r="Y60">
        <f t="shared" si="11"/>
        <v>0</v>
      </c>
      <c r="Z60">
        <f t="shared" si="11"/>
        <v>0</v>
      </c>
      <c r="AA60">
        <f t="shared" si="8"/>
        <v>0</v>
      </c>
      <c r="AB60">
        <f t="shared" si="8"/>
        <v>0</v>
      </c>
      <c r="AN60">
        <f t="shared" si="13"/>
        <v>6.487549148099607E-2</v>
      </c>
      <c r="AO60">
        <f t="shared" si="13"/>
        <v>0.28899082568807338</v>
      </c>
      <c r="AP60">
        <f t="shared" si="13"/>
        <v>0.34010484927916118</v>
      </c>
      <c r="AQ60">
        <f t="shared" si="13"/>
        <v>0.38269986893840102</v>
      </c>
    </row>
    <row r="61" spans="5:43" ht="18" thickBot="1">
      <c r="E61" s="206">
        <v>1551</v>
      </c>
      <c r="F61" s="206">
        <v>1600</v>
      </c>
      <c r="G61" s="205">
        <v>102</v>
      </c>
      <c r="H61" s="205">
        <v>455</v>
      </c>
      <c r="I61" s="205">
        <v>536</v>
      </c>
      <c r="J61" s="205">
        <v>603</v>
      </c>
      <c r="M61">
        <f t="shared" si="9"/>
        <v>1576</v>
      </c>
      <c r="N61">
        <f t="shared" si="12"/>
        <v>102</v>
      </c>
      <c r="O61">
        <f t="shared" si="12"/>
        <v>455</v>
      </c>
      <c r="P61">
        <f t="shared" si="12"/>
        <v>536</v>
      </c>
      <c r="Q61">
        <f t="shared" si="12"/>
        <v>603</v>
      </c>
      <c r="T61" t="b">
        <f t="shared" si="10"/>
        <v>1</v>
      </c>
      <c r="U61" t="b">
        <f t="shared" si="10"/>
        <v>1</v>
      </c>
      <c r="V61" t="b">
        <f t="shared" si="10"/>
        <v>1</v>
      </c>
      <c r="W61" t="b">
        <f t="shared" si="10"/>
        <v>1</v>
      </c>
      <c r="Y61">
        <f t="shared" si="11"/>
        <v>0</v>
      </c>
      <c r="Z61">
        <f t="shared" si="11"/>
        <v>0</v>
      </c>
      <c r="AA61">
        <f t="shared" si="8"/>
        <v>0</v>
      </c>
      <c r="AB61">
        <f t="shared" si="8"/>
        <v>0</v>
      </c>
      <c r="AN61">
        <f t="shared" si="13"/>
        <v>6.4720812182741116E-2</v>
      </c>
      <c r="AO61">
        <f t="shared" si="13"/>
        <v>0.2887055837563452</v>
      </c>
      <c r="AP61">
        <f t="shared" si="13"/>
        <v>0.34010152284263961</v>
      </c>
      <c r="AQ61">
        <f t="shared" si="13"/>
        <v>0.38261421319796957</v>
      </c>
    </row>
    <row r="62" spans="5:43" ht="18" thickBot="1">
      <c r="E62" s="206">
        <v>1601</v>
      </c>
      <c r="F62" s="206">
        <v>1650</v>
      </c>
      <c r="G62" s="205">
        <v>106</v>
      </c>
      <c r="H62" s="205">
        <v>470</v>
      </c>
      <c r="I62" s="205">
        <v>553</v>
      </c>
      <c r="J62" s="205">
        <v>622</v>
      </c>
      <c r="M62">
        <f t="shared" si="9"/>
        <v>1626</v>
      </c>
      <c r="N62">
        <f t="shared" si="12"/>
        <v>106</v>
      </c>
      <c r="O62">
        <f t="shared" si="12"/>
        <v>470</v>
      </c>
      <c r="P62">
        <f t="shared" si="12"/>
        <v>553</v>
      </c>
      <c r="Q62">
        <f t="shared" si="12"/>
        <v>622</v>
      </c>
      <c r="T62" t="b">
        <f t="shared" si="10"/>
        <v>1</v>
      </c>
      <c r="U62" t="b">
        <f t="shared" si="10"/>
        <v>1</v>
      </c>
      <c r="V62" t="b">
        <f t="shared" si="10"/>
        <v>1</v>
      </c>
      <c r="W62" t="b">
        <f t="shared" si="10"/>
        <v>1</v>
      </c>
      <c r="Y62">
        <f t="shared" si="11"/>
        <v>0</v>
      </c>
      <c r="Z62">
        <f t="shared" si="11"/>
        <v>0</v>
      </c>
      <c r="AA62">
        <f t="shared" si="8"/>
        <v>0</v>
      </c>
      <c r="AB62">
        <f t="shared" si="8"/>
        <v>0</v>
      </c>
      <c r="AN62">
        <f t="shared" si="13"/>
        <v>6.519065190651907E-2</v>
      </c>
      <c r="AO62">
        <f t="shared" si="13"/>
        <v>0.28905289052890532</v>
      </c>
      <c r="AP62">
        <f t="shared" si="13"/>
        <v>0.34009840098400984</v>
      </c>
      <c r="AQ62">
        <f t="shared" si="13"/>
        <v>0.38253382533825336</v>
      </c>
    </row>
    <row r="63" spans="5:43" ht="18" thickBot="1">
      <c r="E63" s="206">
        <v>1651</v>
      </c>
      <c r="F63" s="206">
        <v>1700</v>
      </c>
      <c r="G63" s="205">
        <v>109</v>
      </c>
      <c r="H63" s="205">
        <v>484</v>
      </c>
      <c r="I63" s="205">
        <v>570</v>
      </c>
      <c r="J63" s="205">
        <v>641</v>
      </c>
      <c r="M63">
        <f t="shared" si="9"/>
        <v>1676</v>
      </c>
      <c r="N63">
        <f t="shared" si="12"/>
        <v>109</v>
      </c>
      <c r="O63">
        <f t="shared" si="12"/>
        <v>484</v>
      </c>
      <c r="P63">
        <f t="shared" si="12"/>
        <v>570</v>
      </c>
      <c r="Q63">
        <f t="shared" si="12"/>
        <v>641</v>
      </c>
      <c r="T63" t="b">
        <f t="shared" si="10"/>
        <v>1</v>
      </c>
      <c r="U63" t="b">
        <f t="shared" si="10"/>
        <v>1</v>
      </c>
      <c r="V63" t="b">
        <f t="shared" si="10"/>
        <v>1</v>
      </c>
      <c r="W63" t="b">
        <f t="shared" si="10"/>
        <v>1</v>
      </c>
      <c r="Y63">
        <f t="shared" si="11"/>
        <v>0</v>
      </c>
      <c r="Z63">
        <f t="shared" si="11"/>
        <v>0</v>
      </c>
      <c r="AA63">
        <f t="shared" si="8"/>
        <v>0</v>
      </c>
      <c r="AB63">
        <f t="shared" si="8"/>
        <v>0</v>
      </c>
      <c r="AN63">
        <f t="shared" si="13"/>
        <v>6.5035799522673035E-2</v>
      </c>
      <c r="AO63">
        <f t="shared" si="13"/>
        <v>0.28878281622911695</v>
      </c>
      <c r="AP63">
        <f t="shared" si="13"/>
        <v>0.34009546539379476</v>
      </c>
      <c r="AQ63">
        <f t="shared" si="13"/>
        <v>0.38245823389021477</v>
      </c>
    </row>
    <row r="64" spans="5:43" ht="18" thickBot="1">
      <c r="E64" s="206">
        <v>1701</v>
      </c>
      <c r="F64" s="206">
        <v>1750</v>
      </c>
      <c r="G64" s="205">
        <v>112</v>
      </c>
      <c r="H64" s="205">
        <v>499</v>
      </c>
      <c r="I64" s="205">
        <v>587</v>
      </c>
      <c r="J64" s="205">
        <v>660</v>
      </c>
      <c r="M64">
        <f t="shared" si="9"/>
        <v>1726</v>
      </c>
      <c r="N64">
        <f t="shared" si="12"/>
        <v>112</v>
      </c>
      <c r="O64">
        <f t="shared" si="12"/>
        <v>499</v>
      </c>
      <c r="P64">
        <f t="shared" si="12"/>
        <v>587</v>
      </c>
      <c r="Q64">
        <f t="shared" si="12"/>
        <v>660</v>
      </c>
      <c r="T64" t="b">
        <f t="shared" si="10"/>
        <v>1</v>
      </c>
      <c r="U64" t="b">
        <f t="shared" si="10"/>
        <v>1</v>
      </c>
      <c r="V64" t="b">
        <f t="shared" si="10"/>
        <v>1</v>
      </c>
      <c r="W64" t="b">
        <f t="shared" si="10"/>
        <v>1</v>
      </c>
      <c r="Y64">
        <f t="shared" si="11"/>
        <v>0</v>
      </c>
      <c r="Z64">
        <f t="shared" si="11"/>
        <v>0</v>
      </c>
      <c r="AA64">
        <f t="shared" si="8"/>
        <v>0</v>
      </c>
      <c r="AB64">
        <f t="shared" si="8"/>
        <v>0</v>
      </c>
      <c r="AN64">
        <f t="shared" si="13"/>
        <v>6.4889918887601386E-2</v>
      </c>
      <c r="AO64">
        <f t="shared" si="13"/>
        <v>0.2891077636152955</v>
      </c>
      <c r="AP64">
        <f t="shared" si="13"/>
        <v>0.34009269988412516</v>
      </c>
      <c r="AQ64">
        <f t="shared" si="13"/>
        <v>0.38238702201622249</v>
      </c>
    </row>
    <row r="65" spans="5:43" ht="18" thickBot="1">
      <c r="E65" s="206">
        <v>1751</v>
      </c>
      <c r="F65" s="206">
        <v>1800</v>
      </c>
      <c r="G65" s="205">
        <v>115</v>
      </c>
      <c r="H65" s="205">
        <v>513</v>
      </c>
      <c r="I65" s="205">
        <v>604</v>
      </c>
      <c r="J65" s="205">
        <v>679</v>
      </c>
      <c r="M65">
        <f t="shared" si="9"/>
        <v>1776</v>
      </c>
      <c r="N65">
        <f t="shared" si="12"/>
        <v>115</v>
      </c>
      <c r="O65">
        <f t="shared" si="12"/>
        <v>513</v>
      </c>
      <c r="P65">
        <f t="shared" si="12"/>
        <v>604</v>
      </c>
      <c r="Q65">
        <f t="shared" si="12"/>
        <v>679</v>
      </c>
      <c r="T65" t="b">
        <f t="shared" si="10"/>
        <v>1</v>
      </c>
      <c r="U65" t="b">
        <f t="shared" si="10"/>
        <v>1</v>
      </c>
      <c r="V65" t="b">
        <f t="shared" si="10"/>
        <v>1</v>
      </c>
      <c r="W65" t="b">
        <f t="shared" si="10"/>
        <v>1</v>
      </c>
      <c r="Y65">
        <f t="shared" si="11"/>
        <v>0</v>
      </c>
      <c r="Z65">
        <f t="shared" si="11"/>
        <v>0</v>
      </c>
      <c r="AA65">
        <f t="shared" si="8"/>
        <v>0</v>
      </c>
      <c r="AB65">
        <f t="shared" si="8"/>
        <v>0</v>
      </c>
      <c r="AN65">
        <f t="shared" si="13"/>
        <v>6.4752252252252257E-2</v>
      </c>
      <c r="AO65">
        <f t="shared" si="13"/>
        <v>0.28885135135135137</v>
      </c>
      <c r="AP65">
        <f t="shared" si="13"/>
        <v>0.34009009009009011</v>
      </c>
      <c r="AQ65">
        <f t="shared" si="13"/>
        <v>0.38231981981981983</v>
      </c>
    </row>
    <row r="66" spans="5:43" ht="18" thickBot="1">
      <c r="E66" s="206">
        <v>1801</v>
      </c>
      <c r="F66" s="206">
        <v>1850</v>
      </c>
      <c r="G66" s="205">
        <v>119</v>
      </c>
      <c r="H66" s="205">
        <v>528</v>
      </c>
      <c r="I66" s="205">
        <v>621</v>
      </c>
      <c r="J66" s="205">
        <v>698</v>
      </c>
      <c r="M66">
        <f t="shared" si="9"/>
        <v>1826</v>
      </c>
      <c r="N66">
        <f t="shared" si="12"/>
        <v>119</v>
      </c>
      <c r="O66">
        <f t="shared" si="12"/>
        <v>528</v>
      </c>
      <c r="P66">
        <f t="shared" si="12"/>
        <v>621</v>
      </c>
      <c r="Q66">
        <f t="shared" si="12"/>
        <v>698</v>
      </c>
      <c r="T66" t="b">
        <f t="shared" si="10"/>
        <v>1</v>
      </c>
      <c r="U66" t="b">
        <f t="shared" si="10"/>
        <v>1</v>
      </c>
      <c r="V66" t="b">
        <f t="shared" si="10"/>
        <v>1</v>
      </c>
      <c r="W66" t="b">
        <f t="shared" si="10"/>
        <v>1</v>
      </c>
      <c r="Y66">
        <f t="shared" si="11"/>
        <v>0</v>
      </c>
      <c r="Z66">
        <f t="shared" si="11"/>
        <v>0</v>
      </c>
      <c r="AA66">
        <f t="shared" si="8"/>
        <v>0</v>
      </c>
      <c r="AB66">
        <f t="shared" si="8"/>
        <v>0</v>
      </c>
      <c r="AN66">
        <f t="shared" si="13"/>
        <v>6.5169769989047097E-2</v>
      </c>
      <c r="AO66">
        <f t="shared" si="13"/>
        <v>0.28915662650602408</v>
      </c>
      <c r="AP66">
        <f t="shared" si="13"/>
        <v>0.34008762322015335</v>
      </c>
      <c r="AQ66">
        <f t="shared" si="13"/>
        <v>0.3822562979189485</v>
      </c>
    </row>
    <row r="67" spans="5:43" ht="18" thickBot="1">
      <c r="E67" s="206">
        <v>1851</v>
      </c>
      <c r="F67" s="206">
        <v>1900</v>
      </c>
      <c r="G67" s="205">
        <v>122</v>
      </c>
      <c r="H67" s="205">
        <v>542</v>
      </c>
      <c r="I67" s="205">
        <v>638</v>
      </c>
      <c r="J67" s="205">
        <v>717</v>
      </c>
      <c r="M67">
        <f t="shared" si="9"/>
        <v>1876</v>
      </c>
      <c r="N67">
        <f t="shared" si="12"/>
        <v>122</v>
      </c>
      <c r="O67">
        <f t="shared" si="12"/>
        <v>542</v>
      </c>
      <c r="P67">
        <f t="shared" si="12"/>
        <v>638</v>
      </c>
      <c r="Q67">
        <f t="shared" si="12"/>
        <v>718</v>
      </c>
      <c r="T67" t="b">
        <f t="shared" si="10"/>
        <v>1</v>
      </c>
      <c r="U67" t="b">
        <f t="shared" si="10"/>
        <v>1</v>
      </c>
      <c r="V67" t="b">
        <f t="shared" si="10"/>
        <v>1</v>
      </c>
      <c r="W67" t="b">
        <f t="shared" si="10"/>
        <v>0</v>
      </c>
      <c r="Y67">
        <f t="shared" si="11"/>
        <v>0</v>
      </c>
      <c r="Z67">
        <f t="shared" si="11"/>
        <v>0</v>
      </c>
      <c r="AA67">
        <f t="shared" si="8"/>
        <v>0</v>
      </c>
      <c r="AB67">
        <f t="shared" si="8"/>
        <v>1</v>
      </c>
      <c r="AN67">
        <f t="shared" si="13"/>
        <v>6.5031982942430705E-2</v>
      </c>
      <c r="AO67">
        <f t="shared" si="13"/>
        <v>0.28891257995735609</v>
      </c>
      <c r="AP67">
        <f t="shared" si="13"/>
        <v>0.3400852878464819</v>
      </c>
      <c r="AQ67">
        <f t="shared" si="13"/>
        <v>0.38219616204690832</v>
      </c>
    </row>
    <row r="68" spans="5:43" ht="18" thickBot="1">
      <c r="E68" s="206">
        <v>1901</v>
      </c>
      <c r="F68" s="206">
        <v>1950</v>
      </c>
      <c r="G68" s="205">
        <v>125</v>
      </c>
      <c r="H68" s="205">
        <v>556</v>
      </c>
      <c r="I68" s="205">
        <v>655</v>
      </c>
      <c r="J68" s="205">
        <v>737</v>
      </c>
      <c r="M68">
        <f t="shared" si="9"/>
        <v>1926</v>
      </c>
      <c r="N68">
        <f t="shared" si="12"/>
        <v>125</v>
      </c>
      <c r="O68">
        <f t="shared" si="12"/>
        <v>557</v>
      </c>
      <c r="P68">
        <f t="shared" si="12"/>
        <v>655</v>
      </c>
      <c r="Q68">
        <f t="shared" si="12"/>
        <v>737</v>
      </c>
      <c r="T68" t="b">
        <f t="shared" si="10"/>
        <v>1</v>
      </c>
      <c r="U68" t="b">
        <f t="shared" si="10"/>
        <v>0</v>
      </c>
      <c r="V68" t="b">
        <f t="shared" si="10"/>
        <v>1</v>
      </c>
      <c r="W68" t="b">
        <f t="shared" si="10"/>
        <v>1</v>
      </c>
      <c r="Y68">
        <f t="shared" si="11"/>
        <v>0</v>
      </c>
      <c r="Z68">
        <f t="shared" si="11"/>
        <v>1</v>
      </c>
      <c r="AA68">
        <f t="shared" si="8"/>
        <v>0</v>
      </c>
      <c r="AB68">
        <f t="shared" si="8"/>
        <v>0</v>
      </c>
      <c r="AN68">
        <f t="shared" si="13"/>
        <v>6.4901349948078918E-2</v>
      </c>
      <c r="AO68">
        <f t="shared" si="13"/>
        <v>0.28868120456905505</v>
      </c>
      <c r="AP68">
        <f t="shared" si="13"/>
        <v>0.34008307372793356</v>
      </c>
      <c r="AQ68">
        <f t="shared" si="13"/>
        <v>0.38265835929387332</v>
      </c>
    </row>
    <row r="69" spans="5:43" ht="18" thickBot="1">
      <c r="E69" s="206">
        <v>1951</v>
      </c>
      <c r="F69" s="206">
        <v>2000</v>
      </c>
      <c r="G69" s="205">
        <v>128</v>
      </c>
      <c r="H69" s="205">
        <v>571</v>
      </c>
      <c r="I69" s="205">
        <v>672</v>
      </c>
      <c r="J69" s="205">
        <v>756</v>
      </c>
      <c r="M69">
        <f t="shared" si="9"/>
        <v>1976</v>
      </c>
      <c r="N69">
        <f t="shared" si="12"/>
        <v>128</v>
      </c>
      <c r="O69">
        <f t="shared" si="12"/>
        <v>571</v>
      </c>
      <c r="P69">
        <f t="shared" si="12"/>
        <v>672</v>
      </c>
      <c r="Q69">
        <f t="shared" si="12"/>
        <v>756</v>
      </c>
      <c r="T69" t="b">
        <f t="shared" si="10"/>
        <v>1</v>
      </c>
      <c r="U69" t="b">
        <f t="shared" si="10"/>
        <v>1</v>
      </c>
      <c r="V69" t="b">
        <f t="shared" si="10"/>
        <v>1</v>
      </c>
      <c r="W69" t="b">
        <f t="shared" si="10"/>
        <v>1</v>
      </c>
      <c r="Y69">
        <f t="shared" si="11"/>
        <v>0</v>
      </c>
      <c r="Z69">
        <f t="shared" si="11"/>
        <v>0</v>
      </c>
      <c r="AA69">
        <f t="shared" si="8"/>
        <v>0</v>
      </c>
      <c r="AB69">
        <f t="shared" si="8"/>
        <v>0</v>
      </c>
      <c r="AN69">
        <f t="shared" si="13"/>
        <v>6.4777327935222673E-2</v>
      </c>
      <c r="AO69">
        <f t="shared" si="13"/>
        <v>0.28896761133603238</v>
      </c>
      <c r="AP69">
        <f t="shared" si="13"/>
        <v>0.34008097165991902</v>
      </c>
      <c r="AQ69">
        <f t="shared" si="13"/>
        <v>0.38259109311740891</v>
      </c>
    </row>
    <row r="70" spans="5:43" ht="18" thickBot="1">
      <c r="E70" s="206">
        <v>2001</v>
      </c>
      <c r="F70" s="206">
        <v>2050</v>
      </c>
      <c r="G70" s="205">
        <v>132</v>
      </c>
      <c r="H70" s="205">
        <v>585</v>
      </c>
      <c r="I70" s="205">
        <v>689</v>
      </c>
      <c r="J70" s="205">
        <v>775</v>
      </c>
      <c r="M70">
        <f t="shared" si="9"/>
        <v>2026</v>
      </c>
      <c r="N70">
        <f t="shared" ref="N70:Q89" si="14">ROUND(IF($M70&lt;N$25,$M70*N$22,0)+IF($M70=N$25,N$24,0)+IF(AND($M70&gt;N$25,$M70&lt;=N$26),N$24 - (($M70-N$25)*N$23),0),0)</f>
        <v>132</v>
      </c>
      <c r="O70">
        <f t="shared" si="14"/>
        <v>585</v>
      </c>
      <c r="P70">
        <f t="shared" si="14"/>
        <v>689</v>
      </c>
      <c r="Q70">
        <f t="shared" si="14"/>
        <v>775</v>
      </c>
      <c r="T70" t="b">
        <f t="shared" si="10"/>
        <v>1</v>
      </c>
      <c r="U70" t="b">
        <f t="shared" si="10"/>
        <v>1</v>
      </c>
      <c r="V70" t="b">
        <f t="shared" si="10"/>
        <v>1</v>
      </c>
      <c r="W70" t="b">
        <f t="shared" si="10"/>
        <v>1</v>
      </c>
      <c r="Y70">
        <f t="shared" si="11"/>
        <v>0</v>
      </c>
      <c r="Z70">
        <f t="shared" si="11"/>
        <v>0</v>
      </c>
      <c r="AA70">
        <f t="shared" si="8"/>
        <v>0</v>
      </c>
      <c r="AB70">
        <f t="shared" si="8"/>
        <v>0</v>
      </c>
      <c r="AN70">
        <f t="shared" si="13"/>
        <v>6.5153010858835139E-2</v>
      </c>
      <c r="AO70">
        <f t="shared" si="13"/>
        <v>0.28874629812438302</v>
      </c>
      <c r="AP70">
        <f t="shared" si="13"/>
        <v>0.34007897334649556</v>
      </c>
      <c r="AQ70">
        <f t="shared" si="13"/>
        <v>0.38252714708785784</v>
      </c>
    </row>
    <row r="71" spans="5:43" ht="18" thickBot="1">
      <c r="E71" s="206">
        <v>2051</v>
      </c>
      <c r="F71" s="206">
        <v>2100</v>
      </c>
      <c r="G71" s="205">
        <v>135</v>
      </c>
      <c r="H71" s="205">
        <v>600</v>
      </c>
      <c r="I71" s="205">
        <v>706</v>
      </c>
      <c r="J71" s="205">
        <v>794</v>
      </c>
      <c r="M71">
        <f t="shared" si="9"/>
        <v>2076</v>
      </c>
      <c r="N71">
        <f t="shared" si="14"/>
        <v>135</v>
      </c>
      <c r="O71">
        <f t="shared" si="14"/>
        <v>600</v>
      </c>
      <c r="P71">
        <f t="shared" si="14"/>
        <v>706</v>
      </c>
      <c r="Q71">
        <f t="shared" si="14"/>
        <v>794</v>
      </c>
      <c r="T71" t="b">
        <f t="shared" si="10"/>
        <v>1</v>
      </c>
      <c r="U71" t="b">
        <f t="shared" si="10"/>
        <v>1</v>
      </c>
      <c r="V71" t="b">
        <f t="shared" si="10"/>
        <v>1</v>
      </c>
      <c r="W71" t="b">
        <f t="shared" si="10"/>
        <v>1</v>
      </c>
      <c r="Y71">
        <f t="shared" si="11"/>
        <v>0</v>
      </c>
      <c r="Z71">
        <f t="shared" si="11"/>
        <v>0</v>
      </c>
      <c r="AA71">
        <f t="shared" si="8"/>
        <v>0</v>
      </c>
      <c r="AB71">
        <f t="shared" si="8"/>
        <v>0</v>
      </c>
      <c r="AN71">
        <f t="shared" si="13"/>
        <v>6.5028901734104042E-2</v>
      </c>
      <c r="AO71">
        <f t="shared" si="13"/>
        <v>0.28901734104046245</v>
      </c>
      <c r="AP71">
        <f t="shared" si="13"/>
        <v>0.34007707129094411</v>
      </c>
      <c r="AQ71">
        <f t="shared" si="13"/>
        <v>0.38246628131021193</v>
      </c>
    </row>
    <row r="72" spans="5:43" ht="18" thickBot="1">
      <c r="E72" s="206">
        <v>2101</v>
      </c>
      <c r="F72" s="206">
        <v>2150</v>
      </c>
      <c r="G72" s="205">
        <v>138</v>
      </c>
      <c r="H72" s="205">
        <v>614</v>
      </c>
      <c r="I72" s="205">
        <v>723</v>
      </c>
      <c r="J72" s="205">
        <v>813</v>
      </c>
      <c r="M72">
        <f t="shared" si="9"/>
        <v>2126</v>
      </c>
      <c r="N72">
        <f t="shared" si="14"/>
        <v>138</v>
      </c>
      <c r="O72">
        <f t="shared" si="14"/>
        <v>614</v>
      </c>
      <c r="P72">
        <f t="shared" si="14"/>
        <v>723</v>
      </c>
      <c r="Q72">
        <f t="shared" si="14"/>
        <v>813</v>
      </c>
      <c r="T72" t="b">
        <f t="shared" si="10"/>
        <v>1</v>
      </c>
      <c r="U72" t="b">
        <f t="shared" si="10"/>
        <v>1</v>
      </c>
      <c r="V72" t="b">
        <f t="shared" si="10"/>
        <v>1</v>
      </c>
      <c r="W72" t="b">
        <f t="shared" si="10"/>
        <v>1</v>
      </c>
      <c r="Y72">
        <f t="shared" si="11"/>
        <v>0</v>
      </c>
      <c r="Z72">
        <f t="shared" si="11"/>
        <v>0</v>
      </c>
      <c r="AA72">
        <f t="shared" si="8"/>
        <v>0</v>
      </c>
      <c r="AB72">
        <f t="shared" si="8"/>
        <v>0</v>
      </c>
      <c r="AN72">
        <f t="shared" si="13"/>
        <v>6.4910630291627469E-2</v>
      </c>
      <c r="AO72">
        <f t="shared" si="13"/>
        <v>0.2888052681091251</v>
      </c>
      <c r="AP72">
        <f t="shared" si="13"/>
        <v>0.3400752587017874</v>
      </c>
      <c r="AQ72">
        <f t="shared" si="13"/>
        <v>0.3824082784571966</v>
      </c>
    </row>
    <row r="73" spans="5:43" ht="18" thickBot="1">
      <c r="E73" s="206">
        <v>2151</v>
      </c>
      <c r="F73" s="206">
        <v>2200</v>
      </c>
      <c r="G73" s="205">
        <v>141</v>
      </c>
      <c r="H73" s="205">
        <v>629</v>
      </c>
      <c r="I73" s="205">
        <v>740</v>
      </c>
      <c r="J73" s="205">
        <v>832</v>
      </c>
      <c r="M73">
        <f t="shared" si="9"/>
        <v>2176</v>
      </c>
      <c r="N73">
        <f t="shared" si="14"/>
        <v>141</v>
      </c>
      <c r="O73">
        <f t="shared" si="14"/>
        <v>629</v>
      </c>
      <c r="P73">
        <f t="shared" si="14"/>
        <v>740</v>
      </c>
      <c r="Q73">
        <f t="shared" si="14"/>
        <v>832</v>
      </c>
      <c r="T73" t="b">
        <f t="shared" si="10"/>
        <v>1</v>
      </c>
      <c r="U73" t="b">
        <f t="shared" si="10"/>
        <v>1</v>
      </c>
      <c r="V73" t="b">
        <f t="shared" si="10"/>
        <v>1</v>
      </c>
      <c r="W73" t="b">
        <f t="shared" si="10"/>
        <v>1</v>
      </c>
      <c r="Y73">
        <f t="shared" si="11"/>
        <v>0</v>
      </c>
      <c r="Z73">
        <f t="shared" si="11"/>
        <v>0</v>
      </c>
      <c r="AA73">
        <f t="shared" si="8"/>
        <v>0</v>
      </c>
      <c r="AB73">
        <f t="shared" si="8"/>
        <v>0</v>
      </c>
      <c r="AN73">
        <f t="shared" si="13"/>
        <v>6.4797794117647065E-2</v>
      </c>
      <c r="AO73">
        <f t="shared" si="13"/>
        <v>0.2890625</v>
      </c>
      <c r="AP73">
        <f t="shared" si="13"/>
        <v>0.34007352941176472</v>
      </c>
      <c r="AQ73">
        <f t="shared" si="13"/>
        <v>0.38235294117647056</v>
      </c>
    </row>
    <row r="74" spans="5:43" ht="18" thickBot="1">
      <c r="E74" s="206">
        <v>2201</v>
      </c>
      <c r="F74" s="206">
        <v>2250</v>
      </c>
      <c r="G74" s="205">
        <v>145</v>
      </c>
      <c r="H74" s="205">
        <v>643</v>
      </c>
      <c r="I74" s="205">
        <v>757</v>
      </c>
      <c r="J74" s="205">
        <v>851</v>
      </c>
      <c r="M74">
        <f t="shared" si="9"/>
        <v>2226</v>
      </c>
      <c r="N74">
        <f t="shared" si="14"/>
        <v>145</v>
      </c>
      <c r="O74">
        <f t="shared" si="14"/>
        <v>643</v>
      </c>
      <c r="P74">
        <f t="shared" si="14"/>
        <v>757</v>
      </c>
      <c r="Q74">
        <f t="shared" si="14"/>
        <v>851</v>
      </c>
      <c r="T74" t="b">
        <f t="shared" si="10"/>
        <v>1</v>
      </c>
      <c r="U74" t="b">
        <f t="shared" si="10"/>
        <v>1</v>
      </c>
      <c r="V74" t="b">
        <f t="shared" si="10"/>
        <v>1</v>
      </c>
      <c r="W74" t="b">
        <f t="shared" si="10"/>
        <v>1</v>
      </c>
      <c r="Y74">
        <f t="shared" si="11"/>
        <v>0</v>
      </c>
      <c r="Z74">
        <f t="shared" si="11"/>
        <v>0</v>
      </c>
      <c r="AA74">
        <f t="shared" si="8"/>
        <v>0</v>
      </c>
      <c r="AB74">
        <f t="shared" si="8"/>
        <v>0</v>
      </c>
      <c r="AN74">
        <f t="shared" si="13"/>
        <v>6.5139263252470797E-2</v>
      </c>
      <c r="AO74">
        <f t="shared" si="13"/>
        <v>0.28885893980233601</v>
      </c>
      <c r="AP74">
        <f t="shared" si="13"/>
        <v>0.34007187780772685</v>
      </c>
      <c r="AQ74">
        <f t="shared" si="13"/>
        <v>0.38230008984725966</v>
      </c>
    </row>
    <row r="75" spans="5:43" ht="18" thickBot="1">
      <c r="E75" s="206">
        <v>2251</v>
      </c>
      <c r="F75" s="206">
        <v>2300</v>
      </c>
      <c r="G75" s="205">
        <v>148</v>
      </c>
      <c r="H75" s="205">
        <v>658</v>
      </c>
      <c r="I75" s="205">
        <v>774</v>
      </c>
      <c r="J75" s="205">
        <v>870</v>
      </c>
      <c r="M75">
        <f t="shared" si="9"/>
        <v>2276</v>
      </c>
      <c r="N75">
        <f t="shared" si="14"/>
        <v>148</v>
      </c>
      <c r="O75">
        <f t="shared" si="14"/>
        <v>658</v>
      </c>
      <c r="P75">
        <f t="shared" si="14"/>
        <v>774</v>
      </c>
      <c r="Q75">
        <f t="shared" si="14"/>
        <v>871</v>
      </c>
      <c r="T75" t="b">
        <f t="shared" si="10"/>
        <v>1</v>
      </c>
      <c r="U75" t="b">
        <f t="shared" si="10"/>
        <v>1</v>
      </c>
      <c r="V75" t="b">
        <f t="shared" si="10"/>
        <v>1</v>
      </c>
      <c r="W75" t="b">
        <f t="shared" si="10"/>
        <v>0</v>
      </c>
      <c r="Y75">
        <f t="shared" si="11"/>
        <v>0</v>
      </c>
      <c r="Z75">
        <f t="shared" si="11"/>
        <v>0</v>
      </c>
      <c r="AA75">
        <f t="shared" si="8"/>
        <v>0</v>
      </c>
      <c r="AB75">
        <f t="shared" si="8"/>
        <v>1</v>
      </c>
      <c r="AN75">
        <f t="shared" si="13"/>
        <v>6.5026362038664326E-2</v>
      </c>
      <c r="AO75">
        <f t="shared" si="13"/>
        <v>0.28910369068541303</v>
      </c>
      <c r="AP75">
        <f t="shared" si="13"/>
        <v>0.34007029876977152</v>
      </c>
      <c r="AQ75">
        <f t="shared" si="13"/>
        <v>0.38224956063268895</v>
      </c>
    </row>
    <row r="76" spans="5:43" ht="18" thickBot="1">
      <c r="E76" s="206">
        <v>2301</v>
      </c>
      <c r="F76" s="206">
        <v>2350</v>
      </c>
      <c r="G76" s="205">
        <v>151</v>
      </c>
      <c r="H76" s="205">
        <v>672</v>
      </c>
      <c r="I76" s="205">
        <v>791</v>
      </c>
      <c r="J76" s="205">
        <v>890</v>
      </c>
      <c r="M76">
        <f t="shared" si="9"/>
        <v>2326</v>
      </c>
      <c r="N76">
        <f t="shared" si="14"/>
        <v>151</v>
      </c>
      <c r="O76">
        <f t="shared" si="14"/>
        <v>672</v>
      </c>
      <c r="P76">
        <f t="shared" si="14"/>
        <v>791</v>
      </c>
      <c r="Q76">
        <f t="shared" si="14"/>
        <v>890</v>
      </c>
      <c r="T76" t="b">
        <f t="shared" si="10"/>
        <v>1</v>
      </c>
      <c r="U76" t="b">
        <f t="shared" si="10"/>
        <v>1</v>
      </c>
      <c r="V76" t="b">
        <f t="shared" si="10"/>
        <v>1</v>
      </c>
      <c r="W76" t="b">
        <f t="shared" si="10"/>
        <v>1</v>
      </c>
      <c r="Y76">
        <f t="shared" si="11"/>
        <v>0</v>
      </c>
      <c r="Z76">
        <f t="shared" si="11"/>
        <v>0</v>
      </c>
      <c r="AA76">
        <f t="shared" si="8"/>
        <v>0</v>
      </c>
      <c r="AB76">
        <f t="shared" si="8"/>
        <v>0</v>
      </c>
      <c r="AN76">
        <f t="shared" si="13"/>
        <v>6.4918314703353394E-2</v>
      </c>
      <c r="AO76">
        <f t="shared" si="13"/>
        <v>0.28890799656061911</v>
      </c>
      <c r="AP76">
        <f t="shared" si="13"/>
        <v>0.34006878761822873</v>
      </c>
      <c r="AQ76">
        <f t="shared" si="13"/>
        <v>0.3826311263972485</v>
      </c>
    </row>
    <row r="77" spans="5:43" ht="18" thickBot="1">
      <c r="E77" s="206">
        <v>2351</v>
      </c>
      <c r="F77" s="206">
        <v>2400</v>
      </c>
      <c r="G77" s="205">
        <v>154</v>
      </c>
      <c r="H77" s="205">
        <v>687</v>
      </c>
      <c r="I77" s="205">
        <v>808</v>
      </c>
      <c r="J77" s="205">
        <v>909</v>
      </c>
      <c r="M77">
        <f t="shared" si="9"/>
        <v>2376</v>
      </c>
      <c r="N77">
        <f t="shared" si="14"/>
        <v>154</v>
      </c>
      <c r="O77">
        <f t="shared" si="14"/>
        <v>687</v>
      </c>
      <c r="P77">
        <f t="shared" si="14"/>
        <v>808</v>
      </c>
      <c r="Q77">
        <f t="shared" si="14"/>
        <v>909</v>
      </c>
      <c r="T77" t="b">
        <f t="shared" si="10"/>
        <v>1</v>
      </c>
      <c r="U77" t="b">
        <f t="shared" si="10"/>
        <v>1</v>
      </c>
      <c r="V77" t="b">
        <f t="shared" si="10"/>
        <v>1</v>
      </c>
      <c r="W77" t="b">
        <f t="shared" si="10"/>
        <v>1</v>
      </c>
      <c r="Y77">
        <f t="shared" si="11"/>
        <v>0</v>
      </c>
      <c r="Z77">
        <f t="shared" si="11"/>
        <v>0</v>
      </c>
      <c r="AA77">
        <f t="shared" si="8"/>
        <v>0</v>
      </c>
      <c r="AB77">
        <f t="shared" si="8"/>
        <v>0</v>
      </c>
      <c r="AN77">
        <f t="shared" si="13"/>
        <v>6.4814814814814811E-2</v>
      </c>
      <c r="AO77">
        <f t="shared" si="13"/>
        <v>0.28914141414141414</v>
      </c>
      <c r="AP77">
        <f t="shared" si="13"/>
        <v>0.34006734006734007</v>
      </c>
      <c r="AQ77">
        <f t="shared" si="13"/>
        <v>0.38257575757575757</v>
      </c>
    </row>
    <row r="78" spans="5:43" ht="18" thickBot="1">
      <c r="E78" s="206">
        <v>2401</v>
      </c>
      <c r="F78" s="206">
        <v>2450</v>
      </c>
      <c r="G78" s="205">
        <v>158</v>
      </c>
      <c r="H78" s="205">
        <v>701</v>
      </c>
      <c r="I78" s="205">
        <v>825</v>
      </c>
      <c r="J78" s="205">
        <v>928</v>
      </c>
      <c r="M78">
        <f t="shared" si="9"/>
        <v>2426</v>
      </c>
      <c r="N78">
        <f t="shared" si="14"/>
        <v>158</v>
      </c>
      <c r="O78">
        <f t="shared" si="14"/>
        <v>701</v>
      </c>
      <c r="P78">
        <f t="shared" si="14"/>
        <v>825</v>
      </c>
      <c r="Q78">
        <f t="shared" si="14"/>
        <v>928</v>
      </c>
      <c r="T78" t="b">
        <f t="shared" si="10"/>
        <v>1</v>
      </c>
      <c r="U78" t="b">
        <f t="shared" si="10"/>
        <v>1</v>
      </c>
      <c r="V78" t="b">
        <f t="shared" si="10"/>
        <v>1</v>
      </c>
      <c r="W78" t="b">
        <f t="shared" si="10"/>
        <v>1</v>
      </c>
      <c r="Y78">
        <f t="shared" si="11"/>
        <v>0</v>
      </c>
      <c r="Z78">
        <f t="shared" si="11"/>
        <v>0</v>
      </c>
      <c r="AA78">
        <f t="shared" si="8"/>
        <v>0</v>
      </c>
      <c r="AB78">
        <f t="shared" si="8"/>
        <v>0</v>
      </c>
      <c r="AN78">
        <f t="shared" si="13"/>
        <v>6.5127782357790598E-2</v>
      </c>
      <c r="AO78">
        <f t="shared" si="13"/>
        <v>0.28895300906842541</v>
      </c>
      <c r="AP78">
        <f t="shared" si="13"/>
        <v>0.34006595218466612</v>
      </c>
      <c r="AQ78">
        <f t="shared" si="13"/>
        <v>0.38252267106347898</v>
      </c>
    </row>
    <row r="79" spans="5:43" ht="18" thickBot="1">
      <c r="E79" s="206">
        <v>2451</v>
      </c>
      <c r="F79" s="206">
        <v>2500</v>
      </c>
      <c r="G79" s="205">
        <v>161</v>
      </c>
      <c r="H79" s="205">
        <v>715</v>
      </c>
      <c r="I79" s="205">
        <v>842</v>
      </c>
      <c r="J79" s="205">
        <v>947</v>
      </c>
      <c r="M79">
        <f t="shared" si="9"/>
        <v>2476</v>
      </c>
      <c r="N79">
        <f t="shared" si="14"/>
        <v>161</v>
      </c>
      <c r="O79">
        <f t="shared" si="14"/>
        <v>715</v>
      </c>
      <c r="P79">
        <f t="shared" si="14"/>
        <v>842</v>
      </c>
      <c r="Q79">
        <f t="shared" si="14"/>
        <v>947</v>
      </c>
      <c r="T79" t="b">
        <f t="shared" si="10"/>
        <v>1</v>
      </c>
      <c r="U79" t="b">
        <f t="shared" si="10"/>
        <v>1</v>
      </c>
      <c r="V79" t="b">
        <f t="shared" si="10"/>
        <v>1</v>
      </c>
      <c r="W79" t="b">
        <f t="shared" si="10"/>
        <v>1</v>
      </c>
      <c r="Y79">
        <f t="shared" si="11"/>
        <v>0</v>
      </c>
      <c r="Z79">
        <f t="shared" si="11"/>
        <v>0</v>
      </c>
      <c r="AA79">
        <f t="shared" si="8"/>
        <v>0</v>
      </c>
      <c r="AB79">
        <f t="shared" si="8"/>
        <v>0</v>
      </c>
      <c r="AN79">
        <f t="shared" si="13"/>
        <v>6.5024232633279486E-2</v>
      </c>
      <c r="AO79">
        <f t="shared" si="13"/>
        <v>0.28877221324717284</v>
      </c>
      <c r="AP79">
        <f t="shared" si="13"/>
        <v>0.34006462035541196</v>
      </c>
      <c r="AQ79">
        <f t="shared" si="13"/>
        <v>0.38247172859450729</v>
      </c>
    </row>
    <row r="80" spans="5:43" ht="18" thickBot="1">
      <c r="E80" s="206">
        <v>2501</v>
      </c>
      <c r="F80" s="206">
        <v>2550</v>
      </c>
      <c r="G80" s="205">
        <v>164</v>
      </c>
      <c r="H80" s="205">
        <v>730</v>
      </c>
      <c r="I80" s="205">
        <v>859</v>
      </c>
      <c r="J80" s="205">
        <v>966</v>
      </c>
      <c r="M80">
        <f t="shared" si="9"/>
        <v>2526</v>
      </c>
      <c r="N80">
        <f t="shared" si="14"/>
        <v>164</v>
      </c>
      <c r="O80">
        <f t="shared" si="14"/>
        <v>730</v>
      </c>
      <c r="P80">
        <f t="shared" si="14"/>
        <v>859</v>
      </c>
      <c r="Q80">
        <f t="shared" si="14"/>
        <v>966</v>
      </c>
      <c r="T80" t="b">
        <f t="shared" si="10"/>
        <v>1</v>
      </c>
      <c r="U80" t="b">
        <f t="shared" si="10"/>
        <v>1</v>
      </c>
      <c r="V80" t="b">
        <f t="shared" si="10"/>
        <v>1</v>
      </c>
      <c r="W80" t="b">
        <f t="shared" si="10"/>
        <v>1</v>
      </c>
      <c r="Y80">
        <f t="shared" si="11"/>
        <v>0</v>
      </c>
      <c r="Z80">
        <f t="shared" si="11"/>
        <v>0</v>
      </c>
      <c r="AA80">
        <f t="shared" si="8"/>
        <v>0</v>
      </c>
      <c r="AB80">
        <f t="shared" si="8"/>
        <v>0</v>
      </c>
      <c r="AN80">
        <f t="shared" si="13"/>
        <v>6.4924782264449726E-2</v>
      </c>
      <c r="AO80">
        <f t="shared" si="13"/>
        <v>0.28899445764053838</v>
      </c>
      <c r="AP80">
        <f t="shared" si="13"/>
        <v>0.34006334125098969</v>
      </c>
      <c r="AQ80">
        <f t="shared" si="13"/>
        <v>0.38242280285035629</v>
      </c>
    </row>
    <row r="81" spans="5:43" ht="18" thickBot="1">
      <c r="E81" s="206">
        <v>2551</v>
      </c>
      <c r="F81" s="206">
        <v>2600</v>
      </c>
      <c r="G81" s="205">
        <v>167</v>
      </c>
      <c r="H81" s="205">
        <v>744</v>
      </c>
      <c r="I81" s="205">
        <v>876</v>
      </c>
      <c r="J81" s="205">
        <v>985</v>
      </c>
      <c r="M81">
        <f t="shared" si="9"/>
        <v>2576</v>
      </c>
      <c r="N81">
        <f t="shared" si="14"/>
        <v>167</v>
      </c>
      <c r="O81">
        <f t="shared" si="14"/>
        <v>744</v>
      </c>
      <c r="P81">
        <f t="shared" si="14"/>
        <v>876</v>
      </c>
      <c r="Q81">
        <f t="shared" si="14"/>
        <v>985</v>
      </c>
      <c r="T81" t="b">
        <f t="shared" si="10"/>
        <v>1</v>
      </c>
      <c r="U81" t="b">
        <f t="shared" si="10"/>
        <v>1</v>
      </c>
      <c r="V81" t="b">
        <f t="shared" si="10"/>
        <v>1</v>
      </c>
      <c r="W81" t="b">
        <f t="shared" si="10"/>
        <v>1</v>
      </c>
      <c r="Y81">
        <f t="shared" si="11"/>
        <v>0</v>
      </c>
      <c r="Z81">
        <f t="shared" si="11"/>
        <v>0</v>
      </c>
      <c r="AA81">
        <f t="shared" si="8"/>
        <v>0</v>
      </c>
      <c r="AB81">
        <f t="shared" si="8"/>
        <v>0</v>
      </c>
      <c r="AN81">
        <f t="shared" si="13"/>
        <v>6.4829192546583855E-2</v>
      </c>
      <c r="AO81">
        <f t="shared" si="13"/>
        <v>0.28881987577639751</v>
      </c>
      <c r="AP81">
        <f t="shared" si="13"/>
        <v>0.34006211180124224</v>
      </c>
      <c r="AQ81">
        <f t="shared" si="13"/>
        <v>0.38237577639751552</v>
      </c>
    </row>
    <row r="82" spans="5:43" ht="18" thickBot="1">
      <c r="E82" s="206">
        <v>2601</v>
      </c>
      <c r="F82" s="206">
        <v>2650</v>
      </c>
      <c r="G82" s="205">
        <v>171</v>
      </c>
      <c r="H82" s="205">
        <v>759</v>
      </c>
      <c r="I82" s="205">
        <v>893</v>
      </c>
      <c r="J82" s="206">
        <v>1004</v>
      </c>
      <c r="M82">
        <f t="shared" si="9"/>
        <v>2626</v>
      </c>
      <c r="N82">
        <f t="shared" si="14"/>
        <v>171</v>
      </c>
      <c r="O82">
        <f t="shared" si="14"/>
        <v>759</v>
      </c>
      <c r="P82">
        <f t="shared" si="14"/>
        <v>893</v>
      </c>
      <c r="Q82">
        <f t="shared" si="14"/>
        <v>1004</v>
      </c>
      <c r="T82" t="b">
        <f t="shared" si="10"/>
        <v>1</v>
      </c>
      <c r="U82" t="b">
        <f t="shared" si="10"/>
        <v>1</v>
      </c>
      <c r="V82" t="b">
        <f t="shared" si="10"/>
        <v>1</v>
      </c>
      <c r="W82" t="b">
        <f t="shared" si="10"/>
        <v>1</v>
      </c>
      <c r="Y82">
        <f t="shared" si="11"/>
        <v>0</v>
      </c>
      <c r="Z82">
        <f t="shared" si="11"/>
        <v>0</v>
      </c>
      <c r="AA82">
        <f t="shared" si="8"/>
        <v>0</v>
      </c>
      <c r="AB82">
        <f t="shared" si="8"/>
        <v>0</v>
      </c>
      <c r="AN82">
        <f t="shared" si="13"/>
        <v>6.5118050266565114E-2</v>
      </c>
      <c r="AO82">
        <f t="shared" si="13"/>
        <v>0.28903274942878904</v>
      </c>
      <c r="AP82">
        <f t="shared" si="13"/>
        <v>0.34006092916984004</v>
      </c>
      <c r="AQ82">
        <f t="shared" si="13"/>
        <v>0.38233054074638234</v>
      </c>
    </row>
    <row r="83" spans="5:43" ht="18" thickBot="1">
      <c r="E83" s="206">
        <v>2651</v>
      </c>
      <c r="F83" s="206">
        <v>2700</v>
      </c>
      <c r="G83" s="205">
        <v>174</v>
      </c>
      <c r="H83" s="205">
        <v>773</v>
      </c>
      <c r="I83" s="205">
        <v>910</v>
      </c>
      <c r="J83" s="206">
        <v>1023</v>
      </c>
      <c r="M83">
        <f t="shared" si="9"/>
        <v>2676</v>
      </c>
      <c r="N83">
        <f t="shared" si="14"/>
        <v>174</v>
      </c>
      <c r="O83">
        <f t="shared" si="14"/>
        <v>773</v>
      </c>
      <c r="P83">
        <f t="shared" si="14"/>
        <v>910</v>
      </c>
      <c r="Q83">
        <f t="shared" si="14"/>
        <v>1023</v>
      </c>
      <c r="T83" t="b">
        <f t="shared" si="10"/>
        <v>1</v>
      </c>
      <c r="U83" t="b">
        <f t="shared" si="10"/>
        <v>1</v>
      </c>
      <c r="V83" t="b">
        <f t="shared" si="10"/>
        <v>1</v>
      </c>
      <c r="W83" t="b">
        <f t="shared" si="10"/>
        <v>1</v>
      </c>
      <c r="Y83">
        <f t="shared" si="11"/>
        <v>0</v>
      </c>
      <c r="Z83">
        <f t="shared" si="11"/>
        <v>0</v>
      </c>
      <c r="AA83">
        <f t="shared" si="8"/>
        <v>0</v>
      </c>
      <c r="AB83">
        <f t="shared" si="8"/>
        <v>0</v>
      </c>
      <c r="AN83">
        <f t="shared" ref="AN83:AQ117" si="15">G83/$M83</f>
        <v>6.5022421524663671E-2</v>
      </c>
      <c r="AO83">
        <f t="shared" si="15"/>
        <v>0.28886397608370701</v>
      </c>
      <c r="AP83">
        <f t="shared" si="15"/>
        <v>0.34005979073243647</v>
      </c>
      <c r="AQ83">
        <f t="shared" si="15"/>
        <v>0.38228699551569506</v>
      </c>
    </row>
    <row r="84" spans="5:43" ht="18" thickBot="1">
      <c r="E84" s="206">
        <v>2701</v>
      </c>
      <c r="F84" s="206">
        <v>2750</v>
      </c>
      <c r="G84" s="205">
        <v>177</v>
      </c>
      <c r="H84" s="205">
        <v>788</v>
      </c>
      <c r="I84" s="205">
        <v>927</v>
      </c>
      <c r="J84" s="206">
        <v>1043</v>
      </c>
      <c r="M84">
        <f t="shared" si="9"/>
        <v>2726</v>
      </c>
      <c r="N84">
        <f t="shared" si="14"/>
        <v>177</v>
      </c>
      <c r="O84">
        <f t="shared" si="14"/>
        <v>788</v>
      </c>
      <c r="P84">
        <f t="shared" si="14"/>
        <v>927</v>
      </c>
      <c r="Q84">
        <f t="shared" si="14"/>
        <v>1043</v>
      </c>
      <c r="T84" t="b">
        <f t="shared" si="10"/>
        <v>1</v>
      </c>
      <c r="U84" t="b">
        <f t="shared" si="10"/>
        <v>1</v>
      </c>
      <c r="V84" t="b">
        <f t="shared" si="10"/>
        <v>1</v>
      </c>
      <c r="W84" t="b">
        <f t="shared" si="10"/>
        <v>1</v>
      </c>
      <c r="Y84">
        <f t="shared" si="11"/>
        <v>0</v>
      </c>
      <c r="Z84">
        <f t="shared" si="11"/>
        <v>0</v>
      </c>
      <c r="AA84">
        <f t="shared" si="8"/>
        <v>0</v>
      </c>
      <c r="AB84">
        <f t="shared" si="8"/>
        <v>0</v>
      </c>
      <c r="AN84">
        <f t="shared" si="15"/>
        <v>6.493030080704329E-2</v>
      </c>
      <c r="AO84">
        <f t="shared" si="15"/>
        <v>0.28906823184152602</v>
      </c>
      <c r="AP84">
        <f t="shared" si="15"/>
        <v>0.34005869405722672</v>
      </c>
      <c r="AQ84">
        <f t="shared" si="15"/>
        <v>0.38261188554658843</v>
      </c>
    </row>
    <row r="85" spans="5:43" ht="18" thickBot="1">
      <c r="E85" s="206">
        <v>2751</v>
      </c>
      <c r="F85" s="206">
        <v>2800</v>
      </c>
      <c r="G85" s="205">
        <v>180</v>
      </c>
      <c r="H85" s="205">
        <v>802</v>
      </c>
      <c r="I85" s="205">
        <v>944</v>
      </c>
      <c r="J85" s="206">
        <v>1062</v>
      </c>
      <c r="M85">
        <f t="shared" si="9"/>
        <v>2776</v>
      </c>
      <c r="N85">
        <f t="shared" si="14"/>
        <v>180</v>
      </c>
      <c r="O85">
        <f t="shared" si="14"/>
        <v>802</v>
      </c>
      <c r="P85">
        <f t="shared" si="14"/>
        <v>944</v>
      </c>
      <c r="Q85">
        <f t="shared" si="14"/>
        <v>1062</v>
      </c>
      <c r="T85" t="b">
        <f t="shared" si="10"/>
        <v>1</v>
      </c>
      <c r="U85" t="b">
        <f t="shared" si="10"/>
        <v>1</v>
      </c>
      <c r="V85" t="b">
        <f t="shared" si="10"/>
        <v>1</v>
      </c>
      <c r="W85" t="b">
        <f t="shared" si="10"/>
        <v>1</v>
      </c>
      <c r="Y85">
        <f t="shared" si="11"/>
        <v>0</v>
      </c>
      <c r="Z85">
        <f t="shared" si="11"/>
        <v>0</v>
      </c>
      <c r="AA85">
        <f t="shared" si="8"/>
        <v>0</v>
      </c>
      <c r="AB85">
        <f t="shared" si="8"/>
        <v>0</v>
      </c>
      <c r="AN85">
        <f t="shared" si="15"/>
        <v>6.4841498559077809E-2</v>
      </c>
      <c r="AO85">
        <f t="shared" si="15"/>
        <v>0.2889048991354467</v>
      </c>
      <c r="AP85">
        <f t="shared" si="15"/>
        <v>0.34005763688760809</v>
      </c>
      <c r="AQ85">
        <f t="shared" si="15"/>
        <v>0.38256484149855907</v>
      </c>
    </row>
    <row r="86" spans="5:43" ht="18" thickBot="1">
      <c r="E86" s="206">
        <v>2801</v>
      </c>
      <c r="F86" s="206">
        <v>2850</v>
      </c>
      <c r="G86" s="205">
        <v>184</v>
      </c>
      <c r="H86" s="205">
        <v>817</v>
      </c>
      <c r="I86" s="205">
        <v>961</v>
      </c>
      <c r="J86" s="206">
        <v>1081</v>
      </c>
      <c r="M86">
        <f t="shared" si="9"/>
        <v>2826</v>
      </c>
      <c r="N86">
        <f t="shared" si="14"/>
        <v>184</v>
      </c>
      <c r="O86">
        <f t="shared" si="14"/>
        <v>817</v>
      </c>
      <c r="P86">
        <f t="shared" si="14"/>
        <v>961</v>
      </c>
      <c r="Q86">
        <f t="shared" si="14"/>
        <v>1081</v>
      </c>
      <c r="T86" t="b">
        <f t="shared" si="10"/>
        <v>1</v>
      </c>
      <c r="U86" t="b">
        <f t="shared" si="10"/>
        <v>1</v>
      </c>
      <c r="V86" t="b">
        <f t="shared" si="10"/>
        <v>1</v>
      </c>
      <c r="W86" t="b">
        <f t="shared" si="10"/>
        <v>1</v>
      </c>
      <c r="Y86">
        <f t="shared" si="11"/>
        <v>0</v>
      </c>
      <c r="Z86">
        <f t="shared" si="11"/>
        <v>0</v>
      </c>
      <c r="AA86">
        <f t="shared" si="8"/>
        <v>0</v>
      </c>
      <c r="AB86">
        <f t="shared" si="8"/>
        <v>0</v>
      </c>
      <c r="AN86">
        <f t="shared" si="15"/>
        <v>6.5109695682944085E-2</v>
      </c>
      <c r="AO86">
        <f t="shared" si="15"/>
        <v>0.28910120311394194</v>
      </c>
      <c r="AP86">
        <f t="shared" si="15"/>
        <v>0.34005661712668084</v>
      </c>
      <c r="AQ86">
        <f t="shared" si="15"/>
        <v>0.38251946213729654</v>
      </c>
    </row>
    <row r="87" spans="5:43" ht="18" thickBot="1">
      <c r="E87" s="206">
        <v>2851</v>
      </c>
      <c r="F87" s="206">
        <v>2900</v>
      </c>
      <c r="G87" s="205">
        <v>187</v>
      </c>
      <c r="H87" s="205">
        <v>831</v>
      </c>
      <c r="I87" s="205">
        <v>978</v>
      </c>
      <c r="J87" s="206">
        <v>1100</v>
      </c>
      <c r="M87">
        <f t="shared" si="9"/>
        <v>2876</v>
      </c>
      <c r="N87">
        <f t="shared" si="14"/>
        <v>187</v>
      </c>
      <c r="O87">
        <f t="shared" si="14"/>
        <v>831</v>
      </c>
      <c r="P87">
        <f t="shared" si="14"/>
        <v>978</v>
      </c>
      <c r="Q87">
        <f t="shared" si="14"/>
        <v>1100</v>
      </c>
      <c r="T87" t="b">
        <f t="shared" si="10"/>
        <v>1</v>
      </c>
      <c r="U87" t="b">
        <f t="shared" si="10"/>
        <v>1</v>
      </c>
      <c r="V87" t="b">
        <f t="shared" si="10"/>
        <v>1</v>
      </c>
      <c r="W87" t="b">
        <f t="shared" si="10"/>
        <v>1</v>
      </c>
      <c r="Y87">
        <f t="shared" si="11"/>
        <v>0</v>
      </c>
      <c r="Z87">
        <f t="shared" si="11"/>
        <v>0</v>
      </c>
      <c r="AA87">
        <f t="shared" si="8"/>
        <v>0</v>
      </c>
      <c r="AB87">
        <f t="shared" si="8"/>
        <v>0</v>
      </c>
      <c r="AN87">
        <f t="shared" si="15"/>
        <v>6.5020862308762167E-2</v>
      </c>
      <c r="AO87">
        <f t="shared" si="15"/>
        <v>0.2889429763560501</v>
      </c>
      <c r="AP87">
        <f t="shared" si="15"/>
        <v>0.34005563282336576</v>
      </c>
      <c r="AQ87">
        <f t="shared" si="15"/>
        <v>0.38247566063977745</v>
      </c>
    </row>
    <row r="88" spans="5:43" ht="18" thickBot="1">
      <c r="E88" s="206">
        <v>2901</v>
      </c>
      <c r="F88" s="206">
        <v>2950</v>
      </c>
      <c r="G88" s="205">
        <v>190</v>
      </c>
      <c r="H88" s="205">
        <v>845</v>
      </c>
      <c r="I88" s="205">
        <v>995</v>
      </c>
      <c r="J88" s="206">
        <v>1119</v>
      </c>
      <c r="M88">
        <f t="shared" si="9"/>
        <v>2926</v>
      </c>
      <c r="N88">
        <f t="shared" si="14"/>
        <v>190</v>
      </c>
      <c r="O88">
        <f t="shared" si="14"/>
        <v>845</v>
      </c>
      <c r="P88">
        <f t="shared" si="14"/>
        <v>995</v>
      </c>
      <c r="Q88">
        <f t="shared" si="14"/>
        <v>1119</v>
      </c>
      <c r="T88" t="b">
        <f t="shared" si="10"/>
        <v>1</v>
      </c>
      <c r="U88" t="b">
        <f t="shared" si="10"/>
        <v>1</v>
      </c>
      <c r="V88" t="b">
        <f t="shared" si="10"/>
        <v>1</v>
      </c>
      <c r="W88" t="b">
        <f t="shared" si="10"/>
        <v>1</v>
      </c>
      <c r="Y88">
        <f t="shared" si="11"/>
        <v>0</v>
      </c>
      <c r="Z88">
        <f t="shared" si="11"/>
        <v>0</v>
      </c>
      <c r="AA88">
        <f t="shared" si="8"/>
        <v>0</v>
      </c>
      <c r="AB88">
        <f t="shared" si="8"/>
        <v>0</v>
      </c>
      <c r="AN88">
        <f t="shared" si="15"/>
        <v>6.4935064935064929E-2</v>
      </c>
      <c r="AO88">
        <f t="shared" si="15"/>
        <v>0.28879015721120982</v>
      </c>
      <c r="AP88">
        <f t="shared" si="15"/>
        <v>0.34005468215994533</v>
      </c>
      <c r="AQ88">
        <f t="shared" si="15"/>
        <v>0.38243335611756663</v>
      </c>
    </row>
    <row r="89" spans="5:43" ht="18" thickBot="1">
      <c r="E89" s="206">
        <v>2951</v>
      </c>
      <c r="F89" s="206">
        <v>3000</v>
      </c>
      <c r="G89" s="205">
        <v>193</v>
      </c>
      <c r="H89" s="205">
        <v>860</v>
      </c>
      <c r="I89" s="206">
        <v>1012</v>
      </c>
      <c r="J89" s="206">
        <v>1138</v>
      </c>
      <c r="M89">
        <f t="shared" si="9"/>
        <v>2976</v>
      </c>
      <c r="N89">
        <f t="shared" si="14"/>
        <v>193</v>
      </c>
      <c r="O89">
        <f t="shared" si="14"/>
        <v>860</v>
      </c>
      <c r="P89">
        <f t="shared" si="14"/>
        <v>1012</v>
      </c>
      <c r="Q89">
        <f t="shared" si="14"/>
        <v>1138</v>
      </c>
      <c r="T89" t="b">
        <f t="shared" si="10"/>
        <v>1</v>
      </c>
      <c r="U89" t="b">
        <f t="shared" si="10"/>
        <v>1</v>
      </c>
      <c r="V89" t="b">
        <f t="shared" si="10"/>
        <v>1</v>
      </c>
      <c r="W89" t="b">
        <f t="shared" si="10"/>
        <v>1</v>
      </c>
      <c r="Y89">
        <f t="shared" si="11"/>
        <v>0</v>
      </c>
      <c r="Z89">
        <f t="shared" si="11"/>
        <v>0</v>
      </c>
      <c r="AA89">
        <f t="shared" si="8"/>
        <v>0</v>
      </c>
      <c r="AB89">
        <f t="shared" si="8"/>
        <v>0</v>
      </c>
      <c r="AN89">
        <f t="shared" si="15"/>
        <v>6.4852150537634407E-2</v>
      </c>
      <c r="AO89">
        <f t="shared" si="15"/>
        <v>0.28897849462365593</v>
      </c>
      <c r="AP89">
        <f t="shared" si="15"/>
        <v>0.34005376344086019</v>
      </c>
      <c r="AQ89">
        <f t="shared" si="15"/>
        <v>0.38239247311827956</v>
      </c>
    </row>
    <row r="90" spans="5:43" ht="18" thickBot="1">
      <c r="E90" s="206">
        <v>3001</v>
      </c>
      <c r="F90" s="206">
        <v>3050</v>
      </c>
      <c r="G90" s="205">
        <v>197</v>
      </c>
      <c r="H90" s="205">
        <v>874</v>
      </c>
      <c r="I90" s="206">
        <v>1029</v>
      </c>
      <c r="J90" s="206">
        <v>1157</v>
      </c>
      <c r="M90">
        <f t="shared" si="9"/>
        <v>3026</v>
      </c>
      <c r="N90">
        <f t="shared" ref="N90:Q109" si="16">ROUND(IF($M90&lt;N$25,$M90*N$22,0)+IF($M90=N$25,N$24,0)+IF(AND($M90&gt;N$25,$M90&lt;=N$26),N$24 - (($M90-N$25)*N$23),0),0)</f>
        <v>197</v>
      </c>
      <c r="O90">
        <f t="shared" si="16"/>
        <v>874</v>
      </c>
      <c r="P90">
        <f t="shared" si="16"/>
        <v>1029</v>
      </c>
      <c r="Q90">
        <f t="shared" si="16"/>
        <v>1157</v>
      </c>
      <c r="T90" t="b">
        <f t="shared" si="10"/>
        <v>1</v>
      </c>
      <c r="U90" t="b">
        <f t="shared" si="10"/>
        <v>1</v>
      </c>
      <c r="V90" t="b">
        <f t="shared" si="10"/>
        <v>1</v>
      </c>
      <c r="W90" t="b">
        <f t="shared" si="10"/>
        <v>1</v>
      </c>
      <c r="Y90">
        <f t="shared" si="11"/>
        <v>0</v>
      </c>
      <c r="Z90">
        <f t="shared" si="11"/>
        <v>0</v>
      </c>
      <c r="AA90">
        <f t="shared" si="8"/>
        <v>0</v>
      </c>
      <c r="AB90">
        <f t="shared" si="8"/>
        <v>0</v>
      </c>
      <c r="AN90">
        <f t="shared" si="15"/>
        <v>6.5102445472571047E-2</v>
      </c>
      <c r="AO90">
        <f t="shared" si="15"/>
        <v>0.28883013879709185</v>
      </c>
      <c r="AP90">
        <f t="shared" si="15"/>
        <v>0.34005287508261733</v>
      </c>
      <c r="AQ90">
        <f t="shared" si="15"/>
        <v>0.38235294117647056</v>
      </c>
    </row>
    <row r="91" spans="5:43" ht="18" thickBot="1">
      <c r="E91" s="206">
        <v>3051</v>
      </c>
      <c r="F91" s="206">
        <v>3100</v>
      </c>
      <c r="G91" s="205">
        <v>200</v>
      </c>
      <c r="H91" s="205">
        <v>889</v>
      </c>
      <c r="I91" s="206">
        <v>1046</v>
      </c>
      <c r="J91" s="206">
        <v>1176</v>
      </c>
      <c r="M91">
        <f t="shared" si="9"/>
        <v>3076</v>
      </c>
      <c r="N91">
        <f t="shared" si="16"/>
        <v>200</v>
      </c>
      <c r="O91">
        <f t="shared" si="16"/>
        <v>889</v>
      </c>
      <c r="P91">
        <f t="shared" si="16"/>
        <v>1046</v>
      </c>
      <c r="Q91">
        <f t="shared" si="16"/>
        <v>1176</v>
      </c>
      <c r="T91" t="b">
        <f t="shared" si="10"/>
        <v>1</v>
      </c>
      <c r="U91" t="b">
        <f t="shared" si="10"/>
        <v>1</v>
      </c>
      <c r="V91" t="b">
        <f t="shared" si="10"/>
        <v>1</v>
      </c>
      <c r="W91" t="b">
        <f t="shared" si="10"/>
        <v>1</v>
      </c>
      <c r="Y91">
        <f t="shared" si="11"/>
        <v>0</v>
      </c>
      <c r="Z91">
        <f t="shared" si="11"/>
        <v>0</v>
      </c>
      <c r="AA91">
        <f t="shared" si="8"/>
        <v>0</v>
      </c>
      <c r="AB91">
        <f t="shared" si="8"/>
        <v>0</v>
      </c>
      <c r="AN91">
        <f t="shared" si="15"/>
        <v>6.5019505851755532E-2</v>
      </c>
      <c r="AO91">
        <f t="shared" si="15"/>
        <v>0.28901170351105332</v>
      </c>
      <c r="AP91">
        <f t="shared" si="15"/>
        <v>0.3400520156046814</v>
      </c>
      <c r="AQ91">
        <f t="shared" si="15"/>
        <v>0.3823146944083225</v>
      </c>
    </row>
    <row r="92" spans="5:43" ht="18" thickBot="1">
      <c r="E92" s="206">
        <v>3101</v>
      </c>
      <c r="F92" s="206">
        <v>3150</v>
      </c>
      <c r="G92" s="205">
        <v>203</v>
      </c>
      <c r="H92" s="205">
        <v>903</v>
      </c>
      <c r="I92" s="206">
        <v>1063</v>
      </c>
      <c r="J92" s="206">
        <v>1196</v>
      </c>
      <c r="M92">
        <f t="shared" si="9"/>
        <v>3126</v>
      </c>
      <c r="N92">
        <f t="shared" si="16"/>
        <v>203</v>
      </c>
      <c r="O92">
        <f t="shared" si="16"/>
        <v>903</v>
      </c>
      <c r="P92">
        <f t="shared" si="16"/>
        <v>1063</v>
      </c>
      <c r="Q92">
        <f t="shared" si="16"/>
        <v>1196</v>
      </c>
      <c r="T92" t="b">
        <f t="shared" si="10"/>
        <v>1</v>
      </c>
      <c r="U92" t="b">
        <f t="shared" si="10"/>
        <v>1</v>
      </c>
      <c r="V92" t="b">
        <f t="shared" si="10"/>
        <v>1</v>
      </c>
      <c r="W92" t="b">
        <f t="shared" si="10"/>
        <v>1</v>
      </c>
      <c r="Y92">
        <f t="shared" si="11"/>
        <v>0</v>
      </c>
      <c r="Z92">
        <f t="shared" si="11"/>
        <v>0</v>
      </c>
      <c r="AA92">
        <f t="shared" si="8"/>
        <v>0</v>
      </c>
      <c r="AB92">
        <f t="shared" si="8"/>
        <v>0</v>
      </c>
      <c r="AN92">
        <f t="shared" si="15"/>
        <v>6.493921944977607E-2</v>
      </c>
      <c r="AO92">
        <f t="shared" si="15"/>
        <v>0.28886756238003841</v>
      </c>
      <c r="AP92">
        <f t="shared" si="15"/>
        <v>0.3400511836212412</v>
      </c>
      <c r="AQ92">
        <f t="shared" si="15"/>
        <v>0.38259756877799106</v>
      </c>
    </row>
    <row r="93" spans="5:43" ht="18" thickBot="1">
      <c r="E93" s="206">
        <v>3151</v>
      </c>
      <c r="F93" s="206">
        <v>3200</v>
      </c>
      <c r="G93" s="205">
        <v>206</v>
      </c>
      <c r="H93" s="205">
        <v>918</v>
      </c>
      <c r="I93" s="206">
        <v>1080</v>
      </c>
      <c r="J93" s="206">
        <v>1215</v>
      </c>
      <c r="M93">
        <f t="shared" si="9"/>
        <v>3176</v>
      </c>
      <c r="N93">
        <f t="shared" si="16"/>
        <v>206</v>
      </c>
      <c r="O93">
        <f t="shared" si="16"/>
        <v>918</v>
      </c>
      <c r="P93">
        <f t="shared" si="16"/>
        <v>1080</v>
      </c>
      <c r="Q93">
        <f t="shared" si="16"/>
        <v>1215</v>
      </c>
      <c r="T93" t="b">
        <f t="shared" si="10"/>
        <v>1</v>
      </c>
      <c r="U93" t="b">
        <f t="shared" si="10"/>
        <v>1</v>
      </c>
      <c r="V93" t="b">
        <f t="shared" si="10"/>
        <v>1</v>
      </c>
      <c r="W93" t="b">
        <f t="shared" si="10"/>
        <v>1</v>
      </c>
      <c r="Y93">
        <f t="shared" si="11"/>
        <v>0</v>
      </c>
      <c r="Z93">
        <f t="shared" si="11"/>
        <v>0</v>
      </c>
      <c r="AA93">
        <f t="shared" si="8"/>
        <v>0</v>
      </c>
      <c r="AB93">
        <f t="shared" si="8"/>
        <v>0</v>
      </c>
      <c r="AN93">
        <f t="shared" si="15"/>
        <v>6.4861460957178846E-2</v>
      </c>
      <c r="AO93">
        <f t="shared" si="15"/>
        <v>0.28904282115869018</v>
      </c>
      <c r="AP93">
        <f t="shared" si="15"/>
        <v>0.34005037783375314</v>
      </c>
      <c r="AQ93">
        <f t="shared" si="15"/>
        <v>0.38255667506297231</v>
      </c>
    </row>
    <row r="94" spans="5:43" ht="18" thickBot="1">
      <c r="E94" s="206">
        <v>3201</v>
      </c>
      <c r="F94" s="206">
        <v>3250</v>
      </c>
      <c r="G94" s="205">
        <v>210</v>
      </c>
      <c r="H94" s="205">
        <v>932</v>
      </c>
      <c r="I94" s="206">
        <v>1097</v>
      </c>
      <c r="J94" s="206">
        <v>1234</v>
      </c>
      <c r="M94">
        <f t="shared" si="9"/>
        <v>3226</v>
      </c>
      <c r="N94">
        <f t="shared" si="16"/>
        <v>210</v>
      </c>
      <c r="O94">
        <f t="shared" si="16"/>
        <v>932</v>
      </c>
      <c r="P94">
        <f t="shared" si="16"/>
        <v>1097</v>
      </c>
      <c r="Q94">
        <f t="shared" si="16"/>
        <v>1234</v>
      </c>
      <c r="T94" t="b">
        <f t="shared" si="10"/>
        <v>1</v>
      </c>
      <c r="U94" t="b">
        <f t="shared" si="10"/>
        <v>1</v>
      </c>
      <c r="V94" t="b">
        <f t="shared" si="10"/>
        <v>1</v>
      </c>
      <c r="W94" t="b">
        <f t="shared" si="10"/>
        <v>1</v>
      </c>
      <c r="Y94">
        <f t="shared" si="11"/>
        <v>0</v>
      </c>
      <c r="Z94">
        <f t="shared" si="11"/>
        <v>0</v>
      </c>
      <c r="AA94">
        <f t="shared" si="11"/>
        <v>0</v>
      </c>
      <c r="AB94">
        <f t="shared" si="11"/>
        <v>0</v>
      </c>
      <c r="AN94">
        <f t="shared" si="15"/>
        <v>6.5096094234345939E-2</v>
      </c>
      <c r="AO94">
        <f t="shared" si="15"/>
        <v>0.28890266584004959</v>
      </c>
      <c r="AP94">
        <f t="shared" si="15"/>
        <v>0.34004959702417853</v>
      </c>
      <c r="AQ94">
        <f t="shared" si="15"/>
        <v>0.3825170489770614</v>
      </c>
    </row>
    <row r="95" spans="5:43" ht="18" thickBot="1">
      <c r="E95" s="206">
        <v>3251</v>
      </c>
      <c r="F95" s="206">
        <v>3300</v>
      </c>
      <c r="G95" s="205">
        <v>213</v>
      </c>
      <c r="H95" s="205">
        <v>947</v>
      </c>
      <c r="I95" s="206">
        <v>1114</v>
      </c>
      <c r="J95" s="206">
        <v>1253</v>
      </c>
      <c r="M95">
        <f t="shared" ref="M95:M158" si="17">ROUND(AVERAGE(E95:F95),0)</f>
        <v>3276</v>
      </c>
      <c r="N95">
        <f t="shared" si="16"/>
        <v>213</v>
      </c>
      <c r="O95">
        <f t="shared" si="16"/>
        <v>947</v>
      </c>
      <c r="P95">
        <f t="shared" si="16"/>
        <v>1114</v>
      </c>
      <c r="Q95">
        <f t="shared" si="16"/>
        <v>1253</v>
      </c>
      <c r="T95" t="b">
        <f t="shared" ref="T95:W119" si="18">N95=G95</f>
        <v>1</v>
      </c>
      <c r="U95" t="b">
        <f t="shared" si="18"/>
        <v>1</v>
      </c>
      <c r="V95" t="b">
        <f t="shared" si="18"/>
        <v>1</v>
      </c>
      <c r="W95" t="b">
        <f t="shared" si="18"/>
        <v>1</v>
      </c>
      <c r="Y95">
        <f t="shared" ref="Y95:AB117" si="19">N95-G95</f>
        <v>0</v>
      </c>
      <c r="Z95">
        <f t="shared" si="19"/>
        <v>0</v>
      </c>
      <c r="AA95">
        <f t="shared" si="19"/>
        <v>0</v>
      </c>
      <c r="AB95">
        <f t="shared" si="19"/>
        <v>0</v>
      </c>
      <c r="AN95">
        <f t="shared" si="15"/>
        <v>6.5018315018315023E-2</v>
      </c>
      <c r="AO95">
        <f t="shared" si="15"/>
        <v>0.2890720390720391</v>
      </c>
      <c r="AP95">
        <f t="shared" si="15"/>
        <v>0.34004884004884006</v>
      </c>
      <c r="AQ95">
        <f t="shared" si="15"/>
        <v>0.38247863247863245</v>
      </c>
    </row>
    <row r="96" spans="5:43" ht="18" thickBot="1">
      <c r="E96" s="206">
        <v>3301</v>
      </c>
      <c r="F96" s="206">
        <v>3350</v>
      </c>
      <c r="G96" s="205">
        <v>216</v>
      </c>
      <c r="H96" s="205">
        <v>961</v>
      </c>
      <c r="I96" s="206">
        <v>1131</v>
      </c>
      <c r="J96" s="206">
        <v>1272</v>
      </c>
      <c r="M96">
        <f t="shared" si="17"/>
        <v>3326</v>
      </c>
      <c r="N96">
        <f t="shared" si="16"/>
        <v>216</v>
      </c>
      <c r="O96">
        <f t="shared" si="16"/>
        <v>961</v>
      </c>
      <c r="P96">
        <f t="shared" si="16"/>
        <v>1131</v>
      </c>
      <c r="Q96">
        <f t="shared" si="16"/>
        <v>1272</v>
      </c>
      <c r="T96" t="b">
        <f t="shared" si="18"/>
        <v>1</v>
      </c>
      <c r="U96" t="b">
        <f t="shared" si="18"/>
        <v>1</v>
      </c>
      <c r="V96" t="b">
        <f t="shared" si="18"/>
        <v>1</v>
      </c>
      <c r="W96" t="b">
        <f t="shared" si="18"/>
        <v>1</v>
      </c>
      <c r="Y96">
        <f t="shared" si="19"/>
        <v>0</v>
      </c>
      <c r="Z96">
        <f t="shared" si="19"/>
        <v>0</v>
      </c>
      <c r="AA96">
        <f t="shared" si="19"/>
        <v>0</v>
      </c>
      <c r="AB96">
        <f t="shared" si="19"/>
        <v>0</v>
      </c>
      <c r="AN96">
        <f t="shared" si="15"/>
        <v>6.4942874323511729E-2</v>
      </c>
      <c r="AO96">
        <f t="shared" si="15"/>
        <v>0.28893565844858687</v>
      </c>
      <c r="AP96">
        <f t="shared" si="15"/>
        <v>0.34004810583283224</v>
      </c>
      <c r="AQ96">
        <f t="shared" si="15"/>
        <v>0.38244137101623571</v>
      </c>
    </row>
    <row r="97" spans="5:43" ht="18" thickBot="1">
      <c r="E97" s="206">
        <v>3351</v>
      </c>
      <c r="F97" s="206">
        <v>3400</v>
      </c>
      <c r="G97" s="205">
        <v>219</v>
      </c>
      <c r="H97" s="205">
        <v>976</v>
      </c>
      <c r="I97" s="206">
        <v>1148</v>
      </c>
      <c r="J97" s="206">
        <v>1291</v>
      </c>
      <c r="M97">
        <f t="shared" si="17"/>
        <v>3376</v>
      </c>
      <c r="N97">
        <f t="shared" si="16"/>
        <v>219</v>
      </c>
      <c r="O97">
        <f t="shared" si="16"/>
        <v>976</v>
      </c>
      <c r="P97">
        <f t="shared" si="16"/>
        <v>1148</v>
      </c>
      <c r="Q97">
        <f t="shared" si="16"/>
        <v>1291</v>
      </c>
      <c r="T97" t="b">
        <f t="shared" si="18"/>
        <v>1</v>
      </c>
      <c r="U97" t="b">
        <f t="shared" si="18"/>
        <v>1</v>
      </c>
      <c r="V97" t="b">
        <f t="shared" si="18"/>
        <v>1</v>
      </c>
      <c r="W97" t="b">
        <f t="shared" si="18"/>
        <v>1</v>
      </c>
      <c r="Y97">
        <f t="shared" si="19"/>
        <v>0</v>
      </c>
      <c r="Z97">
        <f t="shared" si="19"/>
        <v>0</v>
      </c>
      <c r="AA97">
        <f t="shared" si="19"/>
        <v>0</v>
      </c>
      <c r="AB97">
        <f t="shared" si="19"/>
        <v>0</v>
      </c>
      <c r="AN97">
        <f t="shared" si="15"/>
        <v>6.4869668246445494E-2</v>
      </c>
      <c r="AO97">
        <f t="shared" si="15"/>
        <v>0.2890995260663507</v>
      </c>
      <c r="AP97">
        <f t="shared" si="15"/>
        <v>0.3400473933649289</v>
      </c>
      <c r="AQ97">
        <f t="shared" si="15"/>
        <v>0.38240521327014215</v>
      </c>
    </row>
    <row r="98" spans="5:43" ht="18" thickBot="1">
      <c r="E98" s="206">
        <v>3401</v>
      </c>
      <c r="F98" s="206">
        <v>3450</v>
      </c>
      <c r="G98" s="205">
        <v>223</v>
      </c>
      <c r="H98" s="205">
        <v>990</v>
      </c>
      <c r="I98" s="206">
        <v>1165</v>
      </c>
      <c r="J98" s="206">
        <v>1310</v>
      </c>
      <c r="M98">
        <f t="shared" si="17"/>
        <v>3426</v>
      </c>
      <c r="N98">
        <f t="shared" si="16"/>
        <v>223</v>
      </c>
      <c r="O98">
        <f t="shared" si="16"/>
        <v>990</v>
      </c>
      <c r="P98">
        <f t="shared" si="16"/>
        <v>1165</v>
      </c>
      <c r="Q98">
        <f t="shared" si="16"/>
        <v>1310</v>
      </c>
      <c r="T98" t="b">
        <f t="shared" si="18"/>
        <v>1</v>
      </c>
      <c r="U98" t="b">
        <f t="shared" si="18"/>
        <v>1</v>
      </c>
      <c r="V98" t="b">
        <f t="shared" si="18"/>
        <v>1</v>
      </c>
      <c r="W98" t="b">
        <f t="shared" si="18"/>
        <v>1</v>
      </c>
      <c r="Y98">
        <f t="shared" si="19"/>
        <v>0</v>
      </c>
      <c r="Z98">
        <f t="shared" si="19"/>
        <v>0</v>
      </c>
      <c r="AA98">
        <f t="shared" si="19"/>
        <v>0</v>
      </c>
      <c r="AB98">
        <f t="shared" si="19"/>
        <v>0</v>
      </c>
      <c r="AN98">
        <f t="shared" si="15"/>
        <v>6.5090484530064219E-2</v>
      </c>
      <c r="AO98">
        <f t="shared" si="15"/>
        <v>0.28896672504378285</v>
      </c>
      <c r="AP98">
        <f t="shared" si="15"/>
        <v>0.34004670169293638</v>
      </c>
      <c r="AQ98">
        <f t="shared" si="15"/>
        <v>0.38237011091652073</v>
      </c>
    </row>
    <row r="99" spans="5:43" ht="18" thickBot="1">
      <c r="E99" s="206">
        <v>3451</v>
      </c>
      <c r="F99" s="206">
        <v>3500</v>
      </c>
      <c r="G99" s="205">
        <v>226</v>
      </c>
      <c r="H99" s="206">
        <v>1004</v>
      </c>
      <c r="I99" s="206">
        <v>1182</v>
      </c>
      <c r="J99" s="206">
        <v>1329</v>
      </c>
      <c r="M99">
        <f t="shared" si="17"/>
        <v>3476</v>
      </c>
      <c r="N99">
        <f t="shared" si="16"/>
        <v>226</v>
      </c>
      <c r="O99">
        <f t="shared" si="16"/>
        <v>1004</v>
      </c>
      <c r="P99">
        <f t="shared" si="16"/>
        <v>1182</v>
      </c>
      <c r="Q99">
        <f t="shared" si="16"/>
        <v>1329</v>
      </c>
      <c r="T99" t="b">
        <f t="shared" si="18"/>
        <v>1</v>
      </c>
      <c r="U99" t="b">
        <f t="shared" si="18"/>
        <v>1</v>
      </c>
      <c r="V99" t="b">
        <f t="shared" si="18"/>
        <v>1</v>
      </c>
      <c r="W99" t="b">
        <f t="shared" si="18"/>
        <v>1</v>
      </c>
      <c r="Y99">
        <f t="shared" si="19"/>
        <v>0</v>
      </c>
      <c r="Z99">
        <f t="shared" si="19"/>
        <v>0</v>
      </c>
      <c r="AA99">
        <f t="shared" si="19"/>
        <v>0</v>
      </c>
      <c r="AB99">
        <f t="shared" si="19"/>
        <v>0</v>
      </c>
      <c r="AN99">
        <f t="shared" si="15"/>
        <v>6.5017261219792871E-2</v>
      </c>
      <c r="AO99">
        <f t="shared" si="15"/>
        <v>0.28883774453394706</v>
      </c>
      <c r="AP99">
        <f t="shared" si="15"/>
        <v>0.34004602991944766</v>
      </c>
      <c r="AQ99">
        <f t="shared" si="15"/>
        <v>0.38233601841196779</v>
      </c>
    </row>
    <row r="100" spans="5:43" ht="18" thickBot="1">
      <c r="E100" s="206">
        <v>3501</v>
      </c>
      <c r="F100" s="206">
        <v>3550</v>
      </c>
      <c r="G100" s="205">
        <v>229</v>
      </c>
      <c r="H100" s="206">
        <v>1019</v>
      </c>
      <c r="I100" s="206">
        <v>1199</v>
      </c>
      <c r="J100" s="206">
        <v>1349</v>
      </c>
      <c r="M100">
        <f t="shared" si="17"/>
        <v>3526</v>
      </c>
      <c r="N100">
        <f t="shared" si="16"/>
        <v>229</v>
      </c>
      <c r="O100">
        <f t="shared" si="16"/>
        <v>1019</v>
      </c>
      <c r="P100">
        <f t="shared" si="16"/>
        <v>1199</v>
      </c>
      <c r="Q100">
        <f t="shared" si="16"/>
        <v>1349</v>
      </c>
      <c r="T100" t="b">
        <f t="shared" si="18"/>
        <v>1</v>
      </c>
      <c r="U100" t="b">
        <f t="shared" si="18"/>
        <v>1</v>
      </c>
      <c r="V100" t="b">
        <f t="shared" si="18"/>
        <v>1</v>
      </c>
      <c r="W100" t="b">
        <f t="shared" si="18"/>
        <v>1</v>
      </c>
      <c r="Y100">
        <f t="shared" si="19"/>
        <v>0</v>
      </c>
      <c r="Z100">
        <f t="shared" si="19"/>
        <v>0</v>
      </c>
      <c r="AA100">
        <f t="shared" si="19"/>
        <v>0</v>
      </c>
      <c r="AB100">
        <f t="shared" si="19"/>
        <v>0</v>
      </c>
      <c r="AN100">
        <f t="shared" si="15"/>
        <v>6.4946114577424843E-2</v>
      </c>
      <c r="AO100">
        <f t="shared" si="15"/>
        <v>0.28899602949517866</v>
      </c>
      <c r="AP100">
        <f t="shared" si="15"/>
        <v>0.34004537719795802</v>
      </c>
      <c r="AQ100">
        <f t="shared" si="15"/>
        <v>0.38258650028360747</v>
      </c>
    </row>
    <row r="101" spans="5:43" ht="18" thickBot="1">
      <c r="E101" s="206">
        <v>3551</v>
      </c>
      <c r="F101" s="206">
        <v>3600</v>
      </c>
      <c r="G101" s="205">
        <v>232</v>
      </c>
      <c r="H101" s="206">
        <v>1033</v>
      </c>
      <c r="I101" s="206">
        <v>1216</v>
      </c>
      <c r="J101" s="206">
        <v>1368</v>
      </c>
      <c r="M101">
        <f t="shared" si="17"/>
        <v>3576</v>
      </c>
      <c r="N101">
        <f t="shared" si="16"/>
        <v>232</v>
      </c>
      <c r="O101">
        <f t="shared" si="16"/>
        <v>1033</v>
      </c>
      <c r="P101">
        <f t="shared" si="16"/>
        <v>1216</v>
      </c>
      <c r="Q101">
        <f t="shared" si="16"/>
        <v>1368</v>
      </c>
      <c r="T101" t="b">
        <f t="shared" si="18"/>
        <v>1</v>
      </c>
      <c r="U101" t="b">
        <f t="shared" si="18"/>
        <v>1</v>
      </c>
      <c r="V101" t="b">
        <f t="shared" si="18"/>
        <v>1</v>
      </c>
      <c r="W101" t="b">
        <f t="shared" si="18"/>
        <v>1</v>
      </c>
      <c r="Y101">
        <f t="shared" si="19"/>
        <v>0</v>
      </c>
      <c r="Z101">
        <f t="shared" si="19"/>
        <v>0</v>
      </c>
      <c r="AA101">
        <f t="shared" si="19"/>
        <v>0</v>
      </c>
      <c r="AB101">
        <f t="shared" si="19"/>
        <v>0</v>
      </c>
      <c r="AN101">
        <f t="shared" si="15"/>
        <v>6.4876957494407153E-2</v>
      </c>
      <c r="AO101">
        <f t="shared" si="15"/>
        <v>0.28887024608501116</v>
      </c>
      <c r="AP101">
        <f t="shared" si="15"/>
        <v>0.34004474272930652</v>
      </c>
      <c r="AQ101">
        <f t="shared" si="15"/>
        <v>0.3825503355704698</v>
      </c>
    </row>
    <row r="102" spans="5:43" ht="18" thickBot="1">
      <c r="E102" s="206">
        <v>3601</v>
      </c>
      <c r="F102" s="206">
        <v>3650</v>
      </c>
      <c r="G102" s="205">
        <v>236</v>
      </c>
      <c r="H102" s="206">
        <v>1048</v>
      </c>
      <c r="I102" s="206">
        <v>1233</v>
      </c>
      <c r="J102" s="206">
        <v>1387</v>
      </c>
      <c r="M102">
        <f t="shared" si="17"/>
        <v>3626</v>
      </c>
      <c r="N102">
        <f t="shared" si="16"/>
        <v>236</v>
      </c>
      <c r="O102">
        <f t="shared" si="16"/>
        <v>1048</v>
      </c>
      <c r="P102">
        <f t="shared" si="16"/>
        <v>1233</v>
      </c>
      <c r="Q102">
        <f t="shared" si="16"/>
        <v>1387</v>
      </c>
      <c r="T102" t="b">
        <f t="shared" si="18"/>
        <v>1</v>
      </c>
      <c r="U102" t="b">
        <f t="shared" si="18"/>
        <v>1</v>
      </c>
      <c r="V102" t="b">
        <f t="shared" si="18"/>
        <v>1</v>
      </c>
      <c r="W102" t="b">
        <f t="shared" si="18"/>
        <v>1</v>
      </c>
      <c r="Y102">
        <f t="shared" si="19"/>
        <v>0</v>
      </c>
      <c r="Z102">
        <f t="shared" si="19"/>
        <v>0</v>
      </c>
      <c r="AA102">
        <f t="shared" si="19"/>
        <v>0</v>
      </c>
      <c r="AB102">
        <f t="shared" si="19"/>
        <v>0</v>
      </c>
      <c r="AN102">
        <f t="shared" si="15"/>
        <v>6.5085493656922233E-2</v>
      </c>
      <c r="AO102">
        <f t="shared" si="15"/>
        <v>0.28902371759514617</v>
      </c>
      <c r="AP102">
        <f t="shared" si="15"/>
        <v>0.34004412575841148</v>
      </c>
      <c r="AQ102">
        <f t="shared" si="15"/>
        <v>0.38251516822945392</v>
      </c>
    </row>
    <row r="103" spans="5:43" ht="18" thickBot="1">
      <c r="E103" s="206">
        <v>3651</v>
      </c>
      <c r="F103" s="206">
        <v>3700</v>
      </c>
      <c r="G103" s="205">
        <v>239</v>
      </c>
      <c r="H103" s="206">
        <v>1062</v>
      </c>
      <c r="I103" s="206">
        <v>1250</v>
      </c>
      <c r="J103" s="206">
        <v>1406</v>
      </c>
      <c r="M103">
        <f t="shared" si="17"/>
        <v>3676</v>
      </c>
      <c r="N103">
        <f t="shared" si="16"/>
        <v>239</v>
      </c>
      <c r="O103">
        <f t="shared" si="16"/>
        <v>1062</v>
      </c>
      <c r="P103">
        <f t="shared" si="16"/>
        <v>1250</v>
      </c>
      <c r="Q103">
        <f t="shared" si="16"/>
        <v>1406</v>
      </c>
      <c r="T103" t="b">
        <f t="shared" si="18"/>
        <v>1</v>
      </c>
      <c r="U103" t="b">
        <f t="shared" si="18"/>
        <v>1</v>
      </c>
      <c r="V103" t="b">
        <f t="shared" si="18"/>
        <v>1</v>
      </c>
      <c r="W103" t="b">
        <f t="shared" si="18"/>
        <v>1</v>
      </c>
      <c r="Y103">
        <f t="shared" si="19"/>
        <v>0</v>
      </c>
      <c r="Z103">
        <f t="shared" si="19"/>
        <v>0</v>
      </c>
      <c r="AA103">
        <f t="shared" si="19"/>
        <v>0</v>
      </c>
      <c r="AB103">
        <f t="shared" si="19"/>
        <v>0</v>
      </c>
      <c r="AN103">
        <f t="shared" si="15"/>
        <v>6.5016322089227419E-2</v>
      </c>
      <c r="AO103">
        <f t="shared" si="15"/>
        <v>0.28890097932535364</v>
      </c>
      <c r="AP103">
        <f t="shared" si="15"/>
        <v>0.3400435255712731</v>
      </c>
      <c r="AQ103">
        <f t="shared" si="15"/>
        <v>0.382480957562568</v>
      </c>
    </row>
    <row r="104" spans="5:43" ht="18" thickBot="1">
      <c r="E104" s="206">
        <v>3701</v>
      </c>
      <c r="F104" s="206">
        <v>3750</v>
      </c>
      <c r="G104" s="205">
        <v>242</v>
      </c>
      <c r="H104" s="206">
        <v>1077</v>
      </c>
      <c r="I104" s="206">
        <v>1267</v>
      </c>
      <c r="J104" s="206">
        <v>1425</v>
      </c>
      <c r="M104">
        <f t="shared" si="17"/>
        <v>3726</v>
      </c>
      <c r="N104">
        <f t="shared" si="16"/>
        <v>242</v>
      </c>
      <c r="O104">
        <f t="shared" si="16"/>
        <v>1077</v>
      </c>
      <c r="P104">
        <f t="shared" si="16"/>
        <v>1267</v>
      </c>
      <c r="Q104">
        <f t="shared" si="16"/>
        <v>1425</v>
      </c>
      <c r="T104" t="b">
        <f t="shared" si="18"/>
        <v>1</v>
      </c>
      <c r="U104" t="b">
        <f t="shared" si="18"/>
        <v>1</v>
      </c>
      <c r="V104" t="b">
        <f t="shared" si="18"/>
        <v>1</v>
      </c>
      <c r="W104" t="b">
        <f t="shared" si="18"/>
        <v>1</v>
      </c>
      <c r="Y104">
        <f t="shared" si="19"/>
        <v>0</v>
      </c>
      <c r="Z104">
        <f t="shared" si="19"/>
        <v>0</v>
      </c>
      <c r="AA104">
        <f t="shared" si="19"/>
        <v>0</v>
      </c>
      <c r="AB104">
        <f t="shared" si="19"/>
        <v>0</v>
      </c>
      <c r="AN104">
        <f t="shared" si="15"/>
        <v>6.4949006977992482E-2</v>
      </c>
      <c r="AO104">
        <f t="shared" si="15"/>
        <v>0.2890499194847021</v>
      </c>
      <c r="AP104">
        <f t="shared" si="15"/>
        <v>0.34004294149221687</v>
      </c>
      <c r="AQ104">
        <f t="shared" si="15"/>
        <v>0.38244766505636069</v>
      </c>
    </row>
    <row r="105" spans="5:43" ht="18" thickBot="1">
      <c r="E105" s="206">
        <v>3751</v>
      </c>
      <c r="F105" s="206">
        <v>3800</v>
      </c>
      <c r="G105" s="205">
        <v>246</v>
      </c>
      <c r="H105" s="206">
        <v>1091</v>
      </c>
      <c r="I105" s="206">
        <v>1284</v>
      </c>
      <c r="J105" s="206">
        <v>1444</v>
      </c>
      <c r="M105">
        <f t="shared" si="17"/>
        <v>3776</v>
      </c>
      <c r="N105">
        <f t="shared" si="16"/>
        <v>246</v>
      </c>
      <c r="O105">
        <f t="shared" si="16"/>
        <v>1091</v>
      </c>
      <c r="P105">
        <f t="shared" si="16"/>
        <v>1284</v>
      </c>
      <c r="Q105">
        <f t="shared" si="16"/>
        <v>1444</v>
      </c>
      <c r="T105" t="b">
        <f t="shared" si="18"/>
        <v>1</v>
      </c>
      <c r="U105" t="b">
        <f t="shared" si="18"/>
        <v>1</v>
      </c>
      <c r="V105" t="b">
        <f t="shared" si="18"/>
        <v>1</v>
      </c>
      <c r="W105" t="b">
        <f t="shared" si="18"/>
        <v>1</v>
      </c>
      <c r="Y105">
        <f t="shared" si="19"/>
        <v>0</v>
      </c>
      <c r="Z105">
        <f t="shared" si="19"/>
        <v>0</v>
      </c>
      <c r="AA105">
        <f t="shared" si="19"/>
        <v>0</v>
      </c>
      <c r="AB105">
        <f t="shared" si="19"/>
        <v>0</v>
      </c>
      <c r="AN105">
        <f t="shared" si="15"/>
        <v>6.514830508474577E-2</v>
      </c>
      <c r="AO105">
        <f t="shared" si="15"/>
        <v>0.28893008474576271</v>
      </c>
      <c r="AP105">
        <f t="shared" si="15"/>
        <v>0.34004237288135591</v>
      </c>
      <c r="AQ105">
        <f t="shared" si="15"/>
        <v>0.38241525423728812</v>
      </c>
    </row>
    <row r="106" spans="5:43" ht="18" thickBot="1">
      <c r="E106" s="206">
        <v>3801</v>
      </c>
      <c r="F106" s="206">
        <v>3850</v>
      </c>
      <c r="G106" s="205">
        <v>249</v>
      </c>
      <c r="H106" s="206">
        <v>1106</v>
      </c>
      <c r="I106" s="206">
        <v>1301</v>
      </c>
      <c r="J106" s="206">
        <v>1463</v>
      </c>
      <c r="M106">
        <f t="shared" si="17"/>
        <v>3826</v>
      </c>
      <c r="N106">
        <f t="shared" si="16"/>
        <v>249</v>
      </c>
      <c r="O106">
        <f t="shared" si="16"/>
        <v>1106</v>
      </c>
      <c r="P106">
        <f t="shared" si="16"/>
        <v>1301</v>
      </c>
      <c r="Q106">
        <f t="shared" si="16"/>
        <v>1463</v>
      </c>
      <c r="T106" t="b">
        <f t="shared" si="18"/>
        <v>1</v>
      </c>
      <c r="U106" t="b">
        <f t="shared" si="18"/>
        <v>1</v>
      </c>
      <c r="V106" t="b">
        <f t="shared" si="18"/>
        <v>1</v>
      </c>
      <c r="W106" t="b">
        <f t="shared" si="18"/>
        <v>1</v>
      </c>
      <c r="Y106">
        <f t="shared" si="19"/>
        <v>0</v>
      </c>
      <c r="Z106">
        <f t="shared" si="19"/>
        <v>0</v>
      </c>
      <c r="AA106">
        <f t="shared" si="19"/>
        <v>0</v>
      </c>
      <c r="AB106">
        <f t="shared" si="19"/>
        <v>0</v>
      </c>
      <c r="AN106">
        <f t="shared" si="15"/>
        <v>6.5081024568740195E-2</v>
      </c>
      <c r="AO106">
        <f t="shared" si="15"/>
        <v>0.28907475169890223</v>
      </c>
      <c r="AP106">
        <f t="shared" si="15"/>
        <v>0.34004181913225301</v>
      </c>
      <c r="AQ106">
        <f t="shared" si="15"/>
        <v>0.38238369053842131</v>
      </c>
    </row>
    <row r="107" spans="5:43" ht="18" thickBot="1">
      <c r="E107" s="206">
        <v>3851</v>
      </c>
      <c r="F107" s="206">
        <v>3900</v>
      </c>
      <c r="G107" s="205">
        <v>252</v>
      </c>
      <c r="H107" s="206">
        <v>1120</v>
      </c>
      <c r="I107" s="206">
        <v>1318</v>
      </c>
      <c r="J107" s="206">
        <v>1482</v>
      </c>
      <c r="M107">
        <f t="shared" si="17"/>
        <v>3876</v>
      </c>
      <c r="N107">
        <f t="shared" si="16"/>
        <v>252</v>
      </c>
      <c r="O107">
        <f t="shared" si="16"/>
        <v>1120</v>
      </c>
      <c r="P107">
        <f t="shared" si="16"/>
        <v>1318</v>
      </c>
      <c r="Q107">
        <f t="shared" si="16"/>
        <v>1482</v>
      </c>
      <c r="T107" t="b">
        <f t="shared" si="18"/>
        <v>1</v>
      </c>
      <c r="U107" t="b">
        <f t="shared" si="18"/>
        <v>1</v>
      </c>
      <c r="V107" t="b">
        <f t="shared" si="18"/>
        <v>1</v>
      </c>
      <c r="W107" t="b">
        <f t="shared" si="18"/>
        <v>1</v>
      </c>
      <c r="Y107">
        <f t="shared" si="19"/>
        <v>0</v>
      </c>
      <c r="Z107">
        <f t="shared" si="19"/>
        <v>0</v>
      </c>
      <c r="AA107">
        <f t="shared" si="19"/>
        <v>0</v>
      </c>
      <c r="AB107">
        <f t="shared" si="19"/>
        <v>0</v>
      </c>
      <c r="AN107">
        <f t="shared" si="15"/>
        <v>6.5015479876160992E-2</v>
      </c>
      <c r="AO107">
        <f t="shared" si="15"/>
        <v>0.28895768833849328</v>
      </c>
      <c r="AP107">
        <f t="shared" si="15"/>
        <v>0.34004127966976266</v>
      </c>
      <c r="AQ107">
        <f t="shared" si="15"/>
        <v>0.38235294117647056</v>
      </c>
    </row>
    <row r="108" spans="5:43" ht="18" thickBot="1">
      <c r="E108" s="206">
        <v>3901</v>
      </c>
      <c r="F108" s="206">
        <v>3950</v>
      </c>
      <c r="G108" s="205">
        <v>255</v>
      </c>
      <c r="H108" s="206">
        <v>1134</v>
      </c>
      <c r="I108" s="206">
        <v>1335</v>
      </c>
      <c r="J108" s="206">
        <v>1502</v>
      </c>
      <c r="M108">
        <f t="shared" si="17"/>
        <v>3926</v>
      </c>
      <c r="N108">
        <f t="shared" si="16"/>
        <v>255</v>
      </c>
      <c r="O108">
        <f t="shared" si="16"/>
        <v>1134</v>
      </c>
      <c r="P108">
        <f t="shared" si="16"/>
        <v>1335</v>
      </c>
      <c r="Q108">
        <f t="shared" si="16"/>
        <v>1502</v>
      </c>
      <c r="T108" t="b">
        <f t="shared" si="18"/>
        <v>1</v>
      </c>
      <c r="U108" t="b">
        <f t="shared" si="18"/>
        <v>1</v>
      </c>
      <c r="V108" t="b">
        <f t="shared" si="18"/>
        <v>1</v>
      </c>
      <c r="W108" t="b">
        <f t="shared" si="18"/>
        <v>1</v>
      </c>
      <c r="Y108">
        <f t="shared" si="19"/>
        <v>0</v>
      </c>
      <c r="Z108">
        <f t="shared" si="19"/>
        <v>0</v>
      </c>
      <c r="AA108">
        <f t="shared" si="19"/>
        <v>0</v>
      </c>
      <c r="AB108">
        <f t="shared" si="19"/>
        <v>0</v>
      </c>
      <c r="AN108">
        <f t="shared" si="15"/>
        <v>6.4951604686704023E-2</v>
      </c>
      <c r="AO108">
        <f t="shared" si="15"/>
        <v>0.2888436067244014</v>
      </c>
      <c r="AP108">
        <f t="shared" si="15"/>
        <v>0.34004075394803873</v>
      </c>
      <c r="AQ108">
        <f t="shared" si="15"/>
        <v>0.38257768721344881</v>
      </c>
    </row>
    <row r="109" spans="5:43" ht="18" thickBot="1">
      <c r="E109" s="206">
        <v>3951</v>
      </c>
      <c r="F109" s="206">
        <v>4000</v>
      </c>
      <c r="G109" s="205">
        <v>259</v>
      </c>
      <c r="H109" s="206">
        <v>1149</v>
      </c>
      <c r="I109" s="206">
        <v>1352</v>
      </c>
      <c r="J109" s="206">
        <v>1521</v>
      </c>
      <c r="M109">
        <f t="shared" si="17"/>
        <v>3976</v>
      </c>
      <c r="N109">
        <f t="shared" si="16"/>
        <v>259</v>
      </c>
      <c r="O109">
        <f t="shared" si="16"/>
        <v>1149</v>
      </c>
      <c r="P109">
        <f t="shared" si="16"/>
        <v>1352</v>
      </c>
      <c r="Q109">
        <f t="shared" si="16"/>
        <v>1521</v>
      </c>
      <c r="T109" t="b">
        <f t="shared" si="18"/>
        <v>1</v>
      </c>
      <c r="U109" t="b">
        <f t="shared" si="18"/>
        <v>1</v>
      </c>
      <c r="V109" t="b">
        <f t="shared" si="18"/>
        <v>1</v>
      </c>
      <c r="W109" t="b">
        <f t="shared" si="18"/>
        <v>1</v>
      </c>
      <c r="Y109">
        <f t="shared" si="19"/>
        <v>0</v>
      </c>
      <c r="Z109">
        <f t="shared" si="19"/>
        <v>0</v>
      </c>
      <c r="AA109">
        <f t="shared" si="19"/>
        <v>0</v>
      </c>
      <c r="AB109">
        <f t="shared" si="19"/>
        <v>0</v>
      </c>
      <c r="AN109">
        <f t="shared" si="15"/>
        <v>6.5140845070422532E-2</v>
      </c>
      <c r="AO109">
        <f t="shared" si="15"/>
        <v>0.28898390342052316</v>
      </c>
      <c r="AP109">
        <f t="shared" si="15"/>
        <v>0.34004024144869216</v>
      </c>
      <c r="AQ109">
        <f t="shared" si="15"/>
        <v>0.38254527162977869</v>
      </c>
    </row>
    <row r="110" spans="5:43" ht="18" thickBot="1">
      <c r="E110" s="206">
        <v>4001</v>
      </c>
      <c r="F110" s="206">
        <v>4050</v>
      </c>
      <c r="G110" s="205">
        <v>262</v>
      </c>
      <c r="H110" s="206">
        <v>1163</v>
      </c>
      <c r="I110" s="206">
        <v>1369</v>
      </c>
      <c r="J110" s="206">
        <v>1540</v>
      </c>
      <c r="M110">
        <f t="shared" si="17"/>
        <v>4026</v>
      </c>
      <c r="N110">
        <f t="shared" ref="N110:Q129" si="20">ROUND(IF($M110&lt;N$25,$M110*N$22,0)+IF($M110=N$25,N$24,0)+IF(AND($M110&gt;N$25,$M110&lt;=N$26),N$24 - (($M110-N$25)*N$23),0),0)</f>
        <v>262</v>
      </c>
      <c r="O110">
        <f t="shared" si="20"/>
        <v>1163</v>
      </c>
      <c r="P110">
        <f t="shared" si="20"/>
        <v>1369</v>
      </c>
      <c r="Q110">
        <f t="shared" si="20"/>
        <v>1540</v>
      </c>
      <c r="T110" t="b">
        <f t="shared" si="18"/>
        <v>1</v>
      </c>
      <c r="U110" t="b">
        <f t="shared" si="18"/>
        <v>1</v>
      </c>
      <c r="V110" t="b">
        <f t="shared" si="18"/>
        <v>1</v>
      </c>
      <c r="W110" t="b">
        <f t="shared" si="18"/>
        <v>1</v>
      </c>
      <c r="Y110">
        <f t="shared" si="19"/>
        <v>0</v>
      </c>
      <c r="Z110">
        <f t="shared" si="19"/>
        <v>0</v>
      </c>
      <c r="AA110">
        <f t="shared" si="19"/>
        <v>0</v>
      </c>
      <c r="AB110">
        <f t="shared" si="19"/>
        <v>0</v>
      </c>
      <c r="AN110">
        <f t="shared" si="15"/>
        <v>6.5076999503229011E-2</v>
      </c>
      <c r="AO110">
        <f t="shared" si="15"/>
        <v>0.28887232985593642</v>
      </c>
      <c r="AP110">
        <f t="shared" si="15"/>
        <v>0.34003974167908596</v>
      </c>
      <c r="AQ110">
        <f t="shared" si="15"/>
        <v>0.38251366120218577</v>
      </c>
    </row>
    <row r="111" spans="5:43" ht="18" thickBot="1">
      <c r="E111" s="206">
        <v>4051</v>
      </c>
      <c r="F111" s="206">
        <v>4100</v>
      </c>
      <c r="G111" s="205">
        <v>265</v>
      </c>
      <c r="H111" s="206">
        <v>1178</v>
      </c>
      <c r="I111" s="206">
        <v>1386</v>
      </c>
      <c r="J111" s="206">
        <v>1559</v>
      </c>
      <c r="M111">
        <f t="shared" si="17"/>
        <v>4076</v>
      </c>
      <c r="N111">
        <f t="shared" si="20"/>
        <v>265</v>
      </c>
      <c r="O111">
        <f t="shared" si="20"/>
        <v>1178</v>
      </c>
      <c r="P111">
        <f t="shared" si="20"/>
        <v>1386</v>
      </c>
      <c r="Q111">
        <f t="shared" si="20"/>
        <v>1559</v>
      </c>
      <c r="T111" t="b">
        <f t="shared" si="18"/>
        <v>1</v>
      </c>
      <c r="U111" t="b">
        <f t="shared" si="18"/>
        <v>1</v>
      </c>
      <c r="V111" t="b">
        <f t="shared" si="18"/>
        <v>1</v>
      </c>
      <c r="W111" t="b">
        <f t="shared" si="18"/>
        <v>1</v>
      </c>
      <c r="Y111">
        <f t="shared" si="19"/>
        <v>0</v>
      </c>
      <c r="Z111">
        <f t="shared" si="19"/>
        <v>0</v>
      </c>
      <c r="AA111">
        <f t="shared" si="19"/>
        <v>0</v>
      </c>
      <c r="AB111">
        <f t="shared" si="19"/>
        <v>0</v>
      </c>
      <c r="AN111">
        <f t="shared" si="15"/>
        <v>6.5014720314033367E-2</v>
      </c>
      <c r="AO111">
        <f t="shared" si="15"/>
        <v>0.28900883218842</v>
      </c>
      <c r="AP111">
        <f t="shared" si="15"/>
        <v>0.34003925417075564</v>
      </c>
      <c r="AQ111">
        <f t="shared" si="15"/>
        <v>0.3824828263002944</v>
      </c>
    </row>
    <row r="112" spans="5:43" ht="18" thickBot="1">
      <c r="E112" s="206">
        <v>4101</v>
      </c>
      <c r="F112" s="206">
        <v>4150</v>
      </c>
      <c r="G112" s="205">
        <v>268</v>
      </c>
      <c r="H112" s="206">
        <v>1192</v>
      </c>
      <c r="I112" s="206">
        <v>1403</v>
      </c>
      <c r="J112" s="206">
        <v>1578</v>
      </c>
      <c r="M112">
        <f t="shared" si="17"/>
        <v>4126</v>
      </c>
      <c r="N112">
        <f t="shared" si="20"/>
        <v>268</v>
      </c>
      <c r="O112">
        <f t="shared" si="20"/>
        <v>1192</v>
      </c>
      <c r="P112">
        <f t="shared" si="20"/>
        <v>1403</v>
      </c>
      <c r="Q112">
        <f t="shared" si="20"/>
        <v>1578</v>
      </c>
      <c r="T112" t="b">
        <f t="shared" si="18"/>
        <v>1</v>
      </c>
      <c r="U112" t="b">
        <f t="shared" si="18"/>
        <v>1</v>
      </c>
      <c r="V112" t="b">
        <f t="shared" si="18"/>
        <v>1</v>
      </c>
      <c r="W112" t="b">
        <f t="shared" si="18"/>
        <v>1</v>
      </c>
      <c r="Y112">
        <f t="shared" si="19"/>
        <v>0</v>
      </c>
      <c r="Z112">
        <f t="shared" si="19"/>
        <v>0</v>
      </c>
      <c r="AA112">
        <f t="shared" si="19"/>
        <v>0</v>
      </c>
      <c r="AB112">
        <f t="shared" si="19"/>
        <v>0</v>
      </c>
      <c r="AN112">
        <f t="shared" si="15"/>
        <v>6.4953950557440618E-2</v>
      </c>
      <c r="AO112">
        <f t="shared" si="15"/>
        <v>0.28889966068831796</v>
      </c>
      <c r="AP112">
        <f t="shared" si="15"/>
        <v>0.34003877847794473</v>
      </c>
      <c r="AQ112">
        <f t="shared" si="15"/>
        <v>0.38245273873000485</v>
      </c>
    </row>
    <row r="113" spans="5:50" ht="18" thickBot="1">
      <c r="E113" s="206">
        <v>4151</v>
      </c>
      <c r="F113" s="206">
        <v>4200</v>
      </c>
      <c r="G113" s="205">
        <v>272</v>
      </c>
      <c r="H113" s="206">
        <v>1207</v>
      </c>
      <c r="I113" s="206">
        <v>1420</v>
      </c>
      <c r="J113" s="206">
        <v>1597</v>
      </c>
      <c r="M113">
        <f t="shared" si="17"/>
        <v>4176</v>
      </c>
      <c r="N113">
        <f t="shared" si="20"/>
        <v>272</v>
      </c>
      <c r="O113">
        <f t="shared" si="20"/>
        <v>1207</v>
      </c>
      <c r="P113">
        <f t="shared" si="20"/>
        <v>1420</v>
      </c>
      <c r="Q113">
        <f t="shared" si="20"/>
        <v>1597</v>
      </c>
      <c r="T113" t="b">
        <f t="shared" si="18"/>
        <v>1</v>
      </c>
      <c r="U113" t="b">
        <f t="shared" si="18"/>
        <v>1</v>
      </c>
      <c r="V113" t="b">
        <f t="shared" si="18"/>
        <v>1</v>
      </c>
      <c r="W113" t="b">
        <f t="shared" si="18"/>
        <v>1</v>
      </c>
      <c r="Y113">
        <f t="shared" si="19"/>
        <v>0</v>
      </c>
      <c r="Z113">
        <f t="shared" si="19"/>
        <v>0</v>
      </c>
      <c r="AA113">
        <f t="shared" si="19"/>
        <v>0</v>
      </c>
      <c r="AB113">
        <f t="shared" si="19"/>
        <v>0</v>
      </c>
      <c r="AN113">
        <f t="shared" si="15"/>
        <v>6.5134099616858232E-2</v>
      </c>
      <c r="AO113">
        <f t="shared" si="15"/>
        <v>0.28903256704980845</v>
      </c>
      <c r="AP113">
        <f t="shared" si="15"/>
        <v>0.34003831417624519</v>
      </c>
      <c r="AQ113">
        <f t="shared" si="15"/>
        <v>0.38242337164750956</v>
      </c>
    </row>
    <row r="114" spans="5:50" ht="18" thickBot="1">
      <c r="E114" s="206">
        <v>4201</v>
      </c>
      <c r="F114" s="206">
        <v>4250</v>
      </c>
      <c r="G114" s="205">
        <v>275</v>
      </c>
      <c r="H114" s="206">
        <v>1221</v>
      </c>
      <c r="I114" s="206">
        <v>1437</v>
      </c>
      <c r="J114" s="206">
        <v>1616</v>
      </c>
      <c r="M114">
        <f t="shared" si="17"/>
        <v>4226</v>
      </c>
      <c r="N114">
        <f t="shared" si="20"/>
        <v>275</v>
      </c>
      <c r="O114">
        <f t="shared" si="20"/>
        <v>1221</v>
      </c>
      <c r="P114">
        <f t="shared" si="20"/>
        <v>1437</v>
      </c>
      <c r="Q114">
        <f t="shared" si="20"/>
        <v>1616</v>
      </c>
      <c r="T114" t="b">
        <f t="shared" si="18"/>
        <v>1</v>
      </c>
      <c r="U114" t="b">
        <f t="shared" si="18"/>
        <v>1</v>
      </c>
      <c r="V114" t="b">
        <f t="shared" si="18"/>
        <v>1</v>
      </c>
      <c r="W114" t="b">
        <f t="shared" si="18"/>
        <v>1</v>
      </c>
      <c r="Y114">
        <f t="shared" si="19"/>
        <v>0</v>
      </c>
      <c r="Z114">
        <f t="shared" si="19"/>
        <v>0</v>
      </c>
      <c r="AA114">
        <f t="shared" si="19"/>
        <v>0</v>
      </c>
      <c r="AB114">
        <f t="shared" si="19"/>
        <v>0</v>
      </c>
      <c r="AN114">
        <f t="shared" si="15"/>
        <v>6.5073355418835785E-2</v>
      </c>
      <c r="AO114">
        <f t="shared" si="15"/>
        <v>0.28892569805963086</v>
      </c>
      <c r="AP114">
        <f t="shared" si="15"/>
        <v>0.34003786086133458</v>
      </c>
      <c r="AQ114">
        <f t="shared" si="15"/>
        <v>0.38239469947941318</v>
      </c>
    </row>
    <row r="115" spans="5:50" ht="18" thickBot="1">
      <c r="E115" s="206">
        <v>4251</v>
      </c>
      <c r="F115" s="206">
        <v>4300</v>
      </c>
      <c r="G115" s="205">
        <v>278</v>
      </c>
      <c r="H115" s="206">
        <v>1236</v>
      </c>
      <c r="I115" s="206">
        <v>1454</v>
      </c>
      <c r="J115" s="206">
        <v>1635</v>
      </c>
      <c r="M115">
        <f t="shared" si="17"/>
        <v>4276</v>
      </c>
      <c r="N115">
        <f t="shared" si="20"/>
        <v>278</v>
      </c>
      <c r="O115">
        <f t="shared" si="20"/>
        <v>1236</v>
      </c>
      <c r="P115">
        <f t="shared" si="20"/>
        <v>1454</v>
      </c>
      <c r="Q115">
        <f t="shared" si="20"/>
        <v>1635</v>
      </c>
      <c r="T115" t="b">
        <f t="shared" si="18"/>
        <v>1</v>
      </c>
      <c r="U115" t="b">
        <f t="shared" si="18"/>
        <v>1</v>
      </c>
      <c r="V115" t="b">
        <f t="shared" si="18"/>
        <v>1</v>
      </c>
      <c r="W115" t="b">
        <f t="shared" si="18"/>
        <v>1</v>
      </c>
      <c r="Y115">
        <f t="shared" si="19"/>
        <v>0</v>
      </c>
      <c r="Z115">
        <f t="shared" si="19"/>
        <v>0</v>
      </c>
      <c r="AA115">
        <f t="shared" si="19"/>
        <v>0</v>
      </c>
      <c r="AB115">
        <f t="shared" si="19"/>
        <v>0</v>
      </c>
      <c r="AN115">
        <f t="shared" si="15"/>
        <v>6.5014031805425629E-2</v>
      </c>
      <c r="AO115">
        <f t="shared" si="15"/>
        <v>0.28905519176800748</v>
      </c>
      <c r="AP115">
        <f t="shared" si="15"/>
        <v>0.3400374181478017</v>
      </c>
      <c r="AQ115">
        <f t="shared" si="15"/>
        <v>0.3823666978484565</v>
      </c>
    </row>
    <row r="116" spans="5:50" ht="18" thickBot="1">
      <c r="E116" s="206">
        <v>4301</v>
      </c>
      <c r="F116" s="206">
        <v>4350</v>
      </c>
      <c r="G116" s="205">
        <v>281</v>
      </c>
      <c r="H116" s="206">
        <v>1250</v>
      </c>
      <c r="I116" s="206">
        <v>1471</v>
      </c>
      <c r="J116" s="206">
        <v>1655</v>
      </c>
      <c r="M116">
        <f t="shared" si="17"/>
        <v>4326</v>
      </c>
      <c r="N116">
        <f t="shared" si="20"/>
        <v>281</v>
      </c>
      <c r="O116">
        <f t="shared" si="20"/>
        <v>1250</v>
      </c>
      <c r="P116">
        <f t="shared" si="20"/>
        <v>1471</v>
      </c>
      <c r="Q116">
        <f t="shared" si="20"/>
        <v>1655</v>
      </c>
      <c r="T116" t="b">
        <f t="shared" si="18"/>
        <v>1</v>
      </c>
      <c r="U116" t="b">
        <f t="shared" si="18"/>
        <v>1</v>
      </c>
      <c r="V116" t="b">
        <f t="shared" si="18"/>
        <v>1</v>
      </c>
      <c r="W116" t="b">
        <f t="shared" si="18"/>
        <v>1</v>
      </c>
      <c r="Y116">
        <f t="shared" si="19"/>
        <v>0</v>
      </c>
      <c r="Z116">
        <f t="shared" si="19"/>
        <v>0</v>
      </c>
      <c r="AA116">
        <f t="shared" si="19"/>
        <v>0</v>
      </c>
      <c r="AB116">
        <f t="shared" si="19"/>
        <v>0</v>
      </c>
      <c r="AN116">
        <f t="shared" si="15"/>
        <v>6.4956079519186319E-2</v>
      </c>
      <c r="AO116">
        <f t="shared" si="15"/>
        <v>0.28895053166897827</v>
      </c>
      <c r="AP116">
        <f t="shared" si="15"/>
        <v>0.34003698566805363</v>
      </c>
      <c r="AQ116">
        <f t="shared" si="15"/>
        <v>0.38257050392972725</v>
      </c>
    </row>
    <row r="117" spans="5:50" ht="18" thickBot="1">
      <c r="E117" s="206">
        <v>4351</v>
      </c>
      <c r="F117" s="206">
        <v>4400</v>
      </c>
      <c r="G117" s="207">
        <v>285</v>
      </c>
      <c r="H117" s="206">
        <v>1265</v>
      </c>
      <c r="I117" s="206">
        <v>1488</v>
      </c>
      <c r="J117" s="206">
        <v>1674</v>
      </c>
      <c r="M117">
        <f t="shared" si="17"/>
        <v>4376</v>
      </c>
      <c r="N117">
        <f t="shared" si="20"/>
        <v>285</v>
      </c>
      <c r="O117">
        <f t="shared" si="20"/>
        <v>1264</v>
      </c>
      <c r="P117">
        <f t="shared" si="20"/>
        <v>1488</v>
      </c>
      <c r="Q117">
        <f t="shared" si="20"/>
        <v>1674</v>
      </c>
      <c r="T117" t="b">
        <f t="shared" si="18"/>
        <v>1</v>
      </c>
      <c r="U117" t="b">
        <f t="shared" si="18"/>
        <v>0</v>
      </c>
      <c r="V117" t="b">
        <f t="shared" si="18"/>
        <v>1</v>
      </c>
      <c r="W117" t="b">
        <f t="shared" si="18"/>
        <v>1</v>
      </c>
      <c r="Y117">
        <f t="shared" si="19"/>
        <v>0</v>
      </c>
      <c r="Z117">
        <f t="shared" si="19"/>
        <v>-1</v>
      </c>
      <c r="AA117">
        <f t="shared" si="19"/>
        <v>0</v>
      </c>
      <c r="AB117">
        <f t="shared" si="19"/>
        <v>0</v>
      </c>
      <c r="AN117">
        <f t="shared" si="15"/>
        <v>6.5127970749542963E-2</v>
      </c>
      <c r="AO117">
        <f t="shared" si="15"/>
        <v>0.28907678244972579</v>
      </c>
      <c r="AP117">
        <f t="shared" si="15"/>
        <v>0.34003656307129798</v>
      </c>
      <c r="AQ117">
        <f t="shared" si="15"/>
        <v>0.38254113345521024</v>
      </c>
    </row>
    <row r="118" spans="5:50" ht="18" thickBot="1">
      <c r="E118" s="206">
        <v>4401</v>
      </c>
      <c r="F118" s="206">
        <v>4450</v>
      </c>
      <c r="G118" s="205">
        <v>282</v>
      </c>
      <c r="H118" s="206">
        <v>1279</v>
      </c>
      <c r="I118" s="206">
        <v>1505</v>
      </c>
      <c r="J118" s="206">
        <v>1693</v>
      </c>
      <c r="M118">
        <f t="shared" si="17"/>
        <v>4426</v>
      </c>
      <c r="N118">
        <f t="shared" si="20"/>
        <v>285</v>
      </c>
      <c r="O118">
        <f t="shared" si="20"/>
        <v>1279</v>
      </c>
      <c r="P118">
        <f t="shared" si="20"/>
        <v>1505</v>
      </c>
      <c r="Q118">
        <f t="shared" si="20"/>
        <v>1693</v>
      </c>
      <c r="U118" t="b">
        <f t="shared" si="18"/>
        <v>1</v>
      </c>
      <c r="V118" t="b">
        <f t="shared" si="18"/>
        <v>1</v>
      </c>
      <c r="W118" t="b">
        <f t="shared" si="18"/>
        <v>1</v>
      </c>
      <c r="Z118">
        <f t="shared" ref="Z118:AB181" si="21">O118-H118</f>
        <v>0</v>
      </c>
      <c r="AA118">
        <f t="shared" si="21"/>
        <v>0</v>
      </c>
      <c r="AB118">
        <f t="shared" si="21"/>
        <v>0</v>
      </c>
      <c r="AD118" t="b">
        <f>N118=G118</f>
        <v>0</v>
      </c>
      <c r="AI118">
        <f>N118-G118</f>
        <v>3</v>
      </c>
      <c r="AO118">
        <f t="shared" ref="AO118:AQ181" si="22">H118/$M118</f>
        <v>0.28897424310890196</v>
      </c>
      <c r="AP118">
        <f t="shared" si="22"/>
        <v>0.34003615002259374</v>
      </c>
      <c r="AQ118">
        <f t="shared" si="22"/>
        <v>0.38251242657026663</v>
      </c>
      <c r="AS118">
        <f>-(G118-N$8)/(M118-N$7)</f>
        <v>0.11538461538461539</v>
      </c>
      <c r="AX118">
        <f>G117-G118</f>
        <v>3</v>
      </c>
    </row>
    <row r="119" spans="5:50" ht="18" thickBot="1">
      <c r="E119" s="206">
        <v>4451</v>
      </c>
      <c r="F119" s="206">
        <v>4500</v>
      </c>
      <c r="G119" s="205">
        <v>279</v>
      </c>
      <c r="H119" s="206">
        <v>1293</v>
      </c>
      <c r="I119" s="206">
        <v>1522</v>
      </c>
      <c r="J119" s="206">
        <v>1712</v>
      </c>
      <c r="M119">
        <f t="shared" si="17"/>
        <v>4476</v>
      </c>
      <c r="N119">
        <f t="shared" si="20"/>
        <v>284</v>
      </c>
      <c r="O119">
        <f t="shared" si="20"/>
        <v>1293</v>
      </c>
      <c r="P119">
        <f t="shared" si="20"/>
        <v>1522</v>
      </c>
      <c r="Q119">
        <f t="shared" si="20"/>
        <v>1712</v>
      </c>
      <c r="U119" t="b">
        <f t="shared" si="18"/>
        <v>1</v>
      </c>
      <c r="V119" t="b">
        <f t="shared" si="18"/>
        <v>1</v>
      </c>
      <c r="W119" t="b">
        <f t="shared" si="18"/>
        <v>1</v>
      </c>
      <c r="Z119">
        <f t="shared" si="21"/>
        <v>0</v>
      </c>
      <c r="AA119">
        <f t="shared" si="21"/>
        <v>0</v>
      </c>
      <c r="AB119">
        <f t="shared" si="21"/>
        <v>0</v>
      </c>
      <c r="AD119" t="b">
        <f t="shared" ref="AD119:AE182" si="23">N119=G119</f>
        <v>0</v>
      </c>
      <c r="AI119">
        <f t="shared" ref="AI119:AJ182" si="24">N119-G119</f>
        <v>5</v>
      </c>
      <c r="AO119">
        <f t="shared" si="22"/>
        <v>0.28887399463806973</v>
      </c>
      <c r="AP119">
        <f t="shared" si="22"/>
        <v>0.34003574620196603</v>
      </c>
      <c r="AQ119">
        <f t="shared" si="22"/>
        <v>0.38248436103663985</v>
      </c>
      <c r="AS119">
        <f>-(G119-N$8)/(M119-N$7)</f>
        <v>7.8947368421052627E-2</v>
      </c>
    </row>
    <row r="120" spans="5:50" ht="18" thickBot="1">
      <c r="E120" s="206">
        <v>4501</v>
      </c>
      <c r="F120" s="206">
        <v>4550</v>
      </c>
      <c r="G120" s="205">
        <v>275</v>
      </c>
      <c r="H120" s="206">
        <v>1308</v>
      </c>
      <c r="I120" s="206">
        <v>1539</v>
      </c>
      <c r="J120" s="206">
        <v>1731</v>
      </c>
      <c r="M120">
        <f t="shared" si="17"/>
        <v>4526</v>
      </c>
      <c r="N120">
        <f t="shared" si="20"/>
        <v>284</v>
      </c>
      <c r="O120">
        <f t="shared" si="20"/>
        <v>1308</v>
      </c>
      <c r="P120">
        <f t="shared" si="20"/>
        <v>1539</v>
      </c>
      <c r="Q120">
        <f t="shared" si="20"/>
        <v>1731</v>
      </c>
      <c r="U120" t="b">
        <f t="shared" ref="U120:W161" si="25">O120=H120</f>
        <v>1</v>
      </c>
      <c r="V120" t="b">
        <f t="shared" si="25"/>
        <v>1</v>
      </c>
      <c r="W120" t="b">
        <f t="shared" si="25"/>
        <v>1</v>
      </c>
      <c r="Z120">
        <f t="shared" si="21"/>
        <v>0</v>
      </c>
      <c r="AA120">
        <f t="shared" si="21"/>
        <v>0</v>
      </c>
      <c r="AB120">
        <f t="shared" si="21"/>
        <v>0</v>
      </c>
      <c r="AD120" t="b">
        <f t="shared" si="23"/>
        <v>0</v>
      </c>
      <c r="AI120">
        <f t="shared" si="24"/>
        <v>9</v>
      </c>
      <c r="AO120">
        <f t="shared" si="22"/>
        <v>0.28899690676093681</v>
      </c>
      <c r="AP120">
        <f t="shared" si="22"/>
        <v>0.34003535130357931</v>
      </c>
      <c r="AQ120">
        <f t="shared" si="22"/>
        <v>0.38245691559876271</v>
      </c>
      <c r="AS120">
        <f t="shared" ref="AS120:AS183" si="26">-(G120-N$8)/(M120-N$7)</f>
        <v>7.9365079365079361E-2</v>
      </c>
    </row>
    <row r="121" spans="5:50" ht="18" thickBot="1">
      <c r="E121" s="206">
        <v>4551</v>
      </c>
      <c r="F121" s="206">
        <v>4600</v>
      </c>
      <c r="G121" s="205">
        <v>272</v>
      </c>
      <c r="H121" s="206">
        <v>1322</v>
      </c>
      <c r="I121" s="206">
        <v>1556</v>
      </c>
      <c r="J121" s="206">
        <v>1750</v>
      </c>
      <c r="M121">
        <f t="shared" si="17"/>
        <v>4576</v>
      </c>
      <c r="N121">
        <f t="shared" si="20"/>
        <v>283</v>
      </c>
      <c r="O121">
        <f t="shared" si="20"/>
        <v>1322</v>
      </c>
      <c r="P121">
        <f t="shared" si="20"/>
        <v>1556</v>
      </c>
      <c r="Q121">
        <f t="shared" si="20"/>
        <v>1750</v>
      </c>
      <c r="U121" t="b">
        <f t="shared" si="25"/>
        <v>1</v>
      </c>
      <c r="V121" t="b">
        <f t="shared" si="25"/>
        <v>1</v>
      </c>
      <c r="W121" t="b">
        <f t="shared" si="25"/>
        <v>1</v>
      </c>
      <c r="Z121">
        <f t="shared" si="21"/>
        <v>0</v>
      </c>
      <c r="AA121">
        <f t="shared" si="21"/>
        <v>0</v>
      </c>
      <c r="AB121">
        <f t="shared" si="21"/>
        <v>0</v>
      </c>
      <c r="AD121" t="b">
        <f t="shared" si="23"/>
        <v>0</v>
      </c>
      <c r="AI121">
        <f t="shared" si="24"/>
        <v>11</v>
      </c>
      <c r="AO121">
        <f t="shared" si="22"/>
        <v>0.28889860139860141</v>
      </c>
      <c r="AP121">
        <f t="shared" si="22"/>
        <v>0.34003496503496505</v>
      </c>
      <c r="AQ121">
        <f t="shared" si="22"/>
        <v>0.38243006993006995</v>
      </c>
      <c r="AS121">
        <f t="shared" si="26"/>
        <v>7.3863636363636367E-2</v>
      </c>
    </row>
    <row r="122" spans="5:50" ht="18" thickBot="1">
      <c r="E122" s="206">
        <v>4601</v>
      </c>
      <c r="F122" s="206">
        <v>4650</v>
      </c>
      <c r="G122" s="205">
        <v>269</v>
      </c>
      <c r="H122" s="206">
        <v>1337</v>
      </c>
      <c r="I122" s="206">
        <v>1573</v>
      </c>
      <c r="J122" s="206">
        <v>1769</v>
      </c>
      <c r="M122">
        <f t="shared" si="17"/>
        <v>4626</v>
      </c>
      <c r="N122">
        <f t="shared" si="20"/>
        <v>283</v>
      </c>
      <c r="O122">
        <f t="shared" si="20"/>
        <v>1337</v>
      </c>
      <c r="P122">
        <f t="shared" si="20"/>
        <v>1573</v>
      </c>
      <c r="Q122">
        <f t="shared" si="20"/>
        <v>1769</v>
      </c>
      <c r="U122" t="b">
        <f t="shared" si="25"/>
        <v>1</v>
      </c>
      <c r="V122" t="b">
        <f t="shared" si="25"/>
        <v>1</v>
      </c>
      <c r="W122" t="b">
        <f t="shared" si="25"/>
        <v>1</v>
      </c>
      <c r="Z122">
        <f t="shared" si="21"/>
        <v>0</v>
      </c>
      <c r="AA122">
        <f t="shared" si="21"/>
        <v>0</v>
      </c>
      <c r="AB122">
        <f t="shared" si="21"/>
        <v>0</v>
      </c>
      <c r="AD122" t="b">
        <f t="shared" si="23"/>
        <v>0</v>
      </c>
      <c r="AI122">
        <f t="shared" si="24"/>
        <v>14</v>
      </c>
      <c r="AO122">
        <f t="shared" si="22"/>
        <v>0.28901859057501078</v>
      </c>
      <c r="AP122">
        <f t="shared" si="22"/>
        <v>0.34003458711629919</v>
      </c>
      <c r="AQ122">
        <f t="shared" si="22"/>
        <v>0.38240380458279288</v>
      </c>
      <c r="AS122">
        <f t="shared" si="26"/>
        <v>7.0796460176991149E-2</v>
      </c>
    </row>
    <row r="123" spans="5:50" ht="18" thickBot="1">
      <c r="E123" s="206">
        <v>4651</v>
      </c>
      <c r="F123" s="206">
        <v>4700</v>
      </c>
      <c r="G123" s="205">
        <v>266</v>
      </c>
      <c r="H123" s="206">
        <v>1351</v>
      </c>
      <c r="I123" s="206">
        <v>1590</v>
      </c>
      <c r="J123" s="206">
        <v>1788</v>
      </c>
      <c r="M123">
        <f t="shared" si="17"/>
        <v>4676</v>
      </c>
      <c r="N123">
        <f t="shared" si="20"/>
        <v>282</v>
      </c>
      <c r="O123">
        <f t="shared" si="20"/>
        <v>1351</v>
      </c>
      <c r="P123">
        <f t="shared" si="20"/>
        <v>1590</v>
      </c>
      <c r="Q123">
        <f t="shared" si="20"/>
        <v>1788</v>
      </c>
      <c r="U123" t="b">
        <f t="shared" si="25"/>
        <v>1</v>
      </c>
      <c r="V123" t="b">
        <f t="shared" si="25"/>
        <v>1</v>
      </c>
      <c r="W123" t="b">
        <f t="shared" si="25"/>
        <v>1</v>
      </c>
      <c r="Z123">
        <f t="shared" si="21"/>
        <v>0</v>
      </c>
      <c r="AA123">
        <f t="shared" si="21"/>
        <v>0</v>
      </c>
      <c r="AB123">
        <f t="shared" si="21"/>
        <v>0</v>
      </c>
      <c r="AD123" t="b">
        <f t="shared" si="23"/>
        <v>0</v>
      </c>
      <c r="AI123">
        <f t="shared" si="24"/>
        <v>16</v>
      </c>
      <c r="AO123">
        <f t="shared" si="22"/>
        <v>0.28892215568862273</v>
      </c>
      <c r="AP123">
        <f t="shared" si="22"/>
        <v>0.34003421727972627</v>
      </c>
      <c r="AQ123">
        <f t="shared" si="22"/>
        <v>0.38237810094097519</v>
      </c>
      <c r="AS123">
        <f t="shared" si="26"/>
        <v>6.8840579710144928E-2</v>
      </c>
    </row>
    <row r="124" spans="5:50" ht="18" thickBot="1">
      <c r="E124" s="206">
        <v>4701</v>
      </c>
      <c r="F124" s="206">
        <v>4750</v>
      </c>
      <c r="G124" s="205">
        <v>262</v>
      </c>
      <c r="H124" s="206">
        <v>1366</v>
      </c>
      <c r="I124" s="206">
        <v>1607</v>
      </c>
      <c r="J124" s="206">
        <v>1808</v>
      </c>
      <c r="M124">
        <f t="shared" si="17"/>
        <v>4726</v>
      </c>
      <c r="N124">
        <f t="shared" si="20"/>
        <v>282</v>
      </c>
      <c r="O124">
        <f t="shared" si="20"/>
        <v>1366</v>
      </c>
      <c r="P124">
        <f t="shared" si="20"/>
        <v>1607</v>
      </c>
      <c r="Q124">
        <f t="shared" si="20"/>
        <v>1808</v>
      </c>
      <c r="U124" t="b">
        <f t="shared" si="25"/>
        <v>1</v>
      </c>
      <c r="V124" t="b">
        <f t="shared" si="25"/>
        <v>1</v>
      </c>
      <c r="W124" t="b">
        <f t="shared" si="25"/>
        <v>1</v>
      </c>
      <c r="Z124">
        <f t="shared" si="21"/>
        <v>0</v>
      </c>
      <c r="AA124">
        <f t="shared" si="21"/>
        <v>0</v>
      </c>
      <c r="AB124">
        <f t="shared" si="21"/>
        <v>0</v>
      </c>
      <c r="AD124" t="b">
        <f t="shared" si="23"/>
        <v>0</v>
      </c>
      <c r="AI124">
        <f t="shared" si="24"/>
        <v>20</v>
      </c>
      <c r="AO124">
        <f t="shared" si="22"/>
        <v>0.28903935674989423</v>
      </c>
      <c r="AP124">
        <f t="shared" si="22"/>
        <v>0.3400338552687262</v>
      </c>
      <c r="AQ124">
        <f t="shared" si="22"/>
        <v>0.38256453660600931</v>
      </c>
      <c r="AS124">
        <f t="shared" si="26"/>
        <v>7.0552147239263799E-2</v>
      </c>
    </row>
    <row r="125" spans="5:50" ht="18" thickBot="1">
      <c r="E125" s="206">
        <v>4751</v>
      </c>
      <c r="F125" s="206">
        <v>4800</v>
      </c>
      <c r="G125" s="205">
        <v>259</v>
      </c>
      <c r="H125" s="206">
        <v>1380</v>
      </c>
      <c r="I125" s="206">
        <v>1624</v>
      </c>
      <c r="J125" s="206">
        <v>1827</v>
      </c>
      <c r="M125">
        <f t="shared" si="17"/>
        <v>4776</v>
      </c>
      <c r="N125">
        <f t="shared" si="20"/>
        <v>281</v>
      </c>
      <c r="O125">
        <f t="shared" si="20"/>
        <v>1380</v>
      </c>
      <c r="P125">
        <f t="shared" si="20"/>
        <v>1624</v>
      </c>
      <c r="Q125">
        <f t="shared" si="20"/>
        <v>1827</v>
      </c>
      <c r="U125" t="b">
        <f t="shared" si="25"/>
        <v>1</v>
      </c>
      <c r="V125" t="b">
        <f t="shared" si="25"/>
        <v>1</v>
      </c>
      <c r="W125" t="b">
        <f t="shared" si="25"/>
        <v>1</v>
      </c>
      <c r="Z125">
        <f t="shared" si="21"/>
        <v>0</v>
      </c>
      <c r="AA125">
        <f t="shared" si="21"/>
        <v>0</v>
      </c>
      <c r="AB125">
        <f t="shared" si="21"/>
        <v>0</v>
      </c>
      <c r="AD125" t="b">
        <f t="shared" si="23"/>
        <v>0</v>
      </c>
      <c r="AI125">
        <f t="shared" si="24"/>
        <v>22</v>
      </c>
      <c r="AO125">
        <f t="shared" si="22"/>
        <v>0.28894472361809043</v>
      </c>
      <c r="AP125">
        <f t="shared" si="22"/>
        <v>0.34003350083752093</v>
      </c>
      <c r="AQ125">
        <f t="shared" si="22"/>
        <v>0.38253768844221103</v>
      </c>
      <c r="AS125">
        <f t="shared" si="26"/>
        <v>6.9148936170212769E-2</v>
      </c>
    </row>
    <row r="126" spans="5:50" ht="18" thickBot="1">
      <c r="E126" s="206">
        <v>4801</v>
      </c>
      <c r="F126" s="206">
        <v>4850</v>
      </c>
      <c r="G126" s="205">
        <v>256</v>
      </c>
      <c r="H126" s="206">
        <v>1395</v>
      </c>
      <c r="I126" s="206">
        <v>1641</v>
      </c>
      <c r="J126" s="206">
        <v>1846</v>
      </c>
      <c r="M126">
        <f t="shared" si="17"/>
        <v>4826</v>
      </c>
      <c r="N126">
        <f t="shared" si="20"/>
        <v>280</v>
      </c>
      <c r="O126">
        <f t="shared" si="20"/>
        <v>1395</v>
      </c>
      <c r="P126">
        <f t="shared" si="20"/>
        <v>1641</v>
      </c>
      <c r="Q126">
        <f t="shared" si="20"/>
        <v>1846</v>
      </c>
      <c r="U126" t="b">
        <f t="shared" si="25"/>
        <v>1</v>
      </c>
      <c r="V126" t="b">
        <f t="shared" si="25"/>
        <v>1</v>
      </c>
      <c r="W126" t="b">
        <f t="shared" si="25"/>
        <v>1</v>
      </c>
      <c r="Z126">
        <f t="shared" si="21"/>
        <v>0</v>
      </c>
      <c r="AA126">
        <f t="shared" si="21"/>
        <v>0</v>
      </c>
      <c r="AB126">
        <f t="shared" si="21"/>
        <v>0</v>
      </c>
      <c r="AD126" t="b">
        <f t="shared" si="23"/>
        <v>0</v>
      </c>
      <c r="AI126">
        <f t="shared" si="24"/>
        <v>24</v>
      </c>
      <c r="AO126">
        <f t="shared" si="22"/>
        <v>0.28905926232905099</v>
      </c>
      <c r="AP126">
        <f t="shared" si="22"/>
        <v>0.34003315375051801</v>
      </c>
      <c r="AQ126">
        <f t="shared" si="22"/>
        <v>0.38251139660174055</v>
      </c>
      <c r="AS126">
        <f t="shared" si="26"/>
        <v>6.8075117370892016E-2</v>
      </c>
    </row>
    <row r="127" spans="5:50" ht="18" thickBot="1">
      <c r="E127" s="206">
        <v>4851</v>
      </c>
      <c r="F127" s="206">
        <v>4900</v>
      </c>
      <c r="G127" s="205">
        <v>253</v>
      </c>
      <c r="H127" s="206">
        <v>1409</v>
      </c>
      <c r="I127" s="206">
        <v>1658</v>
      </c>
      <c r="J127" s="206">
        <v>1865</v>
      </c>
      <c r="M127">
        <f t="shared" si="17"/>
        <v>4876</v>
      </c>
      <c r="N127">
        <f t="shared" si="20"/>
        <v>280</v>
      </c>
      <c r="O127">
        <f t="shared" si="20"/>
        <v>1409</v>
      </c>
      <c r="P127">
        <f t="shared" si="20"/>
        <v>1658</v>
      </c>
      <c r="Q127">
        <f t="shared" si="20"/>
        <v>1865</v>
      </c>
      <c r="U127" t="b">
        <f t="shared" si="25"/>
        <v>1</v>
      </c>
      <c r="V127" t="b">
        <f t="shared" si="25"/>
        <v>1</v>
      </c>
      <c r="W127" t="b">
        <f t="shared" si="25"/>
        <v>1</v>
      </c>
      <c r="Z127">
        <f t="shared" si="21"/>
        <v>0</v>
      </c>
      <c r="AA127">
        <f t="shared" si="21"/>
        <v>0</v>
      </c>
      <c r="AB127">
        <f t="shared" si="21"/>
        <v>0</v>
      </c>
      <c r="AD127" t="b">
        <f t="shared" si="23"/>
        <v>0</v>
      </c>
      <c r="AI127">
        <f t="shared" si="24"/>
        <v>27</v>
      </c>
      <c r="AO127">
        <f t="shared" si="22"/>
        <v>0.28896636587366692</v>
      </c>
      <c r="AP127">
        <f t="shared" si="22"/>
        <v>0.34003281378178835</v>
      </c>
      <c r="AQ127">
        <f t="shared" si="22"/>
        <v>0.38248564397046758</v>
      </c>
      <c r="AS127">
        <f t="shared" si="26"/>
        <v>6.7226890756302518E-2</v>
      </c>
    </row>
    <row r="128" spans="5:50" ht="18" thickBot="1">
      <c r="E128" s="206">
        <v>4901</v>
      </c>
      <c r="F128" s="206">
        <v>4950</v>
      </c>
      <c r="G128" s="205">
        <v>249</v>
      </c>
      <c r="H128" s="206">
        <v>1423</v>
      </c>
      <c r="I128" s="206">
        <v>1675</v>
      </c>
      <c r="J128" s="206">
        <v>1884</v>
      </c>
      <c r="M128">
        <f t="shared" si="17"/>
        <v>4926</v>
      </c>
      <c r="N128">
        <f t="shared" si="20"/>
        <v>279</v>
      </c>
      <c r="O128">
        <f t="shared" si="20"/>
        <v>1423</v>
      </c>
      <c r="P128">
        <f t="shared" si="20"/>
        <v>1675</v>
      </c>
      <c r="Q128">
        <f t="shared" si="20"/>
        <v>1884</v>
      </c>
      <c r="U128" t="b">
        <f t="shared" si="25"/>
        <v>1</v>
      </c>
      <c r="V128" t="b">
        <f t="shared" si="25"/>
        <v>1</v>
      </c>
      <c r="W128" t="b">
        <f t="shared" si="25"/>
        <v>1</v>
      </c>
      <c r="Z128">
        <f t="shared" si="21"/>
        <v>0</v>
      </c>
      <c r="AA128">
        <f t="shared" si="21"/>
        <v>0</v>
      </c>
      <c r="AB128">
        <f t="shared" si="21"/>
        <v>0</v>
      </c>
      <c r="AD128" t="b">
        <f t="shared" si="23"/>
        <v>0</v>
      </c>
      <c r="AI128">
        <f t="shared" si="24"/>
        <v>30</v>
      </c>
      <c r="AO128">
        <f t="shared" si="22"/>
        <v>0.28887535525781566</v>
      </c>
      <c r="AP128">
        <f t="shared" si="22"/>
        <v>0.3400324807145757</v>
      </c>
      <c r="AQ128">
        <f t="shared" si="22"/>
        <v>0.38246041412911086</v>
      </c>
      <c r="AS128">
        <f t="shared" si="26"/>
        <v>6.8441064638783272E-2</v>
      </c>
    </row>
    <row r="129" spans="5:45" ht="18" thickBot="1">
      <c r="E129" s="206">
        <v>4951</v>
      </c>
      <c r="F129" s="206">
        <v>5000</v>
      </c>
      <c r="G129" s="205">
        <v>246</v>
      </c>
      <c r="H129" s="206">
        <v>1438</v>
      </c>
      <c r="I129" s="206">
        <v>1692</v>
      </c>
      <c r="J129" s="206">
        <v>1903</v>
      </c>
      <c r="M129">
        <f t="shared" si="17"/>
        <v>4976</v>
      </c>
      <c r="N129">
        <f t="shared" si="20"/>
        <v>279</v>
      </c>
      <c r="O129">
        <f t="shared" si="20"/>
        <v>1438</v>
      </c>
      <c r="P129">
        <f t="shared" si="20"/>
        <v>1692</v>
      </c>
      <c r="Q129">
        <f t="shared" si="20"/>
        <v>1903</v>
      </c>
      <c r="U129" t="b">
        <f t="shared" si="25"/>
        <v>1</v>
      </c>
      <c r="V129" t="b">
        <f t="shared" si="25"/>
        <v>1</v>
      </c>
      <c r="W129" t="b">
        <f t="shared" si="25"/>
        <v>1</v>
      </c>
      <c r="Z129">
        <f t="shared" si="21"/>
        <v>0</v>
      </c>
      <c r="AA129">
        <f t="shared" si="21"/>
        <v>0</v>
      </c>
      <c r="AB129">
        <f t="shared" si="21"/>
        <v>0</v>
      </c>
      <c r="AD129" t="b">
        <f t="shared" si="23"/>
        <v>0</v>
      </c>
      <c r="AI129">
        <f t="shared" si="24"/>
        <v>33</v>
      </c>
      <c r="AO129">
        <f t="shared" si="22"/>
        <v>0.28898713826366562</v>
      </c>
      <c r="AP129">
        <f t="shared" si="22"/>
        <v>0.340032154340836</v>
      </c>
      <c r="AQ129">
        <f t="shared" si="22"/>
        <v>0.382435691318328</v>
      </c>
      <c r="AS129">
        <f t="shared" si="26"/>
        <v>6.7708333333333329E-2</v>
      </c>
    </row>
    <row r="130" spans="5:45" ht="18" thickBot="1">
      <c r="E130" s="206">
        <v>5001</v>
      </c>
      <c r="F130" s="206">
        <v>5050</v>
      </c>
      <c r="G130" s="205">
        <v>243</v>
      </c>
      <c r="H130" s="206">
        <v>1452</v>
      </c>
      <c r="I130" s="206">
        <v>1709</v>
      </c>
      <c r="J130" s="206">
        <v>1922</v>
      </c>
      <c r="M130">
        <f t="shared" si="17"/>
        <v>5026</v>
      </c>
      <c r="N130">
        <f t="shared" ref="N130:Q149" si="27">ROUND(IF($M130&lt;N$25,$M130*N$22,0)+IF($M130=N$25,N$24,0)+IF(AND($M130&gt;N$25,$M130&lt;=N$26),N$24 - (($M130-N$25)*N$23),0),0)</f>
        <v>278</v>
      </c>
      <c r="O130">
        <f t="shared" si="27"/>
        <v>1452</v>
      </c>
      <c r="P130">
        <f t="shared" si="27"/>
        <v>1709</v>
      </c>
      <c r="Q130">
        <f t="shared" si="27"/>
        <v>1922</v>
      </c>
      <c r="U130" t="b">
        <f t="shared" si="25"/>
        <v>1</v>
      </c>
      <c r="V130" t="b">
        <f t="shared" si="25"/>
        <v>1</v>
      </c>
      <c r="W130" t="b">
        <f t="shared" si="25"/>
        <v>1</v>
      </c>
      <c r="Z130">
        <f t="shared" si="21"/>
        <v>0</v>
      </c>
      <c r="AA130">
        <f t="shared" si="21"/>
        <v>0</v>
      </c>
      <c r="AB130">
        <f t="shared" si="21"/>
        <v>0</v>
      </c>
      <c r="AD130" t="b">
        <f t="shared" si="23"/>
        <v>0</v>
      </c>
      <c r="AI130">
        <f t="shared" si="24"/>
        <v>35</v>
      </c>
      <c r="AO130">
        <f t="shared" si="22"/>
        <v>0.28889773179466771</v>
      </c>
      <c r="AP130">
        <f t="shared" si="22"/>
        <v>0.34003183446080382</v>
      </c>
      <c r="AQ130">
        <f t="shared" si="22"/>
        <v>0.38241146040588936</v>
      </c>
      <c r="AS130">
        <f t="shared" si="26"/>
        <v>6.7092651757188496E-2</v>
      </c>
    </row>
    <row r="131" spans="5:45" ht="18" thickBot="1">
      <c r="E131" s="206">
        <v>5051</v>
      </c>
      <c r="F131" s="206">
        <v>5100</v>
      </c>
      <c r="G131" s="205">
        <v>240</v>
      </c>
      <c r="H131" s="206">
        <v>1467</v>
      </c>
      <c r="I131" s="206">
        <v>1726</v>
      </c>
      <c r="J131" s="206">
        <v>1941</v>
      </c>
      <c r="M131">
        <f t="shared" si="17"/>
        <v>5076</v>
      </c>
      <c r="N131">
        <f t="shared" si="27"/>
        <v>278</v>
      </c>
      <c r="O131">
        <f t="shared" si="27"/>
        <v>1467</v>
      </c>
      <c r="P131">
        <f t="shared" si="27"/>
        <v>1726</v>
      </c>
      <c r="Q131">
        <f t="shared" si="27"/>
        <v>1941</v>
      </c>
      <c r="U131" t="b">
        <f t="shared" si="25"/>
        <v>1</v>
      </c>
      <c r="V131" t="b">
        <f t="shared" si="25"/>
        <v>1</v>
      </c>
      <c r="W131" t="b">
        <f t="shared" si="25"/>
        <v>1</v>
      </c>
      <c r="Z131">
        <f t="shared" si="21"/>
        <v>0</v>
      </c>
      <c r="AA131">
        <f t="shared" si="21"/>
        <v>0</v>
      </c>
      <c r="AB131">
        <f t="shared" si="21"/>
        <v>0</v>
      </c>
      <c r="AD131" t="b">
        <f t="shared" si="23"/>
        <v>0</v>
      </c>
      <c r="AI131">
        <f t="shared" si="24"/>
        <v>38</v>
      </c>
      <c r="AO131">
        <f t="shared" si="22"/>
        <v>0.28900709219858156</v>
      </c>
      <c r="AP131">
        <f t="shared" si="22"/>
        <v>0.3400315208825847</v>
      </c>
      <c r="AQ131">
        <f t="shared" si="22"/>
        <v>0.38238770685579199</v>
      </c>
      <c r="AS131">
        <f t="shared" si="26"/>
        <v>6.6568047337278113E-2</v>
      </c>
    </row>
    <row r="132" spans="5:45" ht="18" thickBot="1">
      <c r="E132" s="206">
        <v>5101</v>
      </c>
      <c r="F132" s="206">
        <v>5150</v>
      </c>
      <c r="G132" s="205">
        <v>237</v>
      </c>
      <c r="H132" s="206">
        <v>1481</v>
      </c>
      <c r="I132" s="206">
        <v>1743</v>
      </c>
      <c r="J132" s="206">
        <v>1961</v>
      </c>
      <c r="M132">
        <f t="shared" si="17"/>
        <v>5126</v>
      </c>
      <c r="N132">
        <f t="shared" si="27"/>
        <v>277</v>
      </c>
      <c r="O132">
        <f t="shared" si="27"/>
        <v>1481</v>
      </c>
      <c r="P132">
        <f t="shared" si="27"/>
        <v>1743</v>
      </c>
      <c r="Q132">
        <f t="shared" si="27"/>
        <v>1961</v>
      </c>
      <c r="U132" t="b">
        <f t="shared" si="25"/>
        <v>1</v>
      </c>
      <c r="V132" t="b">
        <f t="shared" si="25"/>
        <v>1</v>
      </c>
      <c r="W132" t="b">
        <f t="shared" si="25"/>
        <v>1</v>
      </c>
      <c r="Z132">
        <f t="shared" si="21"/>
        <v>0</v>
      </c>
      <c r="AA132">
        <f t="shared" si="21"/>
        <v>0</v>
      </c>
      <c r="AB132">
        <f t="shared" si="21"/>
        <v>0</v>
      </c>
      <c r="AD132" t="b">
        <f t="shared" si="23"/>
        <v>0</v>
      </c>
      <c r="AI132">
        <f t="shared" si="24"/>
        <v>40</v>
      </c>
      <c r="AO132">
        <f t="shared" si="22"/>
        <v>0.28891923527116659</v>
      </c>
      <c r="AP132">
        <f t="shared" si="22"/>
        <v>0.34003121342177134</v>
      </c>
      <c r="AQ132">
        <f t="shared" si="22"/>
        <v>0.38255950058525168</v>
      </c>
      <c r="AS132">
        <f t="shared" si="26"/>
        <v>6.6115702479338845E-2</v>
      </c>
    </row>
    <row r="133" spans="5:45" ht="18" thickBot="1">
      <c r="E133" s="206">
        <v>5151</v>
      </c>
      <c r="F133" s="206">
        <v>5200</v>
      </c>
      <c r="G133" s="205">
        <v>237</v>
      </c>
      <c r="H133" s="206">
        <v>1496</v>
      </c>
      <c r="I133" s="206">
        <v>1760</v>
      </c>
      <c r="J133" s="206">
        <v>1980</v>
      </c>
      <c r="M133">
        <f t="shared" si="17"/>
        <v>5176</v>
      </c>
      <c r="N133">
        <f t="shared" si="27"/>
        <v>277</v>
      </c>
      <c r="O133">
        <f t="shared" si="27"/>
        <v>1496</v>
      </c>
      <c r="P133">
        <f t="shared" si="27"/>
        <v>1760</v>
      </c>
      <c r="Q133">
        <f t="shared" si="27"/>
        <v>1980</v>
      </c>
      <c r="U133" t="b">
        <f t="shared" si="25"/>
        <v>1</v>
      </c>
      <c r="V133" t="b">
        <f t="shared" si="25"/>
        <v>1</v>
      </c>
      <c r="W133" t="b">
        <f t="shared" si="25"/>
        <v>1</v>
      </c>
      <c r="Z133">
        <f t="shared" si="21"/>
        <v>0</v>
      </c>
      <c r="AA133">
        <f t="shared" si="21"/>
        <v>0</v>
      </c>
      <c r="AB133">
        <f t="shared" si="21"/>
        <v>0</v>
      </c>
      <c r="AD133" t="b">
        <f t="shared" si="23"/>
        <v>0</v>
      </c>
      <c r="AI133">
        <f t="shared" si="24"/>
        <v>40</v>
      </c>
      <c r="AO133">
        <f t="shared" si="22"/>
        <v>0.28902627511591961</v>
      </c>
      <c r="AP133">
        <f t="shared" si="22"/>
        <v>0.34003091190108192</v>
      </c>
      <c r="AQ133">
        <f t="shared" si="22"/>
        <v>0.38253477588871715</v>
      </c>
      <c r="AS133">
        <f t="shared" si="26"/>
        <v>6.1855670103092786E-2</v>
      </c>
    </row>
    <row r="134" spans="5:45" ht="18" thickBot="1">
      <c r="E134" s="206">
        <v>5201</v>
      </c>
      <c r="F134" s="206">
        <v>5250</v>
      </c>
      <c r="G134" s="205">
        <v>236</v>
      </c>
      <c r="H134" s="206">
        <v>1510</v>
      </c>
      <c r="I134" s="206">
        <v>1777</v>
      </c>
      <c r="J134" s="206">
        <v>1999</v>
      </c>
      <c r="M134">
        <f t="shared" si="17"/>
        <v>5226</v>
      </c>
      <c r="N134">
        <f t="shared" si="27"/>
        <v>276</v>
      </c>
      <c r="O134">
        <f t="shared" si="27"/>
        <v>1510</v>
      </c>
      <c r="P134">
        <f t="shared" si="27"/>
        <v>1777</v>
      </c>
      <c r="Q134">
        <f t="shared" si="27"/>
        <v>1999</v>
      </c>
      <c r="U134" t="b">
        <f t="shared" si="25"/>
        <v>1</v>
      </c>
      <c r="V134" t="b">
        <f t="shared" si="25"/>
        <v>1</v>
      </c>
      <c r="W134" t="b">
        <f t="shared" si="25"/>
        <v>1</v>
      </c>
      <c r="Z134">
        <f t="shared" si="21"/>
        <v>0</v>
      </c>
      <c r="AA134">
        <f t="shared" si="21"/>
        <v>0</v>
      </c>
      <c r="AB134">
        <f t="shared" si="21"/>
        <v>0</v>
      </c>
      <c r="AD134" t="b">
        <f t="shared" si="23"/>
        <v>0</v>
      </c>
      <c r="AI134">
        <f t="shared" si="24"/>
        <v>40</v>
      </c>
      <c r="AO134">
        <f t="shared" si="22"/>
        <v>0.28893991580558742</v>
      </c>
      <c r="AP134">
        <f t="shared" si="22"/>
        <v>0.34003061615001912</v>
      </c>
      <c r="AQ134">
        <f t="shared" si="22"/>
        <v>0.38251052430156907</v>
      </c>
      <c r="AS134">
        <f t="shared" si="26"/>
        <v>5.9322033898305086E-2</v>
      </c>
    </row>
    <row r="135" spans="5:45" ht="18" thickBot="1">
      <c r="E135" s="206">
        <v>5251</v>
      </c>
      <c r="F135" s="206">
        <v>5300</v>
      </c>
      <c r="G135" s="205">
        <v>236</v>
      </c>
      <c r="H135" s="206">
        <v>1525</v>
      </c>
      <c r="I135" s="206">
        <v>1794</v>
      </c>
      <c r="J135" s="206">
        <v>2018</v>
      </c>
      <c r="M135">
        <f t="shared" si="17"/>
        <v>5276</v>
      </c>
      <c r="N135">
        <f t="shared" si="27"/>
        <v>276</v>
      </c>
      <c r="O135">
        <f t="shared" si="27"/>
        <v>1525</v>
      </c>
      <c r="P135">
        <f t="shared" si="27"/>
        <v>1794</v>
      </c>
      <c r="Q135">
        <f t="shared" si="27"/>
        <v>2018</v>
      </c>
      <c r="U135" t="b">
        <f t="shared" si="25"/>
        <v>1</v>
      </c>
      <c r="V135" t="b">
        <f t="shared" si="25"/>
        <v>1</v>
      </c>
      <c r="W135" t="b">
        <f t="shared" si="25"/>
        <v>1</v>
      </c>
      <c r="Z135">
        <f t="shared" si="21"/>
        <v>0</v>
      </c>
      <c r="AA135">
        <f t="shared" si="21"/>
        <v>0</v>
      </c>
      <c r="AB135">
        <f t="shared" si="21"/>
        <v>0</v>
      </c>
      <c r="AD135" t="b">
        <f t="shared" si="23"/>
        <v>0</v>
      </c>
      <c r="AI135">
        <f t="shared" si="24"/>
        <v>40</v>
      </c>
      <c r="AO135">
        <f t="shared" si="22"/>
        <v>0.28904473085670962</v>
      </c>
      <c r="AP135">
        <f t="shared" si="22"/>
        <v>0.34003032600454891</v>
      </c>
      <c r="AQ135">
        <f t="shared" si="22"/>
        <v>0.38248673237300984</v>
      </c>
      <c r="AS135">
        <f t="shared" si="26"/>
        <v>5.5936073059360727E-2</v>
      </c>
    </row>
    <row r="136" spans="5:45" ht="18" thickBot="1">
      <c r="E136" s="206">
        <v>5301</v>
      </c>
      <c r="F136" s="206">
        <v>5350</v>
      </c>
      <c r="G136" s="205">
        <v>235</v>
      </c>
      <c r="H136" s="206">
        <v>1539</v>
      </c>
      <c r="I136" s="206">
        <v>1811</v>
      </c>
      <c r="J136" s="206">
        <v>2037</v>
      </c>
      <c r="M136">
        <f t="shared" si="17"/>
        <v>5326</v>
      </c>
      <c r="N136">
        <f t="shared" si="27"/>
        <v>275</v>
      </c>
      <c r="O136">
        <f t="shared" si="27"/>
        <v>1539</v>
      </c>
      <c r="P136">
        <f t="shared" si="27"/>
        <v>1811</v>
      </c>
      <c r="Q136">
        <f t="shared" si="27"/>
        <v>2037</v>
      </c>
      <c r="U136" t="b">
        <f t="shared" si="25"/>
        <v>1</v>
      </c>
      <c r="V136" t="b">
        <f t="shared" si="25"/>
        <v>1</v>
      </c>
      <c r="W136" t="b">
        <f t="shared" si="25"/>
        <v>1</v>
      </c>
      <c r="Z136">
        <f t="shared" si="21"/>
        <v>0</v>
      </c>
      <c r="AA136">
        <f t="shared" si="21"/>
        <v>0</v>
      </c>
      <c r="AB136">
        <f t="shared" si="21"/>
        <v>0</v>
      </c>
      <c r="AD136" t="b">
        <f t="shared" si="23"/>
        <v>0</v>
      </c>
      <c r="AI136">
        <f t="shared" si="24"/>
        <v>40</v>
      </c>
      <c r="AO136">
        <f t="shared" si="22"/>
        <v>0.28895981975215923</v>
      </c>
      <c r="AP136">
        <f t="shared" si="22"/>
        <v>0.34003004130679687</v>
      </c>
      <c r="AQ136">
        <f t="shared" si="22"/>
        <v>0.38246338715734135</v>
      </c>
      <c r="AS136">
        <f t="shared" si="26"/>
        <v>5.3995680345572353E-2</v>
      </c>
    </row>
    <row r="137" spans="5:45" ht="18" thickBot="1">
      <c r="E137" s="206">
        <v>5351</v>
      </c>
      <c r="F137" s="206">
        <v>5400</v>
      </c>
      <c r="G137" s="205">
        <v>235</v>
      </c>
      <c r="H137" s="206">
        <v>1554</v>
      </c>
      <c r="I137" s="206">
        <v>1828</v>
      </c>
      <c r="J137" s="206">
        <v>2056</v>
      </c>
      <c r="M137">
        <f t="shared" si="17"/>
        <v>5376</v>
      </c>
      <c r="N137">
        <f t="shared" si="27"/>
        <v>275</v>
      </c>
      <c r="O137">
        <f t="shared" si="27"/>
        <v>1553</v>
      </c>
      <c r="P137">
        <f t="shared" si="27"/>
        <v>1828</v>
      </c>
      <c r="Q137">
        <f t="shared" si="27"/>
        <v>2056</v>
      </c>
      <c r="U137" t="b">
        <f t="shared" si="25"/>
        <v>0</v>
      </c>
      <c r="V137" t="b">
        <f t="shared" si="25"/>
        <v>1</v>
      </c>
      <c r="W137" t="b">
        <f t="shared" si="25"/>
        <v>1</v>
      </c>
      <c r="Z137">
        <f t="shared" si="21"/>
        <v>-1</v>
      </c>
      <c r="AA137">
        <f t="shared" si="21"/>
        <v>0</v>
      </c>
      <c r="AB137">
        <f t="shared" si="21"/>
        <v>0</v>
      </c>
      <c r="AD137" t="b">
        <f t="shared" si="23"/>
        <v>0</v>
      </c>
      <c r="AI137">
        <f t="shared" si="24"/>
        <v>40</v>
      </c>
      <c r="AO137">
        <f t="shared" si="22"/>
        <v>0.2890625</v>
      </c>
      <c r="AP137">
        <f t="shared" si="22"/>
        <v>0.34002976190476192</v>
      </c>
      <c r="AQ137">
        <f t="shared" si="22"/>
        <v>0.38244047619047616</v>
      </c>
      <c r="AS137">
        <f t="shared" si="26"/>
        <v>5.1229508196721313E-2</v>
      </c>
    </row>
    <row r="138" spans="5:45" ht="18" thickBot="1">
      <c r="E138" s="206">
        <v>5401</v>
      </c>
      <c r="F138" s="206">
        <v>5450</v>
      </c>
      <c r="G138" s="205">
        <v>235</v>
      </c>
      <c r="H138" s="206">
        <v>1568</v>
      </c>
      <c r="I138" s="206">
        <v>1845</v>
      </c>
      <c r="J138" s="206">
        <v>2075</v>
      </c>
      <c r="M138">
        <f t="shared" si="17"/>
        <v>5426</v>
      </c>
      <c r="N138">
        <f t="shared" si="27"/>
        <v>274</v>
      </c>
      <c r="O138">
        <f t="shared" si="27"/>
        <v>1568</v>
      </c>
      <c r="P138">
        <f t="shared" si="27"/>
        <v>1845</v>
      </c>
      <c r="Q138">
        <f t="shared" si="27"/>
        <v>2075</v>
      </c>
      <c r="U138" t="b">
        <f t="shared" si="25"/>
        <v>1</v>
      </c>
      <c r="V138" t="b">
        <f t="shared" si="25"/>
        <v>1</v>
      </c>
      <c r="W138" t="b">
        <f t="shared" si="25"/>
        <v>1</v>
      </c>
      <c r="Z138">
        <f t="shared" si="21"/>
        <v>0</v>
      </c>
      <c r="AA138">
        <f t="shared" si="21"/>
        <v>0</v>
      </c>
      <c r="AB138">
        <f t="shared" si="21"/>
        <v>0</v>
      </c>
      <c r="AD138" t="b">
        <f t="shared" si="23"/>
        <v>0</v>
      </c>
      <c r="AI138">
        <f t="shared" si="24"/>
        <v>39</v>
      </c>
      <c r="AO138">
        <f t="shared" si="22"/>
        <v>0.28897899004791744</v>
      </c>
      <c r="AP138">
        <f t="shared" si="22"/>
        <v>0.34002948765204571</v>
      </c>
      <c r="AQ138">
        <f t="shared" si="22"/>
        <v>0.38241798746774786</v>
      </c>
      <c r="AS138">
        <f t="shared" si="26"/>
        <v>4.8732943469785572E-2</v>
      </c>
    </row>
    <row r="139" spans="5:45" ht="18" thickBot="1">
      <c r="E139" s="206">
        <v>5451</v>
      </c>
      <c r="F139" s="206">
        <v>5500</v>
      </c>
      <c r="G139" s="205">
        <v>234</v>
      </c>
      <c r="H139" s="206">
        <v>1582</v>
      </c>
      <c r="I139" s="206">
        <v>1862</v>
      </c>
      <c r="J139" s="206">
        <v>2094</v>
      </c>
      <c r="M139">
        <f t="shared" si="17"/>
        <v>5476</v>
      </c>
      <c r="N139">
        <f t="shared" si="27"/>
        <v>273</v>
      </c>
      <c r="O139">
        <f t="shared" si="27"/>
        <v>1582</v>
      </c>
      <c r="P139">
        <f t="shared" si="27"/>
        <v>1862</v>
      </c>
      <c r="Q139">
        <f t="shared" si="27"/>
        <v>2094</v>
      </c>
      <c r="U139" t="b">
        <f t="shared" si="25"/>
        <v>1</v>
      </c>
      <c r="V139" t="b">
        <f t="shared" si="25"/>
        <v>1</v>
      </c>
      <c r="W139" t="b">
        <f t="shared" si="25"/>
        <v>1</v>
      </c>
      <c r="Z139">
        <f t="shared" si="21"/>
        <v>0</v>
      </c>
      <c r="AA139">
        <f t="shared" si="21"/>
        <v>0</v>
      </c>
      <c r="AB139">
        <f t="shared" si="21"/>
        <v>0</v>
      </c>
      <c r="AD139" t="b">
        <f t="shared" si="23"/>
        <v>0</v>
      </c>
      <c r="AI139">
        <f t="shared" si="24"/>
        <v>39</v>
      </c>
      <c r="AO139">
        <f t="shared" si="22"/>
        <v>0.28889700511322131</v>
      </c>
      <c r="AP139">
        <f t="shared" si="22"/>
        <v>0.34002921840759681</v>
      </c>
      <c r="AQ139">
        <f t="shared" si="22"/>
        <v>0.38239590942293644</v>
      </c>
      <c r="AS139">
        <f t="shared" si="26"/>
        <v>4.7397769516728624E-2</v>
      </c>
    </row>
    <row r="140" spans="5:45" ht="18" thickBot="1">
      <c r="E140" s="206">
        <v>5501</v>
      </c>
      <c r="F140" s="206">
        <v>5550</v>
      </c>
      <c r="G140" s="205">
        <v>234</v>
      </c>
      <c r="H140" s="206">
        <v>1597</v>
      </c>
      <c r="I140" s="206">
        <v>1879</v>
      </c>
      <c r="J140" s="206">
        <v>2114</v>
      </c>
      <c r="M140">
        <f t="shared" si="17"/>
        <v>5526</v>
      </c>
      <c r="N140">
        <f t="shared" si="27"/>
        <v>273</v>
      </c>
      <c r="O140">
        <f t="shared" si="27"/>
        <v>1597</v>
      </c>
      <c r="P140">
        <f t="shared" si="27"/>
        <v>1879</v>
      </c>
      <c r="Q140">
        <f t="shared" si="27"/>
        <v>2114</v>
      </c>
      <c r="U140" t="b">
        <f t="shared" si="25"/>
        <v>1</v>
      </c>
      <c r="V140" t="b">
        <f t="shared" si="25"/>
        <v>1</v>
      </c>
      <c r="W140" t="b">
        <f t="shared" si="25"/>
        <v>1</v>
      </c>
      <c r="Z140">
        <f t="shared" si="21"/>
        <v>0</v>
      </c>
      <c r="AA140">
        <f t="shared" si="21"/>
        <v>0</v>
      </c>
      <c r="AB140">
        <f t="shared" si="21"/>
        <v>0</v>
      </c>
      <c r="AD140" t="b">
        <f t="shared" si="23"/>
        <v>0</v>
      </c>
      <c r="AI140">
        <f t="shared" si="24"/>
        <v>39</v>
      </c>
      <c r="AO140">
        <f t="shared" si="22"/>
        <v>0.28899746652189651</v>
      </c>
      <c r="AP140">
        <f t="shared" si="22"/>
        <v>0.34002895403546868</v>
      </c>
      <c r="AQ140">
        <f t="shared" si="22"/>
        <v>0.3825551936301122</v>
      </c>
      <c r="AS140">
        <f t="shared" si="26"/>
        <v>4.5293072824156302E-2</v>
      </c>
    </row>
    <row r="141" spans="5:45" ht="18" thickBot="1">
      <c r="E141" s="206">
        <v>5551</v>
      </c>
      <c r="F141" s="206">
        <v>5600</v>
      </c>
      <c r="G141" s="205">
        <v>233</v>
      </c>
      <c r="H141" s="206">
        <v>1611</v>
      </c>
      <c r="I141" s="206">
        <v>1896</v>
      </c>
      <c r="J141" s="206">
        <v>2133</v>
      </c>
      <c r="M141">
        <f t="shared" si="17"/>
        <v>5576</v>
      </c>
      <c r="N141">
        <f t="shared" si="27"/>
        <v>272</v>
      </c>
      <c r="O141">
        <f t="shared" si="27"/>
        <v>1611</v>
      </c>
      <c r="P141">
        <f t="shared" si="27"/>
        <v>1896</v>
      </c>
      <c r="Q141">
        <f t="shared" si="27"/>
        <v>2133</v>
      </c>
      <c r="U141" t="b">
        <f t="shared" si="25"/>
        <v>1</v>
      </c>
      <c r="V141" t="b">
        <f t="shared" si="25"/>
        <v>1</v>
      </c>
      <c r="W141" t="b">
        <f t="shared" si="25"/>
        <v>1</v>
      </c>
      <c r="Z141">
        <f t="shared" si="21"/>
        <v>0</v>
      </c>
      <c r="AA141">
        <f t="shared" si="21"/>
        <v>0</v>
      </c>
      <c r="AB141">
        <f t="shared" si="21"/>
        <v>0</v>
      </c>
      <c r="AD141" t="b">
        <f t="shared" si="23"/>
        <v>0</v>
      </c>
      <c r="AI141">
        <f t="shared" si="24"/>
        <v>39</v>
      </c>
      <c r="AO141">
        <f t="shared" si="22"/>
        <v>0.28891678622668582</v>
      </c>
      <c r="AP141">
        <f t="shared" si="22"/>
        <v>0.3400286944045911</v>
      </c>
      <c r="AQ141">
        <f t="shared" si="22"/>
        <v>0.38253228120516497</v>
      </c>
      <c r="AS141">
        <f t="shared" si="26"/>
        <v>4.4217687074829932E-2</v>
      </c>
    </row>
    <row r="142" spans="5:45" ht="18" thickBot="1">
      <c r="E142" s="206">
        <v>5601</v>
      </c>
      <c r="F142" s="206">
        <v>5650</v>
      </c>
      <c r="G142" s="205">
        <v>233</v>
      </c>
      <c r="H142" s="206">
        <v>1626</v>
      </c>
      <c r="I142" s="206">
        <v>1913</v>
      </c>
      <c r="J142" s="206">
        <v>2152</v>
      </c>
      <c r="M142">
        <f t="shared" si="17"/>
        <v>5626</v>
      </c>
      <c r="N142">
        <f t="shared" si="27"/>
        <v>272</v>
      </c>
      <c r="O142">
        <f t="shared" si="27"/>
        <v>1626</v>
      </c>
      <c r="P142">
        <f t="shared" si="27"/>
        <v>1913</v>
      </c>
      <c r="Q142">
        <f t="shared" si="27"/>
        <v>2152</v>
      </c>
      <c r="U142" t="b">
        <f t="shared" si="25"/>
        <v>1</v>
      </c>
      <c r="V142" t="b">
        <f t="shared" si="25"/>
        <v>1</v>
      </c>
      <c r="W142" t="b">
        <f t="shared" si="25"/>
        <v>1</v>
      </c>
      <c r="Z142">
        <f t="shared" si="21"/>
        <v>0</v>
      </c>
      <c r="AA142">
        <f t="shared" si="21"/>
        <v>0</v>
      </c>
      <c r="AB142">
        <f t="shared" si="21"/>
        <v>0</v>
      </c>
      <c r="AD142" t="b">
        <f t="shared" si="23"/>
        <v>0</v>
      </c>
      <c r="AI142">
        <f t="shared" si="24"/>
        <v>39</v>
      </c>
      <c r="AO142">
        <f t="shared" si="22"/>
        <v>0.28901528617134731</v>
      </c>
      <c r="AP142">
        <f t="shared" si="22"/>
        <v>0.34002843938855315</v>
      </c>
      <c r="AQ142">
        <f t="shared" si="22"/>
        <v>0.38250977603981512</v>
      </c>
      <c r="AS142">
        <f t="shared" si="26"/>
        <v>4.2414355628058731E-2</v>
      </c>
    </row>
    <row r="143" spans="5:45" ht="18" thickBot="1">
      <c r="E143" s="206">
        <v>5651</v>
      </c>
      <c r="F143" s="206">
        <v>5700</v>
      </c>
      <c r="G143" s="205">
        <v>232</v>
      </c>
      <c r="H143" s="206">
        <v>1640</v>
      </c>
      <c r="I143" s="206">
        <v>1930</v>
      </c>
      <c r="J143" s="206">
        <v>2171</v>
      </c>
      <c r="M143">
        <f t="shared" si="17"/>
        <v>5676</v>
      </c>
      <c r="N143">
        <f t="shared" si="27"/>
        <v>271</v>
      </c>
      <c r="O143">
        <f t="shared" si="27"/>
        <v>1640</v>
      </c>
      <c r="P143">
        <f t="shared" si="27"/>
        <v>1930</v>
      </c>
      <c r="Q143">
        <f t="shared" si="27"/>
        <v>2171</v>
      </c>
      <c r="U143" t="b">
        <f t="shared" si="25"/>
        <v>1</v>
      </c>
      <c r="V143" t="b">
        <f t="shared" si="25"/>
        <v>1</v>
      </c>
      <c r="W143" t="b">
        <f t="shared" si="25"/>
        <v>1</v>
      </c>
      <c r="Z143">
        <f t="shared" si="21"/>
        <v>0</v>
      </c>
      <c r="AA143">
        <f t="shared" si="21"/>
        <v>0</v>
      </c>
      <c r="AB143">
        <f t="shared" si="21"/>
        <v>0</v>
      </c>
      <c r="AD143" t="b">
        <f t="shared" si="23"/>
        <v>0</v>
      </c>
      <c r="AI143">
        <f t="shared" si="24"/>
        <v>39</v>
      </c>
      <c r="AO143">
        <f t="shared" si="22"/>
        <v>0.28893587033121915</v>
      </c>
      <c r="AP143">
        <f t="shared" si="22"/>
        <v>0.34002818886539815</v>
      </c>
      <c r="AQ143">
        <f t="shared" si="22"/>
        <v>0.38248766737138828</v>
      </c>
      <c r="AS143">
        <f t="shared" si="26"/>
        <v>4.1536050156739814E-2</v>
      </c>
    </row>
    <row r="144" spans="5:45" ht="18" thickBot="1">
      <c r="E144" s="206">
        <v>5701</v>
      </c>
      <c r="F144" s="206">
        <v>5750</v>
      </c>
      <c r="G144" s="205">
        <v>232</v>
      </c>
      <c r="H144" s="206">
        <v>1655</v>
      </c>
      <c r="I144" s="206">
        <v>1947</v>
      </c>
      <c r="J144" s="206">
        <v>2190</v>
      </c>
      <c r="M144">
        <f t="shared" si="17"/>
        <v>5726</v>
      </c>
      <c r="N144">
        <f t="shared" si="27"/>
        <v>271</v>
      </c>
      <c r="O144">
        <f t="shared" si="27"/>
        <v>1655</v>
      </c>
      <c r="P144">
        <f t="shared" si="27"/>
        <v>1947</v>
      </c>
      <c r="Q144">
        <f t="shared" si="27"/>
        <v>2190</v>
      </c>
      <c r="U144" t="b">
        <f t="shared" si="25"/>
        <v>1</v>
      </c>
      <c r="V144" t="b">
        <f t="shared" si="25"/>
        <v>1</v>
      </c>
      <c r="W144" t="b">
        <f t="shared" si="25"/>
        <v>1</v>
      </c>
      <c r="Z144">
        <f t="shared" si="21"/>
        <v>0</v>
      </c>
      <c r="AA144">
        <f t="shared" si="21"/>
        <v>0</v>
      </c>
      <c r="AB144">
        <f t="shared" si="21"/>
        <v>0</v>
      </c>
      <c r="AD144" t="b">
        <f t="shared" si="23"/>
        <v>0</v>
      </c>
      <c r="AI144">
        <f t="shared" si="24"/>
        <v>39</v>
      </c>
      <c r="AO144">
        <f t="shared" si="22"/>
        <v>0.28903248340901155</v>
      </c>
      <c r="AP144">
        <f t="shared" si="22"/>
        <v>0.34002794271742925</v>
      </c>
      <c r="AQ144">
        <f t="shared" si="22"/>
        <v>0.38246594481313306</v>
      </c>
      <c r="AS144">
        <f t="shared" si="26"/>
        <v>3.9969834087481143E-2</v>
      </c>
    </row>
    <row r="145" spans="5:45" ht="18" thickBot="1">
      <c r="E145" s="206">
        <v>5751</v>
      </c>
      <c r="F145" s="206">
        <v>5800</v>
      </c>
      <c r="G145" s="205">
        <v>231</v>
      </c>
      <c r="H145" s="206">
        <v>1669</v>
      </c>
      <c r="I145" s="206">
        <v>1964</v>
      </c>
      <c r="J145" s="206">
        <v>2209</v>
      </c>
      <c r="M145">
        <f t="shared" si="17"/>
        <v>5776</v>
      </c>
      <c r="N145">
        <f t="shared" si="27"/>
        <v>270</v>
      </c>
      <c r="O145">
        <f t="shared" si="27"/>
        <v>1669</v>
      </c>
      <c r="P145">
        <f t="shared" si="27"/>
        <v>1964</v>
      </c>
      <c r="Q145">
        <f t="shared" si="27"/>
        <v>2209</v>
      </c>
      <c r="U145" t="b">
        <f t="shared" si="25"/>
        <v>1</v>
      </c>
      <c r="V145" t="b">
        <f t="shared" si="25"/>
        <v>1</v>
      </c>
      <c r="W145" t="b">
        <f t="shared" si="25"/>
        <v>1</v>
      </c>
      <c r="Z145">
        <f t="shared" si="21"/>
        <v>0</v>
      </c>
      <c r="AA145">
        <f t="shared" si="21"/>
        <v>0</v>
      </c>
      <c r="AB145">
        <f t="shared" si="21"/>
        <v>0</v>
      </c>
      <c r="AD145" t="b">
        <f t="shared" si="23"/>
        <v>0</v>
      </c>
      <c r="AI145">
        <f t="shared" si="24"/>
        <v>39</v>
      </c>
      <c r="AO145">
        <f t="shared" si="22"/>
        <v>0.28895429362880887</v>
      </c>
      <c r="AP145">
        <f t="shared" si="22"/>
        <v>0.3400277008310249</v>
      </c>
      <c r="AQ145">
        <f t="shared" si="22"/>
        <v>0.38244459833795014</v>
      </c>
      <c r="AS145">
        <f t="shared" si="26"/>
        <v>3.9244186046511628E-2</v>
      </c>
    </row>
    <row r="146" spans="5:45" ht="18" thickBot="1">
      <c r="E146" s="206">
        <v>5801</v>
      </c>
      <c r="F146" s="206">
        <v>5850</v>
      </c>
      <c r="G146" s="205">
        <v>231</v>
      </c>
      <c r="H146" s="206">
        <v>1684</v>
      </c>
      <c r="I146" s="206">
        <v>1981</v>
      </c>
      <c r="J146" s="206">
        <v>2228</v>
      </c>
      <c r="M146">
        <f t="shared" si="17"/>
        <v>5826</v>
      </c>
      <c r="N146">
        <f t="shared" si="27"/>
        <v>270</v>
      </c>
      <c r="O146">
        <f t="shared" si="27"/>
        <v>1683</v>
      </c>
      <c r="P146">
        <f t="shared" si="27"/>
        <v>1981</v>
      </c>
      <c r="Q146">
        <f t="shared" si="27"/>
        <v>2228</v>
      </c>
      <c r="U146" t="b">
        <f t="shared" si="25"/>
        <v>0</v>
      </c>
      <c r="V146" t="b">
        <f t="shared" si="25"/>
        <v>1</v>
      </c>
      <c r="W146" t="b">
        <f t="shared" si="25"/>
        <v>1</v>
      </c>
      <c r="Z146">
        <f t="shared" si="21"/>
        <v>-1</v>
      </c>
      <c r="AA146">
        <f t="shared" si="21"/>
        <v>0</v>
      </c>
      <c r="AB146">
        <f t="shared" si="21"/>
        <v>0</v>
      </c>
      <c r="AD146" t="b">
        <f t="shared" si="23"/>
        <v>0</v>
      </c>
      <c r="AI146">
        <f t="shared" si="24"/>
        <v>39</v>
      </c>
      <c r="AO146">
        <f t="shared" si="22"/>
        <v>0.28904909028492964</v>
      </c>
      <c r="AP146">
        <f t="shared" si="22"/>
        <v>0.34002746309646414</v>
      </c>
      <c r="AQ146">
        <f t="shared" si="22"/>
        <v>0.38242361826295918</v>
      </c>
      <c r="AS146">
        <f t="shared" si="26"/>
        <v>3.7868162692847124E-2</v>
      </c>
    </row>
    <row r="147" spans="5:45" ht="18" thickBot="1">
      <c r="E147" s="206">
        <v>5851</v>
      </c>
      <c r="F147" s="206">
        <v>5900</v>
      </c>
      <c r="G147" s="205">
        <v>230</v>
      </c>
      <c r="H147" s="206">
        <v>1698</v>
      </c>
      <c r="I147" s="206">
        <v>1998</v>
      </c>
      <c r="J147" s="206">
        <v>2247</v>
      </c>
      <c r="M147">
        <f t="shared" si="17"/>
        <v>5876</v>
      </c>
      <c r="N147">
        <f t="shared" si="27"/>
        <v>269</v>
      </c>
      <c r="O147">
        <f t="shared" si="27"/>
        <v>1698</v>
      </c>
      <c r="P147">
        <f t="shared" si="27"/>
        <v>1998</v>
      </c>
      <c r="Q147">
        <f t="shared" si="27"/>
        <v>2247</v>
      </c>
      <c r="U147" t="b">
        <f t="shared" si="25"/>
        <v>1</v>
      </c>
      <c r="V147" t="b">
        <f t="shared" si="25"/>
        <v>1</v>
      </c>
      <c r="W147" t="b">
        <f t="shared" si="25"/>
        <v>1</v>
      </c>
      <c r="Z147">
        <f t="shared" si="21"/>
        <v>0</v>
      </c>
      <c r="AA147">
        <f t="shared" si="21"/>
        <v>0</v>
      </c>
      <c r="AB147">
        <f t="shared" si="21"/>
        <v>0</v>
      </c>
      <c r="AD147" t="b">
        <f t="shared" si="23"/>
        <v>0</v>
      </c>
      <c r="AI147">
        <f t="shared" si="24"/>
        <v>39</v>
      </c>
      <c r="AO147">
        <f t="shared" si="22"/>
        <v>0.28897208985704559</v>
      </c>
      <c r="AP147">
        <f t="shared" si="22"/>
        <v>0.34002722940776037</v>
      </c>
      <c r="AQ147">
        <f t="shared" si="22"/>
        <v>0.38240299523485366</v>
      </c>
      <c r="AS147">
        <f t="shared" si="26"/>
        <v>3.7262872628726289E-2</v>
      </c>
    </row>
    <row r="148" spans="5:45" ht="18" thickBot="1">
      <c r="E148" s="206">
        <v>5901</v>
      </c>
      <c r="F148" s="206">
        <v>5950</v>
      </c>
      <c r="G148" s="205">
        <v>230</v>
      </c>
      <c r="H148" s="206">
        <v>1712</v>
      </c>
      <c r="I148" s="206">
        <v>2015</v>
      </c>
      <c r="J148" s="206">
        <v>2267</v>
      </c>
      <c r="M148">
        <f t="shared" si="17"/>
        <v>5926</v>
      </c>
      <c r="N148">
        <f t="shared" si="27"/>
        <v>269</v>
      </c>
      <c r="O148">
        <f t="shared" si="27"/>
        <v>1712</v>
      </c>
      <c r="P148">
        <f t="shared" si="27"/>
        <v>2015</v>
      </c>
      <c r="Q148">
        <f t="shared" si="27"/>
        <v>2267</v>
      </c>
      <c r="U148" t="b">
        <f t="shared" si="25"/>
        <v>1</v>
      </c>
      <c r="V148" t="b">
        <f t="shared" si="25"/>
        <v>1</v>
      </c>
      <c r="W148" t="b">
        <f t="shared" si="25"/>
        <v>1</v>
      </c>
      <c r="Z148">
        <f t="shared" si="21"/>
        <v>0</v>
      </c>
      <c r="AA148">
        <f t="shared" si="21"/>
        <v>0</v>
      </c>
      <c r="AB148">
        <f t="shared" si="21"/>
        <v>0</v>
      </c>
      <c r="AD148" t="b">
        <f t="shared" si="23"/>
        <v>0</v>
      </c>
      <c r="AI148">
        <f t="shared" si="24"/>
        <v>39</v>
      </c>
      <c r="AO148">
        <f t="shared" si="22"/>
        <v>0.28889638879514007</v>
      </c>
      <c r="AP148">
        <f t="shared" si="22"/>
        <v>0.34002699966250421</v>
      </c>
      <c r="AQ148">
        <f t="shared" si="22"/>
        <v>0.38255146810664864</v>
      </c>
      <c r="AS148">
        <f t="shared" si="26"/>
        <v>3.6041939711664479E-2</v>
      </c>
    </row>
    <row r="149" spans="5:45" ht="18" thickBot="1">
      <c r="E149" s="206">
        <v>5951</v>
      </c>
      <c r="F149" s="206">
        <v>6000</v>
      </c>
      <c r="G149" s="205">
        <v>229</v>
      </c>
      <c r="H149" s="206">
        <v>1727</v>
      </c>
      <c r="I149" s="206">
        <v>2032</v>
      </c>
      <c r="J149" s="206">
        <v>2286</v>
      </c>
      <c r="M149">
        <f t="shared" si="17"/>
        <v>5976</v>
      </c>
      <c r="N149">
        <f t="shared" si="27"/>
        <v>268</v>
      </c>
      <c r="O149">
        <f t="shared" si="27"/>
        <v>1727</v>
      </c>
      <c r="P149">
        <f t="shared" si="27"/>
        <v>2032</v>
      </c>
      <c r="Q149">
        <f t="shared" si="27"/>
        <v>2286</v>
      </c>
      <c r="U149" t="b">
        <f t="shared" si="25"/>
        <v>1</v>
      </c>
      <c r="V149" t="b">
        <f t="shared" si="25"/>
        <v>1</v>
      </c>
      <c r="W149" t="b">
        <f t="shared" si="25"/>
        <v>1</v>
      </c>
      <c r="Z149">
        <f t="shared" si="21"/>
        <v>0</v>
      </c>
      <c r="AA149">
        <f t="shared" si="21"/>
        <v>0</v>
      </c>
      <c r="AB149">
        <f t="shared" si="21"/>
        <v>0</v>
      </c>
      <c r="AD149" t="b">
        <f t="shared" si="23"/>
        <v>0</v>
      </c>
      <c r="AI149">
        <f t="shared" si="24"/>
        <v>39</v>
      </c>
      <c r="AO149">
        <f t="shared" si="22"/>
        <v>0.28898929049531458</v>
      </c>
      <c r="AP149">
        <f t="shared" si="22"/>
        <v>0.34002677376171353</v>
      </c>
      <c r="AQ149">
        <f t="shared" si="22"/>
        <v>0.38253012048192769</v>
      </c>
      <c r="AS149">
        <f t="shared" si="26"/>
        <v>3.553299492385787E-2</v>
      </c>
    </row>
    <row r="150" spans="5:45" ht="18" thickBot="1">
      <c r="E150" s="206">
        <v>6001</v>
      </c>
      <c r="F150" s="206">
        <v>6050</v>
      </c>
      <c r="G150" s="205">
        <v>229</v>
      </c>
      <c r="H150" s="206">
        <v>1741</v>
      </c>
      <c r="I150" s="206">
        <v>2049</v>
      </c>
      <c r="J150" s="206">
        <v>2305</v>
      </c>
      <c r="M150">
        <f t="shared" si="17"/>
        <v>6026</v>
      </c>
      <c r="N150">
        <f t="shared" ref="N150:Q169" si="28">ROUND(IF($M150&lt;N$25,$M150*N$22,0)+IF($M150=N$25,N$24,0)+IF(AND($M150&gt;N$25,$M150&lt;=N$26),N$24 - (($M150-N$25)*N$23),0),0)</f>
        <v>268</v>
      </c>
      <c r="O150">
        <f t="shared" si="28"/>
        <v>1741</v>
      </c>
      <c r="P150">
        <f t="shared" si="28"/>
        <v>2049</v>
      </c>
      <c r="Q150">
        <f t="shared" si="28"/>
        <v>2305</v>
      </c>
      <c r="U150" t="b">
        <f t="shared" si="25"/>
        <v>1</v>
      </c>
      <c r="V150" t="b">
        <f t="shared" si="25"/>
        <v>1</v>
      </c>
      <c r="W150" t="b">
        <f t="shared" si="25"/>
        <v>1</v>
      </c>
      <c r="Z150">
        <f t="shared" si="21"/>
        <v>0</v>
      </c>
      <c r="AA150">
        <f t="shared" si="21"/>
        <v>0</v>
      </c>
      <c r="AB150">
        <f t="shared" si="21"/>
        <v>0</v>
      </c>
      <c r="AD150" t="b">
        <f t="shared" si="23"/>
        <v>0</v>
      </c>
      <c r="AI150">
        <f t="shared" si="24"/>
        <v>39</v>
      </c>
      <c r="AO150">
        <f t="shared" si="22"/>
        <v>0.28891470295386656</v>
      </c>
      <c r="AP150">
        <f t="shared" si="22"/>
        <v>0.34002655160969136</v>
      </c>
      <c r="AQ150">
        <f t="shared" si="22"/>
        <v>0.3825091271158314</v>
      </c>
      <c r="AS150">
        <f t="shared" si="26"/>
        <v>3.4440344403444033E-2</v>
      </c>
    </row>
    <row r="151" spans="5:45" ht="18" thickBot="1">
      <c r="E151" s="206">
        <v>6051</v>
      </c>
      <c r="F151" s="206">
        <v>6100</v>
      </c>
      <c r="G151" s="205">
        <v>229</v>
      </c>
      <c r="H151" s="206">
        <v>1756</v>
      </c>
      <c r="I151" s="206">
        <v>2066</v>
      </c>
      <c r="J151" s="206">
        <v>2324</v>
      </c>
      <c r="M151">
        <f t="shared" si="17"/>
        <v>6076</v>
      </c>
      <c r="N151">
        <f t="shared" si="28"/>
        <v>267</v>
      </c>
      <c r="O151">
        <f t="shared" si="28"/>
        <v>1756</v>
      </c>
      <c r="P151">
        <f t="shared" si="28"/>
        <v>2066</v>
      </c>
      <c r="Q151">
        <f t="shared" si="28"/>
        <v>2324</v>
      </c>
      <c r="U151" t="b">
        <f t="shared" si="25"/>
        <v>1</v>
      </c>
      <c r="V151" t="b">
        <f t="shared" si="25"/>
        <v>1</v>
      </c>
      <c r="W151" t="b">
        <f t="shared" si="25"/>
        <v>1</v>
      </c>
      <c r="Z151">
        <f t="shared" si="21"/>
        <v>0</v>
      </c>
      <c r="AA151">
        <f t="shared" si="21"/>
        <v>0</v>
      </c>
      <c r="AB151">
        <f t="shared" si="21"/>
        <v>0</v>
      </c>
      <c r="AD151" t="b">
        <f t="shared" si="23"/>
        <v>0</v>
      </c>
      <c r="AI151">
        <f t="shared" si="24"/>
        <v>38</v>
      </c>
      <c r="AO151">
        <f t="shared" si="22"/>
        <v>0.28900592495062544</v>
      </c>
      <c r="AP151">
        <f t="shared" si="22"/>
        <v>0.34002633311389074</v>
      </c>
      <c r="AQ151">
        <f t="shared" si="22"/>
        <v>0.38248847926267282</v>
      </c>
      <c r="AS151">
        <f t="shared" si="26"/>
        <v>3.3412887828162291E-2</v>
      </c>
    </row>
    <row r="152" spans="5:45" ht="18" thickBot="1">
      <c r="E152" s="206">
        <v>6101</v>
      </c>
      <c r="F152" s="206">
        <v>6150</v>
      </c>
      <c r="G152" s="205">
        <v>228</v>
      </c>
      <c r="H152" s="206">
        <v>1770</v>
      </c>
      <c r="I152" s="206">
        <v>2083</v>
      </c>
      <c r="J152" s="206">
        <v>2343</v>
      </c>
      <c r="M152">
        <f t="shared" si="17"/>
        <v>6126</v>
      </c>
      <c r="N152">
        <f t="shared" si="28"/>
        <v>267</v>
      </c>
      <c r="O152">
        <f t="shared" si="28"/>
        <v>1770</v>
      </c>
      <c r="P152">
        <f t="shared" si="28"/>
        <v>2083</v>
      </c>
      <c r="Q152">
        <f t="shared" si="28"/>
        <v>2343</v>
      </c>
      <c r="U152" t="b">
        <f t="shared" si="25"/>
        <v>1</v>
      </c>
      <c r="V152" t="b">
        <f t="shared" si="25"/>
        <v>1</v>
      </c>
      <c r="W152" t="b">
        <f t="shared" si="25"/>
        <v>1</v>
      </c>
      <c r="Z152">
        <f t="shared" si="21"/>
        <v>0</v>
      </c>
      <c r="AA152">
        <f t="shared" si="21"/>
        <v>0</v>
      </c>
      <c r="AB152">
        <f t="shared" si="21"/>
        <v>0</v>
      </c>
      <c r="AD152" t="b">
        <f t="shared" si="23"/>
        <v>0</v>
      </c>
      <c r="AI152">
        <f t="shared" si="24"/>
        <v>39</v>
      </c>
      <c r="AO152">
        <f t="shared" si="22"/>
        <v>0.2889324191968658</v>
      </c>
      <c r="AP152">
        <f t="shared" si="22"/>
        <v>0.34002611818478617</v>
      </c>
      <c r="AQ152">
        <f t="shared" si="22"/>
        <v>0.38246816846229187</v>
      </c>
      <c r="AS152">
        <f t="shared" si="26"/>
        <v>3.3024333719582848E-2</v>
      </c>
    </row>
    <row r="153" spans="5:45" ht="18" thickBot="1">
      <c r="E153" s="206">
        <v>6151</v>
      </c>
      <c r="F153" s="206">
        <v>6200</v>
      </c>
      <c r="G153" s="205">
        <v>228</v>
      </c>
      <c r="H153" s="206">
        <v>1785</v>
      </c>
      <c r="I153" s="206">
        <v>2100</v>
      </c>
      <c r="J153" s="206">
        <v>2362</v>
      </c>
      <c r="M153">
        <f t="shared" si="17"/>
        <v>6176</v>
      </c>
      <c r="N153">
        <f t="shared" si="28"/>
        <v>266</v>
      </c>
      <c r="O153">
        <f t="shared" si="28"/>
        <v>1785</v>
      </c>
      <c r="P153">
        <f t="shared" si="28"/>
        <v>2100</v>
      </c>
      <c r="Q153">
        <f t="shared" si="28"/>
        <v>2362</v>
      </c>
      <c r="U153" t="b">
        <f t="shared" si="25"/>
        <v>1</v>
      </c>
      <c r="V153" t="b">
        <f t="shared" si="25"/>
        <v>1</v>
      </c>
      <c r="W153" t="b">
        <f t="shared" si="25"/>
        <v>1</v>
      </c>
      <c r="Z153">
        <f t="shared" si="21"/>
        <v>0</v>
      </c>
      <c r="AA153">
        <f t="shared" si="21"/>
        <v>0</v>
      </c>
      <c r="AB153">
        <f t="shared" si="21"/>
        <v>0</v>
      </c>
      <c r="AD153" t="b">
        <f t="shared" si="23"/>
        <v>0</v>
      </c>
      <c r="AI153">
        <f t="shared" si="24"/>
        <v>38</v>
      </c>
      <c r="AO153">
        <f t="shared" si="22"/>
        <v>0.28902202072538863</v>
      </c>
      <c r="AP153">
        <f t="shared" si="22"/>
        <v>0.34002590673575128</v>
      </c>
      <c r="AQ153">
        <f t="shared" si="22"/>
        <v>0.38244818652849744</v>
      </c>
      <c r="AS153">
        <f t="shared" si="26"/>
        <v>3.2094594594594593E-2</v>
      </c>
    </row>
    <row r="154" spans="5:45" ht="18" thickBot="1">
      <c r="E154" s="206">
        <v>6201</v>
      </c>
      <c r="F154" s="206">
        <v>6250</v>
      </c>
      <c r="G154" s="205">
        <v>227</v>
      </c>
      <c r="H154" s="206">
        <v>1799</v>
      </c>
      <c r="I154" s="206">
        <v>2117</v>
      </c>
      <c r="J154" s="206">
        <v>2381</v>
      </c>
      <c r="M154">
        <f t="shared" si="17"/>
        <v>6226</v>
      </c>
      <c r="N154">
        <f t="shared" si="28"/>
        <v>265</v>
      </c>
      <c r="O154">
        <f t="shared" si="28"/>
        <v>1799</v>
      </c>
      <c r="P154">
        <f t="shared" si="28"/>
        <v>2117</v>
      </c>
      <c r="Q154">
        <f t="shared" si="28"/>
        <v>2381</v>
      </c>
      <c r="U154" t="b">
        <f t="shared" si="25"/>
        <v>1</v>
      </c>
      <c r="V154" t="b">
        <f t="shared" si="25"/>
        <v>1</v>
      </c>
      <c r="W154" t="b">
        <f t="shared" si="25"/>
        <v>1</v>
      </c>
      <c r="Z154">
        <f t="shared" si="21"/>
        <v>0</v>
      </c>
      <c r="AA154">
        <f t="shared" si="21"/>
        <v>0</v>
      </c>
      <c r="AB154">
        <f t="shared" si="21"/>
        <v>0</v>
      </c>
      <c r="AD154" t="b">
        <f t="shared" si="23"/>
        <v>0</v>
      </c>
      <c r="AI154">
        <f t="shared" si="24"/>
        <v>38</v>
      </c>
      <c r="AO154">
        <f t="shared" si="22"/>
        <v>0.28894956633472535</v>
      </c>
      <c r="AP154">
        <f t="shared" si="22"/>
        <v>0.34002569868294252</v>
      </c>
      <c r="AQ154">
        <f t="shared" si="22"/>
        <v>0.38242852553806617</v>
      </c>
      <c r="AS154">
        <f t="shared" si="26"/>
        <v>3.1763417305585982E-2</v>
      </c>
    </row>
    <row r="155" spans="5:45" ht="18" thickBot="1">
      <c r="E155" s="206">
        <v>6251</v>
      </c>
      <c r="F155" s="206">
        <v>6300</v>
      </c>
      <c r="G155" s="205">
        <v>227</v>
      </c>
      <c r="H155" s="206">
        <v>1814</v>
      </c>
      <c r="I155" s="206">
        <v>2134</v>
      </c>
      <c r="J155" s="206">
        <v>2400</v>
      </c>
      <c r="M155">
        <f t="shared" si="17"/>
        <v>6276</v>
      </c>
      <c r="N155">
        <f t="shared" si="28"/>
        <v>265</v>
      </c>
      <c r="O155">
        <f t="shared" si="28"/>
        <v>1813</v>
      </c>
      <c r="P155">
        <f t="shared" si="28"/>
        <v>2134</v>
      </c>
      <c r="Q155">
        <f t="shared" si="28"/>
        <v>2400</v>
      </c>
      <c r="U155" t="b">
        <f t="shared" si="25"/>
        <v>0</v>
      </c>
      <c r="V155" t="b">
        <f t="shared" si="25"/>
        <v>1</v>
      </c>
      <c r="W155" t="b">
        <f t="shared" si="25"/>
        <v>1</v>
      </c>
      <c r="Z155">
        <f t="shared" si="21"/>
        <v>-1</v>
      </c>
      <c r="AA155">
        <f t="shared" si="21"/>
        <v>0</v>
      </c>
      <c r="AB155">
        <f t="shared" si="21"/>
        <v>0</v>
      </c>
      <c r="AD155" t="b">
        <f t="shared" si="23"/>
        <v>0</v>
      </c>
      <c r="AI155">
        <f t="shared" si="24"/>
        <v>38</v>
      </c>
      <c r="AO155">
        <f t="shared" si="22"/>
        <v>0.28903760356915231</v>
      </c>
      <c r="AP155">
        <f t="shared" si="22"/>
        <v>0.340025493945188</v>
      </c>
      <c r="AQ155">
        <f t="shared" si="22"/>
        <v>0.38240917782026768</v>
      </c>
      <c r="AS155">
        <f t="shared" si="26"/>
        <v>3.0916844349680169E-2</v>
      </c>
    </row>
    <row r="156" spans="5:45" ht="18" thickBot="1">
      <c r="E156" s="206">
        <v>6301</v>
      </c>
      <c r="F156" s="206">
        <v>6350</v>
      </c>
      <c r="G156" s="205">
        <v>226</v>
      </c>
      <c r="H156" s="206">
        <v>1828</v>
      </c>
      <c r="I156" s="206">
        <v>2151</v>
      </c>
      <c r="J156" s="206">
        <v>2420</v>
      </c>
      <c r="M156">
        <f t="shared" si="17"/>
        <v>6326</v>
      </c>
      <c r="N156">
        <f t="shared" si="28"/>
        <v>264</v>
      </c>
      <c r="O156">
        <f t="shared" si="28"/>
        <v>1828</v>
      </c>
      <c r="P156">
        <f t="shared" si="28"/>
        <v>2151</v>
      </c>
      <c r="Q156">
        <f t="shared" si="28"/>
        <v>2420</v>
      </c>
      <c r="U156" t="b">
        <f t="shared" si="25"/>
        <v>1</v>
      </c>
      <c r="V156" t="b">
        <f t="shared" si="25"/>
        <v>1</v>
      </c>
      <c r="W156" t="b">
        <f t="shared" si="25"/>
        <v>1</v>
      </c>
      <c r="Z156">
        <f t="shared" si="21"/>
        <v>0</v>
      </c>
      <c r="AA156">
        <f t="shared" si="21"/>
        <v>0</v>
      </c>
      <c r="AB156">
        <f t="shared" si="21"/>
        <v>0</v>
      </c>
      <c r="AD156" t="b">
        <f t="shared" si="23"/>
        <v>0</v>
      </c>
      <c r="AI156">
        <f t="shared" si="24"/>
        <v>38</v>
      </c>
      <c r="AO156">
        <f t="shared" si="22"/>
        <v>0.28896617135630731</v>
      </c>
      <c r="AP156">
        <f t="shared" si="22"/>
        <v>0.34002529244388241</v>
      </c>
      <c r="AQ156">
        <f t="shared" si="22"/>
        <v>0.38254821372115083</v>
      </c>
      <c r="AS156">
        <f t="shared" si="26"/>
        <v>3.0633437175493251E-2</v>
      </c>
    </row>
    <row r="157" spans="5:45" ht="18" thickBot="1">
      <c r="E157" s="206">
        <v>6351</v>
      </c>
      <c r="F157" s="206">
        <v>6400</v>
      </c>
      <c r="G157" s="205">
        <v>226</v>
      </c>
      <c r="H157" s="206">
        <v>1843</v>
      </c>
      <c r="I157" s="206">
        <v>2168</v>
      </c>
      <c r="J157" s="206">
        <v>2439</v>
      </c>
      <c r="M157">
        <f t="shared" si="17"/>
        <v>6376</v>
      </c>
      <c r="N157">
        <f t="shared" si="28"/>
        <v>264</v>
      </c>
      <c r="O157">
        <f t="shared" si="28"/>
        <v>1842</v>
      </c>
      <c r="P157">
        <f t="shared" si="28"/>
        <v>2168</v>
      </c>
      <c r="Q157">
        <f t="shared" si="28"/>
        <v>2439</v>
      </c>
      <c r="U157" t="b">
        <f t="shared" si="25"/>
        <v>0</v>
      </c>
      <c r="V157" t="b">
        <f t="shared" si="25"/>
        <v>1</v>
      </c>
      <c r="W157" t="b">
        <f t="shared" si="25"/>
        <v>1</v>
      </c>
      <c r="Z157">
        <f t="shared" si="21"/>
        <v>-1</v>
      </c>
      <c r="AA157">
        <f t="shared" si="21"/>
        <v>0</v>
      </c>
      <c r="AB157">
        <f t="shared" si="21"/>
        <v>0</v>
      </c>
      <c r="AD157" t="b">
        <f t="shared" si="23"/>
        <v>0</v>
      </c>
      <c r="AI157">
        <f t="shared" si="24"/>
        <v>38</v>
      </c>
      <c r="AO157">
        <f t="shared" si="22"/>
        <v>0.28905269761606023</v>
      </c>
      <c r="AP157">
        <f t="shared" si="22"/>
        <v>0.34002509410288584</v>
      </c>
      <c r="AQ157">
        <f t="shared" si="22"/>
        <v>0.38252823086574655</v>
      </c>
      <c r="AS157">
        <f t="shared" si="26"/>
        <v>2.9858299595141701E-2</v>
      </c>
    </row>
    <row r="158" spans="5:45" ht="18" thickBot="1">
      <c r="E158" s="206">
        <v>6401</v>
      </c>
      <c r="F158" s="206">
        <v>6450</v>
      </c>
      <c r="G158" s="205">
        <v>225</v>
      </c>
      <c r="H158" s="206">
        <v>1857</v>
      </c>
      <c r="I158" s="206">
        <v>2185</v>
      </c>
      <c r="J158" s="206">
        <v>2458</v>
      </c>
      <c r="M158">
        <f t="shared" si="17"/>
        <v>6426</v>
      </c>
      <c r="N158">
        <f t="shared" si="28"/>
        <v>263</v>
      </c>
      <c r="O158">
        <f t="shared" si="28"/>
        <v>1857</v>
      </c>
      <c r="P158">
        <f t="shared" si="28"/>
        <v>2185</v>
      </c>
      <c r="Q158">
        <f t="shared" si="28"/>
        <v>2458</v>
      </c>
      <c r="U158" t="b">
        <f t="shared" si="25"/>
        <v>1</v>
      </c>
      <c r="V158" t="b">
        <f t="shared" si="25"/>
        <v>1</v>
      </c>
      <c r="W158" t="b">
        <f t="shared" si="25"/>
        <v>1</v>
      </c>
      <c r="Z158">
        <f t="shared" si="21"/>
        <v>0</v>
      </c>
      <c r="AA158">
        <f t="shared" si="21"/>
        <v>0</v>
      </c>
      <c r="AB158">
        <f t="shared" si="21"/>
        <v>0</v>
      </c>
      <c r="AD158" t="b">
        <f t="shared" si="23"/>
        <v>0</v>
      </c>
      <c r="AI158">
        <f t="shared" si="24"/>
        <v>38</v>
      </c>
      <c r="AO158">
        <f t="shared" si="22"/>
        <v>0.28898225957049484</v>
      </c>
      <c r="AP158">
        <f t="shared" si="22"/>
        <v>0.34002489884842824</v>
      </c>
      <c r="AQ158">
        <f t="shared" si="22"/>
        <v>0.38250855897914721</v>
      </c>
      <c r="AS158">
        <f t="shared" si="26"/>
        <v>2.9615004935834157E-2</v>
      </c>
    </row>
    <row r="159" spans="5:45" ht="18" thickBot="1">
      <c r="E159" s="206">
        <v>6451</v>
      </c>
      <c r="F159" s="206">
        <v>6500</v>
      </c>
      <c r="G159" s="205">
        <v>225</v>
      </c>
      <c r="H159" s="206">
        <v>1871</v>
      </c>
      <c r="I159" s="206">
        <v>2202</v>
      </c>
      <c r="J159" s="206">
        <v>2477</v>
      </c>
      <c r="M159">
        <f t="shared" ref="M159:M222" si="29">ROUND(AVERAGE(E159:F159),0)</f>
        <v>6476</v>
      </c>
      <c r="N159">
        <f t="shared" si="28"/>
        <v>263</v>
      </c>
      <c r="O159">
        <f t="shared" si="28"/>
        <v>1871</v>
      </c>
      <c r="P159">
        <f t="shared" si="28"/>
        <v>2202</v>
      </c>
      <c r="Q159">
        <f t="shared" si="28"/>
        <v>2477</v>
      </c>
      <c r="U159" t="b">
        <f t="shared" si="25"/>
        <v>1</v>
      </c>
      <c r="V159" t="b">
        <f t="shared" si="25"/>
        <v>1</v>
      </c>
      <c r="W159" t="b">
        <f t="shared" si="25"/>
        <v>1</v>
      </c>
      <c r="Z159">
        <f t="shared" si="21"/>
        <v>0</v>
      </c>
      <c r="AA159">
        <f t="shared" si="21"/>
        <v>0</v>
      </c>
      <c r="AB159">
        <f t="shared" si="21"/>
        <v>0</v>
      </c>
      <c r="AD159" t="b">
        <f t="shared" si="23"/>
        <v>0</v>
      </c>
      <c r="AI159">
        <f t="shared" si="24"/>
        <v>38</v>
      </c>
      <c r="AO159">
        <f t="shared" si="22"/>
        <v>0.28891290920321183</v>
      </c>
      <c r="AP159">
        <f t="shared" si="22"/>
        <v>0.3400247066090179</v>
      </c>
      <c r="AQ159">
        <f t="shared" si="22"/>
        <v>0.38248919085855465</v>
      </c>
      <c r="AS159">
        <f t="shared" si="26"/>
        <v>2.8901734104046242E-2</v>
      </c>
    </row>
    <row r="160" spans="5:45" ht="18" thickBot="1">
      <c r="E160" s="206">
        <v>6501</v>
      </c>
      <c r="F160" s="206">
        <v>6550</v>
      </c>
      <c r="G160" s="205">
        <v>224</v>
      </c>
      <c r="H160" s="206">
        <v>1886</v>
      </c>
      <c r="I160" s="206">
        <v>2219</v>
      </c>
      <c r="J160" s="206">
        <v>2496</v>
      </c>
      <c r="M160">
        <f t="shared" si="29"/>
        <v>6526</v>
      </c>
      <c r="N160">
        <f t="shared" si="28"/>
        <v>262</v>
      </c>
      <c r="O160">
        <f t="shared" si="28"/>
        <v>1886</v>
      </c>
      <c r="P160">
        <f t="shared" si="28"/>
        <v>2219</v>
      </c>
      <c r="Q160">
        <f t="shared" si="28"/>
        <v>2496</v>
      </c>
      <c r="U160" t="b">
        <f t="shared" si="25"/>
        <v>1</v>
      </c>
      <c r="V160" t="b">
        <f t="shared" si="25"/>
        <v>1</v>
      </c>
      <c r="W160" t="b">
        <f t="shared" si="25"/>
        <v>1</v>
      </c>
      <c r="Z160">
        <f t="shared" si="21"/>
        <v>0</v>
      </c>
      <c r="AA160">
        <f t="shared" si="21"/>
        <v>0</v>
      </c>
      <c r="AB160">
        <f t="shared" si="21"/>
        <v>0</v>
      </c>
      <c r="AD160" t="b">
        <f t="shared" si="23"/>
        <v>0</v>
      </c>
      <c r="AI160">
        <f t="shared" si="24"/>
        <v>38</v>
      </c>
      <c r="AO160">
        <f t="shared" si="22"/>
        <v>0.28899785473490652</v>
      </c>
      <c r="AP160">
        <f t="shared" si="22"/>
        <v>0.34002451731535399</v>
      </c>
      <c r="AQ160">
        <f t="shared" si="22"/>
        <v>0.38247011952191234</v>
      </c>
      <c r="AS160">
        <f t="shared" si="26"/>
        <v>2.8692380056444027E-2</v>
      </c>
    </row>
    <row r="161" spans="5:45" ht="18" thickBot="1">
      <c r="E161" s="206">
        <v>6551</v>
      </c>
      <c r="F161" s="206">
        <v>6600</v>
      </c>
      <c r="G161" s="205">
        <v>224</v>
      </c>
      <c r="H161" s="208">
        <v>1900</v>
      </c>
      <c r="I161" s="206">
        <v>2236</v>
      </c>
      <c r="J161" s="206">
        <v>2515</v>
      </c>
      <c r="M161">
        <f t="shared" si="29"/>
        <v>6576</v>
      </c>
      <c r="N161">
        <f t="shared" si="28"/>
        <v>262</v>
      </c>
      <c r="O161">
        <f t="shared" si="28"/>
        <v>1900</v>
      </c>
      <c r="P161">
        <f t="shared" si="28"/>
        <v>2236</v>
      </c>
      <c r="Q161">
        <f t="shared" si="28"/>
        <v>2515</v>
      </c>
      <c r="U161" t="b">
        <f t="shared" si="25"/>
        <v>1</v>
      </c>
      <c r="V161" t="b">
        <f t="shared" si="25"/>
        <v>1</v>
      </c>
      <c r="W161" t="b">
        <f t="shared" si="25"/>
        <v>1</v>
      </c>
      <c r="Z161">
        <f t="shared" si="21"/>
        <v>0</v>
      </c>
      <c r="AA161">
        <f t="shared" si="21"/>
        <v>0</v>
      </c>
      <c r="AB161">
        <f t="shared" si="21"/>
        <v>0</v>
      </c>
      <c r="AD161" t="b">
        <f t="shared" si="23"/>
        <v>0</v>
      </c>
      <c r="AI161">
        <f t="shared" si="24"/>
        <v>38</v>
      </c>
      <c r="AO161">
        <f t="shared" si="22"/>
        <v>0.28892944038929441</v>
      </c>
      <c r="AP161">
        <f t="shared" si="22"/>
        <v>0.34002433090024331</v>
      </c>
      <c r="AQ161">
        <f t="shared" si="22"/>
        <v>0.38245133819951338</v>
      </c>
      <c r="AS161">
        <f t="shared" si="26"/>
        <v>2.8033088235294119E-2</v>
      </c>
    </row>
    <row r="162" spans="5:45" ht="18" thickBot="1">
      <c r="E162" s="206">
        <v>6601</v>
      </c>
      <c r="F162" s="206">
        <v>6650</v>
      </c>
      <c r="G162" s="205">
        <v>224</v>
      </c>
      <c r="H162" s="206">
        <v>1887</v>
      </c>
      <c r="I162" s="206">
        <v>2253</v>
      </c>
      <c r="J162" s="206">
        <v>2534</v>
      </c>
      <c r="M162">
        <f t="shared" si="29"/>
        <v>6626</v>
      </c>
      <c r="N162">
        <f t="shared" si="28"/>
        <v>261</v>
      </c>
      <c r="O162">
        <f t="shared" si="28"/>
        <v>1898</v>
      </c>
      <c r="P162">
        <f t="shared" si="28"/>
        <v>2253</v>
      </c>
      <c r="Q162">
        <f t="shared" si="28"/>
        <v>2534</v>
      </c>
      <c r="V162" t="b">
        <f t="shared" ref="V162:W214" si="30">P162=I162</f>
        <v>1</v>
      </c>
      <c r="W162" t="b">
        <f t="shared" si="30"/>
        <v>1</v>
      </c>
      <c r="AA162">
        <f t="shared" si="21"/>
        <v>0</v>
      </c>
      <c r="AB162">
        <f t="shared" si="21"/>
        <v>0</v>
      </c>
      <c r="AD162" t="b">
        <f t="shared" si="23"/>
        <v>0</v>
      </c>
      <c r="AE162" t="b">
        <f>O162=H162</f>
        <v>0</v>
      </c>
      <c r="AI162">
        <f t="shared" si="24"/>
        <v>37</v>
      </c>
      <c r="AJ162" s="96">
        <f>O162-H162</f>
        <v>11</v>
      </c>
      <c r="AP162">
        <f t="shared" si="22"/>
        <v>0.34002414729852098</v>
      </c>
      <c r="AQ162">
        <f t="shared" si="22"/>
        <v>0.38243284032598851</v>
      </c>
      <c r="AS162">
        <f t="shared" si="26"/>
        <v>2.7403414195867025E-2</v>
      </c>
    </row>
    <row r="163" spans="5:45" ht="18" thickBot="1">
      <c r="E163" s="206">
        <v>6651</v>
      </c>
      <c r="F163" s="206">
        <v>6700</v>
      </c>
      <c r="G163" s="205">
        <v>223</v>
      </c>
      <c r="H163" s="206">
        <v>1872</v>
      </c>
      <c r="I163" s="206">
        <v>2270</v>
      </c>
      <c r="J163" s="206">
        <v>2553</v>
      </c>
      <c r="M163">
        <f t="shared" si="29"/>
        <v>6676</v>
      </c>
      <c r="N163">
        <f t="shared" si="28"/>
        <v>261</v>
      </c>
      <c r="O163">
        <f t="shared" si="28"/>
        <v>1894</v>
      </c>
      <c r="P163">
        <f t="shared" si="28"/>
        <v>2270</v>
      </c>
      <c r="Q163">
        <f t="shared" si="28"/>
        <v>2553</v>
      </c>
      <c r="V163" t="b">
        <f t="shared" si="30"/>
        <v>1</v>
      </c>
      <c r="W163" t="b">
        <f t="shared" si="30"/>
        <v>1</v>
      </c>
      <c r="AA163">
        <f t="shared" si="21"/>
        <v>0</v>
      </c>
      <c r="AB163">
        <f t="shared" si="21"/>
        <v>0</v>
      </c>
      <c r="AD163" t="b">
        <f t="shared" si="23"/>
        <v>0</v>
      </c>
      <c r="AE163" t="b">
        <f t="shared" si="23"/>
        <v>0</v>
      </c>
      <c r="AI163">
        <f t="shared" si="24"/>
        <v>38</v>
      </c>
      <c r="AJ163" s="96">
        <f t="shared" si="24"/>
        <v>22</v>
      </c>
      <c r="AP163">
        <f t="shared" si="22"/>
        <v>0.34002396644697425</v>
      </c>
      <c r="AQ163">
        <f t="shared" si="22"/>
        <v>0.38241461953265427</v>
      </c>
      <c r="AS163">
        <f t="shared" si="26"/>
        <v>2.7240773286467488E-2</v>
      </c>
    </row>
    <row r="164" spans="5:45" ht="18" thickBot="1">
      <c r="E164" s="206">
        <v>6701</v>
      </c>
      <c r="F164" s="206">
        <v>6750</v>
      </c>
      <c r="G164" s="205">
        <v>223</v>
      </c>
      <c r="H164" s="206">
        <v>1858</v>
      </c>
      <c r="I164" s="206">
        <v>2287</v>
      </c>
      <c r="J164" s="206">
        <v>2573</v>
      </c>
      <c r="M164">
        <f t="shared" si="29"/>
        <v>6726</v>
      </c>
      <c r="N164">
        <f t="shared" si="28"/>
        <v>260</v>
      </c>
      <c r="O164">
        <f t="shared" si="28"/>
        <v>1890</v>
      </c>
      <c r="P164">
        <f t="shared" si="28"/>
        <v>2287</v>
      </c>
      <c r="Q164">
        <f t="shared" si="28"/>
        <v>2573</v>
      </c>
      <c r="V164" t="b">
        <f t="shared" si="30"/>
        <v>1</v>
      </c>
      <c r="W164" t="b">
        <f t="shared" si="30"/>
        <v>1</v>
      </c>
      <c r="AA164">
        <f t="shared" si="21"/>
        <v>0</v>
      </c>
      <c r="AB164">
        <f t="shared" si="21"/>
        <v>0</v>
      </c>
      <c r="AD164" t="b">
        <f t="shared" si="23"/>
        <v>0</v>
      </c>
      <c r="AE164" t="b">
        <f t="shared" si="23"/>
        <v>0</v>
      </c>
      <c r="AI164">
        <f t="shared" si="24"/>
        <v>37</v>
      </c>
      <c r="AJ164" s="96">
        <f t="shared" si="24"/>
        <v>32</v>
      </c>
      <c r="AP164">
        <f t="shared" si="22"/>
        <v>0.34002378828426999</v>
      </c>
      <c r="AQ164">
        <f t="shared" si="22"/>
        <v>0.3825453464168897</v>
      </c>
      <c r="AS164">
        <f t="shared" si="26"/>
        <v>2.6655202063628546E-2</v>
      </c>
    </row>
    <row r="165" spans="5:45" ht="18" thickBot="1">
      <c r="E165" s="206">
        <v>6751</v>
      </c>
      <c r="F165" s="206">
        <v>6800</v>
      </c>
      <c r="G165" s="205">
        <v>222</v>
      </c>
      <c r="H165" s="206">
        <v>1843</v>
      </c>
      <c r="I165" s="206">
        <v>2304</v>
      </c>
      <c r="J165" s="206">
        <v>2592</v>
      </c>
      <c r="M165">
        <f t="shared" si="29"/>
        <v>6776</v>
      </c>
      <c r="N165">
        <f t="shared" si="28"/>
        <v>260</v>
      </c>
      <c r="O165">
        <f t="shared" si="28"/>
        <v>1886</v>
      </c>
      <c r="P165">
        <f t="shared" si="28"/>
        <v>2304</v>
      </c>
      <c r="Q165">
        <f t="shared" si="28"/>
        <v>2592</v>
      </c>
      <c r="V165" t="b">
        <f t="shared" si="30"/>
        <v>1</v>
      </c>
      <c r="W165" t="b">
        <f t="shared" si="30"/>
        <v>1</v>
      </c>
      <c r="AA165">
        <f t="shared" si="21"/>
        <v>0</v>
      </c>
      <c r="AB165">
        <f t="shared" si="21"/>
        <v>0</v>
      </c>
      <c r="AD165" t="b">
        <f t="shared" si="23"/>
        <v>0</v>
      </c>
      <c r="AE165" t="b">
        <f t="shared" si="23"/>
        <v>0</v>
      </c>
      <c r="AI165">
        <f t="shared" si="24"/>
        <v>38</v>
      </c>
      <c r="AJ165" s="96">
        <f t="shared" si="24"/>
        <v>43</v>
      </c>
      <c r="AP165">
        <f t="shared" si="22"/>
        <v>0.3400236127508855</v>
      </c>
      <c r="AQ165">
        <f t="shared" si="22"/>
        <v>0.38252656434474619</v>
      </c>
      <c r="AS165">
        <f t="shared" si="26"/>
        <v>2.6515151515151516E-2</v>
      </c>
    </row>
    <row r="166" spans="5:45" ht="18" thickBot="1">
      <c r="E166" s="206">
        <v>6801</v>
      </c>
      <c r="F166" s="206">
        <v>6850</v>
      </c>
      <c r="G166" s="205">
        <v>222</v>
      </c>
      <c r="H166" s="206">
        <v>1829</v>
      </c>
      <c r="I166" s="206">
        <v>2321</v>
      </c>
      <c r="J166" s="206">
        <v>2611</v>
      </c>
      <c r="M166">
        <f t="shared" si="29"/>
        <v>6826</v>
      </c>
      <c r="N166">
        <f t="shared" si="28"/>
        <v>259</v>
      </c>
      <c r="O166">
        <f t="shared" si="28"/>
        <v>1882</v>
      </c>
      <c r="P166">
        <f t="shared" si="28"/>
        <v>2321</v>
      </c>
      <c r="Q166">
        <f t="shared" si="28"/>
        <v>2611</v>
      </c>
      <c r="V166" t="b">
        <f t="shared" si="30"/>
        <v>1</v>
      </c>
      <c r="W166" t="b">
        <f t="shared" si="30"/>
        <v>1</v>
      </c>
      <c r="AA166">
        <f t="shared" si="21"/>
        <v>0</v>
      </c>
      <c r="AB166">
        <f t="shared" si="21"/>
        <v>0</v>
      </c>
      <c r="AD166" t="b">
        <f t="shared" si="23"/>
        <v>0</v>
      </c>
      <c r="AE166" t="b">
        <f t="shared" si="23"/>
        <v>0</v>
      </c>
      <c r="AI166">
        <f t="shared" si="24"/>
        <v>37</v>
      </c>
      <c r="AJ166" s="96">
        <f t="shared" si="24"/>
        <v>53</v>
      </c>
      <c r="AP166">
        <f t="shared" si="22"/>
        <v>0.34002343978904193</v>
      </c>
      <c r="AQ166">
        <f t="shared" si="22"/>
        <v>0.38250805742748317</v>
      </c>
      <c r="AS166">
        <f t="shared" si="26"/>
        <v>2.5968672712283595E-2</v>
      </c>
    </row>
    <row r="167" spans="5:45" ht="18" thickBot="1">
      <c r="E167" s="206">
        <v>6851</v>
      </c>
      <c r="F167" s="206">
        <v>6900</v>
      </c>
      <c r="G167" s="205">
        <v>221</v>
      </c>
      <c r="H167" s="206">
        <v>1814</v>
      </c>
      <c r="I167" s="206">
        <v>2338</v>
      </c>
      <c r="J167" s="206">
        <v>2630</v>
      </c>
      <c r="M167">
        <f t="shared" si="29"/>
        <v>6876</v>
      </c>
      <c r="N167">
        <f t="shared" si="28"/>
        <v>259</v>
      </c>
      <c r="O167">
        <f t="shared" si="28"/>
        <v>1878</v>
      </c>
      <c r="P167">
        <f t="shared" si="28"/>
        <v>2338</v>
      </c>
      <c r="Q167">
        <f t="shared" si="28"/>
        <v>2630</v>
      </c>
      <c r="V167" t="b">
        <f t="shared" si="30"/>
        <v>1</v>
      </c>
      <c r="W167" t="b">
        <f t="shared" si="30"/>
        <v>1</v>
      </c>
      <c r="AA167">
        <f t="shared" si="21"/>
        <v>0</v>
      </c>
      <c r="AB167">
        <f t="shared" si="21"/>
        <v>0</v>
      </c>
      <c r="AD167" t="b">
        <f t="shared" si="23"/>
        <v>0</v>
      </c>
      <c r="AE167" t="b">
        <f t="shared" si="23"/>
        <v>0</v>
      </c>
      <c r="AI167">
        <f t="shared" si="24"/>
        <v>38</v>
      </c>
      <c r="AJ167" s="96">
        <f t="shared" si="24"/>
        <v>64</v>
      </c>
      <c r="AP167">
        <f t="shared" si="22"/>
        <v>0.34002326934264104</v>
      </c>
      <c r="AQ167">
        <f t="shared" si="22"/>
        <v>0.38248981966259454</v>
      </c>
      <c r="AS167">
        <f t="shared" si="26"/>
        <v>2.5848142164781908E-2</v>
      </c>
    </row>
    <row r="168" spans="5:45" ht="18" thickBot="1">
      <c r="E168" s="206">
        <v>6901</v>
      </c>
      <c r="F168" s="206">
        <v>6950</v>
      </c>
      <c r="G168" s="205">
        <v>221</v>
      </c>
      <c r="H168" s="206">
        <v>1800</v>
      </c>
      <c r="I168" s="206">
        <v>2355</v>
      </c>
      <c r="J168" s="206">
        <v>2649</v>
      </c>
      <c r="M168">
        <f t="shared" si="29"/>
        <v>6926</v>
      </c>
      <c r="N168">
        <f t="shared" si="28"/>
        <v>258</v>
      </c>
      <c r="O168">
        <f t="shared" si="28"/>
        <v>1875</v>
      </c>
      <c r="P168">
        <f t="shared" si="28"/>
        <v>2355</v>
      </c>
      <c r="Q168">
        <f t="shared" si="28"/>
        <v>2649</v>
      </c>
      <c r="V168" t="b">
        <f t="shared" si="30"/>
        <v>1</v>
      </c>
      <c r="W168" t="b">
        <f t="shared" si="30"/>
        <v>1</v>
      </c>
      <c r="AA168">
        <f t="shared" si="21"/>
        <v>0</v>
      </c>
      <c r="AB168">
        <f t="shared" si="21"/>
        <v>0</v>
      </c>
      <c r="AD168" t="b">
        <f t="shared" si="23"/>
        <v>0</v>
      </c>
      <c r="AE168" t="b">
        <f t="shared" si="23"/>
        <v>0</v>
      </c>
      <c r="AI168">
        <f t="shared" si="24"/>
        <v>37</v>
      </c>
      <c r="AJ168" s="96">
        <f t="shared" si="24"/>
        <v>75</v>
      </c>
      <c r="AP168">
        <f t="shared" si="22"/>
        <v>0.34002310135720476</v>
      </c>
      <c r="AQ168">
        <f t="shared" si="22"/>
        <v>0.38247184522090671</v>
      </c>
      <c r="AS168">
        <f t="shared" si="26"/>
        <v>2.5336500395882817E-2</v>
      </c>
    </row>
    <row r="169" spans="5:45" ht="18" thickBot="1">
      <c r="E169" s="206">
        <v>6951</v>
      </c>
      <c r="F169" s="206">
        <v>7000</v>
      </c>
      <c r="G169" s="205">
        <v>220</v>
      </c>
      <c r="H169" s="206">
        <v>1786</v>
      </c>
      <c r="I169" s="206">
        <v>2372</v>
      </c>
      <c r="J169" s="206">
        <v>2668</v>
      </c>
      <c r="M169">
        <f t="shared" si="29"/>
        <v>6976</v>
      </c>
      <c r="N169">
        <f t="shared" si="28"/>
        <v>257</v>
      </c>
      <c r="O169">
        <f t="shared" si="28"/>
        <v>1871</v>
      </c>
      <c r="P169">
        <f t="shared" si="28"/>
        <v>2372</v>
      </c>
      <c r="Q169">
        <f t="shared" si="28"/>
        <v>2668</v>
      </c>
      <c r="V169" t="b">
        <f t="shared" si="30"/>
        <v>1</v>
      </c>
      <c r="W169" t="b">
        <f t="shared" si="30"/>
        <v>1</v>
      </c>
      <c r="AA169">
        <f t="shared" si="21"/>
        <v>0</v>
      </c>
      <c r="AB169">
        <f t="shared" si="21"/>
        <v>0</v>
      </c>
      <c r="AD169" t="b">
        <f t="shared" si="23"/>
        <v>0</v>
      </c>
      <c r="AE169" t="b">
        <f t="shared" si="23"/>
        <v>0</v>
      </c>
      <c r="AI169">
        <f t="shared" si="24"/>
        <v>37</v>
      </c>
      <c r="AJ169" s="96">
        <f t="shared" si="24"/>
        <v>85</v>
      </c>
      <c r="AP169">
        <f t="shared" si="22"/>
        <v>0.34002293577981652</v>
      </c>
      <c r="AQ169">
        <f t="shared" si="22"/>
        <v>0.38245412844036697</v>
      </c>
      <c r="AS169">
        <f t="shared" si="26"/>
        <v>2.5232919254658384E-2</v>
      </c>
    </row>
    <row r="170" spans="5:45" ht="18" thickBot="1">
      <c r="E170" s="206">
        <v>7001</v>
      </c>
      <c r="F170" s="206">
        <v>7050</v>
      </c>
      <c r="G170" s="205">
        <v>220</v>
      </c>
      <c r="H170" s="206">
        <v>1771</v>
      </c>
      <c r="I170" s="206">
        <v>2389</v>
      </c>
      <c r="J170" s="206">
        <v>2687</v>
      </c>
      <c r="M170">
        <f t="shared" si="29"/>
        <v>7026</v>
      </c>
      <c r="N170">
        <f t="shared" ref="N170:Q189" si="31">ROUND(IF($M170&lt;N$25,$M170*N$22,0)+IF($M170=N$25,N$24,0)+IF(AND($M170&gt;N$25,$M170&lt;=N$26),N$24 - (($M170-N$25)*N$23),0),0)</f>
        <v>257</v>
      </c>
      <c r="O170">
        <f t="shared" si="31"/>
        <v>1867</v>
      </c>
      <c r="P170">
        <f t="shared" si="31"/>
        <v>2389</v>
      </c>
      <c r="Q170">
        <f t="shared" si="31"/>
        <v>2687</v>
      </c>
      <c r="V170" t="b">
        <f t="shared" si="30"/>
        <v>1</v>
      </c>
      <c r="W170" t="b">
        <f t="shared" si="30"/>
        <v>1</v>
      </c>
      <c r="AA170">
        <f t="shared" si="21"/>
        <v>0</v>
      </c>
      <c r="AB170">
        <f t="shared" si="21"/>
        <v>0</v>
      </c>
      <c r="AD170" t="b">
        <f t="shared" si="23"/>
        <v>0</v>
      </c>
      <c r="AE170" t="b">
        <f t="shared" si="23"/>
        <v>0</v>
      </c>
      <c r="AI170">
        <f t="shared" si="24"/>
        <v>37</v>
      </c>
      <c r="AJ170" s="96">
        <f t="shared" si="24"/>
        <v>96</v>
      </c>
      <c r="AP170">
        <f t="shared" si="22"/>
        <v>0.34002277255906632</v>
      </c>
      <c r="AQ170">
        <f t="shared" si="22"/>
        <v>0.38243666382009678</v>
      </c>
      <c r="AS170">
        <f t="shared" si="26"/>
        <v>2.4752475247524754E-2</v>
      </c>
    </row>
    <row r="171" spans="5:45" ht="18" thickBot="1">
      <c r="E171" s="206">
        <v>7051</v>
      </c>
      <c r="F171" s="206">
        <v>7100</v>
      </c>
      <c r="G171" s="205">
        <v>219</v>
      </c>
      <c r="H171" s="206">
        <v>1757</v>
      </c>
      <c r="I171" s="206">
        <v>2406</v>
      </c>
      <c r="J171" s="206">
        <v>2706</v>
      </c>
      <c r="M171">
        <f t="shared" si="29"/>
        <v>7076</v>
      </c>
      <c r="N171">
        <f t="shared" si="31"/>
        <v>256</v>
      </c>
      <c r="O171">
        <f t="shared" si="31"/>
        <v>1863</v>
      </c>
      <c r="P171">
        <f t="shared" si="31"/>
        <v>2406</v>
      </c>
      <c r="Q171">
        <f t="shared" si="31"/>
        <v>2706</v>
      </c>
      <c r="V171" t="b">
        <f t="shared" si="30"/>
        <v>1</v>
      </c>
      <c r="W171" t="b">
        <f t="shared" si="30"/>
        <v>1</v>
      </c>
      <c r="AA171">
        <f t="shared" si="21"/>
        <v>0</v>
      </c>
      <c r="AB171">
        <f t="shared" si="21"/>
        <v>0</v>
      </c>
      <c r="AD171" t="b">
        <f t="shared" si="23"/>
        <v>0</v>
      </c>
      <c r="AE171" t="b">
        <f t="shared" si="23"/>
        <v>0</v>
      </c>
      <c r="AI171">
        <f t="shared" si="24"/>
        <v>37</v>
      </c>
      <c r="AJ171" s="96">
        <f t="shared" si="24"/>
        <v>106</v>
      </c>
      <c r="AP171">
        <f t="shared" si="22"/>
        <v>0.3400226116449972</v>
      </c>
      <c r="AQ171">
        <f t="shared" si="22"/>
        <v>0.38241944601469757</v>
      </c>
      <c r="AS171">
        <f t="shared" si="26"/>
        <v>2.4663677130044841E-2</v>
      </c>
    </row>
    <row r="172" spans="5:45" ht="18" thickBot="1">
      <c r="E172" s="206">
        <v>7101</v>
      </c>
      <c r="F172" s="206">
        <v>7150</v>
      </c>
      <c r="G172" s="205">
        <v>219</v>
      </c>
      <c r="H172" s="206">
        <v>1742</v>
      </c>
      <c r="I172" s="206">
        <v>2423</v>
      </c>
      <c r="J172" s="206">
        <v>2726</v>
      </c>
      <c r="M172">
        <f t="shared" si="29"/>
        <v>7126</v>
      </c>
      <c r="N172">
        <f t="shared" si="31"/>
        <v>256</v>
      </c>
      <c r="O172">
        <f t="shared" si="31"/>
        <v>1859</v>
      </c>
      <c r="P172">
        <f t="shared" si="31"/>
        <v>2423</v>
      </c>
      <c r="Q172">
        <f t="shared" si="31"/>
        <v>2725</v>
      </c>
      <c r="V172" t="b">
        <f t="shared" si="30"/>
        <v>1</v>
      </c>
      <c r="W172" t="b">
        <f t="shared" si="30"/>
        <v>0</v>
      </c>
      <c r="AA172">
        <f t="shared" si="21"/>
        <v>0</v>
      </c>
      <c r="AB172">
        <f t="shared" si="21"/>
        <v>-1</v>
      </c>
      <c r="AD172" t="b">
        <f t="shared" si="23"/>
        <v>0</v>
      </c>
      <c r="AE172" t="b">
        <f t="shared" si="23"/>
        <v>0</v>
      </c>
      <c r="AI172">
        <f t="shared" si="24"/>
        <v>37</v>
      </c>
      <c r="AJ172" s="96">
        <f t="shared" si="24"/>
        <v>117</v>
      </c>
      <c r="AP172">
        <f t="shared" si="22"/>
        <v>0.34002245298905415</v>
      </c>
      <c r="AQ172">
        <f t="shared" si="22"/>
        <v>0.38254280101038451</v>
      </c>
      <c r="AS172">
        <f t="shared" si="26"/>
        <v>2.4211298606016139E-2</v>
      </c>
    </row>
    <row r="173" spans="5:45" ht="18" thickBot="1">
      <c r="E173" s="206">
        <v>7151</v>
      </c>
      <c r="F173" s="206">
        <v>7200</v>
      </c>
      <c r="G173" s="205">
        <v>218</v>
      </c>
      <c r="H173" s="206">
        <v>1728</v>
      </c>
      <c r="I173" s="206">
        <v>2440</v>
      </c>
      <c r="J173" s="206">
        <v>2745</v>
      </c>
      <c r="M173">
        <f t="shared" si="29"/>
        <v>7176</v>
      </c>
      <c r="N173">
        <f t="shared" si="31"/>
        <v>255</v>
      </c>
      <c r="O173">
        <f t="shared" si="31"/>
        <v>1855</v>
      </c>
      <c r="P173">
        <f t="shared" si="31"/>
        <v>2440</v>
      </c>
      <c r="Q173">
        <f t="shared" si="31"/>
        <v>2745</v>
      </c>
      <c r="V173" t="b">
        <f t="shared" si="30"/>
        <v>1</v>
      </c>
      <c r="W173" t="b">
        <f t="shared" si="30"/>
        <v>1</v>
      </c>
      <c r="AA173">
        <f t="shared" si="21"/>
        <v>0</v>
      </c>
      <c r="AB173">
        <f t="shared" si="21"/>
        <v>0</v>
      </c>
      <c r="AD173" t="b">
        <f t="shared" si="23"/>
        <v>0</v>
      </c>
      <c r="AE173" t="b">
        <f t="shared" si="23"/>
        <v>0</v>
      </c>
      <c r="AI173">
        <f t="shared" si="24"/>
        <v>37</v>
      </c>
      <c r="AJ173" s="96">
        <f t="shared" si="24"/>
        <v>127</v>
      </c>
      <c r="AP173">
        <f t="shared" si="22"/>
        <v>0.34002229654403565</v>
      </c>
      <c r="AQ173">
        <f t="shared" si="22"/>
        <v>0.38252508361204013</v>
      </c>
      <c r="AS173">
        <f t="shared" si="26"/>
        <v>2.4135446685878963E-2</v>
      </c>
    </row>
    <row r="174" spans="5:45" ht="18" thickBot="1">
      <c r="E174" s="206">
        <v>7201</v>
      </c>
      <c r="F174" s="206">
        <v>7250</v>
      </c>
      <c r="G174" s="205">
        <v>218</v>
      </c>
      <c r="H174" s="206">
        <v>1713</v>
      </c>
      <c r="I174" s="206">
        <v>2457</v>
      </c>
      <c r="J174" s="206">
        <v>2764</v>
      </c>
      <c r="M174">
        <f t="shared" si="29"/>
        <v>7226</v>
      </c>
      <c r="N174">
        <f t="shared" si="31"/>
        <v>255</v>
      </c>
      <c r="O174">
        <f t="shared" si="31"/>
        <v>1851</v>
      </c>
      <c r="P174">
        <f t="shared" si="31"/>
        <v>2457</v>
      </c>
      <c r="Q174">
        <f t="shared" si="31"/>
        <v>2764</v>
      </c>
      <c r="V174" t="b">
        <f t="shared" si="30"/>
        <v>1</v>
      </c>
      <c r="W174" t="b">
        <f t="shared" si="30"/>
        <v>1</v>
      </c>
      <c r="AA174">
        <f t="shared" si="21"/>
        <v>0</v>
      </c>
      <c r="AB174">
        <f t="shared" si="21"/>
        <v>0</v>
      </c>
      <c r="AD174" t="b">
        <f t="shared" si="23"/>
        <v>0</v>
      </c>
      <c r="AE174" t="b">
        <f t="shared" si="23"/>
        <v>0</v>
      </c>
      <c r="AI174">
        <f t="shared" si="24"/>
        <v>37</v>
      </c>
      <c r="AJ174" s="96">
        <f t="shared" si="24"/>
        <v>138</v>
      </c>
      <c r="AP174">
        <f t="shared" si="22"/>
        <v>0.34002214226404648</v>
      </c>
      <c r="AQ174">
        <f t="shared" si="22"/>
        <v>0.382507611403266</v>
      </c>
      <c r="AS174">
        <f t="shared" si="26"/>
        <v>2.3708421797593773E-2</v>
      </c>
    </row>
    <row r="175" spans="5:45" ht="18" thickBot="1">
      <c r="E175" s="206">
        <v>7251</v>
      </c>
      <c r="F175" s="206">
        <v>7300</v>
      </c>
      <c r="G175" s="205">
        <v>218</v>
      </c>
      <c r="H175" s="206">
        <v>1699</v>
      </c>
      <c r="I175" s="206">
        <v>2474</v>
      </c>
      <c r="J175" s="206">
        <v>2783</v>
      </c>
      <c r="M175">
        <f t="shared" si="29"/>
        <v>7276</v>
      </c>
      <c r="N175">
        <f t="shared" si="31"/>
        <v>254</v>
      </c>
      <c r="O175">
        <f t="shared" si="31"/>
        <v>1847</v>
      </c>
      <c r="P175">
        <f t="shared" si="31"/>
        <v>2474</v>
      </c>
      <c r="Q175">
        <f t="shared" si="31"/>
        <v>2783</v>
      </c>
      <c r="V175" t="b">
        <f t="shared" si="30"/>
        <v>1</v>
      </c>
      <c r="W175" t="b">
        <f t="shared" si="30"/>
        <v>1</v>
      </c>
      <c r="AA175">
        <f t="shared" si="21"/>
        <v>0</v>
      </c>
      <c r="AB175">
        <f t="shared" si="21"/>
        <v>0</v>
      </c>
      <c r="AD175" t="b">
        <f t="shared" si="23"/>
        <v>0</v>
      </c>
      <c r="AE175" t="b">
        <f t="shared" si="23"/>
        <v>0</v>
      </c>
      <c r="AI175">
        <f t="shared" si="24"/>
        <v>36</v>
      </c>
      <c r="AJ175" s="96">
        <f t="shared" si="24"/>
        <v>148</v>
      </c>
      <c r="AP175">
        <f t="shared" si="22"/>
        <v>0.340021990104453</v>
      </c>
      <c r="AQ175">
        <f t="shared" si="22"/>
        <v>0.3824903793293018</v>
      </c>
      <c r="AS175">
        <f t="shared" si="26"/>
        <v>2.3296244784422809E-2</v>
      </c>
    </row>
    <row r="176" spans="5:45" ht="18" thickBot="1">
      <c r="E176" s="206">
        <v>7301</v>
      </c>
      <c r="F176" s="206">
        <v>7350</v>
      </c>
      <c r="G176" s="205">
        <v>217</v>
      </c>
      <c r="H176" s="206">
        <v>1684</v>
      </c>
      <c r="I176" s="206">
        <v>2491</v>
      </c>
      <c r="J176" s="206">
        <v>2802</v>
      </c>
      <c r="M176">
        <f t="shared" si="29"/>
        <v>7326</v>
      </c>
      <c r="N176">
        <f t="shared" si="31"/>
        <v>254</v>
      </c>
      <c r="O176">
        <f t="shared" si="31"/>
        <v>1843</v>
      </c>
      <c r="P176">
        <f t="shared" si="31"/>
        <v>2491</v>
      </c>
      <c r="Q176">
        <f t="shared" si="31"/>
        <v>2802</v>
      </c>
      <c r="V176" t="b">
        <f t="shared" si="30"/>
        <v>1</v>
      </c>
      <c r="W176" t="b">
        <f t="shared" si="30"/>
        <v>1</v>
      </c>
      <c r="AA176">
        <f t="shared" si="21"/>
        <v>0</v>
      </c>
      <c r="AB176">
        <f t="shared" si="21"/>
        <v>0</v>
      </c>
      <c r="AD176" t="b">
        <f t="shared" si="23"/>
        <v>0</v>
      </c>
      <c r="AE176" t="b">
        <f t="shared" si="23"/>
        <v>0</v>
      </c>
      <c r="AI176">
        <f t="shared" si="24"/>
        <v>37</v>
      </c>
      <c r="AJ176" s="96">
        <f t="shared" si="24"/>
        <v>159</v>
      </c>
      <c r="AP176">
        <f t="shared" si="22"/>
        <v>0.34002184002184005</v>
      </c>
      <c r="AQ176">
        <f t="shared" si="22"/>
        <v>0.38247338247338247</v>
      </c>
      <c r="AS176">
        <f t="shared" si="26"/>
        <v>2.3239917976760081E-2</v>
      </c>
    </row>
    <row r="177" spans="5:45" ht="18" thickBot="1">
      <c r="E177" s="206">
        <v>7351</v>
      </c>
      <c r="F177" s="206">
        <v>7400</v>
      </c>
      <c r="G177" s="205">
        <v>217</v>
      </c>
      <c r="H177" s="206">
        <v>1670</v>
      </c>
      <c r="I177" s="206">
        <v>2508</v>
      </c>
      <c r="J177" s="206">
        <v>2821</v>
      </c>
      <c r="M177">
        <f t="shared" si="29"/>
        <v>7376</v>
      </c>
      <c r="N177">
        <f t="shared" si="31"/>
        <v>253</v>
      </c>
      <c r="O177">
        <f t="shared" si="31"/>
        <v>1839</v>
      </c>
      <c r="P177">
        <f t="shared" si="31"/>
        <v>2508</v>
      </c>
      <c r="Q177">
        <f t="shared" si="31"/>
        <v>2821</v>
      </c>
      <c r="V177" t="b">
        <f t="shared" si="30"/>
        <v>1</v>
      </c>
      <c r="W177" t="b">
        <f t="shared" si="30"/>
        <v>1</v>
      </c>
      <c r="AA177">
        <f t="shared" si="21"/>
        <v>0</v>
      </c>
      <c r="AB177">
        <f t="shared" si="21"/>
        <v>0</v>
      </c>
      <c r="AD177" t="b">
        <f t="shared" si="23"/>
        <v>0</v>
      </c>
      <c r="AE177" t="b">
        <f t="shared" si="23"/>
        <v>0</v>
      </c>
      <c r="AI177">
        <f t="shared" si="24"/>
        <v>36</v>
      </c>
      <c r="AJ177" s="96">
        <f t="shared" si="24"/>
        <v>169</v>
      </c>
      <c r="AP177">
        <f t="shared" si="22"/>
        <v>0.34002169197396964</v>
      </c>
      <c r="AQ177">
        <f t="shared" si="22"/>
        <v>0.38245661605206072</v>
      </c>
      <c r="AS177">
        <f t="shared" si="26"/>
        <v>2.2849462365591398E-2</v>
      </c>
    </row>
    <row r="178" spans="5:45" ht="18" thickBot="1">
      <c r="E178" s="206">
        <v>7401</v>
      </c>
      <c r="F178" s="206">
        <v>7450</v>
      </c>
      <c r="G178" s="205">
        <v>216</v>
      </c>
      <c r="H178" s="206">
        <v>1656</v>
      </c>
      <c r="I178" s="206">
        <v>2525</v>
      </c>
      <c r="J178" s="206">
        <v>2840</v>
      </c>
      <c r="M178">
        <f t="shared" si="29"/>
        <v>7426</v>
      </c>
      <c r="N178">
        <f t="shared" si="31"/>
        <v>253</v>
      </c>
      <c r="O178">
        <f t="shared" si="31"/>
        <v>1836</v>
      </c>
      <c r="P178">
        <f t="shared" si="31"/>
        <v>2525</v>
      </c>
      <c r="Q178">
        <f t="shared" si="31"/>
        <v>2840</v>
      </c>
      <c r="V178" t="b">
        <f t="shared" si="30"/>
        <v>1</v>
      </c>
      <c r="W178" t="b">
        <f t="shared" si="30"/>
        <v>1</v>
      </c>
      <c r="AA178">
        <f t="shared" si="21"/>
        <v>0</v>
      </c>
      <c r="AB178">
        <f t="shared" si="21"/>
        <v>0</v>
      </c>
      <c r="AD178" t="b">
        <f t="shared" si="23"/>
        <v>0</v>
      </c>
      <c r="AE178" t="b">
        <f t="shared" si="23"/>
        <v>0</v>
      </c>
      <c r="AI178">
        <f t="shared" si="24"/>
        <v>37</v>
      </c>
      <c r="AJ178" s="96">
        <f t="shared" si="24"/>
        <v>180</v>
      </c>
      <c r="AP178">
        <f t="shared" si="22"/>
        <v>0.34002154591974143</v>
      </c>
      <c r="AQ178">
        <f t="shared" si="22"/>
        <v>0.38244007541071912</v>
      </c>
      <c r="AS178">
        <f t="shared" si="26"/>
        <v>2.280237937871778E-2</v>
      </c>
    </row>
    <row r="179" spans="5:45" ht="18" thickBot="1">
      <c r="E179" s="206">
        <v>7451</v>
      </c>
      <c r="F179" s="206">
        <v>7500</v>
      </c>
      <c r="G179" s="205">
        <v>216</v>
      </c>
      <c r="H179" s="206">
        <v>1641</v>
      </c>
      <c r="I179" s="206">
        <v>2542</v>
      </c>
      <c r="J179" s="206">
        <v>2859</v>
      </c>
      <c r="M179">
        <f t="shared" si="29"/>
        <v>7476</v>
      </c>
      <c r="N179">
        <f t="shared" si="31"/>
        <v>252</v>
      </c>
      <c r="O179">
        <f t="shared" si="31"/>
        <v>1832</v>
      </c>
      <c r="P179">
        <f t="shared" si="31"/>
        <v>2542</v>
      </c>
      <c r="Q179">
        <f t="shared" si="31"/>
        <v>2859</v>
      </c>
      <c r="V179" t="b">
        <f t="shared" si="30"/>
        <v>1</v>
      </c>
      <c r="W179" t="b">
        <f t="shared" si="30"/>
        <v>1</v>
      </c>
      <c r="AA179">
        <f t="shared" si="21"/>
        <v>0</v>
      </c>
      <c r="AB179">
        <f t="shared" si="21"/>
        <v>0</v>
      </c>
      <c r="AD179" t="b">
        <f t="shared" si="23"/>
        <v>0</v>
      </c>
      <c r="AE179" t="b">
        <f t="shared" si="23"/>
        <v>0</v>
      </c>
      <c r="AI179">
        <f t="shared" si="24"/>
        <v>36</v>
      </c>
      <c r="AJ179" s="96">
        <f t="shared" si="24"/>
        <v>191</v>
      </c>
      <c r="AP179">
        <f t="shared" si="22"/>
        <v>0.34002140181915463</v>
      </c>
      <c r="AQ179">
        <f t="shared" si="22"/>
        <v>0.38242375601926165</v>
      </c>
      <c r="AS179">
        <f t="shared" si="26"/>
        <v>2.2431729518855657E-2</v>
      </c>
    </row>
    <row r="180" spans="5:45" ht="18" thickBot="1">
      <c r="E180" s="206">
        <v>7501</v>
      </c>
      <c r="F180" s="206">
        <v>7550</v>
      </c>
      <c r="G180" s="205">
        <v>215</v>
      </c>
      <c r="H180" s="206">
        <v>1627</v>
      </c>
      <c r="I180" s="206">
        <v>2559</v>
      </c>
      <c r="J180" s="206">
        <v>2879</v>
      </c>
      <c r="M180">
        <f t="shared" si="29"/>
        <v>7526</v>
      </c>
      <c r="N180">
        <f t="shared" si="31"/>
        <v>252</v>
      </c>
      <c r="O180">
        <f t="shared" si="31"/>
        <v>1828</v>
      </c>
      <c r="P180">
        <f t="shared" si="31"/>
        <v>2559</v>
      </c>
      <c r="Q180">
        <f t="shared" si="31"/>
        <v>2878</v>
      </c>
      <c r="V180" t="b">
        <f t="shared" si="30"/>
        <v>1</v>
      </c>
      <c r="W180" t="b">
        <f t="shared" si="30"/>
        <v>0</v>
      </c>
      <c r="AA180">
        <f t="shared" si="21"/>
        <v>0</v>
      </c>
      <c r="AB180">
        <f t="shared" si="21"/>
        <v>-1</v>
      </c>
      <c r="AD180" t="b">
        <f t="shared" si="23"/>
        <v>0</v>
      </c>
      <c r="AE180" t="b">
        <f t="shared" si="23"/>
        <v>0</v>
      </c>
      <c r="AI180">
        <f t="shared" si="24"/>
        <v>37</v>
      </c>
      <c r="AJ180" s="96">
        <f t="shared" si="24"/>
        <v>201</v>
      </c>
      <c r="AP180">
        <f t="shared" si="22"/>
        <v>0.34002125963327134</v>
      </c>
      <c r="AQ180">
        <f t="shared" si="22"/>
        <v>0.38254052617592349</v>
      </c>
      <c r="AS180">
        <f t="shared" si="26"/>
        <v>2.2392834293026232E-2</v>
      </c>
    </row>
    <row r="181" spans="5:45" ht="18" thickBot="1">
      <c r="E181" s="206">
        <v>7551</v>
      </c>
      <c r="F181" s="206">
        <v>7600</v>
      </c>
      <c r="G181" s="205">
        <v>215</v>
      </c>
      <c r="H181" s="206">
        <v>1612</v>
      </c>
      <c r="I181" s="206">
        <v>2576</v>
      </c>
      <c r="J181" s="206">
        <v>2898</v>
      </c>
      <c r="M181">
        <f t="shared" si="29"/>
        <v>7576</v>
      </c>
      <c r="N181">
        <f t="shared" si="31"/>
        <v>251</v>
      </c>
      <c r="O181">
        <f t="shared" si="31"/>
        <v>1824</v>
      </c>
      <c r="P181">
        <f t="shared" si="31"/>
        <v>2576</v>
      </c>
      <c r="Q181">
        <f t="shared" si="31"/>
        <v>2898</v>
      </c>
      <c r="V181" t="b">
        <f t="shared" si="30"/>
        <v>1</v>
      </c>
      <c r="W181" t="b">
        <f t="shared" si="30"/>
        <v>1</v>
      </c>
      <c r="AA181">
        <f t="shared" si="21"/>
        <v>0</v>
      </c>
      <c r="AB181">
        <f t="shared" si="21"/>
        <v>0</v>
      </c>
      <c r="AD181" t="b">
        <f t="shared" si="23"/>
        <v>0</v>
      </c>
      <c r="AE181" t="b">
        <f t="shared" si="23"/>
        <v>0</v>
      </c>
      <c r="AI181">
        <f t="shared" si="24"/>
        <v>36</v>
      </c>
      <c r="AJ181" s="96">
        <f t="shared" si="24"/>
        <v>212</v>
      </c>
      <c r="AP181">
        <f t="shared" si="22"/>
        <v>0.34002111932418161</v>
      </c>
      <c r="AQ181">
        <f t="shared" si="22"/>
        <v>0.38252375923970433</v>
      </c>
      <c r="AS181">
        <f t="shared" si="26"/>
        <v>2.2040302267002519E-2</v>
      </c>
    </row>
    <row r="182" spans="5:45" ht="18" thickBot="1">
      <c r="E182" s="206">
        <v>7601</v>
      </c>
      <c r="F182" s="206">
        <v>7650</v>
      </c>
      <c r="G182" s="205">
        <v>214</v>
      </c>
      <c r="H182" s="206">
        <v>1598</v>
      </c>
      <c r="I182" s="206">
        <v>2593</v>
      </c>
      <c r="J182" s="206">
        <v>2917</v>
      </c>
      <c r="M182">
        <f t="shared" si="29"/>
        <v>7626</v>
      </c>
      <c r="N182">
        <f t="shared" si="31"/>
        <v>250</v>
      </c>
      <c r="O182">
        <f t="shared" si="31"/>
        <v>1820</v>
      </c>
      <c r="P182">
        <f t="shared" si="31"/>
        <v>2593</v>
      </c>
      <c r="Q182">
        <f t="shared" si="31"/>
        <v>2917</v>
      </c>
      <c r="V182" t="b">
        <f t="shared" si="30"/>
        <v>1</v>
      </c>
      <c r="W182" t="b">
        <f t="shared" si="30"/>
        <v>1</v>
      </c>
      <c r="AA182">
        <f t="shared" ref="AA182:AB214" si="32">P182-I182</f>
        <v>0</v>
      </c>
      <c r="AB182">
        <f t="shared" si="32"/>
        <v>0</v>
      </c>
      <c r="AD182" t="b">
        <f t="shared" si="23"/>
        <v>0</v>
      </c>
      <c r="AE182" t="b">
        <f t="shared" si="23"/>
        <v>0</v>
      </c>
      <c r="AI182">
        <f t="shared" si="24"/>
        <v>36</v>
      </c>
      <c r="AJ182" s="96">
        <f t="shared" si="24"/>
        <v>222</v>
      </c>
      <c r="AP182">
        <f t="shared" ref="AP182:AQ211" si="33">I182/$M182</f>
        <v>0.34002098085496985</v>
      </c>
      <c r="AQ182">
        <f t="shared" si="33"/>
        <v>0.38250721216889588</v>
      </c>
      <c r="AS182">
        <f t="shared" si="26"/>
        <v>2.2008679479231245E-2</v>
      </c>
    </row>
    <row r="183" spans="5:45" ht="18" thickBot="1">
      <c r="E183" s="206">
        <v>7651</v>
      </c>
      <c r="F183" s="206">
        <v>7700</v>
      </c>
      <c r="G183" s="205">
        <v>214</v>
      </c>
      <c r="H183" s="206">
        <v>1583</v>
      </c>
      <c r="I183" s="206">
        <v>2610</v>
      </c>
      <c r="J183" s="206">
        <v>2936</v>
      </c>
      <c r="M183">
        <f t="shared" si="29"/>
        <v>7676</v>
      </c>
      <c r="N183">
        <f t="shared" si="31"/>
        <v>250</v>
      </c>
      <c r="O183">
        <f t="shared" si="31"/>
        <v>1816</v>
      </c>
      <c r="P183">
        <f t="shared" si="31"/>
        <v>2610</v>
      </c>
      <c r="Q183">
        <f t="shared" si="31"/>
        <v>2936</v>
      </c>
      <c r="V183" t="b">
        <f t="shared" si="30"/>
        <v>1</v>
      </c>
      <c r="W183" t="b">
        <f t="shared" si="30"/>
        <v>1</v>
      </c>
      <c r="AA183">
        <f t="shared" si="32"/>
        <v>0</v>
      </c>
      <c r="AB183">
        <f t="shared" si="32"/>
        <v>0</v>
      </c>
      <c r="AD183" t="b">
        <f t="shared" ref="AD183:AG246" si="34">N183=G183</f>
        <v>0</v>
      </c>
      <c r="AE183" t="b">
        <f t="shared" si="34"/>
        <v>0</v>
      </c>
      <c r="AI183">
        <f t="shared" ref="AI183:AL246" si="35">N183-G183</f>
        <v>36</v>
      </c>
      <c r="AJ183" s="96">
        <f t="shared" si="35"/>
        <v>233</v>
      </c>
      <c r="AP183">
        <f t="shared" si="33"/>
        <v>0.34002084418968215</v>
      </c>
      <c r="AQ183">
        <f t="shared" si="33"/>
        <v>0.38249088066701409</v>
      </c>
      <c r="AS183">
        <f t="shared" si="26"/>
        <v>2.1672771672771672E-2</v>
      </c>
    </row>
    <row r="184" spans="5:45" ht="18" thickBot="1">
      <c r="E184" s="206">
        <v>7701</v>
      </c>
      <c r="F184" s="206">
        <v>7750</v>
      </c>
      <c r="G184" s="205">
        <v>213</v>
      </c>
      <c r="H184" s="206">
        <v>1569</v>
      </c>
      <c r="I184" s="206">
        <v>2627</v>
      </c>
      <c r="J184" s="206">
        <v>2955</v>
      </c>
      <c r="M184">
        <f t="shared" si="29"/>
        <v>7726</v>
      </c>
      <c r="N184">
        <f t="shared" si="31"/>
        <v>249</v>
      </c>
      <c r="O184">
        <f t="shared" si="31"/>
        <v>1812</v>
      </c>
      <c r="P184">
        <f t="shared" si="31"/>
        <v>2627</v>
      </c>
      <c r="Q184">
        <f t="shared" si="31"/>
        <v>2955</v>
      </c>
      <c r="V184" t="b">
        <f t="shared" si="30"/>
        <v>1</v>
      </c>
      <c r="W184" t="b">
        <f t="shared" si="30"/>
        <v>1</v>
      </c>
      <c r="AA184">
        <f t="shared" si="32"/>
        <v>0</v>
      </c>
      <c r="AB184">
        <f t="shared" si="32"/>
        <v>0</v>
      </c>
      <c r="AD184" t="b">
        <f t="shared" si="34"/>
        <v>0</v>
      </c>
      <c r="AE184" t="b">
        <f t="shared" si="34"/>
        <v>0</v>
      </c>
      <c r="AI184">
        <f t="shared" si="35"/>
        <v>36</v>
      </c>
      <c r="AJ184" s="96">
        <f t="shared" si="35"/>
        <v>243</v>
      </c>
      <c r="AP184">
        <f t="shared" si="33"/>
        <v>0.34002070929329536</v>
      </c>
      <c r="AQ184">
        <f t="shared" si="33"/>
        <v>0.38247476054879626</v>
      </c>
      <c r="AS184">
        <f t="shared" ref="AS184:AS247" si="36">-(G184-N$8)/(M184-N$7)</f>
        <v>2.164762477450391E-2</v>
      </c>
    </row>
    <row r="185" spans="5:45" ht="18" thickBot="1">
      <c r="E185" s="206">
        <v>7751</v>
      </c>
      <c r="F185" s="206">
        <v>7800</v>
      </c>
      <c r="G185" s="205">
        <v>213</v>
      </c>
      <c r="H185" s="206">
        <v>1554</v>
      </c>
      <c r="I185" s="206">
        <v>2644</v>
      </c>
      <c r="J185" s="206">
        <v>2974</v>
      </c>
      <c r="M185">
        <f t="shared" si="29"/>
        <v>7776</v>
      </c>
      <c r="N185">
        <f t="shared" si="31"/>
        <v>249</v>
      </c>
      <c r="O185">
        <f t="shared" si="31"/>
        <v>1808</v>
      </c>
      <c r="P185">
        <f t="shared" si="31"/>
        <v>2644</v>
      </c>
      <c r="Q185">
        <f t="shared" si="31"/>
        <v>2974</v>
      </c>
      <c r="V185" t="b">
        <f t="shared" si="30"/>
        <v>1</v>
      </c>
      <c r="W185" t="b">
        <f t="shared" si="30"/>
        <v>1</v>
      </c>
      <c r="AA185">
        <f t="shared" si="32"/>
        <v>0</v>
      </c>
      <c r="AB185">
        <f t="shared" si="32"/>
        <v>0</v>
      </c>
      <c r="AD185" t="b">
        <f t="shared" si="34"/>
        <v>0</v>
      </c>
      <c r="AE185" t="b">
        <f t="shared" si="34"/>
        <v>0</v>
      </c>
      <c r="AI185">
        <f t="shared" si="35"/>
        <v>36</v>
      </c>
      <c r="AJ185" s="96">
        <f t="shared" si="35"/>
        <v>254</v>
      </c>
      <c r="AP185">
        <f t="shared" si="33"/>
        <v>0.34002057613168724</v>
      </c>
      <c r="AQ185">
        <f t="shared" si="33"/>
        <v>0.38245884773662553</v>
      </c>
      <c r="AS185">
        <f t="shared" si="36"/>
        <v>2.132701421800948E-2</v>
      </c>
    </row>
    <row r="186" spans="5:45" ht="18" thickBot="1">
      <c r="E186" s="206">
        <v>7801</v>
      </c>
      <c r="F186" s="206">
        <v>7850</v>
      </c>
      <c r="G186" s="205">
        <v>213</v>
      </c>
      <c r="H186" s="206">
        <v>1540</v>
      </c>
      <c r="I186" s="206">
        <v>2661</v>
      </c>
      <c r="J186" s="206">
        <v>2993</v>
      </c>
      <c r="M186">
        <f t="shared" si="29"/>
        <v>7826</v>
      </c>
      <c r="N186">
        <f t="shared" si="31"/>
        <v>248</v>
      </c>
      <c r="O186">
        <f t="shared" si="31"/>
        <v>1804</v>
      </c>
      <c r="P186">
        <f t="shared" si="31"/>
        <v>2661</v>
      </c>
      <c r="Q186">
        <f t="shared" si="31"/>
        <v>2993</v>
      </c>
      <c r="V186" t="b">
        <f t="shared" si="30"/>
        <v>1</v>
      </c>
      <c r="W186" t="b">
        <f t="shared" si="30"/>
        <v>1</v>
      </c>
      <c r="AA186">
        <f t="shared" si="32"/>
        <v>0</v>
      </c>
      <c r="AB186">
        <f t="shared" si="32"/>
        <v>0</v>
      </c>
      <c r="AD186" t="b">
        <f t="shared" si="34"/>
        <v>0</v>
      </c>
      <c r="AE186" t="b">
        <f t="shared" si="34"/>
        <v>0</v>
      </c>
      <c r="AI186">
        <f t="shared" si="35"/>
        <v>35</v>
      </c>
      <c r="AJ186" s="96">
        <f t="shared" si="35"/>
        <v>264</v>
      </c>
      <c r="AP186">
        <f t="shared" si="33"/>
        <v>0.34002044467160747</v>
      </c>
      <c r="AQ186">
        <f t="shared" si="33"/>
        <v>0.38244313825709175</v>
      </c>
      <c r="AS186">
        <f t="shared" si="36"/>
        <v>2.1015761821366025E-2</v>
      </c>
    </row>
    <row r="187" spans="5:45" ht="18" thickBot="1">
      <c r="E187" s="206">
        <v>7851</v>
      </c>
      <c r="F187" s="206">
        <v>7900</v>
      </c>
      <c r="G187" s="205">
        <v>212</v>
      </c>
      <c r="H187" s="206">
        <v>1525</v>
      </c>
      <c r="I187" s="206">
        <v>2678</v>
      </c>
      <c r="J187" s="206">
        <v>3012</v>
      </c>
      <c r="M187">
        <f t="shared" si="29"/>
        <v>7876</v>
      </c>
      <c r="N187">
        <f t="shared" si="31"/>
        <v>248</v>
      </c>
      <c r="O187">
        <f t="shared" si="31"/>
        <v>1800</v>
      </c>
      <c r="P187">
        <f t="shared" si="31"/>
        <v>2678</v>
      </c>
      <c r="Q187">
        <f t="shared" si="31"/>
        <v>3012</v>
      </c>
      <c r="V187" t="b">
        <f t="shared" si="30"/>
        <v>1</v>
      </c>
      <c r="W187" t="b">
        <f t="shared" si="30"/>
        <v>1</v>
      </c>
      <c r="AA187">
        <f t="shared" si="32"/>
        <v>0</v>
      </c>
      <c r="AB187">
        <f t="shared" si="32"/>
        <v>0</v>
      </c>
      <c r="AD187" t="b">
        <f t="shared" si="34"/>
        <v>0</v>
      </c>
      <c r="AE187" t="b">
        <f t="shared" si="34"/>
        <v>0</v>
      </c>
      <c r="AI187">
        <f t="shared" si="35"/>
        <v>36</v>
      </c>
      <c r="AJ187" s="96">
        <f t="shared" si="35"/>
        <v>275</v>
      </c>
      <c r="AP187">
        <f t="shared" si="33"/>
        <v>0.3400203148806501</v>
      </c>
      <c r="AQ187">
        <f t="shared" si="33"/>
        <v>0.38242762823768411</v>
      </c>
      <c r="AS187">
        <f t="shared" si="36"/>
        <v>2.100115074798619E-2</v>
      </c>
    </row>
    <row r="188" spans="5:45" ht="18" thickBot="1">
      <c r="E188" s="206">
        <v>7901</v>
      </c>
      <c r="F188" s="206">
        <v>7950</v>
      </c>
      <c r="G188" s="205">
        <v>212</v>
      </c>
      <c r="H188" s="206">
        <v>1511</v>
      </c>
      <c r="I188" s="206">
        <v>2695</v>
      </c>
      <c r="J188" s="206">
        <v>3032</v>
      </c>
      <c r="M188">
        <f t="shared" si="29"/>
        <v>7926</v>
      </c>
      <c r="N188">
        <f t="shared" si="31"/>
        <v>247</v>
      </c>
      <c r="O188">
        <f t="shared" si="31"/>
        <v>1797</v>
      </c>
      <c r="P188">
        <f t="shared" si="31"/>
        <v>2695</v>
      </c>
      <c r="Q188">
        <f t="shared" si="31"/>
        <v>3031</v>
      </c>
      <c r="V188" t="b">
        <f t="shared" si="30"/>
        <v>1</v>
      </c>
      <c r="W188" t="b">
        <f t="shared" si="30"/>
        <v>0</v>
      </c>
      <c r="AA188">
        <f t="shared" si="32"/>
        <v>0</v>
      </c>
      <c r="AB188">
        <f t="shared" si="32"/>
        <v>-1</v>
      </c>
      <c r="AD188" t="b">
        <f t="shared" si="34"/>
        <v>0</v>
      </c>
      <c r="AE188" t="b">
        <f t="shared" si="34"/>
        <v>0</v>
      </c>
      <c r="AI188">
        <f t="shared" si="35"/>
        <v>35</v>
      </c>
      <c r="AJ188" s="96">
        <f t="shared" si="35"/>
        <v>286</v>
      </c>
      <c r="AP188">
        <f t="shared" si="33"/>
        <v>0.34002018672722684</v>
      </c>
      <c r="AQ188">
        <f t="shared" si="33"/>
        <v>0.38253848094877618</v>
      </c>
      <c r="AS188">
        <f t="shared" si="36"/>
        <v>2.0703346568349403E-2</v>
      </c>
    </row>
    <row r="189" spans="5:45" ht="18" thickBot="1">
      <c r="E189" s="206">
        <v>7951</v>
      </c>
      <c r="F189" s="206">
        <v>8000</v>
      </c>
      <c r="G189" s="205">
        <v>211</v>
      </c>
      <c r="H189" s="206">
        <v>1497</v>
      </c>
      <c r="I189" s="206">
        <v>2712</v>
      </c>
      <c r="J189" s="206">
        <v>3051</v>
      </c>
      <c r="M189">
        <f t="shared" si="29"/>
        <v>7976</v>
      </c>
      <c r="N189">
        <f t="shared" si="31"/>
        <v>247</v>
      </c>
      <c r="O189">
        <f t="shared" si="31"/>
        <v>1793</v>
      </c>
      <c r="P189">
        <f t="shared" si="31"/>
        <v>2712</v>
      </c>
      <c r="Q189">
        <f t="shared" si="31"/>
        <v>3051</v>
      </c>
      <c r="V189" t="b">
        <f t="shared" si="30"/>
        <v>1</v>
      </c>
      <c r="W189" t="b">
        <f t="shared" si="30"/>
        <v>1</v>
      </c>
      <c r="AA189">
        <f t="shared" si="32"/>
        <v>0</v>
      </c>
      <c r="AB189">
        <f t="shared" si="32"/>
        <v>0</v>
      </c>
      <c r="AD189" t="b">
        <f t="shared" si="34"/>
        <v>0</v>
      </c>
      <c r="AE189" t="b">
        <f t="shared" si="34"/>
        <v>0</v>
      </c>
      <c r="AI189">
        <f t="shared" si="35"/>
        <v>36</v>
      </c>
      <c r="AJ189" s="96">
        <f t="shared" si="35"/>
        <v>296</v>
      </c>
      <c r="AP189">
        <f t="shared" si="33"/>
        <v>0.34002006018054165</v>
      </c>
      <c r="AQ189">
        <f t="shared" si="33"/>
        <v>0.38252256770310933</v>
      </c>
      <c r="AS189">
        <f t="shared" si="36"/>
        <v>2.0693512304250559E-2</v>
      </c>
    </row>
    <row r="190" spans="5:45" ht="18" thickBot="1">
      <c r="E190" s="206">
        <v>8001</v>
      </c>
      <c r="F190" s="206">
        <v>8050</v>
      </c>
      <c r="G190" s="205">
        <v>211</v>
      </c>
      <c r="H190" s="206">
        <v>1482</v>
      </c>
      <c r="I190" s="206">
        <v>2729</v>
      </c>
      <c r="J190" s="206">
        <v>3070</v>
      </c>
      <c r="M190">
        <f t="shared" si="29"/>
        <v>8026</v>
      </c>
      <c r="N190">
        <f t="shared" ref="N190:Q209" si="37">ROUND(IF($M190&lt;N$25,$M190*N$22,0)+IF($M190=N$25,N$24,0)+IF(AND($M190&gt;N$25,$M190&lt;=N$26),N$24 - (($M190-N$25)*N$23),0),0)</f>
        <v>246</v>
      </c>
      <c r="O190">
        <f t="shared" si="37"/>
        <v>1789</v>
      </c>
      <c r="P190">
        <f t="shared" si="37"/>
        <v>2729</v>
      </c>
      <c r="Q190">
        <f t="shared" si="37"/>
        <v>3070</v>
      </c>
      <c r="V190" t="b">
        <f t="shared" si="30"/>
        <v>1</v>
      </c>
      <c r="W190" t="b">
        <f t="shared" si="30"/>
        <v>1</v>
      </c>
      <c r="AA190">
        <f t="shared" si="32"/>
        <v>0</v>
      </c>
      <c r="AB190">
        <f t="shared" si="32"/>
        <v>0</v>
      </c>
      <c r="AD190" t="b">
        <f t="shared" si="34"/>
        <v>0</v>
      </c>
      <c r="AE190" t="b">
        <f t="shared" si="34"/>
        <v>0</v>
      </c>
      <c r="AI190">
        <f t="shared" si="35"/>
        <v>35</v>
      </c>
      <c r="AJ190" s="96">
        <f t="shared" si="35"/>
        <v>307</v>
      </c>
      <c r="AP190">
        <f t="shared" si="33"/>
        <v>0.34001993521056567</v>
      </c>
      <c r="AQ190">
        <f t="shared" si="33"/>
        <v>0.38250685272863194</v>
      </c>
      <c r="AS190">
        <f t="shared" si="36"/>
        <v>2.0408163265306121E-2</v>
      </c>
    </row>
    <row r="191" spans="5:45" ht="18" thickBot="1">
      <c r="E191" s="206">
        <v>8051</v>
      </c>
      <c r="F191" s="206">
        <v>8100</v>
      </c>
      <c r="G191" s="205">
        <v>210</v>
      </c>
      <c r="H191" s="206">
        <v>1468</v>
      </c>
      <c r="I191" s="206">
        <v>2746</v>
      </c>
      <c r="J191" s="206">
        <v>3089</v>
      </c>
      <c r="M191">
        <f t="shared" si="29"/>
        <v>8076</v>
      </c>
      <c r="N191">
        <f t="shared" si="37"/>
        <v>246</v>
      </c>
      <c r="O191">
        <f t="shared" si="37"/>
        <v>1785</v>
      </c>
      <c r="P191">
        <f t="shared" si="37"/>
        <v>2746</v>
      </c>
      <c r="Q191">
        <f t="shared" si="37"/>
        <v>3089</v>
      </c>
      <c r="V191" t="b">
        <f t="shared" si="30"/>
        <v>1</v>
      </c>
      <c r="W191" t="b">
        <f t="shared" si="30"/>
        <v>1</v>
      </c>
      <c r="AA191">
        <f t="shared" si="32"/>
        <v>0</v>
      </c>
      <c r="AB191">
        <f t="shared" si="32"/>
        <v>0</v>
      </c>
      <c r="AD191" t="b">
        <f t="shared" si="34"/>
        <v>0</v>
      </c>
      <c r="AE191" t="b">
        <f t="shared" si="34"/>
        <v>0</v>
      </c>
      <c r="AI191">
        <f t="shared" si="35"/>
        <v>36</v>
      </c>
      <c r="AJ191" s="96">
        <f t="shared" si="35"/>
        <v>317</v>
      </c>
      <c r="AP191">
        <f t="shared" si="33"/>
        <v>0.34001981178801388</v>
      </c>
      <c r="AQ191">
        <f t="shared" si="33"/>
        <v>0.38249133234274391</v>
      </c>
      <c r="AS191">
        <f t="shared" si="36"/>
        <v>2.0402611534276388E-2</v>
      </c>
    </row>
    <row r="192" spans="5:45" ht="18" thickBot="1">
      <c r="E192" s="206">
        <v>8101</v>
      </c>
      <c r="F192" s="206">
        <v>8150</v>
      </c>
      <c r="G192" s="205">
        <v>210</v>
      </c>
      <c r="H192" s="206">
        <v>1453</v>
      </c>
      <c r="I192" s="206">
        <v>2763</v>
      </c>
      <c r="J192" s="206">
        <v>3108</v>
      </c>
      <c r="M192">
        <f t="shared" si="29"/>
        <v>8126</v>
      </c>
      <c r="N192">
        <f t="shared" si="37"/>
        <v>245</v>
      </c>
      <c r="O192">
        <f t="shared" si="37"/>
        <v>1781</v>
      </c>
      <c r="P192">
        <f t="shared" si="37"/>
        <v>2763</v>
      </c>
      <c r="Q192">
        <f t="shared" si="37"/>
        <v>3108</v>
      </c>
      <c r="V192" t="b">
        <f t="shared" si="30"/>
        <v>1</v>
      </c>
      <c r="W192" t="b">
        <f t="shared" si="30"/>
        <v>1</v>
      </c>
      <c r="AA192">
        <f t="shared" si="32"/>
        <v>0</v>
      </c>
      <c r="AB192">
        <f t="shared" si="32"/>
        <v>0</v>
      </c>
      <c r="AD192" t="b">
        <f t="shared" si="34"/>
        <v>0</v>
      </c>
      <c r="AE192" t="b">
        <f t="shared" si="34"/>
        <v>0</v>
      </c>
      <c r="AI192">
        <f t="shared" si="35"/>
        <v>35</v>
      </c>
      <c r="AJ192" s="96">
        <f t="shared" si="35"/>
        <v>328</v>
      </c>
      <c r="AP192">
        <f t="shared" si="33"/>
        <v>0.34001968988432191</v>
      </c>
      <c r="AQ192">
        <f t="shared" si="33"/>
        <v>0.38247600295348266</v>
      </c>
      <c r="AS192">
        <f t="shared" si="36"/>
        <v>2.0128824476650563E-2</v>
      </c>
    </row>
    <row r="193" spans="5:45" ht="18" thickBot="1">
      <c r="E193" s="206">
        <v>8151</v>
      </c>
      <c r="F193" s="206">
        <v>8200</v>
      </c>
      <c r="G193" s="205">
        <v>209</v>
      </c>
      <c r="H193" s="206">
        <v>1439</v>
      </c>
      <c r="I193" s="206">
        <v>2780</v>
      </c>
      <c r="J193" s="206">
        <v>3127</v>
      </c>
      <c r="M193">
        <f t="shared" si="29"/>
        <v>8176</v>
      </c>
      <c r="N193">
        <f t="shared" si="37"/>
        <v>245</v>
      </c>
      <c r="O193">
        <f t="shared" si="37"/>
        <v>1777</v>
      </c>
      <c r="P193">
        <f t="shared" si="37"/>
        <v>2780</v>
      </c>
      <c r="Q193">
        <f t="shared" si="37"/>
        <v>3127</v>
      </c>
      <c r="V193" t="b">
        <f t="shared" si="30"/>
        <v>1</v>
      </c>
      <c r="W193" t="b">
        <f t="shared" si="30"/>
        <v>1</v>
      </c>
      <c r="AA193">
        <f t="shared" si="32"/>
        <v>0</v>
      </c>
      <c r="AB193">
        <f t="shared" si="32"/>
        <v>0</v>
      </c>
      <c r="AD193" t="b">
        <f t="shared" si="34"/>
        <v>0</v>
      </c>
      <c r="AE193" t="b">
        <f t="shared" si="34"/>
        <v>0</v>
      </c>
      <c r="AI193">
        <f t="shared" si="35"/>
        <v>36</v>
      </c>
      <c r="AJ193" s="96">
        <f t="shared" si="35"/>
        <v>338</v>
      </c>
      <c r="AP193">
        <f t="shared" si="33"/>
        <v>0.34001956947162426</v>
      </c>
      <c r="AQ193">
        <f t="shared" si="33"/>
        <v>0.38246086105675148</v>
      </c>
      <c r="AS193">
        <f t="shared" si="36"/>
        <v>2.0127118644067795E-2</v>
      </c>
    </row>
    <row r="194" spans="5:45" ht="18" thickBot="1">
      <c r="E194" s="206">
        <v>8201</v>
      </c>
      <c r="F194" s="206">
        <v>8250</v>
      </c>
      <c r="G194" s="205">
        <v>209</v>
      </c>
      <c r="H194" s="206">
        <v>1424</v>
      </c>
      <c r="I194" s="206">
        <v>2797</v>
      </c>
      <c r="J194" s="206">
        <v>3146</v>
      </c>
      <c r="M194">
        <f t="shared" si="29"/>
        <v>8226</v>
      </c>
      <c r="N194">
        <f t="shared" si="37"/>
        <v>244</v>
      </c>
      <c r="O194">
        <f t="shared" si="37"/>
        <v>1773</v>
      </c>
      <c r="P194">
        <f t="shared" si="37"/>
        <v>2797</v>
      </c>
      <c r="Q194">
        <f t="shared" si="37"/>
        <v>3146</v>
      </c>
      <c r="V194" t="b">
        <f t="shared" si="30"/>
        <v>1</v>
      </c>
      <c r="W194" t="b">
        <f t="shared" si="30"/>
        <v>1</v>
      </c>
      <c r="AA194">
        <f t="shared" si="32"/>
        <v>0</v>
      </c>
      <c r="AB194">
        <f t="shared" si="32"/>
        <v>0</v>
      </c>
      <c r="AD194" t="b">
        <f t="shared" si="34"/>
        <v>0</v>
      </c>
      <c r="AE194" t="b">
        <f t="shared" si="34"/>
        <v>0</v>
      </c>
      <c r="AI194">
        <f t="shared" si="35"/>
        <v>35</v>
      </c>
      <c r="AJ194" s="96">
        <f t="shared" si="35"/>
        <v>349</v>
      </c>
      <c r="AP194">
        <f t="shared" si="33"/>
        <v>0.3400194505227328</v>
      </c>
      <c r="AQ194">
        <f t="shared" si="33"/>
        <v>0.38244590323364941</v>
      </c>
      <c r="AS194">
        <f t="shared" si="36"/>
        <v>1.986408782017773E-2</v>
      </c>
    </row>
    <row r="195" spans="5:45" ht="18" thickBot="1">
      <c r="E195" s="206">
        <v>8251</v>
      </c>
      <c r="F195" s="206">
        <v>8300</v>
      </c>
      <c r="G195" s="205">
        <v>208</v>
      </c>
      <c r="H195" s="206">
        <v>1410</v>
      </c>
      <c r="I195" s="206">
        <v>2814</v>
      </c>
      <c r="J195" s="206">
        <v>3165</v>
      </c>
      <c r="M195">
        <f t="shared" si="29"/>
        <v>8276</v>
      </c>
      <c r="N195">
        <f t="shared" si="37"/>
        <v>244</v>
      </c>
      <c r="O195">
        <f t="shared" si="37"/>
        <v>1769</v>
      </c>
      <c r="P195">
        <f t="shared" si="37"/>
        <v>2814</v>
      </c>
      <c r="Q195">
        <f t="shared" si="37"/>
        <v>3165</v>
      </c>
      <c r="V195" t="b">
        <f t="shared" si="30"/>
        <v>1</v>
      </c>
      <c r="W195" t="b">
        <f t="shared" si="30"/>
        <v>1</v>
      </c>
      <c r="AA195">
        <f t="shared" si="32"/>
        <v>0</v>
      </c>
      <c r="AB195">
        <f t="shared" si="32"/>
        <v>0</v>
      </c>
      <c r="AD195" t="b">
        <f t="shared" si="34"/>
        <v>0</v>
      </c>
      <c r="AE195" t="b">
        <f t="shared" si="34"/>
        <v>0</v>
      </c>
      <c r="AI195">
        <f t="shared" si="35"/>
        <v>36</v>
      </c>
      <c r="AJ195" s="96">
        <f t="shared" si="35"/>
        <v>359</v>
      </c>
      <c r="AP195">
        <f t="shared" si="33"/>
        <v>0.34001933301111648</v>
      </c>
      <c r="AQ195">
        <f t="shared" si="33"/>
        <v>0.38243112614789754</v>
      </c>
      <c r="AS195">
        <f t="shared" si="36"/>
        <v>1.9865841073271415E-2</v>
      </c>
    </row>
    <row r="196" spans="5:45" ht="18" thickBot="1">
      <c r="E196" s="206">
        <v>8301</v>
      </c>
      <c r="F196" s="206">
        <v>8350</v>
      </c>
      <c r="G196" s="205">
        <v>208</v>
      </c>
      <c r="H196" s="206">
        <v>1395</v>
      </c>
      <c r="I196" s="206">
        <v>2831</v>
      </c>
      <c r="J196" s="206">
        <v>3185</v>
      </c>
      <c r="M196">
        <f t="shared" si="29"/>
        <v>8326</v>
      </c>
      <c r="N196">
        <f t="shared" si="37"/>
        <v>243</v>
      </c>
      <c r="O196">
        <f t="shared" si="37"/>
        <v>1765</v>
      </c>
      <c r="P196">
        <f t="shared" si="37"/>
        <v>2831</v>
      </c>
      <c r="Q196">
        <f t="shared" si="37"/>
        <v>3184</v>
      </c>
      <c r="V196" t="b">
        <f t="shared" si="30"/>
        <v>1</v>
      </c>
      <c r="W196" t="b">
        <f t="shared" si="30"/>
        <v>0</v>
      </c>
      <c r="AA196">
        <f t="shared" si="32"/>
        <v>0</v>
      </c>
      <c r="AB196">
        <f t="shared" si="32"/>
        <v>-1</v>
      </c>
      <c r="AD196" t="b">
        <f t="shared" si="34"/>
        <v>0</v>
      </c>
      <c r="AE196" t="b">
        <f t="shared" si="34"/>
        <v>0</v>
      </c>
      <c r="AI196">
        <f t="shared" si="35"/>
        <v>35</v>
      </c>
      <c r="AJ196" s="96">
        <f t="shared" si="35"/>
        <v>370</v>
      </c>
      <c r="AP196">
        <f t="shared" si="33"/>
        <v>0.34001921691088155</v>
      </c>
      <c r="AQ196">
        <f t="shared" si="33"/>
        <v>0.38253663223636802</v>
      </c>
      <c r="AS196">
        <f t="shared" si="36"/>
        <v>1.9612837493632195E-2</v>
      </c>
    </row>
    <row r="197" spans="5:45" ht="18" thickBot="1">
      <c r="E197" s="206">
        <v>8351</v>
      </c>
      <c r="F197" s="206">
        <v>8400</v>
      </c>
      <c r="G197" s="205">
        <v>207</v>
      </c>
      <c r="H197" s="206">
        <v>1381</v>
      </c>
      <c r="I197" s="206">
        <v>2848</v>
      </c>
      <c r="J197" s="206">
        <v>3204</v>
      </c>
      <c r="M197">
        <f t="shared" si="29"/>
        <v>8376</v>
      </c>
      <c r="N197">
        <f t="shared" si="37"/>
        <v>242</v>
      </c>
      <c r="O197">
        <f t="shared" si="37"/>
        <v>1761</v>
      </c>
      <c r="P197">
        <f t="shared" si="37"/>
        <v>2848</v>
      </c>
      <c r="Q197">
        <f t="shared" si="37"/>
        <v>3204</v>
      </c>
      <c r="V197" t="b">
        <f t="shared" si="30"/>
        <v>1</v>
      </c>
      <c r="W197" t="b">
        <f t="shared" si="30"/>
        <v>1</v>
      </c>
      <c r="AA197">
        <f t="shared" si="32"/>
        <v>0</v>
      </c>
      <c r="AB197">
        <f t="shared" si="32"/>
        <v>0</v>
      </c>
      <c r="AD197" t="b">
        <f t="shared" si="34"/>
        <v>0</v>
      </c>
      <c r="AE197" t="b">
        <f t="shared" si="34"/>
        <v>0</v>
      </c>
      <c r="AI197">
        <f t="shared" si="35"/>
        <v>35</v>
      </c>
      <c r="AJ197" s="96">
        <f t="shared" si="35"/>
        <v>380</v>
      </c>
      <c r="AP197">
        <f t="shared" si="33"/>
        <v>0.34001910219675263</v>
      </c>
      <c r="AQ197">
        <f t="shared" si="33"/>
        <v>0.38252148997134672</v>
      </c>
      <c r="AS197">
        <f t="shared" si="36"/>
        <v>1.9617706237424547E-2</v>
      </c>
    </row>
    <row r="198" spans="5:45" ht="18" thickBot="1">
      <c r="E198" s="206">
        <v>8401</v>
      </c>
      <c r="F198" s="206">
        <v>8450</v>
      </c>
      <c r="G198" s="205">
        <v>207</v>
      </c>
      <c r="H198" s="206">
        <v>1367</v>
      </c>
      <c r="I198" s="206">
        <v>2865</v>
      </c>
      <c r="J198" s="206">
        <v>3223</v>
      </c>
      <c r="M198">
        <f t="shared" si="29"/>
        <v>8426</v>
      </c>
      <c r="N198">
        <f t="shared" si="37"/>
        <v>242</v>
      </c>
      <c r="O198">
        <f t="shared" si="37"/>
        <v>1758</v>
      </c>
      <c r="P198">
        <f t="shared" si="37"/>
        <v>2865</v>
      </c>
      <c r="Q198">
        <f t="shared" si="37"/>
        <v>3223</v>
      </c>
      <c r="V198" t="b">
        <f t="shared" si="30"/>
        <v>1</v>
      </c>
      <c r="W198" t="b">
        <f t="shared" si="30"/>
        <v>1</v>
      </c>
      <c r="AA198">
        <f t="shared" si="32"/>
        <v>0</v>
      </c>
      <c r="AB198">
        <f t="shared" si="32"/>
        <v>0</v>
      </c>
      <c r="AD198" t="b">
        <f t="shared" si="34"/>
        <v>0</v>
      </c>
      <c r="AE198" t="b">
        <f t="shared" si="34"/>
        <v>0</v>
      </c>
      <c r="AI198">
        <f t="shared" si="35"/>
        <v>35</v>
      </c>
      <c r="AJ198" s="96">
        <f t="shared" si="35"/>
        <v>391</v>
      </c>
      <c r="AP198">
        <f t="shared" si="33"/>
        <v>0.34001898884405413</v>
      </c>
      <c r="AQ198">
        <f t="shared" si="33"/>
        <v>0.38250652741514363</v>
      </c>
      <c r="AS198">
        <f t="shared" si="36"/>
        <v>1.9374068554396422E-2</v>
      </c>
    </row>
    <row r="199" spans="5:45" ht="18" thickBot="1">
      <c r="E199" s="206">
        <v>8451</v>
      </c>
      <c r="F199" s="206">
        <v>8500</v>
      </c>
      <c r="G199" s="205">
        <v>207</v>
      </c>
      <c r="H199" s="206">
        <v>1352</v>
      </c>
      <c r="I199" s="206">
        <v>2882</v>
      </c>
      <c r="J199" s="206">
        <v>3242</v>
      </c>
      <c r="M199">
        <f t="shared" si="29"/>
        <v>8476</v>
      </c>
      <c r="N199">
        <f t="shared" si="37"/>
        <v>241</v>
      </c>
      <c r="O199">
        <f t="shared" si="37"/>
        <v>1754</v>
      </c>
      <c r="P199">
        <f t="shared" si="37"/>
        <v>2882</v>
      </c>
      <c r="Q199">
        <f t="shared" si="37"/>
        <v>3242</v>
      </c>
      <c r="V199" t="b">
        <f t="shared" si="30"/>
        <v>1</v>
      </c>
      <c r="W199" t="b">
        <f t="shared" si="30"/>
        <v>1</v>
      </c>
      <c r="AA199">
        <f t="shared" si="32"/>
        <v>0</v>
      </c>
      <c r="AB199">
        <f t="shared" si="32"/>
        <v>0</v>
      </c>
      <c r="AD199" t="b">
        <f t="shared" si="34"/>
        <v>0</v>
      </c>
      <c r="AE199" t="b">
        <f t="shared" si="34"/>
        <v>0</v>
      </c>
      <c r="AI199">
        <f t="shared" si="35"/>
        <v>34</v>
      </c>
      <c r="AJ199" s="96">
        <f t="shared" si="35"/>
        <v>402</v>
      </c>
      <c r="AP199">
        <f t="shared" si="33"/>
        <v>0.34001887682869281</v>
      </c>
      <c r="AQ199">
        <f t="shared" si="33"/>
        <v>0.3824917413874469</v>
      </c>
      <c r="AS199">
        <f t="shared" si="36"/>
        <v>1.9136408243375858E-2</v>
      </c>
    </row>
    <row r="200" spans="5:45" ht="18" thickBot="1">
      <c r="E200" s="206">
        <v>8501</v>
      </c>
      <c r="F200" s="206">
        <v>8550</v>
      </c>
      <c r="G200" s="205">
        <v>206</v>
      </c>
      <c r="H200" s="206">
        <v>1338</v>
      </c>
      <c r="I200" s="206">
        <v>2899</v>
      </c>
      <c r="J200" s="206">
        <v>3261</v>
      </c>
      <c r="M200">
        <f t="shared" si="29"/>
        <v>8526</v>
      </c>
      <c r="N200">
        <f t="shared" si="37"/>
        <v>241</v>
      </c>
      <c r="O200">
        <f t="shared" si="37"/>
        <v>1750</v>
      </c>
      <c r="P200">
        <f t="shared" si="37"/>
        <v>2899</v>
      </c>
      <c r="Q200">
        <f t="shared" si="37"/>
        <v>3261</v>
      </c>
      <c r="V200" t="b">
        <f t="shared" si="30"/>
        <v>1</v>
      </c>
      <c r="W200" t="b">
        <f t="shared" si="30"/>
        <v>1</v>
      </c>
      <c r="AA200">
        <f t="shared" si="32"/>
        <v>0</v>
      </c>
      <c r="AB200">
        <f t="shared" si="32"/>
        <v>0</v>
      </c>
      <c r="AD200" t="b">
        <f t="shared" si="34"/>
        <v>0</v>
      </c>
      <c r="AE200" t="b">
        <f t="shared" si="34"/>
        <v>0</v>
      </c>
      <c r="AI200">
        <f t="shared" si="35"/>
        <v>35</v>
      </c>
      <c r="AJ200" s="96">
        <f t="shared" si="35"/>
        <v>412</v>
      </c>
      <c r="AP200">
        <f t="shared" si="33"/>
        <v>0.34001876612714049</v>
      </c>
      <c r="AQ200">
        <f t="shared" si="33"/>
        <v>0.38247712878254753</v>
      </c>
      <c r="AS200">
        <f t="shared" si="36"/>
        <v>1.9146873485215706E-2</v>
      </c>
    </row>
    <row r="201" spans="5:45" ht="18" thickBot="1">
      <c r="E201" s="206">
        <v>8551</v>
      </c>
      <c r="F201" s="206">
        <v>8600</v>
      </c>
      <c r="G201" s="205">
        <v>206</v>
      </c>
      <c r="H201" s="206">
        <v>1323</v>
      </c>
      <c r="I201" s="206">
        <v>2916</v>
      </c>
      <c r="J201" s="206">
        <v>3280</v>
      </c>
      <c r="M201">
        <f t="shared" si="29"/>
        <v>8576</v>
      </c>
      <c r="N201">
        <f t="shared" si="37"/>
        <v>240</v>
      </c>
      <c r="O201">
        <f t="shared" si="37"/>
        <v>1746</v>
      </c>
      <c r="P201">
        <f t="shared" si="37"/>
        <v>2916</v>
      </c>
      <c r="Q201">
        <f t="shared" si="37"/>
        <v>3280</v>
      </c>
      <c r="V201" t="b">
        <f t="shared" si="30"/>
        <v>1</v>
      </c>
      <c r="W201" t="b">
        <f t="shared" si="30"/>
        <v>1</v>
      </c>
      <c r="AA201">
        <f t="shared" si="32"/>
        <v>0</v>
      </c>
      <c r="AB201">
        <f t="shared" si="32"/>
        <v>0</v>
      </c>
      <c r="AD201" t="b">
        <f t="shared" si="34"/>
        <v>0</v>
      </c>
      <c r="AE201" t="b">
        <f t="shared" si="34"/>
        <v>0</v>
      </c>
      <c r="AI201">
        <f t="shared" si="35"/>
        <v>34</v>
      </c>
      <c r="AJ201" s="96">
        <f t="shared" si="35"/>
        <v>423</v>
      </c>
      <c r="AP201">
        <f t="shared" si="33"/>
        <v>0.3400186567164179</v>
      </c>
      <c r="AQ201">
        <f t="shared" si="33"/>
        <v>0.3824626865671642</v>
      </c>
      <c r="AS201">
        <f t="shared" si="36"/>
        <v>1.8917624521072797E-2</v>
      </c>
    </row>
    <row r="202" spans="5:45" ht="18" thickBot="1">
      <c r="E202" s="206">
        <v>8601</v>
      </c>
      <c r="F202" s="206">
        <v>8650</v>
      </c>
      <c r="G202" s="205">
        <v>205</v>
      </c>
      <c r="H202" s="206">
        <v>1309</v>
      </c>
      <c r="I202" s="206">
        <v>2933</v>
      </c>
      <c r="J202" s="206">
        <v>3299</v>
      </c>
      <c r="M202">
        <f t="shared" si="29"/>
        <v>8626</v>
      </c>
      <c r="N202">
        <f t="shared" si="37"/>
        <v>240</v>
      </c>
      <c r="O202">
        <f t="shared" si="37"/>
        <v>1742</v>
      </c>
      <c r="P202">
        <f t="shared" si="37"/>
        <v>2933</v>
      </c>
      <c r="Q202">
        <f t="shared" si="37"/>
        <v>3299</v>
      </c>
      <c r="V202" t="b">
        <f t="shared" si="30"/>
        <v>1</v>
      </c>
      <c r="W202" t="b">
        <f t="shared" si="30"/>
        <v>1</v>
      </c>
      <c r="AA202">
        <f t="shared" si="32"/>
        <v>0</v>
      </c>
      <c r="AB202">
        <f t="shared" si="32"/>
        <v>0</v>
      </c>
      <c r="AD202" t="b">
        <f t="shared" si="34"/>
        <v>0</v>
      </c>
      <c r="AE202" t="b">
        <f t="shared" si="34"/>
        <v>0</v>
      </c>
      <c r="AI202">
        <f t="shared" si="35"/>
        <v>35</v>
      </c>
      <c r="AJ202" s="96">
        <f t="shared" si="35"/>
        <v>433</v>
      </c>
      <c r="AP202">
        <f t="shared" si="33"/>
        <v>0.34001854857407837</v>
      </c>
      <c r="AQ202">
        <f t="shared" si="33"/>
        <v>0.38244841177834454</v>
      </c>
      <c r="AS202">
        <f t="shared" si="36"/>
        <v>1.893043066729768E-2</v>
      </c>
    </row>
    <row r="203" spans="5:45" ht="18" thickBot="1">
      <c r="E203" s="206">
        <v>8651</v>
      </c>
      <c r="F203" s="206">
        <v>8700</v>
      </c>
      <c r="G203" s="205">
        <v>205</v>
      </c>
      <c r="H203" s="206">
        <v>1294</v>
      </c>
      <c r="I203" s="206">
        <v>2950</v>
      </c>
      <c r="J203" s="206">
        <v>3318</v>
      </c>
      <c r="M203">
        <f t="shared" si="29"/>
        <v>8676</v>
      </c>
      <c r="N203">
        <f t="shared" si="37"/>
        <v>239</v>
      </c>
      <c r="O203">
        <f t="shared" si="37"/>
        <v>1738</v>
      </c>
      <c r="P203">
        <f t="shared" si="37"/>
        <v>2950</v>
      </c>
      <c r="Q203">
        <f t="shared" si="37"/>
        <v>3318</v>
      </c>
      <c r="V203" t="b">
        <f t="shared" si="30"/>
        <v>1</v>
      </c>
      <c r="W203" t="b">
        <f t="shared" si="30"/>
        <v>1</v>
      </c>
      <c r="AA203">
        <f t="shared" si="32"/>
        <v>0</v>
      </c>
      <c r="AB203">
        <f t="shared" si="32"/>
        <v>0</v>
      </c>
      <c r="AD203" t="b">
        <f t="shared" si="34"/>
        <v>0</v>
      </c>
      <c r="AE203" t="b">
        <f t="shared" si="34"/>
        <v>0</v>
      </c>
      <c r="AI203">
        <f t="shared" si="35"/>
        <v>34</v>
      </c>
      <c r="AJ203" s="96">
        <f t="shared" si="35"/>
        <v>444</v>
      </c>
      <c r="AP203">
        <f t="shared" si="33"/>
        <v>0.34001844167819273</v>
      </c>
      <c r="AQ203">
        <f t="shared" si="33"/>
        <v>0.38243430152143842</v>
      </c>
      <c r="AS203">
        <f t="shared" si="36"/>
        <v>1.8709073900841908E-2</v>
      </c>
    </row>
    <row r="204" spans="5:45" ht="18" thickBot="1">
      <c r="E204" s="206">
        <v>8701</v>
      </c>
      <c r="F204" s="206">
        <v>8750</v>
      </c>
      <c r="G204" s="205">
        <v>204</v>
      </c>
      <c r="H204" s="206">
        <v>1280</v>
      </c>
      <c r="I204" s="206">
        <v>2967</v>
      </c>
      <c r="J204" s="206">
        <v>3338</v>
      </c>
      <c r="M204">
        <f t="shared" si="29"/>
        <v>8726</v>
      </c>
      <c r="N204">
        <f t="shared" si="37"/>
        <v>239</v>
      </c>
      <c r="O204">
        <f t="shared" si="37"/>
        <v>1734</v>
      </c>
      <c r="P204">
        <f t="shared" si="37"/>
        <v>2967</v>
      </c>
      <c r="Q204">
        <f t="shared" si="37"/>
        <v>3337</v>
      </c>
      <c r="V204" t="b">
        <f t="shared" si="30"/>
        <v>1</v>
      </c>
      <c r="W204" t="b">
        <f t="shared" si="30"/>
        <v>0</v>
      </c>
      <c r="AA204">
        <f t="shared" si="32"/>
        <v>0</v>
      </c>
      <c r="AB204">
        <f t="shared" si="32"/>
        <v>-1</v>
      </c>
      <c r="AD204" t="b">
        <f t="shared" si="34"/>
        <v>0</v>
      </c>
      <c r="AE204" t="b">
        <f t="shared" si="34"/>
        <v>0</v>
      </c>
      <c r="AI204">
        <f t="shared" si="35"/>
        <v>35</v>
      </c>
      <c r="AJ204" s="96">
        <f t="shared" si="35"/>
        <v>454</v>
      </c>
      <c r="AP204">
        <f t="shared" si="33"/>
        <v>0.34001833600733439</v>
      </c>
      <c r="AQ204">
        <f t="shared" si="33"/>
        <v>0.38253495301398122</v>
      </c>
      <c r="AS204">
        <f t="shared" si="36"/>
        <v>1.8723994452149791E-2</v>
      </c>
    </row>
    <row r="205" spans="5:45" ht="18" thickBot="1">
      <c r="E205" s="206">
        <v>8751</v>
      </c>
      <c r="F205" s="206">
        <v>8800</v>
      </c>
      <c r="G205" s="205">
        <v>204</v>
      </c>
      <c r="H205" s="206">
        <v>1265</v>
      </c>
      <c r="I205" s="206">
        <v>2984</v>
      </c>
      <c r="J205" s="206">
        <v>3357</v>
      </c>
      <c r="M205">
        <f t="shared" si="29"/>
        <v>8776</v>
      </c>
      <c r="N205">
        <f t="shared" si="37"/>
        <v>238</v>
      </c>
      <c r="O205">
        <f t="shared" si="37"/>
        <v>1730</v>
      </c>
      <c r="P205">
        <f t="shared" si="37"/>
        <v>2984</v>
      </c>
      <c r="Q205">
        <f t="shared" si="37"/>
        <v>3357</v>
      </c>
      <c r="V205" t="b">
        <f t="shared" si="30"/>
        <v>1</v>
      </c>
      <c r="W205" t="b">
        <f t="shared" si="30"/>
        <v>1</v>
      </c>
      <c r="AA205">
        <f t="shared" si="32"/>
        <v>0</v>
      </c>
      <c r="AB205">
        <f t="shared" si="32"/>
        <v>0</v>
      </c>
      <c r="AD205" t="b">
        <f t="shared" si="34"/>
        <v>0</v>
      </c>
      <c r="AE205" t="b">
        <f t="shared" si="34"/>
        <v>0</v>
      </c>
      <c r="AI205">
        <f t="shared" si="35"/>
        <v>34</v>
      </c>
      <c r="AJ205" s="96">
        <f t="shared" si="35"/>
        <v>465</v>
      </c>
      <c r="AP205">
        <f t="shared" si="33"/>
        <v>0.34001823154056515</v>
      </c>
      <c r="AQ205">
        <f t="shared" si="33"/>
        <v>0.38252051048313584</v>
      </c>
      <c r="AS205">
        <f t="shared" si="36"/>
        <v>1.8510054844606948E-2</v>
      </c>
    </row>
    <row r="206" spans="5:45" ht="18" thickBot="1">
      <c r="E206" s="206">
        <v>8801</v>
      </c>
      <c r="F206" s="206">
        <v>8850</v>
      </c>
      <c r="G206" s="205">
        <v>203</v>
      </c>
      <c r="H206" s="206">
        <v>1251</v>
      </c>
      <c r="I206" s="206">
        <v>3001</v>
      </c>
      <c r="J206" s="206">
        <v>3376</v>
      </c>
      <c r="M206">
        <f t="shared" si="29"/>
        <v>8826</v>
      </c>
      <c r="N206">
        <f t="shared" si="37"/>
        <v>238</v>
      </c>
      <c r="O206">
        <f t="shared" si="37"/>
        <v>1726</v>
      </c>
      <c r="P206">
        <f t="shared" si="37"/>
        <v>3001</v>
      </c>
      <c r="Q206">
        <f t="shared" si="37"/>
        <v>3376</v>
      </c>
      <c r="V206" t="b">
        <f t="shared" si="30"/>
        <v>1</v>
      </c>
      <c r="W206" t="b">
        <f t="shared" si="30"/>
        <v>1</v>
      </c>
      <c r="AA206">
        <f t="shared" si="32"/>
        <v>0</v>
      </c>
      <c r="AB206">
        <f t="shared" si="32"/>
        <v>0</v>
      </c>
      <c r="AD206" t="b">
        <f t="shared" si="34"/>
        <v>0</v>
      </c>
      <c r="AE206" t="b">
        <f t="shared" si="34"/>
        <v>0</v>
      </c>
      <c r="AI206">
        <f t="shared" si="35"/>
        <v>35</v>
      </c>
      <c r="AJ206" s="96">
        <f t="shared" si="35"/>
        <v>475</v>
      </c>
      <c r="AP206">
        <f t="shared" si="33"/>
        <v>0.34001812825742128</v>
      </c>
      <c r="AQ206">
        <f t="shared" si="33"/>
        <v>0.38250623158848857</v>
      </c>
      <c r="AS206">
        <f t="shared" si="36"/>
        <v>1.8526886579304111E-2</v>
      </c>
    </row>
    <row r="207" spans="5:45" ht="18" thickBot="1">
      <c r="E207" s="206">
        <v>8851</v>
      </c>
      <c r="F207" s="206">
        <v>8900</v>
      </c>
      <c r="G207" s="205">
        <v>203</v>
      </c>
      <c r="H207" s="206">
        <v>1236</v>
      </c>
      <c r="I207" s="206">
        <v>3018</v>
      </c>
      <c r="J207" s="206">
        <v>3395</v>
      </c>
      <c r="M207">
        <f t="shared" si="29"/>
        <v>8876</v>
      </c>
      <c r="N207">
        <f t="shared" si="37"/>
        <v>237</v>
      </c>
      <c r="O207">
        <f t="shared" si="37"/>
        <v>1723</v>
      </c>
      <c r="P207">
        <f t="shared" si="37"/>
        <v>3018</v>
      </c>
      <c r="Q207">
        <f t="shared" si="37"/>
        <v>3395</v>
      </c>
      <c r="V207" t="b">
        <f t="shared" si="30"/>
        <v>1</v>
      </c>
      <c r="W207" t="b">
        <f t="shared" si="30"/>
        <v>1</v>
      </c>
      <c r="AA207">
        <f t="shared" si="32"/>
        <v>0</v>
      </c>
      <c r="AB207">
        <f t="shared" si="32"/>
        <v>0</v>
      </c>
      <c r="AD207" t="b">
        <f t="shared" si="34"/>
        <v>0</v>
      </c>
      <c r="AE207" t="b">
        <f t="shared" si="34"/>
        <v>0</v>
      </c>
      <c r="AI207">
        <f t="shared" si="35"/>
        <v>34</v>
      </c>
      <c r="AJ207" s="96">
        <f t="shared" si="35"/>
        <v>487</v>
      </c>
      <c r="AP207">
        <f t="shared" si="33"/>
        <v>0.34001802613789994</v>
      </c>
      <c r="AQ207">
        <f t="shared" si="33"/>
        <v>0.38249211356466878</v>
      </c>
      <c r="AS207">
        <f t="shared" si="36"/>
        <v>1.8319928507596069E-2</v>
      </c>
    </row>
    <row r="208" spans="5:45" ht="18" thickBot="1">
      <c r="E208" s="206">
        <v>8901</v>
      </c>
      <c r="F208" s="206">
        <v>8950</v>
      </c>
      <c r="G208" s="205">
        <v>202</v>
      </c>
      <c r="H208" s="206">
        <v>1222</v>
      </c>
      <c r="I208" s="206">
        <v>3035</v>
      </c>
      <c r="J208" s="206">
        <v>3414</v>
      </c>
      <c r="M208">
        <f t="shared" si="29"/>
        <v>8926</v>
      </c>
      <c r="N208">
        <f t="shared" si="37"/>
        <v>237</v>
      </c>
      <c r="O208">
        <f t="shared" si="37"/>
        <v>1719</v>
      </c>
      <c r="P208">
        <f t="shared" si="37"/>
        <v>3035</v>
      </c>
      <c r="Q208">
        <f t="shared" si="37"/>
        <v>3414</v>
      </c>
      <c r="V208" t="b">
        <f t="shared" si="30"/>
        <v>1</v>
      </c>
      <c r="W208" t="b">
        <f t="shared" si="30"/>
        <v>1</v>
      </c>
      <c r="AA208">
        <f t="shared" si="32"/>
        <v>0</v>
      </c>
      <c r="AB208">
        <f t="shared" si="32"/>
        <v>0</v>
      </c>
      <c r="AD208" t="b">
        <f t="shared" si="34"/>
        <v>0</v>
      </c>
      <c r="AE208" t="b">
        <f t="shared" si="34"/>
        <v>0</v>
      </c>
      <c r="AI208">
        <f t="shared" si="35"/>
        <v>35</v>
      </c>
      <c r="AJ208" s="96">
        <f t="shared" si="35"/>
        <v>497</v>
      </c>
      <c r="AP208">
        <f t="shared" si="33"/>
        <v>0.34001792516244678</v>
      </c>
      <c r="AQ208">
        <f t="shared" si="33"/>
        <v>0.38247815370826799</v>
      </c>
      <c r="AS208">
        <f t="shared" si="36"/>
        <v>1.8338488731771983E-2</v>
      </c>
    </row>
    <row r="209" spans="5:45" ht="18" thickBot="1">
      <c r="E209" s="206">
        <v>8951</v>
      </c>
      <c r="F209" s="206">
        <v>9000</v>
      </c>
      <c r="G209" s="205">
        <v>202</v>
      </c>
      <c r="H209" s="206">
        <v>1208</v>
      </c>
      <c r="I209" s="206">
        <v>3052</v>
      </c>
      <c r="J209" s="206">
        <v>3433</v>
      </c>
      <c r="M209">
        <f t="shared" si="29"/>
        <v>8976</v>
      </c>
      <c r="N209">
        <f t="shared" si="37"/>
        <v>236</v>
      </c>
      <c r="O209">
        <f t="shared" si="37"/>
        <v>1715</v>
      </c>
      <c r="P209">
        <f t="shared" si="37"/>
        <v>3052</v>
      </c>
      <c r="Q209">
        <f t="shared" si="37"/>
        <v>3433</v>
      </c>
      <c r="V209" t="b">
        <f t="shared" si="30"/>
        <v>1</v>
      </c>
      <c r="W209" t="b">
        <f t="shared" si="30"/>
        <v>1</v>
      </c>
      <c r="AA209">
        <f t="shared" si="32"/>
        <v>0</v>
      </c>
      <c r="AB209">
        <f t="shared" si="32"/>
        <v>0</v>
      </c>
      <c r="AD209" t="b">
        <f t="shared" si="34"/>
        <v>0</v>
      </c>
      <c r="AE209" t="b">
        <f t="shared" si="34"/>
        <v>0</v>
      </c>
      <c r="AI209">
        <f t="shared" si="35"/>
        <v>34</v>
      </c>
      <c r="AJ209" s="96">
        <f t="shared" si="35"/>
        <v>507</v>
      </c>
      <c r="AP209">
        <f t="shared" si="33"/>
        <v>0.34001782531194297</v>
      </c>
      <c r="AQ209">
        <f t="shared" si="33"/>
        <v>0.38246434937611407</v>
      </c>
      <c r="AS209">
        <f t="shared" si="36"/>
        <v>1.8138111888111888E-2</v>
      </c>
    </row>
    <row r="210" spans="5:45" ht="18" thickBot="1">
      <c r="E210" s="206">
        <v>9001</v>
      </c>
      <c r="F210" s="206">
        <v>9050</v>
      </c>
      <c r="G210" s="205">
        <v>201</v>
      </c>
      <c r="H210" s="206">
        <v>1193</v>
      </c>
      <c r="I210" s="206">
        <v>3069</v>
      </c>
      <c r="J210" s="206">
        <v>3452</v>
      </c>
      <c r="M210">
        <f t="shared" si="29"/>
        <v>9026</v>
      </c>
      <c r="N210">
        <f t="shared" ref="N210:Q229" si="38">ROUND(IF($M210&lt;N$25,$M210*N$22,0)+IF($M210=N$25,N$24,0)+IF(AND($M210&gt;N$25,$M210&lt;=N$26),N$24 - (($M210-N$25)*N$23),0),0)</f>
        <v>236</v>
      </c>
      <c r="O210">
        <f t="shared" si="38"/>
        <v>1711</v>
      </c>
      <c r="P210">
        <f t="shared" si="38"/>
        <v>3069</v>
      </c>
      <c r="Q210">
        <f t="shared" si="38"/>
        <v>3452</v>
      </c>
      <c r="V210" t="b">
        <f t="shared" si="30"/>
        <v>1</v>
      </c>
      <c r="W210" t="b">
        <f t="shared" si="30"/>
        <v>1</v>
      </c>
      <c r="AA210">
        <f t="shared" si="32"/>
        <v>0</v>
      </c>
      <c r="AB210">
        <f t="shared" si="32"/>
        <v>0</v>
      </c>
      <c r="AD210" t="b">
        <f t="shared" si="34"/>
        <v>0</v>
      </c>
      <c r="AE210" t="b">
        <f t="shared" si="34"/>
        <v>0</v>
      </c>
      <c r="AI210">
        <f t="shared" si="35"/>
        <v>35</v>
      </c>
      <c r="AJ210" s="96">
        <f t="shared" si="35"/>
        <v>518</v>
      </c>
      <c r="AP210">
        <f t="shared" si="33"/>
        <v>0.34001772656769336</v>
      </c>
      <c r="AQ210">
        <f t="shared" si="33"/>
        <v>0.38245069798360293</v>
      </c>
      <c r="AS210">
        <f t="shared" si="36"/>
        <v>1.8158236057068743E-2</v>
      </c>
    </row>
    <row r="211" spans="5:45" ht="18" thickBot="1">
      <c r="E211" s="206">
        <v>9051</v>
      </c>
      <c r="F211" s="206">
        <v>9100</v>
      </c>
      <c r="G211" s="205">
        <v>201</v>
      </c>
      <c r="H211" s="206">
        <v>1179</v>
      </c>
      <c r="I211" s="206">
        <v>3086</v>
      </c>
      <c r="J211" s="206">
        <v>3471</v>
      </c>
      <c r="M211">
        <f t="shared" si="29"/>
        <v>9076</v>
      </c>
      <c r="N211">
        <f t="shared" si="38"/>
        <v>235</v>
      </c>
      <c r="O211">
        <f t="shared" si="38"/>
        <v>1707</v>
      </c>
      <c r="P211">
        <f t="shared" si="38"/>
        <v>3086</v>
      </c>
      <c r="Q211">
        <f t="shared" si="38"/>
        <v>3471</v>
      </c>
      <c r="V211" t="b">
        <f t="shared" si="30"/>
        <v>1</v>
      </c>
      <c r="W211" t="b">
        <f t="shared" si="30"/>
        <v>1</v>
      </c>
      <c r="AA211">
        <f t="shared" si="32"/>
        <v>0</v>
      </c>
      <c r="AB211">
        <f t="shared" si="32"/>
        <v>0</v>
      </c>
      <c r="AD211" t="b">
        <f t="shared" si="34"/>
        <v>0</v>
      </c>
      <c r="AE211" t="b">
        <f t="shared" si="34"/>
        <v>0</v>
      </c>
      <c r="AI211">
        <f t="shared" si="35"/>
        <v>34</v>
      </c>
      <c r="AJ211" s="96">
        <f t="shared" si="35"/>
        <v>528</v>
      </c>
      <c r="AP211">
        <f t="shared" si="33"/>
        <v>0.34001762891141474</v>
      </c>
      <c r="AQ211">
        <f t="shared" si="33"/>
        <v>0.38243719700308504</v>
      </c>
      <c r="AS211">
        <f t="shared" si="36"/>
        <v>1.7964071856287425E-2</v>
      </c>
    </row>
    <row r="212" spans="5:45" ht="18" thickBot="1">
      <c r="E212" s="206">
        <v>9101</v>
      </c>
      <c r="F212" s="206">
        <v>9150</v>
      </c>
      <c r="G212" s="205">
        <v>201</v>
      </c>
      <c r="H212" s="206">
        <v>1164</v>
      </c>
      <c r="I212" s="206">
        <v>3103</v>
      </c>
      <c r="J212" s="206">
        <v>3491</v>
      </c>
      <c r="M212">
        <f t="shared" si="29"/>
        <v>9126</v>
      </c>
      <c r="N212">
        <f t="shared" si="38"/>
        <v>234</v>
      </c>
      <c r="O212">
        <f t="shared" si="38"/>
        <v>1703</v>
      </c>
      <c r="P212">
        <f t="shared" si="38"/>
        <v>3103</v>
      </c>
      <c r="Q212">
        <f t="shared" si="38"/>
        <v>3490</v>
      </c>
      <c r="V212" t="b">
        <f t="shared" si="30"/>
        <v>1</v>
      </c>
      <c r="W212" t="b">
        <f t="shared" si="30"/>
        <v>0</v>
      </c>
      <c r="AA212">
        <f t="shared" si="32"/>
        <v>0</v>
      </c>
      <c r="AB212">
        <f t="shared" si="32"/>
        <v>-1</v>
      </c>
      <c r="AD212" t="b">
        <f t="shared" si="34"/>
        <v>0</v>
      </c>
      <c r="AE212" t="b">
        <f t="shared" si="34"/>
        <v>0</v>
      </c>
      <c r="AI212">
        <f t="shared" si="35"/>
        <v>33</v>
      </c>
      <c r="AJ212" s="96">
        <f t="shared" si="35"/>
        <v>539</v>
      </c>
      <c r="AP212">
        <f t="shared" ref="AP212:AQ214" si="39">I212/$M212</f>
        <v>0.34001753232522464</v>
      </c>
      <c r="AQ212">
        <f t="shared" si="39"/>
        <v>0.38253342099495946</v>
      </c>
      <c r="AS212">
        <f t="shared" si="36"/>
        <v>1.7774016081252644E-2</v>
      </c>
    </row>
    <row r="213" spans="5:45" ht="18" thickBot="1">
      <c r="E213" s="206">
        <v>9151</v>
      </c>
      <c r="F213" s="206">
        <v>9200</v>
      </c>
      <c r="G213" s="205">
        <v>200</v>
      </c>
      <c r="H213" s="206">
        <v>1150</v>
      </c>
      <c r="I213" s="206">
        <v>3120</v>
      </c>
      <c r="J213" s="206">
        <v>3510</v>
      </c>
      <c r="M213">
        <f t="shared" si="29"/>
        <v>9176</v>
      </c>
      <c r="N213">
        <f t="shared" si="38"/>
        <v>234</v>
      </c>
      <c r="O213">
        <f t="shared" si="38"/>
        <v>1699</v>
      </c>
      <c r="P213">
        <f t="shared" si="38"/>
        <v>3120</v>
      </c>
      <c r="Q213">
        <f t="shared" si="38"/>
        <v>3510</v>
      </c>
      <c r="V213" t="b">
        <f t="shared" si="30"/>
        <v>1</v>
      </c>
      <c r="W213" t="b">
        <f t="shared" si="30"/>
        <v>1</v>
      </c>
      <c r="AA213">
        <f t="shared" si="32"/>
        <v>0</v>
      </c>
      <c r="AB213">
        <f t="shared" si="32"/>
        <v>0</v>
      </c>
      <c r="AD213" t="b">
        <f t="shared" si="34"/>
        <v>0</v>
      </c>
      <c r="AE213" t="b">
        <f t="shared" si="34"/>
        <v>0</v>
      </c>
      <c r="AI213">
        <f t="shared" si="35"/>
        <v>34</v>
      </c>
      <c r="AJ213" s="96">
        <f t="shared" si="35"/>
        <v>549</v>
      </c>
      <c r="AP213">
        <f t="shared" si="39"/>
        <v>0.34001743679163032</v>
      </c>
      <c r="AQ213">
        <f t="shared" si="39"/>
        <v>0.38251961639058413</v>
      </c>
      <c r="AS213">
        <f t="shared" si="36"/>
        <v>1.7797319932998323E-2</v>
      </c>
    </row>
    <row r="214" spans="5:45" ht="18" thickBot="1">
      <c r="E214" s="206">
        <v>9201</v>
      </c>
      <c r="F214" s="206">
        <v>9250</v>
      </c>
      <c r="G214" s="205">
        <v>200</v>
      </c>
      <c r="H214" s="206">
        <v>1135</v>
      </c>
      <c r="I214" s="208">
        <v>3137</v>
      </c>
      <c r="J214" s="208">
        <v>3529</v>
      </c>
      <c r="M214">
        <f t="shared" si="29"/>
        <v>9226</v>
      </c>
      <c r="N214">
        <f t="shared" si="38"/>
        <v>233</v>
      </c>
      <c r="O214">
        <f t="shared" si="38"/>
        <v>1695</v>
      </c>
      <c r="P214">
        <f t="shared" si="38"/>
        <v>3137</v>
      </c>
      <c r="Q214">
        <f t="shared" si="38"/>
        <v>3529</v>
      </c>
      <c r="V214" t="b">
        <f t="shared" si="30"/>
        <v>1</v>
      </c>
      <c r="W214" t="b">
        <f t="shared" si="30"/>
        <v>1</v>
      </c>
      <c r="AA214">
        <f t="shared" si="32"/>
        <v>0</v>
      </c>
      <c r="AB214">
        <f t="shared" si="32"/>
        <v>0</v>
      </c>
      <c r="AD214" t="b">
        <f t="shared" si="34"/>
        <v>0</v>
      </c>
      <c r="AE214" t="b">
        <f t="shared" si="34"/>
        <v>0</v>
      </c>
      <c r="AI214">
        <f t="shared" si="35"/>
        <v>33</v>
      </c>
      <c r="AJ214" s="96">
        <f t="shared" si="35"/>
        <v>560</v>
      </c>
      <c r="AP214">
        <f t="shared" si="39"/>
        <v>0.34001734229351832</v>
      </c>
      <c r="AQ214">
        <f t="shared" si="39"/>
        <v>0.38250596141339693</v>
      </c>
      <c r="AS214">
        <f t="shared" si="36"/>
        <v>1.7612929962702032E-2</v>
      </c>
    </row>
    <row r="215" spans="5:45" ht="18" thickBot="1">
      <c r="E215" s="206">
        <v>9251</v>
      </c>
      <c r="F215" s="206">
        <v>9300</v>
      </c>
      <c r="G215" s="205">
        <v>199</v>
      </c>
      <c r="H215" s="206">
        <v>1121</v>
      </c>
      <c r="I215" s="206">
        <v>3124</v>
      </c>
      <c r="J215" s="206">
        <v>3515</v>
      </c>
      <c r="M215">
        <f t="shared" si="29"/>
        <v>9276</v>
      </c>
      <c r="N215">
        <f t="shared" si="38"/>
        <v>233</v>
      </c>
      <c r="O215">
        <f t="shared" si="38"/>
        <v>1691</v>
      </c>
      <c r="P215">
        <f t="shared" si="38"/>
        <v>3133</v>
      </c>
      <c r="Q215">
        <f t="shared" si="38"/>
        <v>3525</v>
      </c>
      <c r="AD215" t="b">
        <f t="shared" si="34"/>
        <v>0</v>
      </c>
      <c r="AE215" t="b">
        <f t="shared" si="34"/>
        <v>0</v>
      </c>
      <c r="AF215" t="b">
        <f>P215=I215</f>
        <v>0</v>
      </c>
      <c r="AG215" t="b">
        <f>Q215=J215</f>
        <v>0</v>
      </c>
      <c r="AI215">
        <f t="shared" si="35"/>
        <v>34</v>
      </c>
      <c r="AJ215" s="96">
        <f t="shared" si="35"/>
        <v>570</v>
      </c>
      <c r="AK215" s="96">
        <f>P215-I215</f>
        <v>9</v>
      </c>
      <c r="AL215" s="96">
        <f>Q215-J215</f>
        <v>10</v>
      </c>
      <c r="AS215">
        <f t="shared" si="36"/>
        <v>1.7637407711238721E-2</v>
      </c>
    </row>
    <row r="216" spans="5:45" ht="18" thickBot="1">
      <c r="E216" s="206">
        <v>9301</v>
      </c>
      <c r="F216" s="206">
        <v>9350</v>
      </c>
      <c r="G216" s="205">
        <v>199</v>
      </c>
      <c r="H216" s="206">
        <v>1106</v>
      </c>
      <c r="I216" s="206">
        <v>3107</v>
      </c>
      <c r="J216" s="206">
        <v>3495</v>
      </c>
      <c r="M216">
        <f t="shared" si="29"/>
        <v>9326</v>
      </c>
      <c r="N216">
        <f t="shared" si="38"/>
        <v>232</v>
      </c>
      <c r="O216">
        <f t="shared" si="38"/>
        <v>1687</v>
      </c>
      <c r="P216">
        <f t="shared" si="38"/>
        <v>3126</v>
      </c>
      <c r="Q216">
        <f t="shared" si="38"/>
        <v>3517</v>
      </c>
      <c r="AD216" t="b">
        <f t="shared" si="34"/>
        <v>0</v>
      </c>
      <c r="AE216" t="b">
        <f t="shared" si="34"/>
        <v>0</v>
      </c>
      <c r="AF216" t="b">
        <f t="shared" si="34"/>
        <v>0</v>
      </c>
      <c r="AG216" t="b">
        <f t="shared" si="34"/>
        <v>0</v>
      </c>
      <c r="AI216">
        <f t="shared" si="35"/>
        <v>33</v>
      </c>
      <c r="AJ216" s="96">
        <f t="shared" si="35"/>
        <v>581</v>
      </c>
      <c r="AK216" s="96">
        <f t="shared" si="35"/>
        <v>19</v>
      </c>
      <c r="AL216" s="96">
        <f t="shared" si="35"/>
        <v>22</v>
      </c>
      <c r="AS216">
        <f t="shared" si="36"/>
        <v>1.7458384084449857E-2</v>
      </c>
    </row>
    <row r="217" spans="5:45" ht="18" thickBot="1">
      <c r="E217" s="206">
        <v>9351</v>
      </c>
      <c r="F217" s="206">
        <v>9400</v>
      </c>
      <c r="G217" s="205">
        <v>198</v>
      </c>
      <c r="H217" s="206">
        <v>1092</v>
      </c>
      <c r="I217" s="206">
        <v>3090</v>
      </c>
      <c r="J217" s="206">
        <v>3476</v>
      </c>
      <c r="M217">
        <f t="shared" si="29"/>
        <v>9376</v>
      </c>
      <c r="N217">
        <f t="shared" si="38"/>
        <v>232</v>
      </c>
      <c r="O217">
        <f t="shared" si="38"/>
        <v>1684</v>
      </c>
      <c r="P217">
        <f t="shared" si="38"/>
        <v>3119</v>
      </c>
      <c r="Q217">
        <f t="shared" si="38"/>
        <v>3509</v>
      </c>
      <c r="AD217" t="b">
        <f t="shared" si="34"/>
        <v>0</v>
      </c>
      <c r="AE217" t="b">
        <f t="shared" si="34"/>
        <v>0</v>
      </c>
      <c r="AF217" t="b">
        <f t="shared" si="34"/>
        <v>0</v>
      </c>
      <c r="AG217" t="b">
        <f t="shared" si="34"/>
        <v>0</v>
      </c>
      <c r="AI217">
        <f t="shared" si="35"/>
        <v>34</v>
      </c>
      <c r="AJ217" s="96">
        <f t="shared" si="35"/>
        <v>592</v>
      </c>
      <c r="AK217" s="96">
        <f t="shared" si="35"/>
        <v>29</v>
      </c>
      <c r="AL217" s="96">
        <f t="shared" si="35"/>
        <v>33</v>
      </c>
      <c r="AS217">
        <f t="shared" si="36"/>
        <v>1.7483922829581992E-2</v>
      </c>
    </row>
    <row r="218" spans="5:45" ht="18" thickBot="1">
      <c r="E218" s="206">
        <v>9401</v>
      </c>
      <c r="F218" s="206">
        <v>9450</v>
      </c>
      <c r="G218" s="205">
        <v>198</v>
      </c>
      <c r="H218" s="206">
        <v>1078</v>
      </c>
      <c r="I218" s="206">
        <v>3073</v>
      </c>
      <c r="J218" s="206">
        <v>3457</v>
      </c>
      <c r="M218">
        <f t="shared" si="29"/>
        <v>9426</v>
      </c>
      <c r="N218">
        <f t="shared" si="38"/>
        <v>231</v>
      </c>
      <c r="O218">
        <f t="shared" si="38"/>
        <v>1680</v>
      </c>
      <c r="P218">
        <f t="shared" si="38"/>
        <v>3112</v>
      </c>
      <c r="Q218">
        <f t="shared" si="38"/>
        <v>3500</v>
      </c>
      <c r="AD218" t="b">
        <f t="shared" si="34"/>
        <v>0</v>
      </c>
      <c r="AE218" t="b">
        <f t="shared" si="34"/>
        <v>0</v>
      </c>
      <c r="AF218" t="b">
        <f t="shared" si="34"/>
        <v>0</v>
      </c>
      <c r="AG218" t="b">
        <f t="shared" si="34"/>
        <v>0</v>
      </c>
      <c r="AI218">
        <f t="shared" si="35"/>
        <v>33</v>
      </c>
      <c r="AJ218" s="96">
        <f t="shared" si="35"/>
        <v>602</v>
      </c>
      <c r="AK218" s="96">
        <f t="shared" si="35"/>
        <v>39</v>
      </c>
      <c r="AL218" s="96">
        <f t="shared" si="35"/>
        <v>43</v>
      </c>
      <c r="AS218">
        <f t="shared" si="36"/>
        <v>1.7309988062077199E-2</v>
      </c>
    </row>
    <row r="219" spans="5:45" ht="18" thickBot="1">
      <c r="E219" s="206">
        <v>9451</v>
      </c>
      <c r="F219" s="206">
        <v>9500</v>
      </c>
      <c r="G219" s="205">
        <v>197</v>
      </c>
      <c r="H219" s="206">
        <v>1063</v>
      </c>
      <c r="I219" s="206">
        <v>3056</v>
      </c>
      <c r="J219" s="206">
        <v>3438</v>
      </c>
      <c r="M219">
        <f t="shared" si="29"/>
        <v>9476</v>
      </c>
      <c r="N219">
        <f t="shared" si="38"/>
        <v>231</v>
      </c>
      <c r="O219">
        <f t="shared" si="38"/>
        <v>1676</v>
      </c>
      <c r="P219">
        <f t="shared" si="38"/>
        <v>3104</v>
      </c>
      <c r="Q219">
        <f t="shared" si="38"/>
        <v>3492</v>
      </c>
      <c r="AD219" t="b">
        <f t="shared" si="34"/>
        <v>0</v>
      </c>
      <c r="AE219" t="b">
        <f t="shared" si="34"/>
        <v>0</v>
      </c>
      <c r="AF219" t="b">
        <f t="shared" si="34"/>
        <v>0</v>
      </c>
      <c r="AG219" t="b">
        <f t="shared" si="34"/>
        <v>0</v>
      </c>
      <c r="AI219">
        <f t="shared" si="35"/>
        <v>34</v>
      </c>
      <c r="AJ219" s="96">
        <f t="shared" si="35"/>
        <v>613</v>
      </c>
      <c r="AK219" s="96">
        <f t="shared" si="35"/>
        <v>48</v>
      </c>
      <c r="AL219" s="96">
        <f t="shared" si="35"/>
        <v>54</v>
      </c>
      <c r="AS219">
        <f t="shared" si="36"/>
        <v>1.7336485421591805E-2</v>
      </c>
    </row>
    <row r="220" spans="5:45" ht="18" thickBot="1">
      <c r="E220" s="206">
        <v>9501</v>
      </c>
      <c r="F220" s="206">
        <v>9550</v>
      </c>
      <c r="G220" s="205">
        <v>197</v>
      </c>
      <c r="H220" s="206">
        <v>1049</v>
      </c>
      <c r="I220" s="206">
        <v>3039</v>
      </c>
      <c r="J220" s="206">
        <v>3419</v>
      </c>
      <c r="M220">
        <f t="shared" si="29"/>
        <v>9526</v>
      </c>
      <c r="N220">
        <f t="shared" si="38"/>
        <v>230</v>
      </c>
      <c r="O220">
        <f t="shared" si="38"/>
        <v>1672</v>
      </c>
      <c r="P220">
        <f t="shared" si="38"/>
        <v>3097</v>
      </c>
      <c r="Q220">
        <f t="shared" si="38"/>
        <v>3484</v>
      </c>
      <c r="AD220" t="b">
        <f t="shared" si="34"/>
        <v>0</v>
      </c>
      <c r="AE220" t="b">
        <f t="shared" si="34"/>
        <v>0</v>
      </c>
      <c r="AF220" t="b">
        <f t="shared" si="34"/>
        <v>0</v>
      </c>
      <c r="AG220" t="b">
        <f t="shared" si="34"/>
        <v>0</v>
      </c>
      <c r="AI220">
        <f t="shared" si="35"/>
        <v>33</v>
      </c>
      <c r="AJ220" s="96">
        <f t="shared" si="35"/>
        <v>623</v>
      </c>
      <c r="AK220" s="96">
        <f t="shared" si="35"/>
        <v>58</v>
      </c>
      <c r="AL220" s="96">
        <f t="shared" si="35"/>
        <v>65</v>
      </c>
      <c r="AS220">
        <f t="shared" si="36"/>
        <v>1.7167381974248927E-2</v>
      </c>
    </row>
    <row r="221" spans="5:45" ht="18" thickBot="1">
      <c r="E221" s="206">
        <v>9551</v>
      </c>
      <c r="F221" s="206">
        <v>9600</v>
      </c>
      <c r="G221" s="205">
        <v>196</v>
      </c>
      <c r="H221" s="206">
        <v>1034</v>
      </c>
      <c r="I221" s="206">
        <v>3022</v>
      </c>
      <c r="J221" s="206">
        <v>3400</v>
      </c>
      <c r="M221">
        <f t="shared" si="29"/>
        <v>9576</v>
      </c>
      <c r="N221">
        <f t="shared" si="38"/>
        <v>230</v>
      </c>
      <c r="O221">
        <f t="shared" si="38"/>
        <v>1668</v>
      </c>
      <c r="P221">
        <f t="shared" si="38"/>
        <v>3090</v>
      </c>
      <c r="Q221">
        <f t="shared" si="38"/>
        <v>3476</v>
      </c>
      <c r="AD221" t="b">
        <f t="shared" si="34"/>
        <v>0</v>
      </c>
      <c r="AE221" t="b">
        <f t="shared" si="34"/>
        <v>0</v>
      </c>
      <c r="AF221" t="b">
        <f t="shared" si="34"/>
        <v>0</v>
      </c>
      <c r="AG221" t="b">
        <f t="shared" si="34"/>
        <v>0</v>
      </c>
      <c r="AI221">
        <f t="shared" si="35"/>
        <v>34</v>
      </c>
      <c r="AJ221" s="96">
        <f t="shared" si="35"/>
        <v>634</v>
      </c>
      <c r="AK221" s="96">
        <f t="shared" si="35"/>
        <v>68</v>
      </c>
      <c r="AL221" s="96">
        <f t="shared" si="35"/>
        <v>76</v>
      </c>
      <c r="AS221">
        <f t="shared" si="36"/>
        <v>1.7194744976816074E-2</v>
      </c>
    </row>
    <row r="222" spans="5:45" ht="18" thickBot="1">
      <c r="E222" s="206">
        <v>9601</v>
      </c>
      <c r="F222" s="206">
        <v>9650</v>
      </c>
      <c r="G222" s="205">
        <v>196</v>
      </c>
      <c r="H222" s="206">
        <v>1020</v>
      </c>
      <c r="I222" s="206">
        <v>3005</v>
      </c>
      <c r="J222" s="206">
        <v>3381</v>
      </c>
      <c r="M222">
        <f t="shared" si="29"/>
        <v>9626</v>
      </c>
      <c r="N222">
        <f t="shared" si="38"/>
        <v>229</v>
      </c>
      <c r="O222">
        <f t="shared" si="38"/>
        <v>1664</v>
      </c>
      <c r="P222">
        <f t="shared" si="38"/>
        <v>3083</v>
      </c>
      <c r="Q222">
        <f t="shared" si="38"/>
        <v>3468</v>
      </c>
      <c r="AD222" t="b">
        <f t="shared" si="34"/>
        <v>0</v>
      </c>
      <c r="AE222" t="b">
        <f t="shared" si="34"/>
        <v>0</v>
      </c>
      <c r="AF222" t="b">
        <f t="shared" si="34"/>
        <v>0</v>
      </c>
      <c r="AG222" t="b">
        <f t="shared" si="34"/>
        <v>0</v>
      </c>
      <c r="AI222">
        <f t="shared" si="35"/>
        <v>33</v>
      </c>
      <c r="AJ222" s="96">
        <f t="shared" si="35"/>
        <v>644</v>
      </c>
      <c r="AK222" s="96">
        <f t="shared" si="35"/>
        <v>78</v>
      </c>
      <c r="AL222" s="96">
        <f t="shared" si="35"/>
        <v>87</v>
      </c>
      <c r="AS222">
        <f t="shared" si="36"/>
        <v>1.7030233448143896E-2</v>
      </c>
    </row>
    <row r="223" spans="5:45" ht="18" thickBot="1">
      <c r="E223" s="206">
        <v>9651</v>
      </c>
      <c r="F223" s="206">
        <v>9700</v>
      </c>
      <c r="G223" s="205">
        <v>196</v>
      </c>
      <c r="H223" s="206">
        <v>1005</v>
      </c>
      <c r="I223" s="206">
        <v>2988</v>
      </c>
      <c r="J223" s="206">
        <v>3362</v>
      </c>
      <c r="M223">
        <f t="shared" ref="M223:M286" si="40">ROUND(AVERAGE(E223:F223),0)</f>
        <v>9676</v>
      </c>
      <c r="N223">
        <f t="shared" si="38"/>
        <v>229</v>
      </c>
      <c r="O223">
        <f t="shared" si="38"/>
        <v>1660</v>
      </c>
      <c r="P223">
        <f t="shared" si="38"/>
        <v>3075</v>
      </c>
      <c r="Q223">
        <f t="shared" si="38"/>
        <v>3460</v>
      </c>
      <c r="AD223" t="b">
        <f t="shared" si="34"/>
        <v>0</v>
      </c>
      <c r="AE223" t="b">
        <f t="shared" si="34"/>
        <v>0</v>
      </c>
      <c r="AF223" t="b">
        <f t="shared" si="34"/>
        <v>0</v>
      </c>
      <c r="AG223" t="b">
        <f t="shared" si="34"/>
        <v>0</v>
      </c>
      <c r="AI223">
        <f t="shared" si="35"/>
        <v>33</v>
      </c>
      <c r="AJ223" s="96">
        <f t="shared" si="35"/>
        <v>655</v>
      </c>
      <c r="AK223" s="96">
        <f t="shared" si="35"/>
        <v>87</v>
      </c>
      <c r="AL223" s="96">
        <f t="shared" si="35"/>
        <v>98</v>
      </c>
      <c r="AS223">
        <f t="shared" si="36"/>
        <v>1.6868840030326005E-2</v>
      </c>
    </row>
    <row r="224" spans="5:45" ht="18" thickBot="1">
      <c r="E224" s="206">
        <v>9701</v>
      </c>
      <c r="F224" s="206">
        <v>9750</v>
      </c>
      <c r="G224" s="205">
        <v>195</v>
      </c>
      <c r="H224" s="205">
        <v>991</v>
      </c>
      <c r="I224" s="206">
        <v>2971</v>
      </c>
      <c r="J224" s="206">
        <v>3342</v>
      </c>
      <c r="M224">
        <f t="shared" si="40"/>
        <v>9726</v>
      </c>
      <c r="N224">
        <f t="shared" si="38"/>
        <v>228</v>
      </c>
      <c r="O224">
        <f t="shared" si="38"/>
        <v>1656</v>
      </c>
      <c r="P224">
        <f t="shared" si="38"/>
        <v>3068</v>
      </c>
      <c r="Q224">
        <f t="shared" si="38"/>
        <v>3452</v>
      </c>
      <c r="AD224" t="b">
        <f t="shared" si="34"/>
        <v>0</v>
      </c>
      <c r="AE224" t="b">
        <f t="shared" si="34"/>
        <v>0</v>
      </c>
      <c r="AF224" t="b">
        <f t="shared" si="34"/>
        <v>0</v>
      </c>
      <c r="AG224" t="b">
        <f t="shared" si="34"/>
        <v>0</v>
      </c>
      <c r="AI224">
        <f t="shared" si="35"/>
        <v>33</v>
      </c>
      <c r="AJ224" s="96">
        <f t="shared" si="35"/>
        <v>665</v>
      </c>
      <c r="AK224" s="96">
        <f t="shared" si="35"/>
        <v>97</v>
      </c>
      <c r="AL224" s="96">
        <f t="shared" si="35"/>
        <v>110</v>
      </c>
      <c r="AS224">
        <f t="shared" si="36"/>
        <v>1.6898235073225687E-2</v>
      </c>
    </row>
    <row r="225" spans="5:45" ht="18" thickBot="1">
      <c r="E225" s="206">
        <v>9751</v>
      </c>
      <c r="F225" s="206">
        <v>9800</v>
      </c>
      <c r="G225" s="205">
        <v>195</v>
      </c>
      <c r="H225" s="205">
        <v>976</v>
      </c>
      <c r="I225" s="206">
        <v>2954</v>
      </c>
      <c r="J225" s="206">
        <v>3323</v>
      </c>
      <c r="M225">
        <f t="shared" si="40"/>
        <v>9776</v>
      </c>
      <c r="N225">
        <f t="shared" si="38"/>
        <v>227</v>
      </c>
      <c r="O225">
        <f t="shared" si="38"/>
        <v>1652</v>
      </c>
      <c r="P225">
        <f t="shared" si="38"/>
        <v>3061</v>
      </c>
      <c r="Q225">
        <f t="shared" si="38"/>
        <v>3443</v>
      </c>
      <c r="AD225" t="b">
        <f t="shared" si="34"/>
        <v>0</v>
      </c>
      <c r="AE225" t="b">
        <f t="shared" si="34"/>
        <v>0</v>
      </c>
      <c r="AF225" t="b">
        <f t="shared" si="34"/>
        <v>0</v>
      </c>
      <c r="AG225" t="b">
        <f t="shared" si="34"/>
        <v>0</v>
      </c>
      <c r="AI225">
        <f t="shared" si="35"/>
        <v>32</v>
      </c>
      <c r="AJ225" s="96">
        <f t="shared" si="35"/>
        <v>676</v>
      </c>
      <c r="AK225" s="96">
        <f t="shared" si="35"/>
        <v>107</v>
      </c>
      <c r="AL225" s="96">
        <f t="shared" si="35"/>
        <v>120</v>
      </c>
      <c r="AS225">
        <f t="shared" si="36"/>
        <v>1.6741071428571428E-2</v>
      </c>
    </row>
    <row r="226" spans="5:45" ht="18" thickBot="1">
      <c r="E226" s="206">
        <v>9801</v>
      </c>
      <c r="F226" s="206">
        <v>9850</v>
      </c>
      <c r="G226" s="205">
        <v>194</v>
      </c>
      <c r="H226" s="205">
        <v>962</v>
      </c>
      <c r="I226" s="206">
        <v>2937</v>
      </c>
      <c r="J226" s="206">
        <v>3304</v>
      </c>
      <c r="M226">
        <f t="shared" si="40"/>
        <v>9826</v>
      </c>
      <c r="N226">
        <f t="shared" si="38"/>
        <v>227</v>
      </c>
      <c r="O226">
        <f t="shared" si="38"/>
        <v>1648</v>
      </c>
      <c r="P226">
        <f t="shared" si="38"/>
        <v>3054</v>
      </c>
      <c r="Q226">
        <f t="shared" si="38"/>
        <v>3435</v>
      </c>
      <c r="AD226" t="b">
        <f t="shared" si="34"/>
        <v>0</v>
      </c>
      <c r="AE226" t="b">
        <f t="shared" si="34"/>
        <v>0</v>
      </c>
      <c r="AF226" t="b">
        <f t="shared" si="34"/>
        <v>0</v>
      </c>
      <c r="AG226" t="b">
        <f t="shared" si="34"/>
        <v>0</v>
      </c>
      <c r="AI226">
        <f t="shared" si="35"/>
        <v>33</v>
      </c>
      <c r="AJ226" s="96">
        <f t="shared" si="35"/>
        <v>686</v>
      </c>
      <c r="AK226" s="96">
        <f t="shared" si="35"/>
        <v>117</v>
      </c>
      <c r="AL226" s="96">
        <f t="shared" si="35"/>
        <v>131</v>
      </c>
      <c r="AS226">
        <f t="shared" si="36"/>
        <v>1.6771102100995208E-2</v>
      </c>
    </row>
    <row r="227" spans="5:45" ht="18" thickBot="1">
      <c r="E227" s="206">
        <v>9851</v>
      </c>
      <c r="F227" s="206">
        <v>9900</v>
      </c>
      <c r="G227" s="205">
        <v>194</v>
      </c>
      <c r="H227" s="205">
        <v>947</v>
      </c>
      <c r="I227" s="206">
        <v>2920</v>
      </c>
      <c r="J227" s="206">
        <v>3285</v>
      </c>
      <c r="M227">
        <f t="shared" si="40"/>
        <v>9876</v>
      </c>
      <c r="N227">
        <f t="shared" si="38"/>
        <v>226</v>
      </c>
      <c r="O227">
        <f t="shared" si="38"/>
        <v>1645</v>
      </c>
      <c r="P227">
        <f t="shared" si="38"/>
        <v>3047</v>
      </c>
      <c r="Q227">
        <f t="shared" si="38"/>
        <v>3427</v>
      </c>
      <c r="AD227" t="b">
        <f t="shared" si="34"/>
        <v>0</v>
      </c>
      <c r="AE227" t="b">
        <f t="shared" si="34"/>
        <v>0</v>
      </c>
      <c r="AF227" t="b">
        <f t="shared" si="34"/>
        <v>0</v>
      </c>
      <c r="AG227" t="b">
        <f t="shared" si="34"/>
        <v>0</v>
      </c>
      <c r="AI227">
        <f t="shared" si="35"/>
        <v>32</v>
      </c>
      <c r="AJ227" s="96">
        <f t="shared" si="35"/>
        <v>698</v>
      </c>
      <c r="AK227" s="96">
        <f t="shared" si="35"/>
        <v>127</v>
      </c>
      <c r="AL227" s="96">
        <f t="shared" si="35"/>
        <v>142</v>
      </c>
      <c r="AS227">
        <f t="shared" si="36"/>
        <v>1.6617969320672023E-2</v>
      </c>
    </row>
    <row r="228" spans="5:45" ht="18" thickBot="1">
      <c r="E228" s="206">
        <v>9901</v>
      </c>
      <c r="F228" s="206">
        <v>9950</v>
      </c>
      <c r="G228" s="205">
        <v>193</v>
      </c>
      <c r="H228" s="205">
        <v>933</v>
      </c>
      <c r="I228" s="206">
        <v>2903</v>
      </c>
      <c r="J228" s="206">
        <v>3266</v>
      </c>
      <c r="M228">
        <f t="shared" si="40"/>
        <v>9926</v>
      </c>
      <c r="N228">
        <f t="shared" si="38"/>
        <v>226</v>
      </c>
      <c r="O228">
        <f t="shared" si="38"/>
        <v>1641</v>
      </c>
      <c r="P228">
        <f t="shared" si="38"/>
        <v>3039</v>
      </c>
      <c r="Q228">
        <f t="shared" si="38"/>
        <v>3419</v>
      </c>
      <c r="AD228" t="b">
        <f t="shared" si="34"/>
        <v>0</v>
      </c>
      <c r="AE228" t="b">
        <f t="shared" si="34"/>
        <v>0</v>
      </c>
      <c r="AF228" t="b">
        <f t="shared" si="34"/>
        <v>0</v>
      </c>
      <c r="AG228" t="b">
        <f t="shared" si="34"/>
        <v>0</v>
      </c>
      <c r="AI228">
        <f t="shared" si="35"/>
        <v>33</v>
      </c>
      <c r="AJ228" s="96">
        <f t="shared" si="35"/>
        <v>708</v>
      </c>
      <c r="AK228" s="96">
        <f t="shared" si="35"/>
        <v>136</v>
      </c>
      <c r="AL228" s="96">
        <f t="shared" si="35"/>
        <v>153</v>
      </c>
      <c r="AS228">
        <f t="shared" si="36"/>
        <v>1.6648570394498734E-2</v>
      </c>
    </row>
    <row r="229" spans="5:45" ht="18" thickBot="1">
      <c r="E229" s="206">
        <v>9951</v>
      </c>
      <c r="F229" s="206">
        <v>10000</v>
      </c>
      <c r="G229" s="205">
        <v>193</v>
      </c>
      <c r="H229" s="205">
        <v>919</v>
      </c>
      <c r="I229" s="206">
        <v>2886</v>
      </c>
      <c r="J229" s="206">
        <v>3247</v>
      </c>
      <c r="M229">
        <f t="shared" si="40"/>
        <v>9976</v>
      </c>
      <c r="N229">
        <f t="shared" si="38"/>
        <v>225</v>
      </c>
      <c r="O229">
        <f t="shared" si="38"/>
        <v>1637</v>
      </c>
      <c r="P229">
        <f t="shared" si="38"/>
        <v>3032</v>
      </c>
      <c r="Q229">
        <f t="shared" si="38"/>
        <v>3411</v>
      </c>
      <c r="AD229" t="b">
        <f t="shared" si="34"/>
        <v>0</v>
      </c>
      <c r="AE229" t="b">
        <f t="shared" si="34"/>
        <v>0</v>
      </c>
      <c r="AF229" t="b">
        <f t="shared" si="34"/>
        <v>0</v>
      </c>
      <c r="AG229" t="b">
        <f t="shared" si="34"/>
        <v>0</v>
      </c>
      <c r="AI229">
        <f t="shared" si="35"/>
        <v>32</v>
      </c>
      <c r="AJ229" s="96">
        <f t="shared" si="35"/>
        <v>718</v>
      </c>
      <c r="AK229" s="96">
        <f t="shared" si="35"/>
        <v>146</v>
      </c>
      <c r="AL229" s="96">
        <f t="shared" si="35"/>
        <v>164</v>
      </c>
      <c r="AS229">
        <f t="shared" si="36"/>
        <v>1.6499282639885222E-2</v>
      </c>
    </row>
    <row r="230" spans="5:45" ht="18" thickBot="1">
      <c r="E230" s="206">
        <v>10001</v>
      </c>
      <c r="F230" s="206">
        <v>10050</v>
      </c>
      <c r="G230" s="205">
        <v>192</v>
      </c>
      <c r="H230" s="205">
        <v>904</v>
      </c>
      <c r="I230" s="206">
        <v>2869</v>
      </c>
      <c r="J230" s="206">
        <v>3228</v>
      </c>
      <c r="M230">
        <f t="shared" si="40"/>
        <v>10026</v>
      </c>
      <c r="N230">
        <f t="shared" ref="N230:Q249" si="41">ROUND(IF($M230&lt;N$25,$M230*N$22,0)+IF($M230=N$25,N$24,0)+IF(AND($M230&gt;N$25,$M230&lt;=N$26),N$24 - (($M230-N$25)*N$23),0),0)</f>
        <v>225</v>
      </c>
      <c r="O230">
        <f t="shared" si="41"/>
        <v>1633</v>
      </c>
      <c r="P230">
        <f t="shared" si="41"/>
        <v>3025</v>
      </c>
      <c r="Q230">
        <f t="shared" si="41"/>
        <v>3403</v>
      </c>
      <c r="AD230" t="b">
        <f t="shared" si="34"/>
        <v>0</v>
      </c>
      <c r="AE230" t="b">
        <f t="shared" si="34"/>
        <v>0</v>
      </c>
      <c r="AF230" t="b">
        <f t="shared" si="34"/>
        <v>0</v>
      </c>
      <c r="AG230" t="b">
        <f t="shared" si="34"/>
        <v>0</v>
      </c>
      <c r="AI230">
        <f t="shared" si="35"/>
        <v>33</v>
      </c>
      <c r="AJ230" s="96">
        <f t="shared" si="35"/>
        <v>729</v>
      </c>
      <c r="AK230" s="96">
        <f t="shared" si="35"/>
        <v>156</v>
      </c>
      <c r="AL230" s="96">
        <f t="shared" si="35"/>
        <v>175</v>
      </c>
      <c r="AS230">
        <f t="shared" si="36"/>
        <v>1.6530394596516174E-2</v>
      </c>
    </row>
    <row r="231" spans="5:45" ht="18" thickBot="1">
      <c r="E231" s="206">
        <v>10051</v>
      </c>
      <c r="F231" s="206">
        <v>10100</v>
      </c>
      <c r="G231" s="205">
        <v>192</v>
      </c>
      <c r="H231" s="205">
        <v>890</v>
      </c>
      <c r="I231" s="206">
        <v>2852</v>
      </c>
      <c r="J231" s="206">
        <v>3209</v>
      </c>
      <c r="M231">
        <f t="shared" si="40"/>
        <v>10076</v>
      </c>
      <c r="N231">
        <f t="shared" si="41"/>
        <v>224</v>
      </c>
      <c r="O231">
        <f t="shared" si="41"/>
        <v>1629</v>
      </c>
      <c r="P231">
        <f t="shared" si="41"/>
        <v>3018</v>
      </c>
      <c r="Q231">
        <f t="shared" si="41"/>
        <v>3395</v>
      </c>
      <c r="AD231" t="b">
        <f t="shared" si="34"/>
        <v>0</v>
      </c>
      <c r="AE231" t="b">
        <f t="shared" si="34"/>
        <v>0</v>
      </c>
      <c r="AF231" t="b">
        <f t="shared" si="34"/>
        <v>0</v>
      </c>
      <c r="AG231" t="b">
        <f t="shared" si="34"/>
        <v>0</v>
      </c>
      <c r="AI231">
        <f t="shared" si="35"/>
        <v>32</v>
      </c>
      <c r="AJ231" s="96">
        <f t="shared" si="35"/>
        <v>739</v>
      </c>
      <c r="AK231" s="96">
        <f t="shared" si="35"/>
        <v>166</v>
      </c>
      <c r="AL231" s="96">
        <f t="shared" si="35"/>
        <v>186</v>
      </c>
      <c r="AS231">
        <f t="shared" si="36"/>
        <v>1.6384778012684991E-2</v>
      </c>
    </row>
    <row r="232" spans="5:45" ht="18" thickBot="1">
      <c r="E232" s="206">
        <v>10101</v>
      </c>
      <c r="F232" s="206">
        <v>10150</v>
      </c>
      <c r="G232" s="205">
        <v>191</v>
      </c>
      <c r="H232" s="205">
        <v>875</v>
      </c>
      <c r="I232" s="206">
        <v>2835</v>
      </c>
      <c r="J232" s="206">
        <v>3189</v>
      </c>
      <c r="M232">
        <f t="shared" si="40"/>
        <v>10126</v>
      </c>
      <c r="N232">
        <f t="shared" si="41"/>
        <v>224</v>
      </c>
      <c r="O232">
        <f t="shared" si="41"/>
        <v>1625</v>
      </c>
      <c r="P232">
        <f t="shared" si="41"/>
        <v>3010</v>
      </c>
      <c r="Q232">
        <f t="shared" si="41"/>
        <v>3387</v>
      </c>
      <c r="AD232" t="b">
        <f t="shared" si="34"/>
        <v>0</v>
      </c>
      <c r="AE232" t="b">
        <f t="shared" si="34"/>
        <v>0</v>
      </c>
      <c r="AF232" t="b">
        <f t="shared" si="34"/>
        <v>0</v>
      </c>
      <c r="AG232" t="b">
        <f t="shared" si="34"/>
        <v>0</v>
      </c>
      <c r="AI232">
        <f t="shared" si="35"/>
        <v>33</v>
      </c>
      <c r="AJ232" s="96">
        <f t="shared" si="35"/>
        <v>750</v>
      </c>
      <c r="AK232" s="96">
        <f t="shared" si="35"/>
        <v>175</v>
      </c>
      <c r="AL232" s="96">
        <f t="shared" si="35"/>
        <v>198</v>
      </c>
      <c r="AS232">
        <f t="shared" si="36"/>
        <v>1.6416346489696122E-2</v>
      </c>
    </row>
    <row r="233" spans="5:45" ht="18" thickBot="1">
      <c r="E233" s="206">
        <v>10151</v>
      </c>
      <c r="F233" s="206">
        <v>10200</v>
      </c>
      <c r="G233" s="205">
        <v>191</v>
      </c>
      <c r="H233" s="205">
        <v>861</v>
      </c>
      <c r="I233" s="206">
        <v>2818</v>
      </c>
      <c r="J233" s="206">
        <v>3170</v>
      </c>
      <c r="M233">
        <f t="shared" si="40"/>
        <v>10176</v>
      </c>
      <c r="N233">
        <f t="shared" si="41"/>
        <v>223</v>
      </c>
      <c r="O233">
        <f t="shared" si="41"/>
        <v>1621</v>
      </c>
      <c r="P233">
        <f t="shared" si="41"/>
        <v>3003</v>
      </c>
      <c r="Q233">
        <f t="shared" si="41"/>
        <v>3378</v>
      </c>
      <c r="AD233" t="b">
        <f t="shared" si="34"/>
        <v>0</v>
      </c>
      <c r="AE233" t="b">
        <f t="shared" si="34"/>
        <v>0</v>
      </c>
      <c r="AF233" t="b">
        <f t="shared" si="34"/>
        <v>0</v>
      </c>
      <c r="AG233" t="b">
        <f t="shared" si="34"/>
        <v>0</v>
      </c>
      <c r="AI233">
        <f t="shared" si="35"/>
        <v>32</v>
      </c>
      <c r="AJ233" s="96">
        <f t="shared" si="35"/>
        <v>760</v>
      </c>
      <c r="AK233" s="96">
        <f t="shared" si="35"/>
        <v>185</v>
      </c>
      <c r="AL233" s="96">
        <f t="shared" si="35"/>
        <v>208</v>
      </c>
      <c r="AS233">
        <f t="shared" si="36"/>
        <v>1.6274238227146815E-2</v>
      </c>
    </row>
    <row r="234" spans="5:45" ht="18" thickBot="1">
      <c r="E234" s="206">
        <v>10201</v>
      </c>
      <c r="F234" s="206">
        <v>10250</v>
      </c>
      <c r="G234" s="205">
        <v>190</v>
      </c>
      <c r="H234" s="205">
        <v>846</v>
      </c>
      <c r="I234" s="206">
        <v>2801</v>
      </c>
      <c r="J234" s="206">
        <v>3151</v>
      </c>
      <c r="M234">
        <f t="shared" si="40"/>
        <v>10226</v>
      </c>
      <c r="N234">
        <f t="shared" si="41"/>
        <v>223</v>
      </c>
      <c r="O234">
        <f t="shared" si="41"/>
        <v>1617</v>
      </c>
      <c r="P234">
        <f t="shared" si="41"/>
        <v>2996</v>
      </c>
      <c r="Q234">
        <f t="shared" si="41"/>
        <v>3370</v>
      </c>
      <c r="AD234" t="b">
        <f t="shared" si="34"/>
        <v>0</v>
      </c>
      <c r="AE234" t="b">
        <f t="shared" si="34"/>
        <v>0</v>
      </c>
      <c r="AF234" t="b">
        <f t="shared" si="34"/>
        <v>0</v>
      </c>
      <c r="AG234" t="b">
        <f t="shared" si="34"/>
        <v>0</v>
      </c>
      <c r="AI234">
        <f t="shared" si="35"/>
        <v>33</v>
      </c>
      <c r="AJ234" s="96">
        <f t="shared" si="35"/>
        <v>771</v>
      </c>
      <c r="AK234" s="96">
        <f t="shared" si="35"/>
        <v>195</v>
      </c>
      <c r="AL234" s="96">
        <f t="shared" si="35"/>
        <v>219</v>
      </c>
      <c r="AS234">
        <f t="shared" si="36"/>
        <v>1.6306213525575007E-2</v>
      </c>
    </row>
    <row r="235" spans="5:45" ht="18" thickBot="1">
      <c r="E235" s="206">
        <v>10251</v>
      </c>
      <c r="F235" s="206">
        <v>10300</v>
      </c>
      <c r="G235" s="205">
        <v>190</v>
      </c>
      <c r="H235" s="205">
        <v>832</v>
      </c>
      <c r="I235" s="206">
        <v>2784</v>
      </c>
      <c r="J235" s="206">
        <v>3132</v>
      </c>
      <c r="M235">
        <f t="shared" si="40"/>
        <v>10276</v>
      </c>
      <c r="N235">
        <f t="shared" si="41"/>
        <v>222</v>
      </c>
      <c r="O235">
        <f t="shared" si="41"/>
        <v>1613</v>
      </c>
      <c r="P235">
        <f t="shared" si="41"/>
        <v>2989</v>
      </c>
      <c r="Q235">
        <f t="shared" si="41"/>
        <v>3362</v>
      </c>
      <c r="AD235" t="b">
        <f t="shared" si="34"/>
        <v>0</v>
      </c>
      <c r="AE235" t="b">
        <f t="shared" si="34"/>
        <v>0</v>
      </c>
      <c r="AF235" t="b">
        <f t="shared" si="34"/>
        <v>0</v>
      </c>
      <c r="AG235" t="b">
        <f t="shared" si="34"/>
        <v>0</v>
      </c>
      <c r="AI235">
        <f t="shared" si="35"/>
        <v>32</v>
      </c>
      <c r="AJ235" s="96">
        <f t="shared" si="35"/>
        <v>781</v>
      </c>
      <c r="AK235" s="96">
        <f t="shared" si="35"/>
        <v>205</v>
      </c>
      <c r="AL235" s="96">
        <f t="shared" si="35"/>
        <v>230</v>
      </c>
      <c r="AS235">
        <f t="shared" si="36"/>
        <v>1.6167460857726343E-2</v>
      </c>
    </row>
    <row r="236" spans="5:45" ht="18" thickBot="1">
      <c r="E236" s="206">
        <v>10301</v>
      </c>
      <c r="F236" s="206">
        <v>10350</v>
      </c>
      <c r="G236" s="205">
        <v>190</v>
      </c>
      <c r="H236" s="205">
        <v>817</v>
      </c>
      <c r="I236" s="206">
        <v>2767</v>
      </c>
      <c r="J236" s="206">
        <v>3113</v>
      </c>
      <c r="M236">
        <f t="shared" si="40"/>
        <v>10326</v>
      </c>
      <c r="N236">
        <f t="shared" si="41"/>
        <v>222</v>
      </c>
      <c r="O236">
        <f t="shared" si="41"/>
        <v>1609</v>
      </c>
      <c r="P236">
        <f t="shared" si="41"/>
        <v>2982</v>
      </c>
      <c r="Q236">
        <f t="shared" si="41"/>
        <v>3354</v>
      </c>
      <c r="AD236" t="b">
        <f t="shared" si="34"/>
        <v>0</v>
      </c>
      <c r="AE236" t="b">
        <f t="shared" si="34"/>
        <v>0</v>
      </c>
      <c r="AF236" t="b">
        <f t="shared" si="34"/>
        <v>0</v>
      </c>
      <c r="AG236" t="b">
        <f t="shared" si="34"/>
        <v>0</v>
      </c>
      <c r="AI236">
        <f t="shared" si="35"/>
        <v>32</v>
      </c>
      <c r="AJ236" s="96">
        <f t="shared" si="35"/>
        <v>792</v>
      </c>
      <c r="AK236" s="96">
        <f t="shared" si="35"/>
        <v>215</v>
      </c>
      <c r="AL236" s="96">
        <f t="shared" si="35"/>
        <v>241</v>
      </c>
      <c r="AS236">
        <f t="shared" si="36"/>
        <v>1.6031049611879851E-2</v>
      </c>
    </row>
    <row r="237" spans="5:45" ht="18" thickBot="1">
      <c r="E237" s="206">
        <v>10351</v>
      </c>
      <c r="F237" s="206">
        <v>10400</v>
      </c>
      <c r="G237" s="205">
        <v>189</v>
      </c>
      <c r="H237" s="205">
        <v>803</v>
      </c>
      <c r="I237" s="206">
        <v>2750</v>
      </c>
      <c r="J237" s="206">
        <v>3094</v>
      </c>
      <c r="M237">
        <f t="shared" si="40"/>
        <v>10376</v>
      </c>
      <c r="N237">
        <f t="shared" si="41"/>
        <v>221</v>
      </c>
      <c r="O237">
        <f t="shared" si="41"/>
        <v>1606</v>
      </c>
      <c r="P237">
        <f t="shared" si="41"/>
        <v>2974</v>
      </c>
      <c r="Q237">
        <f t="shared" si="41"/>
        <v>3346</v>
      </c>
      <c r="AD237" t="b">
        <f t="shared" si="34"/>
        <v>0</v>
      </c>
      <c r="AE237" t="b">
        <f t="shared" si="34"/>
        <v>0</v>
      </c>
      <c r="AF237" t="b">
        <f t="shared" si="34"/>
        <v>0</v>
      </c>
      <c r="AG237" t="b">
        <f t="shared" si="34"/>
        <v>0</v>
      </c>
      <c r="AI237">
        <f t="shared" si="35"/>
        <v>32</v>
      </c>
      <c r="AJ237" s="96">
        <f t="shared" si="35"/>
        <v>803</v>
      </c>
      <c r="AK237" s="96">
        <f t="shared" si="35"/>
        <v>224</v>
      </c>
      <c r="AL237" s="96">
        <f t="shared" si="35"/>
        <v>252</v>
      </c>
      <c r="AS237">
        <f t="shared" si="36"/>
        <v>1.6064257028112448E-2</v>
      </c>
    </row>
    <row r="238" spans="5:45" ht="18" thickBot="1">
      <c r="E238" s="206">
        <v>10401</v>
      </c>
      <c r="F238" s="206">
        <v>10450</v>
      </c>
      <c r="G238" s="205">
        <v>189</v>
      </c>
      <c r="H238" s="205">
        <v>789</v>
      </c>
      <c r="I238" s="206">
        <v>2733</v>
      </c>
      <c r="J238" s="206">
        <v>3075</v>
      </c>
      <c r="M238">
        <f t="shared" si="40"/>
        <v>10426</v>
      </c>
      <c r="N238">
        <f t="shared" si="41"/>
        <v>221</v>
      </c>
      <c r="O238">
        <f t="shared" si="41"/>
        <v>1602</v>
      </c>
      <c r="P238">
        <f t="shared" si="41"/>
        <v>2967</v>
      </c>
      <c r="Q238">
        <f t="shared" si="41"/>
        <v>3338</v>
      </c>
      <c r="AD238" t="b">
        <f t="shared" si="34"/>
        <v>0</v>
      </c>
      <c r="AE238" t="b">
        <f t="shared" si="34"/>
        <v>0</v>
      </c>
      <c r="AF238" t="b">
        <f t="shared" si="34"/>
        <v>0</v>
      </c>
      <c r="AG238" t="b">
        <f t="shared" si="34"/>
        <v>0</v>
      </c>
      <c r="AI238">
        <f t="shared" si="35"/>
        <v>32</v>
      </c>
      <c r="AJ238" s="96">
        <f t="shared" si="35"/>
        <v>813</v>
      </c>
      <c r="AK238" s="96">
        <f t="shared" si="35"/>
        <v>234</v>
      </c>
      <c r="AL238" s="96">
        <f t="shared" si="35"/>
        <v>263</v>
      </c>
      <c r="AS238">
        <f t="shared" si="36"/>
        <v>1.5930965814802522E-2</v>
      </c>
    </row>
    <row r="239" spans="5:45" ht="18" thickBot="1">
      <c r="E239" s="206">
        <v>10451</v>
      </c>
      <c r="F239" s="206">
        <v>10500</v>
      </c>
      <c r="G239" s="205">
        <v>188</v>
      </c>
      <c r="H239" s="205">
        <v>774</v>
      </c>
      <c r="I239" s="206">
        <v>2716</v>
      </c>
      <c r="J239" s="206">
        <v>3056</v>
      </c>
      <c r="M239">
        <f t="shared" si="40"/>
        <v>10476</v>
      </c>
      <c r="N239">
        <f t="shared" si="41"/>
        <v>220</v>
      </c>
      <c r="O239">
        <f t="shared" si="41"/>
        <v>1598</v>
      </c>
      <c r="P239">
        <f t="shared" si="41"/>
        <v>2960</v>
      </c>
      <c r="Q239">
        <f t="shared" si="41"/>
        <v>3330</v>
      </c>
      <c r="AD239" t="b">
        <f t="shared" si="34"/>
        <v>0</v>
      </c>
      <c r="AE239" t="b">
        <f t="shared" si="34"/>
        <v>0</v>
      </c>
      <c r="AF239" t="b">
        <f t="shared" si="34"/>
        <v>0</v>
      </c>
      <c r="AG239" t="b">
        <f t="shared" si="34"/>
        <v>0</v>
      </c>
      <c r="AI239">
        <f t="shared" si="35"/>
        <v>32</v>
      </c>
      <c r="AJ239" s="96">
        <f t="shared" si="35"/>
        <v>824</v>
      </c>
      <c r="AK239" s="96">
        <f t="shared" si="35"/>
        <v>244</v>
      </c>
      <c r="AL239" s="96">
        <f t="shared" si="35"/>
        <v>274</v>
      </c>
      <c r="AS239">
        <f t="shared" si="36"/>
        <v>1.5964450296247532E-2</v>
      </c>
    </row>
    <row r="240" spans="5:45" ht="18" thickBot="1">
      <c r="E240" s="206">
        <v>10501</v>
      </c>
      <c r="F240" s="206">
        <v>10550</v>
      </c>
      <c r="G240" s="205">
        <v>188</v>
      </c>
      <c r="H240" s="205">
        <v>760</v>
      </c>
      <c r="I240" s="206">
        <v>2699</v>
      </c>
      <c r="J240" s="206">
        <v>3036</v>
      </c>
      <c r="M240">
        <f t="shared" si="40"/>
        <v>10526</v>
      </c>
      <c r="N240">
        <f t="shared" si="41"/>
        <v>219</v>
      </c>
      <c r="O240">
        <f t="shared" si="41"/>
        <v>1594</v>
      </c>
      <c r="P240">
        <f t="shared" si="41"/>
        <v>2953</v>
      </c>
      <c r="Q240">
        <f t="shared" si="41"/>
        <v>3322</v>
      </c>
      <c r="AD240" t="b">
        <f t="shared" si="34"/>
        <v>0</v>
      </c>
      <c r="AE240" t="b">
        <f t="shared" si="34"/>
        <v>0</v>
      </c>
      <c r="AF240" t="b">
        <f t="shared" si="34"/>
        <v>0</v>
      </c>
      <c r="AG240" t="b">
        <f t="shared" si="34"/>
        <v>0</v>
      </c>
      <c r="AI240">
        <f t="shared" si="35"/>
        <v>31</v>
      </c>
      <c r="AJ240" s="96">
        <f t="shared" si="35"/>
        <v>834</v>
      </c>
      <c r="AK240" s="96">
        <f t="shared" si="35"/>
        <v>254</v>
      </c>
      <c r="AL240" s="96">
        <f t="shared" si="35"/>
        <v>286</v>
      </c>
      <c r="AS240">
        <f t="shared" si="36"/>
        <v>1.5834149526607902E-2</v>
      </c>
    </row>
    <row r="241" spans="5:45" ht="18" thickBot="1">
      <c r="E241" s="206">
        <v>10551</v>
      </c>
      <c r="F241" s="206">
        <v>10600</v>
      </c>
      <c r="G241" s="205">
        <v>187</v>
      </c>
      <c r="H241" s="205">
        <v>745</v>
      </c>
      <c r="I241" s="206">
        <v>2682</v>
      </c>
      <c r="J241" s="206">
        <v>3017</v>
      </c>
      <c r="M241">
        <f t="shared" si="40"/>
        <v>10576</v>
      </c>
      <c r="N241">
        <f t="shared" si="41"/>
        <v>219</v>
      </c>
      <c r="O241">
        <f t="shared" si="41"/>
        <v>1590</v>
      </c>
      <c r="P241">
        <f t="shared" si="41"/>
        <v>2945</v>
      </c>
      <c r="Q241">
        <f t="shared" si="41"/>
        <v>3313</v>
      </c>
      <c r="AD241" t="b">
        <f t="shared" si="34"/>
        <v>0</v>
      </c>
      <c r="AE241" t="b">
        <f t="shared" si="34"/>
        <v>0</v>
      </c>
      <c r="AF241" t="b">
        <f t="shared" si="34"/>
        <v>0</v>
      </c>
      <c r="AG241" t="b">
        <f t="shared" si="34"/>
        <v>0</v>
      </c>
      <c r="AI241">
        <f t="shared" si="35"/>
        <v>32</v>
      </c>
      <c r="AJ241" s="96">
        <f t="shared" si="35"/>
        <v>845</v>
      </c>
      <c r="AK241" s="96">
        <f t="shared" si="35"/>
        <v>263</v>
      </c>
      <c r="AL241" s="96">
        <f t="shared" si="35"/>
        <v>296</v>
      </c>
      <c r="AS241">
        <f t="shared" si="36"/>
        <v>1.5867875647668395E-2</v>
      </c>
    </row>
    <row r="242" spans="5:45" ht="18" thickBot="1">
      <c r="E242" s="206">
        <v>10601</v>
      </c>
      <c r="F242" s="206">
        <v>10650</v>
      </c>
      <c r="G242" s="205">
        <v>187</v>
      </c>
      <c r="H242" s="205">
        <v>731</v>
      </c>
      <c r="I242" s="206">
        <v>2665</v>
      </c>
      <c r="J242" s="206">
        <v>2998</v>
      </c>
      <c r="M242">
        <f t="shared" si="40"/>
        <v>10626</v>
      </c>
      <c r="N242">
        <f t="shared" si="41"/>
        <v>218</v>
      </c>
      <c r="O242">
        <f t="shared" si="41"/>
        <v>1586</v>
      </c>
      <c r="P242">
        <f t="shared" si="41"/>
        <v>2938</v>
      </c>
      <c r="Q242">
        <f t="shared" si="41"/>
        <v>3305</v>
      </c>
      <c r="AD242" t="b">
        <f t="shared" si="34"/>
        <v>0</v>
      </c>
      <c r="AE242" t="b">
        <f t="shared" si="34"/>
        <v>0</v>
      </c>
      <c r="AF242" t="b">
        <f t="shared" si="34"/>
        <v>0</v>
      </c>
      <c r="AG242" t="b">
        <f t="shared" si="34"/>
        <v>0</v>
      </c>
      <c r="AI242">
        <f t="shared" si="35"/>
        <v>31</v>
      </c>
      <c r="AJ242" s="96">
        <f t="shared" si="35"/>
        <v>855</v>
      </c>
      <c r="AK242" s="96">
        <f t="shared" si="35"/>
        <v>273</v>
      </c>
      <c r="AL242" s="96">
        <f t="shared" si="35"/>
        <v>307</v>
      </c>
      <c r="AS242">
        <f t="shared" si="36"/>
        <v>1.5740443302280759E-2</v>
      </c>
    </row>
    <row r="243" spans="5:45" ht="18" thickBot="1">
      <c r="E243" s="206">
        <v>10651</v>
      </c>
      <c r="F243" s="206">
        <v>10700</v>
      </c>
      <c r="G243" s="205">
        <v>186</v>
      </c>
      <c r="H243" s="205">
        <v>716</v>
      </c>
      <c r="I243" s="206">
        <v>2648</v>
      </c>
      <c r="J243" s="206">
        <v>2979</v>
      </c>
      <c r="M243">
        <f t="shared" si="40"/>
        <v>10676</v>
      </c>
      <c r="N243">
        <f t="shared" si="41"/>
        <v>218</v>
      </c>
      <c r="O243">
        <f t="shared" si="41"/>
        <v>1582</v>
      </c>
      <c r="P243">
        <f t="shared" si="41"/>
        <v>2931</v>
      </c>
      <c r="Q243">
        <f t="shared" si="41"/>
        <v>3297</v>
      </c>
      <c r="AD243" t="b">
        <f t="shared" si="34"/>
        <v>0</v>
      </c>
      <c r="AE243" t="b">
        <f t="shared" si="34"/>
        <v>0</v>
      </c>
      <c r="AF243" t="b">
        <f t="shared" si="34"/>
        <v>0</v>
      </c>
      <c r="AG243" t="b">
        <f t="shared" si="34"/>
        <v>0</v>
      </c>
      <c r="AI243">
        <f t="shared" si="35"/>
        <v>32</v>
      </c>
      <c r="AJ243" s="96">
        <f t="shared" si="35"/>
        <v>866</v>
      </c>
      <c r="AK243" s="96">
        <f t="shared" si="35"/>
        <v>283</v>
      </c>
      <c r="AL243" s="96">
        <f t="shared" si="35"/>
        <v>318</v>
      </c>
      <c r="AS243">
        <f t="shared" si="36"/>
        <v>1.5774378585086041E-2</v>
      </c>
    </row>
    <row r="244" spans="5:45" ht="18" thickBot="1">
      <c r="E244" s="206">
        <v>10701</v>
      </c>
      <c r="F244" s="206">
        <v>10750</v>
      </c>
      <c r="G244" s="205">
        <v>186</v>
      </c>
      <c r="H244" s="205">
        <v>702</v>
      </c>
      <c r="I244" s="206">
        <v>2631</v>
      </c>
      <c r="J244" s="206">
        <v>2960</v>
      </c>
      <c r="M244">
        <f t="shared" si="40"/>
        <v>10726</v>
      </c>
      <c r="N244">
        <f t="shared" si="41"/>
        <v>217</v>
      </c>
      <c r="O244">
        <f t="shared" si="41"/>
        <v>1578</v>
      </c>
      <c r="P244">
        <f t="shared" si="41"/>
        <v>2924</v>
      </c>
      <c r="Q244">
        <f t="shared" si="41"/>
        <v>3289</v>
      </c>
      <c r="AD244" t="b">
        <f t="shared" si="34"/>
        <v>0</v>
      </c>
      <c r="AE244" t="b">
        <f t="shared" si="34"/>
        <v>0</v>
      </c>
      <c r="AF244" t="b">
        <f t="shared" si="34"/>
        <v>0</v>
      </c>
      <c r="AG244" t="b">
        <f t="shared" si="34"/>
        <v>0</v>
      </c>
      <c r="AI244">
        <f t="shared" si="35"/>
        <v>31</v>
      </c>
      <c r="AJ244" s="96">
        <f t="shared" si="35"/>
        <v>876</v>
      </c>
      <c r="AK244" s="96">
        <f t="shared" si="35"/>
        <v>293</v>
      </c>
      <c r="AL244" s="96">
        <f t="shared" si="35"/>
        <v>329</v>
      </c>
      <c r="AS244">
        <f t="shared" si="36"/>
        <v>1.5649699652228895E-2</v>
      </c>
    </row>
    <row r="245" spans="5:45" ht="18" thickBot="1">
      <c r="E245" s="206">
        <v>10751</v>
      </c>
      <c r="F245" s="206">
        <v>10800</v>
      </c>
      <c r="G245" s="205">
        <v>185</v>
      </c>
      <c r="H245" s="205">
        <v>687</v>
      </c>
      <c r="I245" s="206">
        <v>2614</v>
      </c>
      <c r="J245" s="206">
        <v>2941</v>
      </c>
      <c r="M245">
        <f t="shared" si="40"/>
        <v>10776</v>
      </c>
      <c r="N245">
        <f t="shared" si="41"/>
        <v>217</v>
      </c>
      <c r="O245">
        <f t="shared" si="41"/>
        <v>1574</v>
      </c>
      <c r="P245">
        <f t="shared" si="41"/>
        <v>2916</v>
      </c>
      <c r="Q245">
        <f t="shared" si="41"/>
        <v>3281</v>
      </c>
      <c r="AD245" t="b">
        <f t="shared" si="34"/>
        <v>0</v>
      </c>
      <c r="AE245" t="b">
        <f t="shared" si="34"/>
        <v>0</v>
      </c>
      <c r="AF245" t="b">
        <f t="shared" si="34"/>
        <v>0</v>
      </c>
      <c r="AG245" t="b">
        <f t="shared" si="34"/>
        <v>0</v>
      </c>
      <c r="AI245">
        <f t="shared" si="35"/>
        <v>32</v>
      </c>
      <c r="AJ245" s="96">
        <f t="shared" si="35"/>
        <v>887</v>
      </c>
      <c r="AK245" s="96">
        <f t="shared" si="35"/>
        <v>302</v>
      </c>
      <c r="AL245" s="96">
        <f t="shared" si="35"/>
        <v>340</v>
      </c>
      <c r="AS245">
        <f t="shared" si="36"/>
        <v>1.5683814303638646E-2</v>
      </c>
    </row>
    <row r="246" spans="5:45" ht="18" thickBot="1">
      <c r="E246" s="206">
        <v>10801</v>
      </c>
      <c r="F246" s="206">
        <v>10850</v>
      </c>
      <c r="G246" s="205">
        <v>185</v>
      </c>
      <c r="H246" s="205">
        <v>673</v>
      </c>
      <c r="I246" s="206">
        <v>2597</v>
      </c>
      <c r="J246" s="206">
        <v>2922</v>
      </c>
      <c r="M246">
        <f t="shared" si="40"/>
        <v>10826</v>
      </c>
      <c r="N246">
        <f t="shared" si="41"/>
        <v>216</v>
      </c>
      <c r="O246">
        <f t="shared" si="41"/>
        <v>1570</v>
      </c>
      <c r="P246">
        <f t="shared" si="41"/>
        <v>2909</v>
      </c>
      <c r="Q246">
        <f t="shared" si="41"/>
        <v>3273</v>
      </c>
      <c r="AD246" t="b">
        <f t="shared" si="34"/>
        <v>0</v>
      </c>
      <c r="AE246" t="b">
        <f t="shared" si="34"/>
        <v>0</v>
      </c>
      <c r="AF246" t="b">
        <f t="shared" si="34"/>
        <v>0</v>
      </c>
      <c r="AG246" t="b">
        <f t="shared" si="34"/>
        <v>0</v>
      </c>
      <c r="AI246">
        <f t="shared" si="35"/>
        <v>31</v>
      </c>
      <c r="AJ246" s="96">
        <f t="shared" si="35"/>
        <v>897</v>
      </c>
      <c r="AK246" s="96">
        <f t="shared" si="35"/>
        <v>312</v>
      </c>
      <c r="AL246" s="96">
        <f t="shared" si="35"/>
        <v>351</v>
      </c>
      <c r="AS246">
        <f t="shared" si="36"/>
        <v>1.556178026766262E-2</v>
      </c>
    </row>
    <row r="247" spans="5:45" ht="18" thickBot="1">
      <c r="E247" s="206">
        <v>10851</v>
      </c>
      <c r="F247" s="206">
        <v>10900</v>
      </c>
      <c r="G247" s="205">
        <v>185</v>
      </c>
      <c r="H247" s="205">
        <v>658</v>
      </c>
      <c r="I247" s="206">
        <v>2580</v>
      </c>
      <c r="J247" s="206">
        <v>2903</v>
      </c>
      <c r="M247">
        <f t="shared" si="40"/>
        <v>10876</v>
      </c>
      <c r="N247">
        <f t="shared" si="41"/>
        <v>216</v>
      </c>
      <c r="O247">
        <f t="shared" si="41"/>
        <v>1567</v>
      </c>
      <c r="P247">
        <f t="shared" si="41"/>
        <v>2902</v>
      </c>
      <c r="Q247">
        <f t="shared" si="41"/>
        <v>3265</v>
      </c>
      <c r="AD247" t="b">
        <f t="shared" ref="AD247:AG310" si="42">N247=G247</f>
        <v>0</v>
      </c>
      <c r="AE247" t="b">
        <f t="shared" si="42"/>
        <v>0</v>
      </c>
      <c r="AF247" t="b">
        <f t="shared" si="42"/>
        <v>0</v>
      </c>
      <c r="AG247" t="b">
        <f t="shared" si="42"/>
        <v>0</v>
      </c>
      <c r="AI247">
        <f t="shared" ref="AI247:AL310" si="43">N247-G247</f>
        <v>31</v>
      </c>
      <c r="AJ247" s="96">
        <f t="shared" si="43"/>
        <v>909</v>
      </c>
      <c r="AK247" s="96">
        <f t="shared" si="43"/>
        <v>322</v>
      </c>
      <c r="AL247" s="96">
        <f t="shared" si="43"/>
        <v>362</v>
      </c>
      <c r="AS247">
        <f t="shared" si="36"/>
        <v>1.5441630636195183E-2</v>
      </c>
    </row>
    <row r="248" spans="5:45" ht="18" thickBot="1">
      <c r="E248" s="206">
        <v>10901</v>
      </c>
      <c r="F248" s="206">
        <v>10950</v>
      </c>
      <c r="G248" s="205">
        <v>184</v>
      </c>
      <c r="H248" s="205">
        <v>644</v>
      </c>
      <c r="I248" s="206">
        <v>2563</v>
      </c>
      <c r="J248" s="206">
        <v>2883</v>
      </c>
      <c r="M248">
        <f t="shared" si="40"/>
        <v>10926</v>
      </c>
      <c r="N248">
        <f t="shared" si="41"/>
        <v>215</v>
      </c>
      <c r="O248">
        <f t="shared" si="41"/>
        <v>1563</v>
      </c>
      <c r="P248">
        <f t="shared" si="41"/>
        <v>2895</v>
      </c>
      <c r="Q248">
        <f t="shared" si="41"/>
        <v>3257</v>
      </c>
      <c r="AD248" t="b">
        <f t="shared" si="42"/>
        <v>0</v>
      </c>
      <c r="AE248" t="b">
        <f t="shared" si="42"/>
        <v>0</v>
      </c>
      <c r="AF248" t="b">
        <f t="shared" si="42"/>
        <v>0</v>
      </c>
      <c r="AG248" t="b">
        <f t="shared" si="42"/>
        <v>0</v>
      </c>
      <c r="AI248">
        <f t="shared" si="43"/>
        <v>31</v>
      </c>
      <c r="AJ248" s="96">
        <f t="shared" si="43"/>
        <v>919</v>
      </c>
      <c r="AK248" s="96">
        <f t="shared" si="43"/>
        <v>332</v>
      </c>
      <c r="AL248" s="96">
        <f t="shared" si="43"/>
        <v>374</v>
      </c>
      <c r="AS248">
        <f t="shared" ref="AS248:AS311" si="44">-(G248-N$8)/(M248-N$7)</f>
        <v>1.5476555317192768E-2</v>
      </c>
    </row>
    <row r="249" spans="5:45" ht="18" thickBot="1">
      <c r="E249" s="206">
        <v>10951</v>
      </c>
      <c r="F249" s="206">
        <v>11000</v>
      </c>
      <c r="G249" s="205">
        <v>184</v>
      </c>
      <c r="H249" s="205">
        <v>630</v>
      </c>
      <c r="I249" s="206">
        <v>2546</v>
      </c>
      <c r="J249" s="206">
        <v>2864</v>
      </c>
      <c r="M249">
        <f t="shared" si="40"/>
        <v>10976</v>
      </c>
      <c r="N249">
        <f t="shared" si="41"/>
        <v>215</v>
      </c>
      <c r="O249">
        <f t="shared" si="41"/>
        <v>1559</v>
      </c>
      <c r="P249">
        <f t="shared" si="41"/>
        <v>2888</v>
      </c>
      <c r="Q249">
        <f t="shared" si="41"/>
        <v>3248</v>
      </c>
      <c r="AD249" t="b">
        <f t="shared" si="42"/>
        <v>0</v>
      </c>
      <c r="AE249" t="b">
        <f t="shared" si="42"/>
        <v>0</v>
      </c>
      <c r="AF249" t="b">
        <f t="shared" si="42"/>
        <v>0</v>
      </c>
      <c r="AG249" t="b">
        <f t="shared" si="42"/>
        <v>0</v>
      </c>
      <c r="AI249">
        <f t="shared" si="43"/>
        <v>31</v>
      </c>
      <c r="AJ249" s="96">
        <f t="shared" si="43"/>
        <v>929</v>
      </c>
      <c r="AK249" s="96">
        <f t="shared" si="43"/>
        <v>342</v>
      </c>
      <c r="AL249" s="96">
        <f t="shared" si="43"/>
        <v>384</v>
      </c>
      <c r="AS249">
        <f t="shared" si="44"/>
        <v>1.5358880778588808E-2</v>
      </c>
    </row>
    <row r="250" spans="5:45" ht="18" thickBot="1">
      <c r="E250" s="206">
        <v>11001</v>
      </c>
      <c r="F250" s="206">
        <v>11050</v>
      </c>
      <c r="G250" s="205">
        <v>183</v>
      </c>
      <c r="H250" s="205">
        <v>615</v>
      </c>
      <c r="I250" s="206">
        <v>2529</v>
      </c>
      <c r="J250" s="206">
        <v>2845</v>
      </c>
      <c r="M250">
        <f t="shared" si="40"/>
        <v>11026</v>
      </c>
      <c r="N250">
        <f t="shared" ref="N250:Q269" si="45">ROUND(IF($M250&lt;N$25,$M250*N$22,0)+IF($M250=N$25,N$24,0)+IF(AND($M250&gt;N$25,$M250&lt;=N$26),N$24 - (($M250-N$25)*N$23),0),0)</f>
        <v>214</v>
      </c>
      <c r="O250">
        <f t="shared" si="45"/>
        <v>1555</v>
      </c>
      <c r="P250">
        <f t="shared" si="45"/>
        <v>2880</v>
      </c>
      <c r="Q250">
        <f t="shared" si="45"/>
        <v>3240</v>
      </c>
      <c r="AD250" t="b">
        <f t="shared" si="42"/>
        <v>0</v>
      </c>
      <c r="AE250" t="b">
        <f t="shared" si="42"/>
        <v>0</v>
      </c>
      <c r="AF250" t="b">
        <f t="shared" si="42"/>
        <v>0</v>
      </c>
      <c r="AG250" t="b">
        <f t="shared" si="42"/>
        <v>0</v>
      </c>
      <c r="AI250">
        <f t="shared" si="43"/>
        <v>31</v>
      </c>
      <c r="AJ250" s="96">
        <f t="shared" si="43"/>
        <v>940</v>
      </c>
      <c r="AK250" s="96">
        <f t="shared" si="43"/>
        <v>351</v>
      </c>
      <c r="AL250" s="96">
        <f t="shared" si="43"/>
        <v>395</v>
      </c>
      <c r="AS250">
        <f t="shared" si="44"/>
        <v>1.5393902807123452E-2</v>
      </c>
    </row>
    <row r="251" spans="5:45" ht="18" thickBot="1">
      <c r="E251" s="206">
        <v>11051</v>
      </c>
      <c r="F251" s="206">
        <v>11100</v>
      </c>
      <c r="G251" s="205">
        <v>183</v>
      </c>
      <c r="H251" s="205">
        <v>601</v>
      </c>
      <c r="I251" s="206">
        <v>2512</v>
      </c>
      <c r="J251" s="206">
        <v>2826</v>
      </c>
      <c r="M251">
        <f t="shared" si="40"/>
        <v>11076</v>
      </c>
      <c r="N251">
        <f t="shared" si="45"/>
        <v>214</v>
      </c>
      <c r="O251">
        <f t="shared" si="45"/>
        <v>1551</v>
      </c>
      <c r="P251">
        <f t="shared" si="45"/>
        <v>2873</v>
      </c>
      <c r="Q251">
        <f t="shared" si="45"/>
        <v>3232</v>
      </c>
      <c r="AD251" t="b">
        <f t="shared" si="42"/>
        <v>0</v>
      </c>
      <c r="AE251" t="b">
        <f t="shared" si="42"/>
        <v>0</v>
      </c>
      <c r="AF251" t="b">
        <f t="shared" si="42"/>
        <v>0</v>
      </c>
      <c r="AG251" t="b">
        <f t="shared" si="42"/>
        <v>0</v>
      </c>
      <c r="AI251">
        <f t="shared" si="43"/>
        <v>31</v>
      </c>
      <c r="AJ251" s="96">
        <f t="shared" si="43"/>
        <v>950</v>
      </c>
      <c r="AK251" s="96">
        <f t="shared" si="43"/>
        <v>361</v>
      </c>
      <c r="AL251" s="96">
        <f t="shared" si="43"/>
        <v>406</v>
      </c>
      <c r="AS251">
        <f t="shared" si="44"/>
        <v>1.5278609946075494E-2</v>
      </c>
    </row>
    <row r="252" spans="5:45" ht="18" thickBot="1">
      <c r="E252" s="206">
        <v>11101</v>
      </c>
      <c r="F252" s="206">
        <v>11150</v>
      </c>
      <c r="G252" s="205">
        <v>182</v>
      </c>
      <c r="H252" s="205">
        <v>595</v>
      </c>
      <c r="I252" s="206">
        <v>2495</v>
      </c>
      <c r="J252" s="206">
        <v>2807</v>
      </c>
      <c r="M252">
        <f t="shared" si="40"/>
        <v>11126</v>
      </c>
      <c r="N252">
        <f t="shared" si="45"/>
        <v>213</v>
      </c>
      <c r="O252">
        <f t="shared" si="45"/>
        <v>1547</v>
      </c>
      <c r="P252">
        <f t="shared" si="45"/>
        <v>2866</v>
      </c>
      <c r="Q252">
        <f t="shared" si="45"/>
        <v>3224</v>
      </c>
      <c r="AD252" t="b">
        <f t="shared" si="42"/>
        <v>0</v>
      </c>
      <c r="AE252" t="b">
        <f t="shared" si="42"/>
        <v>0</v>
      </c>
      <c r="AF252" t="b">
        <f t="shared" si="42"/>
        <v>0</v>
      </c>
      <c r="AG252" t="b">
        <f t="shared" si="42"/>
        <v>0</v>
      </c>
      <c r="AI252">
        <f t="shared" si="43"/>
        <v>31</v>
      </c>
      <c r="AJ252" s="96">
        <f t="shared" si="43"/>
        <v>952</v>
      </c>
      <c r="AK252" s="96">
        <f t="shared" si="43"/>
        <v>371</v>
      </c>
      <c r="AL252" s="96">
        <f t="shared" si="43"/>
        <v>417</v>
      </c>
      <c r="AS252">
        <f t="shared" si="44"/>
        <v>1.5313707998810586E-2</v>
      </c>
    </row>
    <row r="253" spans="5:45" ht="18" thickBot="1">
      <c r="E253" s="206">
        <v>11151</v>
      </c>
      <c r="F253" s="206">
        <v>11200</v>
      </c>
      <c r="G253" s="205">
        <v>182</v>
      </c>
      <c r="H253" s="205">
        <v>594</v>
      </c>
      <c r="I253" s="206">
        <v>2478</v>
      </c>
      <c r="J253" s="206">
        <v>2788</v>
      </c>
      <c r="M253">
        <f t="shared" si="40"/>
        <v>11176</v>
      </c>
      <c r="N253">
        <f t="shared" si="45"/>
        <v>212</v>
      </c>
      <c r="O253">
        <f t="shared" si="45"/>
        <v>1543</v>
      </c>
      <c r="P253">
        <f t="shared" si="45"/>
        <v>2859</v>
      </c>
      <c r="Q253">
        <f t="shared" si="45"/>
        <v>3216</v>
      </c>
      <c r="AD253" t="b">
        <f t="shared" si="42"/>
        <v>0</v>
      </c>
      <c r="AE253" t="b">
        <f t="shared" si="42"/>
        <v>0</v>
      </c>
      <c r="AF253" t="b">
        <f t="shared" si="42"/>
        <v>0</v>
      </c>
      <c r="AG253" t="b">
        <f t="shared" si="42"/>
        <v>0</v>
      </c>
      <c r="AI253">
        <f t="shared" si="43"/>
        <v>30</v>
      </c>
      <c r="AJ253" s="96">
        <f t="shared" si="43"/>
        <v>949</v>
      </c>
      <c r="AK253" s="96">
        <f t="shared" si="43"/>
        <v>381</v>
      </c>
      <c r="AL253" s="96">
        <f t="shared" si="43"/>
        <v>428</v>
      </c>
      <c r="AS253">
        <f t="shared" si="44"/>
        <v>1.5200708382526565E-2</v>
      </c>
    </row>
    <row r="254" spans="5:45" ht="18" thickBot="1">
      <c r="E254" s="206">
        <v>11201</v>
      </c>
      <c r="F254" s="206">
        <v>11250</v>
      </c>
      <c r="G254" s="205">
        <v>181</v>
      </c>
      <c r="H254" s="205">
        <v>592</v>
      </c>
      <c r="I254" s="206">
        <v>2461</v>
      </c>
      <c r="J254" s="206">
        <v>2769</v>
      </c>
      <c r="M254">
        <f t="shared" si="40"/>
        <v>11226</v>
      </c>
      <c r="N254">
        <f t="shared" si="45"/>
        <v>212</v>
      </c>
      <c r="O254">
        <f t="shared" si="45"/>
        <v>1539</v>
      </c>
      <c r="P254">
        <f t="shared" si="45"/>
        <v>2851</v>
      </c>
      <c r="Q254">
        <f t="shared" si="45"/>
        <v>3208</v>
      </c>
      <c r="AD254" t="b">
        <f t="shared" si="42"/>
        <v>0</v>
      </c>
      <c r="AE254" t="b">
        <f t="shared" si="42"/>
        <v>0</v>
      </c>
      <c r="AF254" t="b">
        <f t="shared" si="42"/>
        <v>0</v>
      </c>
      <c r="AG254" t="b">
        <f t="shared" si="42"/>
        <v>0</v>
      </c>
      <c r="AI254">
        <f t="shared" si="43"/>
        <v>31</v>
      </c>
      <c r="AJ254" s="96">
        <f t="shared" si="43"/>
        <v>947</v>
      </c>
      <c r="AK254" s="96">
        <f t="shared" si="43"/>
        <v>390</v>
      </c>
      <c r="AL254" s="96">
        <f t="shared" si="43"/>
        <v>439</v>
      </c>
      <c r="AS254">
        <f t="shared" si="44"/>
        <v>1.5235862877234104E-2</v>
      </c>
    </row>
    <row r="255" spans="5:45" ht="18" thickBot="1">
      <c r="E255" s="206">
        <v>11251</v>
      </c>
      <c r="F255" s="206">
        <v>11300</v>
      </c>
      <c r="G255" s="205">
        <v>181</v>
      </c>
      <c r="H255" s="205">
        <v>591</v>
      </c>
      <c r="I255" s="206">
        <v>2444</v>
      </c>
      <c r="J255" s="206">
        <v>2750</v>
      </c>
      <c r="M255">
        <f t="shared" si="40"/>
        <v>11276</v>
      </c>
      <c r="N255">
        <f t="shared" si="45"/>
        <v>211</v>
      </c>
      <c r="O255">
        <f t="shared" si="45"/>
        <v>1535</v>
      </c>
      <c r="P255">
        <f t="shared" si="45"/>
        <v>2844</v>
      </c>
      <c r="Q255">
        <f t="shared" si="45"/>
        <v>3200</v>
      </c>
      <c r="AD255" t="b">
        <f t="shared" si="42"/>
        <v>0</v>
      </c>
      <c r="AE255" t="b">
        <f t="shared" si="42"/>
        <v>0</v>
      </c>
      <c r="AF255" t="b">
        <f t="shared" si="42"/>
        <v>0</v>
      </c>
      <c r="AG255" t="b">
        <f t="shared" si="42"/>
        <v>0</v>
      </c>
      <c r="AI255">
        <f t="shared" si="43"/>
        <v>30</v>
      </c>
      <c r="AJ255" s="96">
        <f t="shared" si="43"/>
        <v>944</v>
      </c>
      <c r="AK255" s="96">
        <f t="shared" si="43"/>
        <v>400</v>
      </c>
      <c r="AL255" s="96">
        <f t="shared" si="43"/>
        <v>450</v>
      </c>
      <c r="AS255">
        <f t="shared" si="44"/>
        <v>1.5125072716695753E-2</v>
      </c>
    </row>
    <row r="256" spans="5:45" ht="18" thickBot="1">
      <c r="E256" s="206">
        <v>11301</v>
      </c>
      <c r="F256" s="206">
        <v>11350</v>
      </c>
      <c r="G256" s="205">
        <v>180</v>
      </c>
      <c r="H256" s="205">
        <v>589</v>
      </c>
      <c r="I256" s="206">
        <v>2427</v>
      </c>
      <c r="J256" s="206">
        <v>2730</v>
      </c>
      <c r="M256">
        <f t="shared" si="40"/>
        <v>11326</v>
      </c>
      <c r="N256">
        <f t="shared" si="45"/>
        <v>211</v>
      </c>
      <c r="O256">
        <f t="shared" si="45"/>
        <v>1531</v>
      </c>
      <c r="P256">
        <f t="shared" si="45"/>
        <v>2837</v>
      </c>
      <c r="Q256">
        <f t="shared" si="45"/>
        <v>3191</v>
      </c>
      <c r="AD256" t="b">
        <f t="shared" si="42"/>
        <v>0</v>
      </c>
      <c r="AE256" t="b">
        <f t="shared" si="42"/>
        <v>0</v>
      </c>
      <c r="AF256" t="b">
        <f t="shared" si="42"/>
        <v>0</v>
      </c>
      <c r="AG256" t="b">
        <f t="shared" si="42"/>
        <v>0</v>
      </c>
      <c r="AI256">
        <f t="shared" si="43"/>
        <v>31</v>
      </c>
      <c r="AJ256" s="96">
        <f t="shared" si="43"/>
        <v>942</v>
      </c>
      <c r="AK256" s="96">
        <f t="shared" si="43"/>
        <v>410</v>
      </c>
      <c r="AL256" s="96">
        <f t="shared" si="43"/>
        <v>461</v>
      </c>
      <c r="AS256">
        <f t="shared" si="44"/>
        <v>1.5160265665607854E-2</v>
      </c>
    </row>
    <row r="257" spans="5:45" ht="18" thickBot="1">
      <c r="E257" s="206">
        <v>11351</v>
      </c>
      <c r="F257" s="206">
        <v>11400</v>
      </c>
      <c r="G257" s="205">
        <v>180</v>
      </c>
      <c r="H257" s="205">
        <v>588</v>
      </c>
      <c r="I257" s="206">
        <v>2410</v>
      </c>
      <c r="J257" s="206">
        <v>2711</v>
      </c>
      <c r="M257">
        <f t="shared" si="40"/>
        <v>11376</v>
      </c>
      <c r="N257">
        <f t="shared" si="45"/>
        <v>210</v>
      </c>
      <c r="O257">
        <f t="shared" si="45"/>
        <v>1528</v>
      </c>
      <c r="P257">
        <f t="shared" si="45"/>
        <v>2830</v>
      </c>
      <c r="Q257">
        <f t="shared" si="45"/>
        <v>3183</v>
      </c>
      <c r="AD257" t="b">
        <f t="shared" si="42"/>
        <v>0</v>
      </c>
      <c r="AE257" t="b">
        <f t="shared" si="42"/>
        <v>0</v>
      </c>
      <c r="AF257" t="b">
        <f t="shared" si="42"/>
        <v>0</v>
      </c>
      <c r="AG257" t="b">
        <f t="shared" si="42"/>
        <v>0</v>
      </c>
      <c r="AI257">
        <f t="shared" si="43"/>
        <v>30</v>
      </c>
      <c r="AJ257" s="96">
        <f t="shared" si="43"/>
        <v>940</v>
      </c>
      <c r="AK257" s="96">
        <f t="shared" si="43"/>
        <v>420</v>
      </c>
      <c r="AL257" s="96">
        <f t="shared" si="43"/>
        <v>472</v>
      </c>
      <c r="AS257">
        <f t="shared" si="44"/>
        <v>1.5051605504587156E-2</v>
      </c>
    </row>
    <row r="258" spans="5:45" ht="18" thickBot="1">
      <c r="E258" s="206">
        <v>11401</v>
      </c>
      <c r="F258" s="206">
        <v>11450</v>
      </c>
      <c r="G258" s="205">
        <v>179</v>
      </c>
      <c r="H258" s="205">
        <v>586</v>
      </c>
      <c r="I258" s="206">
        <v>2393</v>
      </c>
      <c r="J258" s="206">
        <v>2692</v>
      </c>
      <c r="M258">
        <f t="shared" si="40"/>
        <v>11426</v>
      </c>
      <c r="N258">
        <f t="shared" si="45"/>
        <v>210</v>
      </c>
      <c r="O258">
        <f t="shared" si="45"/>
        <v>1524</v>
      </c>
      <c r="P258">
        <f t="shared" si="45"/>
        <v>2823</v>
      </c>
      <c r="Q258">
        <f t="shared" si="45"/>
        <v>3175</v>
      </c>
      <c r="AD258" t="b">
        <f t="shared" si="42"/>
        <v>0</v>
      </c>
      <c r="AE258" t="b">
        <f t="shared" si="42"/>
        <v>0</v>
      </c>
      <c r="AF258" t="b">
        <f t="shared" si="42"/>
        <v>0</v>
      </c>
      <c r="AG258" t="b">
        <f t="shared" si="42"/>
        <v>0</v>
      </c>
      <c r="AI258">
        <f t="shared" si="43"/>
        <v>31</v>
      </c>
      <c r="AJ258" s="96">
        <f t="shared" si="43"/>
        <v>938</v>
      </c>
      <c r="AK258" s="96">
        <f t="shared" si="43"/>
        <v>430</v>
      </c>
      <c r="AL258" s="96">
        <f t="shared" si="43"/>
        <v>483</v>
      </c>
      <c r="AS258">
        <f t="shared" si="44"/>
        <v>1.5086820381440364E-2</v>
      </c>
    </row>
    <row r="259" spans="5:45" ht="18" thickBot="1">
      <c r="E259" s="206">
        <v>11451</v>
      </c>
      <c r="F259" s="206">
        <v>11500</v>
      </c>
      <c r="G259" s="205">
        <v>179</v>
      </c>
      <c r="H259" s="205">
        <v>585</v>
      </c>
      <c r="I259" s="206">
        <v>2376</v>
      </c>
      <c r="J259" s="206">
        <v>2673</v>
      </c>
      <c r="M259">
        <f t="shared" si="40"/>
        <v>11476</v>
      </c>
      <c r="N259">
        <f t="shared" si="45"/>
        <v>209</v>
      </c>
      <c r="O259">
        <f t="shared" si="45"/>
        <v>1520</v>
      </c>
      <c r="P259">
        <f t="shared" si="45"/>
        <v>2815</v>
      </c>
      <c r="Q259">
        <f t="shared" si="45"/>
        <v>3167</v>
      </c>
      <c r="AD259" t="b">
        <f t="shared" si="42"/>
        <v>0</v>
      </c>
      <c r="AE259" t="b">
        <f t="shared" si="42"/>
        <v>0</v>
      </c>
      <c r="AF259" t="b">
        <f t="shared" si="42"/>
        <v>0</v>
      </c>
      <c r="AG259" t="b">
        <f t="shared" si="42"/>
        <v>0</v>
      </c>
      <c r="AI259">
        <f t="shared" si="43"/>
        <v>30</v>
      </c>
      <c r="AJ259" s="96">
        <f t="shared" si="43"/>
        <v>935</v>
      </c>
      <c r="AK259" s="96">
        <f t="shared" si="43"/>
        <v>439</v>
      </c>
      <c r="AL259" s="96">
        <f t="shared" si="43"/>
        <v>494</v>
      </c>
      <c r="AS259">
        <f t="shared" si="44"/>
        <v>1.4980214810627474E-2</v>
      </c>
    </row>
    <row r="260" spans="5:45" ht="18" thickBot="1">
      <c r="E260" s="206">
        <v>11501</v>
      </c>
      <c r="F260" s="206">
        <v>11550</v>
      </c>
      <c r="G260" s="205">
        <v>179</v>
      </c>
      <c r="H260" s="205">
        <v>583</v>
      </c>
      <c r="I260" s="206">
        <v>2359</v>
      </c>
      <c r="J260" s="206">
        <v>2654</v>
      </c>
      <c r="M260">
        <f t="shared" si="40"/>
        <v>11526</v>
      </c>
      <c r="N260">
        <f t="shared" si="45"/>
        <v>209</v>
      </c>
      <c r="O260">
        <f t="shared" si="45"/>
        <v>1516</v>
      </c>
      <c r="P260">
        <f t="shared" si="45"/>
        <v>2808</v>
      </c>
      <c r="Q260">
        <f t="shared" si="45"/>
        <v>3159</v>
      </c>
      <c r="AD260" t="b">
        <f t="shared" si="42"/>
        <v>0</v>
      </c>
      <c r="AE260" t="b">
        <f t="shared" si="42"/>
        <v>0</v>
      </c>
      <c r="AF260" t="b">
        <f t="shared" si="42"/>
        <v>0</v>
      </c>
      <c r="AG260" t="b">
        <f t="shared" si="42"/>
        <v>0</v>
      </c>
      <c r="AI260">
        <f t="shared" si="43"/>
        <v>30</v>
      </c>
      <c r="AJ260" s="96">
        <f t="shared" si="43"/>
        <v>933</v>
      </c>
      <c r="AK260" s="96">
        <f t="shared" si="43"/>
        <v>449</v>
      </c>
      <c r="AL260" s="96">
        <f t="shared" si="43"/>
        <v>505</v>
      </c>
      <c r="AS260">
        <f t="shared" si="44"/>
        <v>1.4875105248386191E-2</v>
      </c>
    </row>
    <row r="261" spans="5:45" ht="18" thickBot="1">
      <c r="E261" s="206">
        <v>11551</v>
      </c>
      <c r="F261" s="206">
        <v>11600</v>
      </c>
      <c r="G261" s="205">
        <v>178</v>
      </c>
      <c r="H261" s="205">
        <v>582</v>
      </c>
      <c r="I261" s="206">
        <v>2342</v>
      </c>
      <c r="J261" s="206">
        <v>2635</v>
      </c>
      <c r="M261">
        <f t="shared" si="40"/>
        <v>11576</v>
      </c>
      <c r="N261">
        <f t="shared" si="45"/>
        <v>208</v>
      </c>
      <c r="O261">
        <f t="shared" si="45"/>
        <v>1512</v>
      </c>
      <c r="P261">
        <f t="shared" si="45"/>
        <v>2801</v>
      </c>
      <c r="Q261">
        <f t="shared" si="45"/>
        <v>3151</v>
      </c>
      <c r="AD261" t="b">
        <f t="shared" si="42"/>
        <v>0</v>
      </c>
      <c r="AE261" t="b">
        <f t="shared" si="42"/>
        <v>0</v>
      </c>
      <c r="AF261" t="b">
        <f t="shared" si="42"/>
        <v>0</v>
      </c>
      <c r="AG261" t="b">
        <f t="shared" si="42"/>
        <v>0</v>
      </c>
      <c r="AI261">
        <f t="shared" si="43"/>
        <v>30</v>
      </c>
      <c r="AJ261" s="96">
        <f t="shared" si="43"/>
        <v>930</v>
      </c>
      <c r="AK261" s="96">
        <f t="shared" si="43"/>
        <v>459</v>
      </c>
      <c r="AL261" s="96">
        <f t="shared" si="43"/>
        <v>516</v>
      </c>
      <c r="AS261">
        <f t="shared" si="44"/>
        <v>1.4910813823857302E-2</v>
      </c>
    </row>
    <row r="262" spans="5:45" ht="18" thickBot="1">
      <c r="E262" s="206">
        <v>11601</v>
      </c>
      <c r="F262" s="206">
        <v>11650</v>
      </c>
      <c r="G262" s="205">
        <v>178</v>
      </c>
      <c r="H262" s="205">
        <v>580</v>
      </c>
      <c r="I262" s="206">
        <v>2325</v>
      </c>
      <c r="J262" s="206">
        <v>2616</v>
      </c>
      <c r="M262">
        <f t="shared" si="40"/>
        <v>11626</v>
      </c>
      <c r="N262">
        <f t="shared" si="45"/>
        <v>208</v>
      </c>
      <c r="O262">
        <f t="shared" si="45"/>
        <v>1508</v>
      </c>
      <c r="P262">
        <f t="shared" si="45"/>
        <v>2794</v>
      </c>
      <c r="Q262">
        <f t="shared" si="45"/>
        <v>3143</v>
      </c>
      <c r="AD262" t="b">
        <f t="shared" si="42"/>
        <v>0</v>
      </c>
      <c r="AE262" t="b">
        <f t="shared" si="42"/>
        <v>0</v>
      </c>
      <c r="AF262" t="b">
        <f t="shared" si="42"/>
        <v>0</v>
      </c>
      <c r="AG262" t="b">
        <f t="shared" si="42"/>
        <v>0</v>
      </c>
      <c r="AI262">
        <f t="shared" si="43"/>
        <v>30</v>
      </c>
      <c r="AJ262" s="96">
        <f t="shared" si="43"/>
        <v>928</v>
      </c>
      <c r="AK262" s="96">
        <f t="shared" si="43"/>
        <v>469</v>
      </c>
      <c r="AL262" s="96">
        <f t="shared" si="43"/>
        <v>527</v>
      </c>
      <c r="AS262">
        <f t="shared" si="44"/>
        <v>1.4807639081096042E-2</v>
      </c>
    </row>
    <row r="263" spans="5:45" ht="18" thickBot="1">
      <c r="E263" s="206">
        <v>11651</v>
      </c>
      <c r="F263" s="206">
        <v>11700</v>
      </c>
      <c r="G263" s="205">
        <v>177</v>
      </c>
      <c r="H263" s="205">
        <v>579</v>
      </c>
      <c r="I263" s="206">
        <v>2308</v>
      </c>
      <c r="J263" s="206">
        <v>2597</v>
      </c>
      <c r="M263">
        <f t="shared" si="40"/>
        <v>11676</v>
      </c>
      <c r="N263">
        <f t="shared" si="45"/>
        <v>207</v>
      </c>
      <c r="O263">
        <f t="shared" si="45"/>
        <v>1504</v>
      </c>
      <c r="P263">
        <f t="shared" si="45"/>
        <v>2786</v>
      </c>
      <c r="Q263">
        <f t="shared" si="45"/>
        <v>3135</v>
      </c>
      <c r="AD263" t="b">
        <f t="shared" si="42"/>
        <v>0</v>
      </c>
      <c r="AE263" t="b">
        <f t="shared" si="42"/>
        <v>0</v>
      </c>
      <c r="AF263" t="b">
        <f t="shared" si="42"/>
        <v>0</v>
      </c>
      <c r="AG263" t="b">
        <f t="shared" si="42"/>
        <v>0</v>
      </c>
      <c r="AI263">
        <f t="shared" si="43"/>
        <v>30</v>
      </c>
      <c r="AJ263" s="96">
        <f t="shared" si="43"/>
        <v>925</v>
      </c>
      <c r="AK263" s="96">
        <f t="shared" si="43"/>
        <v>478</v>
      </c>
      <c r="AL263" s="96">
        <f t="shared" si="43"/>
        <v>538</v>
      </c>
      <c r="AS263">
        <f t="shared" si="44"/>
        <v>1.4843320505772403E-2</v>
      </c>
    </row>
    <row r="264" spans="5:45" ht="18" thickBot="1">
      <c r="E264" s="206">
        <v>11701</v>
      </c>
      <c r="F264" s="206">
        <v>11750</v>
      </c>
      <c r="G264" s="205">
        <v>177</v>
      </c>
      <c r="H264" s="205">
        <v>577</v>
      </c>
      <c r="I264" s="206">
        <v>2291</v>
      </c>
      <c r="J264" s="206">
        <v>2577</v>
      </c>
      <c r="M264">
        <f t="shared" si="40"/>
        <v>11726</v>
      </c>
      <c r="N264">
        <f t="shared" si="45"/>
        <v>207</v>
      </c>
      <c r="O264">
        <f t="shared" si="45"/>
        <v>1500</v>
      </c>
      <c r="P264">
        <f t="shared" si="45"/>
        <v>2779</v>
      </c>
      <c r="Q264">
        <f t="shared" si="45"/>
        <v>3126</v>
      </c>
      <c r="AD264" t="b">
        <f t="shared" si="42"/>
        <v>0</v>
      </c>
      <c r="AE264" t="b">
        <f t="shared" si="42"/>
        <v>0</v>
      </c>
      <c r="AF264" t="b">
        <f t="shared" si="42"/>
        <v>0</v>
      </c>
      <c r="AG264" t="b">
        <f t="shared" si="42"/>
        <v>0</v>
      </c>
      <c r="AI264">
        <f t="shared" si="43"/>
        <v>30</v>
      </c>
      <c r="AJ264" s="96">
        <f t="shared" si="43"/>
        <v>923</v>
      </c>
      <c r="AK264" s="96">
        <f t="shared" si="43"/>
        <v>488</v>
      </c>
      <c r="AL264" s="96">
        <f t="shared" si="43"/>
        <v>549</v>
      </c>
      <c r="AS264">
        <f t="shared" si="44"/>
        <v>1.4742014742014743E-2</v>
      </c>
    </row>
    <row r="265" spans="5:45" ht="18" thickBot="1">
      <c r="E265" s="206">
        <v>11751</v>
      </c>
      <c r="F265" s="206">
        <v>11800</v>
      </c>
      <c r="G265" s="205">
        <v>176</v>
      </c>
      <c r="H265" s="205">
        <v>576</v>
      </c>
      <c r="I265" s="206">
        <v>2274</v>
      </c>
      <c r="J265" s="206">
        <v>2558</v>
      </c>
      <c r="M265">
        <f t="shared" si="40"/>
        <v>11776</v>
      </c>
      <c r="N265">
        <f t="shared" si="45"/>
        <v>206</v>
      </c>
      <c r="O265">
        <f t="shared" si="45"/>
        <v>1496</v>
      </c>
      <c r="P265">
        <f t="shared" si="45"/>
        <v>2772</v>
      </c>
      <c r="Q265">
        <f t="shared" si="45"/>
        <v>3118</v>
      </c>
      <c r="AD265" t="b">
        <f t="shared" si="42"/>
        <v>0</v>
      </c>
      <c r="AE265" t="b">
        <f t="shared" si="42"/>
        <v>0</v>
      </c>
      <c r="AF265" t="b">
        <f t="shared" si="42"/>
        <v>0</v>
      </c>
      <c r="AG265" t="b">
        <f t="shared" si="42"/>
        <v>0</v>
      </c>
      <c r="AI265">
        <f t="shared" si="43"/>
        <v>30</v>
      </c>
      <c r="AJ265" s="96">
        <f t="shared" si="43"/>
        <v>920</v>
      </c>
      <c r="AK265" s="96">
        <f t="shared" si="43"/>
        <v>498</v>
      </c>
      <c r="AL265" s="96">
        <f t="shared" si="43"/>
        <v>560</v>
      </c>
      <c r="AS265">
        <f t="shared" si="44"/>
        <v>1.4777657266811279E-2</v>
      </c>
    </row>
    <row r="266" spans="5:45" ht="18" thickBot="1">
      <c r="E266" s="206">
        <v>11801</v>
      </c>
      <c r="F266" s="206">
        <v>11850</v>
      </c>
      <c r="G266" s="205">
        <v>176</v>
      </c>
      <c r="H266" s="205">
        <v>574</v>
      </c>
      <c r="I266" s="206">
        <v>2257</v>
      </c>
      <c r="J266" s="206">
        <v>2539</v>
      </c>
      <c r="M266">
        <f t="shared" si="40"/>
        <v>11826</v>
      </c>
      <c r="N266">
        <f t="shared" si="45"/>
        <v>206</v>
      </c>
      <c r="O266">
        <f t="shared" si="45"/>
        <v>1492</v>
      </c>
      <c r="P266">
        <f t="shared" si="45"/>
        <v>2765</v>
      </c>
      <c r="Q266">
        <f t="shared" si="45"/>
        <v>3110</v>
      </c>
      <c r="AD266" t="b">
        <f t="shared" si="42"/>
        <v>0</v>
      </c>
      <c r="AE266" t="b">
        <f t="shared" si="42"/>
        <v>0</v>
      </c>
      <c r="AF266" t="b">
        <f t="shared" si="42"/>
        <v>0</v>
      </c>
      <c r="AG266" t="b">
        <f t="shared" si="42"/>
        <v>0</v>
      </c>
      <c r="AI266">
        <f t="shared" si="43"/>
        <v>30</v>
      </c>
      <c r="AJ266" s="96">
        <f t="shared" si="43"/>
        <v>918</v>
      </c>
      <c r="AK266" s="96">
        <f t="shared" si="43"/>
        <v>508</v>
      </c>
      <c r="AL266" s="96">
        <f t="shared" si="43"/>
        <v>571</v>
      </c>
      <c r="AS266">
        <f t="shared" si="44"/>
        <v>1.4678157823862106E-2</v>
      </c>
    </row>
    <row r="267" spans="5:45" ht="18" thickBot="1">
      <c r="E267" s="206">
        <v>11851</v>
      </c>
      <c r="F267" s="206">
        <v>11900</v>
      </c>
      <c r="G267" s="205">
        <v>175</v>
      </c>
      <c r="H267" s="205">
        <v>573</v>
      </c>
      <c r="I267" s="206">
        <v>2240</v>
      </c>
      <c r="J267" s="206">
        <v>2520</v>
      </c>
      <c r="M267">
        <f t="shared" si="40"/>
        <v>11876</v>
      </c>
      <c r="N267">
        <f t="shared" si="45"/>
        <v>205</v>
      </c>
      <c r="O267">
        <f t="shared" si="45"/>
        <v>1489</v>
      </c>
      <c r="P267">
        <f t="shared" si="45"/>
        <v>2758</v>
      </c>
      <c r="Q267">
        <f t="shared" si="45"/>
        <v>3102</v>
      </c>
      <c r="AD267" t="b">
        <f t="shared" si="42"/>
        <v>0</v>
      </c>
      <c r="AE267" t="b">
        <f t="shared" si="42"/>
        <v>0</v>
      </c>
      <c r="AF267" t="b">
        <f t="shared" si="42"/>
        <v>0</v>
      </c>
      <c r="AG267" t="b">
        <f t="shared" si="42"/>
        <v>0</v>
      </c>
      <c r="AI267">
        <f t="shared" si="43"/>
        <v>30</v>
      </c>
      <c r="AJ267" s="96">
        <f t="shared" si="43"/>
        <v>916</v>
      </c>
      <c r="AK267" s="96">
        <f t="shared" si="43"/>
        <v>518</v>
      </c>
      <c r="AL267" s="96">
        <f t="shared" si="43"/>
        <v>582</v>
      </c>
      <c r="AS267">
        <f t="shared" si="44"/>
        <v>1.4713750668806848E-2</v>
      </c>
    </row>
    <row r="268" spans="5:45" ht="18" thickBot="1">
      <c r="E268" s="206">
        <v>11901</v>
      </c>
      <c r="F268" s="206">
        <v>11950</v>
      </c>
      <c r="G268" s="205">
        <v>175</v>
      </c>
      <c r="H268" s="205">
        <v>571</v>
      </c>
      <c r="I268" s="206">
        <v>2223</v>
      </c>
      <c r="J268" s="206">
        <v>2501</v>
      </c>
      <c r="M268">
        <f t="shared" si="40"/>
        <v>11926</v>
      </c>
      <c r="N268">
        <f t="shared" si="45"/>
        <v>204</v>
      </c>
      <c r="O268">
        <f t="shared" si="45"/>
        <v>1485</v>
      </c>
      <c r="P268">
        <f t="shared" si="45"/>
        <v>2750</v>
      </c>
      <c r="Q268">
        <f t="shared" si="45"/>
        <v>3094</v>
      </c>
      <c r="AD268" t="b">
        <f t="shared" si="42"/>
        <v>0</v>
      </c>
      <c r="AE268" t="b">
        <f t="shared" si="42"/>
        <v>0</v>
      </c>
      <c r="AF268" t="b">
        <f t="shared" si="42"/>
        <v>0</v>
      </c>
      <c r="AG268" t="b">
        <f t="shared" si="42"/>
        <v>0</v>
      </c>
      <c r="AI268">
        <f t="shared" si="43"/>
        <v>29</v>
      </c>
      <c r="AJ268" s="96">
        <f t="shared" si="43"/>
        <v>914</v>
      </c>
      <c r="AK268" s="96">
        <f t="shared" si="43"/>
        <v>527</v>
      </c>
      <c r="AL268" s="96">
        <f t="shared" si="43"/>
        <v>593</v>
      </c>
      <c r="AS268">
        <f t="shared" si="44"/>
        <v>1.4615997874036673E-2</v>
      </c>
    </row>
    <row r="269" spans="5:45" ht="18" thickBot="1">
      <c r="E269" s="206">
        <v>11951</v>
      </c>
      <c r="F269" s="206">
        <v>12000</v>
      </c>
      <c r="G269" s="205">
        <v>174</v>
      </c>
      <c r="H269" s="205">
        <v>570</v>
      </c>
      <c r="I269" s="206">
        <v>2206</v>
      </c>
      <c r="J269" s="206">
        <v>2482</v>
      </c>
      <c r="M269">
        <f t="shared" si="40"/>
        <v>11976</v>
      </c>
      <c r="N269">
        <f t="shared" si="45"/>
        <v>204</v>
      </c>
      <c r="O269">
        <f t="shared" si="45"/>
        <v>1481</v>
      </c>
      <c r="P269">
        <f t="shared" si="45"/>
        <v>2743</v>
      </c>
      <c r="Q269">
        <f t="shared" si="45"/>
        <v>3086</v>
      </c>
      <c r="AD269" t="b">
        <f t="shared" si="42"/>
        <v>0</v>
      </c>
      <c r="AE269" t="b">
        <f t="shared" si="42"/>
        <v>0</v>
      </c>
      <c r="AF269" t="b">
        <f t="shared" si="42"/>
        <v>0</v>
      </c>
      <c r="AG269" t="b">
        <f t="shared" si="42"/>
        <v>0</v>
      </c>
      <c r="AI269">
        <f t="shared" si="43"/>
        <v>30</v>
      </c>
      <c r="AJ269" s="96">
        <f t="shared" si="43"/>
        <v>911</v>
      </c>
      <c r="AK269" s="96">
        <f t="shared" si="43"/>
        <v>537</v>
      </c>
      <c r="AL269" s="96">
        <f t="shared" si="43"/>
        <v>604</v>
      </c>
      <c r="AS269">
        <f t="shared" si="44"/>
        <v>1.4651531151003167E-2</v>
      </c>
    </row>
    <row r="270" spans="5:45" ht="18" thickBot="1">
      <c r="E270" s="206">
        <v>12001</v>
      </c>
      <c r="F270" s="206">
        <v>12050</v>
      </c>
      <c r="G270" s="205">
        <v>174</v>
      </c>
      <c r="H270" s="205">
        <v>568</v>
      </c>
      <c r="I270" s="206">
        <v>2189</v>
      </c>
      <c r="J270" s="206">
        <v>2463</v>
      </c>
      <c r="M270">
        <f t="shared" si="40"/>
        <v>12026</v>
      </c>
      <c r="N270">
        <f t="shared" ref="N270:Q289" si="46">ROUND(IF($M270&lt;N$25,$M270*N$22,0)+IF($M270=N$25,N$24,0)+IF(AND($M270&gt;N$25,$M270&lt;=N$26),N$24 - (($M270-N$25)*N$23),0),0)</f>
        <v>203</v>
      </c>
      <c r="O270">
        <f t="shared" si="46"/>
        <v>1477</v>
      </c>
      <c r="P270">
        <f t="shared" si="46"/>
        <v>2736</v>
      </c>
      <c r="Q270">
        <f t="shared" si="46"/>
        <v>3078</v>
      </c>
      <c r="AD270" t="b">
        <f t="shared" si="42"/>
        <v>0</v>
      </c>
      <c r="AE270" t="b">
        <f t="shared" si="42"/>
        <v>0</v>
      </c>
      <c r="AF270" t="b">
        <f t="shared" si="42"/>
        <v>0</v>
      </c>
      <c r="AG270" t="b">
        <f t="shared" si="42"/>
        <v>0</v>
      </c>
      <c r="AI270">
        <f t="shared" si="43"/>
        <v>29</v>
      </c>
      <c r="AJ270" s="96">
        <f t="shared" si="43"/>
        <v>909</v>
      </c>
      <c r="AK270" s="96">
        <f t="shared" si="43"/>
        <v>547</v>
      </c>
      <c r="AL270" s="96">
        <f t="shared" si="43"/>
        <v>615</v>
      </c>
      <c r="AS270">
        <f t="shared" si="44"/>
        <v>1.4555468135326514E-2</v>
      </c>
    </row>
    <row r="271" spans="5:45" ht="18" thickBot="1">
      <c r="E271" s="206">
        <v>12051</v>
      </c>
      <c r="F271" s="206">
        <v>12100</v>
      </c>
      <c r="G271" s="205">
        <v>173</v>
      </c>
      <c r="H271" s="205">
        <v>567</v>
      </c>
      <c r="I271" s="206">
        <v>2172</v>
      </c>
      <c r="J271" s="206">
        <v>2444</v>
      </c>
      <c r="M271">
        <f t="shared" si="40"/>
        <v>12076</v>
      </c>
      <c r="N271">
        <f t="shared" si="46"/>
        <v>203</v>
      </c>
      <c r="O271">
        <f t="shared" si="46"/>
        <v>1473</v>
      </c>
      <c r="P271">
        <f t="shared" si="46"/>
        <v>2729</v>
      </c>
      <c r="Q271">
        <f t="shared" si="46"/>
        <v>3070</v>
      </c>
      <c r="AD271" t="b">
        <f t="shared" si="42"/>
        <v>0</v>
      </c>
      <c r="AE271" t="b">
        <f t="shared" si="42"/>
        <v>0</v>
      </c>
      <c r="AF271" t="b">
        <f t="shared" si="42"/>
        <v>0</v>
      </c>
      <c r="AG271" t="b">
        <f t="shared" si="42"/>
        <v>0</v>
      </c>
      <c r="AI271">
        <f t="shared" si="43"/>
        <v>30</v>
      </c>
      <c r="AJ271" s="96">
        <f t="shared" si="43"/>
        <v>906</v>
      </c>
      <c r="AK271" s="96">
        <f t="shared" si="43"/>
        <v>557</v>
      </c>
      <c r="AL271" s="96">
        <f t="shared" si="43"/>
        <v>626</v>
      </c>
      <c r="AS271">
        <f t="shared" si="44"/>
        <v>1.4590932777488274E-2</v>
      </c>
    </row>
    <row r="272" spans="5:45" ht="18" thickBot="1">
      <c r="E272" s="206">
        <v>12101</v>
      </c>
      <c r="F272" s="206">
        <v>12150</v>
      </c>
      <c r="G272" s="205">
        <v>173</v>
      </c>
      <c r="H272" s="205">
        <v>565</v>
      </c>
      <c r="I272" s="206">
        <v>2155</v>
      </c>
      <c r="J272" s="206">
        <v>2424</v>
      </c>
      <c r="M272">
        <f t="shared" si="40"/>
        <v>12126</v>
      </c>
      <c r="N272">
        <f t="shared" si="46"/>
        <v>202</v>
      </c>
      <c r="O272">
        <f t="shared" si="46"/>
        <v>1469</v>
      </c>
      <c r="P272">
        <f t="shared" si="46"/>
        <v>2721</v>
      </c>
      <c r="Q272">
        <f t="shared" si="46"/>
        <v>3061</v>
      </c>
      <c r="AD272" t="b">
        <f t="shared" si="42"/>
        <v>0</v>
      </c>
      <c r="AE272" t="b">
        <f t="shared" si="42"/>
        <v>0</v>
      </c>
      <c r="AF272" t="b">
        <f t="shared" si="42"/>
        <v>0</v>
      </c>
      <c r="AG272" t="b">
        <f t="shared" si="42"/>
        <v>0</v>
      </c>
      <c r="AI272">
        <f t="shared" si="43"/>
        <v>29</v>
      </c>
      <c r="AJ272" s="96">
        <f t="shared" si="43"/>
        <v>904</v>
      </c>
      <c r="AK272" s="96">
        <f t="shared" si="43"/>
        <v>566</v>
      </c>
      <c r="AL272" s="96">
        <f t="shared" si="43"/>
        <v>637</v>
      </c>
      <c r="AS272">
        <f t="shared" si="44"/>
        <v>1.4496505306756407E-2</v>
      </c>
    </row>
    <row r="273" spans="5:45" ht="18" thickBot="1">
      <c r="E273" s="206">
        <v>12151</v>
      </c>
      <c r="F273" s="206">
        <v>12200</v>
      </c>
      <c r="G273" s="205">
        <v>173</v>
      </c>
      <c r="H273" s="205">
        <v>564</v>
      </c>
      <c r="I273" s="206">
        <v>2138</v>
      </c>
      <c r="J273" s="206">
        <v>2405</v>
      </c>
      <c r="M273">
        <f t="shared" si="40"/>
        <v>12176</v>
      </c>
      <c r="N273">
        <f t="shared" si="46"/>
        <v>202</v>
      </c>
      <c r="O273">
        <f t="shared" si="46"/>
        <v>1465</v>
      </c>
      <c r="P273">
        <f t="shared" si="46"/>
        <v>2714</v>
      </c>
      <c r="Q273">
        <f t="shared" si="46"/>
        <v>3053</v>
      </c>
      <c r="AD273" t="b">
        <f t="shared" si="42"/>
        <v>0</v>
      </c>
      <c r="AE273" t="b">
        <f t="shared" si="42"/>
        <v>0</v>
      </c>
      <c r="AF273" t="b">
        <f t="shared" si="42"/>
        <v>0</v>
      </c>
      <c r="AG273" t="b">
        <f t="shared" si="42"/>
        <v>0</v>
      </c>
      <c r="AI273">
        <f t="shared" si="43"/>
        <v>29</v>
      </c>
      <c r="AJ273" s="96">
        <f t="shared" si="43"/>
        <v>901</v>
      </c>
      <c r="AK273" s="96">
        <f t="shared" si="43"/>
        <v>576</v>
      </c>
      <c r="AL273" s="96">
        <f t="shared" si="43"/>
        <v>648</v>
      </c>
      <c r="AS273">
        <f t="shared" si="44"/>
        <v>1.4403292181069959E-2</v>
      </c>
    </row>
    <row r="274" spans="5:45" ht="18" thickBot="1">
      <c r="E274" s="206">
        <v>12201</v>
      </c>
      <c r="F274" s="206">
        <v>12250</v>
      </c>
      <c r="G274" s="205">
        <v>172</v>
      </c>
      <c r="H274" s="205">
        <v>562</v>
      </c>
      <c r="I274" s="206">
        <v>2121</v>
      </c>
      <c r="J274" s="206">
        <v>2386</v>
      </c>
      <c r="M274">
        <f t="shared" si="40"/>
        <v>12226</v>
      </c>
      <c r="N274">
        <f t="shared" si="46"/>
        <v>201</v>
      </c>
      <c r="O274">
        <f t="shared" si="46"/>
        <v>1461</v>
      </c>
      <c r="P274">
        <f t="shared" si="46"/>
        <v>2707</v>
      </c>
      <c r="Q274">
        <f t="shared" si="46"/>
        <v>3045</v>
      </c>
      <c r="AD274" t="b">
        <f t="shared" si="42"/>
        <v>0</v>
      </c>
      <c r="AE274" t="b">
        <f t="shared" si="42"/>
        <v>0</v>
      </c>
      <c r="AF274" t="b">
        <f t="shared" si="42"/>
        <v>0</v>
      </c>
      <c r="AG274" t="b">
        <f t="shared" si="42"/>
        <v>0</v>
      </c>
      <c r="AI274">
        <f t="shared" si="43"/>
        <v>29</v>
      </c>
      <c r="AJ274" s="96">
        <f t="shared" si="43"/>
        <v>899</v>
      </c>
      <c r="AK274" s="96">
        <f t="shared" si="43"/>
        <v>586</v>
      </c>
      <c r="AL274" s="96">
        <f t="shared" si="43"/>
        <v>659</v>
      </c>
      <c r="AS274">
        <f t="shared" si="44"/>
        <v>1.4439049322770252E-2</v>
      </c>
    </row>
    <row r="275" spans="5:45" ht="18" thickBot="1">
      <c r="E275" s="206">
        <v>12251</v>
      </c>
      <c r="F275" s="206">
        <v>12300</v>
      </c>
      <c r="G275" s="205">
        <v>172</v>
      </c>
      <c r="H275" s="205">
        <v>561</v>
      </c>
      <c r="I275" s="206">
        <v>2104</v>
      </c>
      <c r="J275" s="206">
        <v>2367</v>
      </c>
      <c r="M275">
        <f t="shared" si="40"/>
        <v>12276</v>
      </c>
      <c r="N275">
        <f t="shared" si="46"/>
        <v>201</v>
      </c>
      <c r="O275">
        <f t="shared" si="46"/>
        <v>1457</v>
      </c>
      <c r="P275">
        <f t="shared" si="46"/>
        <v>2700</v>
      </c>
      <c r="Q275">
        <f t="shared" si="46"/>
        <v>3037</v>
      </c>
      <c r="AD275" t="b">
        <f t="shared" si="42"/>
        <v>0</v>
      </c>
      <c r="AE275" t="b">
        <f t="shared" si="42"/>
        <v>0</v>
      </c>
      <c r="AF275" t="b">
        <f t="shared" si="42"/>
        <v>0</v>
      </c>
      <c r="AG275" t="b">
        <f t="shared" si="42"/>
        <v>0</v>
      </c>
      <c r="AI275">
        <f t="shared" si="43"/>
        <v>29</v>
      </c>
      <c r="AJ275" s="96">
        <f t="shared" si="43"/>
        <v>896</v>
      </c>
      <c r="AK275" s="96">
        <f t="shared" si="43"/>
        <v>596</v>
      </c>
      <c r="AL275" s="96">
        <f t="shared" si="43"/>
        <v>670</v>
      </c>
      <c r="AS275">
        <f t="shared" si="44"/>
        <v>1.4347384459116303E-2</v>
      </c>
    </row>
    <row r="276" spans="5:45" ht="18" thickBot="1">
      <c r="E276" s="206">
        <v>12301</v>
      </c>
      <c r="F276" s="206">
        <v>12350</v>
      </c>
      <c r="G276" s="205">
        <v>171</v>
      </c>
      <c r="H276" s="205">
        <v>559</v>
      </c>
      <c r="I276" s="206">
        <v>2087</v>
      </c>
      <c r="J276" s="206">
        <v>2348</v>
      </c>
      <c r="M276">
        <f t="shared" si="40"/>
        <v>12326</v>
      </c>
      <c r="N276">
        <f t="shared" si="46"/>
        <v>200</v>
      </c>
      <c r="O276">
        <f t="shared" si="46"/>
        <v>1453</v>
      </c>
      <c r="P276">
        <f t="shared" si="46"/>
        <v>2692</v>
      </c>
      <c r="Q276">
        <f t="shared" si="46"/>
        <v>3029</v>
      </c>
      <c r="AD276" t="b">
        <f t="shared" si="42"/>
        <v>0</v>
      </c>
      <c r="AE276" t="b">
        <f t="shared" si="42"/>
        <v>0</v>
      </c>
      <c r="AF276" t="b">
        <f t="shared" si="42"/>
        <v>0</v>
      </c>
      <c r="AG276" t="b">
        <f t="shared" si="42"/>
        <v>0</v>
      </c>
      <c r="AI276">
        <f t="shared" si="43"/>
        <v>29</v>
      </c>
      <c r="AJ276" s="96">
        <f t="shared" si="43"/>
        <v>894</v>
      </c>
      <c r="AK276" s="96">
        <f t="shared" si="43"/>
        <v>605</v>
      </c>
      <c r="AL276" s="96">
        <f t="shared" si="43"/>
        <v>681</v>
      </c>
      <c r="AS276">
        <f t="shared" si="44"/>
        <v>1.4383043149129448E-2</v>
      </c>
    </row>
    <row r="277" spans="5:45" ht="18" thickBot="1">
      <c r="E277" s="206">
        <v>12351</v>
      </c>
      <c r="F277" s="206">
        <v>12400</v>
      </c>
      <c r="G277" s="205">
        <v>171</v>
      </c>
      <c r="H277" s="205">
        <v>558</v>
      </c>
      <c r="I277" s="206">
        <v>2070</v>
      </c>
      <c r="J277" s="206">
        <v>2329</v>
      </c>
      <c r="M277">
        <f t="shared" si="40"/>
        <v>12376</v>
      </c>
      <c r="N277">
        <f t="shared" si="46"/>
        <v>200</v>
      </c>
      <c r="O277">
        <f t="shared" si="46"/>
        <v>1450</v>
      </c>
      <c r="P277">
        <f t="shared" si="46"/>
        <v>2685</v>
      </c>
      <c r="Q277">
        <f t="shared" si="46"/>
        <v>3021</v>
      </c>
      <c r="AD277" t="b">
        <f t="shared" si="42"/>
        <v>0</v>
      </c>
      <c r="AE277" t="b">
        <f t="shared" si="42"/>
        <v>0</v>
      </c>
      <c r="AF277" t="b">
        <f t="shared" si="42"/>
        <v>0</v>
      </c>
      <c r="AG277" t="b">
        <f t="shared" si="42"/>
        <v>0</v>
      </c>
      <c r="AI277">
        <f t="shared" si="43"/>
        <v>29</v>
      </c>
      <c r="AJ277" s="96">
        <f t="shared" si="43"/>
        <v>892</v>
      </c>
      <c r="AK277" s="96">
        <f t="shared" si="43"/>
        <v>615</v>
      </c>
      <c r="AL277" s="96">
        <f t="shared" si="43"/>
        <v>692</v>
      </c>
      <c r="AS277">
        <f t="shared" si="44"/>
        <v>1.4292878635907722E-2</v>
      </c>
    </row>
    <row r="278" spans="5:45" ht="18" thickBot="1">
      <c r="E278" s="206">
        <v>12401</v>
      </c>
      <c r="F278" s="206">
        <v>12450</v>
      </c>
      <c r="G278" s="205">
        <v>170</v>
      </c>
      <c r="H278" s="205">
        <v>556</v>
      </c>
      <c r="I278" s="206">
        <v>2053</v>
      </c>
      <c r="J278" s="206">
        <v>2310</v>
      </c>
      <c r="M278">
        <f t="shared" si="40"/>
        <v>12426</v>
      </c>
      <c r="N278">
        <f t="shared" si="46"/>
        <v>199</v>
      </c>
      <c r="O278">
        <f t="shared" si="46"/>
        <v>1446</v>
      </c>
      <c r="P278">
        <f t="shared" si="46"/>
        <v>2678</v>
      </c>
      <c r="Q278">
        <f t="shared" si="46"/>
        <v>3013</v>
      </c>
      <c r="AD278" t="b">
        <f t="shared" si="42"/>
        <v>0</v>
      </c>
      <c r="AE278" t="b">
        <f t="shared" si="42"/>
        <v>0</v>
      </c>
      <c r="AF278" t="b">
        <f t="shared" si="42"/>
        <v>0</v>
      </c>
      <c r="AG278" t="b">
        <f t="shared" si="42"/>
        <v>0</v>
      </c>
      <c r="AI278">
        <f t="shared" si="43"/>
        <v>29</v>
      </c>
      <c r="AJ278" s="96">
        <f t="shared" si="43"/>
        <v>890</v>
      </c>
      <c r="AK278" s="96">
        <f t="shared" si="43"/>
        <v>625</v>
      </c>
      <c r="AL278" s="96">
        <f t="shared" si="43"/>
        <v>703</v>
      </c>
      <c r="AS278">
        <f t="shared" si="44"/>
        <v>1.4328432594069275E-2</v>
      </c>
    </row>
    <row r="279" spans="5:45" ht="18" thickBot="1">
      <c r="E279" s="206">
        <v>12451</v>
      </c>
      <c r="F279" s="206">
        <v>12500</v>
      </c>
      <c r="G279" s="205">
        <v>170</v>
      </c>
      <c r="H279" s="205">
        <v>555</v>
      </c>
      <c r="I279" s="206">
        <v>2036</v>
      </c>
      <c r="J279" s="206">
        <v>2291</v>
      </c>
      <c r="M279">
        <f t="shared" si="40"/>
        <v>12476</v>
      </c>
      <c r="N279">
        <f t="shared" si="46"/>
        <v>199</v>
      </c>
      <c r="O279">
        <f t="shared" si="46"/>
        <v>1442</v>
      </c>
      <c r="P279">
        <f t="shared" si="46"/>
        <v>2671</v>
      </c>
      <c r="Q279">
        <f t="shared" si="46"/>
        <v>3005</v>
      </c>
      <c r="AD279" t="b">
        <f t="shared" si="42"/>
        <v>0</v>
      </c>
      <c r="AE279" t="b">
        <f t="shared" si="42"/>
        <v>0</v>
      </c>
      <c r="AF279" t="b">
        <f t="shared" si="42"/>
        <v>0</v>
      </c>
      <c r="AG279" t="b">
        <f t="shared" si="42"/>
        <v>0</v>
      </c>
      <c r="AI279">
        <f t="shared" si="43"/>
        <v>29</v>
      </c>
      <c r="AJ279" s="96">
        <f t="shared" si="43"/>
        <v>887</v>
      </c>
      <c r="AK279" s="96">
        <f t="shared" si="43"/>
        <v>635</v>
      </c>
      <c r="AL279" s="96">
        <f t="shared" si="43"/>
        <v>714</v>
      </c>
      <c r="AS279">
        <f t="shared" si="44"/>
        <v>1.4239722634967806E-2</v>
      </c>
    </row>
    <row r="280" spans="5:45" ht="18" thickBot="1">
      <c r="E280" s="206">
        <v>12501</v>
      </c>
      <c r="F280" s="206">
        <v>12550</v>
      </c>
      <c r="G280" s="205">
        <v>169</v>
      </c>
      <c r="H280" s="205">
        <v>553</v>
      </c>
      <c r="I280" s="206">
        <v>2019</v>
      </c>
      <c r="J280" s="206">
        <v>2271</v>
      </c>
      <c r="M280">
        <f t="shared" si="40"/>
        <v>12526</v>
      </c>
      <c r="N280">
        <f t="shared" si="46"/>
        <v>198</v>
      </c>
      <c r="O280">
        <f t="shared" si="46"/>
        <v>1438</v>
      </c>
      <c r="P280">
        <f t="shared" si="46"/>
        <v>2664</v>
      </c>
      <c r="Q280">
        <f t="shared" si="46"/>
        <v>2996</v>
      </c>
      <c r="AD280" t="b">
        <f t="shared" si="42"/>
        <v>0</v>
      </c>
      <c r="AE280" t="b">
        <f t="shared" si="42"/>
        <v>0</v>
      </c>
      <c r="AF280" t="b">
        <f t="shared" si="42"/>
        <v>0</v>
      </c>
      <c r="AG280" t="b">
        <f t="shared" si="42"/>
        <v>0</v>
      </c>
      <c r="AI280">
        <f t="shared" si="43"/>
        <v>29</v>
      </c>
      <c r="AJ280" s="96">
        <f t="shared" si="43"/>
        <v>885</v>
      </c>
      <c r="AK280" s="96">
        <f t="shared" si="43"/>
        <v>645</v>
      </c>
      <c r="AL280" s="96">
        <f t="shared" si="43"/>
        <v>725</v>
      </c>
      <c r="AS280">
        <f t="shared" si="44"/>
        <v>1.4275166133398966E-2</v>
      </c>
    </row>
    <row r="281" spans="5:45" ht="18" thickBot="1">
      <c r="E281" s="206">
        <v>12551</v>
      </c>
      <c r="F281" s="206">
        <v>12600</v>
      </c>
      <c r="G281" s="205">
        <v>169</v>
      </c>
      <c r="H281" s="205">
        <v>552</v>
      </c>
      <c r="I281" s="206">
        <v>2002</v>
      </c>
      <c r="J281" s="206">
        <v>2252</v>
      </c>
      <c r="M281">
        <f t="shared" si="40"/>
        <v>12576</v>
      </c>
      <c r="N281">
        <f t="shared" si="46"/>
        <v>198</v>
      </c>
      <c r="O281">
        <f t="shared" si="46"/>
        <v>1434</v>
      </c>
      <c r="P281">
        <f t="shared" si="46"/>
        <v>2656</v>
      </c>
      <c r="Q281">
        <f t="shared" si="46"/>
        <v>2988</v>
      </c>
      <c r="AD281" t="b">
        <f t="shared" si="42"/>
        <v>0</v>
      </c>
      <c r="AE281" t="b">
        <f t="shared" si="42"/>
        <v>0</v>
      </c>
      <c r="AF281" t="b">
        <f t="shared" si="42"/>
        <v>0</v>
      </c>
      <c r="AG281" t="b">
        <f t="shared" si="42"/>
        <v>0</v>
      </c>
      <c r="AI281">
        <f t="shared" si="43"/>
        <v>29</v>
      </c>
      <c r="AJ281" s="96">
        <f t="shared" si="43"/>
        <v>882</v>
      </c>
      <c r="AK281" s="96">
        <f t="shared" si="43"/>
        <v>654</v>
      </c>
      <c r="AL281" s="96">
        <f t="shared" si="43"/>
        <v>736</v>
      </c>
      <c r="AS281">
        <f t="shared" si="44"/>
        <v>1.4187866927592954E-2</v>
      </c>
    </row>
    <row r="282" spans="5:45" ht="18" thickBot="1">
      <c r="E282" s="206">
        <v>12601</v>
      </c>
      <c r="F282" s="206">
        <v>12650</v>
      </c>
      <c r="G282" s="205">
        <v>168</v>
      </c>
      <c r="H282" s="205">
        <v>550</v>
      </c>
      <c r="I282" s="206">
        <v>1985</v>
      </c>
      <c r="J282" s="206">
        <v>2233</v>
      </c>
      <c r="M282">
        <f t="shared" si="40"/>
        <v>12626</v>
      </c>
      <c r="N282">
        <f t="shared" si="46"/>
        <v>197</v>
      </c>
      <c r="O282">
        <f t="shared" si="46"/>
        <v>1430</v>
      </c>
      <c r="P282">
        <f t="shared" si="46"/>
        <v>2649</v>
      </c>
      <c r="Q282">
        <f t="shared" si="46"/>
        <v>2980</v>
      </c>
      <c r="AD282" t="b">
        <f t="shared" si="42"/>
        <v>0</v>
      </c>
      <c r="AE282" t="b">
        <f t="shared" si="42"/>
        <v>0</v>
      </c>
      <c r="AF282" t="b">
        <f t="shared" si="42"/>
        <v>0</v>
      </c>
      <c r="AG282" t="b">
        <f t="shared" si="42"/>
        <v>0</v>
      </c>
      <c r="AI282">
        <f t="shared" si="43"/>
        <v>29</v>
      </c>
      <c r="AJ282" s="96">
        <f t="shared" si="43"/>
        <v>880</v>
      </c>
      <c r="AK282" s="96">
        <f t="shared" si="43"/>
        <v>664</v>
      </c>
      <c r="AL282" s="96">
        <f t="shared" si="43"/>
        <v>747</v>
      </c>
      <c r="AS282">
        <f t="shared" si="44"/>
        <v>1.4223194748358862E-2</v>
      </c>
    </row>
    <row r="283" spans="5:45" ht="18" thickBot="1">
      <c r="E283" s="206">
        <v>12651</v>
      </c>
      <c r="F283" s="206">
        <v>12700</v>
      </c>
      <c r="G283" s="205">
        <v>168</v>
      </c>
      <c r="H283" s="205">
        <v>549</v>
      </c>
      <c r="I283" s="206">
        <v>1968</v>
      </c>
      <c r="J283" s="206">
        <v>2214</v>
      </c>
      <c r="M283">
        <f t="shared" si="40"/>
        <v>12676</v>
      </c>
      <c r="N283">
        <f t="shared" si="46"/>
        <v>196</v>
      </c>
      <c r="O283">
        <f t="shared" si="46"/>
        <v>1426</v>
      </c>
      <c r="P283">
        <f t="shared" si="46"/>
        <v>2642</v>
      </c>
      <c r="Q283">
        <f t="shared" si="46"/>
        <v>2972</v>
      </c>
      <c r="AD283" t="b">
        <f t="shared" si="42"/>
        <v>0</v>
      </c>
      <c r="AE283" t="b">
        <f t="shared" si="42"/>
        <v>0</v>
      </c>
      <c r="AF283" t="b">
        <f t="shared" si="42"/>
        <v>0</v>
      </c>
      <c r="AG283" t="b">
        <f t="shared" si="42"/>
        <v>0</v>
      </c>
      <c r="AI283">
        <f t="shared" si="43"/>
        <v>28</v>
      </c>
      <c r="AJ283" s="96">
        <f t="shared" si="43"/>
        <v>877</v>
      </c>
      <c r="AK283" s="96">
        <f t="shared" si="43"/>
        <v>674</v>
      </c>
      <c r="AL283" s="96">
        <f t="shared" si="43"/>
        <v>758</v>
      </c>
      <c r="AS283">
        <f t="shared" si="44"/>
        <v>1.4137264378927018E-2</v>
      </c>
    </row>
    <row r="284" spans="5:45" ht="18" thickBot="1">
      <c r="E284" s="206">
        <v>12701</v>
      </c>
      <c r="F284" s="206">
        <v>12750</v>
      </c>
      <c r="G284" s="205">
        <v>168</v>
      </c>
      <c r="H284" s="205">
        <v>547</v>
      </c>
      <c r="I284" s="206">
        <v>1951</v>
      </c>
      <c r="J284" s="206">
        <v>2195</v>
      </c>
      <c r="M284">
        <f t="shared" si="40"/>
        <v>12726</v>
      </c>
      <c r="N284">
        <f t="shared" si="46"/>
        <v>196</v>
      </c>
      <c r="O284">
        <f t="shared" si="46"/>
        <v>1422</v>
      </c>
      <c r="P284">
        <f t="shared" si="46"/>
        <v>2635</v>
      </c>
      <c r="Q284">
        <f t="shared" si="46"/>
        <v>2964</v>
      </c>
      <c r="AD284" t="b">
        <f t="shared" si="42"/>
        <v>0</v>
      </c>
      <c r="AE284" t="b">
        <f t="shared" si="42"/>
        <v>0</v>
      </c>
      <c r="AF284" t="b">
        <f t="shared" si="42"/>
        <v>0</v>
      </c>
      <c r="AG284" t="b">
        <f t="shared" si="42"/>
        <v>0</v>
      </c>
      <c r="AI284">
        <f t="shared" si="43"/>
        <v>28</v>
      </c>
      <c r="AJ284" s="96">
        <f t="shared" si="43"/>
        <v>875</v>
      </c>
      <c r="AK284" s="96">
        <f t="shared" si="43"/>
        <v>684</v>
      </c>
      <c r="AL284" s="96">
        <f t="shared" si="43"/>
        <v>769</v>
      </c>
      <c r="AS284">
        <f t="shared" si="44"/>
        <v>1.4052366082152294E-2</v>
      </c>
    </row>
    <row r="285" spans="5:45" ht="18" thickBot="1">
      <c r="E285" s="206">
        <v>12751</v>
      </c>
      <c r="F285" s="206">
        <v>12800</v>
      </c>
      <c r="G285" s="205">
        <v>167</v>
      </c>
      <c r="H285" s="205">
        <v>546</v>
      </c>
      <c r="I285" s="206">
        <v>1934</v>
      </c>
      <c r="J285" s="206">
        <v>2176</v>
      </c>
      <c r="M285">
        <f t="shared" si="40"/>
        <v>12776</v>
      </c>
      <c r="N285">
        <f t="shared" si="46"/>
        <v>195</v>
      </c>
      <c r="O285">
        <f t="shared" si="46"/>
        <v>1418</v>
      </c>
      <c r="P285">
        <f t="shared" si="46"/>
        <v>2627</v>
      </c>
      <c r="Q285">
        <f t="shared" si="46"/>
        <v>2956</v>
      </c>
      <c r="AD285" t="b">
        <f t="shared" si="42"/>
        <v>0</v>
      </c>
      <c r="AE285" t="b">
        <f t="shared" si="42"/>
        <v>0</v>
      </c>
      <c r="AF285" t="b">
        <f t="shared" si="42"/>
        <v>0</v>
      </c>
      <c r="AG285" t="b">
        <f t="shared" si="42"/>
        <v>0</v>
      </c>
      <c r="AI285">
        <f t="shared" si="43"/>
        <v>28</v>
      </c>
      <c r="AJ285" s="96">
        <f t="shared" si="43"/>
        <v>872</v>
      </c>
      <c r="AK285" s="96">
        <f t="shared" si="43"/>
        <v>693</v>
      </c>
      <c r="AL285" s="96">
        <f t="shared" si="43"/>
        <v>780</v>
      </c>
      <c r="AS285">
        <f t="shared" si="44"/>
        <v>1.4087870105062083E-2</v>
      </c>
    </row>
    <row r="286" spans="5:45" ht="18" thickBot="1">
      <c r="E286" s="206">
        <v>12801</v>
      </c>
      <c r="F286" s="206">
        <v>12850</v>
      </c>
      <c r="G286" s="205">
        <v>167</v>
      </c>
      <c r="H286" s="205">
        <v>544</v>
      </c>
      <c r="I286" s="206">
        <v>1917</v>
      </c>
      <c r="J286" s="206">
        <v>2157</v>
      </c>
      <c r="M286">
        <f t="shared" si="40"/>
        <v>12826</v>
      </c>
      <c r="N286">
        <f t="shared" si="46"/>
        <v>195</v>
      </c>
      <c r="O286">
        <f t="shared" si="46"/>
        <v>1414</v>
      </c>
      <c r="P286">
        <f t="shared" si="46"/>
        <v>2620</v>
      </c>
      <c r="Q286">
        <f t="shared" si="46"/>
        <v>2948</v>
      </c>
      <c r="AD286" t="b">
        <f t="shared" si="42"/>
        <v>0</v>
      </c>
      <c r="AE286" t="b">
        <f t="shared" si="42"/>
        <v>0</v>
      </c>
      <c r="AF286" t="b">
        <f t="shared" si="42"/>
        <v>0</v>
      </c>
      <c r="AG286" t="b">
        <f t="shared" si="42"/>
        <v>0</v>
      </c>
      <c r="AI286">
        <f t="shared" si="43"/>
        <v>28</v>
      </c>
      <c r="AJ286" s="96">
        <f t="shared" si="43"/>
        <v>870</v>
      </c>
      <c r="AK286" s="96">
        <f t="shared" si="43"/>
        <v>703</v>
      </c>
      <c r="AL286" s="96">
        <f t="shared" si="43"/>
        <v>791</v>
      </c>
      <c r="AS286">
        <f t="shared" si="44"/>
        <v>1.4004272489912177E-2</v>
      </c>
    </row>
    <row r="287" spans="5:45" ht="18" thickBot="1">
      <c r="E287" s="206">
        <v>12851</v>
      </c>
      <c r="F287" s="206">
        <v>12900</v>
      </c>
      <c r="G287" s="205">
        <v>166</v>
      </c>
      <c r="H287" s="205">
        <v>543</v>
      </c>
      <c r="I287" s="206">
        <v>1900</v>
      </c>
      <c r="J287" s="206">
        <v>2138</v>
      </c>
      <c r="M287">
        <f t="shared" ref="M287:M350" si="47">ROUND(AVERAGE(E287:F287),0)</f>
        <v>12876</v>
      </c>
      <c r="N287">
        <f t="shared" si="46"/>
        <v>194</v>
      </c>
      <c r="O287">
        <f t="shared" si="46"/>
        <v>1411</v>
      </c>
      <c r="P287">
        <f t="shared" si="46"/>
        <v>2613</v>
      </c>
      <c r="Q287">
        <f t="shared" si="46"/>
        <v>2939</v>
      </c>
      <c r="AD287" t="b">
        <f t="shared" si="42"/>
        <v>0</v>
      </c>
      <c r="AE287" t="b">
        <f t="shared" si="42"/>
        <v>0</v>
      </c>
      <c r="AF287" t="b">
        <f t="shared" si="42"/>
        <v>0</v>
      </c>
      <c r="AG287" t="b">
        <f t="shared" si="42"/>
        <v>0</v>
      </c>
      <c r="AI287">
        <f t="shared" si="43"/>
        <v>28</v>
      </c>
      <c r="AJ287" s="96">
        <f t="shared" si="43"/>
        <v>868</v>
      </c>
      <c r="AK287" s="96">
        <f t="shared" si="43"/>
        <v>713</v>
      </c>
      <c r="AL287" s="96">
        <f t="shared" si="43"/>
        <v>801</v>
      </c>
      <c r="AS287">
        <f t="shared" si="44"/>
        <v>1.4039641340254837E-2</v>
      </c>
    </row>
    <row r="288" spans="5:45" ht="18" thickBot="1">
      <c r="E288" s="206">
        <v>12901</v>
      </c>
      <c r="F288" s="206">
        <v>12950</v>
      </c>
      <c r="G288" s="205">
        <v>166</v>
      </c>
      <c r="H288" s="205">
        <v>541</v>
      </c>
      <c r="I288" s="206">
        <v>1883</v>
      </c>
      <c r="J288" s="206">
        <v>2118</v>
      </c>
      <c r="M288">
        <f t="shared" si="47"/>
        <v>12926</v>
      </c>
      <c r="N288">
        <f t="shared" si="46"/>
        <v>194</v>
      </c>
      <c r="O288">
        <f t="shared" si="46"/>
        <v>1407</v>
      </c>
      <c r="P288">
        <f t="shared" si="46"/>
        <v>2606</v>
      </c>
      <c r="Q288">
        <f t="shared" si="46"/>
        <v>2931</v>
      </c>
      <c r="AD288" t="b">
        <f t="shared" si="42"/>
        <v>0</v>
      </c>
      <c r="AE288" t="b">
        <f t="shared" si="42"/>
        <v>0</v>
      </c>
      <c r="AF288" t="b">
        <f t="shared" si="42"/>
        <v>0</v>
      </c>
      <c r="AG288" t="b">
        <f t="shared" si="42"/>
        <v>0</v>
      </c>
      <c r="AI288">
        <f t="shared" si="43"/>
        <v>28</v>
      </c>
      <c r="AJ288" s="96">
        <f t="shared" si="43"/>
        <v>866</v>
      </c>
      <c r="AK288" s="96">
        <f t="shared" si="43"/>
        <v>723</v>
      </c>
      <c r="AL288" s="96">
        <f t="shared" si="43"/>
        <v>813</v>
      </c>
      <c r="AS288">
        <f t="shared" si="44"/>
        <v>1.3957307060755337E-2</v>
      </c>
    </row>
    <row r="289" spans="5:45" ht="18" thickBot="1">
      <c r="E289" s="206">
        <v>12951</v>
      </c>
      <c r="F289" s="206">
        <v>13000</v>
      </c>
      <c r="G289" s="205">
        <v>165</v>
      </c>
      <c r="H289" s="205">
        <v>540</v>
      </c>
      <c r="I289" s="206">
        <v>1866</v>
      </c>
      <c r="J289" s="206">
        <v>2099</v>
      </c>
      <c r="M289">
        <f t="shared" si="47"/>
        <v>12976</v>
      </c>
      <c r="N289">
        <f t="shared" si="46"/>
        <v>193</v>
      </c>
      <c r="O289">
        <f t="shared" si="46"/>
        <v>1403</v>
      </c>
      <c r="P289">
        <f t="shared" si="46"/>
        <v>2599</v>
      </c>
      <c r="Q289">
        <f t="shared" si="46"/>
        <v>2923</v>
      </c>
      <c r="AD289" t="b">
        <f t="shared" si="42"/>
        <v>0</v>
      </c>
      <c r="AE289" t="b">
        <f t="shared" si="42"/>
        <v>0</v>
      </c>
      <c r="AF289" t="b">
        <f t="shared" si="42"/>
        <v>0</v>
      </c>
      <c r="AG289" t="b">
        <f t="shared" si="42"/>
        <v>0</v>
      </c>
      <c r="AI289">
        <f t="shared" si="43"/>
        <v>28</v>
      </c>
      <c r="AJ289" s="96">
        <f t="shared" si="43"/>
        <v>863</v>
      </c>
      <c r="AK289" s="96">
        <f t="shared" si="43"/>
        <v>733</v>
      </c>
      <c r="AL289" s="96">
        <f t="shared" si="43"/>
        <v>824</v>
      </c>
      <c r="AS289">
        <f t="shared" si="44"/>
        <v>1.3992537313432836E-2</v>
      </c>
    </row>
    <row r="290" spans="5:45" ht="18" thickBot="1">
      <c r="E290" s="206">
        <v>13001</v>
      </c>
      <c r="F290" s="206">
        <v>13050</v>
      </c>
      <c r="G290" s="205">
        <v>165</v>
      </c>
      <c r="H290" s="205">
        <v>538</v>
      </c>
      <c r="I290" s="206">
        <v>1849</v>
      </c>
      <c r="J290" s="206">
        <v>2080</v>
      </c>
      <c r="M290">
        <f t="shared" si="47"/>
        <v>13026</v>
      </c>
      <c r="N290">
        <f t="shared" ref="N290:Q309" si="48">ROUND(IF($M290&lt;N$25,$M290*N$22,0)+IF($M290=N$25,N$24,0)+IF(AND($M290&gt;N$25,$M290&lt;=N$26),N$24 - (($M290-N$25)*N$23),0),0)</f>
        <v>193</v>
      </c>
      <c r="O290">
        <f t="shared" si="48"/>
        <v>1399</v>
      </c>
      <c r="P290">
        <f t="shared" si="48"/>
        <v>2591</v>
      </c>
      <c r="Q290">
        <f t="shared" si="48"/>
        <v>2915</v>
      </c>
      <c r="AD290" t="b">
        <f t="shared" si="42"/>
        <v>0</v>
      </c>
      <c r="AE290" t="b">
        <f t="shared" si="42"/>
        <v>0</v>
      </c>
      <c r="AF290" t="b">
        <f t="shared" si="42"/>
        <v>0</v>
      </c>
      <c r="AG290" t="b">
        <f t="shared" si="42"/>
        <v>0</v>
      </c>
      <c r="AI290">
        <f t="shared" si="43"/>
        <v>28</v>
      </c>
      <c r="AJ290" s="96">
        <f t="shared" si="43"/>
        <v>861</v>
      </c>
      <c r="AK290" s="96">
        <f t="shared" si="43"/>
        <v>742</v>
      </c>
      <c r="AL290" s="96">
        <f t="shared" si="43"/>
        <v>835</v>
      </c>
      <c r="AS290">
        <f t="shared" si="44"/>
        <v>1.3911430558775794E-2</v>
      </c>
    </row>
    <row r="291" spans="5:45" ht="18" thickBot="1">
      <c r="E291" s="206">
        <v>13051</v>
      </c>
      <c r="F291" s="206">
        <v>13100</v>
      </c>
      <c r="G291" s="205">
        <v>164</v>
      </c>
      <c r="H291" s="205">
        <v>537</v>
      </c>
      <c r="I291" s="206">
        <v>1832</v>
      </c>
      <c r="J291" s="206">
        <v>2061</v>
      </c>
      <c r="M291">
        <f t="shared" si="47"/>
        <v>13076</v>
      </c>
      <c r="N291">
        <f t="shared" si="48"/>
        <v>192</v>
      </c>
      <c r="O291">
        <f t="shared" si="48"/>
        <v>1395</v>
      </c>
      <c r="P291">
        <f t="shared" si="48"/>
        <v>2584</v>
      </c>
      <c r="Q291">
        <f t="shared" si="48"/>
        <v>2907</v>
      </c>
      <c r="AD291" t="b">
        <f t="shared" si="42"/>
        <v>0</v>
      </c>
      <c r="AE291" t="b">
        <f t="shared" si="42"/>
        <v>0</v>
      </c>
      <c r="AF291" t="b">
        <f t="shared" si="42"/>
        <v>0</v>
      </c>
      <c r="AG291" t="b">
        <f t="shared" si="42"/>
        <v>0</v>
      </c>
      <c r="AI291">
        <f t="shared" si="43"/>
        <v>28</v>
      </c>
      <c r="AJ291" s="96">
        <f t="shared" si="43"/>
        <v>858</v>
      </c>
      <c r="AK291" s="96">
        <f t="shared" si="43"/>
        <v>752</v>
      </c>
      <c r="AL291" s="96">
        <f t="shared" si="43"/>
        <v>846</v>
      </c>
      <c r="AS291">
        <f t="shared" si="44"/>
        <v>1.3946519133241126E-2</v>
      </c>
    </row>
    <row r="292" spans="5:45" ht="18" thickBot="1">
      <c r="E292" s="206">
        <v>13101</v>
      </c>
      <c r="F292" s="206">
        <v>13150</v>
      </c>
      <c r="G292" s="205">
        <v>164</v>
      </c>
      <c r="H292" s="205">
        <v>535</v>
      </c>
      <c r="I292" s="206">
        <v>1815</v>
      </c>
      <c r="J292" s="206">
        <v>2042</v>
      </c>
      <c r="M292">
        <f t="shared" si="47"/>
        <v>13126</v>
      </c>
      <c r="N292">
        <f t="shared" si="48"/>
        <v>192</v>
      </c>
      <c r="O292">
        <f t="shared" si="48"/>
        <v>1391</v>
      </c>
      <c r="P292">
        <f t="shared" si="48"/>
        <v>2577</v>
      </c>
      <c r="Q292">
        <f t="shared" si="48"/>
        <v>2899</v>
      </c>
      <c r="AD292" t="b">
        <f t="shared" si="42"/>
        <v>0</v>
      </c>
      <c r="AE292" t="b">
        <f t="shared" si="42"/>
        <v>0</v>
      </c>
      <c r="AF292" t="b">
        <f t="shared" si="42"/>
        <v>0</v>
      </c>
      <c r="AG292" t="b">
        <f t="shared" si="42"/>
        <v>0</v>
      </c>
      <c r="AI292">
        <f t="shared" si="43"/>
        <v>28</v>
      </c>
      <c r="AJ292" s="96">
        <f t="shared" si="43"/>
        <v>856</v>
      </c>
      <c r="AK292" s="96">
        <f t="shared" si="43"/>
        <v>762</v>
      </c>
      <c r="AL292" s="96">
        <f t="shared" si="43"/>
        <v>857</v>
      </c>
      <c r="AS292">
        <f t="shared" si="44"/>
        <v>1.3866605546642218E-2</v>
      </c>
    </row>
    <row r="293" spans="5:45" ht="18" thickBot="1">
      <c r="E293" s="206">
        <v>13151</v>
      </c>
      <c r="F293" s="206">
        <v>13200</v>
      </c>
      <c r="G293" s="205">
        <v>163</v>
      </c>
      <c r="H293" s="205">
        <v>534</v>
      </c>
      <c r="I293" s="206">
        <v>1798</v>
      </c>
      <c r="J293" s="206">
        <v>2023</v>
      </c>
      <c r="M293">
        <f t="shared" si="47"/>
        <v>13176</v>
      </c>
      <c r="N293">
        <f t="shared" si="48"/>
        <v>191</v>
      </c>
      <c r="O293">
        <f t="shared" si="48"/>
        <v>1387</v>
      </c>
      <c r="P293">
        <f t="shared" si="48"/>
        <v>2570</v>
      </c>
      <c r="Q293">
        <f t="shared" si="48"/>
        <v>2891</v>
      </c>
      <c r="AD293" t="b">
        <f t="shared" si="42"/>
        <v>0</v>
      </c>
      <c r="AE293" t="b">
        <f t="shared" si="42"/>
        <v>0</v>
      </c>
      <c r="AF293" t="b">
        <f t="shared" si="42"/>
        <v>0</v>
      </c>
      <c r="AG293" t="b">
        <f t="shared" si="42"/>
        <v>0</v>
      </c>
      <c r="AI293">
        <f t="shared" si="43"/>
        <v>28</v>
      </c>
      <c r="AJ293" s="96">
        <f t="shared" si="43"/>
        <v>853</v>
      </c>
      <c r="AK293" s="96">
        <f t="shared" si="43"/>
        <v>772</v>
      </c>
      <c r="AL293" s="96">
        <f t="shared" si="43"/>
        <v>868</v>
      </c>
      <c r="AS293">
        <f t="shared" si="44"/>
        <v>1.390154968094804E-2</v>
      </c>
    </row>
    <row r="294" spans="5:45" ht="18" thickBot="1">
      <c r="E294" s="206">
        <v>13201</v>
      </c>
      <c r="F294" s="206">
        <v>13250</v>
      </c>
      <c r="G294" s="205">
        <v>163</v>
      </c>
      <c r="H294" s="205">
        <v>532</v>
      </c>
      <c r="I294" s="206">
        <v>1781</v>
      </c>
      <c r="J294" s="206">
        <v>2004</v>
      </c>
      <c r="M294">
        <f t="shared" si="47"/>
        <v>13226</v>
      </c>
      <c r="N294">
        <f t="shared" si="48"/>
        <v>191</v>
      </c>
      <c r="O294">
        <f t="shared" si="48"/>
        <v>1383</v>
      </c>
      <c r="P294">
        <f t="shared" si="48"/>
        <v>2562</v>
      </c>
      <c r="Q294">
        <f t="shared" si="48"/>
        <v>2883</v>
      </c>
      <c r="AD294" t="b">
        <f t="shared" si="42"/>
        <v>0</v>
      </c>
      <c r="AE294" t="b">
        <f t="shared" si="42"/>
        <v>0</v>
      </c>
      <c r="AF294" t="b">
        <f t="shared" si="42"/>
        <v>0</v>
      </c>
      <c r="AG294" t="b">
        <f t="shared" si="42"/>
        <v>0</v>
      </c>
      <c r="AI294">
        <f t="shared" si="43"/>
        <v>28</v>
      </c>
      <c r="AJ294" s="96">
        <f t="shared" si="43"/>
        <v>851</v>
      </c>
      <c r="AK294" s="96">
        <f t="shared" si="43"/>
        <v>781</v>
      </c>
      <c r="AL294" s="96">
        <f t="shared" si="43"/>
        <v>879</v>
      </c>
      <c r="AS294">
        <f t="shared" si="44"/>
        <v>1.3822796283707228E-2</v>
      </c>
    </row>
    <row r="295" spans="5:45" ht="18" thickBot="1">
      <c r="E295" s="206">
        <v>13251</v>
      </c>
      <c r="F295" s="206">
        <v>13300</v>
      </c>
      <c r="G295" s="205">
        <v>162</v>
      </c>
      <c r="H295" s="205">
        <v>531</v>
      </c>
      <c r="I295" s="206">
        <v>1764</v>
      </c>
      <c r="J295" s="206">
        <v>1985</v>
      </c>
      <c r="M295">
        <f t="shared" si="47"/>
        <v>13276</v>
      </c>
      <c r="N295">
        <f t="shared" si="48"/>
        <v>190</v>
      </c>
      <c r="O295">
        <f t="shared" si="48"/>
        <v>1379</v>
      </c>
      <c r="P295">
        <f t="shared" si="48"/>
        <v>2555</v>
      </c>
      <c r="Q295">
        <f t="shared" si="48"/>
        <v>2874</v>
      </c>
      <c r="AD295" t="b">
        <f t="shared" si="42"/>
        <v>0</v>
      </c>
      <c r="AE295" t="b">
        <f t="shared" si="42"/>
        <v>0</v>
      </c>
      <c r="AF295" t="b">
        <f t="shared" si="42"/>
        <v>0</v>
      </c>
      <c r="AG295" t="b">
        <f t="shared" si="42"/>
        <v>0</v>
      </c>
      <c r="AI295">
        <f t="shared" si="43"/>
        <v>28</v>
      </c>
      <c r="AJ295" s="96">
        <f t="shared" si="43"/>
        <v>848</v>
      </c>
      <c r="AK295" s="96">
        <f t="shared" si="43"/>
        <v>791</v>
      </c>
      <c r="AL295" s="96">
        <f t="shared" si="43"/>
        <v>889</v>
      </c>
      <c r="AS295">
        <f t="shared" si="44"/>
        <v>1.3857593510590356E-2</v>
      </c>
    </row>
    <row r="296" spans="5:45" ht="18" thickBot="1">
      <c r="E296" s="206">
        <v>13301</v>
      </c>
      <c r="F296" s="206">
        <v>13350</v>
      </c>
      <c r="G296" s="205">
        <v>162</v>
      </c>
      <c r="H296" s="205">
        <v>529</v>
      </c>
      <c r="I296" s="206">
        <v>1747</v>
      </c>
      <c r="J296" s="206">
        <v>1965</v>
      </c>
      <c r="M296">
        <f t="shared" si="47"/>
        <v>13326</v>
      </c>
      <c r="N296">
        <f t="shared" si="48"/>
        <v>189</v>
      </c>
      <c r="O296">
        <f t="shared" si="48"/>
        <v>1375</v>
      </c>
      <c r="P296">
        <f t="shared" si="48"/>
        <v>2548</v>
      </c>
      <c r="Q296">
        <f t="shared" si="48"/>
        <v>2866</v>
      </c>
      <c r="AD296" t="b">
        <f t="shared" si="42"/>
        <v>0</v>
      </c>
      <c r="AE296" t="b">
        <f t="shared" si="42"/>
        <v>0</v>
      </c>
      <c r="AF296" t="b">
        <f t="shared" si="42"/>
        <v>0</v>
      </c>
      <c r="AG296" t="b">
        <f t="shared" si="42"/>
        <v>0</v>
      </c>
      <c r="AI296">
        <f t="shared" si="43"/>
        <v>27</v>
      </c>
      <c r="AJ296" s="96">
        <f t="shared" si="43"/>
        <v>846</v>
      </c>
      <c r="AK296" s="96">
        <f t="shared" si="43"/>
        <v>801</v>
      </c>
      <c r="AL296" s="96">
        <f t="shared" si="43"/>
        <v>901</v>
      </c>
      <c r="AS296">
        <f t="shared" si="44"/>
        <v>1.3779968630965719E-2</v>
      </c>
    </row>
    <row r="297" spans="5:45" ht="18" thickBot="1">
      <c r="E297" s="206">
        <v>13351</v>
      </c>
      <c r="F297" s="206">
        <v>13400</v>
      </c>
      <c r="G297" s="205">
        <v>162</v>
      </c>
      <c r="H297" s="205">
        <v>528</v>
      </c>
      <c r="I297" s="206">
        <v>1730</v>
      </c>
      <c r="J297" s="206">
        <v>1946</v>
      </c>
      <c r="M297">
        <f t="shared" si="47"/>
        <v>13376</v>
      </c>
      <c r="N297">
        <f t="shared" si="48"/>
        <v>189</v>
      </c>
      <c r="O297">
        <f t="shared" si="48"/>
        <v>1372</v>
      </c>
      <c r="P297">
        <f t="shared" si="48"/>
        <v>2541</v>
      </c>
      <c r="Q297">
        <f t="shared" si="48"/>
        <v>2858</v>
      </c>
      <c r="AD297" t="b">
        <f t="shared" si="42"/>
        <v>0</v>
      </c>
      <c r="AE297" t="b">
        <f t="shared" si="42"/>
        <v>0</v>
      </c>
      <c r="AF297" t="b">
        <f t="shared" si="42"/>
        <v>0</v>
      </c>
      <c r="AG297" t="b">
        <f t="shared" si="42"/>
        <v>0</v>
      </c>
      <c r="AI297">
        <f t="shared" si="43"/>
        <v>27</v>
      </c>
      <c r="AJ297" s="96">
        <f t="shared" si="43"/>
        <v>844</v>
      </c>
      <c r="AK297" s="96">
        <f t="shared" si="43"/>
        <v>811</v>
      </c>
      <c r="AL297" s="96">
        <f t="shared" si="43"/>
        <v>912</v>
      </c>
      <c r="AS297">
        <f t="shared" si="44"/>
        <v>1.3703208556149732E-2</v>
      </c>
    </row>
    <row r="298" spans="5:45" ht="18" thickBot="1">
      <c r="E298" s="206">
        <v>13401</v>
      </c>
      <c r="F298" s="206">
        <v>13450</v>
      </c>
      <c r="G298" s="205">
        <v>161</v>
      </c>
      <c r="H298" s="205">
        <v>526</v>
      </c>
      <c r="I298" s="206">
        <v>1713</v>
      </c>
      <c r="J298" s="206">
        <v>1927</v>
      </c>
      <c r="M298">
        <f t="shared" si="47"/>
        <v>13426</v>
      </c>
      <c r="N298">
        <f t="shared" si="48"/>
        <v>188</v>
      </c>
      <c r="O298">
        <f t="shared" si="48"/>
        <v>1368</v>
      </c>
      <c r="P298">
        <f t="shared" si="48"/>
        <v>2534</v>
      </c>
      <c r="Q298">
        <f t="shared" si="48"/>
        <v>2850</v>
      </c>
      <c r="AD298" t="b">
        <f t="shared" si="42"/>
        <v>0</v>
      </c>
      <c r="AE298" t="b">
        <f t="shared" si="42"/>
        <v>0</v>
      </c>
      <c r="AF298" t="b">
        <f t="shared" si="42"/>
        <v>0</v>
      </c>
      <c r="AG298" t="b">
        <f t="shared" si="42"/>
        <v>0</v>
      </c>
      <c r="AI298">
        <f t="shared" si="43"/>
        <v>27</v>
      </c>
      <c r="AJ298" s="96">
        <f t="shared" si="43"/>
        <v>842</v>
      </c>
      <c r="AK298" s="96">
        <f t="shared" si="43"/>
        <v>821</v>
      </c>
      <c r="AL298" s="96">
        <f t="shared" si="43"/>
        <v>923</v>
      </c>
      <c r="AS298">
        <f t="shared" si="44"/>
        <v>1.3738089962331043E-2</v>
      </c>
    </row>
    <row r="299" spans="5:45" ht="18" thickBot="1">
      <c r="E299" s="206">
        <v>13451</v>
      </c>
      <c r="F299" s="206">
        <v>13500</v>
      </c>
      <c r="G299" s="205">
        <v>161</v>
      </c>
      <c r="H299" s="205">
        <v>525</v>
      </c>
      <c r="I299" s="206">
        <v>1696</v>
      </c>
      <c r="J299" s="206">
        <v>1908</v>
      </c>
      <c r="M299">
        <f t="shared" si="47"/>
        <v>13476</v>
      </c>
      <c r="N299">
        <f t="shared" si="48"/>
        <v>188</v>
      </c>
      <c r="O299">
        <f t="shared" si="48"/>
        <v>1364</v>
      </c>
      <c r="P299">
        <f t="shared" si="48"/>
        <v>2526</v>
      </c>
      <c r="Q299">
        <f t="shared" si="48"/>
        <v>2842</v>
      </c>
      <c r="AD299" t="b">
        <f t="shared" si="42"/>
        <v>0</v>
      </c>
      <c r="AE299" t="b">
        <f t="shared" si="42"/>
        <v>0</v>
      </c>
      <c r="AF299" t="b">
        <f t="shared" si="42"/>
        <v>0</v>
      </c>
      <c r="AG299" t="b">
        <f t="shared" si="42"/>
        <v>0</v>
      </c>
      <c r="AI299">
        <f t="shared" si="43"/>
        <v>27</v>
      </c>
      <c r="AJ299" s="96">
        <f t="shared" si="43"/>
        <v>839</v>
      </c>
      <c r="AK299" s="96">
        <f t="shared" si="43"/>
        <v>830</v>
      </c>
      <c r="AL299" s="96">
        <f t="shared" si="43"/>
        <v>934</v>
      </c>
      <c r="AS299">
        <f t="shared" si="44"/>
        <v>1.3662406346408109E-2</v>
      </c>
    </row>
    <row r="300" spans="5:45" ht="18" thickBot="1">
      <c r="E300" s="206">
        <v>13501</v>
      </c>
      <c r="F300" s="206">
        <v>13550</v>
      </c>
      <c r="G300" s="205">
        <v>160</v>
      </c>
      <c r="H300" s="205">
        <v>523</v>
      </c>
      <c r="I300" s="206">
        <v>1679</v>
      </c>
      <c r="J300" s="206">
        <v>1889</v>
      </c>
      <c r="M300">
        <f t="shared" si="47"/>
        <v>13526</v>
      </c>
      <c r="N300">
        <f t="shared" si="48"/>
        <v>187</v>
      </c>
      <c r="O300">
        <f t="shared" si="48"/>
        <v>1360</v>
      </c>
      <c r="P300">
        <f t="shared" si="48"/>
        <v>2519</v>
      </c>
      <c r="Q300">
        <f t="shared" si="48"/>
        <v>2834</v>
      </c>
      <c r="AD300" t="b">
        <f t="shared" si="42"/>
        <v>0</v>
      </c>
      <c r="AE300" t="b">
        <f t="shared" si="42"/>
        <v>0</v>
      </c>
      <c r="AF300" t="b">
        <f t="shared" si="42"/>
        <v>0</v>
      </c>
      <c r="AG300" t="b">
        <f t="shared" si="42"/>
        <v>0</v>
      </c>
      <c r="AI300">
        <f t="shared" si="43"/>
        <v>27</v>
      </c>
      <c r="AJ300" s="96">
        <f t="shared" si="43"/>
        <v>837</v>
      </c>
      <c r="AK300" s="96">
        <f t="shared" si="43"/>
        <v>840</v>
      </c>
      <c r="AL300" s="96">
        <f t="shared" si="43"/>
        <v>945</v>
      </c>
      <c r="AS300">
        <f t="shared" si="44"/>
        <v>1.3697129081744466E-2</v>
      </c>
    </row>
    <row r="301" spans="5:45" ht="18" thickBot="1">
      <c r="E301" s="206">
        <v>13551</v>
      </c>
      <c r="F301" s="206">
        <v>13600</v>
      </c>
      <c r="G301" s="205">
        <v>160</v>
      </c>
      <c r="H301" s="205">
        <v>522</v>
      </c>
      <c r="I301" s="206">
        <v>1662</v>
      </c>
      <c r="J301" s="206">
        <v>1870</v>
      </c>
      <c r="M301">
        <f t="shared" si="47"/>
        <v>13576</v>
      </c>
      <c r="N301">
        <f t="shared" si="48"/>
        <v>187</v>
      </c>
      <c r="O301">
        <f t="shared" si="48"/>
        <v>1356</v>
      </c>
      <c r="P301">
        <f t="shared" si="48"/>
        <v>2512</v>
      </c>
      <c r="Q301">
        <f t="shared" si="48"/>
        <v>2826</v>
      </c>
      <c r="AD301" t="b">
        <f t="shared" si="42"/>
        <v>0</v>
      </c>
      <c r="AE301" t="b">
        <f t="shared" si="42"/>
        <v>0</v>
      </c>
      <c r="AF301" t="b">
        <f t="shared" si="42"/>
        <v>0</v>
      </c>
      <c r="AG301" t="b">
        <f t="shared" si="42"/>
        <v>0</v>
      </c>
      <c r="AI301">
        <f t="shared" si="43"/>
        <v>27</v>
      </c>
      <c r="AJ301" s="96">
        <f t="shared" si="43"/>
        <v>834</v>
      </c>
      <c r="AK301" s="96">
        <f t="shared" si="43"/>
        <v>850</v>
      </c>
      <c r="AL301" s="96">
        <f t="shared" si="43"/>
        <v>956</v>
      </c>
      <c r="AS301">
        <f t="shared" si="44"/>
        <v>1.3622493461203139E-2</v>
      </c>
    </row>
    <row r="302" spans="5:45" ht="18" thickBot="1">
      <c r="E302" s="206">
        <v>13601</v>
      </c>
      <c r="F302" s="206">
        <v>13650</v>
      </c>
      <c r="G302" s="205">
        <v>159</v>
      </c>
      <c r="H302" s="205">
        <v>520</v>
      </c>
      <c r="I302" s="206">
        <v>1645</v>
      </c>
      <c r="J302" s="206">
        <v>1851</v>
      </c>
      <c r="M302">
        <f t="shared" si="47"/>
        <v>13626</v>
      </c>
      <c r="N302">
        <f t="shared" si="48"/>
        <v>186</v>
      </c>
      <c r="O302">
        <f t="shared" si="48"/>
        <v>1352</v>
      </c>
      <c r="P302">
        <f t="shared" si="48"/>
        <v>2505</v>
      </c>
      <c r="Q302">
        <f t="shared" si="48"/>
        <v>2818</v>
      </c>
      <c r="AD302" t="b">
        <f t="shared" si="42"/>
        <v>0</v>
      </c>
      <c r="AE302" t="b">
        <f t="shared" si="42"/>
        <v>0</v>
      </c>
      <c r="AF302" t="b">
        <f t="shared" si="42"/>
        <v>0</v>
      </c>
      <c r="AG302" t="b">
        <f t="shared" si="42"/>
        <v>0</v>
      </c>
      <c r="AI302">
        <f t="shared" si="43"/>
        <v>27</v>
      </c>
      <c r="AJ302" s="96">
        <f t="shared" si="43"/>
        <v>832</v>
      </c>
      <c r="AK302" s="96">
        <f t="shared" si="43"/>
        <v>860</v>
      </c>
      <c r="AL302" s="96">
        <f t="shared" si="43"/>
        <v>967</v>
      </c>
      <c r="AS302">
        <f t="shared" si="44"/>
        <v>1.3657056145675266E-2</v>
      </c>
    </row>
    <row r="303" spans="5:45" ht="18" thickBot="1">
      <c r="E303" s="206">
        <v>13651</v>
      </c>
      <c r="F303" s="206">
        <v>13700</v>
      </c>
      <c r="G303" s="205">
        <v>159</v>
      </c>
      <c r="H303" s="205">
        <v>519</v>
      </c>
      <c r="I303" s="206">
        <v>1628</v>
      </c>
      <c r="J303" s="206">
        <v>1832</v>
      </c>
      <c r="M303">
        <f t="shared" si="47"/>
        <v>13676</v>
      </c>
      <c r="N303">
        <f t="shared" si="48"/>
        <v>186</v>
      </c>
      <c r="O303">
        <f t="shared" si="48"/>
        <v>1348</v>
      </c>
      <c r="P303">
        <f t="shared" si="48"/>
        <v>2497</v>
      </c>
      <c r="Q303">
        <f t="shared" si="48"/>
        <v>2809</v>
      </c>
      <c r="AD303" t="b">
        <f t="shared" si="42"/>
        <v>0</v>
      </c>
      <c r="AE303" t="b">
        <f t="shared" si="42"/>
        <v>0</v>
      </c>
      <c r="AF303" t="b">
        <f t="shared" si="42"/>
        <v>0</v>
      </c>
      <c r="AG303" t="b">
        <f t="shared" si="42"/>
        <v>0</v>
      </c>
      <c r="AI303">
        <f t="shared" si="43"/>
        <v>27</v>
      </c>
      <c r="AJ303" s="96">
        <f t="shared" si="43"/>
        <v>829</v>
      </c>
      <c r="AK303" s="96">
        <f t="shared" si="43"/>
        <v>869</v>
      </c>
      <c r="AL303" s="96">
        <f t="shared" si="43"/>
        <v>977</v>
      </c>
      <c r="AS303">
        <f t="shared" si="44"/>
        <v>1.3583441138421734E-2</v>
      </c>
    </row>
    <row r="304" spans="5:45" ht="18" thickBot="1">
      <c r="E304" s="206">
        <v>13701</v>
      </c>
      <c r="F304" s="206">
        <v>13750</v>
      </c>
      <c r="G304" s="205">
        <v>158</v>
      </c>
      <c r="H304" s="205">
        <v>517</v>
      </c>
      <c r="I304" s="206">
        <v>1611</v>
      </c>
      <c r="J304" s="206">
        <v>1812</v>
      </c>
      <c r="M304">
        <f t="shared" si="47"/>
        <v>13726</v>
      </c>
      <c r="N304">
        <f t="shared" si="48"/>
        <v>185</v>
      </c>
      <c r="O304">
        <f t="shared" si="48"/>
        <v>1344</v>
      </c>
      <c r="P304">
        <f t="shared" si="48"/>
        <v>2490</v>
      </c>
      <c r="Q304">
        <f t="shared" si="48"/>
        <v>2801</v>
      </c>
      <c r="AD304" t="b">
        <f t="shared" si="42"/>
        <v>0</v>
      </c>
      <c r="AE304" t="b">
        <f t="shared" si="42"/>
        <v>0</v>
      </c>
      <c r="AF304" t="b">
        <f t="shared" si="42"/>
        <v>0</v>
      </c>
      <c r="AG304" t="b">
        <f t="shared" si="42"/>
        <v>0</v>
      </c>
      <c r="AI304">
        <f t="shared" si="43"/>
        <v>27</v>
      </c>
      <c r="AJ304" s="96">
        <f t="shared" si="43"/>
        <v>827</v>
      </c>
      <c r="AK304" s="96">
        <f t="shared" si="43"/>
        <v>879</v>
      </c>
      <c r="AL304" s="96">
        <f t="shared" si="43"/>
        <v>989</v>
      </c>
      <c r="AS304">
        <f t="shared" si="44"/>
        <v>1.3617842590606905E-2</v>
      </c>
    </row>
    <row r="305" spans="5:45" ht="18" thickBot="1">
      <c r="E305" s="206">
        <v>13751</v>
      </c>
      <c r="F305" s="206">
        <v>13800</v>
      </c>
      <c r="G305" s="205">
        <v>158</v>
      </c>
      <c r="H305" s="205">
        <v>516</v>
      </c>
      <c r="I305" s="206">
        <v>1594</v>
      </c>
      <c r="J305" s="206">
        <v>1793</v>
      </c>
      <c r="M305">
        <f t="shared" si="47"/>
        <v>13776</v>
      </c>
      <c r="N305">
        <f t="shared" si="48"/>
        <v>185</v>
      </c>
      <c r="O305">
        <f t="shared" si="48"/>
        <v>1340</v>
      </c>
      <c r="P305">
        <f t="shared" si="48"/>
        <v>2483</v>
      </c>
      <c r="Q305">
        <f t="shared" si="48"/>
        <v>2793</v>
      </c>
      <c r="AD305" t="b">
        <f t="shared" si="42"/>
        <v>0</v>
      </c>
      <c r="AE305" t="b">
        <f t="shared" si="42"/>
        <v>0</v>
      </c>
      <c r="AF305" t="b">
        <f t="shared" si="42"/>
        <v>0</v>
      </c>
      <c r="AG305" t="b">
        <f t="shared" si="42"/>
        <v>0</v>
      </c>
      <c r="AI305">
        <f t="shared" si="43"/>
        <v>27</v>
      </c>
      <c r="AJ305" s="96">
        <f t="shared" si="43"/>
        <v>824</v>
      </c>
      <c r="AK305" s="96">
        <f t="shared" si="43"/>
        <v>889</v>
      </c>
      <c r="AL305" s="96">
        <f t="shared" si="43"/>
        <v>1000</v>
      </c>
      <c r="AS305">
        <f t="shared" si="44"/>
        <v>1.3545221843003413E-2</v>
      </c>
    </row>
    <row r="306" spans="5:45" ht="18" thickBot="1">
      <c r="E306" s="206">
        <v>13801</v>
      </c>
      <c r="F306" s="206">
        <v>13850</v>
      </c>
      <c r="G306" s="205">
        <v>157</v>
      </c>
      <c r="H306" s="205">
        <v>514</v>
      </c>
      <c r="I306" s="206">
        <v>1577</v>
      </c>
      <c r="J306" s="206">
        <v>1774</v>
      </c>
      <c r="M306">
        <f t="shared" si="47"/>
        <v>13826</v>
      </c>
      <c r="N306">
        <f t="shared" si="48"/>
        <v>184</v>
      </c>
      <c r="O306">
        <f t="shared" si="48"/>
        <v>1336</v>
      </c>
      <c r="P306">
        <f t="shared" si="48"/>
        <v>2476</v>
      </c>
      <c r="Q306">
        <f t="shared" si="48"/>
        <v>2785</v>
      </c>
      <c r="AD306" t="b">
        <f t="shared" si="42"/>
        <v>0</v>
      </c>
      <c r="AE306" t="b">
        <f t="shared" si="42"/>
        <v>0</v>
      </c>
      <c r="AF306" t="b">
        <f t="shared" si="42"/>
        <v>0</v>
      </c>
      <c r="AG306" t="b">
        <f t="shared" si="42"/>
        <v>0</v>
      </c>
      <c r="AI306">
        <f t="shared" si="43"/>
        <v>27</v>
      </c>
      <c r="AJ306" s="96">
        <f t="shared" si="43"/>
        <v>822</v>
      </c>
      <c r="AK306" s="96">
        <f t="shared" si="43"/>
        <v>899</v>
      </c>
      <c r="AL306" s="96">
        <f t="shared" si="43"/>
        <v>1011</v>
      </c>
      <c r="AS306">
        <f t="shared" si="44"/>
        <v>1.3579461065138977E-2</v>
      </c>
    </row>
    <row r="307" spans="5:45" ht="18" thickBot="1">
      <c r="E307" s="206">
        <v>13851</v>
      </c>
      <c r="F307" s="206">
        <v>13900</v>
      </c>
      <c r="G307" s="205">
        <v>157</v>
      </c>
      <c r="H307" s="205">
        <v>513</v>
      </c>
      <c r="I307" s="206">
        <v>1560</v>
      </c>
      <c r="J307" s="206">
        <v>1755</v>
      </c>
      <c r="M307">
        <f t="shared" si="47"/>
        <v>13876</v>
      </c>
      <c r="N307">
        <f t="shared" si="48"/>
        <v>184</v>
      </c>
      <c r="O307">
        <f t="shared" si="48"/>
        <v>1333</v>
      </c>
      <c r="P307">
        <f t="shared" si="48"/>
        <v>2468</v>
      </c>
      <c r="Q307">
        <f t="shared" si="48"/>
        <v>2777</v>
      </c>
      <c r="AD307" t="b">
        <f t="shared" si="42"/>
        <v>0</v>
      </c>
      <c r="AE307" t="b">
        <f t="shared" si="42"/>
        <v>0</v>
      </c>
      <c r="AF307" t="b">
        <f t="shared" si="42"/>
        <v>0</v>
      </c>
      <c r="AG307" t="b">
        <f t="shared" si="42"/>
        <v>0</v>
      </c>
      <c r="AI307">
        <f t="shared" si="43"/>
        <v>27</v>
      </c>
      <c r="AJ307" s="96">
        <f t="shared" si="43"/>
        <v>820</v>
      </c>
      <c r="AK307" s="96">
        <f t="shared" si="43"/>
        <v>908</v>
      </c>
      <c r="AL307" s="96">
        <f t="shared" si="43"/>
        <v>1022</v>
      </c>
      <c r="AS307">
        <f t="shared" si="44"/>
        <v>1.3507809202195019E-2</v>
      </c>
    </row>
    <row r="308" spans="5:45" ht="18" thickBot="1">
      <c r="E308" s="206">
        <v>13901</v>
      </c>
      <c r="F308" s="206">
        <v>13950</v>
      </c>
      <c r="G308" s="205">
        <v>157</v>
      </c>
      <c r="H308" s="205">
        <v>511</v>
      </c>
      <c r="I308" s="206">
        <v>1543</v>
      </c>
      <c r="J308" s="206">
        <v>1736</v>
      </c>
      <c r="M308">
        <f t="shared" si="47"/>
        <v>13926</v>
      </c>
      <c r="N308">
        <f t="shared" si="48"/>
        <v>183</v>
      </c>
      <c r="O308">
        <f t="shared" si="48"/>
        <v>1329</v>
      </c>
      <c r="P308">
        <f t="shared" si="48"/>
        <v>2461</v>
      </c>
      <c r="Q308">
        <f t="shared" si="48"/>
        <v>2769</v>
      </c>
      <c r="AD308" t="b">
        <f t="shared" si="42"/>
        <v>0</v>
      </c>
      <c r="AE308" t="b">
        <f t="shared" si="42"/>
        <v>0</v>
      </c>
      <c r="AF308" t="b">
        <f t="shared" si="42"/>
        <v>0</v>
      </c>
      <c r="AG308" t="b">
        <f t="shared" si="42"/>
        <v>0</v>
      </c>
      <c r="AI308">
        <f t="shared" si="43"/>
        <v>26</v>
      </c>
      <c r="AJ308" s="96">
        <f t="shared" si="43"/>
        <v>818</v>
      </c>
      <c r="AK308" s="96">
        <f t="shared" si="43"/>
        <v>918</v>
      </c>
      <c r="AL308" s="96">
        <f t="shared" si="43"/>
        <v>1033</v>
      </c>
      <c r="AS308">
        <f t="shared" si="44"/>
        <v>1.3436909510812512E-2</v>
      </c>
    </row>
    <row r="309" spans="5:45" ht="18" thickBot="1">
      <c r="E309" s="206">
        <v>13951</v>
      </c>
      <c r="F309" s="206">
        <v>14000</v>
      </c>
      <c r="G309" s="205">
        <v>156</v>
      </c>
      <c r="H309" s="205">
        <v>510</v>
      </c>
      <c r="I309" s="206">
        <v>1526</v>
      </c>
      <c r="J309" s="206">
        <v>1717</v>
      </c>
      <c r="M309">
        <f t="shared" si="47"/>
        <v>13976</v>
      </c>
      <c r="N309">
        <f t="shared" si="48"/>
        <v>183</v>
      </c>
      <c r="O309">
        <f t="shared" si="48"/>
        <v>1325</v>
      </c>
      <c r="P309">
        <f t="shared" si="48"/>
        <v>2454</v>
      </c>
      <c r="Q309">
        <f t="shared" si="48"/>
        <v>2761</v>
      </c>
      <c r="AD309" t="b">
        <f t="shared" si="42"/>
        <v>0</v>
      </c>
      <c r="AE309" t="b">
        <f t="shared" si="42"/>
        <v>0</v>
      </c>
      <c r="AF309" t="b">
        <f t="shared" si="42"/>
        <v>0</v>
      </c>
      <c r="AG309" t="b">
        <f t="shared" si="42"/>
        <v>0</v>
      </c>
      <c r="AI309">
        <f t="shared" si="43"/>
        <v>27</v>
      </c>
      <c r="AJ309" s="96">
        <f t="shared" si="43"/>
        <v>815</v>
      </c>
      <c r="AK309" s="96">
        <f t="shared" si="43"/>
        <v>928</v>
      </c>
      <c r="AL309" s="96">
        <f t="shared" si="43"/>
        <v>1044</v>
      </c>
      <c r="AS309">
        <f t="shared" si="44"/>
        <v>1.3471177944862155E-2</v>
      </c>
    </row>
    <row r="310" spans="5:45" ht="18" thickBot="1">
      <c r="E310" s="206">
        <v>14001</v>
      </c>
      <c r="F310" s="206">
        <v>14050</v>
      </c>
      <c r="G310" s="205">
        <v>156</v>
      </c>
      <c r="H310" s="205">
        <v>508</v>
      </c>
      <c r="I310" s="206">
        <v>1509</v>
      </c>
      <c r="J310" s="206">
        <v>1698</v>
      </c>
      <c r="M310">
        <f t="shared" si="47"/>
        <v>14026</v>
      </c>
      <c r="N310">
        <f t="shared" ref="N310:Q329" si="49">ROUND(IF($M310&lt;N$25,$M310*N$22,0)+IF($M310=N$25,N$24,0)+IF(AND($M310&gt;N$25,$M310&lt;=N$26),N$24 - (($M310-N$25)*N$23),0),0)</f>
        <v>182</v>
      </c>
      <c r="O310">
        <f t="shared" si="49"/>
        <v>1321</v>
      </c>
      <c r="P310">
        <f t="shared" si="49"/>
        <v>2447</v>
      </c>
      <c r="Q310">
        <f t="shared" si="49"/>
        <v>2753</v>
      </c>
      <c r="AD310" t="b">
        <f t="shared" si="42"/>
        <v>0</v>
      </c>
      <c r="AE310" t="b">
        <f t="shared" si="42"/>
        <v>0</v>
      </c>
      <c r="AF310" t="b">
        <f t="shared" si="42"/>
        <v>0</v>
      </c>
      <c r="AG310" t="b">
        <f t="shared" ref="AG310:AG373" si="50">Q310=J310</f>
        <v>0</v>
      </c>
      <c r="AI310">
        <f t="shared" si="43"/>
        <v>26</v>
      </c>
      <c r="AJ310" s="96">
        <f t="shared" si="43"/>
        <v>813</v>
      </c>
      <c r="AK310" s="96">
        <f t="shared" si="43"/>
        <v>938</v>
      </c>
      <c r="AL310" s="96">
        <f t="shared" ref="AL310:AL373" si="51">Q310-J310</f>
        <v>1055</v>
      </c>
      <c r="AS310">
        <f t="shared" si="44"/>
        <v>1.3401205069603158E-2</v>
      </c>
    </row>
    <row r="311" spans="5:45" ht="18" thickBot="1">
      <c r="E311" s="206">
        <v>14051</v>
      </c>
      <c r="F311" s="206">
        <v>14100</v>
      </c>
      <c r="G311" s="205">
        <v>155</v>
      </c>
      <c r="H311" s="205">
        <v>507</v>
      </c>
      <c r="I311" s="206">
        <v>1492</v>
      </c>
      <c r="J311" s="206">
        <v>1679</v>
      </c>
      <c r="M311">
        <f t="shared" si="47"/>
        <v>14076</v>
      </c>
      <c r="N311">
        <f t="shared" si="49"/>
        <v>181</v>
      </c>
      <c r="O311">
        <f t="shared" si="49"/>
        <v>1317</v>
      </c>
      <c r="P311">
        <f t="shared" si="49"/>
        <v>2440</v>
      </c>
      <c r="Q311">
        <f t="shared" si="49"/>
        <v>2744</v>
      </c>
      <c r="AD311" t="b">
        <f t="shared" ref="AD311:AG374" si="52">N311=G311</f>
        <v>0</v>
      </c>
      <c r="AE311" t="b">
        <f t="shared" si="52"/>
        <v>0</v>
      </c>
      <c r="AF311" t="b">
        <f t="shared" si="52"/>
        <v>0</v>
      </c>
      <c r="AG311" t="b">
        <f t="shared" si="50"/>
        <v>0</v>
      </c>
      <c r="AI311">
        <f t="shared" ref="AI311:AL374" si="53">N311-G311</f>
        <v>26</v>
      </c>
      <c r="AJ311" s="96">
        <f t="shared" si="53"/>
        <v>810</v>
      </c>
      <c r="AK311" s="96">
        <f t="shared" si="53"/>
        <v>948</v>
      </c>
      <c r="AL311" s="96">
        <f t="shared" si="51"/>
        <v>1065</v>
      </c>
      <c r="AS311">
        <f t="shared" si="44"/>
        <v>1.3435303844563869E-2</v>
      </c>
    </row>
    <row r="312" spans="5:45" ht="18" thickBot="1">
      <c r="E312" s="206">
        <v>14101</v>
      </c>
      <c r="F312" s="206">
        <v>14150</v>
      </c>
      <c r="G312" s="205">
        <v>155</v>
      </c>
      <c r="H312" s="205">
        <v>505</v>
      </c>
      <c r="I312" s="206">
        <v>1475</v>
      </c>
      <c r="J312" s="206">
        <v>1659</v>
      </c>
      <c r="M312">
        <f t="shared" si="47"/>
        <v>14126</v>
      </c>
      <c r="N312">
        <f t="shared" si="49"/>
        <v>181</v>
      </c>
      <c r="O312">
        <f t="shared" si="49"/>
        <v>1313</v>
      </c>
      <c r="P312">
        <f t="shared" si="49"/>
        <v>2432</v>
      </c>
      <c r="Q312">
        <f t="shared" si="49"/>
        <v>2736</v>
      </c>
      <c r="AD312" t="b">
        <f t="shared" si="52"/>
        <v>0</v>
      </c>
      <c r="AE312" t="b">
        <f t="shared" si="52"/>
        <v>0</v>
      </c>
      <c r="AF312" t="b">
        <f t="shared" si="52"/>
        <v>0</v>
      </c>
      <c r="AG312" t="b">
        <f t="shared" si="50"/>
        <v>0</v>
      </c>
      <c r="AI312">
        <f t="shared" si="53"/>
        <v>26</v>
      </c>
      <c r="AJ312" s="96">
        <f t="shared" si="53"/>
        <v>808</v>
      </c>
      <c r="AK312" s="96">
        <f t="shared" si="53"/>
        <v>957</v>
      </c>
      <c r="AL312" s="96">
        <f t="shared" si="51"/>
        <v>1077</v>
      </c>
      <c r="AS312">
        <f t="shared" ref="AS312:AS375" si="54">-(G312-N$8)/(M312-N$7)</f>
        <v>1.3366234834464322E-2</v>
      </c>
    </row>
    <row r="313" spans="5:45" ht="18" thickBot="1">
      <c r="E313" s="206">
        <v>14151</v>
      </c>
      <c r="F313" s="206">
        <v>14200</v>
      </c>
      <c r="G313" s="205">
        <v>154</v>
      </c>
      <c r="H313" s="205">
        <v>504</v>
      </c>
      <c r="I313" s="206">
        <v>1458</v>
      </c>
      <c r="J313" s="206">
        <v>1640</v>
      </c>
      <c r="M313">
        <f t="shared" si="47"/>
        <v>14176</v>
      </c>
      <c r="N313">
        <f t="shared" si="49"/>
        <v>180</v>
      </c>
      <c r="O313">
        <f t="shared" si="49"/>
        <v>1309</v>
      </c>
      <c r="P313">
        <f t="shared" si="49"/>
        <v>2425</v>
      </c>
      <c r="Q313">
        <f t="shared" si="49"/>
        <v>2728</v>
      </c>
      <c r="AD313" t="b">
        <f t="shared" si="52"/>
        <v>0</v>
      </c>
      <c r="AE313" t="b">
        <f t="shared" si="52"/>
        <v>0</v>
      </c>
      <c r="AF313" t="b">
        <f t="shared" si="52"/>
        <v>0</v>
      </c>
      <c r="AG313" t="b">
        <f t="shared" si="50"/>
        <v>0</v>
      </c>
      <c r="AI313">
        <f t="shared" si="53"/>
        <v>26</v>
      </c>
      <c r="AJ313" s="96">
        <f t="shared" si="53"/>
        <v>805</v>
      </c>
      <c r="AK313" s="96">
        <f t="shared" si="53"/>
        <v>967</v>
      </c>
      <c r="AL313" s="96">
        <f t="shared" si="51"/>
        <v>1088</v>
      </c>
      <c r="AS313">
        <f t="shared" si="54"/>
        <v>1.3400163666121113E-2</v>
      </c>
    </row>
    <row r="314" spans="5:45" ht="18" thickBot="1">
      <c r="E314" s="206">
        <v>14201</v>
      </c>
      <c r="F314" s="206">
        <v>14250</v>
      </c>
      <c r="G314" s="205">
        <v>154</v>
      </c>
      <c r="H314" s="205">
        <v>502</v>
      </c>
      <c r="I314" s="206">
        <v>1441</v>
      </c>
      <c r="J314" s="206">
        <v>1621</v>
      </c>
      <c r="M314">
        <f t="shared" si="47"/>
        <v>14226</v>
      </c>
      <c r="N314">
        <f t="shared" si="49"/>
        <v>180</v>
      </c>
      <c r="O314">
        <f t="shared" si="49"/>
        <v>1305</v>
      </c>
      <c r="P314">
        <f t="shared" si="49"/>
        <v>2418</v>
      </c>
      <c r="Q314">
        <f t="shared" si="49"/>
        <v>2720</v>
      </c>
      <c r="AD314" t="b">
        <f t="shared" si="52"/>
        <v>0</v>
      </c>
      <c r="AE314" t="b">
        <f t="shared" si="52"/>
        <v>0</v>
      </c>
      <c r="AF314" t="b">
        <f t="shared" si="52"/>
        <v>0</v>
      </c>
      <c r="AG314" t="b">
        <f t="shared" si="50"/>
        <v>0</v>
      </c>
      <c r="AI314">
        <f t="shared" si="53"/>
        <v>26</v>
      </c>
      <c r="AJ314" s="96">
        <f t="shared" si="53"/>
        <v>803</v>
      </c>
      <c r="AK314" s="96">
        <f t="shared" si="53"/>
        <v>977</v>
      </c>
      <c r="AL314" s="96">
        <f t="shared" si="51"/>
        <v>1099</v>
      </c>
      <c r="AS314">
        <f t="shared" si="54"/>
        <v>1.3331976389171586E-2</v>
      </c>
    </row>
    <row r="315" spans="5:45" ht="18" thickBot="1">
      <c r="E315" s="206">
        <v>14251</v>
      </c>
      <c r="F315" s="206">
        <v>14300</v>
      </c>
      <c r="G315" s="205">
        <v>153</v>
      </c>
      <c r="H315" s="205">
        <v>501</v>
      </c>
      <c r="I315" s="206">
        <v>1424</v>
      </c>
      <c r="J315" s="206">
        <v>1602</v>
      </c>
      <c r="M315">
        <f t="shared" si="47"/>
        <v>14276</v>
      </c>
      <c r="N315">
        <f t="shared" si="49"/>
        <v>179</v>
      </c>
      <c r="O315">
        <f t="shared" si="49"/>
        <v>1301</v>
      </c>
      <c r="P315">
        <f t="shared" si="49"/>
        <v>2411</v>
      </c>
      <c r="Q315">
        <f t="shared" si="49"/>
        <v>2712</v>
      </c>
      <c r="AD315" t="b">
        <f t="shared" si="52"/>
        <v>0</v>
      </c>
      <c r="AE315" t="b">
        <f t="shared" si="52"/>
        <v>0</v>
      </c>
      <c r="AF315" t="b">
        <f t="shared" si="52"/>
        <v>0</v>
      </c>
      <c r="AG315" t="b">
        <f t="shared" si="50"/>
        <v>0</v>
      </c>
      <c r="AI315">
        <f t="shared" si="53"/>
        <v>26</v>
      </c>
      <c r="AJ315" s="96">
        <f t="shared" si="53"/>
        <v>800</v>
      </c>
      <c r="AK315" s="96">
        <f t="shared" si="53"/>
        <v>987</v>
      </c>
      <c r="AL315" s="96">
        <f t="shared" si="51"/>
        <v>1110</v>
      </c>
      <c r="AS315">
        <f t="shared" si="54"/>
        <v>1.3365735115431349E-2</v>
      </c>
    </row>
    <row r="316" spans="5:45" ht="18" thickBot="1">
      <c r="E316" s="206">
        <v>14301</v>
      </c>
      <c r="F316" s="206">
        <v>14350</v>
      </c>
      <c r="G316" s="205">
        <v>153</v>
      </c>
      <c r="H316" s="205">
        <v>499</v>
      </c>
      <c r="I316" s="206">
        <v>1407</v>
      </c>
      <c r="J316" s="206">
        <v>1583</v>
      </c>
      <c r="M316">
        <f t="shared" si="47"/>
        <v>14326</v>
      </c>
      <c r="N316">
        <f t="shared" si="49"/>
        <v>179</v>
      </c>
      <c r="O316">
        <f t="shared" si="49"/>
        <v>1297</v>
      </c>
      <c r="P316">
        <f t="shared" si="49"/>
        <v>2403</v>
      </c>
      <c r="Q316">
        <f t="shared" si="49"/>
        <v>2704</v>
      </c>
      <c r="AD316" t="b">
        <f t="shared" si="52"/>
        <v>0</v>
      </c>
      <c r="AE316" t="b">
        <f t="shared" si="52"/>
        <v>0</v>
      </c>
      <c r="AF316" t="b">
        <f t="shared" si="52"/>
        <v>0</v>
      </c>
      <c r="AG316" t="b">
        <f t="shared" si="50"/>
        <v>0</v>
      </c>
      <c r="AI316">
        <f t="shared" si="53"/>
        <v>26</v>
      </c>
      <c r="AJ316" s="96">
        <f t="shared" si="53"/>
        <v>798</v>
      </c>
      <c r="AK316" s="96">
        <f t="shared" si="53"/>
        <v>996</v>
      </c>
      <c r="AL316" s="96">
        <f t="shared" si="51"/>
        <v>1121</v>
      </c>
      <c r="AS316">
        <f t="shared" si="54"/>
        <v>1.3298408220834173E-2</v>
      </c>
    </row>
    <row r="317" spans="5:45" ht="18" thickBot="1">
      <c r="E317" s="206">
        <v>14351</v>
      </c>
      <c r="F317" s="206">
        <v>14400</v>
      </c>
      <c r="G317" s="205">
        <v>152</v>
      </c>
      <c r="H317" s="205">
        <v>498</v>
      </c>
      <c r="I317" s="206">
        <v>1390</v>
      </c>
      <c r="J317" s="206">
        <v>1564</v>
      </c>
      <c r="M317">
        <f t="shared" si="47"/>
        <v>14376</v>
      </c>
      <c r="N317">
        <f t="shared" si="49"/>
        <v>178</v>
      </c>
      <c r="O317">
        <f t="shared" si="49"/>
        <v>1294</v>
      </c>
      <c r="P317">
        <f t="shared" si="49"/>
        <v>2396</v>
      </c>
      <c r="Q317">
        <f t="shared" si="49"/>
        <v>2696</v>
      </c>
      <c r="AD317" t="b">
        <f t="shared" si="52"/>
        <v>0</v>
      </c>
      <c r="AE317" t="b">
        <f t="shared" si="52"/>
        <v>0</v>
      </c>
      <c r="AF317" t="b">
        <f t="shared" si="52"/>
        <v>0</v>
      </c>
      <c r="AG317" t="b">
        <f t="shared" si="50"/>
        <v>0</v>
      </c>
      <c r="AI317">
        <f t="shared" si="53"/>
        <v>26</v>
      </c>
      <c r="AJ317" s="96">
        <f t="shared" si="53"/>
        <v>796</v>
      </c>
      <c r="AK317" s="96">
        <f t="shared" si="53"/>
        <v>1006</v>
      </c>
      <c r="AL317" s="96">
        <f t="shared" si="51"/>
        <v>1132</v>
      </c>
      <c r="AS317">
        <f t="shared" si="54"/>
        <v>1.3331996792301523E-2</v>
      </c>
    </row>
    <row r="318" spans="5:45" ht="18" thickBot="1">
      <c r="E318" s="206">
        <v>14401</v>
      </c>
      <c r="F318" s="206">
        <v>14450</v>
      </c>
      <c r="G318" s="205">
        <v>152</v>
      </c>
      <c r="H318" s="205">
        <v>496</v>
      </c>
      <c r="I318" s="206">
        <v>1373</v>
      </c>
      <c r="J318" s="206">
        <v>1545</v>
      </c>
      <c r="M318">
        <f t="shared" si="47"/>
        <v>14426</v>
      </c>
      <c r="N318">
        <f t="shared" si="49"/>
        <v>178</v>
      </c>
      <c r="O318">
        <f t="shared" si="49"/>
        <v>1290</v>
      </c>
      <c r="P318">
        <f t="shared" si="49"/>
        <v>2389</v>
      </c>
      <c r="Q318">
        <f t="shared" si="49"/>
        <v>2687</v>
      </c>
      <c r="AD318" t="b">
        <f t="shared" si="52"/>
        <v>0</v>
      </c>
      <c r="AE318" t="b">
        <f t="shared" si="52"/>
        <v>0</v>
      </c>
      <c r="AF318" t="b">
        <f t="shared" si="52"/>
        <v>0</v>
      </c>
      <c r="AG318" t="b">
        <f t="shared" si="50"/>
        <v>0</v>
      </c>
      <c r="AI318">
        <f t="shared" si="53"/>
        <v>26</v>
      </c>
      <c r="AJ318" s="96">
        <f t="shared" si="53"/>
        <v>794</v>
      </c>
      <c r="AK318" s="96">
        <f t="shared" si="53"/>
        <v>1016</v>
      </c>
      <c r="AL318" s="96">
        <f t="shared" si="51"/>
        <v>1142</v>
      </c>
      <c r="AS318">
        <f t="shared" si="54"/>
        <v>1.3265509674845402E-2</v>
      </c>
    </row>
    <row r="319" spans="5:45" ht="18" thickBot="1">
      <c r="E319" s="206">
        <v>14451</v>
      </c>
      <c r="F319" s="206">
        <v>14500</v>
      </c>
      <c r="G319" s="205">
        <v>151</v>
      </c>
      <c r="H319" s="205">
        <v>495</v>
      </c>
      <c r="I319" s="206">
        <v>1356</v>
      </c>
      <c r="J319" s="206">
        <v>1526</v>
      </c>
      <c r="M319">
        <f t="shared" si="47"/>
        <v>14476</v>
      </c>
      <c r="N319">
        <f t="shared" si="49"/>
        <v>177</v>
      </c>
      <c r="O319">
        <f t="shared" si="49"/>
        <v>1286</v>
      </c>
      <c r="P319">
        <f t="shared" si="49"/>
        <v>2382</v>
      </c>
      <c r="Q319">
        <f t="shared" si="49"/>
        <v>2679</v>
      </c>
      <c r="AD319" t="b">
        <f t="shared" si="52"/>
        <v>0</v>
      </c>
      <c r="AE319" t="b">
        <f t="shared" si="52"/>
        <v>0</v>
      </c>
      <c r="AF319" t="b">
        <f t="shared" si="52"/>
        <v>0</v>
      </c>
      <c r="AG319" t="b">
        <f t="shared" si="50"/>
        <v>0</v>
      </c>
      <c r="AI319">
        <f t="shared" si="53"/>
        <v>26</v>
      </c>
      <c r="AJ319" s="96">
        <f t="shared" si="53"/>
        <v>791</v>
      </c>
      <c r="AK319" s="96">
        <f t="shared" si="53"/>
        <v>1026</v>
      </c>
      <c r="AL319" s="96">
        <f t="shared" si="51"/>
        <v>1153</v>
      </c>
      <c r="AS319">
        <f t="shared" si="54"/>
        <v>1.3298928146089718E-2</v>
      </c>
    </row>
    <row r="320" spans="5:45" ht="18" thickBot="1">
      <c r="E320" s="206">
        <v>14501</v>
      </c>
      <c r="F320" s="206">
        <v>14550</v>
      </c>
      <c r="G320" s="205">
        <v>151</v>
      </c>
      <c r="H320" s="205">
        <v>493</v>
      </c>
      <c r="I320" s="206">
        <v>1339</v>
      </c>
      <c r="J320" s="206">
        <v>1506</v>
      </c>
      <c r="M320">
        <f t="shared" si="47"/>
        <v>14526</v>
      </c>
      <c r="N320">
        <f t="shared" si="49"/>
        <v>177</v>
      </c>
      <c r="O320">
        <f t="shared" si="49"/>
        <v>1282</v>
      </c>
      <c r="P320">
        <f t="shared" si="49"/>
        <v>2375</v>
      </c>
      <c r="Q320">
        <f t="shared" si="49"/>
        <v>2671</v>
      </c>
      <c r="AD320" t="b">
        <f t="shared" si="52"/>
        <v>0</v>
      </c>
      <c r="AE320" t="b">
        <f t="shared" si="52"/>
        <v>0</v>
      </c>
      <c r="AF320" t="b">
        <f t="shared" si="52"/>
        <v>0</v>
      </c>
      <c r="AG320" t="b">
        <f t="shared" si="50"/>
        <v>0</v>
      </c>
      <c r="AI320">
        <f t="shared" si="53"/>
        <v>26</v>
      </c>
      <c r="AJ320" s="96">
        <f t="shared" si="53"/>
        <v>789</v>
      </c>
      <c r="AK320" s="96">
        <f t="shared" si="53"/>
        <v>1036</v>
      </c>
      <c r="AL320" s="96">
        <f t="shared" si="51"/>
        <v>1165</v>
      </c>
      <c r="AS320">
        <f t="shared" si="54"/>
        <v>1.323326091250247E-2</v>
      </c>
    </row>
    <row r="321" spans="5:45" ht="18" thickBot="1">
      <c r="E321" s="206">
        <v>14551</v>
      </c>
      <c r="F321" s="206">
        <v>14600</v>
      </c>
      <c r="G321" s="205">
        <v>151</v>
      </c>
      <c r="H321" s="205">
        <v>492</v>
      </c>
      <c r="I321" s="206">
        <v>1322</v>
      </c>
      <c r="J321" s="206">
        <v>1487</v>
      </c>
      <c r="M321">
        <f t="shared" si="47"/>
        <v>14576</v>
      </c>
      <c r="N321">
        <f t="shared" si="49"/>
        <v>176</v>
      </c>
      <c r="O321">
        <f t="shared" si="49"/>
        <v>1278</v>
      </c>
      <c r="P321">
        <f t="shared" si="49"/>
        <v>2367</v>
      </c>
      <c r="Q321">
        <f t="shared" si="49"/>
        <v>2663</v>
      </c>
      <c r="AD321" t="b">
        <f t="shared" si="52"/>
        <v>0</v>
      </c>
      <c r="AE321" t="b">
        <f t="shared" si="52"/>
        <v>0</v>
      </c>
      <c r="AF321" t="b">
        <f t="shared" si="52"/>
        <v>0</v>
      </c>
      <c r="AG321" t="b">
        <f t="shared" si="50"/>
        <v>0</v>
      </c>
      <c r="AI321">
        <f t="shared" si="53"/>
        <v>25</v>
      </c>
      <c r="AJ321" s="96">
        <f t="shared" si="53"/>
        <v>786</v>
      </c>
      <c r="AK321" s="96">
        <f t="shared" si="53"/>
        <v>1045</v>
      </c>
      <c r="AL321" s="96">
        <f t="shared" si="51"/>
        <v>1176</v>
      </c>
      <c r="AS321">
        <f t="shared" si="54"/>
        <v>1.3168238993710692E-2</v>
      </c>
    </row>
    <row r="322" spans="5:45" ht="18" thickBot="1">
      <c r="E322" s="206">
        <v>14601</v>
      </c>
      <c r="F322" s="206">
        <v>14650</v>
      </c>
      <c r="G322" s="205">
        <v>150</v>
      </c>
      <c r="H322" s="205">
        <v>490</v>
      </c>
      <c r="I322" s="206">
        <v>1305</v>
      </c>
      <c r="J322" s="206">
        <v>1468</v>
      </c>
      <c r="M322">
        <f t="shared" si="47"/>
        <v>14626</v>
      </c>
      <c r="N322">
        <f t="shared" si="49"/>
        <v>176</v>
      </c>
      <c r="O322">
        <f t="shared" si="49"/>
        <v>1274</v>
      </c>
      <c r="P322">
        <f t="shared" si="49"/>
        <v>2360</v>
      </c>
      <c r="Q322">
        <f t="shared" si="49"/>
        <v>2655</v>
      </c>
      <c r="AD322" t="b">
        <f t="shared" si="52"/>
        <v>0</v>
      </c>
      <c r="AE322" t="b">
        <f t="shared" si="52"/>
        <v>0</v>
      </c>
      <c r="AF322" t="b">
        <f t="shared" si="52"/>
        <v>0</v>
      </c>
      <c r="AG322" t="b">
        <f t="shared" si="50"/>
        <v>0</v>
      </c>
      <c r="AI322">
        <f t="shared" si="53"/>
        <v>26</v>
      </c>
      <c r="AJ322" s="96">
        <f t="shared" si="53"/>
        <v>784</v>
      </c>
      <c r="AK322" s="96">
        <f t="shared" si="53"/>
        <v>1055</v>
      </c>
      <c r="AL322" s="96">
        <f t="shared" si="51"/>
        <v>1187</v>
      </c>
      <c r="AS322">
        <f t="shared" si="54"/>
        <v>1.320164287111285E-2</v>
      </c>
    </row>
    <row r="323" spans="5:45" ht="18" thickBot="1">
      <c r="E323" s="206">
        <v>14651</v>
      </c>
      <c r="F323" s="206">
        <v>14700</v>
      </c>
      <c r="G323" s="205">
        <v>150</v>
      </c>
      <c r="H323" s="205">
        <v>489</v>
      </c>
      <c r="I323" s="206">
        <v>1288</v>
      </c>
      <c r="J323" s="206">
        <v>1449</v>
      </c>
      <c r="M323">
        <f t="shared" si="47"/>
        <v>14676</v>
      </c>
      <c r="N323">
        <f t="shared" si="49"/>
        <v>175</v>
      </c>
      <c r="O323">
        <f t="shared" si="49"/>
        <v>1270</v>
      </c>
      <c r="P323">
        <f t="shared" si="49"/>
        <v>2353</v>
      </c>
      <c r="Q323">
        <f t="shared" si="49"/>
        <v>2647</v>
      </c>
      <c r="AD323" t="b">
        <f t="shared" si="52"/>
        <v>0</v>
      </c>
      <c r="AE323" t="b">
        <f t="shared" si="52"/>
        <v>0</v>
      </c>
      <c r="AF323" t="b">
        <f t="shared" si="52"/>
        <v>0</v>
      </c>
      <c r="AG323" t="b">
        <f t="shared" si="50"/>
        <v>0</v>
      </c>
      <c r="AI323">
        <f t="shared" si="53"/>
        <v>25</v>
      </c>
      <c r="AJ323" s="96">
        <f t="shared" si="53"/>
        <v>781</v>
      </c>
      <c r="AK323" s="96">
        <f t="shared" si="53"/>
        <v>1065</v>
      </c>
      <c r="AL323" s="96">
        <f t="shared" si="51"/>
        <v>1198</v>
      </c>
      <c r="AS323">
        <f t="shared" si="54"/>
        <v>1.313740755157649E-2</v>
      </c>
    </row>
    <row r="324" spans="5:45" ht="18" thickBot="1">
      <c r="E324" s="206">
        <v>14701</v>
      </c>
      <c r="F324" s="206">
        <v>14750</v>
      </c>
      <c r="G324" s="205">
        <v>149</v>
      </c>
      <c r="H324" s="205">
        <v>487</v>
      </c>
      <c r="I324" s="206">
        <v>1271</v>
      </c>
      <c r="J324" s="206">
        <v>1430</v>
      </c>
      <c r="M324">
        <f t="shared" si="47"/>
        <v>14726</v>
      </c>
      <c r="N324">
        <f t="shared" si="49"/>
        <v>175</v>
      </c>
      <c r="O324">
        <f t="shared" si="49"/>
        <v>1266</v>
      </c>
      <c r="P324">
        <f t="shared" si="49"/>
        <v>2346</v>
      </c>
      <c r="Q324">
        <f t="shared" si="49"/>
        <v>2639</v>
      </c>
      <c r="AD324" t="b">
        <f t="shared" si="52"/>
        <v>0</v>
      </c>
      <c r="AE324" t="b">
        <f t="shared" si="52"/>
        <v>0</v>
      </c>
      <c r="AF324" t="b">
        <f t="shared" si="52"/>
        <v>0</v>
      </c>
      <c r="AG324" t="b">
        <f t="shared" si="50"/>
        <v>0</v>
      </c>
      <c r="AI324">
        <f t="shared" si="53"/>
        <v>26</v>
      </c>
      <c r="AJ324" s="96">
        <f t="shared" si="53"/>
        <v>779</v>
      </c>
      <c r="AK324" s="96">
        <f t="shared" si="53"/>
        <v>1075</v>
      </c>
      <c r="AL324" s="96">
        <f t="shared" si="51"/>
        <v>1209</v>
      </c>
      <c r="AS324">
        <f t="shared" si="54"/>
        <v>1.3170637226418749E-2</v>
      </c>
    </row>
    <row r="325" spans="5:45" ht="18" thickBot="1">
      <c r="E325" s="206">
        <v>14751</v>
      </c>
      <c r="F325" s="206">
        <v>14800</v>
      </c>
      <c r="G325" s="205">
        <v>149</v>
      </c>
      <c r="H325" s="205">
        <v>486</v>
      </c>
      <c r="I325" s="206">
        <v>1254</v>
      </c>
      <c r="J325" s="206">
        <v>1411</v>
      </c>
      <c r="M325">
        <f t="shared" si="47"/>
        <v>14776</v>
      </c>
      <c r="N325">
        <f t="shared" si="49"/>
        <v>174</v>
      </c>
      <c r="O325">
        <f t="shared" si="49"/>
        <v>1262</v>
      </c>
      <c r="P325">
        <f t="shared" si="49"/>
        <v>2338</v>
      </c>
      <c r="Q325">
        <f t="shared" si="49"/>
        <v>2631</v>
      </c>
      <c r="AD325" t="b">
        <f t="shared" si="52"/>
        <v>0</v>
      </c>
      <c r="AE325" t="b">
        <f t="shared" si="52"/>
        <v>0</v>
      </c>
      <c r="AF325" t="b">
        <f t="shared" si="52"/>
        <v>0</v>
      </c>
      <c r="AG325" t="b">
        <f t="shared" si="50"/>
        <v>0</v>
      </c>
      <c r="AI325">
        <f t="shared" si="53"/>
        <v>25</v>
      </c>
      <c r="AJ325" s="96">
        <f t="shared" si="53"/>
        <v>776</v>
      </c>
      <c r="AK325" s="96">
        <f t="shared" si="53"/>
        <v>1084</v>
      </c>
      <c r="AL325" s="96">
        <f t="shared" si="51"/>
        <v>1220</v>
      </c>
      <c r="AS325">
        <f t="shared" si="54"/>
        <v>1.3107170393215111E-2</v>
      </c>
    </row>
    <row r="326" spans="5:45" ht="18" thickBot="1">
      <c r="E326" s="206">
        <v>14801</v>
      </c>
      <c r="F326" s="206">
        <v>14850</v>
      </c>
      <c r="G326" s="205">
        <v>148</v>
      </c>
      <c r="H326" s="205">
        <v>484</v>
      </c>
      <c r="I326" s="206">
        <v>1237</v>
      </c>
      <c r="J326" s="206">
        <v>1392</v>
      </c>
      <c r="M326">
        <f t="shared" si="47"/>
        <v>14826</v>
      </c>
      <c r="N326">
        <f t="shared" si="49"/>
        <v>173</v>
      </c>
      <c r="O326">
        <f t="shared" si="49"/>
        <v>1258</v>
      </c>
      <c r="P326">
        <f t="shared" si="49"/>
        <v>2331</v>
      </c>
      <c r="Q326">
        <f t="shared" si="49"/>
        <v>2622</v>
      </c>
      <c r="AD326" t="b">
        <f t="shared" si="52"/>
        <v>0</v>
      </c>
      <c r="AE326" t="b">
        <f t="shared" si="52"/>
        <v>0</v>
      </c>
      <c r="AF326" t="b">
        <f t="shared" si="52"/>
        <v>0</v>
      </c>
      <c r="AG326" t="b">
        <f t="shared" si="50"/>
        <v>0</v>
      </c>
      <c r="AI326">
        <f t="shared" si="53"/>
        <v>25</v>
      </c>
      <c r="AJ326" s="96">
        <f t="shared" si="53"/>
        <v>774</v>
      </c>
      <c r="AK326" s="96">
        <f t="shared" si="53"/>
        <v>1094</v>
      </c>
      <c r="AL326" s="96">
        <f t="shared" si="51"/>
        <v>1230</v>
      </c>
      <c r="AS326">
        <f t="shared" si="54"/>
        <v>1.3140226357183963E-2</v>
      </c>
    </row>
    <row r="327" spans="5:45" ht="18" thickBot="1">
      <c r="E327" s="206">
        <v>14851</v>
      </c>
      <c r="F327" s="206">
        <v>14900</v>
      </c>
      <c r="G327" s="205">
        <v>148</v>
      </c>
      <c r="H327" s="205">
        <v>483</v>
      </c>
      <c r="I327" s="206">
        <v>1220</v>
      </c>
      <c r="J327" s="206">
        <v>1373</v>
      </c>
      <c r="M327">
        <f t="shared" si="47"/>
        <v>14876</v>
      </c>
      <c r="N327">
        <f t="shared" si="49"/>
        <v>173</v>
      </c>
      <c r="O327">
        <f t="shared" si="49"/>
        <v>1255</v>
      </c>
      <c r="P327">
        <f t="shared" si="49"/>
        <v>2324</v>
      </c>
      <c r="Q327">
        <f t="shared" si="49"/>
        <v>2614</v>
      </c>
      <c r="AD327" t="b">
        <f t="shared" si="52"/>
        <v>0</v>
      </c>
      <c r="AE327" t="b">
        <f t="shared" si="52"/>
        <v>0</v>
      </c>
      <c r="AF327" t="b">
        <f t="shared" si="52"/>
        <v>0</v>
      </c>
      <c r="AG327" t="b">
        <f t="shared" si="50"/>
        <v>0</v>
      </c>
      <c r="AI327">
        <f t="shared" si="53"/>
        <v>25</v>
      </c>
      <c r="AJ327" s="96">
        <f t="shared" si="53"/>
        <v>772</v>
      </c>
      <c r="AK327" s="96">
        <f t="shared" si="53"/>
        <v>1104</v>
      </c>
      <c r="AL327" s="96">
        <f t="shared" si="51"/>
        <v>1241</v>
      </c>
      <c r="AS327">
        <f t="shared" si="54"/>
        <v>1.3077510500190912E-2</v>
      </c>
    </row>
    <row r="328" spans="5:45" ht="18" thickBot="1">
      <c r="E328" s="206">
        <v>14901</v>
      </c>
      <c r="F328" s="206">
        <v>14950</v>
      </c>
      <c r="G328" s="205">
        <v>147</v>
      </c>
      <c r="H328" s="205">
        <v>481</v>
      </c>
      <c r="I328" s="206">
        <v>1203</v>
      </c>
      <c r="J328" s="206">
        <v>1353</v>
      </c>
      <c r="M328">
        <f t="shared" si="47"/>
        <v>14926</v>
      </c>
      <c r="N328">
        <f t="shared" si="49"/>
        <v>172</v>
      </c>
      <c r="O328">
        <f t="shared" si="49"/>
        <v>1251</v>
      </c>
      <c r="P328">
        <f t="shared" si="49"/>
        <v>2317</v>
      </c>
      <c r="Q328">
        <f t="shared" si="49"/>
        <v>2606</v>
      </c>
      <c r="AD328" t="b">
        <f t="shared" si="52"/>
        <v>0</v>
      </c>
      <c r="AE328" t="b">
        <f t="shared" si="52"/>
        <v>0</v>
      </c>
      <c r="AF328" t="b">
        <f t="shared" si="52"/>
        <v>0</v>
      </c>
      <c r="AG328" t="b">
        <f t="shared" si="50"/>
        <v>0</v>
      </c>
      <c r="AI328">
        <f t="shared" si="53"/>
        <v>25</v>
      </c>
      <c r="AJ328" s="96">
        <f t="shared" si="53"/>
        <v>770</v>
      </c>
      <c r="AK328" s="96">
        <f t="shared" si="53"/>
        <v>1114</v>
      </c>
      <c r="AL328" s="96">
        <f t="shared" si="51"/>
        <v>1253</v>
      </c>
      <c r="AS328">
        <f t="shared" si="54"/>
        <v>1.3110393311799353E-2</v>
      </c>
    </row>
    <row r="329" spans="5:45" ht="18" thickBot="1">
      <c r="E329" s="206">
        <v>14951</v>
      </c>
      <c r="F329" s="206">
        <v>15000</v>
      </c>
      <c r="G329" s="205">
        <v>147</v>
      </c>
      <c r="H329" s="205">
        <v>480</v>
      </c>
      <c r="I329" s="206">
        <v>1186</v>
      </c>
      <c r="J329" s="206">
        <v>1334</v>
      </c>
      <c r="M329">
        <f t="shared" si="47"/>
        <v>14976</v>
      </c>
      <c r="N329">
        <f t="shared" si="49"/>
        <v>172</v>
      </c>
      <c r="O329">
        <f t="shared" si="49"/>
        <v>1247</v>
      </c>
      <c r="P329">
        <f t="shared" si="49"/>
        <v>2310</v>
      </c>
      <c r="Q329">
        <f t="shared" si="49"/>
        <v>2598</v>
      </c>
      <c r="AD329" t="b">
        <f t="shared" si="52"/>
        <v>0</v>
      </c>
      <c r="AE329" t="b">
        <f t="shared" si="52"/>
        <v>0</v>
      </c>
      <c r="AF329" t="b">
        <f t="shared" si="52"/>
        <v>0</v>
      </c>
      <c r="AG329" t="b">
        <f t="shared" si="50"/>
        <v>0</v>
      </c>
      <c r="AI329">
        <f t="shared" si="53"/>
        <v>25</v>
      </c>
      <c r="AJ329" s="96">
        <f t="shared" si="53"/>
        <v>767</v>
      </c>
      <c r="AK329" s="96">
        <f t="shared" si="53"/>
        <v>1124</v>
      </c>
      <c r="AL329" s="96">
        <f t="shared" si="51"/>
        <v>1264</v>
      </c>
      <c r="AS329">
        <f t="shared" si="54"/>
        <v>1.3048411497730712E-2</v>
      </c>
    </row>
    <row r="330" spans="5:45" ht="18" thickBot="1">
      <c r="E330" s="206">
        <v>15001</v>
      </c>
      <c r="F330" s="206">
        <v>15050</v>
      </c>
      <c r="G330" s="205">
        <v>146</v>
      </c>
      <c r="H330" s="205">
        <v>478</v>
      </c>
      <c r="I330" s="206">
        <v>1169</v>
      </c>
      <c r="J330" s="206">
        <v>1315</v>
      </c>
      <c r="M330">
        <f t="shared" si="47"/>
        <v>15026</v>
      </c>
      <c r="N330">
        <f t="shared" ref="N330:Q349" si="55">ROUND(IF($M330&lt;N$25,$M330*N$22,0)+IF($M330=N$25,N$24,0)+IF(AND($M330&gt;N$25,$M330&lt;=N$26),N$24 - (($M330-N$25)*N$23),0),0)</f>
        <v>171</v>
      </c>
      <c r="O330">
        <f t="shared" si="55"/>
        <v>1243</v>
      </c>
      <c r="P330">
        <f t="shared" si="55"/>
        <v>2302</v>
      </c>
      <c r="Q330">
        <f t="shared" si="55"/>
        <v>2590</v>
      </c>
      <c r="AD330" t="b">
        <f t="shared" si="52"/>
        <v>0</v>
      </c>
      <c r="AE330" t="b">
        <f t="shared" si="52"/>
        <v>0</v>
      </c>
      <c r="AF330" t="b">
        <f t="shared" si="52"/>
        <v>0</v>
      </c>
      <c r="AG330" t="b">
        <f t="shared" si="50"/>
        <v>0</v>
      </c>
      <c r="AI330">
        <f t="shared" si="53"/>
        <v>25</v>
      </c>
      <c r="AJ330" s="96">
        <f t="shared" si="53"/>
        <v>765</v>
      </c>
      <c r="AK330" s="96">
        <f t="shared" si="53"/>
        <v>1133</v>
      </c>
      <c r="AL330" s="96">
        <f t="shared" si="51"/>
        <v>1275</v>
      </c>
      <c r="AS330">
        <f t="shared" si="54"/>
        <v>1.308112177677395E-2</v>
      </c>
    </row>
    <row r="331" spans="5:45" ht="18" thickBot="1">
      <c r="E331" s="206">
        <v>15051</v>
      </c>
      <c r="F331" s="206">
        <v>15100</v>
      </c>
      <c r="G331" s="205">
        <v>146</v>
      </c>
      <c r="H331" s="205">
        <v>477</v>
      </c>
      <c r="I331" s="206">
        <v>1152</v>
      </c>
      <c r="J331" s="206">
        <v>1296</v>
      </c>
      <c r="M331">
        <f t="shared" si="47"/>
        <v>15076</v>
      </c>
      <c r="N331">
        <f t="shared" si="55"/>
        <v>171</v>
      </c>
      <c r="O331">
        <f t="shared" si="55"/>
        <v>1239</v>
      </c>
      <c r="P331">
        <f t="shared" si="55"/>
        <v>2295</v>
      </c>
      <c r="Q331">
        <f t="shared" si="55"/>
        <v>2582</v>
      </c>
      <c r="AD331" t="b">
        <f t="shared" si="52"/>
        <v>0</v>
      </c>
      <c r="AE331" t="b">
        <f t="shared" si="52"/>
        <v>0</v>
      </c>
      <c r="AF331" t="b">
        <f t="shared" si="52"/>
        <v>0</v>
      </c>
      <c r="AG331" t="b">
        <f t="shared" si="50"/>
        <v>0</v>
      </c>
      <c r="AI331">
        <f t="shared" si="53"/>
        <v>25</v>
      </c>
      <c r="AJ331" s="96">
        <f t="shared" si="53"/>
        <v>762</v>
      </c>
      <c r="AK331" s="96">
        <f t="shared" si="53"/>
        <v>1143</v>
      </c>
      <c r="AL331" s="96">
        <f t="shared" si="51"/>
        <v>1286</v>
      </c>
      <c r="AS331">
        <f t="shared" si="54"/>
        <v>1.3019857624578494E-2</v>
      </c>
    </row>
    <row r="332" spans="5:45" ht="18" thickBot="1">
      <c r="E332" s="206">
        <v>15101</v>
      </c>
      <c r="F332" s="206">
        <v>15150</v>
      </c>
      <c r="G332" s="205">
        <v>146</v>
      </c>
      <c r="H332" s="205">
        <v>475</v>
      </c>
      <c r="I332" s="206">
        <v>1135</v>
      </c>
      <c r="J332" s="206">
        <v>1277</v>
      </c>
      <c r="M332">
        <f t="shared" si="47"/>
        <v>15126</v>
      </c>
      <c r="N332">
        <f t="shared" si="55"/>
        <v>170</v>
      </c>
      <c r="O332">
        <f t="shared" si="55"/>
        <v>1235</v>
      </c>
      <c r="P332">
        <f t="shared" si="55"/>
        <v>2288</v>
      </c>
      <c r="Q332">
        <f t="shared" si="55"/>
        <v>2574</v>
      </c>
      <c r="AD332" t="b">
        <f t="shared" si="52"/>
        <v>0</v>
      </c>
      <c r="AE332" t="b">
        <f t="shared" si="52"/>
        <v>0</v>
      </c>
      <c r="AF332" t="b">
        <f t="shared" si="52"/>
        <v>0</v>
      </c>
      <c r="AG332" t="b">
        <f t="shared" si="50"/>
        <v>0</v>
      </c>
      <c r="AI332">
        <f t="shared" si="53"/>
        <v>24</v>
      </c>
      <c r="AJ332" s="96">
        <f t="shared" si="53"/>
        <v>760</v>
      </c>
      <c r="AK332" s="96">
        <f t="shared" si="53"/>
        <v>1153</v>
      </c>
      <c r="AL332" s="96">
        <f t="shared" si="51"/>
        <v>1297</v>
      </c>
      <c r="AS332">
        <f t="shared" si="54"/>
        <v>1.2959164646652992E-2</v>
      </c>
    </row>
    <row r="333" spans="5:45" ht="18" thickBot="1">
      <c r="E333" s="206">
        <v>15151</v>
      </c>
      <c r="F333" s="206">
        <v>15200</v>
      </c>
      <c r="G333" s="205">
        <v>145</v>
      </c>
      <c r="H333" s="205">
        <v>474</v>
      </c>
      <c r="I333" s="206">
        <v>1118</v>
      </c>
      <c r="J333" s="206">
        <v>1258</v>
      </c>
      <c r="M333">
        <f t="shared" si="47"/>
        <v>15176</v>
      </c>
      <c r="N333">
        <f t="shared" si="55"/>
        <v>170</v>
      </c>
      <c r="O333">
        <f t="shared" si="55"/>
        <v>1231</v>
      </c>
      <c r="P333">
        <f t="shared" si="55"/>
        <v>2281</v>
      </c>
      <c r="Q333">
        <f t="shared" si="55"/>
        <v>2566</v>
      </c>
      <c r="AD333" t="b">
        <f t="shared" si="52"/>
        <v>0</v>
      </c>
      <c r="AE333" t="b">
        <f t="shared" si="52"/>
        <v>0</v>
      </c>
      <c r="AF333" t="b">
        <f t="shared" si="52"/>
        <v>0</v>
      </c>
      <c r="AG333" t="b">
        <f t="shared" si="50"/>
        <v>0</v>
      </c>
      <c r="AI333">
        <f t="shared" si="53"/>
        <v>25</v>
      </c>
      <c r="AJ333" s="96">
        <f t="shared" si="53"/>
        <v>757</v>
      </c>
      <c r="AK333" s="96">
        <f t="shared" si="53"/>
        <v>1163</v>
      </c>
      <c r="AL333" s="96">
        <f t="shared" si="51"/>
        <v>1308</v>
      </c>
      <c r="AS333">
        <f t="shared" si="54"/>
        <v>1.2991833704528583E-2</v>
      </c>
    </row>
    <row r="334" spans="5:45" ht="18" thickBot="1">
      <c r="E334" s="206">
        <v>15201</v>
      </c>
      <c r="F334" s="206">
        <v>15250</v>
      </c>
      <c r="G334" s="205">
        <v>145</v>
      </c>
      <c r="H334" s="205">
        <v>472</v>
      </c>
      <c r="I334" s="206">
        <v>1101</v>
      </c>
      <c r="J334" s="206">
        <v>1239</v>
      </c>
      <c r="M334">
        <f t="shared" si="47"/>
        <v>15226</v>
      </c>
      <c r="N334">
        <f t="shared" si="55"/>
        <v>169</v>
      </c>
      <c r="O334">
        <f t="shared" si="55"/>
        <v>1227</v>
      </c>
      <c r="P334">
        <f t="shared" si="55"/>
        <v>2273</v>
      </c>
      <c r="Q334">
        <f t="shared" si="55"/>
        <v>2557</v>
      </c>
      <c r="AD334" t="b">
        <f t="shared" si="52"/>
        <v>0</v>
      </c>
      <c r="AE334" t="b">
        <f t="shared" si="52"/>
        <v>0</v>
      </c>
      <c r="AF334" t="b">
        <f t="shared" si="52"/>
        <v>0</v>
      </c>
      <c r="AG334" t="b">
        <f t="shared" si="50"/>
        <v>0</v>
      </c>
      <c r="AI334">
        <f t="shared" si="53"/>
        <v>24</v>
      </c>
      <c r="AJ334" s="96">
        <f t="shared" si="53"/>
        <v>755</v>
      </c>
      <c r="AK334" s="96">
        <f t="shared" si="53"/>
        <v>1172</v>
      </c>
      <c r="AL334" s="96">
        <f t="shared" si="51"/>
        <v>1318</v>
      </c>
      <c r="AS334">
        <f t="shared" si="54"/>
        <v>1.2931830777757251E-2</v>
      </c>
    </row>
    <row r="335" spans="5:45" ht="18" thickBot="1">
      <c r="E335" s="206">
        <v>15251</v>
      </c>
      <c r="F335" s="206">
        <v>15300</v>
      </c>
      <c r="G335" s="205">
        <v>144</v>
      </c>
      <c r="H335" s="205">
        <v>471</v>
      </c>
      <c r="I335" s="206">
        <v>1084</v>
      </c>
      <c r="J335" s="206">
        <v>1220</v>
      </c>
      <c r="M335">
        <f t="shared" si="47"/>
        <v>15276</v>
      </c>
      <c r="N335">
        <f t="shared" si="55"/>
        <v>169</v>
      </c>
      <c r="O335">
        <f t="shared" si="55"/>
        <v>1223</v>
      </c>
      <c r="P335">
        <f t="shared" si="55"/>
        <v>2266</v>
      </c>
      <c r="Q335">
        <f t="shared" si="55"/>
        <v>2549</v>
      </c>
      <c r="AD335" t="b">
        <f t="shared" si="52"/>
        <v>0</v>
      </c>
      <c r="AE335" t="b">
        <f t="shared" si="52"/>
        <v>0</v>
      </c>
      <c r="AF335" t="b">
        <f t="shared" si="52"/>
        <v>0</v>
      </c>
      <c r="AG335" t="b">
        <f t="shared" si="50"/>
        <v>0</v>
      </c>
      <c r="AI335">
        <f t="shared" si="53"/>
        <v>25</v>
      </c>
      <c r="AJ335" s="96">
        <f t="shared" si="53"/>
        <v>752</v>
      </c>
      <c r="AK335" s="96">
        <f t="shared" si="53"/>
        <v>1182</v>
      </c>
      <c r="AL335" s="96">
        <f t="shared" si="51"/>
        <v>1329</v>
      </c>
      <c r="AS335">
        <f t="shared" si="54"/>
        <v>1.2964325119529239E-2</v>
      </c>
    </row>
    <row r="336" spans="5:45" ht="18" thickBot="1">
      <c r="E336" s="206">
        <v>15301</v>
      </c>
      <c r="F336" s="206">
        <v>15350</v>
      </c>
      <c r="G336" s="205">
        <v>144</v>
      </c>
      <c r="H336" s="205">
        <v>469</v>
      </c>
      <c r="I336" s="206">
        <v>1067</v>
      </c>
      <c r="J336" s="206">
        <v>1200</v>
      </c>
      <c r="M336">
        <f t="shared" si="47"/>
        <v>15326</v>
      </c>
      <c r="N336">
        <f t="shared" si="55"/>
        <v>168</v>
      </c>
      <c r="O336">
        <f t="shared" si="55"/>
        <v>1219</v>
      </c>
      <c r="P336">
        <f t="shared" si="55"/>
        <v>2259</v>
      </c>
      <c r="Q336">
        <f t="shared" si="55"/>
        <v>2541</v>
      </c>
      <c r="AD336" t="b">
        <f t="shared" si="52"/>
        <v>0</v>
      </c>
      <c r="AE336" t="b">
        <f t="shared" si="52"/>
        <v>0</v>
      </c>
      <c r="AF336" t="b">
        <f t="shared" si="52"/>
        <v>0</v>
      </c>
      <c r="AG336" t="b">
        <f t="shared" si="50"/>
        <v>0</v>
      </c>
      <c r="AI336">
        <f t="shared" si="53"/>
        <v>24</v>
      </c>
      <c r="AJ336" s="96">
        <f t="shared" si="53"/>
        <v>750</v>
      </c>
      <c r="AK336" s="96">
        <f t="shared" si="53"/>
        <v>1192</v>
      </c>
      <c r="AL336" s="96">
        <f t="shared" si="51"/>
        <v>1341</v>
      </c>
      <c r="AS336">
        <f t="shared" si="54"/>
        <v>1.2904997254255904E-2</v>
      </c>
    </row>
    <row r="337" spans="5:45" ht="18" thickBot="1">
      <c r="E337" s="206">
        <v>15351</v>
      </c>
      <c r="F337" s="206">
        <v>15400</v>
      </c>
      <c r="G337" s="205">
        <v>143</v>
      </c>
      <c r="H337" s="205">
        <v>468</v>
      </c>
      <c r="I337" s="206">
        <v>1050</v>
      </c>
      <c r="J337" s="206">
        <v>1181</v>
      </c>
      <c r="M337">
        <f t="shared" si="47"/>
        <v>15376</v>
      </c>
      <c r="N337">
        <f t="shared" si="55"/>
        <v>168</v>
      </c>
      <c r="O337">
        <f t="shared" si="55"/>
        <v>1216</v>
      </c>
      <c r="P337">
        <f t="shared" si="55"/>
        <v>2252</v>
      </c>
      <c r="Q337">
        <f t="shared" si="55"/>
        <v>2533</v>
      </c>
      <c r="AD337" t="b">
        <f t="shared" si="52"/>
        <v>0</v>
      </c>
      <c r="AE337" t="b">
        <f t="shared" si="52"/>
        <v>0</v>
      </c>
      <c r="AF337" t="b">
        <f t="shared" si="52"/>
        <v>0</v>
      </c>
      <c r="AG337" t="b">
        <f t="shared" si="50"/>
        <v>0</v>
      </c>
      <c r="AI337">
        <f t="shared" si="53"/>
        <v>25</v>
      </c>
      <c r="AJ337" s="96">
        <f t="shared" si="53"/>
        <v>748</v>
      </c>
      <c r="AK337" s="96">
        <f t="shared" si="53"/>
        <v>1202</v>
      </c>
      <c r="AL337" s="96">
        <f t="shared" si="51"/>
        <v>1352</v>
      </c>
      <c r="AS337">
        <f t="shared" si="54"/>
        <v>1.2937317784256559E-2</v>
      </c>
    </row>
    <row r="338" spans="5:45" ht="18" thickBot="1">
      <c r="E338" s="206">
        <v>15401</v>
      </c>
      <c r="F338" s="206">
        <v>15450</v>
      </c>
      <c r="G338" s="205">
        <v>143</v>
      </c>
      <c r="H338" s="205">
        <v>466</v>
      </c>
      <c r="I338" s="206">
        <v>1033</v>
      </c>
      <c r="J338" s="206">
        <v>1162</v>
      </c>
      <c r="M338">
        <f t="shared" si="47"/>
        <v>15426</v>
      </c>
      <c r="N338">
        <f t="shared" si="55"/>
        <v>167</v>
      </c>
      <c r="O338">
        <f t="shared" si="55"/>
        <v>1212</v>
      </c>
      <c r="P338">
        <f t="shared" si="55"/>
        <v>2244</v>
      </c>
      <c r="Q338">
        <f t="shared" si="55"/>
        <v>2525</v>
      </c>
      <c r="AD338" t="b">
        <f t="shared" si="52"/>
        <v>0</v>
      </c>
      <c r="AE338" t="b">
        <f t="shared" si="52"/>
        <v>0</v>
      </c>
      <c r="AF338" t="b">
        <f t="shared" si="52"/>
        <v>0</v>
      </c>
      <c r="AG338" t="b">
        <f t="shared" si="50"/>
        <v>0</v>
      </c>
      <c r="AI338">
        <f t="shared" si="53"/>
        <v>24</v>
      </c>
      <c r="AJ338" s="96">
        <f t="shared" si="53"/>
        <v>746</v>
      </c>
      <c r="AK338" s="96">
        <f t="shared" si="53"/>
        <v>1211</v>
      </c>
      <c r="AL338" s="96">
        <f t="shared" si="51"/>
        <v>1363</v>
      </c>
      <c r="AS338">
        <f t="shared" si="54"/>
        <v>1.287865046254308E-2</v>
      </c>
    </row>
    <row r="339" spans="5:45" ht="18" thickBot="1">
      <c r="E339" s="206">
        <v>15451</v>
      </c>
      <c r="F339" s="206">
        <v>15500</v>
      </c>
      <c r="G339" s="205">
        <v>142</v>
      </c>
      <c r="H339" s="205">
        <v>465</v>
      </c>
      <c r="I339" s="206">
        <v>1016</v>
      </c>
      <c r="J339" s="206">
        <v>1143</v>
      </c>
      <c r="M339">
        <f t="shared" si="47"/>
        <v>15476</v>
      </c>
      <c r="N339">
        <f t="shared" si="55"/>
        <v>166</v>
      </c>
      <c r="O339">
        <f t="shared" si="55"/>
        <v>1208</v>
      </c>
      <c r="P339">
        <f t="shared" si="55"/>
        <v>2237</v>
      </c>
      <c r="Q339">
        <f t="shared" si="55"/>
        <v>2517</v>
      </c>
      <c r="AD339" t="b">
        <f t="shared" si="52"/>
        <v>0</v>
      </c>
      <c r="AE339" t="b">
        <f t="shared" si="52"/>
        <v>0</v>
      </c>
      <c r="AF339" t="b">
        <f t="shared" si="52"/>
        <v>0</v>
      </c>
      <c r="AG339" t="b">
        <f t="shared" si="50"/>
        <v>0</v>
      </c>
      <c r="AI339">
        <f t="shared" si="53"/>
        <v>24</v>
      </c>
      <c r="AJ339" s="96">
        <f t="shared" si="53"/>
        <v>743</v>
      </c>
      <c r="AK339" s="96">
        <f t="shared" si="53"/>
        <v>1221</v>
      </c>
      <c r="AL339" s="96">
        <f t="shared" si="51"/>
        <v>1374</v>
      </c>
      <c r="AS339">
        <f t="shared" si="54"/>
        <v>1.2910798122065728E-2</v>
      </c>
    </row>
    <row r="340" spans="5:45" ht="18" thickBot="1">
      <c r="E340" s="206">
        <v>15501</v>
      </c>
      <c r="F340" s="206">
        <v>15550</v>
      </c>
      <c r="G340" s="205">
        <v>142</v>
      </c>
      <c r="H340" s="205">
        <v>463</v>
      </c>
      <c r="I340" s="205">
        <v>999</v>
      </c>
      <c r="J340" s="206">
        <v>1124</v>
      </c>
      <c r="M340">
        <f t="shared" si="47"/>
        <v>15526</v>
      </c>
      <c r="N340">
        <f t="shared" si="55"/>
        <v>166</v>
      </c>
      <c r="O340">
        <f t="shared" si="55"/>
        <v>1204</v>
      </c>
      <c r="P340">
        <f t="shared" si="55"/>
        <v>2230</v>
      </c>
      <c r="Q340">
        <f t="shared" si="55"/>
        <v>2509</v>
      </c>
      <c r="AD340" t="b">
        <f t="shared" si="52"/>
        <v>0</v>
      </c>
      <c r="AE340" t="b">
        <f t="shared" si="52"/>
        <v>0</v>
      </c>
      <c r="AF340" t="b">
        <f t="shared" si="52"/>
        <v>0</v>
      </c>
      <c r="AG340" t="b">
        <f t="shared" si="50"/>
        <v>0</v>
      </c>
      <c r="AI340">
        <f t="shared" si="53"/>
        <v>24</v>
      </c>
      <c r="AJ340" s="96">
        <f t="shared" si="53"/>
        <v>741</v>
      </c>
      <c r="AK340" s="96">
        <f t="shared" si="53"/>
        <v>1231</v>
      </c>
      <c r="AL340" s="96">
        <f t="shared" si="51"/>
        <v>1385</v>
      </c>
      <c r="AS340">
        <f t="shared" si="54"/>
        <v>1.2852777278446881E-2</v>
      </c>
    </row>
    <row r="341" spans="5:45" ht="18" thickBot="1">
      <c r="E341" s="206">
        <v>15551</v>
      </c>
      <c r="F341" s="206">
        <v>15600</v>
      </c>
      <c r="G341" s="205">
        <v>141</v>
      </c>
      <c r="H341" s="205">
        <v>462</v>
      </c>
      <c r="I341" s="205">
        <v>982</v>
      </c>
      <c r="J341" s="206">
        <v>1105</v>
      </c>
      <c r="M341">
        <f t="shared" si="47"/>
        <v>15576</v>
      </c>
      <c r="N341">
        <f t="shared" si="55"/>
        <v>165</v>
      </c>
      <c r="O341">
        <f t="shared" si="55"/>
        <v>1200</v>
      </c>
      <c r="P341">
        <f t="shared" si="55"/>
        <v>2223</v>
      </c>
      <c r="Q341">
        <f t="shared" si="55"/>
        <v>2501</v>
      </c>
      <c r="AD341" t="b">
        <f t="shared" si="52"/>
        <v>0</v>
      </c>
      <c r="AE341" t="b">
        <f t="shared" si="52"/>
        <v>0</v>
      </c>
      <c r="AF341" t="b">
        <f t="shared" si="52"/>
        <v>0</v>
      </c>
      <c r="AG341" t="b">
        <f t="shared" si="50"/>
        <v>0</v>
      </c>
      <c r="AI341">
        <f t="shared" si="53"/>
        <v>24</v>
      </c>
      <c r="AJ341" s="96">
        <f t="shared" si="53"/>
        <v>738</v>
      </c>
      <c r="AK341" s="96">
        <f t="shared" si="53"/>
        <v>1241</v>
      </c>
      <c r="AL341" s="96">
        <f t="shared" si="51"/>
        <v>1396</v>
      </c>
      <c r="AS341">
        <f t="shared" si="54"/>
        <v>1.2884753042233358E-2</v>
      </c>
    </row>
    <row r="342" spans="5:45" ht="18" thickBot="1">
      <c r="E342" s="206">
        <v>15601</v>
      </c>
      <c r="F342" s="206">
        <v>15650</v>
      </c>
      <c r="G342" s="205">
        <v>141</v>
      </c>
      <c r="H342" s="205">
        <v>460</v>
      </c>
      <c r="I342" s="205">
        <v>965</v>
      </c>
      <c r="J342" s="206">
        <v>1086</v>
      </c>
      <c r="M342">
        <f t="shared" si="47"/>
        <v>15626</v>
      </c>
      <c r="N342">
        <f t="shared" si="55"/>
        <v>165</v>
      </c>
      <c r="O342">
        <f t="shared" si="55"/>
        <v>1196</v>
      </c>
      <c r="P342">
        <f t="shared" si="55"/>
        <v>2216</v>
      </c>
      <c r="Q342">
        <f t="shared" si="55"/>
        <v>2492</v>
      </c>
      <c r="AD342" t="b">
        <f t="shared" si="52"/>
        <v>0</v>
      </c>
      <c r="AE342" t="b">
        <f t="shared" si="52"/>
        <v>0</v>
      </c>
      <c r="AF342" t="b">
        <f t="shared" si="52"/>
        <v>0</v>
      </c>
      <c r="AG342" t="b">
        <f t="shared" si="50"/>
        <v>0</v>
      </c>
      <c r="AI342">
        <f t="shared" si="53"/>
        <v>24</v>
      </c>
      <c r="AJ342" s="96">
        <f t="shared" si="53"/>
        <v>736</v>
      </c>
      <c r="AK342" s="96">
        <f t="shared" si="53"/>
        <v>1251</v>
      </c>
      <c r="AL342" s="96">
        <f t="shared" si="51"/>
        <v>1406</v>
      </c>
      <c r="AS342">
        <f t="shared" si="54"/>
        <v>1.2827365045430252E-2</v>
      </c>
    </row>
    <row r="343" spans="5:45" ht="18" thickBot="1">
      <c r="E343" s="206">
        <v>15651</v>
      </c>
      <c r="F343" s="206">
        <v>15700</v>
      </c>
      <c r="G343" s="205">
        <v>140</v>
      </c>
      <c r="H343" s="205">
        <v>459</v>
      </c>
      <c r="I343" s="205">
        <v>948</v>
      </c>
      <c r="J343" s="206">
        <v>1067</v>
      </c>
      <c r="M343">
        <f t="shared" si="47"/>
        <v>15676</v>
      </c>
      <c r="N343">
        <f t="shared" si="55"/>
        <v>164</v>
      </c>
      <c r="O343">
        <f t="shared" si="55"/>
        <v>1192</v>
      </c>
      <c r="P343">
        <f t="shared" si="55"/>
        <v>2208</v>
      </c>
      <c r="Q343">
        <f t="shared" si="55"/>
        <v>2484</v>
      </c>
      <c r="AD343" t="b">
        <f t="shared" si="52"/>
        <v>0</v>
      </c>
      <c r="AE343" t="b">
        <f t="shared" si="52"/>
        <v>0</v>
      </c>
      <c r="AF343" t="b">
        <f t="shared" si="52"/>
        <v>0</v>
      </c>
      <c r="AG343" t="b">
        <f t="shared" si="50"/>
        <v>0</v>
      </c>
      <c r="AI343">
        <f t="shared" si="53"/>
        <v>24</v>
      </c>
      <c r="AJ343" s="96">
        <f t="shared" si="53"/>
        <v>733</v>
      </c>
      <c r="AK343" s="96">
        <f t="shared" si="53"/>
        <v>1260</v>
      </c>
      <c r="AL343" s="96">
        <f t="shared" si="51"/>
        <v>1417</v>
      </c>
      <c r="AS343">
        <f t="shared" si="54"/>
        <v>1.2859169918410783E-2</v>
      </c>
    </row>
    <row r="344" spans="5:45" ht="18" thickBot="1">
      <c r="E344" s="206">
        <v>15701</v>
      </c>
      <c r="F344" s="206">
        <v>15750</v>
      </c>
      <c r="G344" s="205">
        <v>140</v>
      </c>
      <c r="H344" s="205">
        <v>457</v>
      </c>
      <c r="I344" s="205">
        <v>931</v>
      </c>
      <c r="J344" s="206">
        <v>1047</v>
      </c>
      <c r="M344">
        <f t="shared" si="47"/>
        <v>15726</v>
      </c>
      <c r="N344">
        <f t="shared" si="55"/>
        <v>164</v>
      </c>
      <c r="O344">
        <f t="shared" si="55"/>
        <v>1188</v>
      </c>
      <c r="P344">
        <f t="shared" si="55"/>
        <v>2201</v>
      </c>
      <c r="Q344">
        <f t="shared" si="55"/>
        <v>2476</v>
      </c>
      <c r="AD344" t="b">
        <f t="shared" si="52"/>
        <v>0</v>
      </c>
      <c r="AE344" t="b">
        <f t="shared" si="52"/>
        <v>0</v>
      </c>
      <c r="AF344" t="b">
        <f t="shared" si="52"/>
        <v>0</v>
      </c>
      <c r="AG344" t="b">
        <f t="shared" si="50"/>
        <v>0</v>
      </c>
      <c r="AI344">
        <f t="shared" si="53"/>
        <v>24</v>
      </c>
      <c r="AJ344" s="96">
        <f t="shared" si="53"/>
        <v>731</v>
      </c>
      <c r="AK344" s="96">
        <f t="shared" si="53"/>
        <v>1270</v>
      </c>
      <c r="AL344" s="96">
        <f t="shared" si="51"/>
        <v>1429</v>
      </c>
      <c r="AS344">
        <f t="shared" si="54"/>
        <v>1.2802401553946671E-2</v>
      </c>
    </row>
    <row r="345" spans="5:45" ht="18" thickBot="1">
      <c r="E345" s="206">
        <v>15751</v>
      </c>
      <c r="F345" s="206">
        <v>15800</v>
      </c>
      <c r="G345" s="205">
        <v>140</v>
      </c>
      <c r="H345" s="205">
        <v>456</v>
      </c>
      <c r="I345" s="205">
        <v>914</v>
      </c>
      <c r="J345" s="206">
        <v>1028</v>
      </c>
      <c r="M345">
        <f t="shared" si="47"/>
        <v>15776</v>
      </c>
      <c r="N345">
        <f t="shared" si="55"/>
        <v>163</v>
      </c>
      <c r="O345">
        <f t="shared" si="55"/>
        <v>1184</v>
      </c>
      <c r="P345">
        <f t="shared" si="55"/>
        <v>2194</v>
      </c>
      <c r="Q345">
        <f t="shared" si="55"/>
        <v>2468</v>
      </c>
      <c r="AD345" t="b">
        <f t="shared" si="52"/>
        <v>0</v>
      </c>
      <c r="AE345" t="b">
        <f t="shared" si="52"/>
        <v>0</v>
      </c>
      <c r="AF345" t="b">
        <f t="shared" si="52"/>
        <v>0</v>
      </c>
      <c r="AG345" t="b">
        <f t="shared" si="50"/>
        <v>0</v>
      </c>
      <c r="AI345">
        <f t="shared" si="53"/>
        <v>23</v>
      </c>
      <c r="AJ345" s="96">
        <f t="shared" si="53"/>
        <v>728</v>
      </c>
      <c r="AK345" s="96">
        <f t="shared" si="53"/>
        <v>1280</v>
      </c>
      <c r="AL345" s="96">
        <f t="shared" si="51"/>
        <v>1440</v>
      </c>
      <c r="AS345">
        <f t="shared" si="54"/>
        <v>1.2746132208157524E-2</v>
      </c>
    </row>
    <row r="346" spans="5:45" ht="18" thickBot="1">
      <c r="E346" s="206">
        <v>15801</v>
      </c>
      <c r="F346" s="206">
        <v>15850</v>
      </c>
      <c r="G346" s="205">
        <v>139</v>
      </c>
      <c r="H346" s="205">
        <v>454</v>
      </c>
      <c r="I346" s="205">
        <v>897</v>
      </c>
      <c r="J346" s="206">
        <v>1009</v>
      </c>
      <c r="M346">
        <f t="shared" si="47"/>
        <v>15826</v>
      </c>
      <c r="N346">
        <f t="shared" si="55"/>
        <v>163</v>
      </c>
      <c r="O346">
        <f t="shared" si="55"/>
        <v>1180</v>
      </c>
      <c r="P346">
        <f t="shared" si="55"/>
        <v>2187</v>
      </c>
      <c r="Q346">
        <f t="shared" si="55"/>
        <v>2460</v>
      </c>
      <c r="AD346" t="b">
        <f t="shared" si="52"/>
        <v>0</v>
      </c>
      <c r="AE346" t="b">
        <f t="shared" si="52"/>
        <v>0</v>
      </c>
      <c r="AF346" t="b">
        <f t="shared" si="52"/>
        <v>0</v>
      </c>
      <c r="AG346" t="b">
        <f t="shared" si="50"/>
        <v>0</v>
      </c>
      <c r="AI346">
        <f t="shared" si="53"/>
        <v>24</v>
      </c>
      <c r="AJ346" s="96">
        <f t="shared" si="53"/>
        <v>726</v>
      </c>
      <c r="AK346" s="96">
        <f t="shared" si="53"/>
        <v>1290</v>
      </c>
      <c r="AL346" s="96">
        <f t="shared" si="51"/>
        <v>1451</v>
      </c>
      <c r="AS346">
        <f t="shared" si="54"/>
        <v>1.2777875021879923E-2</v>
      </c>
    </row>
    <row r="347" spans="5:45" ht="18" thickBot="1">
      <c r="E347" s="206">
        <v>15851</v>
      </c>
      <c r="F347" s="206">
        <v>15900</v>
      </c>
      <c r="G347" s="205">
        <v>139</v>
      </c>
      <c r="H347" s="205">
        <v>453</v>
      </c>
      <c r="I347" s="205">
        <v>880</v>
      </c>
      <c r="J347" s="205">
        <v>990</v>
      </c>
      <c r="M347">
        <f t="shared" si="47"/>
        <v>15876</v>
      </c>
      <c r="N347">
        <f t="shared" si="55"/>
        <v>162</v>
      </c>
      <c r="O347">
        <f t="shared" si="55"/>
        <v>1177</v>
      </c>
      <c r="P347">
        <f t="shared" si="55"/>
        <v>2179</v>
      </c>
      <c r="Q347">
        <f t="shared" si="55"/>
        <v>2452</v>
      </c>
      <c r="AD347" t="b">
        <f t="shared" si="52"/>
        <v>0</v>
      </c>
      <c r="AE347" t="b">
        <f t="shared" si="52"/>
        <v>0</v>
      </c>
      <c r="AF347" t="b">
        <f t="shared" si="52"/>
        <v>0</v>
      </c>
      <c r="AG347" t="b">
        <f t="shared" si="50"/>
        <v>0</v>
      </c>
      <c r="AI347">
        <f t="shared" si="53"/>
        <v>23</v>
      </c>
      <c r="AJ347" s="96">
        <f t="shared" si="53"/>
        <v>724</v>
      </c>
      <c r="AK347" s="96">
        <f t="shared" si="53"/>
        <v>1299</v>
      </c>
      <c r="AL347" s="96">
        <f t="shared" si="51"/>
        <v>1462</v>
      </c>
      <c r="AS347">
        <f t="shared" si="54"/>
        <v>1.2722202858138723E-2</v>
      </c>
    </row>
    <row r="348" spans="5:45" ht="18" thickBot="1">
      <c r="E348" s="206">
        <v>15901</v>
      </c>
      <c r="F348" s="206">
        <v>15950</v>
      </c>
      <c r="G348" s="205">
        <v>138</v>
      </c>
      <c r="H348" s="205">
        <v>451</v>
      </c>
      <c r="I348" s="205">
        <v>863</v>
      </c>
      <c r="J348" s="205">
        <v>971</v>
      </c>
      <c r="M348">
        <f t="shared" si="47"/>
        <v>15926</v>
      </c>
      <c r="N348">
        <f t="shared" si="55"/>
        <v>162</v>
      </c>
      <c r="O348">
        <f t="shared" si="55"/>
        <v>1173</v>
      </c>
      <c r="P348">
        <f t="shared" si="55"/>
        <v>2172</v>
      </c>
      <c r="Q348">
        <f t="shared" si="55"/>
        <v>2444</v>
      </c>
      <c r="AD348" t="b">
        <f t="shared" si="52"/>
        <v>0</v>
      </c>
      <c r="AE348" t="b">
        <f t="shared" si="52"/>
        <v>0</v>
      </c>
      <c r="AF348" t="b">
        <f t="shared" si="52"/>
        <v>0</v>
      </c>
      <c r="AG348" t="b">
        <f t="shared" si="50"/>
        <v>0</v>
      </c>
      <c r="AI348">
        <f t="shared" si="53"/>
        <v>24</v>
      </c>
      <c r="AJ348" s="96">
        <f t="shared" si="53"/>
        <v>722</v>
      </c>
      <c r="AK348" s="96">
        <f t="shared" si="53"/>
        <v>1309</v>
      </c>
      <c r="AL348" s="96">
        <f t="shared" si="51"/>
        <v>1473</v>
      </c>
      <c r="AS348">
        <f t="shared" si="54"/>
        <v>1.2753774076002082E-2</v>
      </c>
    </row>
    <row r="349" spans="5:45" ht="18" thickBot="1">
      <c r="E349" s="206">
        <v>15951</v>
      </c>
      <c r="F349" s="206">
        <v>16000</v>
      </c>
      <c r="G349" s="205">
        <v>138</v>
      </c>
      <c r="H349" s="205">
        <v>450</v>
      </c>
      <c r="I349" s="205">
        <v>846</v>
      </c>
      <c r="J349" s="205">
        <v>952</v>
      </c>
      <c r="M349">
        <f t="shared" si="47"/>
        <v>15976</v>
      </c>
      <c r="N349">
        <f t="shared" si="55"/>
        <v>161</v>
      </c>
      <c r="O349">
        <f t="shared" si="55"/>
        <v>1169</v>
      </c>
      <c r="P349">
        <f t="shared" si="55"/>
        <v>2165</v>
      </c>
      <c r="Q349">
        <f t="shared" si="55"/>
        <v>2435</v>
      </c>
      <c r="AD349" t="b">
        <f t="shared" si="52"/>
        <v>0</v>
      </c>
      <c r="AE349" t="b">
        <f t="shared" si="52"/>
        <v>0</v>
      </c>
      <c r="AF349" t="b">
        <f t="shared" si="52"/>
        <v>0</v>
      </c>
      <c r="AG349" t="b">
        <f t="shared" si="50"/>
        <v>0</v>
      </c>
      <c r="AI349">
        <f t="shared" si="53"/>
        <v>23</v>
      </c>
      <c r="AJ349" s="96">
        <f t="shared" si="53"/>
        <v>719</v>
      </c>
      <c r="AK349" s="96">
        <f t="shared" si="53"/>
        <v>1319</v>
      </c>
      <c r="AL349" s="96">
        <f t="shared" si="51"/>
        <v>1483</v>
      </c>
      <c r="AS349">
        <f t="shared" si="54"/>
        <v>1.2698686938493435E-2</v>
      </c>
    </row>
    <row r="350" spans="5:45" ht="18" thickBot="1">
      <c r="E350" s="206">
        <v>16001</v>
      </c>
      <c r="F350" s="206">
        <v>16050</v>
      </c>
      <c r="G350" s="205">
        <v>137</v>
      </c>
      <c r="H350" s="205">
        <v>448</v>
      </c>
      <c r="I350" s="205">
        <v>829</v>
      </c>
      <c r="J350" s="205">
        <v>933</v>
      </c>
      <c r="M350">
        <f t="shared" si="47"/>
        <v>16026</v>
      </c>
      <c r="N350">
        <f t="shared" ref="N350:Q369" si="56">ROUND(IF($M350&lt;N$25,$M350*N$22,0)+IF($M350=N$25,N$24,0)+IF(AND($M350&gt;N$25,$M350&lt;=N$26),N$24 - (($M350-N$25)*N$23),0),0)</f>
        <v>161</v>
      </c>
      <c r="O350">
        <f t="shared" si="56"/>
        <v>1165</v>
      </c>
      <c r="P350">
        <f t="shared" si="56"/>
        <v>2158</v>
      </c>
      <c r="Q350">
        <f t="shared" si="56"/>
        <v>2427</v>
      </c>
      <c r="AD350" t="b">
        <f t="shared" si="52"/>
        <v>0</v>
      </c>
      <c r="AE350" t="b">
        <f t="shared" si="52"/>
        <v>0</v>
      </c>
      <c r="AF350" t="b">
        <f t="shared" si="52"/>
        <v>0</v>
      </c>
      <c r="AG350" t="b">
        <f t="shared" si="50"/>
        <v>0</v>
      </c>
      <c r="AI350">
        <f t="shared" si="53"/>
        <v>24</v>
      </c>
      <c r="AJ350" s="96">
        <f t="shared" si="53"/>
        <v>717</v>
      </c>
      <c r="AK350" s="96">
        <f t="shared" si="53"/>
        <v>1329</v>
      </c>
      <c r="AL350" s="96">
        <f t="shared" si="51"/>
        <v>1494</v>
      </c>
      <c r="AS350">
        <f t="shared" si="54"/>
        <v>1.273008773438844E-2</v>
      </c>
    </row>
    <row r="351" spans="5:45" ht="18" thickBot="1">
      <c r="E351" s="206">
        <v>16051</v>
      </c>
      <c r="F351" s="206">
        <v>16100</v>
      </c>
      <c r="G351" s="205">
        <v>137</v>
      </c>
      <c r="H351" s="205">
        <v>447</v>
      </c>
      <c r="I351" s="205">
        <v>812</v>
      </c>
      <c r="J351" s="205">
        <v>914</v>
      </c>
      <c r="M351">
        <f t="shared" ref="M351:M414" si="57">ROUND(AVERAGE(E351:F351),0)</f>
        <v>16076</v>
      </c>
      <c r="N351">
        <f t="shared" si="56"/>
        <v>160</v>
      </c>
      <c r="O351">
        <f t="shared" si="56"/>
        <v>1161</v>
      </c>
      <c r="P351">
        <f t="shared" si="56"/>
        <v>2151</v>
      </c>
      <c r="Q351">
        <f t="shared" si="56"/>
        <v>2419</v>
      </c>
      <c r="AD351" t="b">
        <f t="shared" si="52"/>
        <v>0</v>
      </c>
      <c r="AE351" t="b">
        <f t="shared" si="52"/>
        <v>0</v>
      </c>
      <c r="AF351" t="b">
        <f t="shared" si="52"/>
        <v>0</v>
      </c>
      <c r="AG351" t="b">
        <f t="shared" si="50"/>
        <v>0</v>
      </c>
      <c r="AI351">
        <f t="shared" si="53"/>
        <v>23</v>
      </c>
      <c r="AJ351" s="96">
        <f t="shared" si="53"/>
        <v>714</v>
      </c>
      <c r="AK351" s="96">
        <f t="shared" si="53"/>
        <v>1339</v>
      </c>
      <c r="AL351" s="96">
        <f t="shared" si="51"/>
        <v>1505</v>
      </c>
      <c r="AS351">
        <f t="shared" si="54"/>
        <v>1.2675573826652964E-2</v>
      </c>
    </row>
    <row r="352" spans="5:45" ht="18" thickBot="1">
      <c r="E352" s="206">
        <v>16101</v>
      </c>
      <c r="F352" s="206">
        <v>16150</v>
      </c>
      <c r="G352" s="205">
        <v>136</v>
      </c>
      <c r="H352" s="205">
        <v>445</v>
      </c>
      <c r="I352" s="205">
        <v>795</v>
      </c>
      <c r="J352" s="205">
        <v>894</v>
      </c>
      <c r="M352">
        <f t="shared" si="57"/>
        <v>16126</v>
      </c>
      <c r="N352">
        <f t="shared" si="56"/>
        <v>160</v>
      </c>
      <c r="O352">
        <f t="shared" si="56"/>
        <v>1157</v>
      </c>
      <c r="P352">
        <f t="shared" si="56"/>
        <v>2143</v>
      </c>
      <c r="Q352">
        <f t="shared" si="56"/>
        <v>2411</v>
      </c>
      <c r="AD352" t="b">
        <f t="shared" si="52"/>
        <v>0</v>
      </c>
      <c r="AE352" t="b">
        <f t="shared" si="52"/>
        <v>0</v>
      </c>
      <c r="AF352" t="b">
        <f t="shared" si="52"/>
        <v>0</v>
      </c>
      <c r="AG352" t="b">
        <f t="shared" si="50"/>
        <v>0</v>
      </c>
      <c r="AI352">
        <f t="shared" si="53"/>
        <v>24</v>
      </c>
      <c r="AJ352" s="96">
        <f t="shared" si="53"/>
        <v>712</v>
      </c>
      <c r="AK352" s="96">
        <f t="shared" si="53"/>
        <v>1348</v>
      </c>
      <c r="AL352" s="96">
        <f t="shared" si="51"/>
        <v>1517</v>
      </c>
      <c r="AS352">
        <f t="shared" si="54"/>
        <v>1.2706805389732219E-2</v>
      </c>
    </row>
    <row r="353" spans="5:45" ht="18" thickBot="1">
      <c r="E353" s="206">
        <v>16151</v>
      </c>
      <c r="F353" s="206">
        <v>16200</v>
      </c>
      <c r="G353" s="205">
        <v>136</v>
      </c>
      <c r="H353" s="205">
        <v>444</v>
      </c>
      <c r="I353" s="205">
        <v>778</v>
      </c>
      <c r="J353" s="205">
        <v>875</v>
      </c>
      <c r="M353">
        <f t="shared" si="57"/>
        <v>16176</v>
      </c>
      <c r="N353">
        <f t="shared" si="56"/>
        <v>159</v>
      </c>
      <c r="O353">
        <f t="shared" si="56"/>
        <v>1153</v>
      </c>
      <c r="P353">
        <f t="shared" si="56"/>
        <v>2136</v>
      </c>
      <c r="Q353">
        <f t="shared" si="56"/>
        <v>2403</v>
      </c>
      <c r="AD353" t="b">
        <f t="shared" si="52"/>
        <v>0</v>
      </c>
      <c r="AE353" t="b">
        <f t="shared" si="52"/>
        <v>0</v>
      </c>
      <c r="AF353" t="b">
        <f t="shared" si="52"/>
        <v>0</v>
      </c>
      <c r="AG353" t="b">
        <f t="shared" si="50"/>
        <v>0</v>
      </c>
      <c r="AI353">
        <f t="shared" si="53"/>
        <v>23</v>
      </c>
      <c r="AJ353" s="96">
        <f t="shared" si="53"/>
        <v>709</v>
      </c>
      <c r="AK353" s="96">
        <f t="shared" si="53"/>
        <v>1358</v>
      </c>
      <c r="AL353" s="96">
        <f t="shared" si="51"/>
        <v>1528</v>
      </c>
      <c r="AS353">
        <f t="shared" si="54"/>
        <v>1.2652853260869566E-2</v>
      </c>
    </row>
    <row r="354" spans="5:45" ht="18" thickBot="1">
      <c r="E354" s="206">
        <v>16201</v>
      </c>
      <c r="F354" s="206">
        <v>16250</v>
      </c>
      <c r="G354" s="205">
        <v>135</v>
      </c>
      <c r="H354" s="205">
        <v>442</v>
      </c>
      <c r="I354" s="205">
        <v>761</v>
      </c>
      <c r="J354" s="205">
        <v>856</v>
      </c>
      <c r="M354">
        <f t="shared" si="57"/>
        <v>16226</v>
      </c>
      <c r="N354">
        <f t="shared" si="56"/>
        <v>158</v>
      </c>
      <c r="O354">
        <f t="shared" si="56"/>
        <v>1149</v>
      </c>
      <c r="P354">
        <f t="shared" si="56"/>
        <v>2129</v>
      </c>
      <c r="Q354">
        <f t="shared" si="56"/>
        <v>2395</v>
      </c>
      <c r="AD354" t="b">
        <f t="shared" si="52"/>
        <v>0</v>
      </c>
      <c r="AE354" t="b">
        <f t="shared" si="52"/>
        <v>0</v>
      </c>
      <c r="AF354" t="b">
        <f t="shared" si="52"/>
        <v>0</v>
      </c>
      <c r="AG354" t="b">
        <f t="shared" si="50"/>
        <v>0</v>
      </c>
      <c r="AI354">
        <f t="shared" si="53"/>
        <v>23</v>
      </c>
      <c r="AJ354" s="96">
        <f t="shared" si="53"/>
        <v>707</v>
      </c>
      <c r="AK354" s="96">
        <f t="shared" si="53"/>
        <v>1368</v>
      </c>
      <c r="AL354" s="96">
        <f t="shared" si="51"/>
        <v>1539</v>
      </c>
      <c r="AS354">
        <f t="shared" si="54"/>
        <v>1.2683916793505834E-2</v>
      </c>
    </row>
    <row r="355" spans="5:45" ht="18" thickBot="1">
      <c r="E355" s="206">
        <v>16251</v>
      </c>
      <c r="F355" s="206">
        <v>16300</v>
      </c>
      <c r="G355" s="205">
        <v>135</v>
      </c>
      <c r="H355" s="205">
        <v>440</v>
      </c>
      <c r="I355" s="205">
        <v>744</v>
      </c>
      <c r="J355" s="205">
        <v>837</v>
      </c>
      <c r="M355">
        <f t="shared" si="57"/>
        <v>16276</v>
      </c>
      <c r="N355">
        <f t="shared" si="56"/>
        <v>158</v>
      </c>
      <c r="O355">
        <f t="shared" si="56"/>
        <v>1145</v>
      </c>
      <c r="P355">
        <f t="shared" si="56"/>
        <v>2122</v>
      </c>
      <c r="Q355">
        <f t="shared" si="56"/>
        <v>2387</v>
      </c>
      <c r="AD355" t="b">
        <f t="shared" si="52"/>
        <v>0</v>
      </c>
      <c r="AE355" t="b">
        <f t="shared" si="52"/>
        <v>0</v>
      </c>
      <c r="AF355" t="b">
        <f t="shared" si="52"/>
        <v>0</v>
      </c>
      <c r="AG355" t="b">
        <f t="shared" si="50"/>
        <v>0</v>
      </c>
      <c r="AI355">
        <f t="shared" si="53"/>
        <v>23</v>
      </c>
      <c r="AJ355" s="96">
        <f t="shared" si="53"/>
        <v>705</v>
      </c>
      <c r="AK355" s="96">
        <f t="shared" si="53"/>
        <v>1378</v>
      </c>
      <c r="AL355" s="96">
        <f t="shared" si="51"/>
        <v>1550</v>
      </c>
      <c r="AS355">
        <f t="shared" si="54"/>
        <v>1.263051532502526E-2</v>
      </c>
    </row>
    <row r="356" spans="5:45" ht="18" thickBot="1">
      <c r="E356" s="206">
        <v>16301</v>
      </c>
      <c r="F356" s="206">
        <v>16350</v>
      </c>
      <c r="G356" s="205">
        <v>134</v>
      </c>
      <c r="H356" s="205">
        <v>439</v>
      </c>
      <c r="I356" s="205">
        <v>727</v>
      </c>
      <c r="J356" s="205">
        <v>818</v>
      </c>
      <c r="M356">
        <f t="shared" si="57"/>
        <v>16326</v>
      </c>
      <c r="N356">
        <f t="shared" si="56"/>
        <v>157</v>
      </c>
      <c r="O356">
        <f t="shared" si="56"/>
        <v>1141</v>
      </c>
      <c r="P356">
        <f t="shared" si="56"/>
        <v>2114</v>
      </c>
      <c r="Q356">
        <f t="shared" si="56"/>
        <v>2379</v>
      </c>
      <c r="AD356" t="b">
        <f t="shared" si="52"/>
        <v>0</v>
      </c>
      <c r="AE356" t="b">
        <f t="shared" si="52"/>
        <v>0</v>
      </c>
      <c r="AF356" t="b">
        <f t="shared" si="52"/>
        <v>0</v>
      </c>
      <c r="AG356" t="b">
        <f t="shared" si="50"/>
        <v>0</v>
      </c>
      <c r="AI356">
        <f t="shared" si="53"/>
        <v>23</v>
      </c>
      <c r="AJ356" s="96">
        <f t="shared" si="53"/>
        <v>702</v>
      </c>
      <c r="AK356" s="96">
        <f t="shared" si="53"/>
        <v>1387</v>
      </c>
      <c r="AL356" s="96">
        <f t="shared" si="51"/>
        <v>1561</v>
      </c>
      <c r="AS356">
        <f t="shared" si="54"/>
        <v>1.2661412040919001E-2</v>
      </c>
    </row>
    <row r="357" spans="5:45" ht="18" thickBot="1">
      <c r="E357" s="206">
        <v>16351</v>
      </c>
      <c r="F357" s="206">
        <v>16400</v>
      </c>
      <c r="G357" s="205">
        <v>134</v>
      </c>
      <c r="H357" s="205">
        <v>437</v>
      </c>
      <c r="I357" s="205">
        <v>710</v>
      </c>
      <c r="J357" s="205">
        <v>799</v>
      </c>
      <c r="M357">
        <f t="shared" si="57"/>
        <v>16376</v>
      </c>
      <c r="N357">
        <f t="shared" si="56"/>
        <v>157</v>
      </c>
      <c r="O357">
        <f t="shared" si="56"/>
        <v>1138</v>
      </c>
      <c r="P357">
        <f t="shared" si="56"/>
        <v>2107</v>
      </c>
      <c r="Q357">
        <f t="shared" si="56"/>
        <v>2370</v>
      </c>
      <c r="AD357" t="b">
        <f t="shared" si="52"/>
        <v>0</v>
      </c>
      <c r="AE357" t="b">
        <f t="shared" si="52"/>
        <v>0</v>
      </c>
      <c r="AF357" t="b">
        <f t="shared" si="52"/>
        <v>0</v>
      </c>
      <c r="AG357" t="b">
        <f t="shared" si="50"/>
        <v>0</v>
      </c>
      <c r="AI357">
        <f t="shared" si="53"/>
        <v>23</v>
      </c>
      <c r="AJ357" s="96">
        <f t="shared" si="53"/>
        <v>701</v>
      </c>
      <c r="AK357" s="96">
        <f t="shared" si="53"/>
        <v>1397</v>
      </c>
      <c r="AL357" s="96">
        <f t="shared" si="51"/>
        <v>1571</v>
      </c>
      <c r="AS357">
        <f t="shared" si="54"/>
        <v>1.2608550434201737E-2</v>
      </c>
    </row>
    <row r="358" spans="5:45" ht="18" thickBot="1">
      <c r="E358" s="206">
        <v>16401</v>
      </c>
      <c r="F358" s="206">
        <v>16450</v>
      </c>
      <c r="G358" s="205">
        <v>134</v>
      </c>
      <c r="H358" s="205">
        <v>436</v>
      </c>
      <c r="I358" s="205">
        <v>693</v>
      </c>
      <c r="J358" s="205">
        <v>780</v>
      </c>
      <c r="M358">
        <f t="shared" si="57"/>
        <v>16426</v>
      </c>
      <c r="N358">
        <f t="shared" si="56"/>
        <v>156</v>
      </c>
      <c r="O358">
        <f t="shared" si="56"/>
        <v>1134</v>
      </c>
      <c r="P358">
        <f t="shared" si="56"/>
        <v>2100</v>
      </c>
      <c r="Q358">
        <f t="shared" si="56"/>
        <v>2362</v>
      </c>
      <c r="AD358" t="b">
        <f t="shared" si="52"/>
        <v>0</v>
      </c>
      <c r="AE358" t="b">
        <f t="shared" si="52"/>
        <v>0</v>
      </c>
      <c r="AF358" t="b">
        <f t="shared" si="52"/>
        <v>0</v>
      </c>
      <c r="AG358" t="b">
        <f t="shared" si="50"/>
        <v>0</v>
      </c>
      <c r="AI358">
        <f t="shared" si="53"/>
        <v>22</v>
      </c>
      <c r="AJ358" s="96">
        <f t="shared" si="53"/>
        <v>698</v>
      </c>
      <c r="AK358" s="96">
        <f t="shared" si="53"/>
        <v>1407</v>
      </c>
      <c r="AL358" s="96">
        <f t="shared" si="51"/>
        <v>1582</v>
      </c>
      <c r="AS358">
        <f t="shared" si="54"/>
        <v>1.2556128388491601E-2</v>
      </c>
    </row>
    <row r="359" spans="5:45" ht="18" thickBot="1">
      <c r="E359" s="206">
        <v>16451</v>
      </c>
      <c r="F359" s="206">
        <v>16500</v>
      </c>
      <c r="G359" s="205">
        <v>133</v>
      </c>
      <c r="H359" s="205">
        <v>434</v>
      </c>
      <c r="I359" s="205">
        <v>676</v>
      </c>
      <c r="J359" s="205">
        <v>761</v>
      </c>
      <c r="M359">
        <f t="shared" si="57"/>
        <v>16476</v>
      </c>
      <c r="N359">
        <f t="shared" si="56"/>
        <v>156</v>
      </c>
      <c r="O359">
        <f t="shared" si="56"/>
        <v>1130</v>
      </c>
      <c r="P359">
        <f t="shared" si="56"/>
        <v>2093</v>
      </c>
      <c r="Q359">
        <f t="shared" si="56"/>
        <v>2354</v>
      </c>
      <c r="AD359" t="b">
        <f t="shared" si="52"/>
        <v>0</v>
      </c>
      <c r="AE359" t="b">
        <f t="shared" si="52"/>
        <v>0</v>
      </c>
      <c r="AF359" t="b">
        <f t="shared" si="52"/>
        <v>0</v>
      </c>
      <c r="AG359" t="b">
        <f t="shared" si="50"/>
        <v>0</v>
      </c>
      <c r="AI359">
        <f t="shared" si="53"/>
        <v>23</v>
      </c>
      <c r="AJ359" s="96">
        <f t="shared" si="53"/>
        <v>696</v>
      </c>
      <c r="AK359" s="96">
        <f t="shared" si="53"/>
        <v>1417</v>
      </c>
      <c r="AL359" s="96">
        <f t="shared" si="51"/>
        <v>1593</v>
      </c>
      <c r="AS359">
        <f t="shared" si="54"/>
        <v>1.2586949320967208E-2</v>
      </c>
    </row>
    <row r="360" spans="5:45" ht="18" thickBot="1">
      <c r="E360" s="206">
        <v>16501</v>
      </c>
      <c r="F360" s="206">
        <v>16550</v>
      </c>
      <c r="G360" s="205">
        <v>133</v>
      </c>
      <c r="H360" s="205">
        <v>433</v>
      </c>
      <c r="I360" s="205">
        <v>659</v>
      </c>
      <c r="J360" s="205">
        <v>741</v>
      </c>
      <c r="M360">
        <f t="shared" si="57"/>
        <v>16526</v>
      </c>
      <c r="N360">
        <f t="shared" si="56"/>
        <v>155</v>
      </c>
      <c r="O360">
        <f t="shared" si="56"/>
        <v>1126</v>
      </c>
      <c r="P360">
        <f t="shared" si="56"/>
        <v>2086</v>
      </c>
      <c r="Q360">
        <f t="shared" si="56"/>
        <v>2346</v>
      </c>
      <c r="AD360" t="b">
        <f t="shared" si="52"/>
        <v>0</v>
      </c>
      <c r="AE360" t="b">
        <f t="shared" si="52"/>
        <v>0</v>
      </c>
      <c r="AF360" t="b">
        <f t="shared" si="52"/>
        <v>0</v>
      </c>
      <c r="AG360" t="b">
        <f t="shared" si="50"/>
        <v>0</v>
      </c>
      <c r="AI360">
        <f t="shared" si="53"/>
        <v>22</v>
      </c>
      <c r="AJ360" s="96">
        <f t="shared" si="53"/>
        <v>693</v>
      </c>
      <c r="AK360" s="96">
        <f t="shared" si="53"/>
        <v>1427</v>
      </c>
      <c r="AL360" s="96">
        <f t="shared" si="51"/>
        <v>1605</v>
      </c>
      <c r="AS360">
        <f t="shared" si="54"/>
        <v>1.2535048655780966E-2</v>
      </c>
    </row>
    <row r="361" spans="5:45" ht="18" thickBot="1">
      <c r="E361" s="206">
        <v>16551</v>
      </c>
      <c r="F361" s="206">
        <v>16600</v>
      </c>
      <c r="G361" s="205">
        <v>132</v>
      </c>
      <c r="H361" s="205">
        <v>431</v>
      </c>
      <c r="I361" s="205">
        <v>642</v>
      </c>
      <c r="J361" s="205">
        <v>722</v>
      </c>
      <c r="M361">
        <f t="shared" si="57"/>
        <v>16576</v>
      </c>
      <c r="N361">
        <f t="shared" si="56"/>
        <v>155</v>
      </c>
      <c r="O361">
        <f t="shared" si="56"/>
        <v>1122</v>
      </c>
      <c r="P361">
        <f t="shared" si="56"/>
        <v>2078</v>
      </c>
      <c r="Q361">
        <f t="shared" si="56"/>
        <v>2338</v>
      </c>
      <c r="AD361" t="b">
        <f t="shared" si="52"/>
        <v>0</v>
      </c>
      <c r="AE361" t="b">
        <f t="shared" si="52"/>
        <v>0</v>
      </c>
      <c r="AF361" t="b">
        <f t="shared" si="52"/>
        <v>0</v>
      </c>
      <c r="AG361" t="b">
        <f t="shared" si="50"/>
        <v>0</v>
      </c>
      <c r="AI361">
        <f t="shared" si="53"/>
        <v>23</v>
      </c>
      <c r="AJ361" s="96">
        <f t="shared" si="53"/>
        <v>691</v>
      </c>
      <c r="AK361" s="96">
        <f t="shared" si="53"/>
        <v>1436</v>
      </c>
      <c r="AL361" s="96">
        <f t="shared" si="51"/>
        <v>1616</v>
      </c>
      <c r="AS361">
        <f t="shared" si="54"/>
        <v>1.2565703022339027E-2</v>
      </c>
    </row>
    <row r="362" spans="5:45" ht="18" thickBot="1">
      <c r="E362" s="206">
        <v>16601</v>
      </c>
      <c r="F362" s="206">
        <v>16650</v>
      </c>
      <c r="G362" s="205">
        <v>132</v>
      </c>
      <c r="H362" s="205">
        <v>430</v>
      </c>
      <c r="I362" s="205">
        <v>625</v>
      </c>
      <c r="J362" s="205">
        <v>703</v>
      </c>
      <c r="M362">
        <f t="shared" si="57"/>
        <v>16626</v>
      </c>
      <c r="N362">
        <f t="shared" si="56"/>
        <v>154</v>
      </c>
      <c r="O362">
        <f t="shared" si="56"/>
        <v>1118</v>
      </c>
      <c r="P362">
        <f t="shared" si="56"/>
        <v>2071</v>
      </c>
      <c r="Q362">
        <f t="shared" si="56"/>
        <v>2330</v>
      </c>
      <c r="AD362" t="b">
        <f t="shared" si="52"/>
        <v>0</v>
      </c>
      <c r="AE362" t="b">
        <f t="shared" si="52"/>
        <v>0</v>
      </c>
      <c r="AF362" t="b">
        <f t="shared" si="52"/>
        <v>0</v>
      </c>
      <c r="AG362" t="b">
        <f t="shared" si="50"/>
        <v>0</v>
      </c>
      <c r="AI362">
        <f t="shared" si="53"/>
        <v>22</v>
      </c>
      <c r="AJ362" s="96">
        <f t="shared" si="53"/>
        <v>688</v>
      </c>
      <c r="AK362" s="96">
        <f t="shared" si="53"/>
        <v>1446</v>
      </c>
      <c r="AL362" s="96">
        <f t="shared" si="51"/>
        <v>1627</v>
      </c>
      <c r="AS362">
        <f t="shared" si="54"/>
        <v>1.2514313757565843E-2</v>
      </c>
    </row>
    <row r="363" spans="5:45" ht="18" thickBot="1">
      <c r="E363" s="206">
        <v>16651</v>
      </c>
      <c r="F363" s="206">
        <v>16700</v>
      </c>
      <c r="G363" s="205">
        <v>131</v>
      </c>
      <c r="H363" s="205">
        <v>428</v>
      </c>
      <c r="I363" s="205">
        <v>608</v>
      </c>
      <c r="J363" s="205">
        <v>684</v>
      </c>
      <c r="M363">
        <f t="shared" si="57"/>
        <v>16676</v>
      </c>
      <c r="N363">
        <f t="shared" si="56"/>
        <v>154</v>
      </c>
      <c r="O363">
        <f t="shared" si="56"/>
        <v>1114</v>
      </c>
      <c r="P363">
        <f t="shared" si="56"/>
        <v>2064</v>
      </c>
      <c r="Q363">
        <f t="shared" si="56"/>
        <v>2322</v>
      </c>
      <c r="AD363" t="b">
        <f t="shared" si="52"/>
        <v>0</v>
      </c>
      <c r="AE363" t="b">
        <f t="shared" si="52"/>
        <v>0</v>
      </c>
      <c r="AF363" t="b">
        <f t="shared" si="52"/>
        <v>0</v>
      </c>
      <c r="AG363" t="b">
        <f t="shared" si="50"/>
        <v>0</v>
      </c>
      <c r="AI363">
        <f t="shared" si="53"/>
        <v>23</v>
      </c>
      <c r="AJ363" s="96">
        <f t="shared" si="53"/>
        <v>686</v>
      </c>
      <c r="AK363" s="96">
        <f t="shared" si="53"/>
        <v>1456</v>
      </c>
      <c r="AL363" s="96">
        <f t="shared" si="51"/>
        <v>1638</v>
      </c>
      <c r="AS363">
        <f t="shared" si="54"/>
        <v>1.2544802867383513E-2</v>
      </c>
    </row>
    <row r="364" spans="5:45" ht="18" thickBot="1">
      <c r="E364" s="206">
        <v>16701</v>
      </c>
      <c r="F364" s="206">
        <v>16750</v>
      </c>
      <c r="G364" s="205">
        <v>131</v>
      </c>
      <c r="H364" s="205">
        <v>427</v>
      </c>
      <c r="I364" s="205">
        <v>596</v>
      </c>
      <c r="J364" s="205">
        <v>665</v>
      </c>
      <c r="M364">
        <f t="shared" si="57"/>
        <v>16726</v>
      </c>
      <c r="N364">
        <f t="shared" si="56"/>
        <v>153</v>
      </c>
      <c r="O364">
        <f t="shared" si="56"/>
        <v>1110</v>
      </c>
      <c r="P364">
        <f t="shared" si="56"/>
        <v>2057</v>
      </c>
      <c r="Q364">
        <f t="shared" si="56"/>
        <v>2314</v>
      </c>
      <c r="AD364" t="b">
        <f t="shared" si="52"/>
        <v>0</v>
      </c>
      <c r="AE364" t="b">
        <f t="shared" si="52"/>
        <v>0</v>
      </c>
      <c r="AF364" t="b">
        <f t="shared" si="52"/>
        <v>0</v>
      </c>
      <c r="AG364" t="b">
        <f t="shared" si="50"/>
        <v>0</v>
      </c>
      <c r="AI364">
        <f t="shared" si="53"/>
        <v>22</v>
      </c>
      <c r="AJ364" s="96">
        <f t="shared" si="53"/>
        <v>683</v>
      </c>
      <c r="AK364" s="96">
        <f t="shared" si="53"/>
        <v>1461</v>
      </c>
      <c r="AL364" s="96">
        <f t="shared" si="51"/>
        <v>1649</v>
      </c>
      <c r="AS364">
        <f t="shared" si="54"/>
        <v>1.2493915300989778E-2</v>
      </c>
    </row>
    <row r="365" spans="5:45" ht="18" thickBot="1">
      <c r="E365" s="206">
        <v>16751</v>
      </c>
      <c r="F365" s="206">
        <v>16800</v>
      </c>
      <c r="G365" s="205">
        <v>130</v>
      </c>
      <c r="H365" s="205">
        <v>425</v>
      </c>
      <c r="I365" s="205">
        <v>594</v>
      </c>
      <c r="J365" s="205">
        <v>646</v>
      </c>
      <c r="M365">
        <f t="shared" si="57"/>
        <v>16776</v>
      </c>
      <c r="N365">
        <f t="shared" si="56"/>
        <v>153</v>
      </c>
      <c r="O365">
        <f t="shared" si="56"/>
        <v>1106</v>
      </c>
      <c r="P365">
        <f t="shared" si="56"/>
        <v>2049</v>
      </c>
      <c r="Q365">
        <f t="shared" si="56"/>
        <v>2305</v>
      </c>
      <c r="AD365" t="b">
        <f t="shared" si="52"/>
        <v>0</v>
      </c>
      <c r="AE365" t="b">
        <f t="shared" si="52"/>
        <v>0</v>
      </c>
      <c r="AF365" t="b">
        <f t="shared" si="52"/>
        <v>0</v>
      </c>
      <c r="AG365" t="b">
        <f t="shared" si="50"/>
        <v>0</v>
      </c>
      <c r="AI365">
        <f t="shared" si="53"/>
        <v>23</v>
      </c>
      <c r="AJ365" s="96">
        <f t="shared" si="53"/>
        <v>681</v>
      </c>
      <c r="AK365" s="96">
        <f t="shared" si="53"/>
        <v>1455</v>
      </c>
      <c r="AL365" s="96">
        <f t="shared" si="51"/>
        <v>1659</v>
      </c>
      <c r="AS365">
        <f t="shared" si="54"/>
        <v>1.2524240465416937E-2</v>
      </c>
    </row>
    <row r="366" spans="5:45" ht="18" thickBot="1">
      <c r="E366" s="206">
        <v>16801</v>
      </c>
      <c r="F366" s="206">
        <v>16850</v>
      </c>
      <c r="G366" s="205">
        <v>130</v>
      </c>
      <c r="H366" s="205">
        <v>424</v>
      </c>
      <c r="I366" s="205">
        <v>592</v>
      </c>
      <c r="J366" s="205">
        <v>627</v>
      </c>
      <c r="M366">
        <f t="shared" si="57"/>
        <v>16826</v>
      </c>
      <c r="N366">
        <f t="shared" si="56"/>
        <v>152</v>
      </c>
      <c r="O366">
        <f t="shared" si="56"/>
        <v>1102</v>
      </c>
      <c r="P366">
        <f t="shared" si="56"/>
        <v>2042</v>
      </c>
      <c r="Q366">
        <f t="shared" si="56"/>
        <v>2297</v>
      </c>
      <c r="AD366" t="b">
        <f t="shared" si="52"/>
        <v>0</v>
      </c>
      <c r="AE366" t="b">
        <f t="shared" si="52"/>
        <v>0</v>
      </c>
      <c r="AF366" t="b">
        <f t="shared" si="52"/>
        <v>0</v>
      </c>
      <c r="AG366" t="b">
        <f t="shared" si="50"/>
        <v>0</v>
      </c>
      <c r="AI366">
        <f t="shared" si="53"/>
        <v>22</v>
      </c>
      <c r="AJ366" s="96">
        <f t="shared" si="53"/>
        <v>678</v>
      </c>
      <c r="AK366" s="96">
        <f t="shared" si="53"/>
        <v>1450</v>
      </c>
      <c r="AL366" s="96">
        <f t="shared" si="51"/>
        <v>1670</v>
      </c>
      <c r="AS366">
        <f t="shared" si="54"/>
        <v>1.2473845163367133E-2</v>
      </c>
    </row>
    <row r="367" spans="5:45" ht="18" thickBot="1">
      <c r="E367" s="206">
        <v>16851</v>
      </c>
      <c r="F367" s="206">
        <v>16900</v>
      </c>
      <c r="G367" s="205">
        <v>129</v>
      </c>
      <c r="H367" s="205">
        <v>422</v>
      </c>
      <c r="I367" s="205">
        <v>590</v>
      </c>
      <c r="J367" s="205">
        <v>608</v>
      </c>
      <c r="M367">
        <f t="shared" si="57"/>
        <v>16876</v>
      </c>
      <c r="N367">
        <f t="shared" si="56"/>
        <v>152</v>
      </c>
      <c r="O367">
        <f t="shared" si="56"/>
        <v>1099</v>
      </c>
      <c r="P367">
        <f t="shared" si="56"/>
        <v>2035</v>
      </c>
      <c r="Q367">
        <f t="shared" si="56"/>
        <v>2289</v>
      </c>
      <c r="AD367" t="b">
        <f t="shared" si="52"/>
        <v>0</v>
      </c>
      <c r="AE367" t="b">
        <f t="shared" si="52"/>
        <v>0</v>
      </c>
      <c r="AF367" t="b">
        <f t="shared" si="52"/>
        <v>0</v>
      </c>
      <c r="AG367" t="b">
        <f t="shared" si="50"/>
        <v>0</v>
      </c>
      <c r="AI367">
        <f t="shared" si="53"/>
        <v>23</v>
      </c>
      <c r="AJ367" s="96">
        <f t="shared" si="53"/>
        <v>677</v>
      </c>
      <c r="AK367" s="96">
        <f t="shared" si="53"/>
        <v>1445</v>
      </c>
      <c r="AL367" s="96">
        <f t="shared" si="51"/>
        <v>1681</v>
      </c>
      <c r="AS367">
        <f t="shared" si="54"/>
        <v>1.2504007694773967E-2</v>
      </c>
    </row>
    <row r="368" spans="5:45" ht="18" thickBot="1">
      <c r="E368" s="206">
        <v>16901</v>
      </c>
      <c r="F368" s="206">
        <v>16950</v>
      </c>
      <c r="G368" s="205">
        <v>129</v>
      </c>
      <c r="H368" s="205">
        <v>421</v>
      </c>
      <c r="I368" s="205">
        <v>587</v>
      </c>
      <c r="J368" s="205">
        <v>595</v>
      </c>
      <c r="M368">
        <f t="shared" si="57"/>
        <v>16926</v>
      </c>
      <c r="N368">
        <f t="shared" si="56"/>
        <v>151</v>
      </c>
      <c r="O368">
        <f t="shared" si="56"/>
        <v>1095</v>
      </c>
      <c r="P368">
        <f t="shared" si="56"/>
        <v>2028</v>
      </c>
      <c r="Q368">
        <f t="shared" si="56"/>
        <v>2281</v>
      </c>
      <c r="AD368" t="b">
        <f t="shared" si="52"/>
        <v>0</v>
      </c>
      <c r="AE368" t="b">
        <f t="shared" si="52"/>
        <v>0</v>
      </c>
      <c r="AF368" t="b">
        <f t="shared" si="52"/>
        <v>0</v>
      </c>
      <c r="AG368" t="b">
        <f t="shared" si="50"/>
        <v>0</v>
      </c>
      <c r="AI368">
        <f t="shared" si="53"/>
        <v>22</v>
      </c>
      <c r="AJ368" s="96">
        <f t="shared" si="53"/>
        <v>674</v>
      </c>
      <c r="AK368" s="96">
        <f t="shared" si="53"/>
        <v>1441</v>
      </c>
      <c r="AL368" s="96">
        <f t="shared" si="51"/>
        <v>1686</v>
      </c>
      <c r="AS368">
        <f t="shared" si="54"/>
        <v>1.245409548139869E-2</v>
      </c>
    </row>
    <row r="369" spans="5:45" ht="18" thickBot="1">
      <c r="E369" s="206">
        <v>16951</v>
      </c>
      <c r="F369" s="206">
        <v>17000</v>
      </c>
      <c r="G369" s="205">
        <v>129</v>
      </c>
      <c r="H369" s="205">
        <v>419</v>
      </c>
      <c r="I369" s="205">
        <v>585</v>
      </c>
      <c r="J369" s="205">
        <v>593</v>
      </c>
      <c r="M369">
        <f t="shared" si="57"/>
        <v>16976</v>
      </c>
      <c r="N369">
        <f t="shared" si="56"/>
        <v>150</v>
      </c>
      <c r="O369">
        <f t="shared" si="56"/>
        <v>1091</v>
      </c>
      <c r="P369">
        <f t="shared" si="56"/>
        <v>2020</v>
      </c>
      <c r="Q369">
        <f t="shared" si="56"/>
        <v>2273</v>
      </c>
      <c r="AD369" t="b">
        <f t="shared" si="52"/>
        <v>0</v>
      </c>
      <c r="AE369" t="b">
        <f t="shared" si="52"/>
        <v>0</v>
      </c>
      <c r="AF369" t="b">
        <f t="shared" si="52"/>
        <v>0</v>
      </c>
      <c r="AG369" t="b">
        <f t="shared" si="50"/>
        <v>0</v>
      </c>
      <c r="AI369">
        <f t="shared" si="53"/>
        <v>21</v>
      </c>
      <c r="AJ369" s="96">
        <f t="shared" si="53"/>
        <v>672</v>
      </c>
      <c r="AK369" s="96">
        <f t="shared" si="53"/>
        <v>1435</v>
      </c>
      <c r="AL369" s="96">
        <f t="shared" si="51"/>
        <v>1680</v>
      </c>
      <c r="AS369">
        <f t="shared" si="54"/>
        <v>1.2404580152671756E-2</v>
      </c>
    </row>
    <row r="370" spans="5:45" ht="18" thickBot="1">
      <c r="E370" s="206">
        <v>17001</v>
      </c>
      <c r="F370" s="206">
        <v>17050</v>
      </c>
      <c r="G370" s="205">
        <v>128</v>
      </c>
      <c r="H370" s="205">
        <v>418</v>
      </c>
      <c r="I370" s="205">
        <v>583</v>
      </c>
      <c r="J370" s="205">
        <v>591</v>
      </c>
      <c r="M370">
        <f t="shared" si="57"/>
        <v>17026</v>
      </c>
      <c r="N370">
        <f t="shared" ref="N370:Q389" si="58">ROUND(IF($M370&lt;N$25,$M370*N$22,0)+IF($M370=N$25,N$24,0)+IF(AND($M370&gt;N$25,$M370&lt;=N$26),N$24 - (($M370-N$25)*N$23),0),0)</f>
        <v>150</v>
      </c>
      <c r="O370">
        <f t="shared" si="58"/>
        <v>1087</v>
      </c>
      <c r="P370">
        <f t="shared" si="58"/>
        <v>2013</v>
      </c>
      <c r="Q370">
        <f t="shared" si="58"/>
        <v>2265</v>
      </c>
      <c r="AD370" t="b">
        <f t="shared" si="52"/>
        <v>0</v>
      </c>
      <c r="AE370" t="b">
        <f t="shared" si="52"/>
        <v>0</v>
      </c>
      <c r="AF370" t="b">
        <f t="shared" si="52"/>
        <v>0</v>
      </c>
      <c r="AG370" t="b">
        <f t="shared" si="50"/>
        <v>0</v>
      </c>
      <c r="AI370">
        <f t="shared" si="53"/>
        <v>22</v>
      </c>
      <c r="AJ370" s="96">
        <f t="shared" si="53"/>
        <v>669</v>
      </c>
      <c r="AK370" s="96">
        <f t="shared" si="53"/>
        <v>1430</v>
      </c>
      <c r="AL370" s="96">
        <f t="shared" si="51"/>
        <v>1674</v>
      </c>
      <c r="AS370">
        <f t="shared" si="54"/>
        <v>1.243465864089973E-2</v>
      </c>
    </row>
    <row r="371" spans="5:45" ht="18" thickBot="1">
      <c r="E371" s="206">
        <v>17051</v>
      </c>
      <c r="F371" s="206">
        <v>17100</v>
      </c>
      <c r="G371" s="205">
        <v>128</v>
      </c>
      <c r="H371" s="205">
        <v>416</v>
      </c>
      <c r="I371" s="205">
        <v>581</v>
      </c>
      <c r="J371" s="205">
        <v>589</v>
      </c>
      <c r="M371">
        <f t="shared" si="57"/>
        <v>17076</v>
      </c>
      <c r="N371">
        <f t="shared" si="58"/>
        <v>149</v>
      </c>
      <c r="O371">
        <f t="shared" si="58"/>
        <v>1083</v>
      </c>
      <c r="P371">
        <f t="shared" si="58"/>
        <v>2006</v>
      </c>
      <c r="Q371">
        <f t="shared" si="58"/>
        <v>2257</v>
      </c>
      <c r="AD371" t="b">
        <f t="shared" si="52"/>
        <v>0</v>
      </c>
      <c r="AE371" t="b">
        <f t="shared" si="52"/>
        <v>0</v>
      </c>
      <c r="AF371" t="b">
        <f t="shared" si="52"/>
        <v>0</v>
      </c>
      <c r="AG371" t="b">
        <f t="shared" si="50"/>
        <v>0</v>
      </c>
      <c r="AI371">
        <f t="shared" si="53"/>
        <v>21</v>
      </c>
      <c r="AJ371" s="96">
        <f t="shared" si="53"/>
        <v>667</v>
      </c>
      <c r="AK371" s="96">
        <f t="shared" si="53"/>
        <v>1425</v>
      </c>
      <c r="AL371" s="96">
        <f t="shared" si="51"/>
        <v>1668</v>
      </c>
      <c r="AS371">
        <f t="shared" si="54"/>
        <v>1.238561060271379E-2</v>
      </c>
    </row>
    <row r="372" spans="5:45" ht="18" thickBot="1">
      <c r="E372" s="206">
        <v>17101</v>
      </c>
      <c r="F372" s="206">
        <v>17150</v>
      </c>
      <c r="G372" s="205">
        <v>127</v>
      </c>
      <c r="H372" s="205">
        <v>415</v>
      </c>
      <c r="I372" s="205">
        <v>579</v>
      </c>
      <c r="J372" s="205">
        <v>587</v>
      </c>
      <c r="M372">
        <f t="shared" si="57"/>
        <v>17126</v>
      </c>
      <c r="N372">
        <f t="shared" si="58"/>
        <v>149</v>
      </c>
      <c r="O372">
        <f t="shared" si="58"/>
        <v>1079</v>
      </c>
      <c r="P372">
        <f t="shared" si="58"/>
        <v>1999</v>
      </c>
      <c r="Q372">
        <f t="shared" si="58"/>
        <v>2249</v>
      </c>
      <c r="AD372" t="b">
        <f t="shared" si="52"/>
        <v>0</v>
      </c>
      <c r="AE372" t="b">
        <f t="shared" si="52"/>
        <v>0</v>
      </c>
      <c r="AF372" t="b">
        <f t="shared" si="52"/>
        <v>0</v>
      </c>
      <c r="AG372" t="b">
        <f t="shared" si="50"/>
        <v>0</v>
      </c>
      <c r="AI372">
        <f t="shared" si="53"/>
        <v>22</v>
      </c>
      <c r="AJ372" s="96">
        <f t="shared" si="53"/>
        <v>664</v>
      </c>
      <c r="AK372" s="96">
        <f t="shared" si="53"/>
        <v>1420</v>
      </c>
      <c r="AL372" s="96">
        <f t="shared" si="51"/>
        <v>1662</v>
      </c>
      <c r="AS372">
        <f t="shared" si="54"/>
        <v>1.2415527267012415E-2</v>
      </c>
    </row>
    <row r="373" spans="5:45" ht="18" thickBot="1">
      <c r="E373" s="206">
        <v>17151</v>
      </c>
      <c r="F373" s="206">
        <v>17200</v>
      </c>
      <c r="G373" s="205">
        <v>127</v>
      </c>
      <c r="H373" s="205">
        <v>413</v>
      </c>
      <c r="I373" s="205">
        <v>577</v>
      </c>
      <c r="J373" s="205">
        <v>585</v>
      </c>
      <c r="M373">
        <f t="shared" si="57"/>
        <v>17176</v>
      </c>
      <c r="N373">
        <f t="shared" si="58"/>
        <v>148</v>
      </c>
      <c r="O373">
        <f t="shared" si="58"/>
        <v>1075</v>
      </c>
      <c r="P373">
        <f t="shared" si="58"/>
        <v>1992</v>
      </c>
      <c r="Q373">
        <f t="shared" si="58"/>
        <v>2240</v>
      </c>
      <c r="AD373" t="b">
        <f t="shared" si="52"/>
        <v>0</v>
      </c>
      <c r="AE373" t="b">
        <f t="shared" si="52"/>
        <v>0</v>
      </c>
      <c r="AF373" t="b">
        <f t="shared" si="52"/>
        <v>0</v>
      </c>
      <c r="AG373" t="b">
        <f t="shared" si="50"/>
        <v>0</v>
      </c>
      <c r="AI373">
        <f t="shared" si="53"/>
        <v>21</v>
      </c>
      <c r="AJ373" s="96">
        <f t="shared" si="53"/>
        <v>662</v>
      </c>
      <c r="AK373" s="96">
        <f t="shared" si="53"/>
        <v>1415</v>
      </c>
      <c r="AL373" s="96">
        <f t="shared" si="51"/>
        <v>1655</v>
      </c>
      <c r="AS373">
        <f t="shared" si="54"/>
        <v>1.2366938008766436E-2</v>
      </c>
    </row>
    <row r="374" spans="5:45" ht="18" thickBot="1">
      <c r="E374" s="206">
        <v>17201</v>
      </c>
      <c r="F374" s="206">
        <v>17250</v>
      </c>
      <c r="G374" s="205">
        <v>126</v>
      </c>
      <c r="H374" s="205">
        <v>412</v>
      </c>
      <c r="I374" s="205">
        <v>575</v>
      </c>
      <c r="J374" s="205">
        <v>583</v>
      </c>
      <c r="M374">
        <f t="shared" si="57"/>
        <v>17226</v>
      </c>
      <c r="N374">
        <f t="shared" si="58"/>
        <v>148</v>
      </c>
      <c r="O374">
        <f t="shared" si="58"/>
        <v>1071</v>
      </c>
      <c r="P374">
        <f t="shared" si="58"/>
        <v>1984</v>
      </c>
      <c r="Q374">
        <f t="shared" si="58"/>
        <v>2232</v>
      </c>
      <c r="AD374" t="b">
        <f t="shared" si="52"/>
        <v>0</v>
      </c>
      <c r="AE374" t="b">
        <f t="shared" si="52"/>
        <v>0</v>
      </c>
      <c r="AF374" t="b">
        <f t="shared" si="52"/>
        <v>0</v>
      </c>
      <c r="AG374" t="b">
        <f t="shared" si="52"/>
        <v>0</v>
      </c>
      <c r="AI374">
        <f t="shared" si="53"/>
        <v>22</v>
      </c>
      <c r="AJ374" s="96">
        <f t="shared" si="53"/>
        <v>659</v>
      </c>
      <c r="AK374" s="96">
        <f t="shared" si="53"/>
        <v>1409</v>
      </c>
      <c r="AL374" s="96">
        <f t="shared" si="53"/>
        <v>1649</v>
      </c>
      <c r="AS374">
        <f t="shared" si="54"/>
        <v>1.2396694214876033E-2</v>
      </c>
    </row>
    <row r="375" spans="5:45" ht="18" thickBot="1">
      <c r="E375" s="206">
        <v>17251</v>
      </c>
      <c r="F375" s="206">
        <v>17300</v>
      </c>
      <c r="G375" s="205">
        <v>126</v>
      </c>
      <c r="H375" s="205">
        <v>410</v>
      </c>
      <c r="I375" s="205">
        <v>573</v>
      </c>
      <c r="J375" s="205">
        <v>581</v>
      </c>
      <c r="M375">
        <f t="shared" si="57"/>
        <v>17276</v>
      </c>
      <c r="N375">
        <f t="shared" si="58"/>
        <v>147</v>
      </c>
      <c r="O375">
        <f t="shared" si="58"/>
        <v>1067</v>
      </c>
      <c r="P375">
        <f t="shared" si="58"/>
        <v>1977</v>
      </c>
      <c r="Q375">
        <f t="shared" si="58"/>
        <v>2224</v>
      </c>
      <c r="AD375" t="b">
        <f t="shared" ref="AD375:AG438" si="59">N375=G375</f>
        <v>0</v>
      </c>
      <c r="AE375" t="b">
        <f t="shared" si="59"/>
        <v>0</v>
      </c>
      <c r="AF375" t="b">
        <f t="shared" si="59"/>
        <v>0</v>
      </c>
      <c r="AG375" t="b">
        <f t="shared" si="59"/>
        <v>0</v>
      </c>
      <c r="AI375">
        <f t="shared" ref="AI375:AL438" si="60">N375-G375</f>
        <v>21</v>
      </c>
      <c r="AJ375" s="96">
        <f t="shared" si="60"/>
        <v>657</v>
      </c>
      <c r="AK375" s="96">
        <f t="shared" si="60"/>
        <v>1404</v>
      </c>
      <c r="AL375" s="96">
        <f t="shared" si="60"/>
        <v>1643</v>
      </c>
      <c r="AS375">
        <f t="shared" si="54"/>
        <v>1.2348555452003728E-2</v>
      </c>
    </row>
    <row r="376" spans="5:45" ht="18" thickBot="1">
      <c r="E376" s="206">
        <v>17301</v>
      </c>
      <c r="F376" s="206">
        <v>17350</v>
      </c>
      <c r="G376" s="205">
        <v>125</v>
      </c>
      <c r="H376" s="205">
        <v>409</v>
      </c>
      <c r="I376" s="205">
        <v>571</v>
      </c>
      <c r="J376" s="205">
        <v>578</v>
      </c>
      <c r="M376">
        <f t="shared" si="57"/>
        <v>17326</v>
      </c>
      <c r="N376">
        <f t="shared" si="58"/>
        <v>147</v>
      </c>
      <c r="O376">
        <f t="shared" si="58"/>
        <v>1064</v>
      </c>
      <c r="P376">
        <f t="shared" si="58"/>
        <v>1970</v>
      </c>
      <c r="Q376">
        <f t="shared" si="58"/>
        <v>2216</v>
      </c>
      <c r="AD376" t="b">
        <f t="shared" si="59"/>
        <v>0</v>
      </c>
      <c r="AE376" t="b">
        <f t="shared" si="59"/>
        <v>0</v>
      </c>
      <c r="AF376" t="b">
        <f t="shared" si="59"/>
        <v>0</v>
      </c>
      <c r="AG376" t="b">
        <f t="shared" si="59"/>
        <v>0</v>
      </c>
      <c r="AI376">
        <f t="shared" si="60"/>
        <v>22</v>
      </c>
      <c r="AJ376" s="96">
        <f t="shared" si="60"/>
        <v>655</v>
      </c>
      <c r="AK376" s="96">
        <f t="shared" si="60"/>
        <v>1399</v>
      </c>
      <c r="AL376" s="96">
        <f t="shared" si="60"/>
        <v>1638</v>
      </c>
      <c r="AS376">
        <f t="shared" ref="AS376:AS439" si="61">-(G376-N$8)/(M376-N$7)</f>
        <v>1.2378152560730311E-2</v>
      </c>
    </row>
    <row r="377" spans="5:45" ht="18" thickBot="1">
      <c r="E377" s="206">
        <v>17351</v>
      </c>
      <c r="F377" s="206">
        <v>17400</v>
      </c>
      <c r="G377" s="205">
        <v>125</v>
      </c>
      <c r="H377" s="205">
        <v>407</v>
      </c>
      <c r="I377" s="205">
        <v>569</v>
      </c>
      <c r="J377" s="205">
        <v>576</v>
      </c>
      <c r="M377">
        <f t="shared" si="57"/>
        <v>17376</v>
      </c>
      <c r="N377">
        <f t="shared" si="58"/>
        <v>146</v>
      </c>
      <c r="O377">
        <f t="shared" si="58"/>
        <v>1060</v>
      </c>
      <c r="P377">
        <f t="shared" si="58"/>
        <v>1963</v>
      </c>
      <c r="Q377">
        <f t="shared" si="58"/>
        <v>2208</v>
      </c>
      <c r="AD377" t="b">
        <f t="shared" si="59"/>
        <v>0</v>
      </c>
      <c r="AE377" t="b">
        <f t="shared" si="59"/>
        <v>0</v>
      </c>
      <c r="AF377" t="b">
        <f t="shared" si="59"/>
        <v>0</v>
      </c>
      <c r="AG377" t="b">
        <f t="shared" si="59"/>
        <v>0</v>
      </c>
      <c r="AI377">
        <f t="shared" si="60"/>
        <v>21</v>
      </c>
      <c r="AJ377" s="96">
        <f t="shared" si="60"/>
        <v>653</v>
      </c>
      <c r="AK377" s="96">
        <f t="shared" si="60"/>
        <v>1394</v>
      </c>
      <c r="AL377" s="96">
        <f t="shared" si="60"/>
        <v>1632</v>
      </c>
      <c r="AS377">
        <f t="shared" si="61"/>
        <v>1.2330456226880395E-2</v>
      </c>
    </row>
    <row r="378" spans="5:45" ht="18" thickBot="1">
      <c r="E378" s="206">
        <v>17401</v>
      </c>
      <c r="F378" s="206">
        <v>17450</v>
      </c>
      <c r="G378" s="205">
        <v>124</v>
      </c>
      <c r="H378" s="205">
        <v>406</v>
      </c>
      <c r="I378" s="205">
        <v>567</v>
      </c>
      <c r="J378" s="205">
        <v>574</v>
      </c>
      <c r="M378">
        <f t="shared" si="57"/>
        <v>17426</v>
      </c>
      <c r="N378">
        <f t="shared" si="58"/>
        <v>146</v>
      </c>
      <c r="O378">
        <f t="shared" si="58"/>
        <v>1056</v>
      </c>
      <c r="P378">
        <f t="shared" si="58"/>
        <v>1955</v>
      </c>
      <c r="Q378">
        <f t="shared" si="58"/>
        <v>2200</v>
      </c>
      <c r="AD378" t="b">
        <f t="shared" si="59"/>
        <v>0</v>
      </c>
      <c r="AE378" t="b">
        <f t="shared" si="59"/>
        <v>0</v>
      </c>
      <c r="AF378" t="b">
        <f t="shared" si="59"/>
        <v>0</v>
      </c>
      <c r="AG378" t="b">
        <f t="shared" si="59"/>
        <v>0</v>
      </c>
      <c r="AI378">
        <f t="shared" si="60"/>
        <v>22</v>
      </c>
      <c r="AJ378" s="96">
        <f t="shared" si="60"/>
        <v>650</v>
      </c>
      <c r="AK378" s="96">
        <f t="shared" si="60"/>
        <v>1388</v>
      </c>
      <c r="AL378" s="96">
        <f t="shared" si="60"/>
        <v>1626</v>
      </c>
      <c r="AS378">
        <f t="shared" si="61"/>
        <v>1.2359895593428528E-2</v>
      </c>
    </row>
    <row r="379" spans="5:45" ht="18" thickBot="1">
      <c r="E379" s="206">
        <v>17451</v>
      </c>
      <c r="F379" s="206">
        <v>17500</v>
      </c>
      <c r="G379" s="205">
        <v>124</v>
      </c>
      <c r="H379" s="205">
        <v>404</v>
      </c>
      <c r="I379" s="205">
        <v>564</v>
      </c>
      <c r="J379" s="205">
        <v>572</v>
      </c>
      <c r="M379">
        <f t="shared" si="57"/>
        <v>17476</v>
      </c>
      <c r="N379">
        <f t="shared" si="58"/>
        <v>145</v>
      </c>
      <c r="O379">
        <f t="shared" si="58"/>
        <v>1052</v>
      </c>
      <c r="P379">
        <f t="shared" si="58"/>
        <v>1948</v>
      </c>
      <c r="Q379">
        <f t="shared" si="58"/>
        <v>2192</v>
      </c>
      <c r="AD379" t="b">
        <f t="shared" si="59"/>
        <v>0</v>
      </c>
      <c r="AE379" t="b">
        <f t="shared" si="59"/>
        <v>0</v>
      </c>
      <c r="AF379" t="b">
        <f t="shared" si="59"/>
        <v>0</v>
      </c>
      <c r="AG379" t="b">
        <f t="shared" si="59"/>
        <v>0</v>
      </c>
      <c r="AI379">
        <f t="shared" si="60"/>
        <v>21</v>
      </c>
      <c r="AJ379" s="96">
        <f t="shared" si="60"/>
        <v>648</v>
      </c>
      <c r="AK379" s="96">
        <f t="shared" si="60"/>
        <v>1384</v>
      </c>
      <c r="AL379" s="96">
        <f t="shared" si="60"/>
        <v>1620</v>
      </c>
      <c r="AS379">
        <f t="shared" si="61"/>
        <v>1.2312633832976445E-2</v>
      </c>
    </row>
    <row r="380" spans="5:45" ht="18" thickBot="1">
      <c r="E380" s="206">
        <v>17501</v>
      </c>
      <c r="F380" s="206">
        <v>17550</v>
      </c>
      <c r="G380" s="205">
        <v>123</v>
      </c>
      <c r="H380" s="205">
        <v>403</v>
      </c>
      <c r="I380" s="205">
        <v>562</v>
      </c>
      <c r="J380" s="205">
        <v>570</v>
      </c>
      <c r="M380">
        <f t="shared" si="57"/>
        <v>17526</v>
      </c>
      <c r="N380">
        <f t="shared" si="58"/>
        <v>145</v>
      </c>
      <c r="O380">
        <f t="shared" si="58"/>
        <v>1048</v>
      </c>
      <c r="P380">
        <f t="shared" si="58"/>
        <v>1941</v>
      </c>
      <c r="Q380">
        <f t="shared" si="58"/>
        <v>2183</v>
      </c>
      <c r="AD380" t="b">
        <f t="shared" si="59"/>
        <v>0</v>
      </c>
      <c r="AE380" t="b">
        <f t="shared" si="59"/>
        <v>0</v>
      </c>
      <c r="AF380" t="b">
        <f t="shared" si="59"/>
        <v>0</v>
      </c>
      <c r="AG380" t="b">
        <f t="shared" si="59"/>
        <v>0</v>
      </c>
      <c r="AI380">
        <f t="shared" si="60"/>
        <v>22</v>
      </c>
      <c r="AJ380" s="96">
        <f t="shared" si="60"/>
        <v>645</v>
      </c>
      <c r="AK380" s="96">
        <f t="shared" si="60"/>
        <v>1379</v>
      </c>
      <c r="AL380" s="96">
        <f t="shared" si="60"/>
        <v>1613</v>
      </c>
      <c r="AS380">
        <f t="shared" si="61"/>
        <v>1.2341916806338565E-2</v>
      </c>
    </row>
    <row r="381" spans="5:45" ht="18" thickBot="1">
      <c r="E381" s="206">
        <v>17551</v>
      </c>
      <c r="F381" s="206">
        <v>17600</v>
      </c>
      <c r="G381" s="205">
        <v>123</v>
      </c>
      <c r="H381" s="205">
        <v>401</v>
      </c>
      <c r="I381" s="205">
        <v>560</v>
      </c>
      <c r="J381" s="205">
        <v>568</v>
      </c>
      <c r="M381">
        <f t="shared" si="57"/>
        <v>17576</v>
      </c>
      <c r="N381">
        <f t="shared" si="58"/>
        <v>144</v>
      </c>
      <c r="O381">
        <f t="shared" si="58"/>
        <v>1044</v>
      </c>
      <c r="P381">
        <f t="shared" si="58"/>
        <v>1934</v>
      </c>
      <c r="Q381">
        <f t="shared" si="58"/>
        <v>2175</v>
      </c>
      <c r="AD381" t="b">
        <f t="shared" si="59"/>
        <v>0</v>
      </c>
      <c r="AE381" t="b">
        <f t="shared" si="59"/>
        <v>0</v>
      </c>
      <c r="AF381" t="b">
        <f t="shared" si="59"/>
        <v>0</v>
      </c>
      <c r="AG381" t="b">
        <f t="shared" si="59"/>
        <v>0</v>
      </c>
      <c r="AI381">
        <f t="shared" si="60"/>
        <v>21</v>
      </c>
      <c r="AJ381" s="96">
        <f t="shared" si="60"/>
        <v>643</v>
      </c>
      <c r="AK381" s="96">
        <f t="shared" si="60"/>
        <v>1374</v>
      </c>
      <c r="AL381" s="96">
        <f t="shared" si="60"/>
        <v>1607</v>
      </c>
      <c r="AS381">
        <f t="shared" si="61"/>
        <v>1.2295081967213115E-2</v>
      </c>
    </row>
    <row r="382" spans="5:45" ht="18" thickBot="1">
      <c r="E382" s="206">
        <v>17601</v>
      </c>
      <c r="F382" s="206">
        <v>17650</v>
      </c>
      <c r="G382" s="205">
        <v>123</v>
      </c>
      <c r="H382" s="205">
        <v>400</v>
      </c>
      <c r="I382" s="205">
        <v>558</v>
      </c>
      <c r="J382" s="205">
        <v>566</v>
      </c>
      <c r="M382">
        <f t="shared" si="57"/>
        <v>17626</v>
      </c>
      <c r="N382">
        <f t="shared" si="58"/>
        <v>143</v>
      </c>
      <c r="O382">
        <f t="shared" si="58"/>
        <v>1040</v>
      </c>
      <c r="P382">
        <f t="shared" si="58"/>
        <v>1927</v>
      </c>
      <c r="Q382">
        <f t="shared" si="58"/>
        <v>2167</v>
      </c>
      <c r="AD382" t="b">
        <f t="shared" si="59"/>
        <v>0</v>
      </c>
      <c r="AE382" t="b">
        <f t="shared" si="59"/>
        <v>0</v>
      </c>
      <c r="AF382" t="b">
        <f t="shared" si="59"/>
        <v>0</v>
      </c>
      <c r="AG382" t="b">
        <f t="shared" si="59"/>
        <v>0</v>
      </c>
      <c r="AI382">
        <f t="shared" si="60"/>
        <v>20</v>
      </c>
      <c r="AJ382" s="96">
        <f t="shared" si="60"/>
        <v>640</v>
      </c>
      <c r="AK382" s="96">
        <f t="shared" si="60"/>
        <v>1369</v>
      </c>
      <c r="AL382" s="96">
        <f t="shared" si="60"/>
        <v>1601</v>
      </c>
      <c r="AS382">
        <f t="shared" si="61"/>
        <v>1.2248601239981853E-2</v>
      </c>
    </row>
    <row r="383" spans="5:45" ht="18" thickBot="1">
      <c r="E383" s="206">
        <v>17651</v>
      </c>
      <c r="F383" s="206">
        <v>17700</v>
      </c>
      <c r="G383" s="205">
        <v>122</v>
      </c>
      <c r="H383" s="205">
        <v>398</v>
      </c>
      <c r="I383" s="205">
        <v>556</v>
      </c>
      <c r="J383" s="205">
        <v>564</v>
      </c>
      <c r="M383">
        <f t="shared" si="57"/>
        <v>17676</v>
      </c>
      <c r="N383">
        <f t="shared" si="58"/>
        <v>143</v>
      </c>
      <c r="O383">
        <f t="shared" si="58"/>
        <v>1036</v>
      </c>
      <c r="P383">
        <f t="shared" si="58"/>
        <v>1919</v>
      </c>
      <c r="Q383">
        <f t="shared" si="58"/>
        <v>2159</v>
      </c>
      <c r="AD383" t="b">
        <f t="shared" si="59"/>
        <v>0</v>
      </c>
      <c r="AE383" t="b">
        <f t="shared" si="59"/>
        <v>0</v>
      </c>
      <c r="AF383" t="b">
        <f t="shared" si="59"/>
        <v>0</v>
      </c>
      <c r="AG383" t="b">
        <f t="shared" si="59"/>
        <v>0</v>
      </c>
      <c r="AI383">
        <f t="shared" si="60"/>
        <v>21</v>
      </c>
      <c r="AJ383" s="96">
        <f t="shared" si="60"/>
        <v>638</v>
      </c>
      <c r="AK383" s="96">
        <f t="shared" si="60"/>
        <v>1363</v>
      </c>
      <c r="AL383" s="96">
        <f t="shared" si="60"/>
        <v>1595</v>
      </c>
      <c r="AS383">
        <f t="shared" si="61"/>
        <v>1.2277794516420609E-2</v>
      </c>
    </row>
    <row r="384" spans="5:45" ht="18" thickBot="1">
      <c r="E384" s="206">
        <v>17701</v>
      </c>
      <c r="F384" s="206">
        <v>17750</v>
      </c>
      <c r="G384" s="205">
        <v>122</v>
      </c>
      <c r="H384" s="205">
        <v>397</v>
      </c>
      <c r="I384" s="205">
        <v>554</v>
      </c>
      <c r="J384" s="205">
        <v>561</v>
      </c>
      <c r="M384">
        <f t="shared" si="57"/>
        <v>17726</v>
      </c>
      <c r="N384">
        <f t="shared" si="58"/>
        <v>142</v>
      </c>
      <c r="O384">
        <f t="shared" si="58"/>
        <v>1032</v>
      </c>
      <c r="P384">
        <f t="shared" si="58"/>
        <v>1912</v>
      </c>
      <c r="Q384">
        <f t="shared" si="58"/>
        <v>2151</v>
      </c>
      <c r="AD384" t="b">
        <f t="shared" si="59"/>
        <v>0</v>
      </c>
      <c r="AE384" t="b">
        <f t="shared" si="59"/>
        <v>0</v>
      </c>
      <c r="AF384" t="b">
        <f t="shared" si="59"/>
        <v>0</v>
      </c>
      <c r="AG384" t="b">
        <f t="shared" si="59"/>
        <v>0</v>
      </c>
      <c r="AI384">
        <f t="shared" si="60"/>
        <v>20</v>
      </c>
      <c r="AJ384" s="96">
        <f t="shared" si="60"/>
        <v>635</v>
      </c>
      <c r="AK384" s="96">
        <f t="shared" si="60"/>
        <v>1358</v>
      </c>
      <c r="AL384" s="96">
        <f t="shared" si="60"/>
        <v>1590</v>
      </c>
      <c r="AS384">
        <f t="shared" si="61"/>
        <v>1.2231727450097554E-2</v>
      </c>
    </row>
    <row r="385" spans="5:45" ht="18" thickBot="1">
      <c r="E385" s="206">
        <v>17751</v>
      </c>
      <c r="F385" s="206">
        <v>17800</v>
      </c>
      <c r="G385" s="205">
        <v>121</v>
      </c>
      <c r="H385" s="205">
        <v>395</v>
      </c>
      <c r="I385" s="205">
        <v>552</v>
      </c>
      <c r="J385" s="205">
        <v>559</v>
      </c>
      <c r="M385">
        <f t="shared" si="57"/>
        <v>17776</v>
      </c>
      <c r="N385">
        <f t="shared" si="58"/>
        <v>142</v>
      </c>
      <c r="O385">
        <f t="shared" si="58"/>
        <v>1028</v>
      </c>
      <c r="P385">
        <f t="shared" si="58"/>
        <v>1905</v>
      </c>
      <c r="Q385">
        <f t="shared" si="58"/>
        <v>2143</v>
      </c>
      <c r="AD385" t="b">
        <f t="shared" si="59"/>
        <v>0</v>
      </c>
      <c r="AE385" t="b">
        <f t="shared" si="59"/>
        <v>0</v>
      </c>
      <c r="AF385" t="b">
        <f t="shared" si="59"/>
        <v>0</v>
      </c>
      <c r="AG385" t="b">
        <f t="shared" si="59"/>
        <v>0</v>
      </c>
      <c r="AI385">
        <f t="shared" si="60"/>
        <v>21</v>
      </c>
      <c r="AJ385" s="96">
        <f t="shared" si="60"/>
        <v>633</v>
      </c>
      <c r="AK385" s="96">
        <f t="shared" si="60"/>
        <v>1353</v>
      </c>
      <c r="AL385" s="96">
        <f t="shared" si="60"/>
        <v>1584</v>
      </c>
      <c r="AS385">
        <f t="shared" si="61"/>
        <v>1.2260765550239234E-2</v>
      </c>
    </row>
    <row r="386" spans="5:45" ht="18" thickBot="1">
      <c r="E386" s="206">
        <v>17801</v>
      </c>
      <c r="F386" s="206">
        <v>17850</v>
      </c>
      <c r="G386" s="205">
        <v>121</v>
      </c>
      <c r="H386" s="205">
        <v>394</v>
      </c>
      <c r="I386" s="205">
        <v>550</v>
      </c>
      <c r="J386" s="205">
        <v>557</v>
      </c>
      <c r="M386">
        <f t="shared" si="57"/>
        <v>17826</v>
      </c>
      <c r="N386">
        <f t="shared" si="58"/>
        <v>141</v>
      </c>
      <c r="O386">
        <f t="shared" si="58"/>
        <v>1025</v>
      </c>
      <c r="P386">
        <f t="shared" si="58"/>
        <v>1898</v>
      </c>
      <c r="Q386">
        <f t="shared" si="58"/>
        <v>2135</v>
      </c>
      <c r="AD386" t="b">
        <f t="shared" si="59"/>
        <v>0</v>
      </c>
      <c r="AE386" t="b">
        <f t="shared" si="59"/>
        <v>0</v>
      </c>
      <c r="AF386" t="b">
        <f t="shared" si="59"/>
        <v>0</v>
      </c>
      <c r="AG386" t="b">
        <f t="shared" si="59"/>
        <v>0</v>
      </c>
      <c r="AI386">
        <f t="shared" si="60"/>
        <v>20</v>
      </c>
      <c r="AJ386" s="96">
        <f t="shared" si="60"/>
        <v>631</v>
      </c>
      <c r="AK386" s="96">
        <f t="shared" si="60"/>
        <v>1348</v>
      </c>
      <c r="AL386" s="96">
        <f t="shared" si="60"/>
        <v>1578</v>
      </c>
      <c r="AS386">
        <f t="shared" si="61"/>
        <v>1.2215105020110233E-2</v>
      </c>
    </row>
    <row r="387" spans="5:45" ht="18" thickBot="1">
      <c r="E387" s="206">
        <v>17851</v>
      </c>
      <c r="F387" s="206">
        <v>17900</v>
      </c>
      <c r="G387" s="205">
        <v>120</v>
      </c>
      <c r="H387" s="205">
        <v>392</v>
      </c>
      <c r="I387" s="205">
        <v>548</v>
      </c>
      <c r="J387" s="205">
        <v>555</v>
      </c>
      <c r="M387">
        <f t="shared" si="57"/>
        <v>17876</v>
      </c>
      <c r="N387">
        <f t="shared" si="58"/>
        <v>141</v>
      </c>
      <c r="O387">
        <f t="shared" si="58"/>
        <v>1021</v>
      </c>
      <c r="P387">
        <f t="shared" si="58"/>
        <v>1890</v>
      </c>
      <c r="Q387">
        <f t="shared" si="58"/>
        <v>2127</v>
      </c>
      <c r="AD387" t="b">
        <f t="shared" si="59"/>
        <v>0</v>
      </c>
      <c r="AE387" t="b">
        <f t="shared" si="59"/>
        <v>0</v>
      </c>
      <c r="AF387" t="b">
        <f t="shared" si="59"/>
        <v>0</v>
      </c>
      <c r="AG387" t="b">
        <f t="shared" si="59"/>
        <v>0</v>
      </c>
      <c r="AI387">
        <f t="shared" si="60"/>
        <v>21</v>
      </c>
      <c r="AJ387" s="96">
        <f t="shared" si="60"/>
        <v>629</v>
      </c>
      <c r="AK387" s="96">
        <f t="shared" si="60"/>
        <v>1342</v>
      </c>
      <c r="AL387" s="96">
        <f t="shared" si="60"/>
        <v>1572</v>
      </c>
      <c r="AS387">
        <f t="shared" si="61"/>
        <v>1.2243989314336599E-2</v>
      </c>
    </row>
    <row r="388" spans="5:45" ht="18" thickBot="1">
      <c r="E388" s="206">
        <v>17901</v>
      </c>
      <c r="F388" s="206">
        <v>17950</v>
      </c>
      <c r="G388" s="205">
        <v>120</v>
      </c>
      <c r="H388" s="205">
        <v>391</v>
      </c>
      <c r="I388" s="205">
        <v>546</v>
      </c>
      <c r="J388" s="205">
        <v>553</v>
      </c>
      <c r="M388">
        <f t="shared" si="57"/>
        <v>17926</v>
      </c>
      <c r="N388">
        <f t="shared" si="58"/>
        <v>140</v>
      </c>
      <c r="O388">
        <f t="shared" si="58"/>
        <v>1017</v>
      </c>
      <c r="P388">
        <f t="shared" si="58"/>
        <v>1883</v>
      </c>
      <c r="Q388">
        <f t="shared" si="58"/>
        <v>2118</v>
      </c>
      <c r="AD388" t="b">
        <f t="shared" si="59"/>
        <v>0</v>
      </c>
      <c r="AE388" t="b">
        <f t="shared" si="59"/>
        <v>0</v>
      </c>
      <c r="AF388" t="b">
        <f t="shared" si="59"/>
        <v>0</v>
      </c>
      <c r="AG388" t="b">
        <f t="shared" si="59"/>
        <v>0</v>
      </c>
      <c r="AI388">
        <f t="shared" si="60"/>
        <v>20</v>
      </c>
      <c r="AJ388" s="96">
        <f t="shared" si="60"/>
        <v>626</v>
      </c>
      <c r="AK388" s="96">
        <f t="shared" si="60"/>
        <v>1337</v>
      </c>
      <c r="AL388" s="96">
        <f t="shared" si="60"/>
        <v>1565</v>
      </c>
      <c r="AS388">
        <f t="shared" si="61"/>
        <v>1.2198728374981517E-2</v>
      </c>
    </row>
    <row r="389" spans="5:45" ht="18" thickBot="1">
      <c r="E389" s="206">
        <v>17951</v>
      </c>
      <c r="F389" s="206">
        <v>18000</v>
      </c>
      <c r="G389" s="205">
        <v>119</v>
      </c>
      <c r="H389" s="205">
        <v>389</v>
      </c>
      <c r="I389" s="205">
        <v>543</v>
      </c>
      <c r="J389" s="205">
        <v>551</v>
      </c>
      <c r="M389">
        <f t="shared" si="57"/>
        <v>17976</v>
      </c>
      <c r="N389">
        <f t="shared" si="58"/>
        <v>140</v>
      </c>
      <c r="O389">
        <f t="shared" si="58"/>
        <v>1013</v>
      </c>
      <c r="P389">
        <f t="shared" si="58"/>
        <v>1876</v>
      </c>
      <c r="Q389">
        <f t="shared" si="58"/>
        <v>2110</v>
      </c>
      <c r="AD389" t="b">
        <f t="shared" si="59"/>
        <v>0</v>
      </c>
      <c r="AE389" t="b">
        <f t="shared" si="59"/>
        <v>0</v>
      </c>
      <c r="AF389" t="b">
        <f t="shared" si="59"/>
        <v>0</v>
      </c>
      <c r="AG389" t="b">
        <f t="shared" si="59"/>
        <v>0</v>
      </c>
      <c r="AI389">
        <f t="shared" si="60"/>
        <v>21</v>
      </c>
      <c r="AJ389" s="96">
        <f t="shared" si="60"/>
        <v>624</v>
      </c>
      <c r="AK389" s="96">
        <f t="shared" si="60"/>
        <v>1333</v>
      </c>
      <c r="AL389" s="96">
        <f t="shared" si="60"/>
        <v>1559</v>
      </c>
      <c r="AS389">
        <f t="shared" si="61"/>
        <v>1.2227460223924572E-2</v>
      </c>
    </row>
    <row r="390" spans="5:45" ht="18" thickBot="1">
      <c r="E390" s="206">
        <v>18001</v>
      </c>
      <c r="F390" s="206">
        <v>18050</v>
      </c>
      <c r="G390" s="205">
        <v>119</v>
      </c>
      <c r="H390" s="205">
        <v>388</v>
      </c>
      <c r="I390" s="205">
        <v>541</v>
      </c>
      <c r="J390" s="205">
        <v>549</v>
      </c>
      <c r="M390">
        <f t="shared" si="57"/>
        <v>18026</v>
      </c>
      <c r="N390">
        <f t="shared" ref="N390:Q409" si="62">ROUND(IF($M390&lt;N$25,$M390*N$22,0)+IF($M390=N$25,N$24,0)+IF(AND($M390&gt;N$25,$M390&lt;=N$26),N$24 - (($M390-N$25)*N$23),0),0)</f>
        <v>139</v>
      </c>
      <c r="O390">
        <f t="shared" si="62"/>
        <v>1009</v>
      </c>
      <c r="P390">
        <f t="shared" si="62"/>
        <v>1869</v>
      </c>
      <c r="Q390">
        <f t="shared" si="62"/>
        <v>2102</v>
      </c>
      <c r="AD390" t="b">
        <f t="shared" si="59"/>
        <v>0</v>
      </c>
      <c r="AE390" t="b">
        <f t="shared" si="59"/>
        <v>0</v>
      </c>
      <c r="AF390" t="b">
        <f t="shared" si="59"/>
        <v>0</v>
      </c>
      <c r="AG390" t="b">
        <f t="shared" si="59"/>
        <v>0</v>
      </c>
      <c r="AI390">
        <f t="shared" si="60"/>
        <v>20</v>
      </c>
      <c r="AJ390" s="96">
        <f t="shared" si="60"/>
        <v>621</v>
      </c>
      <c r="AK390" s="96">
        <f t="shared" si="60"/>
        <v>1328</v>
      </c>
      <c r="AL390" s="96">
        <f t="shared" si="60"/>
        <v>1553</v>
      </c>
      <c r="AS390">
        <f t="shared" si="61"/>
        <v>1.2182592103331866E-2</v>
      </c>
    </row>
    <row r="391" spans="5:45" ht="18" thickBot="1">
      <c r="E391" s="206">
        <v>18051</v>
      </c>
      <c r="F391" s="206">
        <v>18100</v>
      </c>
      <c r="G391" s="205">
        <v>118</v>
      </c>
      <c r="H391" s="205">
        <v>386</v>
      </c>
      <c r="I391" s="205">
        <v>539</v>
      </c>
      <c r="J391" s="205">
        <v>546</v>
      </c>
      <c r="M391">
        <f t="shared" si="57"/>
        <v>18076</v>
      </c>
      <c r="N391">
        <f t="shared" si="62"/>
        <v>139</v>
      </c>
      <c r="O391">
        <f t="shared" si="62"/>
        <v>1005</v>
      </c>
      <c r="P391">
        <f t="shared" si="62"/>
        <v>1862</v>
      </c>
      <c r="Q391">
        <f t="shared" si="62"/>
        <v>2094</v>
      </c>
      <c r="AD391" t="b">
        <f t="shared" si="59"/>
        <v>0</v>
      </c>
      <c r="AE391" t="b">
        <f t="shared" si="59"/>
        <v>0</v>
      </c>
      <c r="AF391" t="b">
        <f t="shared" si="59"/>
        <v>0</v>
      </c>
      <c r="AG391" t="b">
        <f t="shared" si="59"/>
        <v>0</v>
      </c>
      <c r="AI391">
        <f t="shared" si="60"/>
        <v>21</v>
      </c>
      <c r="AJ391" s="96">
        <f t="shared" si="60"/>
        <v>619</v>
      </c>
      <c r="AK391" s="96">
        <f t="shared" si="60"/>
        <v>1323</v>
      </c>
      <c r="AL391" s="96">
        <f t="shared" si="60"/>
        <v>1548</v>
      </c>
      <c r="AS391">
        <f t="shared" si="61"/>
        <v>1.221117285756069E-2</v>
      </c>
    </row>
    <row r="392" spans="5:45" ht="18" thickBot="1">
      <c r="E392" s="206">
        <v>18101</v>
      </c>
      <c r="F392" s="206">
        <v>18150</v>
      </c>
      <c r="G392" s="205">
        <v>118</v>
      </c>
      <c r="H392" s="205">
        <v>385</v>
      </c>
      <c r="I392" s="205">
        <v>537</v>
      </c>
      <c r="J392" s="205">
        <v>544</v>
      </c>
      <c r="M392">
        <f t="shared" si="57"/>
        <v>18126</v>
      </c>
      <c r="N392">
        <f t="shared" si="62"/>
        <v>138</v>
      </c>
      <c r="O392">
        <f t="shared" si="62"/>
        <v>1001</v>
      </c>
      <c r="P392">
        <f t="shared" si="62"/>
        <v>1854</v>
      </c>
      <c r="Q392">
        <f t="shared" si="62"/>
        <v>2086</v>
      </c>
      <c r="AD392" t="b">
        <f t="shared" si="59"/>
        <v>0</v>
      </c>
      <c r="AE392" t="b">
        <f t="shared" si="59"/>
        <v>0</v>
      </c>
      <c r="AF392" t="b">
        <f t="shared" si="59"/>
        <v>0</v>
      </c>
      <c r="AG392" t="b">
        <f t="shared" si="59"/>
        <v>0</v>
      </c>
      <c r="AI392">
        <f t="shared" si="60"/>
        <v>20</v>
      </c>
      <c r="AJ392" s="96">
        <f t="shared" si="60"/>
        <v>616</v>
      </c>
      <c r="AK392" s="96">
        <f t="shared" si="60"/>
        <v>1317</v>
      </c>
      <c r="AL392" s="96">
        <f t="shared" si="60"/>
        <v>1542</v>
      </c>
      <c r="AS392">
        <f t="shared" si="61"/>
        <v>1.2166690951478945E-2</v>
      </c>
    </row>
    <row r="393" spans="5:45" ht="18" thickBot="1">
      <c r="E393" s="206">
        <v>18151</v>
      </c>
      <c r="F393" s="206">
        <v>18200</v>
      </c>
      <c r="G393" s="205">
        <v>118</v>
      </c>
      <c r="H393" s="205">
        <v>383</v>
      </c>
      <c r="I393" s="205">
        <v>535</v>
      </c>
      <c r="J393" s="205">
        <v>542</v>
      </c>
      <c r="M393">
        <f t="shared" si="57"/>
        <v>18176</v>
      </c>
      <c r="N393">
        <f t="shared" si="62"/>
        <v>138</v>
      </c>
      <c r="O393">
        <f t="shared" si="62"/>
        <v>997</v>
      </c>
      <c r="P393">
        <f t="shared" si="62"/>
        <v>1847</v>
      </c>
      <c r="Q393">
        <f t="shared" si="62"/>
        <v>2078</v>
      </c>
      <c r="AD393" t="b">
        <f t="shared" si="59"/>
        <v>0</v>
      </c>
      <c r="AE393" t="b">
        <f t="shared" si="59"/>
        <v>0</v>
      </c>
      <c r="AF393" t="b">
        <f t="shared" si="59"/>
        <v>0</v>
      </c>
      <c r="AG393" t="b">
        <f t="shared" si="59"/>
        <v>0</v>
      </c>
      <c r="AI393">
        <f t="shared" si="60"/>
        <v>20</v>
      </c>
      <c r="AJ393" s="96">
        <f t="shared" si="60"/>
        <v>614</v>
      </c>
      <c r="AK393" s="96">
        <f t="shared" si="60"/>
        <v>1312</v>
      </c>
      <c r="AL393" s="96">
        <f t="shared" si="60"/>
        <v>1536</v>
      </c>
      <c r="AS393">
        <f t="shared" si="61"/>
        <v>1.212253193960511E-2</v>
      </c>
    </row>
    <row r="394" spans="5:45" ht="18" thickBot="1">
      <c r="E394" s="206">
        <v>18201</v>
      </c>
      <c r="F394" s="206">
        <v>18250</v>
      </c>
      <c r="G394" s="205">
        <v>117</v>
      </c>
      <c r="H394" s="205">
        <v>382</v>
      </c>
      <c r="I394" s="205">
        <v>533</v>
      </c>
      <c r="J394" s="205">
        <v>540</v>
      </c>
      <c r="M394">
        <f t="shared" si="57"/>
        <v>18226</v>
      </c>
      <c r="N394">
        <f t="shared" si="62"/>
        <v>137</v>
      </c>
      <c r="O394">
        <f t="shared" si="62"/>
        <v>993</v>
      </c>
      <c r="P394">
        <f t="shared" si="62"/>
        <v>1840</v>
      </c>
      <c r="Q394">
        <f t="shared" si="62"/>
        <v>2070</v>
      </c>
      <c r="AD394" t="b">
        <f t="shared" si="59"/>
        <v>0</v>
      </c>
      <c r="AE394" t="b">
        <f t="shared" si="59"/>
        <v>0</v>
      </c>
      <c r="AF394" t="b">
        <f t="shared" si="59"/>
        <v>0</v>
      </c>
      <c r="AG394" t="b">
        <f t="shared" si="59"/>
        <v>0</v>
      </c>
      <c r="AI394">
        <f t="shared" si="60"/>
        <v>20</v>
      </c>
      <c r="AJ394" s="96">
        <f t="shared" si="60"/>
        <v>611</v>
      </c>
      <c r="AK394" s="96">
        <f t="shared" si="60"/>
        <v>1307</v>
      </c>
      <c r="AL394" s="96">
        <f t="shared" si="60"/>
        <v>1530</v>
      </c>
      <c r="AS394">
        <f t="shared" si="61"/>
        <v>1.2151019817734702E-2</v>
      </c>
    </row>
    <row r="395" spans="5:45" ht="18" thickBot="1">
      <c r="E395" s="206">
        <v>18251</v>
      </c>
      <c r="F395" s="206">
        <v>18300</v>
      </c>
      <c r="G395" s="205">
        <v>117</v>
      </c>
      <c r="H395" s="205">
        <v>380</v>
      </c>
      <c r="I395" s="205">
        <v>531</v>
      </c>
      <c r="J395" s="205">
        <v>538</v>
      </c>
      <c r="M395">
        <f t="shared" si="57"/>
        <v>18276</v>
      </c>
      <c r="N395">
        <f t="shared" si="62"/>
        <v>137</v>
      </c>
      <c r="O395">
        <f t="shared" si="62"/>
        <v>989</v>
      </c>
      <c r="P395">
        <f t="shared" si="62"/>
        <v>1833</v>
      </c>
      <c r="Q395">
        <f t="shared" si="62"/>
        <v>2062</v>
      </c>
      <c r="AD395" t="b">
        <f t="shared" si="59"/>
        <v>0</v>
      </c>
      <c r="AE395" t="b">
        <f t="shared" si="59"/>
        <v>0</v>
      </c>
      <c r="AF395" t="b">
        <f t="shared" si="59"/>
        <v>0</v>
      </c>
      <c r="AG395" t="b">
        <f t="shared" si="59"/>
        <v>0</v>
      </c>
      <c r="AI395">
        <f t="shared" si="60"/>
        <v>20</v>
      </c>
      <c r="AJ395" s="96">
        <f t="shared" si="60"/>
        <v>609</v>
      </c>
      <c r="AK395" s="96">
        <f t="shared" si="60"/>
        <v>1302</v>
      </c>
      <c r="AL395" s="96">
        <f t="shared" si="60"/>
        <v>1524</v>
      </c>
      <c r="AS395">
        <f t="shared" si="61"/>
        <v>1.2107235514557509E-2</v>
      </c>
    </row>
    <row r="396" spans="5:45" ht="18" thickBot="1">
      <c r="E396" s="206">
        <v>18301</v>
      </c>
      <c r="F396" s="206">
        <v>18350</v>
      </c>
      <c r="G396" s="205">
        <v>116</v>
      </c>
      <c r="H396" s="205">
        <v>379</v>
      </c>
      <c r="I396" s="205">
        <v>529</v>
      </c>
      <c r="J396" s="205">
        <v>536</v>
      </c>
      <c r="M396">
        <f t="shared" si="57"/>
        <v>18326</v>
      </c>
      <c r="N396">
        <f t="shared" si="62"/>
        <v>136</v>
      </c>
      <c r="O396">
        <f t="shared" si="62"/>
        <v>986</v>
      </c>
      <c r="P396">
        <f t="shared" si="62"/>
        <v>1825</v>
      </c>
      <c r="Q396">
        <f t="shared" si="62"/>
        <v>2053</v>
      </c>
      <c r="AD396" t="b">
        <f t="shared" si="59"/>
        <v>0</v>
      </c>
      <c r="AE396" t="b">
        <f t="shared" si="59"/>
        <v>0</v>
      </c>
      <c r="AF396" t="b">
        <f t="shared" si="59"/>
        <v>0</v>
      </c>
      <c r="AG396" t="b">
        <f t="shared" si="59"/>
        <v>0</v>
      </c>
      <c r="AI396">
        <f t="shared" si="60"/>
        <v>20</v>
      </c>
      <c r="AJ396" s="96">
        <f t="shared" si="60"/>
        <v>607</v>
      </c>
      <c r="AK396" s="96">
        <f t="shared" si="60"/>
        <v>1296</v>
      </c>
      <c r="AL396" s="96">
        <f t="shared" si="60"/>
        <v>1517</v>
      </c>
      <c r="AS396">
        <f t="shared" si="61"/>
        <v>1.2135573746948155E-2</v>
      </c>
    </row>
    <row r="397" spans="5:45" ht="18" thickBot="1">
      <c r="E397" s="206">
        <v>18351</v>
      </c>
      <c r="F397" s="206">
        <v>18400</v>
      </c>
      <c r="G397" s="205">
        <v>116</v>
      </c>
      <c r="H397" s="205">
        <v>377</v>
      </c>
      <c r="I397" s="205">
        <v>527</v>
      </c>
      <c r="J397" s="205">
        <v>534</v>
      </c>
      <c r="M397">
        <f t="shared" si="57"/>
        <v>18376</v>
      </c>
      <c r="N397">
        <f t="shared" si="62"/>
        <v>135</v>
      </c>
      <c r="O397">
        <f t="shared" si="62"/>
        <v>982</v>
      </c>
      <c r="P397">
        <f t="shared" si="62"/>
        <v>1818</v>
      </c>
      <c r="Q397">
        <f t="shared" si="62"/>
        <v>2045</v>
      </c>
      <c r="AD397" t="b">
        <f t="shared" si="59"/>
        <v>0</v>
      </c>
      <c r="AE397" t="b">
        <f t="shared" si="59"/>
        <v>0</v>
      </c>
      <c r="AF397" t="b">
        <f t="shared" si="59"/>
        <v>0</v>
      </c>
      <c r="AG397" t="b">
        <f t="shared" si="59"/>
        <v>0</v>
      </c>
      <c r="AI397">
        <f t="shared" si="60"/>
        <v>19</v>
      </c>
      <c r="AJ397" s="96">
        <f t="shared" si="60"/>
        <v>605</v>
      </c>
      <c r="AK397" s="96">
        <f t="shared" si="60"/>
        <v>1291</v>
      </c>
      <c r="AL397" s="96">
        <f t="shared" si="60"/>
        <v>1511</v>
      </c>
      <c r="AS397">
        <f t="shared" si="61"/>
        <v>1.2092157985117345E-2</v>
      </c>
    </row>
    <row r="398" spans="5:45" ht="18" thickBot="1">
      <c r="E398" s="206">
        <v>18401</v>
      </c>
      <c r="F398" s="206">
        <v>18450</v>
      </c>
      <c r="G398" s="205">
        <v>115</v>
      </c>
      <c r="H398" s="205">
        <v>376</v>
      </c>
      <c r="I398" s="205">
        <v>525</v>
      </c>
      <c r="J398" s="205">
        <v>532</v>
      </c>
      <c r="M398">
        <f t="shared" si="57"/>
        <v>18426</v>
      </c>
      <c r="N398">
        <f t="shared" si="62"/>
        <v>135</v>
      </c>
      <c r="O398">
        <f t="shared" si="62"/>
        <v>978</v>
      </c>
      <c r="P398">
        <f t="shared" si="62"/>
        <v>1811</v>
      </c>
      <c r="Q398">
        <f t="shared" si="62"/>
        <v>2037</v>
      </c>
      <c r="AD398" t="b">
        <f t="shared" si="59"/>
        <v>0</v>
      </c>
      <c r="AE398" t="b">
        <f t="shared" si="59"/>
        <v>0</v>
      </c>
      <c r="AF398" t="b">
        <f t="shared" si="59"/>
        <v>0</v>
      </c>
      <c r="AG398" t="b">
        <f t="shared" si="59"/>
        <v>0</v>
      </c>
      <c r="AI398">
        <f t="shared" si="60"/>
        <v>20</v>
      </c>
      <c r="AJ398" s="96">
        <f t="shared" si="60"/>
        <v>602</v>
      </c>
      <c r="AK398" s="96">
        <f t="shared" si="60"/>
        <v>1286</v>
      </c>
      <c r="AL398" s="96">
        <f t="shared" si="60"/>
        <v>1505</v>
      </c>
      <c r="AS398">
        <f t="shared" si="61"/>
        <v>1.212034792528162E-2</v>
      </c>
    </row>
    <row r="399" spans="5:45" ht="18" thickBot="1">
      <c r="E399" s="206">
        <v>18451</v>
      </c>
      <c r="F399" s="206">
        <v>18500</v>
      </c>
      <c r="G399" s="205">
        <v>115</v>
      </c>
      <c r="H399" s="205">
        <v>374</v>
      </c>
      <c r="I399" s="205">
        <v>522</v>
      </c>
      <c r="J399" s="205">
        <v>529</v>
      </c>
      <c r="M399">
        <f t="shared" si="57"/>
        <v>18476</v>
      </c>
      <c r="N399">
        <f t="shared" si="62"/>
        <v>134</v>
      </c>
      <c r="O399">
        <f t="shared" si="62"/>
        <v>974</v>
      </c>
      <c r="P399">
        <f t="shared" si="62"/>
        <v>1804</v>
      </c>
      <c r="Q399">
        <f t="shared" si="62"/>
        <v>2029</v>
      </c>
      <c r="AD399" t="b">
        <f t="shared" si="59"/>
        <v>0</v>
      </c>
      <c r="AE399" t="b">
        <f t="shared" si="59"/>
        <v>0</v>
      </c>
      <c r="AF399" t="b">
        <f t="shared" si="59"/>
        <v>0</v>
      </c>
      <c r="AG399" t="b">
        <f t="shared" si="59"/>
        <v>0</v>
      </c>
      <c r="AI399">
        <f t="shared" si="60"/>
        <v>19</v>
      </c>
      <c r="AJ399" s="96">
        <f t="shared" si="60"/>
        <v>600</v>
      </c>
      <c r="AK399" s="96">
        <f t="shared" si="60"/>
        <v>1282</v>
      </c>
      <c r="AL399" s="96">
        <f t="shared" si="60"/>
        <v>1500</v>
      </c>
      <c r="AS399">
        <f t="shared" si="61"/>
        <v>1.2077294685990338E-2</v>
      </c>
    </row>
    <row r="400" spans="5:45" ht="18" thickBot="1">
      <c r="E400" s="206">
        <v>18501</v>
      </c>
      <c r="F400" s="206">
        <v>18550</v>
      </c>
      <c r="G400" s="205">
        <v>114</v>
      </c>
      <c r="H400" s="205">
        <v>373</v>
      </c>
      <c r="I400" s="205">
        <v>520</v>
      </c>
      <c r="J400" s="205">
        <v>527</v>
      </c>
      <c r="M400">
        <f t="shared" si="57"/>
        <v>18526</v>
      </c>
      <c r="N400">
        <f t="shared" si="62"/>
        <v>134</v>
      </c>
      <c r="O400">
        <f t="shared" si="62"/>
        <v>970</v>
      </c>
      <c r="P400">
        <f t="shared" si="62"/>
        <v>1796</v>
      </c>
      <c r="Q400">
        <f t="shared" si="62"/>
        <v>2021</v>
      </c>
      <c r="AD400" t="b">
        <f t="shared" si="59"/>
        <v>0</v>
      </c>
      <c r="AE400" t="b">
        <f t="shared" si="59"/>
        <v>0</v>
      </c>
      <c r="AF400" t="b">
        <f t="shared" si="59"/>
        <v>0</v>
      </c>
      <c r="AG400" t="b">
        <f t="shared" si="59"/>
        <v>0</v>
      </c>
      <c r="AI400">
        <f t="shared" si="60"/>
        <v>20</v>
      </c>
      <c r="AJ400" s="96">
        <f t="shared" si="60"/>
        <v>597</v>
      </c>
      <c r="AK400" s="96">
        <f t="shared" si="60"/>
        <v>1276</v>
      </c>
      <c r="AL400" s="96">
        <f t="shared" si="60"/>
        <v>1494</v>
      </c>
      <c r="AS400">
        <f t="shared" si="61"/>
        <v>1.2105337675208834E-2</v>
      </c>
    </row>
    <row r="401" spans="5:45" ht="18" thickBot="1">
      <c r="E401" s="206">
        <v>18551</v>
      </c>
      <c r="F401" s="206">
        <v>18600</v>
      </c>
      <c r="G401" s="205">
        <v>114</v>
      </c>
      <c r="H401" s="205">
        <v>371</v>
      </c>
      <c r="I401" s="205">
        <v>518</v>
      </c>
      <c r="J401" s="205">
        <v>525</v>
      </c>
      <c r="M401">
        <f t="shared" si="57"/>
        <v>18576</v>
      </c>
      <c r="N401">
        <f t="shared" si="62"/>
        <v>133</v>
      </c>
      <c r="O401">
        <f t="shared" si="62"/>
        <v>966</v>
      </c>
      <c r="P401">
        <f t="shared" si="62"/>
        <v>1789</v>
      </c>
      <c r="Q401">
        <f t="shared" si="62"/>
        <v>2013</v>
      </c>
      <c r="AD401" t="b">
        <f t="shared" si="59"/>
        <v>0</v>
      </c>
      <c r="AE401" t="b">
        <f t="shared" si="59"/>
        <v>0</v>
      </c>
      <c r="AF401" t="b">
        <f t="shared" si="59"/>
        <v>0</v>
      </c>
      <c r="AG401" t="b">
        <f t="shared" si="59"/>
        <v>0</v>
      </c>
      <c r="AI401">
        <f t="shared" si="60"/>
        <v>19</v>
      </c>
      <c r="AJ401" s="96">
        <f t="shared" si="60"/>
        <v>595</v>
      </c>
      <c r="AK401" s="96">
        <f t="shared" si="60"/>
        <v>1271</v>
      </c>
      <c r="AL401" s="96">
        <f t="shared" si="60"/>
        <v>1488</v>
      </c>
      <c r="AS401">
        <f t="shared" si="61"/>
        <v>1.2062641083521444E-2</v>
      </c>
    </row>
    <row r="402" spans="5:45" ht="18" thickBot="1">
      <c r="E402" s="206">
        <v>18601</v>
      </c>
      <c r="F402" s="206">
        <v>18650</v>
      </c>
      <c r="G402" s="205">
        <v>113</v>
      </c>
      <c r="H402" s="205">
        <v>370</v>
      </c>
      <c r="I402" s="205">
        <v>516</v>
      </c>
      <c r="J402" s="205">
        <v>523</v>
      </c>
      <c r="M402">
        <f t="shared" si="57"/>
        <v>18626</v>
      </c>
      <c r="N402">
        <f t="shared" si="62"/>
        <v>133</v>
      </c>
      <c r="O402">
        <f t="shared" si="62"/>
        <v>962</v>
      </c>
      <c r="P402">
        <f t="shared" si="62"/>
        <v>1782</v>
      </c>
      <c r="Q402">
        <f t="shared" si="62"/>
        <v>2005</v>
      </c>
      <c r="AD402" t="b">
        <f t="shared" si="59"/>
        <v>0</v>
      </c>
      <c r="AE402" t="b">
        <f t="shared" si="59"/>
        <v>0</v>
      </c>
      <c r="AF402" t="b">
        <f t="shared" si="59"/>
        <v>0</v>
      </c>
      <c r="AG402" t="b">
        <f t="shared" si="59"/>
        <v>0</v>
      </c>
      <c r="AI402">
        <f t="shared" si="60"/>
        <v>20</v>
      </c>
      <c r="AJ402" s="96">
        <f t="shared" si="60"/>
        <v>592</v>
      </c>
      <c r="AK402" s="96">
        <f t="shared" si="60"/>
        <v>1266</v>
      </c>
      <c r="AL402" s="96">
        <f t="shared" si="60"/>
        <v>1482</v>
      </c>
      <c r="AS402">
        <f t="shared" si="61"/>
        <v>1.2090538450724027E-2</v>
      </c>
    </row>
    <row r="403" spans="5:45" ht="18" thickBot="1">
      <c r="E403" s="206">
        <v>18651</v>
      </c>
      <c r="F403" s="206">
        <v>18700</v>
      </c>
      <c r="G403" s="205">
        <v>113</v>
      </c>
      <c r="H403" s="205">
        <v>368</v>
      </c>
      <c r="I403" s="205">
        <v>514</v>
      </c>
      <c r="J403" s="205">
        <v>521</v>
      </c>
      <c r="M403">
        <f t="shared" si="57"/>
        <v>18676</v>
      </c>
      <c r="N403">
        <f t="shared" si="62"/>
        <v>132</v>
      </c>
      <c r="O403">
        <f t="shared" si="62"/>
        <v>958</v>
      </c>
      <c r="P403">
        <f t="shared" si="62"/>
        <v>1775</v>
      </c>
      <c r="Q403">
        <f t="shared" si="62"/>
        <v>1997</v>
      </c>
      <c r="AD403" t="b">
        <f t="shared" si="59"/>
        <v>0</v>
      </c>
      <c r="AE403" t="b">
        <f t="shared" si="59"/>
        <v>0</v>
      </c>
      <c r="AF403" t="b">
        <f t="shared" si="59"/>
        <v>0</v>
      </c>
      <c r="AG403" t="b">
        <f t="shared" si="59"/>
        <v>0</v>
      </c>
      <c r="AI403">
        <f t="shared" si="60"/>
        <v>19</v>
      </c>
      <c r="AJ403" s="96">
        <f t="shared" si="60"/>
        <v>590</v>
      </c>
      <c r="AK403" s="96">
        <f t="shared" si="60"/>
        <v>1261</v>
      </c>
      <c r="AL403" s="96">
        <f t="shared" si="60"/>
        <v>1476</v>
      </c>
      <c r="AS403">
        <f t="shared" si="61"/>
        <v>1.2048192771084338E-2</v>
      </c>
    </row>
    <row r="404" spans="5:45" ht="18" thickBot="1">
      <c r="E404" s="206">
        <v>18701</v>
      </c>
      <c r="F404" s="206">
        <v>18750</v>
      </c>
      <c r="G404" s="205">
        <v>112</v>
      </c>
      <c r="H404" s="205">
        <v>367</v>
      </c>
      <c r="I404" s="205">
        <v>512</v>
      </c>
      <c r="J404" s="205">
        <v>519</v>
      </c>
      <c r="M404">
        <f t="shared" si="57"/>
        <v>18726</v>
      </c>
      <c r="N404">
        <f t="shared" si="62"/>
        <v>132</v>
      </c>
      <c r="O404">
        <f t="shared" si="62"/>
        <v>954</v>
      </c>
      <c r="P404">
        <f t="shared" si="62"/>
        <v>1768</v>
      </c>
      <c r="Q404">
        <f t="shared" si="62"/>
        <v>1988</v>
      </c>
      <c r="AD404" t="b">
        <f t="shared" si="59"/>
        <v>0</v>
      </c>
      <c r="AE404" t="b">
        <f t="shared" si="59"/>
        <v>0</v>
      </c>
      <c r="AF404" t="b">
        <f t="shared" si="59"/>
        <v>0</v>
      </c>
      <c r="AG404" t="b">
        <f t="shared" si="59"/>
        <v>0</v>
      </c>
      <c r="AI404">
        <f t="shared" si="60"/>
        <v>20</v>
      </c>
      <c r="AJ404" s="96">
        <f t="shared" si="60"/>
        <v>587</v>
      </c>
      <c r="AK404" s="96">
        <f t="shared" si="60"/>
        <v>1256</v>
      </c>
      <c r="AL404" s="96">
        <f t="shared" si="60"/>
        <v>1469</v>
      </c>
      <c r="AS404">
        <f t="shared" si="61"/>
        <v>1.207594583275164E-2</v>
      </c>
    </row>
    <row r="405" spans="5:45" ht="18" thickBot="1">
      <c r="E405" s="206">
        <v>18751</v>
      </c>
      <c r="F405" s="206">
        <v>18800</v>
      </c>
      <c r="G405" s="205">
        <v>112</v>
      </c>
      <c r="H405" s="205">
        <v>365</v>
      </c>
      <c r="I405" s="205">
        <v>510</v>
      </c>
      <c r="J405" s="205">
        <v>517</v>
      </c>
      <c r="M405">
        <f t="shared" si="57"/>
        <v>18776</v>
      </c>
      <c r="N405">
        <f t="shared" si="62"/>
        <v>131</v>
      </c>
      <c r="O405">
        <f t="shared" si="62"/>
        <v>950</v>
      </c>
      <c r="P405">
        <f t="shared" si="62"/>
        <v>1760</v>
      </c>
      <c r="Q405">
        <f t="shared" si="62"/>
        <v>1980</v>
      </c>
      <c r="AD405" t="b">
        <f t="shared" si="59"/>
        <v>0</v>
      </c>
      <c r="AE405" t="b">
        <f t="shared" si="59"/>
        <v>0</v>
      </c>
      <c r="AF405" t="b">
        <f t="shared" si="59"/>
        <v>0</v>
      </c>
      <c r="AG405" t="b">
        <f t="shared" si="59"/>
        <v>0</v>
      </c>
      <c r="AI405">
        <f t="shared" si="60"/>
        <v>19</v>
      </c>
      <c r="AJ405" s="96">
        <f t="shared" si="60"/>
        <v>585</v>
      </c>
      <c r="AK405" s="96">
        <f t="shared" si="60"/>
        <v>1250</v>
      </c>
      <c r="AL405" s="96">
        <f t="shared" si="60"/>
        <v>1463</v>
      </c>
      <c r="AS405">
        <f t="shared" si="61"/>
        <v>1.2033945464663328E-2</v>
      </c>
    </row>
    <row r="406" spans="5:45" ht="18" thickBot="1">
      <c r="E406" s="206">
        <v>18801</v>
      </c>
      <c r="F406" s="206">
        <v>18850</v>
      </c>
      <c r="G406" s="205">
        <v>112</v>
      </c>
      <c r="H406" s="205">
        <v>364</v>
      </c>
      <c r="I406" s="205">
        <v>508</v>
      </c>
      <c r="J406" s="205">
        <v>515</v>
      </c>
      <c r="M406">
        <f t="shared" si="57"/>
        <v>18826</v>
      </c>
      <c r="N406">
        <f t="shared" si="62"/>
        <v>131</v>
      </c>
      <c r="O406">
        <f t="shared" si="62"/>
        <v>947</v>
      </c>
      <c r="P406">
        <f t="shared" si="62"/>
        <v>1753</v>
      </c>
      <c r="Q406">
        <f t="shared" si="62"/>
        <v>1972</v>
      </c>
      <c r="AD406" t="b">
        <f t="shared" si="59"/>
        <v>0</v>
      </c>
      <c r="AE406" t="b">
        <f t="shared" si="59"/>
        <v>0</v>
      </c>
      <c r="AF406" t="b">
        <f t="shared" si="59"/>
        <v>0</v>
      </c>
      <c r="AG406" t="b">
        <f t="shared" si="59"/>
        <v>0</v>
      </c>
      <c r="AI406">
        <f t="shared" si="60"/>
        <v>19</v>
      </c>
      <c r="AJ406" s="96">
        <f t="shared" si="60"/>
        <v>583</v>
      </c>
      <c r="AK406" s="96">
        <f t="shared" si="60"/>
        <v>1245</v>
      </c>
      <c r="AL406" s="96">
        <f t="shared" si="60"/>
        <v>1457</v>
      </c>
      <c r="AS406">
        <f t="shared" si="61"/>
        <v>1.1992236240122002E-2</v>
      </c>
    </row>
    <row r="407" spans="5:45" ht="18" thickBot="1">
      <c r="E407" s="206">
        <v>18851</v>
      </c>
      <c r="F407" s="206">
        <v>18900</v>
      </c>
      <c r="G407" s="205">
        <v>111</v>
      </c>
      <c r="H407" s="205">
        <v>362</v>
      </c>
      <c r="I407" s="205">
        <v>506</v>
      </c>
      <c r="J407" s="205">
        <v>512</v>
      </c>
      <c r="M407">
        <f t="shared" si="57"/>
        <v>18876</v>
      </c>
      <c r="N407">
        <f t="shared" si="62"/>
        <v>130</v>
      </c>
      <c r="O407">
        <f t="shared" si="62"/>
        <v>943</v>
      </c>
      <c r="P407">
        <f t="shared" si="62"/>
        <v>1746</v>
      </c>
      <c r="Q407">
        <f t="shared" si="62"/>
        <v>1964</v>
      </c>
      <c r="AD407" t="b">
        <f t="shared" si="59"/>
        <v>0</v>
      </c>
      <c r="AE407" t="b">
        <f t="shared" si="59"/>
        <v>0</v>
      </c>
      <c r="AF407" t="b">
        <f t="shared" si="59"/>
        <v>0</v>
      </c>
      <c r="AG407" t="b">
        <f t="shared" si="59"/>
        <v>0</v>
      </c>
      <c r="AI407">
        <f t="shared" si="60"/>
        <v>19</v>
      </c>
      <c r="AJ407" s="96">
        <f t="shared" si="60"/>
        <v>581</v>
      </c>
      <c r="AK407" s="96">
        <f t="shared" si="60"/>
        <v>1240</v>
      </c>
      <c r="AL407" s="96">
        <f t="shared" si="60"/>
        <v>1452</v>
      </c>
      <c r="AS407">
        <f t="shared" si="61"/>
        <v>1.2019894998618403E-2</v>
      </c>
    </row>
    <row r="408" spans="5:45" ht="18" thickBot="1">
      <c r="E408" s="206">
        <v>18901</v>
      </c>
      <c r="F408" s="206">
        <v>18950</v>
      </c>
      <c r="G408" s="205">
        <v>111</v>
      </c>
      <c r="H408" s="205">
        <v>361</v>
      </c>
      <c r="I408" s="205">
        <v>504</v>
      </c>
      <c r="J408" s="205">
        <v>510</v>
      </c>
      <c r="M408">
        <f t="shared" si="57"/>
        <v>18926</v>
      </c>
      <c r="N408">
        <f t="shared" si="62"/>
        <v>130</v>
      </c>
      <c r="O408">
        <f t="shared" si="62"/>
        <v>939</v>
      </c>
      <c r="P408">
        <f t="shared" si="62"/>
        <v>1739</v>
      </c>
      <c r="Q408">
        <f t="shared" si="62"/>
        <v>1956</v>
      </c>
      <c r="AD408" t="b">
        <f t="shared" si="59"/>
        <v>0</v>
      </c>
      <c r="AE408" t="b">
        <f t="shared" si="59"/>
        <v>0</v>
      </c>
      <c r="AF408" t="b">
        <f t="shared" si="59"/>
        <v>0</v>
      </c>
      <c r="AG408" t="b">
        <f t="shared" si="59"/>
        <v>0</v>
      </c>
      <c r="AI408">
        <f t="shared" si="60"/>
        <v>19</v>
      </c>
      <c r="AJ408" s="96">
        <f t="shared" si="60"/>
        <v>578</v>
      </c>
      <c r="AK408" s="96">
        <f t="shared" si="60"/>
        <v>1235</v>
      </c>
      <c r="AL408" s="96">
        <f t="shared" si="60"/>
        <v>1446</v>
      </c>
      <c r="AS408">
        <f t="shared" si="61"/>
        <v>1.1978521272201569E-2</v>
      </c>
    </row>
    <row r="409" spans="5:45" ht="18" thickBot="1">
      <c r="E409" s="206">
        <v>18951</v>
      </c>
      <c r="F409" s="206">
        <v>19000</v>
      </c>
      <c r="G409" s="205">
        <v>110</v>
      </c>
      <c r="H409" s="205">
        <v>359</v>
      </c>
      <c r="I409" s="205">
        <v>501</v>
      </c>
      <c r="J409" s="205">
        <v>508</v>
      </c>
      <c r="M409">
        <f t="shared" si="57"/>
        <v>18976</v>
      </c>
      <c r="N409">
        <f t="shared" si="62"/>
        <v>129</v>
      </c>
      <c r="O409">
        <f t="shared" si="62"/>
        <v>935</v>
      </c>
      <c r="P409">
        <f t="shared" si="62"/>
        <v>1731</v>
      </c>
      <c r="Q409">
        <f t="shared" si="62"/>
        <v>1948</v>
      </c>
      <c r="AD409" t="b">
        <f t="shared" si="59"/>
        <v>0</v>
      </c>
      <c r="AE409" t="b">
        <f t="shared" si="59"/>
        <v>0</v>
      </c>
      <c r="AF409" t="b">
        <f t="shared" si="59"/>
        <v>0</v>
      </c>
      <c r="AG409" t="b">
        <f t="shared" si="59"/>
        <v>0</v>
      </c>
      <c r="AI409">
        <f t="shared" si="60"/>
        <v>19</v>
      </c>
      <c r="AJ409" s="96">
        <f t="shared" si="60"/>
        <v>576</v>
      </c>
      <c r="AK409" s="96">
        <f t="shared" si="60"/>
        <v>1230</v>
      </c>
      <c r="AL409" s="96">
        <f t="shared" si="60"/>
        <v>1440</v>
      </c>
      <c r="AS409">
        <f t="shared" si="61"/>
        <v>1.2006037321624589E-2</v>
      </c>
    </row>
    <row r="410" spans="5:45" ht="18" thickBot="1">
      <c r="E410" s="206">
        <v>19001</v>
      </c>
      <c r="F410" s="206">
        <v>19050</v>
      </c>
      <c r="G410" s="205">
        <v>110</v>
      </c>
      <c r="H410" s="205">
        <v>358</v>
      </c>
      <c r="I410" s="205">
        <v>499</v>
      </c>
      <c r="J410" s="205">
        <v>506</v>
      </c>
      <c r="M410">
        <f t="shared" si="57"/>
        <v>19026</v>
      </c>
      <c r="N410">
        <f t="shared" ref="N410:Q429" si="63">ROUND(IF($M410&lt;N$25,$M410*N$22,0)+IF($M410=N$25,N$24,0)+IF(AND($M410&gt;N$25,$M410&lt;=N$26),N$24 - (($M410-N$25)*N$23),0),0)</f>
        <v>129</v>
      </c>
      <c r="O410">
        <f t="shared" si="63"/>
        <v>931</v>
      </c>
      <c r="P410">
        <f t="shared" si="63"/>
        <v>1724</v>
      </c>
      <c r="Q410">
        <f t="shared" si="63"/>
        <v>1940</v>
      </c>
      <c r="AD410" t="b">
        <f t="shared" si="59"/>
        <v>0</v>
      </c>
      <c r="AE410" t="b">
        <f t="shared" si="59"/>
        <v>0</v>
      </c>
      <c r="AF410" t="b">
        <f t="shared" si="59"/>
        <v>0</v>
      </c>
      <c r="AG410" t="b">
        <f t="shared" si="59"/>
        <v>0</v>
      </c>
      <c r="AI410">
        <f t="shared" si="60"/>
        <v>19</v>
      </c>
      <c r="AJ410" s="96">
        <f t="shared" si="60"/>
        <v>573</v>
      </c>
      <c r="AK410" s="96">
        <f t="shared" si="60"/>
        <v>1225</v>
      </c>
      <c r="AL410" s="96">
        <f t="shared" si="60"/>
        <v>1434</v>
      </c>
      <c r="AS410">
        <f t="shared" si="61"/>
        <v>1.1964993846574594E-2</v>
      </c>
    </row>
    <row r="411" spans="5:45" ht="18" thickBot="1">
      <c r="E411" s="206">
        <v>19051</v>
      </c>
      <c r="F411" s="206">
        <v>19100</v>
      </c>
      <c r="G411" s="205">
        <v>109</v>
      </c>
      <c r="H411" s="205">
        <v>356</v>
      </c>
      <c r="I411" s="205">
        <v>497</v>
      </c>
      <c r="J411" s="205">
        <v>504</v>
      </c>
      <c r="M411">
        <f t="shared" si="57"/>
        <v>19076</v>
      </c>
      <c r="N411">
        <f t="shared" si="63"/>
        <v>128</v>
      </c>
      <c r="O411">
        <f t="shared" si="63"/>
        <v>927</v>
      </c>
      <c r="P411">
        <f t="shared" si="63"/>
        <v>1717</v>
      </c>
      <c r="Q411">
        <f t="shared" si="63"/>
        <v>1931</v>
      </c>
      <c r="AD411" t="b">
        <f t="shared" si="59"/>
        <v>0</v>
      </c>
      <c r="AE411" t="b">
        <f t="shared" si="59"/>
        <v>0</v>
      </c>
      <c r="AF411" t="b">
        <f t="shared" si="59"/>
        <v>0</v>
      </c>
      <c r="AG411" t="b">
        <f t="shared" si="59"/>
        <v>0</v>
      </c>
      <c r="AI411">
        <f t="shared" si="60"/>
        <v>19</v>
      </c>
      <c r="AJ411" s="96">
        <f t="shared" si="60"/>
        <v>571</v>
      </c>
      <c r="AK411" s="96">
        <f t="shared" si="60"/>
        <v>1220</v>
      </c>
      <c r="AL411" s="96">
        <f t="shared" si="60"/>
        <v>1427</v>
      </c>
      <c r="AS411">
        <f t="shared" si="61"/>
        <v>1.1992368492777324E-2</v>
      </c>
    </row>
    <row r="412" spans="5:45" ht="18" thickBot="1">
      <c r="E412" s="206">
        <v>19101</v>
      </c>
      <c r="F412" s="206">
        <v>19150</v>
      </c>
      <c r="G412" s="205">
        <v>109</v>
      </c>
      <c r="H412" s="205">
        <v>355</v>
      </c>
      <c r="I412" s="205">
        <v>495</v>
      </c>
      <c r="J412" s="205">
        <v>502</v>
      </c>
      <c r="M412">
        <f t="shared" si="57"/>
        <v>19126</v>
      </c>
      <c r="N412">
        <f t="shared" si="63"/>
        <v>127</v>
      </c>
      <c r="O412">
        <f t="shared" si="63"/>
        <v>923</v>
      </c>
      <c r="P412">
        <f t="shared" si="63"/>
        <v>1710</v>
      </c>
      <c r="Q412">
        <f t="shared" si="63"/>
        <v>1923</v>
      </c>
      <c r="AD412" t="b">
        <f t="shared" si="59"/>
        <v>0</v>
      </c>
      <c r="AE412" t="b">
        <f t="shared" si="59"/>
        <v>0</v>
      </c>
      <c r="AF412" t="b">
        <f t="shared" si="59"/>
        <v>0</v>
      </c>
      <c r="AG412" t="b">
        <f t="shared" si="59"/>
        <v>0</v>
      </c>
      <c r="AI412">
        <f t="shared" si="60"/>
        <v>18</v>
      </c>
      <c r="AJ412" s="96">
        <f t="shared" si="60"/>
        <v>568</v>
      </c>
      <c r="AK412" s="96">
        <f t="shared" si="60"/>
        <v>1215</v>
      </c>
      <c r="AL412" s="96">
        <f t="shared" si="60"/>
        <v>1421</v>
      </c>
      <c r="AS412">
        <f t="shared" si="61"/>
        <v>1.1951650142604917E-2</v>
      </c>
    </row>
    <row r="413" spans="5:45" ht="18" thickBot="1">
      <c r="E413" s="206">
        <v>19151</v>
      </c>
      <c r="F413" s="206">
        <v>19200</v>
      </c>
      <c r="G413" s="205">
        <v>108</v>
      </c>
      <c r="H413" s="205">
        <v>353</v>
      </c>
      <c r="I413" s="205">
        <v>493</v>
      </c>
      <c r="J413" s="205">
        <v>500</v>
      </c>
      <c r="M413">
        <f t="shared" si="57"/>
        <v>19176</v>
      </c>
      <c r="N413">
        <f t="shared" si="63"/>
        <v>127</v>
      </c>
      <c r="O413">
        <f t="shared" si="63"/>
        <v>919</v>
      </c>
      <c r="P413">
        <f t="shared" si="63"/>
        <v>1703</v>
      </c>
      <c r="Q413">
        <f t="shared" si="63"/>
        <v>1915</v>
      </c>
      <c r="AD413" t="b">
        <f t="shared" si="59"/>
        <v>0</v>
      </c>
      <c r="AE413" t="b">
        <f t="shared" si="59"/>
        <v>0</v>
      </c>
      <c r="AF413" t="b">
        <f t="shared" si="59"/>
        <v>0</v>
      </c>
      <c r="AG413" t="b">
        <f t="shared" si="59"/>
        <v>0</v>
      </c>
      <c r="AI413">
        <f t="shared" si="60"/>
        <v>19</v>
      </c>
      <c r="AJ413" s="96">
        <f t="shared" si="60"/>
        <v>566</v>
      </c>
      <c r="AK413" s="96">
        <f t="shared" si="60"/>
        <v>1210</v>
      </c>
      <c r="AL413" s="96">
        <f t="shared" si="60"/>
        <v>1415</v>
      </c>
      <c r="AS413">
        <f t="shared" si="61"/>
        <v>1.1978884677855982E-2</v>
      </c>
    </row>
    <row r="414" spans="5:45" ht="18" thickBot="1">
      <c r="E414" s="206">
        <v>19201</v>
      </c>
      <c r="F414" s="206">
        <v>19250</v>
      </c>
      <c r="G414" s="205">
        <v>108</v>
      </c>
      <c r="H414" s="205">
        <v>352</v>
      </c>
      <c r="I414" s="205">
        <v>491</v>
      </c>
      <c r="J414" s="205">
        <v>498</v>
      </c>
      <c r="M414">
        <f t="shared" si="57"/>
        <v>19226</v>
      </c>
      <c r="N414">
        <f t="shared" si="63"/>
        <v>126</v>
      </c>
      <c r="O414">
        <f t="shared" si="63"/>
        <v>915</v>
      </c>
      <c r="P414">
        <f t="shared" si="63"/>
        <v>1695</v>
      </c>
      <c r="Q414">
        <f t="shared" si="63"/>
        <v>1907</v>
      </c>
      <c r="AD414" t="b">
        <f t="shared" si="59"/>
        <v>0</v>
      </c>
      <c r="AE414" t="b">
        <f t="shared" si="59"/>
        <v>0</v>
      </c>
      <c r="AF414" t="b">
        <f t="shared" si="59"/>
        <v>0</v>
      </c>
      <c r="AG414" t="b">
        <f t="shared" si="59"/>
        <v>0</v>
      </c>
      <c r="AI414">
        <f t="shared" si="60"/>
        <v>18</v>
      </c>
      <c r="AJ414" s="96">
        <f t="shared" si="60"/>
        <v>563</v>
      </c>
      <c r="AK414" s="96">
        <f t="shared" si="60"/>
        <v>1204</v>
      </c>
      <c r="AL414" s="96">
        <f t="shared" si="60"/>
        <v>1409</v>
      </c>
      <c r="AS414">
        <f t="shared" si="61"/>
        <v>1.1938486442735735E-2</v>
      </c>
    </row>
    <row r="415" spans="5:45" ht="18" thickBot="1">
      <c r="E415" s="206">
        <v>19251</v>
      </c>
      <c r="F415" s="206">
        <v>19300</v>
      </c>
      <c r="G415" s="205">
        <v>107</v>
      </c>
      <c r="H415" s="205">
        <v>350</v>
      </c>
      <c r="I415" s="205">
        <v>489</v>
      </c>
      <c r="J415" s="205">
        <v>495</v>
      </c>
      <c r="M415">
        <f t="shared" ref="M415:M478" si="64">ROUND(AVERAGE(E415:F415),0)</f>
        <v>19276</v>
      </c>
      <c r="N415">
        <f t="shared" si="63"/>
        <v>126</v>
      </c>
      <c r="O415">
        <f t="shared" si="63"/>
        <v>911</v>
      </c>
      <c r="P415">
        <f t="shared" si="63"/>
        <v>1688</v>
      </c>
      <c r="Q415">
        <f t="shared" si="63"/>
        <v>1899</v>
      </c>
      <c r="AD415" t="b">
        <f t="shared" si="59"/>
        <v>0</v>
      </c>
      <c r="AE415" t="b">
        <f t="shared" si="59"/>
        <v>0</v>
      </c>
      <c r="AF415" t="b">
        <f t="shared" si="59"/>
        <v>0</v>
      </c>
      <c r="AG415" t="b">
        <f t="shared" si="59"/>
        <v>0</v>
      </c>
      <c r="AI415">
        <f t="shared" si="60"/>
        <v>19</v>
      </c>
      <c r="AJ415" s="96">
        <f t="shared" si="60"/>
        <v>561</v>
      </c>
      <c r="AK415" s="96">
        <f t="shared" si="60"/>
        <v>1199</v>
      </c>
      <c r="AL415" s="96">
        <f t="shared" si="60"/>
        <v>1404</v>
      </c>
      <c r="AS415">
        <f t="shared" si="61"/>
        <v>1.1965582145738101E-2</v>
      </c>
    </row>
    <row r="416" spans="5:45" ht="18" thickBot="1">
      <c r="E416" s="206">
        <v>19301</v>
      </c>
      <c r="F416" s="206">
        <v>19350</v>
      </c>
      <c r="G416" s="205">
        <v>107</v>
      </c>
      <c r="H416" s="205">
        <v>349</v>
      </c>
      <c r="I416" s="205">
        <v>487</v>
      </c>
      <c r="J416" s="205">
        <v>493</v>
      </c>
      <c r="M416">
        <f t="shared" si="64"/>
        <v>19326</v>
      </c>
      <c r="N416">
        <f t="shared" si="63"/>
        <v>125</v>
      </c>
      <c r="O416">
        <f t="shared" si="63"/>
        <v>908</v>
      </c>
      <c r="P416">
        <f t="shared" si="63"/>
        <v>1681</v>
      </c>
      <c r="Q416">
        <f t="shared" si="63"/>
        <v>1891</v>
      </c>
      <c r="AD416" t="b">
        <f t="shared" si="59"/>
        <v>0</v>
      </c>
      <c r="AE416" t="b">
        <f t="shared" si="59"/>
        <v>0</v>
      </c>
      <c r="AF416" t="b">
        <f t="shared" si="59"/>
        <v>0</v>
      </c>
      <c r="AG416" t="b">
        <f t="shared" si="59"/>
        <v>0</v>
      </c>
      <c r="AI416">
        <f t="shared" si="60"/>
        <v>18</v>
      </c>
      <c r="AJ416" s="96">
        <f t="shared" si="60"/>
        <v>559</v>
      </c>
      <c r="AK416" s="96">
        <f t="shared" si="60"/>
        <v>1194</v>
      </c>
      <c r="AL416" s="96">
        <f t="shared" si="60"/>
        <v>1398</v>
      </c>
      <c r="AS416">
        <f t="shared" si="61"/>
        <v>1.1925499129036581E-2</v>
      </c>
    </row>
    <row r="417" spans="5:45" ht="18" thickBot="1">
      <c r="E417" s="206">
        <v>19351</v>
      </c>
      <c r="F417" s="206">
        <v>19400</v>
      </c>
      <c r="G417" s="205">
        <v>106</v>
      </c>
      <c r="H417" s="205">
        <v>347</v>
      </c>
      <c r="I417" s="205">
        <v>485</v>
      </c>
      <c r="J417" s="205">
        <v>491</v>
      </c>
      <c r="M417">
        <f t="shared" si="64"/>
        <v>19376</v>
      </c>
      <c r="N417">
        <f t="shared" si="63"/>
        <v>125</v>
      </c>
      <c r="O417">
        <f t="shared" si="63"/>
        <v>904</v>
      </c>
      <c r="P417">
        <f t="shared" si="63"/>
        <v>1674</v>
      </c>
      <c r="Q417">
        <f t="shared" si="63"/>
        <v>1883</v>
      </c>
      <c r="AD417" t="b">
        <f t="shared" si="59"/>
        <v>0</v>
      </c>
      <c r="AE417" t="b">
        <f t="shared" si="59"/>
        <v>0</v>
      </c>
      <c r="AF417" t="b">
        <f t="shared" si="59"/>
        <v>0</v>
      </c>
      <c r="AG417" t="b">
        <f t="shared" si="59"/>
        <v>0</v>
      </c>
      <c r="AI417">
        <f t="shared" si="60"/>
        <v>19</v>
      </c>
      <c r="AJ417" s="96">
        <f t="shared" si="60"/>
        <v>557</v>
      </c>
      <c r="AK417" s="96">
        <f t="shared" si="60"/>
        <v>1189</v>
      </c>
      <c r="AL417" s="96">
        <f t="shared" si="60"/>
        <v>1392</v>
      </c>
      <c r="AS417">
        <f t="shared" si="61"/>
        <v>1.1952457264957264E-2</v>
      </c>
    </row>
    <row r="418" spans="5:45" ht="18" thickBot="1">
      <c r="E418" s="206">
        <v>19401</v>
      </c>
      <c r="F418" s="206">
        <v>19450</v>
      </c>
      <c r="G418" s="205">
        <v>106</v>
      </c>
      <c r="H418" s="205">
        <v>346</v>
      </c>
      <c r="I418" s="205">
        <v>483</v>
      </c>
      <c r="J418" s="205">
        <v>489</v>
      </c>
      <c r="M418">
        <f t="shared" si="64"/>
        <v>19426</v>
      </c>
      <c r="N418">
        <f t="shared" si="63"/>
        <v>124</v>
      </c>
      <c r="O418">
        <f t="shared" si="63"/>
        <v>900</v>
      </c>
      <c r="P418">
        <f t="shared" si="63"/>
        <v>1666</v>
      </c>
      <c r="Q418">
        <f t="shared" si="63"/>
        <v>1875</v>
      </c>
      <c r="AD418" t="b">
        <f t="shared" si="59"/>
        <v>0</v>
      </c>
      <c r="AE418" t="b">
        <f t="shared" si="59"/>
        <v>0</v>
      </c>
      <c r="AF418" t="b">
        <f t="shared" si="59"/>
        <v>0</v>
      </c>
      <c r="AG418" t="b">
        <f t="shared" si="59"/>
        <v>0</v>
      </c>
      <c r="AI418">
        <f t="shared" si="60"/>
        <v>18</v>
      </c>
      <c r="AJ418" s="96">
        <f t="shared" si="60"/>
        <v>554</v>
      </c>
      <c r="AK418" s="96">
        <f t="shared" si="60"/>
        <v>1183</v>
      </c>
      <c r="AL418" s="96">
        <f t="shared" si="60"/>
        <v>1386</v>
      </c>
      <c r="AS418">
        <f t="shared" si="61"/>
        <v>1.1912684679888194E-2</v>
      </c>
    </row>
    <row r="419" spans="5:45" ht="18" thickBot="1">
      <c r="E419" s="206">
        <v>19451</v>
      </c>
      <c r="F419" s="206">
        <v>19500</v>
      </c>
      <c r="G419" s="205">
        <v>106</v>
      </c>
      <c r="H419" s="205">
        <v>344</v>
      </c>
      <c r="I419" s="205">
        <v>480</v>
      </c>
      <c r="J419" s="205">
        <v>487</v>
      </c>
      <c r="M419">
        <f t="shared" si="64"/>
        <v>19476</v>
      </c>
      <c r="N419">
        <f t="shared" si="63"/>
        <v>124</v>
      </c>
      <c r="O419">
        <f t="shared" si="63"/>
        <v>896</v>
      </c>
      <c r="P419">
        <f t="shared" si="63"/>
        <v>1659</v>
      </c>
      <c r="Q419">
        <f t="shared" si="63"/>
        <v>1866</v>
      </c>
      <c r="AD419" t="b">
        <f t="shared" si="59"/>
        <v>0</v>
      </c>
      <c r="AE419" t="b">
        <f t="shared" si="59"/>
        <v>0</v>
      </c>
      <c r="AF419" t="b">
        <f t="shared" si="59"/>
        <v>0</v>
      </c>
      <c r="AG419" t="b">
        <f t="shared" si="59"/>
        <v>0</v>
      </c>
      <c r="AI419">
        <f t="shared" si="60"/>
        <v>18</v>
      </c>
      <c r="AJ419" s="96">
        <f t="shared" si="60"/>
        <v>552</v>
      </c>
      <c r="AK419" s="96">
        <f t="shared" si="60"/>
        <v>1179</v>
      </c>
      <c r="AL419" s="96">
        <f t="shared" si="60"/>
        <v>1379</v>
      </c>
      <c r="AS419">
        <f t="shared" si="61"/>
        <v>1.1873175908729106E-2</v>
      </c>
    </row>
    <row r="420" spans="5:45" ht="18" thickBot="1">
      <c r="E420" s="206">
        <v>19501</v>
      </c>
      <c r="F420" s="206">
        <v>19550</v>
      </c>
      <c r="G420" s="205">
        <v>105</v>
      </c>
      <c r="H420" s="205">
        <v>343</v>
      </c>
      <c r="I420" s="205">
        <v>478</v>
      </c>
      <c r="J420" s="205">
        <v>485</v>
      </c>
      <c r="M420">
        <f t="shared" si="64"/>
        <v>19526</v>
      </c>
      <c r="N420">
        <f t="shared" si="63"/>
        <v>123</v>
      </c>
      <c r="O420">
        <f t="shared" si="63"/>
        <v>892</v>
      </c>
      <c r="P420">
        <f t="shared" si="63"/>
        <v>1652</v>
      </c>
      <c r="Q420">
        <f t="shared" si="63"/>
        <v>1858</v>
      </c>
      <c r="AD420" t="b">
        <f t="shared" si="59"/>
        <v>0</v>
      </c>
      <c r="AE420" t="b">
        <f t="shared" si="59"/>
        <v>0</v>
      </c>
      <c r="AF420" t="b">
        <f t="shared" si="59"/>
        <v>0</v>
      </c>
      <c r="AG420" t="b">
        <f t="shared" si="59"/>
        <v>0</v>
      </c>
      <c r="AI420">
        <f t="shared" si="60"/>
        <v>18</v>
      </c>
      <c r="AJ420" s="96">
        <f t="shared" si="60"/>
        <v>549</v>
      </c>
      <c r="AK420" s="96">
        <f t="shared" si="60"/>
        <v>1174</v>
      </c>
      <c r="AL420" s="96">
        <f t="shared" si="60"/>
        <v>1373</v>
      </c>
      <c r="AS420">
        <f t="shared" si="61"/>
        <v>1.190003966679889E-2</v>
      </c>
    </row>
    <row r="421" spans="5:45" ht="18" thickBot="1">
      <c r="E421" s="206">
        <v>19551</v>
      </c>
      <c r="F421" s="206">
        <v>19600</v>
      </c>
      <c r="G421" s="205">
        <v>105</v>
      </c>
      <c r="H421" s="205">
        <v>341</v>
      </c>
      <c r="I421" s="205">
        <v>476</v>
      </c>
      <c r="J421" s="205">
        <v>483</v>
      </c>
      <c r="M421">
        <f t="shared" si="64"/>
        <v>19576</v>
      </c>
      <c r="N421">
        <f t="shared" si="63"/>
        <v>123</v>
      </c>
      <c r="O421">
        <f t="shared" si="63"/>
        <v>888</v>
      </c>
      <c r="P421">
        <f t="shared" si="63"/>
        <v>1645</v>
      </c>
      <c r="Q421">
        <f t="shared" si="63"/>
        <v>1850</v>
      </c>
      <c r="AD421" t="b">
        <f t="shared" si="59"/>
        <v>0</v>
      </c>
      <c r="AE421" t="b">
        <f t="shared" si="59"/>
        <v>0</v>
      </c>
      <c r="AF421" t="b">
        <f t="shared" si="59"/>
        <v>0</v>
      </c>
      <c r="AG421" t="b">
        <f t="shared" si="59"/>
        <v>0</v>
      </c>
      <c r="AI421">
        <f t="shared" si="60"/>
        <v>18</v>
      </c>
      <c r="AJ421" s="96">
        <f t="shared" si="60"/>
        <v>547</v>
      </c>
      <c r="AK421" s="96">
        <f t="shared" si="60"/>
        <v>1169</v>
      </c>
      <c r="AL421" s="96">
        <f t="shared" si="60"/>
        <v>1367</v>
      </c>
      <c r="AS421">
        <f t="shared" si="61"/>
        <v>1.1860832894043227E-2</v>
      </c>
    </row>
    <row r="422" spans="5:45" ht="18" thickBot="1">
      <c r="E422" s="206">
        <v>19601</v>
      </c>
      <c r="F422" s="206">
        <v>19650</v>
      </c>
      <c r="G422" s="205">
        <v>104</v>
      </c>
      <c r="H422" s="205">
        <v>340</v>
      </c>
      <c r="I422" s="205">
        <v>474</v>
      </c>
      <c r="J422" s="205">
        <v>480</v>
      </c>
      <c r="M422">
        <f t="shared" si="64"/>
        <v>19626</v>
      </c>
      <c r="N422">
        <f t="shared" si="63"/>
        <v>122</v>
      </c>
      <c r="O422">
        <f t="shared" si="63"/>
        <v>884</v>
      </c>
      <c r="P422">
        <f t="shared" si="63"/>
        <v>1638</v>
      </c>
      <c r="Q422">
        <f t="shared" si="63"/>
        <v>1842</v>
      </c>
      <c r="AD422" t="b">
        <f t="shared" si="59"/>
        <v>0</v>
      </c>
      <c r="AE422" t="b">
        <f t="shared" si="59"/>
        <v>0</v>
      </c>
      <c r="AF422" t="b">
        <f t="shared" si="59"/>
        <v>0</v>
      </c>
      <c r="AG422" t="b">
        <f t="shared" si="59"/>
        <v>0</v>
      </c>
      <c r="AI422">
        <f t="shared" si="60"/>
        <v>18</v>
      </c>
      <c r="AJ422" s="96">
        <f t="shared" si="60"/>
        <v>544</v>
      </c>
      <c r="AK422" s="96">
        <f t="shared" si="60"/>
        <v>1164</v>
      </c>
      <c r="AL422" s="96">
        <f t="shared" si="60"/>
        <v>1362</v>
      </c>
      <c r="AS422">
        <f t="shared" si="61"/>
        <v>1.1887560751346381E-2</v>
      </c>
    </row>
    <row r="423" spans="5:45" ht="18" thickBot="1">
      <c r="E423" s="206">
        <v>19651</v>
      </c>
      <c r="F423" s="206">
        <v>19700</v>
      </c>
      <c r="G423" s="205">
        <v>104</v>
      </c>
      <c r="H423" s="205">
        <v>338</v>
      </c>
      <c r="I423" s="205">
        <v>472</v>
      </c>
      <c r="J423" s="205">
        <v>478</v>
      </c>
      <c r="M423">
        <f t="shared" si="64"/>
        <v>19676</v>
      </c>
      <c r="N423">
        <f t="shared" si="63"/>
        <v>122</v>
      </c>
      <c r="O423">
        <f t="shared" si="63"/>
        <v>880</v>
      </c>
      <c r="P423">
        <f t="shared" si="63"/>
        <v>1630</v>
      </c>
      <c r="Q423">
        <f t="shared" si="63"/>
        <v>1834</v>
      </c>
      <c r="AD423" t="b">
        <f t="shared" si="59"/>
        <v>0</v>
      </c>
      <c r="AE423" t="b">
        <f t="shared" si="59"/>
        <v>0</v>
      </c>
      <c r="AF423" t="b">
        <f t="shared" si="59"/>
        <v>0</v>
      </c>
      <c r="AG423" t="b">
        <f t="shared" si="59"/>
        <v>0</v>
      </c>
      <c r="AI423">
        <f t="shared" si="60"/>
        <v>18</v>
      </c>
      <c r="AJ423" s="96">
        <f t="shared" si="60"/>
        <v>542</v>
      </c>
      <c r="AK423" s="96">
        <f t="shared" si="60"/>
        <v>1158</v>
      </c>
      <c r="AL423" s="96">
        <f t="shared" si="60"/>
        <v>1356</v>
      </c>
      <c r="AS423">
        <f t="shared" si="61"/>
        <v>1.1848651479444881E-2</v>
      </c>
    </row>
    <row r="424" spans="5:45" ht="18" thickBot="1">
      <c r="E424" s="206">
        <v>19701</v>
      </c>
      <c r="F424" s="206">
        <v>19750</v>
      </c>
      <c r="G424" s="205">
        <v>103</v>
      </c>
      <c r="H424" s="205">
        <v>337</v>
      </c>
      <c r="I424" s="205">
        <v>470</v>
      </c>
      <c r="J424" s="205">
        <v>476</v>
      </c>
      <c r="M424">
        <f t="shared" si="64"/>
        <v>19726</v>
      </c>
      <c r="N424">
        <f t="shared" si="63"/>
        <v>121</v>
      </c>
      <c r="O424">
        <f t="shared" si="63"/>
        <v>876</v>
      </c>
      <c r="P424">
        <f t="shared" si="63"/>
        <v>1623</v>
      </c>
      <c r="Q424">
        <f t="shared" si="63"/>
        <v>1826</v>
      </c>
      <c r="AD424" t="b">
        <f t="shared" si="59"/>
        <v>0</v>
      </c>
      <c r="AE424" t="b">
        <f t="shared" si="59"/>
        <v>0</v>
      </c>
      <c r="AF424" t="b">
        <f t="shared" si="59"/>
        <v>0</v>
      </c>
      <c r="AG424" t="b">
        <f t="shared" si="59"/>
        <v>0</v>
      </c>
      <c r="AI424">
        <f t="shared" si="60"/>
        <v>18</v>
      </c>
      <c r="AJ424" s="96">
        <f t="shared" si="60"/>
        <v>539</v>
      </c>
      <c r="AK424" s="96">
        <f t="shared" si="60"/>
        <v>1153</v>
      </c>
      <c r="AL424" s="96">
        <f t="shared" si="60"/>
        <v>1350</v>
      </c>
      <c r="AS424">
        <f t="shared" si="61"/>
        <v>1.1875244682239331E-2</v>
      </c>
    </row>
    <row r="425" spans="5:45" ht="18" thickBot="1">
      <c r="E425" s="206">
        <v>19751</v>
      </c>
      <c r="F425" s="206">
        <v>19800</v>
      </c>
      <c r="G425" s="205">
        <v>103</v>
      </c>
      <c r="H425" s="205">
        <v>335</v>
      </c>
      <c r="I425" s="205">
        <v>468</v>
      </c>
      <c r="J425" s="205">
        <v>474</v>
      </c>
      <c r="M425">
        <f t="shared" si="64"/>
        <v>19776</v>
      </c>
      <c r="N425">
        <f t="shared" si="63"/>
        <v>120</v>
      </c>
      <c r="O425">
        <f t="shared" si="63"/>
        <v>872</v>
      </c>
      <c r="P425">
        <f t="shared" si="63"/>
        <v>1616</v>
      </c>
      <c r="Q425">
        <f t="shared" si="63"/>
        <v>1818</v>
      </c>
      <c r="AD425" t="b">
        <f t="shared" si="59"/>
        <v>0</v>
      </c>
      <c r="AE425" t="b">
        <f t="shared" si="59"/>
        <v>0</v>
      </c>
      <c r="AF425" t="b">
        <f t="shared" si="59"/>
        <v>0</v>
      </c>
      <c r="AG425" t="b">
        <f t="shared" si="59"/>
        <v>0</v>
      </c>
      <c r="AI425">
        <f t="shared" si="60"/>
        <v>17</v>
      </c>
      <c r="AJ425" s="96">
        <f t="shared" si="60"/>
        <v>537</v>
      </c>
      <c r="AK425" s="96">
        <f t="shared" si="60"/>
        <v>1148</v>
      </c>
      <c r="AL425" s="96">
        <f t="shared" si="60"/>
        <v>1344</v>
      </c>
      <c r="AS425">
        <f t="shared" si="61"/>
        <v>1.1836628511966702E-2</v>
      </c>
    </row>
    <row r="426" spans="5:45" ht="18" thickBot="1">
      <c r="E426" s="206">
        <v>19801</v>
      </c>
      <c r="F426" s="206">
        <v>19850</v>
      </c>
      <c r="G426" s="205">
        <v>102</v>
      </c>
      <c r="H426" s="205">
        <v>334</v>
      </c>
      <c r="I426" s="205">
        <v>466</v>
      </c>
      <c r="J426" s="205">
        <v>472</v>
      </c>
      <c r="M426">
        <f t="shared" si="64"/>
        <v>19826</v>
      </c>
      <c r="N426">
        <f t="shared" si="63"/>
        <v>120</v>
      </c>
      <c r="O426">
        <f t="shared" si="63"/>
        <v>869</v>
      </c>
      <c r="P426">
        <f t="shared" si="63"/>
        <v>1609</v>
      </c>
      <c r="Q426">
        <f t="shared" si="63"/>
        <v>1810</v>
      </c>
      <c r="AD426" t="b">
        <f t="shared" si="59"/>
        <v>0</v>
      </c>
      <c r="AE426" t="b">
        <f t="shared" si="59"/>
        <v>0</v>
      </c>
      <c r="AF426" t="b">
        <f t="shared" si="59"/>
        <v>0</v>
      </c>
      <c r="AG426" t="b">
        <f t="shared" si="59"/>
        <v>0</v>
      </c>
      <c r="AI426">
        <f t="shared" si="60"/>
        <v>18</v>
      </c>
      <c r="AJ426" s="96">
        <f t="shared" si="60"/>
        <v>535</v>
      </c>
      <c r="AK426" s="96">
        <f t="shared" si="60"/>
        <v>1143</v>
      </c>
      <c r="AL426" s="96">
        <f t="shared" si="60"/>
        <v>1338</v>
      </c>
      <c r="AS426">
        <f t="shared" si="61"/>
        <v>1.1863088292493194E-2</v>
      </c>
    </row>
    <row r="427" spans="5:45" ht="18" thickBot="1">
      <c r="E427" s="206">
        <v>19851</v>
      </c>
      <c r="F427" s="206">
        <v>19900</v>
      </c>
      <c r="G427" s="205">
        <v>102</v>
      </c>
      <c r="H427" s="205">
        <v>332</v>
      </c>
      <c r="I427" s="205">
        <v>464</v>
      </c>
      <c r="J427" s="205">
        <v>470</v>
      </c>
      <c r="M427">
        <f t="shared" si="64"/>
        <v>19876</v>
      </c>
      <c r="N427">
        <f t="shared" si="63"/>
        <v>119</v>
      </c>
      <c r="O427">
        <f t="shared" si="63"/>
        <v>865</v>
      </c>
      <c r="P427">
        <f t="shared" si="63"/>
        <v>1601</v>
      </c>
      <c r="Q427">
        <f t="shared" si="63"/>
        <v>1801</v>
      </c>
      <c r="AD427" t="b">
        <f t="shared" si="59"/>
        <v>0</v>
      </c>
      <c r="AE427" t="b">
        <f t="shared" si="59"/>
        <v>0</v>
      </c>
      <c r="AF427" t="b">
        <f t="shared" si="59"/>
        <v>0</v>
      </c>
      <c r="AG427" t="b">
        <f t="shared" si="59"/>
        <v>0</v>
      </c>
      <c r="AI427">
        <f t="shared" si="60"/>
        <v>17</v>
      </c>
      <c r="AJ427" s="96">
        <f t="shared" si="60"/>
        <v>533</v>
      </c>
      <c r="AK427" s="96">
        <f t="shared" si="60"/>
        <v>1137</v>
      </c>
      <c r="AL427" s="96">
        <f t="shared" si="60"/>
        <v>1331</v>
      </c>
      <c r="AS427">
        <f t="shared" si="61"/>
        <v>1.1824760920134401E-2</v>
      </c>
    </row>
    <row r="428" spans="5:45" ht="18" thickBot="1">
      <c r="E428" s="206">
        <v>19901</v>
      </c>
      <c r="F428" s="206">
        <v>19950</v>
      </c>
      <c r="G428" s="205">
        <v>101</v>
      </c>
      <c r="H428" s="205">
        <v>331</v>
      </c>
      <c r="I428" s="205">
        <v>462</v>
      </c>
      <c r="J428" s="205">
        <v>468</v>
      </c>
      <c r="M428">
        <f t="shared" si="64"/>
        <v>19926</v>
      </c>
      <c r="N428">
        <f t="shared" si="63"/>
        <v>119</v>
      </c>
      <c r="O428">
        <f t="shared" si="63"/>
        <v>861</v>
      </c>
      <c r="P428">
        <f t="shared" si="63"/>
        <v>1594</v>
      </c>
      <c r="Q428">
        <f t="shared" si="63"/>
        <v>1793</v>
      </c>
      <c r="AD428" t="b">
        <f t="shared" si="59"/>
        <v>0</v>
      </c>
      <c r="AE428" t="b">
        <f t="shared" si="59"/>
        <v>0</v>
      </c>
      <c r="AF428" t="b">
        <f t="shared" si="59"/>
        <v>0</v>
      </c>
      <c r="AG428" t="b">
        <f t="shared" si="59"/>
        <v>0</v>
      </c>
      <c r="AI428">
        <f t="shared" si="60"/>
        <v>18</v>
      </c>
      <c r="AJ428" s="96">
        <f t="shared" si="60"/>
        <v>530</v>
      </c>
      <c r="AK428" s="96">
        <f t="shared" si="60"/>
        <v>1132</v>
      </c>
      <c r="AL428" s="96">
        <f t="shared" si="60"/>
        <v>1325</v>
      </c>
      <c r="AS428">
        <f t="shared" si="61"/>
        <v>1.1851088496715187E-2</v>
      </c>
    </row>
    <row r="429" spans="5:45" ht="18" thickBot="1">
      <c r="E429" s="206">
        <v>19951</v>
      </c>
      <c r="F429" s="206">
        <v>20000</v>
      </c>
      <c r="G429" s="205">
        <v>101</v>
      </c>
      <c r="H429" s="205">
        <v>329</v>
      </c>
      <c r="I429" s="205">
        <v>459</v>
      </c>
      <c r="J429" s="205">
        <v>466</v>
      </c>
      <c r="M429">
        <f t="shared" si="64"/>
        <v>19976</v>
      </c>
      <c r="N429">
        <f t="shared" si="63"/>
        <v>118</v>
      </c>
      <c r="O429">
        <f t="shared" si="63"/>
        <v>857</v>
      </c>
      <c r="P429">
        <f t="shared" si="63"/>
        <v>1587</v>
      </c>
      <c r="Q429">
        <f t="shared" si="63"/>
        <v>1785</v>
      </c>
      <c r="AD429" t="b">
        <f t="shared" si="59"/>
        <v>0</v>
      </c>
      <c r="AE429" t="b">
        <f t="shared" si="59"/>
        <v>0</v>
      </c>
      <c r="AF429" t="b">
        <f t="shared" si="59"/>
        <v>0</v>
      </c>
      <c r="AG429" t="b">
        <f t="shared" si="59"/>
        <v>0</v>
      </c>
      <c r="AI429">
        <f t="shared" si="60"/>
        <v>17</v>
      </c>
      <c r="AJ429" s="96">
        <f t="shared" si="60"/>
        <v>528</v>
      </c>
      <c r="AK429" s="96">
        <f t="shared" si="60"/>
        <v>1128</v>
      </c>
      <c r="AL429" s="96">
        <f t="shared" si="60"/>
        <v>1319</v>
      </c>
      <c r="AS429">
        <f t="shared" si="61"/>
        <v>1.1813045711350795E-2</v>
      </c>
    </row>
    <row r="430" spans="5:45" ht="18" thickBot="1">
      <c r="E430" s="206">
        <v>20001</v>
      </c>
      <c r="F430" s="206">
        <v>20050</v>
      </c>
      <c r="G430" s="205">
        <v>101</v>
      </c>
      <c r="H430" s="205">
        <v>328</v>
      </c>
      <c r="I430" s="205">
        <v>457</v>
      </c>
      <c r="J430" s="205">
        <v>463</v>
      </c>
      <c r="M430">
        <f t="shared" si="64"/>
        <v>20026</v>
      </c>
      <c r="N430">
        <f t="shared" ref="N430:Q449" si="65">ROUND(IF($M430&lt;N$25,$M430*N$22,0)+IF($M430=N$25,N$24,0)+IF(AND($M430&gt;N$25,$M430&lt;=N$26),N$24 - (($M430-N$25)*N$23),0),0)</f>
        <v>118</v>
      </c>
      <c r="O430">
        <f t="shared" si="65"/>
        <v>853</v>
      </c>
      <c r="P430">
        <f t="shared" si="65"/>
        <v>1580</v>
      </c>
      <c r="Q430">
        <f t="shared" si="65"/>
        <v>1777</v>
      </c>
      <c r="AD430" t="b">
        <f t="shared" si="59"/>
        <v>0</v>
      </c>
      <c r="AE430" t="b">
        <f t="shared" si="59"/>
        <v>0</v>
      </c>
      <c r="AF430" t="b">
        <f t="shared" si="59"/>
        <v>0</v>
      </c>
      <c r="AG430" t="b">
        <f t="shared" si="59"/>
        <v>0</v>
      </c>
      <c r="AI430">
        <f t="shared" si="60"/>
        <v>17</v>
      </c>
      <c r="AJ430" s="96">
        <f t="shared" si="60"/>
        <v>525</v>
      </c>
      <c r="AK430" s="96">
        <f t="shared" si="60"/>
        <v>1123</v>
      </c>
      <c r="AL430" s="96">
        <f t="shared" si="60"/>
        <v>1314</v>
      </c>
      <c r="AS430">
        <f t="shared" si="61"/>
        <v>1.1775246384231408E-2</v>
      </c>
    </row>
    <row r="431" spans="5:45" ht="18" thickBot="1">
      <c r="E431" s="206">
        <v>20051</v>
      </c>
      <c r="F431" s="206">
        <v>20100</v>
      </c>
      <c r="G431" s="205">
        <v>100</v>
      </c>
      <c r="H431" s="205">
        <v>326</v>
      </c>
      <c r="I431" s="205">
        <v>455</v>
      </c>
      <c r="J431" s="205">
        <v>461</v>
      </c>
      <c r="M431">
        <f t="shared" si="64"/>
        <v>20076</v>
      </c>
      <c r="N431">
        <f t="shared" si="65"/>
        <v>117</v>
      </c>
      <c r="O431">
        <f t="shared" si="65"/>
        <v>849</v>
      </c>
      <c r="P431">
        <f t="shared" si="65"/>
        <v>1572</v>
      </c>
      <c r="Q431">
        <f t="shared" si="65"/>
        <v>1769</v>
      </c>
      <c r="AD431" t="b">
        <f t="shared" si="59"/>
        <v>0</v>
      </c>
      <c r="AE431" t="b">
        <f t="shared" si="59"/>
        <v>0</v>
      </c>
      <c r="AF431" t="b">
        <f t="shared" si="59"/>
        <v>0</v>
      </c>
      <c r="AG431" t="b">
        <f t="shared" si="59"/>
        <v>0</v>
      </c>
      <c r="AI431">
        <f t="shared" si="60"/>
        <v>17</v>
      </c>
      <c r="AJ431" s="96">
        <f t="shared" si="60"/>
        <v>523</v>
      </c>
      <c r="AK431" s="96">
        <f t="shared" si="60"/>
        <v>1117</v>
      </c>
      <c r="AL431" s="96">
        <f t="shared" si="60"/>
        <v>1308</v>
      </c>
      <c r="AS431">
        <f t="shared" si="61"/>
        <v>1.1801479969379945E-2</v>
      </c>
    </row>
    <row r="432" spans="5:45" ht="18" thickBot="1">
      <c r="E432" s="206">
        <v>20101</v>
      </c>
      <c r="F432" s="206">
        <v>20150</v>
      </c>
      <c r="G432" s="205">
        <v>100</v>
      </c>
      <c r="H432" s="205">
        <v>325</v>
      </c>
      <c r="I432" s="205">
        <v>453</v>
      </c>
      <c r="J432" s="205">
        <v>459</v>
      </c>
      <c r="M432">
        <f t="shared" si="64"/>
        <v>20126</v>
      </c>
      <c r="N432">
        <f t="shared" si="65"/>
        <v>117</v>
      </c>
      <c r="O432">
        <f t="shared" si="65"/>
        <v>845</v>
      </c>
      <c r="P432">
        <f t="shared" si="65"/>
        <v>1565</v>
      </c>
      <c r="Q432">
        <f t="shared" si="65"/>
        <v>1761</v>
      </c>
      <c r="AD432" t="b">
        <f t="shared" si="59"/>
        <v>0</v>
      </c>
      <c r="AE432" t="b">
        <f t="shared" si="59"/>
        <v>0</v>
      </c>
      <c r="AF432" t="b">
        <f t="shared" si="59"/>
        <v>0</v>
      </c>
      <c r="AG432" t="b">
        <f t="shared" si="59"/>
        <v>0</v>
      </c>
      <c r="AI432">
        <f t="shared" si="60"/>
        <v>17</v>
      </c>
      <c r="AJ432" s="96">
        <f t="shared" si="60"/>
        <v>520</v>
      </c>
      <c r="AK432" s="96">
        <f t="shared" si="60"/>
        <v>1112</v>
      </c>
      <c r="AL432" s="96">
        <f t="shared" si="60"/>
        <v>1302</v>
      </c>
      <c r="AS432">
        <f t="shared" si="61"/>
        <v>1.1763957776929925E-2</v>
      </c>
    </row>
    <row r="433" spans="5:45" ht="18" thickBot="1">
      <c r="E433" s="206">
        <v>20151</v>
      </c>
      <c r="F433" s="206">
        <v>20200</v>
      </c>
      <c r="G433" s="205">
        <v>99</v>
      </c>
      <c r="H433" s="205">
        <v>323</v>
      </c>
      <c r="I433" s="205">
        <v>451</v>
      </c>
      <c r="J433" s="205">
        <v>457</v>
      </c>
      <c r="M433">
        <f t="shared" si="64"/>
        <v>20176</v>
      </c>
      <c r="N433">
        <f t="shared" si="65"/>
        <v>116</v>
      </c>
      <c r="O433">
        <f t="shared" si="65"/>
        <v>841</v>
      </c>
      <c r="P433">
        <f t="shared" si="65"/>
        <v>1558</v>
      </c>
      <c r="Q433">
        <f t="shared" si="65"/>
        <v>1753</v>
      </c>
      <c r="AD433" t="b">
        <f t="shared" si="59"/>
        <v>0</v>
      </c>
      <c r="AE433" t="b">
        <f t="shared" si="59"/>
        <v>0</v>
      </c>
      <c r="AF433" t="b">
        <f t="shared" si="59"/>
        <v>0</v>
      </c>
      <c r="AG433" t="b">
        <f t="shared" si="59"/>
        <v>0</v>
      </c>
      <c r="AI433">
        <f t="shared" si="60"/>
        <v>17</v>
      </c>
      <c r="AJ433" s="96">
        <f t="shared" si="60"/>
        <v>518</v>
      </c>
      <c r="AK433" s="96">
        <f t="shared" si="60"/>
        <v>1107</v>
      </c>
      <c r="AL433" s="96">
        <f t="shared" si="60"/>
        <v>1296</v>
      </c>
      <c r="AS433">
        <f t="shared" si="61"/>
        <v>1.1790060851926978E-2</v>
      </c>
    </row>
    <row r="434" spans="5:45" ht="18" thickBot="1">
      <c r="E434" s="206">
        <v>20201</v>
      </c>
      <c r="F434" s="206">
        <v>20250</v>
      </c>
      <c r="G434" s="205">
        <v>99</v>
      </c>
      <c r="H434" s="205">
        <v>322</v>
      </c>
      <c r="I434" s="205">
        <v>449</v>
      </c>
      <c r="J434" s="205">
        <v>455</v>
      </c>
      <c r="M434">
        <f t="shared" si="64"/>
        <v>20226</v>
      </c>
      <c r="N434">
        <f t="shared" si="65"/>
        <v>116</v>
      </c>
      <c r="O434">
        <f t="shared" si="65"/>
        <v>837</v>
      </c>
      <c r="P434">
        <f t="shared" si="65"/>
        <v>1551</v>
      </c>
      <c r="Q434">
        <f t="shared" si="65"/>
        <v>1745</v>
      </c>
      <c r="AD434" t="b">
        <f t="shared" si="59"/>
        <v>0</v>
      </c>
      <c r="AE434" t="b">
        <f t="shared" si="59"/>
        <v>0</v>
      </c>
      <c r="AF434" t="b">
        <f t="shared" si="59"/>
        <v>0</v>
      </c>
      <c r="AG434" t="b">
        <f t="shared" si="59"/>
        <v>0</v>
      </c>
      <c r="AI434">
        <f t="shared" si="60"/>
        <v>17</v>
      </c>
      <c r="AJ434" s="96">
        <f t="shared" si="60"/>
        <v>515</v>
      </c>
      <c r="AK434" s="96">
        <f t="shared" si="60"/>
        <v>1102</v>
      </c>
      <c r="AL434" s="96">
        <f t="shared" si="60"/>
        <v>1290</v>
      </c>
      <c r="AS434">
        <f t="shared" si="61"/>
        <v>1.1752811828636422E-2</v>
      </c>
    </row>
    <row r="435" spans="5:45" ht="18" thickBot="1">
      <c r="E435" s="206">
        <v>20251</v>
      </c>
      <c r="F435" s="206">
        <v>20300</v>
      </c>
      <c r="G435" s="205">
        <v>98</v>
      </c>
      <c r="H435" s="205">
        <v>320</v>
      </c>
      <c r="I435" s="205">
        <v>447</v>
      </c>
      <c r="J435" s="205">
        <v>453</v>
      </c>
      <c r="M435">
        <f t="shared" si="64"/>
        <v>20276</v>
      </c>
      <c r="N435">
        <f t="shared" si="65"/>
        <v>115</v>
      </c>
      <c r="O435">
        <f t="shared" si="65"/>
        <v>833</v>
      </c>
      <c r="P435">
        <f t="shared" si="65"/>
        <v>1544</v>
      </c>
      <c r="Q435">
        <f t="shared" si="65"/>
        <v>1736</v>
      </c>
      <c r="AD435" t="b">
        <f t="shared" si="59"/>
        <v>0</v>
      </c>
      <c r="AE435" t="b">
        <f t="shared" si="59"/>
        <v>0</v>
      </c>
      <c r="AF435" t="b">
        <f t="shared" si="59"/>
        <v>0</v>
      </c>
      <c r="AG435" t="b">
        <f t="shared" si="59"/>
        <v>0</v>
      </c>
      <c r="AI435">
        <f t="shared" si="60"/>
        <v>17</v>
      </c>
      <c r="AJ435" s="96">
        <f t="shared" si="60"/>
        <v>513</v>
      </c>
      <c r="AK435" s="96">
        <f t="shared" si="60"/>
        <v>1097</v>
      </c>
      <c r="AL435" s="96">
        <f t="shared" si="60"/>
        <v>1283</v>
      </c>
      <c r="AS435">
        <f t="shared" si="61"/>
        <v>1.1778785588309398E-2</v>
      </c>
    </row>
    <row r="436" spans="5:45" ht="18" thickBot="1">
      <c r="E436" s="206">
        <v>20301</v>
      </c>
      <c r="F436" s="206">
        <v>20350</v>
      </c>
      <c r="G436" s="205">
        <v>98</v>
      </c>
      <c r="H436" s="205">
        <v>319</v>
      </c>
      <c r="I436" s="205">
        <v>445</v>
      </c>
      <c r="J436" s="205">
        <v>451</v>
      </c>
      <c r="M436">
        <f t="shared" si="64"/>
        <v>20326</v>
      </c>
      <c r="N436">
        <f t="shared" si="65"/>
        <v>115</v>
      </c>
      <c r="O436">
        <f t="shared" si="65"/>
        <v>830</v>
      </c>
      <c r="P436">
        <f t="shared" si="65"/>
        <v>1536</v>
      </c>
      <c r="Q436">
        <f t="shared" si="65"/>
        <v>1728</v>
      </c>
      <c r="AD436" t="b">
        <f t="shared" si="59"/>
        <v>0</v>
      </c>
      <c r="AE436" t="b">
        <f t="shared" si="59"/>
        <v>0</v>
      </c>
      <c r="AF436" t="b">
        <f t="shared" si="59"/>
        <v>0</v>
      </c>
      <c r="AG436" t="b">
        <f t="shared" si="59"/>
        <v>0</v>
      </c>
      <c r="AI436">
        <f t="shared" si="60"/>
        <v>17</v>
      </c>
      <c r="AJ436" s="96">
        <f t="shared" si="60"/>
        <v>511</v>
      </c>
      <c r="AK436" s="96">
        <f t="shared" si="60"/>
        <v>1091</v>
      </c>
      <c r="AL436" s="96">
        <f t="shared" si="60"/>
        <v>1277</v>
      </c>
      <c r="AS436">
        <f t="shared" si="61"/>
        <v>1.1741805852065804E-2</v>
      </c>
    </row>
    <row r="437" spans="5:45" ht="18" thickBot="1">
      <c r="E437" s="206">
        <v>20351</v>
      </c>
      <c r="F437" s="206">
        <v>20400</v>
      </c>
      <c r="G437" s="205">
        <v>97</v>
      </c>
      <c r="H437" s="205">
        <v>317</v>
      </c>
      <c r="I437" s="205">
        <v>443</v>
      </c>
      <c r="J437" s="205">
        <v>449</v>
      </c>
      <c r="M437">
        <f t="shared" si="64"/>
        <v>20376</v>
      </c>
      <c r="N437">
        <f t="shared" si="65"/>
        <v>114</v>
      </c>
      <c r="O437">
        <f t="shared" si="65"/>
        <v>826</v>
      </c>
      <c r="P437">
        <f t="shared" si="65"/>
        <v>1529</v>
      </c>
      <c r="Q437">
        <f t="shared" si="65"/>
        <v>1720</v>
      </c>
      <c r="AD437" t="b">
        <f t="shared" si="59"/>
        <v>0</v>
      </c>
      <c r="AE437" t="b">
        <f t="shared" si="59"/>
        <v>0</v>
      </c>
      <c r="AF437" t="b">
        <f t="shared" si="59"/>
        <v>0</v>
      </c>
      <c r="AG437" t="b">
        <f t="shared" si="59"/>
        <v>0</v>
      </c>
      <c r="AI437">
        <f t="shared" si="60"/>
        <v>17</v>
      </c>
      <c r="AJ437" s="96">
        <f t="shared" si="60"/>
        <v>509</v>
      </c>
      <c r="AK437" s="96">
        <f t="shared" si="60"/>
        <v>1086</v>
      </c>
      <c r="AL437" s="96">
        <f t="shared" si="60"/>
        <v>1271</v>
      </c>
      <c r="AS437">
        <f t="shared" si="61"/>
        <v>1.1767651477215823E-2</v>
      </c>
    </row>
    <row r="438" spans="5:45" ht="18" thickBot="1">
      <c r="E438" s="206">
        <v>20401</v>
      </c>
      <c r="F438" s="206">
        <v>20450</v>
      </c>
      <c r="G438" s="205">
        <v>97</v>
      </c>
      <c r="H438" s="205">
        <v>316</v>
      </c>
      <c r="I438" s="205">
        <v>441</v>
      </c>
      <c r="J438" s="205">
        <v>446</v>
      </c>
      <c r="M438">
        <f t="shared" si="64"/>
        <v>20426</v>
      </c>
      <c r="N438">
        <f t="shared" si="65"/>
        <v>114</v>
      </c>
      <c r="O438">
        <f t="shared" si="65"/>
        <v>822</v>
      </c>
      <c r="P438">
        <f t="shared" si="65"/>
        <v>1522</v>
      </c>
      <c r="Q438">
        <f t="shared" si="65"/>
        <v>1712</v>
      </c>
      <c r="AD438" t="b">
        <f t="shared" si="59"/>
        <v>0</v>
      </c>
      <c r="AE438" t="b">
        <f t="shared" si="59"/>
        <v>0</v>
      </c>
      <c r="AF438" t="b">
        <f t="shared" si="59"/>
        <v>0</v>
      </c>
      <c r="AG438" t="b">
        <f t="shared" ref="AG438:AG501" si="66">Q438=J438</f>
        <v>0</v>
      </c>
      <c r="AI438">
        <f t="shared" si="60"/>
        <v>17</v>
      </c>
      <c r="AJ438" s="96">
        <f t="shared" si="60"/>
        <v>506</v>
      </c>
      <c r="AK438" s="96">
        <f t="shared" si="60"/>
        <v>1081</v>
      </c>
      <c r="AL438" s="96">
        <f t="shared" ref="AL438:AL501" si="67">Q438-J438</f>
        <v>1266</v>
      </c>
      <c r="AS438">
        <f t="shared" si="61"/>
        <v>1.1730937227006116E-2</v>
      </c>
    </row>
    <row r="439" spans="5:45" ht="18" thickBot="1">
      <c r="E439" s="206">
        <v>20451</v>
      </c>
      <c r="F439" s="206">
        <v>20500</v>
      </c>
      <c r="G439" s="205">
        <v>96</v>
      </c>
      <c r="H439" s="205">
        <v>314</v>
      </c>
      <c r="I439" s="205">
        <v>438</v>
      </c>
      <c r="J439" s="205">
        <v>444</v>
      </c>
      <c r="M439">
        <f t="shared" si="64"/>
        <v>20476</v>
      </c>
      <c r="N439">
        <f t="shared" si="65"/>
        <v>113</v>
      </c>
      <c r="O439">
        <f t="shared" si="65"/>
        <v>818</v>
      </c>
      <c r="P439">
        <f t="shared" si="65"/>
        <v>1515</v>
      </c>
      <c r="Q439">
        <f t="shared" si="65"/>
        <v>1704</v>
      </c>
      <c r="AD439" t="b">
        <f t="shared" ref="AD439:AG502" si="68">N439=G439</f>
        <v>0</v>
      </c>
      <c r="AE439" t="b">
        <f t="shared" si="68"/>
        <v>0</v>
      </c>
      <c r="AF439" t="b">
        <f t="shared" si="68"/>
        <v>0</v>
      </c>
      <c r="AG439" t="b">
        <f t="shared" si="66"/>
        <v>0</v>
      </c>
      <c r="AI439">
        <f t="shared" ref="AI439:AL502" si="69">N439-G439</f>
        <v>17</v>
      </c>
      <c r="AJ439" s="96">
        <f t="shared" si="69"/>
        <v>504</v>
      </c>
      <c r="AK439" s="96">
        <f t="shared" si="69"/>
        <v>1077</v>
      </c>
      <c r="AL439" s="96">
        <f t="shared" si="67"/>
        <v>1260</v>
      </c>
      <c r="AS439">
        <f t="shared" si="61"/>
        <v>1.1756655884548396E-2</v>
      </c>
    </row>
    <row r="440" spans="5:45" ht="18" thickBot="1">
      <c r="E440" s="206">
        <v>20501</v>
      </c>
      <c r="F440" s="206">
        <v>20550</v>
      </c>
      <c r="G440" s="205">
        <v>96</v>
      </c>
      <c r="H440" s="205">
        <v>313</v>
      </c>
      <c r="I440" s="205">
        <v>436</v>
      </c>
      <c r="J440" s="205">
        <v>442</v>
      </c>
      <c r="M440">
        <f t="shared" si="64"/>
        <v>20526</v>
      </c>
      <c r="N440">
        <f t="shared" si="65"/>
        <v>112</v>
      </c>
      <c r="O440">
        <f t="shared" si="65"/>
        <v>814</v>
      </c>
      <c r="P440">
        <f t="shared" si="65"/>
        <v>1507</v>
      </c>
      <c r="Q440">
        <f t="shared" si="65"/>
        <v>1696</v>
      </c>
      <c r="AD440" t="b">
        <f t="shared" si="68"/>
        <v>0</v>
      </c>
      <c r="AE440" t="b">
        <f t="shared" si="68"/>
        <v>0</v>
      </c>
      <c r="AF440" t="b">
        <f t="shared" si="68"/>
        <v>0</v>
      </c>
      <c r="AG440" t="b">
        <f t="shared" si="66"/>
        <v>0</v>
      </c>
      <c r="AI440">
        <f t="shared" si="69"/>
        <v>16</v>
      </c>
      <c r="AJ440" s="96">
        <f t="shared" si="69"/>
        <v>501</v>
      </c>
      <c r="AK440" s="96">
        <f t="shared" si="69"/>
        <v>1071</v>
      </c>
      <c r="AL440" s="96">
        <f t="shared" si="67"/>
        <v>1254</v>
      </c>
      <c r="AS440">
        <f t="shared" ref="AS440:AS503" si="70">-(G440-N$8)/(M440-N$7)</f>
        <v>1.1720203398238869E-2</v>
      </c>
    </row>
    <row r="441" spans="5:45" ht="18" thickBot="1">
      <c r="E441" s="206">
        <v>20551</v>
      </c>
      <c r="F441" s="206">
        <v>20600</v>
      </c>
      <c r="G441" s="205">
        <v>95</v>
      </c>
      <c r="H441" s="205">
        <v>311</v>
      </c>
      <c r="I441" s="205">
        <v>434</v>
      </c>
      <c r="J441" s="205">
        <v>440</v>
      </c>
      <c r="M441">
        <f t="shared" si="64"/>
        <v>20576</v>
      </c>
      <c r="N441">
        <f t="shared" si="65"/>
        <v>112</v>
      </c>
      <c r="O441">
        <f t="shared" si="65"/>
        <v>810</v>
      </c>
      <c r="P441">
        <f t="shared" si="65"/>
        <v>1500</v>
      </c>
      <c r="Q441">
        <f t="shared" si="65"/>
        <v>1688</v>
      </c>
      <c r="AD441" t="b">
        <f t="shared" si="68"/>
        <v>0</v>
      </c>
      <c r="AE441" t="b">
        <f t="shared" si="68"/>
        <v>0</v>
      </c>
      <c r="AF441" t="b">
        <f t="shared" si="68"/>
        <v>0</v>
      </c>
      <c r="AG441" t="b">
        <f t="shared" si="66"/>
        <v>0</v>
      </c>
      <c r="AI441">
        <f t="shared" si="69"/>
        <v>17</v>
      </c>
      <c r="AJ441" s="96">
        <f t="shared" si="69"/>
        <v>499</v>
      </c>
      <c r="AK441" s="96">
        <f t="shared" si="69"/>
        <v>1066</v>
      </c>
      <c r="AL441" s="96">
        <f t="shared" si="67"/>
        <v>1248</v>
      </c>
      <c r="AS441">
        <f t="shared" si="70"/>
        <v>1.1745796241345204E-2</v>
      </c>
    </row>
    <row r="442" spans="5:45" ht="18" thickBot="1">
      <c r="E442" s="206">
        <v>20601</v>
      </c>
      <c r="F442" s="206">
        <v>20650</v>
      </c>
      <c r="G442" s="205">
        <v>95</v>
      </c>
      <c r="H442" s="205">
        <v>310</v>
      </c>
      <c r="I442" s="205">
        <v>432</v>
      </c>
      <c r="J442" s="205">
        <v>438</v>
      </c>
      <c r="M442">
        <f t="shared" si="64"/>
        <v>20626</v>
      </c>
      <c r="N442">
        <f t="shared" si="65"/>
        <v>111</v>
      </c>
      <c r="O442">
        <f t="shared" si="65"/>
        <v>806</v>
      </c>
      <c r="P442">
        <f t="shared" si="65"/>
        <v>1493</v>
      </c>
      <c r="Q442">
        <f t="shared" si="65"/>
        <v>1679</v>
      </c>
      <c r="AD442" t="b">
        <f t="shared" si="68"/>
        <v>0</v>
      </c>
      <c r="AE442" t="b">
        <f t="shared" si="68"/>
        <v>0</v>
      </c>
      <c r="AF442" t="b">
        <f t="shared" si="68"/>
        <v>0</v>
      </c>
      <c r="AG442" t="b">
        <f t="shared" si="66"/>
        <v>0</v>
      </c>
      <c r="AI442">
        <f t="shared" si="69"/>
        <v>16</v>
      </c>
      <c r="AJ442" s="96">
        <f t="shared" si="69"/>
        <v>496</v>
      </c>
      <c r="AK442" s="96">
        <f t="shared" si="69"/>
        <v>1061</v>
      </c>
      <c r="AL442" s="96">
        <f t="shared" si="67"/>
        <v>1241</v>
      </c>
      <c r="AS442">
        <f t="shared" si="70"/>
        <v>1.1709601873536301E-2</v>
      </c>
    </row>
    <row r="443" spans="5:45" ht="18" thickBot="1">
      <c r="E443" s="206">
        <v>20651</v>
      </c>
      <c r="F443" s="206">
        <v>20700</v>
      </c>
      <c r="G443" s="205">
        <v>95</v>
      </c>
      <c r="H443" s="205">
        <v>308</v>
      </c>
      <c r="I443" s="205">
        <v>430</v>
      </c>
      <c r="J443" s="205">
        <v>436</v>
      </c>
      <c r="M443">
        <f t="shared" si="64"/>
        <v>20676</v>
      </c>
      <c r="N443">
        <f t="shared" si="65"/>
        <v>111</v>
      </c>
      <c r="O443">
        <f t="shared" si="65"/>
        <v>802</v>
      </c>
      <c r="P443">
        <f t="shared" si="65"/>
        <v>1486</v>
      </c>
      <c r="Q443">
        <f t="shared" si="65"/>
        <v>1671</v>
      </c>
      <c r="AD443" t="b">
        <f t="shared" si="68"/>
        <v>0</v>
      </c>
      <c r="AE443" t="b">
        <f t="shared" si="68"/>
        <v>0</v>
      </c>
      <c r="AF443" t="b">
        <f t="shared" si="68"/>
        <v>0</v>
      </c>
      <c r="AG443" t="b">
        <f t="shared" si="66"/>
        <v>0</v>
      </c>
      <c r="AI443">
        <f t="shared" si="69"/>
        <v>16</v>
      </c>
      <c r="AJ443" s="96">
        <f t="shared" si="69"/>
        <v>494</v>
      </c>
      <c r="AK443" s="96">
        <f t="shared" si="69"/>
        <v>1056</v>
      </c>
      <c r="AL443" s="96">
        <f t="shared" si="67"/>
        <v>1235</v>
      </c>
      <c r="AS443">
        <f t="shared" si="70"/>
        <v>1.1673629884492505E-2</v>
      </c>
    </row>
    <row r="444" spans="5:45" ht="18" thickBot="1">
      <c r="E444" s="206">
        <v>20701</v>
      </c>
      <c r="F444" s="206">
        <v>20750</v>
      </c>
      <c r="G444" s="205">
        <v>94</v>
      </c>
      <c r="H444" s="205">
        <v>307</v>
      </c>
      <c r="I444" s="205">
        <v>428</v>
      </c>
      <c r="J444" s="205">
        <v>434</v>
      </c>
      <c r="M444">
        <f t="shared" si="64"/>
        <v>20726</v>
      </c>
      <c r="N444">
        <f t="shared" si="65"/>
        <v>110</v>
      </c>
      <c r="O444">
        <f t="shared" si="65"/>
        <v>798</v>
      </c>
      <c r="P444">
        <f t="shared" si="65"/>
        <v>1479</v>
      </c>
      <c r="Q444">
        <f t="shared" si="65"/>
        <v>1663</v>
      </c>
      <c r="AD444" t="b">
        <f t="shared" si="68"/>
        <v>0</v>
      </c>
      <c r="AE444" t="b">
        <f t="shared" si="68"/>
        <v>0</v>
      </c>
      <c r="AF444" t="b">
        <f t="shared" si="68"/>
        <v>0</v>
      </c>
      <c r="AG444" t="b">
        <f t="shared" si="66"/>
        <v>0</v>
      </c>
      <c r="AI444">
        <f t="shared" si="69"/>
        <v>16</v>
      </c>
      <c r="AJ444" s="96">
        <f t="shared" si="69"/>
        <v>491</v>
      </c>
      <c r="AK444" s="96">
        <f t="shared" si="69"/>
        <v>1051</v>
      </c>
      <c r="AL444" s="96">
        <f t="shared" si="67"/>
        <v>1229</v>
      </c>
      <c r="AS444">
        <f t="shared" si="70"/>
        <v>1.1699130221732206E-2</v>
      </c>
    </row>
    <row r="445" spans="5:45" ht="18" thickBot="1">
      <c r="E445" s="206">
        <v>20751</v>
      </c>
      <c r="F445" s="206">
        <v>20800</v>
      </c>
      <c r="G445" s="205">
        <v>94</v>
      </c>
      <c r="H445" s="205">
        <v>305</v>
      </c>
      <c r="I445" s="205">
        <v>426</v>
      </c>
      <c r="J445" s="205">
        <v>431</v>
      </c>
      <c r="M445">
        <f t="shared" si="64"/>
        <v>20776</v>
      </c>
      <c r="N445">
        <f t="shared" si="65"/>
        <v>110</v>
      </c>
      <c r="O445">
        <f t="shared" si="65"/>
        <v>794</v>
      </c>
      <c r="P445">
        <f t="shared" si="65"/>
        <v>1471</v>
      </c>
      <c r="Q445">
        <f t="shared" si="65"/>
        <v>1655</v>
      </c>
      <c r="AD445" t="b">
        <f t="shared" si="68"/>
        <v>0</v>
      </c>
      <c r="AE445" t="b">
        <f t="shared" si="68"/>
        <v>0</v>
      </c>
      <c r="AF445" t="b">
        <f t="shared" si="68"/>
        <v>0</v>
      </c>
      <c r="AG445" t="b">
        <f t="shared" si="66"/>
        <v>0</v>
      </c>
      <c r="AI445">
        <f t="shared" si="69"/>
        <v>16</v>
      </c>
      <c r="AJ445" s="96">
        <f t="shared" si="69"/>
        <v>489</v>
      </c>
      <c r="AK445" s="96">
        <f t="shared" si="69"/>
        <v>1045</v>
      </c>
      <c r="AL445" s="96">
        <f t="shared" si="67"/>
        <v>1224</v>
      </c>
      <c r="AS445">
        <f t="shared" si="70"/>
        <v>1.1663409868099658E-2</v>
      </c>
    </row>
    <row r="446" spans="5:45" ht="18" thickBot="1">
      <c r="E446" s="206">
        <v>20801</v>
      </c>
      <c r="F446" s="206">
        <v>20850</v>
      </c>
      <c r="G446" s="205">
        <v>93</v>
      </c>
      <c r="H446" s="205">
        <v>304</v>
      </c>
      <c r="I446" s="205">
        <v>424</v>
      </c>
      <c r="J446" s="205">
        <v>429</v>
      </c>
      <c r="M446">
        <f t="shared" si="64"/>
        <v>20826</v>
      </c>
      <c r="N446">
        <f t="shared" si="65"/>
        <v>109</v>
      </c>
      <c r="O446">
        <f t="shared" si="65"/>
        <v>791</v>
      </c>
      <c r="P446">
        <f t="shared" si="65"/>
        <v>1464</v>
      </c>
      <c r="Q446">
        <f t="shared" si="65"/>
        <v>1647</v>
      </c>
      <c r="AD446" t="b">
        <f t="shared" si="68"/>
        <v>0</v>
      </c>
      <c r="AE446" t="b">
        <f t="shared" si="68"/>
        <v>0</v>
      </c>
      <c r="AF446" t="b">
        <f t="shared" si="68"/>
        <v>0</v>
      </c>
      <c r="AG446" t="b">
        <f t="shared" si="66"/>
        <v>0</v>
      </c>
      <c r="AI446">
        <f t="shared" si="69"/>
        <v>16</v>
      </c>
      <c r="AJ446" s="96">
        <f t="shared" si="69"/>
        <v>487</v>
      </c>
      <c r="AK446" s="96">
        <f t="shared" si="69"/>
        <v>1040</v>
      </c>
      <c r="AL446" s="96">
        <f t="shared" si="67"/>
        <v>1218</v>
      </c>
      <c r="AS446">
        <f t="shared" si="70"/>
        <v>1.1688786070863266E-2</v>
      </c>
    </row>
    <row r="447" spans="5:45" ht="18" thickBot="1">
      <c r="E447" s="206">
        <v>20851</v>
      </c>
      <c r="F447" s="206">
        <v>20900</v>
      </c>
      <c r="G447" s="205">
        <v>93</v>
      </c>
      <c r="H447" s="205">
        <v>302</v>
      </c>
      <c r="I447" s="205">
        <v>422</v>
      </c>
      <c r="J447" s="205">
        <v>427</v>
      </c>
      <c r="M447">
        <f t="shared" si="64"/>
        <v>20876</v>
      </c>
      <c r="N447">
        <f t="shared" si="65"/>
        <v>109</v>
      </c>
      <c r="O447">
        <f t="shared" si="65"/>
        <v>787</v>
      </c>
      <c r="P447">
        <f t="shared" si="65"/>
        <v>1457</v>
      </c>
      <c r="Q447">
        <f t="shared" si="65"/>
        <v>1639</v>
      </c>
      <c r="AD447" t="b">
        <f t="shared" si="68"/>
        <v>0</v>
      </c>
      <c r="AE447" t="b">
        <f t="shared" si="68"/>
        <v>0</v>
      </c>
      <c r="AF447" t="b">
        <f t="shared" si="68"/>
        <v>0</v>
      </c>
      <c r="AG447" t="b">
        <f t="shared" si="66"/>
        <v>0</v>
      </c>
      <c r="AI447">
        <f t="shared" si="69"/>
        <v>16</v>
      </c>
      <c r="AJ447" s="96">
        <f t="shared" si="69"/>
        <v>485</v>
      </c>
      <c r="AK447" s="96">
        <f t="shared" si="69"/>
        <v>1035</v>
      </c>
      <c r="AL447" s="96">
        <f t="shared" si="67"/>
        <v>1212</v>
      </c>
      <c r="AS447">
        <f t="shared" si="70"/>
        <v>1.1653313911143482E-2</v>
      </c>
    </row>
    <row r="448" spans="5:45" ht="18" thickBot="1">
      <c r="E448" s="206">
        <v>20901</v>
      </c>
      <c r="F448" s="206">
        <v>20950</v>
      </c>
      <c r="G448" s="205">
        <v>92</v>
      </c>
      <c r="H448" s="205">
        <v>301</v>
      </c>
      <c r="I448" s="205">
        <v>420</v>
      </c>
      <c r="J448" s="205">
        <v>425</v>
      </c>
      <c r="M448">
        <f t="shared" si="64"/>
        <v>20926</v>
      </c>
      <c r="N448">
        <f t="shared" si="65"/>
        <v>108</v>
      </c>
      <c r="O448">
        <f t="shared" si="65"/>
        <v>783</v>
      </c>
      <c r="P448">
        <f t="shared" si="65"/>
        <v>1450</v>
      </c>
      <c r="Q448">
        <f t="shared" si="65"/>
        <v>1631</v>
      </c>
      <c r="AD448" t="b">
        <f t="shared" si="68"/>
        <v>0</v>
      </c>
      <c r="AE448" t="b">
        <f t="shared" si="68"/>
        <v>0</v>
      </c>
      <c r="AF448" t="b">
        <f t="shared" si="68"/>
        <v>0</v>
      </c>
      <c r="AG448" t="b">
        <f t="shared" si="66"/>
        <v>0</v>
      </c>
      <c r="AI448">
        <f t="shared" si="69"/>
        <v>16</v>
      </c>
      <c r="AJ448" s="96">
        <f t="shared" si="69"/>
        <v>482</v>
      </c>
      <c r="AK448" s="96">
        <f t="shared" si="69"/>
        <v>1030</v>
      </c>
      <c r="AL448" s="96">
        <f t="shared" si="67"/>
        <v>1206</v>
      </c>
      <c r="AS448">
        <f t="shared" si="70"/>
        <v>1.1678567106377829E-2</v>
      </c>
    </row>
    <row r="449" spans="5:45" ht="18" thickBot="1">
      <c r="E449" s="206">
        <v>20951</v>
      </c>
      <c r="F449" s="206">
        <v>21000</v>
      </c>
      <c r="G449" s="205">
        <v>92</v>
      </c>
      <c r="H449" s="205">
        <v>299</v>
      </c>
      <c r="I449" s="205">
        <v>417</v>
      </c>
      <c r="J449" s="205">
        <v>423</v>
      </c>
      <c r="M449">
        <f t="shared" si="64"/>
        <v>20976</v>
      </c>
      <c r="N449">
        <f t="shared" si="65"/>
        <v>108</v>
      </c>
      <c r="O449">
        <f t="shared" si="65"/>
        <v>779</v>
      </c>
      <c r="P449">
        <f t="shared" si="65"/>
        <v>1442</v>
      </c>
      <c r="Q449">
        <f t="shared" si="65"/>
        <v>1623</v>
      </c>
      <c r="AD449" t="b">
        <f t="shared" si="68"/>
        <v>0</v>
      </c>
      <c r="AE449" t="b">
        <f t="shared" si="68"/>
        <v>0</v>
      </c>
      <c r="AF449" t="b">
        <f t="shared" si="68"/>
        <v>0</v>
      </c>
      <c r="AG449" t="b">
        <f t="shared" si="66"/>
        <v>0</v>
      </c>
      <c r="AI449">
        <f t="shared" si="69"/>
        <v>16</v>
      </c>
      <c r="AJ449" s="96">
        <f t="shared" si="69"/>
        <v>480</v>
      </c>
      <c r="AK449" s="96">
        <f t="shared" si="69"/>
        <v>1025</v>
      </c>
      <c r="AL449" s="96">
        <f t="shared" si="67"/>
        <v>1200</v>
      </c>
      <c r="AS449">
        <f t="shared" si="70"/>
        <v>1.1643339768339768E-2</v>
      </c>
    </row>
    <row r="450" spans="5:45" ht="18" thickBot="1">
      <c r="E450" s="206">
        <v>21001</v>
      </c>
      <c r="F450" s="206">
        <v>21050</v>
      </c>
      <c r="G450" s="205">
        <v>91</v>
      </c>
      <c r="H450" s="205">
        <v>298</v>
      </c>
      <c r="I450" s="205">
        <v>415</v>
      </c>
      <c r="J450" s="205">
        <v>421</v>
      </c>
      <c r="M450">
        <f t="shared" si="64"/>
        <v>21026</v>
      </c>
      <c r="N450">
        <f t="shared" ref="N450:Q469" si="71">ROUND(IF($M450&lt;N$25,$M450*N$22,0)+IF($M450=N$25,N$24,0)+IF(AND($M450&gt;N$25,$M450&lt;=N$26),N$24 - (($M450-N$25)*N$23),0),0)</f>
        <v>107</v>
      </c>
      <c r="O450">
        <f t="shared" si="71"/>
        <v>775</v>
      </c>
      <c r="P450">
        <f t="shared" si="71"/>
        <v>1435</v>
      </c>
      <c r="Q450">
        <f t="shared" si="71"/>
        <v>1614</v>
      </c>
      <c r="AD450" t="b">
        <f t="shared" si="68"/>
        <v>0</v>
      </c>
      <c r="AE450" t="b">
        <f t="shared" si="68"/>
        <v>0</v>
      </c>
      <c r="AF450" t="b">
        <f t="shared" si="68"/>
        <v>0</v>
      </c>
      <c r="AG450" t="b">
        <f t="shared" si="66"/>
        <v>0</v>
      </c>
      <c r="AI450">
        <f t="shared" si="69"/>
        <v>16</v>
      </c>
      <c r="AJ450" s="96">
        <f t="shared" si="69"/>
        <v>477</v>
      </c>
      <c r="AK450" s="96">
        <f t="shared" si="69"/>
        <v>1020</v>
      </c>
      <c r="AL450" s="96">
        <f t="shared" si="67"/>
        <v>1193</v>
      </c>
      <c r="AS450">
        <f t="shared" si="70"/>
        <v>1.1668471069409358E-2</v>
      </c>
    </row>
    <row r="451" spans="5:45" ht="18" thickBot="1">
      <c r="E451" s="206">
        <v>21051</v>
      </c>
      <c r="F451" s="206">
        <v>21100</v>
      </c>
      <c r="G451" s="205">
        <v>91</v>
      </c>
      <c r="H451" s="205">
        <v>296</v>
      </c>
      <c r="I451" s="205">
        <v>413</v>
      </c>
      <c r="J451" s="205">
        <v>419</v>
      </c>
      <c r="M451">
        <f t="shared" si="64"/>
        <v>21076</v>
      </c>
      <c r="N451">
        <f t="shared" si="71"/>
        <v>107</v>
      </c>
      <c r="O451">
        <f t="shared" si="71"/>
        <v>771</v>
      </c>
      <c r="P451">
        <f t="shared" si="71"/>
        <v>1428</v>
      </c>
      <c r="Q451">
        <f t="shared" si="71"/>
        <v>1606</v>
      </c>
      <c r="AD451" t="b">
        <f t="shared" si="68"/>
        <v>0</v>
      </c>
      <c r="AE451" t="b">
        <f t="shared" si="68"/>
        <v>0</v>
      </c>
      <c r="AF451" t="b">
        <f t="shared" si="68"/>
        <v>0</v>
      </c>
      <c r="AG451" t="b">
        <f t="shared" si="66"/>
        <v>0</v>
      </c>
      <c r="AI451">
        <f t="shared" si="69"/>
        <v>16</v>
      </c>
      <c r="AJ451" s="96">
        <f t="shared" si="69"/>
        <v>475</v>
      </c>
      <c r="AK451" s="96">
        <f t="shared" si="69"/>
        <v>1015</v>
      </c>
      <c r="AL451" s="96">
        <f t="shared" si="67"/>
        <v>1187</v>
      </c>
      <c r="AS451">
        <f t="shared" si="70"/>
        <v>1.1633485248260973E-2</v>
      </c>
    </row>
    <row r="452" spans="5:45" ht="18" thickBot="1">
      <c r="E452" s="206">
        <v>21101</v>
      </c>
      <c r="F452" s="206">
        <v>21150</v>
      </c>
      <c r="G452" s="205">
        <v>90</v>
      </c>
      <c r="H452" s="205">
        <v>295</v>
      </c>
      <c r="I452" s="205">
        <v>411</v>
      </c>
      <c r="J452" s="205">
        <v>417</v>
      </c>
      <c r="M452">
        <f t="shared" si="64"/>
        <v>21126</v>
      </c>
      <c r="N452">
        <f t="shared" si="71"/>
        <v>106</v>
      </c>
      <c r="O452">
        <f t="shared" si="71"/>
        <v>767</v>
      </c>
      <c r="P452">
        <f t="shared" si="71"/>
        <v>1421</v>
      </c>
      <c r="Q452">
        <f t="shared" si="71"/>
        <v>1598</v>
      </c>
      <c r="AD452" t="b">
        <f t="shared" si="68"/>
        <v>0</v>
      </c>
      <c r="AE452" t="b">
        <f t="shared" si="68"/>
        <v>0</v>
      </c>
      <c r="AF452" t="b">
        <f t="shared" si="68"/>
        <v>0</v>
      </c>
      <c r="AG452" t="b">
        <f t="shared" si="66"/>
        <v>0</v>
      </c>
      <c r="AI452">
        <f t="shared" si="69"/>
        <v>16</v>
      </c>
      <c r="AJ452" s="96">
        <f t="shared" si="69"/>
        <v>472</v>
      </c>
      <c r="AK452" s="96">
        <f t="shared" si="69"/>
        <v>1010</v>
      </c>
      <c r="AL452" s="96">
        <f t="shared" si="67"/>
        <v>1181</v>
      </c>
      <c r="AS452">
        <f t="shared" si="70"/>
        <v>1.1658495755111803E-2</v>
      </c>
    </row>
    <row r="453" spans="5:45" ht="18" thickBot="1">
      <c r="E453" s="206">
        <v>21151</v>
      </c>
      <c r="F453" s="206">
        <v>21200</v>
      </c>
      <c r="G453" s="205">
        <v>90</v>
      </c>
      <c r="H453" s="205">
        <v>293</v>
      </c>
      <c r="I453" s="205">
        <v>409</v>
      </c>
      <c r="J453" s="205">
        <v>414</v>
      </c>
      <c r="M453">
        <f t="shared" si="64"/>
        <v>21176</v>
      </c>
      <c r="N453">
        <f t="shared" si="71"/>
        <v>105</v>
      </c>
      <c r="O453">
        <f t="shared" si="71"/>
        <v>763</v>
      </c>
      <c r="P453">
        <f t="shared" si="71"/>
        <v>1414</v>
      </c>
      <c r="Q453">
        <f t="shared" si="71"/>
        <v>1590</v>
      </c>
      <c r="AD453" t="b">
        <f t="shared" si="68"/>
        <v>0</v>
      </c>
      <c r="AE453" t="b">
        <f t="shared" si="68"/>
        <v>0</v>
      </c>
      <c r="AF453" t="b">
        <f t="shared" si="68"/>
        <v>0</v>
      </c>
      <c r="AG453" t="b">
        <f t="shared" si="66"/>
        <v>0</v>
      </c>
      <c r="AI453">
        <f t="shared" si="69"/>
        <v>15</v>
      </c>
      <c r="AJ453" s="96">
        <f t="shared" si="69"/>
        <v>470</v>
      </c>
      <c r="AK453" s="96">
        <f t="shared" si="69"/>
        <v>1005</v>
      </c>
      <c r="AL453" s="96">
        <f t="shared" si="67"/>
        <v>1176</v>
      </c>
      <c r="AS453">
        <f t="shared" si="70"/>
        <v>1.1623748211731044E-2</v>
      </c>
    </row>
    <row r="454" spans="5:45" ht="18" thickBot="1">
      <c r="E454" s="206">
        <v>21201</v>
      </c>
      <c r="F454" s="206">
        <v>21250</v>
      </c>
      <c r="G454" s="205">
        <v>90</v>
      </c>
      <c r="H454" s="205">
        <v>292</v>
      </c>
      <c r="I454" s="205">
        <v>407</v>
      </c>
      <c r="J454" s="205">
        <v>412</v>
      </c>
      <c r="M454">
        <f t="shared" si="64"/>
        <v>21226</v>
      </c>
      <c r="N454">
        <f t="shared" si="71"/>
        <v>105</v>
      </c>
      <c r="O454">
        <f t="shared" si="71"/>
        <v>759</v>
      </c>
      <c r="P454">
        <f t="shared" si="71"/>
        <v>1406</v>
      </c>
      <c r="Q454">
        <f t="shared" si="71"/>
        <v>1582</v>
      </c>
      <c r="AD454" t="b">
        <f t="shared" si="68"/>
        <v>0</v>
      </c>
      <c r="AE454" t="b">
        <f t="shared" si="68"/>
        <v>0</v>
      </c>
      <c r="AF454" t="b">
        <f t="shared" si="68"/>
        <v>0</v>
      </c>
      <c r="AG454" t="b">
        <f t="shared" si="66"/>
        <v>0</v>
      </c>
      <c r="AI454">
        <f t="shared" si="69"/>
        <v>15</v>
      </c>
      <c r="AJ454" s="96">
        <f t="shared" si="69"/>
        <v>467</v>
      </c>
      <c r="AK454" s="96">
        <f t="shared" si="69"/>
        <v>999</v>
      </c>
      <c r="AL454" s="96">
        <f t="shared" si="67"/>
        <v>1170</v>
      </c>
      <c r="AS454">
        <f t="shared" si="70"/>
        <v>1.1589207179365268E-2</v>
      </c>
    </row>
    <row r="455" spans="5:45" ht="18" thickBot="1">
      <c r="E455" s="206">
        <v>21251</v>
      </c>
      <c r="F455" s="206">
        <v>21300</v>
      </c>
      <c r="G455" s="205">
        <v>89</v>
      </c>
      <c r="H455" s="205">
        <v>290</v>
      </c>
      <c r="I455" s="205">
        <v>405</v>
      </c>
      <c r="J455" s="205">
        <v>410</v>
      </c>
      <c r="M455">
        <f t="shared" si="64"/>
        <v>21276</v>
      </c>
      <c r="N455">
        <f t="shared" si="71"/>
        <v>104</v>
      </c>
      <c r="O455">
        <f t="shared" si="71"/>
        <v>755</v>
      </c>
      <c r="P455">
        <f t="shared" si="71"/>
        <v>1399</v>
      </c>
      <c r="Q455">
        <f t="shared" si="71"/>
        <v>1574</v>
      </c>
      <c r="AD455" t="b">
        <f t="shared" si="68"/>
        <v>0</v>
      </c>
      <c r="AE455" t="b">
        <f t="shared" si="68"/>
        <v>0</v>
      </c>
      <c r="AF455" t="b">
        <f t="shared" si="68"/>
        <v>0</v>
      </c>
      <c r="AG455" t="b">
        <f t="shared" si="66"/>
        <v>0</v>
      </c>
      <c r="AI455">
        <f t="shared" si="69"/>
        <v>15</v>
      </c>
      <c r="AJ455" s="96">
        <f t="shared" si="69"/>
        <v>465</v>
      </c>
      <c r="AK455" s="96">
        <f t="shared" si="69"/>
        <v>994</v>
      </c>
      <c r="AL455" s="96">
        <f t="shared" si="67"/>
        <v>1164</v>
      </c>
      <c r="AS455">
        <f t="shared" si="70"/>
        <v>1.1614126570277317E-2</v>
      </c>
    </row>
    <row r="456" spans="5:45" ht="18" thickBot="1">
      <c r="E456" s="206">
        <v>21301</v>
      </c>
      <c r="F456" s="206">
        <v>21350</v>
      </c>
      <c r="G456" s="205">
        <v>89</v>
      </c>
      <c r="H456" s="205">
        <v>289</v>
      </c>
      <c r="I456" s="205">
        <v>403</v>
      </c>
      <c r="J456" s="205">
        <v>408</v>
      </c>
      <c r="M456">
        <f t="shared" si="64"/>
        <v>21326</v>
      </c>
      <c r="N456">
        <f t="shared" si="71"/>
        <v>104</v>
      </c>
      <c r="O456">
        <f t="shared" si="71"/>
        <v>752</v>
      </c>
      <c r="P456">
        <f t="shared" si="71"/>
        <v>1392</v>
      </c>
      <c r="Q456">
        <f t="shared" si="71"/>
        <v>1566</v>
      </c>
      <c r="AD456" t="b">
        <f t="shared" si="68"/>
        <v>0</v>
      </c>
      <c r="AE456" t="b">
        <f t="shared" si="68"/>
        <v>0</v>
      </c>
      <c r="AF456" t="b">
        <f t="shared" si="68"/>
        <v>0</v>
      </c>
      <c r="AG456" t="b">
        <f t="shared" si="66"/>
        <v>0</v>
      </c>
      <c r="AI456">
        <f t="shared" si="69"/>
        <v>15</v>
      </c>
      <c r="AJ456" s="96">
        <f t="shared" si="69"/>
        <v>463</v>
      </c>
      <c r="AK456" s="96">
        <f t="shared" si="69"/>
        <v>989</v>
      </c>
      <c r="AL456" s="96">
        <f t="shared" si="67"/>
        <v>1158</v>
      </c>
      <c r="AS456">
        <f t="shared" si="70"/>
        <v>1.1579818031430935E-2</v>
      </c>
    </row>
    <row r="457" spans="5:45" ht="18" thickBot="1">
      <c r="E457" s="206">
        <v>21351</v>
      </c>
      <c r="F457" s="206">
        <v>21400</v>
      </c>
      <c r="G457" s="205">
        <v>88</v>
      </c>
      <c r="H457" s="205">
        <v>287</v>
      </c>
      <c r="I457" s="205">
        <v>401</v>
      </c>
      <c r="J457" s="205">
        <v>406</v>
      </c>
      <c r="M457">
        <f t="shared" si="64"/>
        <v>21376</v>
      </c>
      <c r="N457">
        <f t="shared" si="71"/>
        <v>103</v>
      </c>
      <c r="O457">
        <f t="shared" si="71"/>
        <v>748</v>
      </c>
      <c r="P457">
        <f t="shared" si="71"/>
        <v>1385</v>
      </c>
      <c r="Q457">
        <f t="shared" si="71"/>
        <v>1558</v>
      </c>
      <c r="AD457" t="b">
        <f t="shared" si="68"/>
        <v>0</v>
      </c>
      <c r="AE457" t="b">
        <f t="shared" si="68"/>
        <v>0</v>
      </c>
      <c r="AF457" t="b">
        <f t="shared" si="68"/>
        <v>0</v>
      </c>
      <c r="AG457" t="b">
        <f t="shared" si="66"/>
        <v>0</v>
      </c>
      <c r="AI457">
        <f t="shared" si="69"/>
        <v>15</v>
      </c>
      <c r="AJ457" s="96">
        <f t="shared" si="69"/>
        <v>461</v>
      </c>
      <c r="AK457" s="96">
        <f t="shared" si="69"/>
        <v>984</v>
      </c>
      <c r="AL457" s="96">
        <f t="shared" si="67"/>
        <v>1152</v>
      </c>
      <c r="AS457">
        <f t="shared" si="70"/>
        <v>1.1604618284637136E-2</v>
      </c>
    </row>
    <row r="458" spans="5:45" ht="18" thickBot="1">
      <c r="E458" s="206">
        <v>21401</v>
      </c>
      <c r="F458" s="206">
        <v>21450</v>
      </c>
      <c r="G458" s="205">
        <v>88</v>
      </c>
      <c r="H458" s="205">
        <v>286</v>
      </c>
      <c r="I458" s="205">
        <v>399</v>
      </c>
      <c r="J458" s="205">
        <v>404</v>
      </c>
      <c r="M458">
        <f t="shared" si="64"/>
        <v>21426</v>
      </c>
      <c r="N458">
        <f t="shared" si="71"/>
        <v>103</v>
      </c>
      <c r="O458">
        <f t="shared" si="71"/>
        <v>744</v>
      </c>
      <c r="P458">
        <f t="shared" si="71"/>
        <v>1377</v>
      </c>
      <c r="Q458">
        <f t="shared" si="71"/>
        <v>1549</v>
      </c>
      <c r="AD458" t="b">
        <f t="shared" si="68"/>
        <v>0</v>
      </c>
      <c r="AE458" t="b">
        <f t="shared" si="68"/>
        <v>0</v>
      </c>
      <c r="AF458" t="b">
        <f t="shared" si="68"/>
        <v>0</v>
      </c>
      <c r="AG458" t="b">
        <f t="shared" si="66"/>
        <v>0</v>
      </c>
      <c r="AI458">
        <f t="shared" si="69"/>
        <v>15</v>
      </c>
      <c r="AJ458" s="96">
        <f t="shared" si="69"/>
        <v>458</v>
      </c>
      <c r="AK458" s="96">
        <f t="shared" si="69"/>
        <v>978</v>
      </c>
      <c r="AL458" s="96">
        <f t="shared" si="67"/>
        <v>1145</v>
      </c>
      <c r="AS458">
        <f t="shared" si="70"/>
        <v>1.1570539175378832E-2</v>
      </c>
    </row>
    <row r="459" spans="5:45" ht="18" thickBot="1">
      <c r="E459" s="206">
        <v>21451</v>
      </c>
      <c r="F459" s="206">
        <v>21500</v>
      </c>
      <c r="G459" s="205">
        <v>87</v>
      </c>
      <c r="H459" s="205">
        <v>284</v>
      </c>
      <c r="I459" s="205">
        <v>396</v>
      </c>
      <c r="J459" s="205">
        <v>402</v>
      </c>
      <c r="M459">
        <f t="shared" si="64"/>
        <v>21476</v>
      </c>
      <c r="N459">
        <f t="shared" si="71"/>
        <v>102</v>
      </c>
      <c r="O459">
        <f t="shared" si="71"/>
        <v>740</v>
      </c>
      <c r="P459">
        <f t="shared" si="71"/>
        <v>1370</v>
      </c>
      <c r="Q459">
        <f t="shared" si="71"/>
        <v>1541</v>
      </c>
      <c r="AD459" t="b">
        <f t="shared" si="68"/>
        <v>0</v>
      </c>
      <c r="AE459" t="b">
        <f t="shared" si="68"/>
        <v>0</v>
      </c>
      <c r="AF459" t="b">
        <f t="shared" si="68"/>
        <v>0</v>
      </c>
      <c r="AG459" t="b">
        <f t="shared" si="66"/>
        <v>0</v>
      </c>
      <c r="AI459">
        <f t="shared" si="69"/>
        <v>15</v>
      </c>
      <c r="AJ459" s="96">
        <f t="shared" si="69"/>
        <v>456</v>
      </c>
      <c r="AK459" s="96">
        <f t="shared" si="69"/>
        <v>974</v>
      </c>
      <c r="AL459" s="96">
        <f t="shared" si="67"/>
        <v>1139</v>
      </c>
      <c r="AS459">
        <f t="shared" si="70"/>
        <v>1.1595221363316937E-2</v>
      </c>
    </row>
    <row r="460" spans="5:45" ht="18" thickBot="1">
      <c r="E460" s="206">
        <v>21501</v>
      </c>
      <c r="F460" s="206">
        <v>21550</v>
      </c>
      <c r="G460" s="205">
        <v>87</v>
      </c>
      <c r="H460" s="205">
        <v>283</v>
      </c>
      <c r="I460" s="205">
        <v>394</v>
      </c>
      <c r="J460" s="205">
        <v>400</v>
      </c>
      <c r="M460">
        <f t="shared" si="64"/>
        <v>21526</v>
      </c>
      <c r="N460">
        <f t="shared" si="71"/>
        <v>102</v>
      </c>
      <c r="O460">
        <f t="shared" si="71"/>
        <v>736</v>
      </c>
      <c r="P460">
        <f t="shared" si="71"/>
        <v>1363</v>
      </c>
      <c r="Q460">
        <f t="shared" si="71"/>
        <v>1533</v>
      </c>
      <c r="AD460" t="b">
        <f t="shared" si="68"/>
        <v>0</v>
      </c>
      <c r="AE460" t="b">
        <f t="shared" si="68"/>
        <v>0</v>
      </c>
      <c r="AF460" t="b">
        <f t="shared" si="68"/>
        <v>0</v>
      </c>
      <c r="AG460" t="b">
        <f t="shared" si="66"/>
        <v>0</v>
      </c>
      <c r="AI460">
        <f t="shared" si="69"/>
        <v>15</v>
      </c>
      <c r="AJ460" s="96">
        <f t="shared" si="69"/>
        <v>453</v>
      </c>
      <c r="AK460" s="96">
        <f t="shared" si="69"/>
        <v>969</v>
      </c>
      <c r="AL460" s="96">
        <f t="shared" si="67"/>
        <v>1133</v>
      </c>
      <c r="AS460">
        <f t="shared" si="70"/>
        <v>1.1561368679201215E-2</v>
      </c>
    </row>
    <row r="461" spans="5:45" ht="18" thickBot="1">
      <c r="E461" s="206">
        <v>21551</v>
      </c>
      <c r="F461" s="206">
        <v>21600</v>
      </c>
      <c r="G461" s="205">
        <v>86</v>
      </c>
      <c r="H461" s="205">
        <v>281</v>
      </c>
      <c r="I461" s="205">
        <v>392</v>
      </c>
      <c r="J461" s="205">
        <v>397</v>
      </c>
      <c r="M461">
        <f t="shared" si="64"/>
        <v>21576</v>
      </c>
      <c r="N461">
        <f t="shared" si="71"/>
        <v>101</v>
      </c>
      <c r="O461">
        <f t="shared" si="71"/>
        <v>732</v>
      </c>
      <c r="P461">
        <f t="shared" si="71"/>
        <v>1356</v>
      </c>
      <c r="Q461">
        <f t="shared" si="71"/>
        <v>1525</v>
      </c>
      <c r="AD461" t="b">
        <f t="shared" si="68"/>
        <v>0</v>
      </c>
      <c r="AE461" t="b">
        <f t="shared" si="68"/>
        <v>0</v>
      </c>
      <c r="AF461" t="b">
        <f t="shared" si="68"/>
        <v>0</v>
      </c>
      <c r="AG461" t="b">
        <f t="shared" si="66"/>
        <v>0</v>
      </c>
      <c r="AI461">
        <f t="shared" si="69"/>
        <v>15</v>
      </c>
      <c r="AJ461" s="96">
        <f t="shared" si="69"/>
        <v>451</v>
      </c>
      <c r="AK461" s="96">
        <f t="shared" si="69"/>
        <v>964</v>
      </c>
      <c r="AL461" s="96">
        <f t="shared" si="67"/>
        <v>1128</v>
      </c>
      <c r="AS461">
        <f t="shared" si="70"/>
        <v>1.1585933861201677E-2</v>
      </c>
    </row>
    <row r="462" spans="5:45" ht="18" thickBot="1">
      <c r="E462" s="206">
        <v>21601</v>
      </c>
      <c r="F462" s="206">
        <v>21650</v>
      </c>
      <c r="G462" s="205">
        <v>86</v>
      </c>
      <c r="H462" s="205">
        <v>280</v>
      </c>
      <c r="I462" s="205">
        <v>390</v>
      </c>
      <c r="J462" s="205">
        <v>395</v>
      </c>
      <c r="M462">
        <f t="shared" si="64"/>
        <v>21626</v>
      </c>
      <c r="N462">
        <f t="shared" si="71"/>
        <v>101</v>
      </c>
      <c r="O462">
        <f t="shared" si="71"/>
        <v>728</v>
      </c>
      <c r="P462">
        <f t="shared" si="71"/>
        <v>1348</v>
      </c>
      <c r="Q462">
        <f t="shared" si="71"/>
        <v>1517</v>
      </c>
      <c r="AD462" t="b">
        <f t="shared" si="68"/>
        <v>0</v>
      </c>
      <c r="AE462" t="b">
        <f t="shared" si="68"/>
        <v>0</v>
      </c>
      <c r="AF462" t="b">
        <f t="shared" si="68"/>
        <v>0</v>
      </c>
      <c r="AG462" t="b">
        <f t="shared" si="66"/>
        <v>0</v>
      </c>
      <c r="AI462">
        <f t="shared" si="69"/>
        <v>15</v>
      </c>
      <c r="AJ462" s="96">
        <f t="shared" si="69"/>
        <v>448</v>
      </c>
      <c r="AK462" s="96">
        <f t="shared" si="69"/>
        <v>958</v>
      </c>
      <c r="AL462" s="96">
        <f t="shared" si="67"/>
        <v>1122</v>
      </c>
      <c r="AS462">
        <f t="shared" si="70"/>
        <v>1.1552304655752932E-2</v>
      </c>
    </row>
    <row r="463" spans="5:45" ht="18" thickBot="1">
      <c r="E463" s="206">
        <v>21651</v>
      </c>
      <c r="F463" s="206">
        <v>21700</v>
      </c>
      <c r="G463" s="205">
        <v>85</v>
      </c>
      <c r="H463" s="205">
        <v>278</v>
      </c>
      <c r="I463" s="205">
        <v>388</v>
      </c>
      <c r="J463" s="205">
        <v>393</v>
      </c>
      <c r="M463">
        <f t="shared" si="64"/>
        <v>21676</v>
      </c>
      <c r="N463">
        <f t="shared" si="71"/>
        <v>100</v>
      </c>
      <c r="O463">
        <f t="shared" si="71"/>
        <v>724</v>
      </c>
      <c r="P463">
        <f t="shared" si="71"/>
        <v>1341</v>
      </c>
      <c r="Q463">
        <f t="shared" si="71"/>
        <v>1509</v>
      </c>
      <c r="AD463" t="b">
        <f t="shared" si="68"/>
        <v>0</v>
      </c>
      <c r="AE463" t="b">
        <f t="shared" si="68"/>
        <v>0</v>
      </c>
      <c r="AF463" t="b">
        <f t="shared" si="68"/>
        <v>0</v>
      </c>
      <c r="AG463" t="b">
        <f t="shared" si="66"/>
        <v>0</v>
      </c>
      <c r="AI463">
        <f t="shared" si="69"/>
        <v>15</v>
      </c>
      <c r="AJ463" s="96">
        <f t="shared" si="69"/>
        <v>446</v>
      </c>
      <c r="AK463" s="96">
        <f t="shared" si="69"/>
        <v>953</v>
      </c>
      <c r="AL463" s="96">
        <f t="shared" si="67"/>
        <v>1116</v>
      </c>
      <c r="AS463">
        <f t="shared" si="70"/>
        <v>1.157675387821255E-2</v>
      </c>
    </row>
    <row r="464" spans="5:45" ht="18" thickBot="1">
      <c r="E464" s="206">
        <v>21701</v>
      </c>
      <c r="F464" s="206">
        <v>21750</v>
      </c>
      <c r="G464" s="205">
        <v>85</v>
      </c>
      <c r="H464" s="205">
        <v>277</v>
      </c>
      <c r="I464" s="205">
        <v>386</v>
      </c>
      <c r="J464" s="205">
        <v>391</v>
      </c>
      <c r="M464">
        <f t="shared" si="64"/>
        <v>21726</v>
      </c>
      <c r="N464">
        <f t="shared" si="71"/>
        <v>100</v>
      </c>
      <c r="O464">
        <f t="shared" si="71"/>
        <v>720</v>
      </c>
      <c r="P464">
        <f t="shared" si="71"/>
        <v>1334</v>
      </c>
      <c r="Q464">
        <f t="shared" si="71"/>
        <v>1501</v>
      </c>
      <c r="AD464" t="b">
        <f t="shared" si="68"/>
        <v>0</v>
      </c>
      <c r="AE464" t="b">
        <f t="shared" si="68"/>
        <v>0</v>
      </c>
      <c r="AF464" t="b">
        <f t="shared" si="68"/>
        <v>0</v>
      </c>
      <c r="AG464" t="b">
        <f t="shared" si="66"/>
        <v>0</v>
      </c>
      <c r="AI464">
        <f t="shared" si="69"/>
        <v>15</v>
      </c>
      <c r="AJ464" s="96">
        <f t="shared" si="69"/>
        <v>443</v>
      </c>
      <c r="AK464" s="96">
        <f t="shared" si="69"/>
        <v>948</v>
      </c>
      <c r="AL464" s="96">
        <f t="shared" si="67"/>
        <v>1110</v>
      </c>
      <c r="AS464">
        <f t="shared" si="70"/>
        <v>1.1543345261456769E-2</v>
      </c>
    </row>
    <row r="465" spans="5:45" ht="18" thickBot="1">
      <c r="E465" s="206">
        <v>21751</v>
      </c>
      <c r="F465" s="206">
        <v>21800</v>
      </c>
      <c r="G465" s="205">
        <v>84</v>
      </c>
      <c r="H465" s="205">
        <v>275</v>
      </c>
      <c r="I465" s="205">
        <v>384</v>
      </c>
      <c r="J465" s="205">
        <v>389</v>
      </c>
      <c r="M465">
        <f t="shared" si="64"/>
        <v>21776</v>
      </c>
      <c r="N465">
        <f t="shared" si="71"/>
        <v>99</v>
      </c>
      <c r="O465">
        <f t="shared" si="71"/>
        <v>716</v>
      </c>
      <c r="P465">
        <f t="shared" si="71"/>
        <v>1327</v>
      </c>
      <c r="Q465">
        <f t="shared" si="71"/>
        <v>1493</v>
      </c>
      <c r="AD465" t="b">
        <f t="shared" si="68"/>
        <v>0</v>
      </c>
      <c r="AE465" t="b">
        <f t="shared" si="68"/>
        <v>0</v>
      </c>
      <c r="AF465" t="b">
        <f t="shared" si="68"/>
        <v>0</v>
      </c>
      <c r="AG465" t="b">
        <f t="shared" si="66"/>
        <v>0</v>
      </c>
      <c r="AI465">
        <f t="shared" si="69"/>
        <v>15</v>
      </c>
      <c r="AJ465" s="96">
        <f t="shared" si="69"/>
        <v>441</v>
      </c>
      <c r="AK465" s="96">
        <f t="shared" si="69"/>
        <v>943</v>
      </c>
      <c r="AL465" s="96">
        <f t="shared" si="67"/>
        <v>1104</v>
      </c>
      <c r="AS465">
        <f t="shared" si="70"/>
        <v>1.156767955801105E-2</v>
      </c>
    </row>
    <row r="466" spans="5:45" ht="18" thickBot="1">
      <c r="E466" s="206">
        <v>21801</v>
      </c>
      <c r="F466" s="206">
        <v>21850</v>
      </c>
      <c r="G466" s="205">
        <v>84</v>
      </c>
      <c r="H466" s="205">
        <v>273</v>
      </c>
      <c r="I466" s="205">
        <v>382</v>
      </c>
      <c r="J466" s="205">
        <v>387</v>
      </c>
      <c r="M466">
        <f t="shared" si="64"/>
        <v>21826</v>
      </c>
      <c r="N466">
        <f t="shared" si="71"/>
        <v>99</v>
      </c>
      <c r="O466">
        <f t="shared" si="71"/>
        <v>713</v>
      </c>
      <c r="P466">
        <f t="shared" si="71"/>
        <v>1320</v>
      </c>
      <c r="Q466">
        <f t="shared" si="71"/>
        <v>1484</v>
      </c>
      <c r="AD466" t="b">
        <f t="shared" si="68"/>
        <v>0</v>
      </c>
      <c r="AE466" t="b">
        <f t="shared" si="68"/>
        <v>0</v>
      </c>
      <c r="AF466" t="b">
        <f t="shared" si="68"/>
        <v>0</v>
      </c>
      <c r="AG466" t="b">
        <f t="shared" si="66"/>
        <v>0</v>
      </c>
      <c r="AI466">
        <f t="shared" si="69"/>
        <v>15</v>
      </c>
      <c r="AJ466" s="96">
        <f t="shared" si="69"/>
        <v>440</v>
      </c>
      <c r="AK466" s="96">
        <f t="shared" si="69"/>
        <v>938</v>
      </c>
      <c r="AL466" s="96">
        <f t="shared" si="67"/>
        <v>1097</v>
      </c>
      <c r="AS466">
        <f t="shared" si="70"/>
        <v>1.1534488695053368E-2</v>
      </c>
    </row>
    <row r="467" spans="5:45" ht="18" thickBot="1">
      <c r="E467" s="206">
        <v>21851</v>
      </c>
      <c r="F467" s="206">
        <v>21900</v>
      </c>
      <c r="G467" s="205">
        <v>84</v>
      </c>
      <c r="H467" s="205">
        <v>272</v>
      </c>
      <c r="I467" s="205">
        <v>380</v>
      </c>
      <c r="J467" s="205">
        <v>385</v>
      </c>
      <c r="M467">
        <f t="shared" si="64"/>
        <v>21876</v>
      </c>
      <c r="N467">
        <f t="shared" si="71"/>
        <v>98</v>
      </c>
      <c r="O467">
        <f t="shared" si="71"/>
        <v>709</v>
      </c>
      <c r="P467">
        <f t="shared" si="71"/>
        <v>1312</v>
      </c>
      <c r="Q467">
        <f t="shared" si="71"/>
        <v>1476</v>
      </c>
      <c r="AD467" t="b">
        <f t="shared" si="68"/>
        <v>0</v>
      </c>
      <c r="AE467" t="b">
        <f t="shared" si="68"/>
        <v>0</v>
      </c>
      <c r="AF467" t="b">
        <f t="shared" si="68"/>
        <v>0</v>
      </c>
      <c r="AG467" t="b">
        <f t="shared" si="66"/>
        <v>0</v>
      </c>
      <c r="AI467">
        <f t="shared" si="69"/>
        <v>14</v>
      </c>
      <c r="AJ467" s="96">
        <f t="shared" si="69"/>
        <v>437</v>
      </c>
      <c r="AK467" s="96">
        <f t="shared" si="69"/>
        <v>932</v>
      </c>
      <c r="AL467" s="96">
        <f t="shared" si="67"/>
        <v>1091</v>
      </c>
      <c r="AS467">
        <f t="shared" si="70"/>
        <v>1.1501487754634929E-2</v>
      </c>
    </row>
    <row r="468" spans="5:45" ht="18" thickBot="1">
      <c r="E468" s="206">
        <v>21901</v>
      </c>
      <c r="F468" s="206">
        <v>21950</v>
      </c>
      <c r="G468" s="205">
        <v>83</v>
      </c>
      <c r="H468" s="205">
        <v>270</v>
      </c>
      <c r="I468" s="205">
        <v>378</v>
      </c>
      <c r="J468" s="205">
        <v>383</v>
      </c>
      <c r="M468">
        <f t="shared" si="64"/>
        <v>21926</v>
      </c>
      <c r="N468">
        <f t="shared" si="71"/>
        <v>97</v>
      </c>
      <c r="O468">
        <f t="shared" si="71"/>
        <v>705</v>
      </c>
      <c r="P468">
        <f t="shared" si="71"/>
        <v>1305</v>
      </c>
      <c r="Q468">
        <f t="shared" si="71"/>
        <v>1468</v>
      </c>
      <c r="AD468" t="b">
        <f t="shared" si="68"/>
        <v>0</v>
      </c>
      <c r="AE468" t="b">
        <f t="shared" si="68"/>
        <v>0</v>
      </c>
      <c r="AF468" t="b">
        <f t="shared" si="68"/>
        <v>0</v>
      </c>
      <c r="AG468" t="b">
        <f t="shared" si="66"/>
        <v>0</v>
      </c>
      <c r="AI468">
        <f t="shared" si="69"/>
        <v>14</v>
      </c>
      <c r="AJ468" s="96">
        <f t="shared" si="69"/>
        <v>435</v>
      </c>
      <c r="AK468" s="96">
        <f t="shared" si="69"/>
        <v>927</v>
      </c>
      <c r="AL468" s="96">
        <f t="shared" si="67"/>
        <v>1085</v>
      </c>
      <c r="AS468">
        <f t="shared" si="70"/>
        <v>1.1525733196393929E-2</v>
      </c>
    </row>
    <row r="469" spans="5:45" ht="18" thickBot="1">
      <c r="E469" s="206">
        <v>21951</v>
      </c>
      <c r="F469" s="206">
        <v>22000</v>
      </c>
      <c r="G469" s="205">
        <v>83</v>
      </c>
      <c r="H469" s="205">
        <v>269</v>
      </c>
      <c r="I469" s="205">
        <v>375</v>
      </c>
      <c r="J469" s="205">
        <v>380</v>
      </c>
      <c r="M469">
        <f t="shared" si="64"/>
        <v>21976</v>
      </c>
      <c r="N469">
        <f t="shared" si="71"/>
        <v>97</v>
      </c>
      <c r="O469">
        <f t="shared" si="71"/>
        <v>701</v>
      </c>
      <c r="P469">
        <f t="shared" si="71"/>
        <v>1298</v>
      </c>
      <c r="Q469">
        <f t="shared" si="71"/>
        <v>1460</v>
      </c>
      <c r="AD469" t="b">
        <f t="shared" si="68"/>
        <v>0</v>
      </c>
      <c r="AE469" t="b">
        <f t="shared" si="68"/>
        <v>0</v>
      </c>
      <c r="AF469" t="b">
        <f t="shared" si="68"/>
        <v>0</v>
      </c>
      <c r="AG469" t="b">
        <f t="shared" si="66"/>
        <v>0</v>
      </c>
      <c r="AI469">
        <f t="shared" si="69"/>
        <v>14</v>
      </c>
      <c r="AJ469" s="96">
        <f t="shared" si="69"/>
        <v>432</v>
      </c>
      <c r="AK469" s="96">
        <f t="shared" si="69"/>
        <v>923</v>
      </c>
      <c r="AL469" s="96">
        <f t="shared" si="67"/>
        <v>1080</v>
      </c>
      <c r="AS469">
        <f t="shared" si="70"/>
        <v>1.1492944924897587E-2</v>
      </c>
    </row>
    <row r="470" spans="5:45" ht="18" thickBot="1">
      <c r="E470" s="206">
        <v>22001</v>
      </c>
      <c r="F470" s="206">
        <v>22050</v>
      </c>
      <c r="G470" s="205">
        <v>82</v>
      </c>
      <c r="H470" s="205">
        <v>267</v>
      </c>
      <c r="I470" s="205">
        <v>373</v>
      </c>
      <c r="J470" s="205">
        <v>378</v>
      </c>
      <c r="M470">
        <f t="shared" si="64"/>
        <v>22026</v>
      </c>
      <c r="N470">
        <f t="shared" ref="N470:Q489" si="72">ROUND(IF($M470&lt;N$25,$M470*N$22,0)+IF($M470=N$25,N$24,0)+IF(AND($M470&gt;N$25,$M470&lt;=N$26),N$24 - (($M470-N$25)*N$23),0),0)</f>
        <v>96</v>
      </c>
      <c r="O470">
        <f t="shared" si="72"/>
        <v>697</v>
      </c>
      <c r="P470">
        <f t="shared" si="72"/>
        <v>1291</v>
      </c>
      <c r="Q470">
        <f t="shared" si="72"/>
        <v>1452</v>
      </c>
      <c r="AD470" t="b">
        <f t="shared" si="68"/>
        <v>0</v>
      </c>
      <c r="AE470" t="b">
        <f t="shared" si="68"/>
        <v>0</v>
      </c>
      <c r="AF470" t="b">
        <f t="shared" si="68"/>
        <v>0</v>
      </c>
      <c r="AG470" t="b">
        <f t="shared" si="66"/>
        <v>0</v>
      </c>
      <c r="AI470">
        <f t="shared" si="69"/>
        <v>14</v>
      </c>
      <c r="AJ470" s="96">
        <f t="shared" si="69"/>
        <v>430</v>
      </c>
      <c r="AK470" s="96">
        <f t="shared" si="69"/>
        <v>918</v>
      </c>
      <c r="AL470" s="96">
        <f t="shared" si="67"/>
        <v>1074</v>
      </c>
      <c r="AS470">
        <f t="shared" si="70"/>
        <v>1.1517077045274026E-2</v>
      </c>
    </row>
    <row r="471" spans="5:45" ht="18" thickBot="1">
      <c r="E471" s="206">
        <v>22051</v>
      </c>
      <c r="F471" s="206">
        <v>22100</v>
      </c>
      <c r="G471" s="205">
        <v>82</v>
      </c>
      <c r="H471" s="205">
        <v>266</v>
      </c>
      <c r="I471" s="205">
        <v>371</v>
      </c>
      <c r="J471" s="205">
        <v>376</v>
      </c>
      <c r="M471">
        <f t="shared" si="64"/>
        <v>22076</v>
      </c>
      <c r="N471">
        <f t="shared" si="72"/>
        <v>96</v>
      </c>
      <c r="O471">
        <f t="shared" si="72"/>
        <v>693</v>
      </c>
      <c r="P471">
        <f t="shared" si="72"/>
        <v>1283</v>
      </c>
      <c r="Q471">
        <f t="shared" si="72"/>
        <v>1444</v>
      </c>
      <c r="AD471" t="b">
        <f t="shared" si="68"/>
        <v>0</v>
      </c>
      <c r="AE471" t="b">
        <f t="shared" si="68"/>
        <v>0</v>
      </c>
      <c r="AF471" t="b">
        <f t="shared" si="68"/>
        <v>0</v>
      </c>
      <c r="AG471" t="b">
        <f t="shared" si="66"/>
        <v>0</v>
      </c>
      <c r="AI471">
        <f t="shared" si="69"/>
        <v>14</v>
      </c>
      <c r="AJ471" s="96">
        <f t="shared" si="69"/>
        <v>427</v>
      </c>
      <c r="AK471" s="96">
        <f t="shared" si="69"/>
        <v>912</v>
      </c>
      <c r="AL471" s="96">
        <f t="shared" si="67"/>
        <v>1068</v>
      </c>
      <c r="AS471">
        <f t="shared" si="70"/>
        <v>1.1484498755374519E-2</v>
      </c>
    </row>
    <row r="472" spans="5:45" ht="18" thickBot="1">
      <c r="E472" s="206">
        <v>22101</v>
      </c>
      <c r="F472" s="206">
        <v>22150</v>
      </c>
      <c r="G472" s="205">
        <v>81</v>
      </c>
      <c r="H472" s="205">
        <v>264</v>
      </c>
      <c r="I472" s="205">
        <v>369</v>
      </c>
      <c r="J472" s="205">
        <v>374</v>
      </c>
      <c r="M472">
        <f t="shared" si="64"/>
        <v>22126</v>
      </c>
      <c r="N472">
        <f t="shared" si="72"/>
        <v>95</v>
      </c>
      <c r="O472">
        <f t="shared" si="72"/>
        <v>689</v>
      </c>
      <c r="P472">
        <f t="shared" si="72"/>
        <v>1276</v>
      </c>
      <c r="Q472">
        <f t="shared" si="72"/>
        <v>1436</v>
      </c>
      <c r="AD472" t="b">
        <f t="shared" si="68"/>
        <v>0</v>
      </c>
      <c r="AE472" t="b">
        <f t="shared" si="68"/>
        <v>0</v>
      </c>
      <c r="AF472" t="b">
        <f t="shared" si="68"/>
        <v>0</v>
      </c>
      <c r="AG472" t="b">
        <f t="shared" si="66"/>
        <v>0</v>
      </c>
      <c r="AI472">
        <f t="shared" si="69"/>
        <v>14</v>
      </c>
      <c r="AJ472" s="96">
        <f t="shared" si="69"/>
        <v>425</v>
      </c>
      <c r="AK472" s="96">
        <f t="shared" si="69"/>
        <v>907</v>
      </c>
      <c r="AL472" s="96">
        <f t="shared" si="67"/>
        <v>1062</v>
      </c>
      <c r="AS472">
        <f t="shared" si="70"/>
        <v>1.1508518560306893E-2</v>
      </c>
    </row>
    <row r="473" spans="5:45" ht="18" thickBot="1">
      <c r="E473" s="206">
        <v>22151</v>
      </c>
      <c r="F473" s="206">
        <v>22200</v>
      </c>
      <c r="G473" s="205">
        <v>81</v>
      </c>
      <c r="H473" s="205">
        <v>263</v>
      </c>
      <c r="I473" s="205">
        <v>367</v>
      </c>
      <c r="J473" s="205">
        <v>372</v>
      </c>
      <c r="M473">
        <f t="shared" si="64"/>
        <v>22176</v>
      </c>
      <c r="N473">
        <f t="shared" si="72"/>
        <v>95</v>
      </c>
      <c r="O473">
        <f t="shared" si="72"/>
        <v>685</v>
      </c>
      <c r="P473">
        <f t="shared" si="72"/>
        <v>1269</v>
      </c>
      <c r="Q473">
        <f t="shared" si="72"/>
        <v>1427</v>
      </c>
      <c r="AD473" t="b">
        <f t="shared" si="68"/>
        <v>0</v>
      </c>
      <c r="AE473" t="b">
        <f t="shared" si="68"/>
        <v>0</v>
      </c>
      <c r="AF473" t="b">
        <f t="shared" si="68"/>
        <v>0</v>
      </c>
      <c r="AG473" t="b">
        <f t="shared" si="66"/>
        <v>0</v>
      </c>
      <c r="AI473">
        <f t="shared" si="69"/>
        <v>14</v>
      </c>
      <c r="AJ473" s="96">
        <f t="shared" si="69"/>
        <v>422</v>
      </c>
      <c r="AK473" s="96">
        <f t="shared" si="69"/>
        <v>902</v>
      </c>
      <c r="AL473" s="96">
        <f t="shared" si="67"/>
        <v>1055</v>
      </c>
      <c r="AS473">
        <f t="shared" si="70"/>
        <v>1.1476147614761477E-2</v>
      </c>
    </row>
    <row r="474" spans="5:45" ht="18" thickBot="1">
      <c r="E474" s="206">
        <v>22201</v>
      </c>
      <c r="F474" s="206">
        <v>22250</v>
      </c>
      <c r="G474" s="205">
        <v>80</v>
      </c>
      <c r="H474" s="205">
        <v>261</v>
      </c>
      <c r="I474" s="205">
        <v>365</v>
      </c>
      <c r="J474" s="205">
        <v>370</v>
      </c>
      <c r="M474">
        <f t="shared" si="64"/>
        <v>22226</v>
      </c>
      <c r="N474">
        <f t="shared" si="72"/>
        <v>94</v>
      </c>
      <c r="O474">
        <f t="shared" si="72"/>
        <v>681</v>
      </c>
      <c r="P474">
        <f t="shared" si="72"/>
        <v>1262</v>
      </c>
      <c r="Q474">
        <f t="shared" si="72"/>
        <v>1419</v>
      </c>
      <c r="AD474" t="b">
        <f t="shared" si="68"/>
        <v>0</v>
      </c>
      <c r="AE474" t="b">
        <f t="shared" si="68"/>
        <v>0</v>
      </c>
      <c r="AF474" t="b">
        <f t="shared" si="68"/>
        <v>0</v>
      </c>
      <c r="AG474" t="b">
        <f t="shared" si="66"/>
        <v>0</v>
      </c>
      <c r="AI474">
        <f t="shared" si="69"/>
        <v>14</v>
      </c>
      <c r="AJ474" s="96">
        <f t="shared" si="69"/>
        <v>420</v>
      </c>
      <c r="AK474" s="96">
        <f t="shared" si="69"/>
        <v>897</v>
      </c>
      <c r="AL474" s="96">
        <f t="shared" si="67"/>
        <v>1049</v>
      </c>
      <c r="AS474">
        <f t="shared" si="70"/>
        <v>1.1500056097834624E-2</v>
      </c>
    </row>
    <row r="475" spans="5:45" ht="18" thickBot="1">
      <c r="E475" s="206">
        <v>22251</v>
      </c>
      <c r="F475" s="206">
        <v>22300</v>
      </c>
      <c r="G475" s="205">
        <v>80</v>
      </c>
      <c r="H475" s="205">
        <v>260</v>
      </c>
      <c r="I475" s="205">
        <v>363</v>
      </c>
      <c r="J475" s="205">
        <v>368</v>
      </c>
      <c r="M475">
        <f t="shared" si="64"/>
        <v>22276</v>
      </c>
      <c r="N475">
        <f t="shared" si="72"/>
        <v>94</v>
      </c>
      <c r="O475">
        <f t="shared" si="72"/>
        <v>677</v>
      </c>
      <c r="P475">
        <f t="shared" si="72"/>
        <v>1255</v>
      </c>
      <c r="Q475">
        <f t="shared" si="72"/>
        <v>1411</v>
      </c>
      <c r="AD475" t="b">
        <f t="shared" si="68"/>
        <v>0</v>
      </c>
      <c r="AE475" t="b">
        <f t="shared" si="68"/>
        <v>0</v>
      </c>
      <c r="AF475" t="b">
        <f t="shared" si="68"/>
        <v>0</v>
      </c>
      <c r="AG475" t="b">
        <f t="shared" si="66"/>
        <v>0</v>
      </c>
      <c r="AI475">
        <f t="shared" si="69"/>
        <v>14</v>
      </c>
      <c r="AJ475" s="96">
        <f t="shared" si="69"/>
        <v>417</v>
      </c>
      <c r="AK475" s="96">
        <f t="shared" si="69"/>
        <v>892</v>
      </c>
      <c r="AL475" s="96">
        <f t="shared" si="67"/>
        <v>1043</v>
      </c>
      <c r="AS475">
        <f t="shared" si="70"/>
        <v>1.1467889908256881E-2</v>
      </c>
    </row>
    <row r="476" spans="5:45" ht="18" thickBot="1">
      <c r="E476" s="206">
        <v>22301</v>
      </c>
      <c r="F476" s="206">
        <v>22350</v>
      </c>
      <c r="G476" s="205">
        <v>79</v>
      </c>
      <c r="H476" s="205">
        <v>258</v>
      </c>
      <c r="I476" s="205">
        <v>361</v>
      </c>
      <c r="J476" s="205">
        <v>365</v>
      </c>
      <c r="M476">
        <f t="shared" si="64"/>
        <v>22326</v>
      </c>
      <c r="N476">
        <f t="shared" si="72"/>
        <v>93</v>
      </c>
      <c r="O476">
        <f t="shared" si="72"/>
        <v>674</v>
      </c>
      <c r="P476">
        <f t="shared" si="72"/>
        <v>1247</v>
      </c>
      <c r="Q476">
        <f t="shared" si="72"/>
        <v>1403</v>
      </c>
      <c r="AD476" t="b">
        <f t="shared" si="68"/>
        <v>0</v>
      </c>
      <c r="AE476" t="b">
        <f t="shared" si="68"/>
        <v>0</v>
      </c>
      <c r="AF476" t="b">
        <f t="shared" si="68"/>
        <v>0</v>
      </c>
      <c r="AG476" t="b">
        <f t="shared" si="66"/>
        <v>0</v>
      </c>
      <c r="AI476">
        <f t="shared" si="69"/>
        <v>14</v>
      </c>
      <c r="AJ476" s="96">
        <f t="shared" si="69"/>
        <v>416</v>
      </c>
      <c r="AK476" s="96">
        <f t="shared" si="69"/>
        <v>886</v>
      </c>
      <c r="AL476" s="96">
        <f t="shared" si="67"/>
        <v>1038</v>
      </c>
      <c r="AS476">
        <f t="shared" si="70"/>
        <v>1.1491688050875823E-2</v>
      </c>
    </row>
    <row r="477" spans="5:45" ht="18" thickBot="1">
      <c r="E477" s="206">
        <v>22351</v>
      </c>
      <c r="F477" s="206">
        <v>22400</v>
      </c>
      <c r="G477" s="205">
        <v>79</v>
      </c>
      <c r="H477" s="205">
        <v>257</v>
      </c>
      <c r="I477" s="205">
        <v>359</v>
      </c>
      <c r="J477" s="205">
        <v>363</v>
      </c>
      <c r="M477">
        <f t="shared" si="64"/>
        <v>22376</v>
      </c>
      <c r="N477">
        <f t="shared" si="72"/>
        <v>93</v>
      </c>
      <c r="O477">
        <f t="shared" si="72"/>
        <v>670</v>
      </c>
      <c r="P477">
        <f t="shared" si="72"/>
        <v>1240</v>
      </c>
      <c r="Q477">
        <f t="shared" si="72"/>
        <v>1395</v>
      </c>
      <c r="AD477" t="b">
        <f t="shared" si="68"/>
        <v>0</v>
      </c>
      <c r="AE477" t="b">
        <f t="shared" si="68"/>
        <v>0</v>
      </c>
      <c r="AF477" t="b">
        <f t="shared" si="68"/>
        <v>0</v>
      </c>
      <c r="AG477" t="b">
        <f t="shared" si="66"/>
        <v>0</v>
      </c>
      <c r="AI477">
        <f t="shared" si="69"/>
        <v>14</v>
      </c>
      <c r="AJ477" s="96">
        <f t="shared" si="69"/>
        <v>413</v>
      </c>
      <c r="AK477" s="96">
        <f t="shared" si="69"/>
        <v>881</v>
      </c>
      <c r="AL477" s="96">
        <f t="shared" si="67"/>
        <v>1032</v>
      </c>
      <c r="AS477">
        <f t="shared" si="70"/>
        <v>1.1459724076546506E-2</v>
      </c>
    </row>
    <row r="478" spans="5:45" ht="18" thickBot="1">
      <c r="E478" s="206">
        <v>22401</v>
      </c>
      <c r="F478" s="206">
        <v>22450</v>
      </c>
      <c r="G478" s="205">
        <v>78</v>
      </c>
      <c r="H478" s="205">
        <v>255</v>
      </c>
      <c r="I478" s="205">
        <v>357</v>
      </c>
      <c r="J478" s="205">
        <v>361</v>
      </c>
      <c r="M478">
        <f t="shared" si="64"/>
        <v>22426</v>
      </c>
      <c r="N478">
        <f t="shared" si="72"/>
        <v>92</v>
      </c>
      <c r="O478">
        <f t="shared" si="72"/>
        <v>666</v>
      </c>
      <c r="P478">
        <f t="shared" si="72"/>
        <v>1233</v>
      </c>
      <c r="Q478">
        <f t="shared" si="72"/>
        <v>1387</v>
      </c>
      <c r="AD478" t="b">
        <f t="shared" si="68"/>
        <v>0</v>
      </c>
      <c r="AE478" t="b">
        <f t="shared" si="68"/>
        <v>0</v>
      </c>
      <c r="AF478" t="b">
        <f t="shared" si="68"/>
        <v>0</v>
      </c>
      <c r="AG478" t="b">
        <f t="shared" si="66"/>
        <v>0</v>
      </c>
      <c r="AI478">
        <f t="shared" si="69"/>
        <v>14</v>
      </c>
      <c r="AJ478" s="96">
        <f t="shared" si="69"/>
        <v>411</v>
      </c>
      <c r="AK478" s="96">
        <f t="shared" si="69"/>
        <v>876</v>
      </c>
      <c r="AL478" s="96">
        <f t="shared" si="67"/>
        <v>1026</v>
      </c>
      <c r="AS478">
        <f t="shared" si="70"/>
        <v>1.1483412848108289E-2</v>
      </c>
    </row>
    <row r="479" spans="5:45" ht="18" thickBot="1">
      <c r="E479" s="206">
        <v>22451</v>
      </c>
      <c r="F479" s="206">
        <v>22500</v>
      </c>
      <c r="G479" s="205">
        <v>78</v>
      </c>
      <c r="H479" s="205">
        <v>254</v>
      </c>
      <c r="I479" s="205">
        <v>354</v>
      </c>
      <c r="J479" s="205">
        <v>359</v>
      </c>
      <c r="M479">
        <f t="shared" ref="M479:M542" si="73">ROUND(AVERAGE(E479:F479),0)</f>
        <v>22476</v>
      </c>
      <c r="N479">
        <f t="shared" si="72"/>
        <v>92</v>
      </c>
      <c r="O479">
        <f t="shared" si="72"/>
        <v>662</v>
      </c>
      <c r="P479">
        <f t="shared" si="72"/>
        <v>1226</v>
      </c>
      <c r="Q479">
        <f t="shared" si="72"/>
        <v>1379</v>
      </c>
      <c r="AD479" t="b">
        <f t="shared" si="68"/>
        <v>0</v>
      </c>
      <c r="AE479" t="b">
        <f t="shared" si="68"/>
        <v>0</v>
      </c>
      <c r="AF479" t="b">
        <f t="shared" si="68"/>
        <v>0</v>
      </c>
      <c r="AG479" t="b">
        <f t="shared" si="66"/>
        <v>0</v>
      </c>
      <c r="AI479">
        <f t="shared" si="69"/>
        <v>14</v>
      </c>
      <c r="AJ479" s="96">
        <f t="shared" si="69"/>
        <v>408</v>
      </c>
      <c r="AK479" s="96">
        <f t="shared" si="69"/>
        <v>872</v>
      </c>
      <c r="AL479" s="96">
        <f t="shared" si="67"/>
        <v>1020</v>
      </c>
      <c r="AS479">
        <f t="shared" si="70"/>
        <v>1.1451648594821864E-2</v>
      </c>
    </row>
    <row r="480" spans="5:45" ht="18" thickBot="1">
      <c r="E480" s="206">
        <v>22501</v>
      </c>
      <c r="F480" s="206">
        <v>22550</v>
      </c>
      <c r="G480" s="205">
        <v>78</v>
      </c>
      <c r="H480" s="205">
        <v>252</v>
      </c>
      <c r="I480" s="205">
        <v>352</v>
      </c>
      <c r="J480" s="205">
        <v>357</v>
      </c>
      <c r="M480">
        <f t="shared" si="73"/>
        <v>22526</v>
      </c>
      <c r="N480">
        <f t="shared" si="72"/>
        <v>91</v>
      </c>
      <c r="O480">
        <f t="shared" si="72"/>
        <v>658</v>
      </c>
      <c r="P480">
        <f t="shared" si="72"/>
        <v>1218</v>
      </c>
      <c r="Q480">
        <f t="shared" si="72"/>
        <v>1371</v>
      </c>
      <c r="AD480" t="b">
        <f t="shared" si="68"/>
        <v>0</v>
      </c>
      <c r="AE480" t="b">
        <f t="shared" si="68"/>
        <v>0</v>
      </c>
      <c r="AF480" t="b">
        <f t="shared" si="68"/>
        <v>0</v>
      </c>
      <c r="AG480" t="b">
        <f t="shared" si="66"/>
        <v>0</v>
      </c>
      <c r="AI480">
        <f t="shared" si="69"/>
        <v>13</v>
      </c>
      <c r="AJ480" s="96">
        <f t="shared" si="69"/>
        <v>406</v>
      </c>
      <c r="AK480" s="96">
        <f t="shared" si="69"/>
        <v>866</v>
      </c>
      <c r="AL480" s="96">
        <f t="shared" si="67"/>
        <v>1014</v>
      </c>
      <c r="AS480">
        <f t="shared" si="70"/>
        <v>1.1420059582919563E-2</v>
      </c>
    </row>
    <row r="481" spans="5:45" ht="18" thickBot="1">
      <c r="E481" s="206">
        <v>22551</v>
      </c>
      <c r="F481" s="206">
        <v>22600</v>
      </c>
      <c r="G481" s="205">
        <v>77</v>
      </c>
      <c r="H481" s="205">
        <v>251</v>
      </c>
      <c r="I481" s="205">
        <v>350</v>
      </c>
      <c r="J481" s="205">
        <v>355</v>
      </c>
      <c r="M481">
        <f t="shared" si="73"/>
        <v>22576</v>
      </c>
      <c r="N481">
        <f t="shared" si="72"/>
        <v>91</v>
      </c>
      <c r="O481">
        <f t="shared" si="72"/>
        <v>654</v>
      </c>
      <c r="P481">
        <f t="shared" si="72"/>
        <v>1211</v>
      </c>
      <c r="Q481">
        <f t="shared" si="72"/>
        <v>1362</v>
      </c>
      <c r="AD481" t="b">
        <f t="shared" si="68"/>
        <v>0</v>
      </c>
      <c r="AE481" t="b">
        <f t="shared" si="68"/>
        <v>0</v>
      </c>
      <c r="AF481" t="b">
        <f t="shared" si="68"/>
        <v>0</v>
      </c>
      <c r="AG481" t="b">
        <f t="shared" si="66"/>
        <v>0</v>
      </c>
      <c r="AI481">
        <f t="shared" si="69"/>
        <v>14</v>
      </c>
      <c r="AJ481" s="96">
        <f t="shared" si="69"/>
        <v>403</v>
      </c>
      <c r="AK481" s="96">
        <f t="shared" si="69"/>
        <v>861</v>
      </c>
      <c r="AL481" s="96">
        <f t="shared" si="67"/>
        <v>1007</v>
      </c>
      <c r="AS481">
        <f t="shared" si="70"/>
        <v>1.1443661971830986E-2</v>
      </c>
    </row>
    <row r="482" spans="5:45" ht="18" thickBot="1">
      <c r="E482" s="206">
        <v>22601</v>
      </c>
      <c r="F482" s="206">
        <v>22650</v>
      </c>
      <c r="G482" s="205">
        <v>77</v>
      </c>
      <c r="H482" s="205">
        <v>249</v>
      </c>
      <c r="I482" s="205">
        <v>348</v>
      </c>
      <c r="J482" s="205">
        <v>353</v>
      </c>
      <c r="M482">
        <f t="shared" si="73"/>
        <v>22626</v>
      </c>
      <c r="N482">
        <f t="shared" si="72"/>
        <v>90</v>
      </c>
      <c r="O482">
        <f t="shared" si="72"/>
        <v>650</v>
      </c>
      <c r="P482">
        <f t="shared" si="72"/>
        <v>1204</v>
      </c>
      <c r="Q482">
        <f t="shared" si="72"/>
        <v>1354</v>
      </c>
      <c r="AD482" t="b">
        <f t="shared" si="68"/>
        <v>0</v>
      </c>
      <c r="AE482" t="b">
        <f t="shared" si="68"/>
        <v>0</v>
      </c>
      <c r="AF482" t="b">
        <f t="shared" si="68"/>
        <v>0</v>
      </c>
      <c r="AG482" t="b">
        <f t="shared" si="66"/>
        <v>0</v>
      </c>
      <c r="AI482">
        <f t="shared" si="69"/>
        <v>13</v>
      </c>
      <c r="AJ482" s="96">
        <f t="shared" si="69"/>
        <v>401</v>
      </c>
      <c r="AK482" s="96">
        <f t="shared" si="69"/>
        <v>856</v>
      </c>
      <c r="AL482" s="96">
        <f t="shared" si="67"/>
        <v>1001</v>
      </c>
      <c r="AS482">
        <f t="shared" si="70"/>
        <v>1.1412268188302425E-2</v>
      </c>
    </row>
    <row r="483" spans="5:45" ht="18" thickBot="1">
      <c r="E483" s="206">
        <v>22651</v>
      </c>
      <c r="F483" s="206">
        <v>22700</v>
      </c>
      <c r="G483" s="205">
        <v>76</v>
      </c>
      <c r="H483" s="205">
        <v>248</v>
      </c>
      <c r="I483" s="205">
        <v>346</v>
      </c>
      <c r="J483" s="205">
        <v>351</v>
      </c>
      <c r="M483">
        <f t="shared" si="73"/>
        <v>22676</v>
      </c>
      <c r="N483">
        <f t="shared" si="72"/>
        <v>89</v>
      </c>
      <c r="O483">
        <f t="shared" si="72"/>
        <v>646</v>
      </c>
      <c r="P483">
        <f t="shared" si="72"/>
        <v>1197</v>
      </c>
      <c r="Q483">
        <f t="shared" si="72"/>
        <v>1346</v>
      </c>
      <c r="AD483" t="b">
        <f t="shared" si="68"/>
        <v>0</v>
      </c>
      <c r="AE483" t="b">
        <f t="shared" si="68"/>
        <v>0</v>
      </c>
      <c r="AF483" t="b">
        <f t="shared" si="68"/>
        <v>0</v>
      </c>
      <c r="AG483" t="b">
        <f t="shared" si="66"/>
        <v>0</v>
      </c>
      <c r="AI483">
        <f t="shared" si="69"/>
        <v>13</v>
      </c>
      <c r="AJ483" s="96">
        <f t="shared" si="69"/>
        <v>398</v>
      </c>
      <c r="AK483" s="96">
        <f t="shared" si="69"/>
        <v>851</v>
      </c>
      <c r="AL483" s="96">
        <f t="shared" si="67"/>
        <v>995</v>
      </c>
      <c r="AS483">
        <f t="shared" si="70"/>
        <v>1.1435762748960385E-2</v>
      </c>
    </row>
    <row r="484" spans="5:45" ht="18" thickBot="1">
      <c r="E484" s="206">
        <v>22701</v>
      </c>
      <c r="F484" s="206">
        <v>22750</v>
      </c>
      <c r="G484" s="205">
        <v>76</v>
      </c>
      <c r="H484" s="205">
        <v>246</v>
      </c>
      <c r="I484" s="205">
        <v>344</v>
      </c>
      <c r="J484" s="205">
        <v>348</v>
      </c>
      <c r="M484">
        <f t="shared" si="73"/>
        <v>22726</v>
      </c>
      <c r="N484">
        <f t="shared" si="72"/>
        <v>89</v>
      </c>
      <c r="O484">
        <f t="shared" si="72"/>
        <v>642</v>
      </c>
      <c r="P484">
        <f t="shared" si="72"/>
        <v>1190</v>
      </c>
      <c r="Q484">
        <f t="shared" si="72"/>
        <v>1338</v>
      </c>
      <c r="AD484" t="b">
        <f t="shared" si="68"/>
        <v>0</v>
      </c>
      <c r="AE484" t="b">
        <f t="shared" si="68"/>
        <v>0</v>
      </c>
      <c r="AF484" t="b">
        <f t="shared" si="68"/>
        <v>0</v>
      </c>
      <c r="AG484" t="b">
        <f t="shared" si="66"/>
        <v>0</v>
      </c>
      <c r="AI484">
        <f t="shared" si="69"/>
        <v>13</v>
      </c>
      <c r="AJ484" s="96">
        <f t="shared" si="69"/>
        <v>396</v>
      </c>
      <c r="AK484" s="96">
        <f t="shared" si="69"/>
        <v>846</v>
      </c>
      <c r="AL484" s="96">
        <f t="shared" si="67"/>
        <v>990</v>
      </c>
      <c r="AS484">
        <f t="shared" si="70"/>
        <v>1.1404561824729893E-2</v>
      </c>
    </row>
    <row r="485" spans="5:45" ht="18" thickBot="1">
      <c r="E485" s="206">
        <v>22751</v>
      </c>
      <c r="F485" s="206">
        <v>22800</v>
      </c>
      <c r="G485" s="205">
        <v>75</v>
      </c>
      <c r="H485" s="205">
        <v>245</v>
      </c>
      <c r="I485" s="205">
        <v>342</v>
      </c>
      <c r="J485" s="205">
        <v>346</v>
      </c>
      <c r="M485">
        <f t="shared" si="73"/>
        <v>22776</v>
      </c>
      <c r="N485">
        <f t="shared" si="72"/>
        <v>88</v>
      </c>
      <c r="O485">
        <f t="shared" si="72"/>
        <v>638</v>
      </c>
      <c r="P485">
        <f t="shared" si="72"/>
        <v>1182</v>
      </c>
      <c r="Q485">
        <f t="shared" si="72"/>
        <v>1330</v>
      </c>
      <c r="AD485" t="b">
        <f t="shared" si="68"/>
        <v>0</v>
      </c>
      <c r="AE485" t="b">
        <f t="shared" si="68"/>
        <v>0</v>
      </c>
      <c r="AF485" t="b">
        <f t="shared" si="68"/>
        <v>0</v>
      </c>
      <c r="AG485" t="b">
        <f t="shared" si="66"/>
        <v>0</v>
      </c>
      <c r="AI485">
        <f t="shared" si="69"/>
        <v>13</v>
      </c>
      <c r="AJ485" s="96">
        <f t="shared" si="69"/>
        <v>393</v>
      </c>
      <c r="AK485" s="96">
        <f t="shared" si="69"/>
        <v>840</v>
      </c>
      <c r="AL485" s="96">
        <f t="shared" si="67"/>
        <v>984</v>
      </c>
      <c r="AS485">
        <f t="shared" si="70"/>
        <v>1.1427949499346975E-2</v>
      </c>
    </row>
    <row r="486" spans="5:45" ht="18" thickBot="1">
      <c r="E486" s="206">
        <v>22801</v>
      </c>
      <c r="F486" s="206">
        <v>22850</v>
      </c>
      <c r="G486" s="205">
        <v>75</v>
      </c>
      <c r="H486" s="205">
        <v>243</v>
      </c>
      <c r="I486" s="205">
        <v>340</v>
      </c>
      <c r="J486" s="205">
        <v>344</v>
      </c>
      <c r="M486">
        <f t="shared" si="73"/>
        <v>22826</v>
      </c>
      <c r="N486">
        <f t="shared" si="72"/>
        <v>88</v>
      </c>
      <c r="O486">
        <f t="shared" si="72"/>
        <v>635</v>
      </c>
      <c r="P486">
        <f t="shared" si="72"/>
        <v>1175</v>
      </c>
      <c r="Q486">
        <f t="shared" si="72"/>
        <v>1322</v>
      </c>
      <c r="AD486" t="b">
        <f t="shared" si="68"/>
        <v>0</v>
      </c>
      <c r="AE486" t="b">
        <f t="shared" si="68"/>
        <v>0</v>
      </c>
      <c r="AF486" t="b">
        <f t="shared" si="68"/>
        <v>0</v>
      </c>
      <c r="AG486" t="b">
        <f t="shared" si="66"/>
        <v>0</v>
      </c>
      <c r="AI486">
        <f t="shared" si="69"/>
        <v>13</v>
      </c>
      <c r="AJ486" s="96">
        <f t="shared" si="69"/>
        <v>392</v>
      </c>
      <c r="AK486" s="96">
        <f t="shared" si="69"/>
        <v>835</v>
      </c>
      <c r="AL486" s="96">
        <f t="shared" si="67"/>
        <v>978</v>
      </c>
      <c r="AS486">
        <f t="shared" si="70"/>
        <v>1.1396939107782481E-2</v>
      </c>
    </row>
    <row r="487" spans="5:45" ht="18" thickBot="1">
      <c r="E487" s="206">
        <v>22851</v>
      </c>
      <c r="F487" s="206">
        <v>22900</v>
      </c>
      <c r="G487" s="205">
        <v>74</v>
      </c>
      <c r="H487" s="205">
        <v>242</v>
      </c>
      <c r="I487" s="205">
        <v>338</v>
      </c>
      <c r="J487" s="205">
        <v>342</v>
      </c>
      <c r="M487">
        <f t="shared" si="73"/>
        <v>22876</v>
      </c>
      <c r="N487">
        <f t="shared" si="72"/>
        <v>87</v>
      </c>
      <c r="O487">
        <f t="shared" si="72"/>
        <v>631</v>
      </c>
      <c r="P487">
        <f t="shared" si="72"/>
        <v>1168</v>
      </c>
      <c r="Q487">
        <f t="shared" si="72"/>
        <v>1314</v>
      </c>
      <c r="AD487" t="b">
        <f t="shared" si="68"/>
        <v>0</v>
      </c>
      <c r="AE487" t="b">
        <f t="shared" si="68"/>
        <v>0</v>
      </c>
      <c r="AF487" t="b">
        <f t="shared" si="68"/>
        <v>0</v>
      </c>
      <c r="AG487" t="b">
        <f t="shared" si="66"/>
        <v>0</v>
      </c>
      <c r="AI487">
        <f t="shared" si="69"/>
        <v>13</v>
      </c>
      <c r="AJ487" s="96">
        <f t="shared" si="69"/>
        <v>389</v>
      </c>
      <c r="AK487" s="96">
        <f t="shared" si="69"/>
        <v>830</v>
      </c>
      <c r="AL487" s="96">
        <f t="shared" si="67"/>
        <v>972</v>
      </c>
      <c r="AS487">
        <f t="shared" si="70"/>
        <v>1.1420220827018835E-2</v>
      </c>
    </row>
    <row r="488" spans="5:45" ht="18" thickBot="1">
      <c r="E488" s="206">
        <v>22901</v>
      </c>
      <c r="F488" s="206">
        <v>22950</v>
      </c>
      <c r="G488" s="205">
        <v>74</v>
      </c>
      <c r="H488" s="205">
        <v>240</v>
      </c>
      <c r="I488" s="205">
        <v>336</v>
      </c>
      <c r="J488" s="205">
        <v>340</v>
      </c>
      <c r="M488">
        <f t="shared" si="73"/>
        <v>22926</v>
      </c>
      <c r="N488">
        <f t="shared" si="72"/>
        <v>87</v>
      </c>
      <c r="O488">
        <f t="shared" si="72"/>
        <v>627</v>
      </c>
      <c r="P488">
        <f t="shared" si="72"/>
        <v>1161</v>
      </c>
      <c r="Q488">
        <f t="shared" si="72"/>
        <v>1306</v>
      </c>
      <c r="AD488" t="b">
        <f t="shared" si="68"/>
        <v>0</v>
      </c>
      <c r="AE488" t="b">
        <f t="shared" si="68"/>
        <v>0</v>
      </c>
      <c r="AF488" t="b">
        <f t="shared" si="68"/>
        <v>0</v>
      </c>
      <c r="AG488" t="b">
        <f t="shared" si="66"/>
        <v>0</v>
      </c>
      <c r="AI488">
        <f t="shared" si="69"/>
        <v>13</v>
      </c>
      <c r="AJ488" s="96">
        <f t="shared" si="69"/>
        <v>387</v>
      </c>
      <c r="AK488" s="96">
        <f t="shared" si="69"/>
        <v>825</v>
      </c>
      <c r="AL488" s="96">
        <f t="shared" si="67"/>
        <v>966</v>
      </c>
      <c r="AS488">
        <f t="shared" si="70"/>
        <v>1.1389398682932095E-2</v>
      </c>
    </row>
    <row r="489" spans="5:45" ht="18" thickBot="1">
      <c r="E489" s="206">
        <v>22951</v>
      </c>
      <c r="F489" s="206">
        <v>23000</v>
      </c>
      <c r="G489" s="205">
        <v>73</v>
      </c>
      <c r="H489" s="205">
        <v>239</v>
      </c>
      <c r="I489" s="205">
        <v>333</v>
      </c>
      <c r="J489" s="205">
        <v>338</v>
      </c>
      <c r="M489">
        <f t="shared" si="73"/>
        <v>22976</v>
      </c>
      <c r="N489">
        <f t="shared" si="72"/>
        <v>86</v>
      </c>
      <c r="O489">
        <f t="shared" si="72"/>
        <v>623</v>
      </c>
      <c r="P489">
        <f t="shared" si="72"/>
        <v>1153</v>
      </c>
      <c r="Q489">
        <f t="shared" si="72"/>
        <v>1297</v>
      </c>
      <c r="AD489" t="b">
        <f t="shared" si="68"/>
        <v>0</v>
      </c>
      <c r="AE489" t="b">
        <f t="shared" si="68"/>
        <v>0</v>
      </c>
      <c r="AF489" t="b">
        <f t="shared" si="68"/>
        <v>0</v>
      </c>
      <c r="AG489" t="b">
        <f t="shared" si="66"/>
        <v>0</v>
      </c>
      <c r="AI489">
        <f t="shared" si="69"/>
        <v>13</v>
      </c>
      <c r="AJ489" s="96">
        <f t="shared" si="69"/>
        <v>384</v>
      </c>
      <c r="AK489" s="96">
        <f t="shared" si="69"/>
        <v>820</v>
      </c>
      <c r="AL489" s="96">
        <f t="shared" si="67"/>
        <v>959</v>
      </c>
      <c r="AS489">
        <f t="shared" si="70"/>
        <v>1.1412575366063738E-2</v>
      </c>
    </row>
    <row r="490" spans="5:45" ht="18" thickBot="1">
      <c r="E490" s="206">
        <v>23001</v>
      </c>
      <c r="F490" s="206">
        <v>23050</v>
      </c>
      <c r="G490" s="205">
        <v>73</v>
      </c>
      <c r="H490" s="205">
        <v>237</v>
      </c>
      <c r="I490" s="205">
        <v>331</v>
      </c>
      <c r="J490" s="205">
        <v>336</v>
      </c>
      <c r="M490">
        <f t="shared" si="73"/>
        <v>23026</v>
      </c>
      <c r="N490">
        <f t="shared" ref="N490:Q509" si="74">ROUND(IF($M490&lt;N$25,$M490*N$22,0)+IF($M490=N$25,N$24,0)+IF(AND($M490&gt;N$25,$M490&lt;=N$26),N$24 - (($M490-N$25)*N$23),0),0)</f>
        <v>86</v>
      </c>
      <c r="O490">
        <f t="shared" si="74"/>
        <v>619</v>
      </c>
      <c r="P490">
        <f t="shared" si="74"/>
        <v>1146</v>
      </c>
      <c r="Q490">
        <f t="shared" si="74"/>
        <v>1289</v>
      </c>
      <c r="AD490" t="b">
        <f t="shared" si="68"/>
        <v>0</v>
      </c>
      <c r="AE490" t="b">
        <f t="shared" si="68"/>
        <v>0</v>
      </c>
      <c r="AF490" t="b">
        <f t="shared" si="68"/>
        <v>0</v>
      </c>
      <c r="AG490" t="b">
        <f t="shared" si="66"/>
        <v>0</v>
      </c>
      <c r="AI490">
        <f t="shared" si="69"/>
        <v>13</v>
      </c>
      <c r="AJ490" s="96">
        <f t="shared" si="69"/>
        <v>382</v>
      </c>
      <c r="AK490" s="96">
        <f t="shared" si="69"/>
        <v>815</v>
      </c>
      <c r="AL490" s="96">
        <f t="shared" si="67"/>
        <v>953</v>
      </c>
      <c r="AS490">
        <f t="shared" si="70"/>
        <v>1.1381939224739611E-2</v>
      </c>
    </row>
    <row r="491" spans="5:45" ht="18" thickBot="1">
      <c r="E491" s="206">
        <v>23051</v>
      </c>
      <c r="F491" s="206">
        <v>23100</v>
      </c>
      <c r="G491" s="205">
        <v>73</v>
      </c>
      <c r="H491" s="205">
        <v>236</v>
      </c>
      <c r="I491" s="205">
        <v>329</v>
      </c>
      <c r="J491" s="205">
        <v>334</v>
      </c>
      <c r="M491">
        <f t="shared" si="73"/>
        <v>23076</v>
      </c>
      <c r="N491">
        <f t="shared" si="74"/>
        <v>85</v>
      </c>
      <c r="O491">
        <f t="shared" si="74"/>
        <v>615</v>
      </c>
      <c r="P491">
        <f t="shared" si="74"/>
        <v>1139</v>
      </c>
      <c r="Q491">
        <f t="shared" si="74"/>
        <v>1281</v>
      </c>
      <c r="AD491" t="b">
        <f t="shared" si="68"/>
        <v>0</v>
      </c>
      <c r="AE491" t="b">
        <f t="shared" si="68"/>
        <v>0</v>
      </c>
      <c r="AF491" t="b">
        <f t="shared" si="68"/>
        <v>0</v>
      </c>
      <c r="AG491" t="b">
        <f t="shared" si="66"/>
        <v>0</v>
      </c>
      <c r="AI491">
        <f t="shared" si="69"/>
        <v>12</v>
      </c>
      <c r="AJ491" s="96">
        <f t="shared" si="69"/>
        <v>379</v>
      </c>
      <c r="AK491" s="96">
        <f t="shared" si="69"/>
        <v>810</v>
      </c>
      <c r="AL491" s="96">
        <f t="shared" si="67"/>
        <v>947</v>
      </c>
      <c r="AS491">
        <f t="shared" si="70"/>
        <v>1.1351467123581066E-2</v>
      </c>
    </row>
    <row r="492" spans="5:45" ht="18" thickBot="1">
      <c r="E492" s="206">
        <v>23101</v>
      </c>
      <c r="F492" s="206">
        <v>23150</v>
      </c>
      <c r="G492" s="205">
        <v>72</v>
      </c>
      <c r="H492" s="205">
        <v>234</v>
      </c>
      <c r="I492" s="205">
        <v>327</v>
      </c>
      <c r="J492" s="205">
        <v>331</v>
      </c>
      <c r="M492">
        <f t="shared" si="73"/>
        <v>23126</v>
      </c>
      <c r="N492">
        <f t="shared" si="74"/>
        <v>85</v>
      </c>
      <c r="O492">
        <f t="shared" si="74"/>
        <v>611</v>
      </c>
      <c r="P492">
        <f t="shared" si="74"/>
        <v>1132</v>
      </c>
      <c r="Q492">
        <f t="shared" si="74"/>
        <v>1273</v>
      </c>
      <c r="AD492" t="b">
        <f t="shared" si="68"/>
        <v>0</v>
      </c>
      <c r="AE492" t="b">
        <f t="shared" si="68"/>
        <v>0</v>
      </c>
      <c r="AF492" t="b">
        <f t="shared" si="68"/>
        <v>0</v>
      </c>
      <c r="AG492" t="b">
        <f t="shared" si="66"/>
        <v>0</v>
      </c>
      <c r="AI492">
        <f t="shared" si="69"/>
        <v>13</v>
      </c>
      <c r="AJ492" s="96">
        <f t="shared" si="69"/>
        <v>377</v>
      </c>
      <c r="AK492" s="96">
        <f t="shared" si="69"/>
        <v>805</v>
      </c>
      <c r="AL492" s="96">
        <f t="shared" si="67"/>
        <v>942</v>
      </c>
      <c r="AS492">
        <f t="shared" si="70"/>
        <v>1.137455943607818E-2</v>
      </c>
    </row>
    <row r="493" spans="5:45" ht="18" thickBot="1">
      <c r="E493" s="206">
        <v>23151</v>
      </c>
      <c r="F493" s="206">
        <v>23200</v>
      </c>
      <c r="G493" s="205">
        <v>72</v>
      </c>
      <c r="H493" s="205">
        <v>233</v>
      </c>
      <c r="I493" s="205">
        <v>325</v>
      </c>
      <c r="J493" s="205">
        <v>329</v>
      </c>
      <c r="M493">
        <f t="shared" si="73"/>
        <v>23176</v>
      </c>
      <c r="N493">
        <f t="shared" si="74"/>
        <v>84</v>
      </c>
      <c r="O493">
        <f t="shared" si="74"/>
        <v>607</v>
      </c>
      <c r="P493">
        <f t="shared" si="74"/>
        <v>1124</v>
      </c>
      <c r="Q493">
        <f t="shared" si="74"/>
        <v>1265</v>
      </c>
      <c r="AD493" t="b">
        <f t="shared" si="68"/>
        <v>0</v>
      </c>
      <c r="AE493" t="b">
        <f t="shared" si="68"/>
        <v>0</v>
      </c>
      <c r="AF493" t="b">
        <f t="shared" si="68"/>
        <v>0</v>
      </c>
      <c r="AG493" t="b">
        <f t="shared" si="66"/>
        <v>0</v>
      </c>
      <c r="AI493">
        <f t="shared" si="69"/>
        <v>12</v>
      </c>
      <c r="AJ493" s="96">
        <f t="shared" si="69"/>
        <v>374</v>
      </c>
      <c r="AK493" s="96">
        <f t="shared" si="69"/>
        <v>799</v>
      </c>
      <c r="AL493" s="96">
        <f t="shared" si="67"/>
        <v>936</v>
      </c>
      <c r="AS493">
        <f t="shared" si="70"/>
        <v>1.1344269279931828E-2</v>
      </c>
    </row>
    <row r="494" spans="5:45" ht="18" thickBot="1">
      <c r="E494" s="206">
        <v>23201</v>
      </c>
      <c r="F494" s="206">
        <v>23250</v>
      </c>
      <c r="G494" s="205">
        <v>71</v>
      </c>
      <c r="H494" s="205">
        <v>231</v>
      </c>
      <c r="I494" s="205">
        <v>323</v>
      </c>
      <c r="J494" s="205">
        <v>327</v>
      </c>
      <c r="M494">
        <f t="shared" si="73"/>
        <v>23226</v>
      </c>
      <c r="N494">
        <f t="shared" si="74"/>
        <v>84</v>
      </c>
      <c r="O494">
        <f t="shared" si="74"/>
        <v>603</v>
      </c>
      <c r="P494">
        <f t="shared" si="74"/>
        <v>1117</v>
      </c>
      <c r="Q494">
        <f t="shared" si="74"/>
        <v>1257</v>
      </c>
      <c r="AD494" t="b">
        <f t="shared" si="68"/>
        <v>0</v>
      </c>
      <c r="AE494" t="b">
        <f t="shared" si="68"/>
        <v>0</v>
      </c>
      <c r="AF494" t="b">
        <f t="shared" si="68"/>
        <v>0</v>
      </c>
      <c r="AG494" t="b">
        <f t="shared" si="66"/>
        <v>0</v>
      </c>
      <c r="AI494">
        <f t="shared" si="69"/>
        <v>13</v>
      </c>
      <c r="AJ494" s="96">
        <f t="shared" si="69"/>
        <v>372</v>
      </c>
      <c r="AK494" s="96">
        <f t="shared" si="69"/>
        <v>794</v>
      </c>
      <c r="AL494" s="96">
        <f t="shared" si="67"/>
        <v>930</v>
      </c>
      <c r="AS494">
        <f t="shared" si="70"/>
        <v>1.1367258047381281E-2</v>
      </c>
    </row>
    <row r="495" spans="5:45" ht="18" thickBot="1">
      <c r="E495" s="206">
        <v>23251</v>
      </c>
      <c r="F495" s="206">
        <v>23300</v>
      </c>
      <c r="G495" s="205">
        <v>71</v>
      </c>
      <c r="H495" s="205">
        <v>230</v>
      </c>
      <c r="I495" s="205">
        <v>321</v>
      </c>
      <c r="J495" s="205">
        <v>325</v>
      </c>
      <c r="M495">
        <f t="shared" si="73"/>
        <v>23276</v>
      </c>
      <c r="N495">
        <f t="shared" si="74"/>
        <v>83</v>
      </c>
      <c r="O495">
        <f t="shared" si="74"/>
        <v>599</v>
      </c>
      <c r="P495">
        <f t="shared" si="74"/>
        <v>1110</v>
      </c>
      <c r="Q495">
        <f t="shared" si="74"/>
        <v>1249</v>
      </c>
      <c r="AD495" t="b">
        <f t="shared" si="68"/>
        <v>0</v>
      </c>
      <c r="AE495" t="b">
        <f t="shared" si="68"/>
        <v>0</v>
      </c>
      <c r="AF495" t="b">
        <f t="shared" si="68"/>
        <v>0</v>
      </c>
      <c r="AG495" t="b">
        <f t="shared" si="66"/>
        <v>0</v>
      </c>
      <c r="AI495">
        <f t="shared" si="69"/>
        <v>12</v>
      </c>
      <c r="AJ495" s="96">
        <f t="shared" si="69"/>
        <v>369</v>
      </c>
      <c r="AK495" s="96">
        <f t="shared" si="69"/>
        <v>789</v>
      </c>
      <c r="AL495" s="96">
        <f t="shared" si="67"/>
        <v>924</v>
      </c>
      <c r="AS495">
        <f t="shared" si="70"/>
        <v>1.1337147700784065E-2</v>
      </c>
    </row>
    <row r="496" spans="5:45" ht="18" thickBot="1">
      <c r="E496" s="206">
        <v>23301</v>
      </c>
      <c r="F496" s="206">
        <v>23350</v>
      </c>
      <c r="G496" s="205">
        <v>70</v>
      </c>
      <c r="H496" s="205">
        <v>228</v>
      </c>
      <c r="I496" s="205">
        <v>319</v>
      </c>
      <c r="J496" s="205">
        <v>323</v>
      </c>
      <c r="M496">
        <f t="shared" si="73"/>
        <v>23326</v>
      </c>
      <c r="N496">
        <f t="shared" si="74"/>
        <v>82</v>
      </c>
      <c r="O496">
        <f t="shared" si="74"/>
        <v>596</v>
      </c>
      <c r="P496">
        <f t="shared" si="74"/>
        <v>1103</v>
      </c>
      <c r="Q496">
        <f t="shared" si="74"/>
        <v>1241</v>
      </c>
      <c r="AD496" t="b">
        <f t="shared" si="68"/>
        <v>0</v>
      </c>
      <c r="AE496" t="b">
        <f t="shared" si="68"/>
        <v>0</v>
      </c>
      <c r="AF496" t="b">
        <f t="shared" si="68"/>
        <v>0</v>
      </c>
      <c r="AG496" t="b">
        <f t="shared" si="66"/>
        <v>0</v>
      </c>
      <c r="AI496">
        <f t="shared" si="69"/>
        <v>12</v>
      </c>
      <c r="AJ496" s="96">
        <f t="shared" si="69"/>
        <v>368</v>
      </c>
      <c r="AK496" s="96">
        <f t="shared" si="69"/>
        <v>784</v>
      </c>
      <c r="AL496" s="96">
        <f t="shared" si="67"/>
        <v>918</v>
      </c>
      <c r="AS496">
        <f t="shared" si="70"/>
        <v>1.1360033815914616E-2</v>
      </c>
    </row>
    <row r="497" spans="5:45" ht="18" thickBot="1">
      <c r="E497" s="206">
        <v>23351</v>
      </c>
      <c r="F497" s="206">
        <v>23400</v>
      </c>
      <c r="G497" s="205">
        <v>70</v>
      </c>
      <c r="H497" s="205">
        <v>227</v>
      </c>
      <c r="I497" s="205">
        <v>317</v>
      </c>
      <c r="J497" s="205">
        <v>321</v>
      </c>
      <c r="M497">
        <f t="shared" si="73"/>
        <v>23376</v>
      </c>
      <c r="N497">
        <f t="shared" si="74"/>
        <v>82</v>
      </c>
      <c r="O497">
        <f t="shared" si="74"/>
        <v>592</v>
      </c>
      <c r="P497">
        <f t="shared" si="74"/>
        <v>1096</v>
      </c>
      <c r="Q497">
        <f t="shared" si="74"/>
        <v>1232</v>
      </c>
      <c r="AD497" t="b">
        <f t="shared" si="68"/>
        <v>0</v>
      </c>
      <c r="AE497" t="b">
        <f t="shared" si="68"/>
        <v>0</v>
      </c>
      <c r="AF497" t="b">
        <f t="shared" si="68"/>
        <v>0</v>
      </c>
      <c r="AG497" t="b">
        <f t="shared" si="66"/>
        <v>0</v>
      </c>
      <c r="AI497">
        <f t="shared" si="69"/>
        <v>12</v>
      </c>
      <c r="AJ497" s="96">
        <f t="shared" si="69"/>
        <v>365</v>
      </c>
      <c r="AK497" s="96">
        <f t="shared" si="69"/>
        <v>779</v>
      </c>
      <c r="AL497" s="96">
        <f t="shared" si="67"/>
        <v>911</v>
      </c>
      <c r="AS497">
        <f t="shared" si="70"/>
        <v>1.1330101180438449E-2</v>
      </c>
    </row>
    <row r="498" spans="5:45" ht="18" thickBot="1">
      <c r="E498" s="206">
        <v>23401</v>
      </c>
      <c r="F498" s="206">
        <v>23450</v>
      </c>
      <c r="G498" s="205">
        <v>69</v>
      </c>
      <c r="H498" s="205">
        <v>225</v>
      </c>
      <c r="I498" s="205">
        <v>315</v>
      </c>
      <c r="J498" s="205">
        <v>319</v>
      </c>
      <c r="M498">
        <f t="shared" si="73"/>
        <v>23426</v>
      </c>
      <c r="N498">
        <f t="shared" si="74"/>
        <v>81</v>
      </c>
      <c r="O498">
        <f t="shared" si="74"/>
        <v>588</v>
      </c>
      <c r="P498">
        <f t="shared" si="74"/>
        <v>1088</v>
      </c>
      <c r="Q498">
        <f t="shared" si="74"/>
        <v>1224</v>
      </c>
      <c r="AD498" t="b">
        <f t="shared" si="68"/>
        <v>0</v>
      </c>
      <c r="AE498" t="b">
        <f t="shared" si="68"/>
        <v>0</v>
      </c>
      <c r="AF498" t="b">
        <f t="shared" si="68"/>
        <v>0</v>
      </c>
      <c r="AG498" t="b">
        <f t="shared" si="66"/>
        <v>0</v>
      </c>
      <c r="AI498">
        <f t="shared" si="69"/>
        <v>12</v>
      </c>
      <c r="AJ498" s="96">
        <f t="shared" si="69"/>
        <v>363</v>
      </c>
      <c r="AK498" s="96">
        <f t="shared" si="69"/>
        <v>773</v>
      </c>
      <c r="AL498" s="96">
        <f t="shared" si="67"/>
        <v>905</v>
      </c>
      <c r="AS498">
        <f t="shared" si="70"/>
        <v>1.1352885525070956E-2</v>
      </c>
    </row>
    <row r="499" spans="5:45" ht="18" thickBot="1">
      <c r="E499" s="206">
        <v>23451</v>
      </c>
      <c r="F499" s="206">
        <v>23500</v>
      </c>
      <c r="G499" s="205">
        <v>69</v>
      </c>
      <c r="H499" s="205">
        <v>224</v>
      </c>
      <c r="I499" s="205">
        <v>312</v>
      </c>
      <c r="J499" s="205">
        <v>317</v>
      </c>
      <c r="M499">
        <f t="shared" si="73"/>
        <v>23476</v>
      </c>
      <c r="N499">
        <f t="shared" si="74"/>
        <v>81</v>
      </c>
      <c r="O499">
        <f t="shared" si="74"/>
        <v>584</v>
      </c>
      <c r="P499">
        <f t="shared" si="74"/>
        <v>1081</v>
      </c>
      <c r="Q499">
        <f t="shared" si="74"/>
        <v>1216</v>
      </c>
      <c r="AD499" t="b">
        <f t="shared" si="68"/>
        <v>0</v>
      </c>
      <c r="AE499" t="b">
        <f t="shared" si="68"/>
        <v>0</v>
      </c>
      <c r="AF499" t="b">
        <f t="shared" si="68"/>
        <v>0</v>
      </c>
      <c r="AG499" t="b">
        <f t="shared" si="66"/>
        <v>0</v>
      </c>
      <c r="AI499">
        <f t="shared" si="69"/>
        <v>12</v>
      </c>
      <c r="AJ499" s="96">
        <f t="shared" si="69"/>
        <v>360</v>
      </c>
      <c r="AK499" s="96">
        <f t="shared" si="69"/>
        <v>769</v>
      </c>
      <c r="AL499" s="96">
        <f t="shared" si="67"/>
        <v>899</v>
      </c>
      <c r="AS499">
        <f t="shared" si="70"/>
        <v>1.1323128538477669E-2</v>
      </c>
    </row>
    <row r="500" spans="5:45" ht="18" thickBot="1">
      <c r="E500" s="206">
        <v>23501</v>
      </c>
      <c r="F500" s="206">
        <v>23550</v>
      </c>
      <c r="G500" s="205">
        <v>68</v>
      </c>
      <c r="H500" s="205">
        <v>222</v>
      </c>
      <c r="I500" s="205">
        <v>310</v>
      </c>
      <c r="J500" s="205">
        <v>314</v>
      </c>
      <c r="M500">
        <f t="shared" si="73"/>
        <v>23526</v>
      </c>
      <c r="N500">
        <f t="shared" si="74"/>
        <v>80</v>
      </c>
      <c r="O500">
        <f t="shared" si="74"/>
        <v>580</v>
      </c>
      <c r="P500">
        <f t="shared" si="74"/>
        <v>1074</v>
      </c>
      <c r="Q500">
        <f t="shared" si="74"/>
        <v>1208</v>
      </c>
      <c r="AD500" t="b">
        <f t="shared" si="68"/>
        <v>0</v>
      </c>
      <c r="AE500" t="b">
        <f t="shared" si="68"/>
        <v>0</v>
      </c>
      <c r="AF500" t="b">
        <f t="shared" si="68"/>
        <v>0</v>
      </c>
      <c r="AG500" t="b">
        <f t="shared" si="66"/>
        <v>0</v>
      </c>
      <c r="AI500">
        <f t="shared" si="69"/>
        <v>12</v>
      </c>
      <c r="AJ500" s="96">
        <f t="shared" si="69"/>
        <v>358</v>
      </c>
      <c r="AK500" s="96">
        <f t="shared" si="69"/>
        <v>764</v>
      </c>
      <c r="AL500" s="96">
        <f t="shared" si="67"/>
        <v>894</v>
      </c>
      <c r="AS500">
        <f t="shared" si="70"/>
        <v>1.1345811983687127E-2</v>
      </c>
    </row>
    <row r="501" spans="5:45" ht="18" thickBot="1">
      <c r="E501" s="206">
        <v>23551</v>
      </c>
      <c r="F501" s="206">
        <v>23600</v>
      </c>
      <c r="G501" s="205">
        <v>68</v>
      </c>
      <c r="H501" s="205">
        <v>221</v>
      </c>
      <c r="I501" s="205">
        <v>308</v>
      </c>
      <c r="J501" s="205">
        <v>312</v>
      </c>
      <c r="M501">
        <f t="shared" si="73"/>
        <v>23576</v>
      </c>
      <c r="N501">
        <f t="shared" si="74"/>
        <v>80</v>
      </c>
      <c r="O501">
        <f t="shared" si="74"/>
        <v>576</v>
      </c>
      <c r="P501">
        <f t="shared" si="74"/>
        <v>1067</v>
      </c>
      <c r="Q501">
        <f t="shared" si="74"/>
        <v>1200</v>
      </c>
      <c r="AD501" t="b">
        <f t="shared" si="68"/>
        <v>0</v>
      </c>
      <c r="AE501" t="b">
        <f t="shared" si="68"/>
        <v>0</v>
      </c>
      <c r="AF501" t="b">
        <f t="shared" si="68"/>
        <v>0</v>
      </c>
      <c r="AG501" t="b">
        <f t="shared" si="66"/>
        <v>0</v>
      </c>
      <c r="AI501">
        <f t="shared" si="69"/>
        <v>12</v>
      </c>
      <c r="AJ501" s="96">
        <f t="shared" si="69"/>
        <v>355</v>
      </c>
      <c r="AK501" s="96">
        <f t="shared" si="69"/>
        <v>759</v>
      </c>
      <c r="AL501" s="96">
        <f t="shared" si="67"/>
        <v>888</v>
      </c>
      <c r="AS501">
        <f t="shared" si="70"/>
        <v>1.1316228619107218E-2</v>
      </c>
    </row>
    <row r="502" spans="5:45" ht="18" thickBot="1">
      <c r="E502" s="206">
        <v>23601</v>
      </c>
      <c r="F502" s="206">
        <v>23650</v>
      </c>
      <c r="G502" s="205">
        <v>67</v>
      </c>
      <c r="H502" s="205">
        <v>219</v>
      </c>
      <c r="I502" s="205">
        <v>306</v>
      </c>
      <c r="J502" s="205">
        <v>310</v>
      </c>
      <c r="M502">
        <f t="shared" si="73"/>
        <v>23626</v>
      </c>
      <c r="N502">
        <f t="shared" si="74"/>
        <v>79</v>
      </c>
      <c r="O502">
        <f t="shared" si="74"/>
        <v>572</v>
      </c>
      <c r="P502">
        <f t="shared" si="74"/>
        <v>1059</v>
      </c>
      <c r="Q502">
        <f t="shared" si="74"/>
        <v>1192</v>
      </c>
      <c r="AD502" t="b">
        <f t="shared" si="68"/>
        <v>0</v>
      </c>
      <c r="AE502" t="b">
        <f t="shared" si="68"/>
        <v>0</v>
      </c>
      <c r="AF502" t="b">
        <f t="shared" si="68"/>
        <v>0</v>
      </c>
      <c r="AG502" t="b">
        <f t="shared" si="68"/>
        <v>0</v>
      </c>
      <c r="AI502">
        <f t="shared" si="69"/>
        <v>12</v>
      </c>
      <c r="AJ502" s="96">
        <f t="shared" si="69"/>
        <v>353</v>
      </c>
      <c r="AK502" s="96">
        <f t="shared" si="69"/>
        <v>753</v>
      </c>
      <c r="AL502" s="96">
        <f t="shared" si="69"/>
        <v>882</v>
      </c>
      <c r="AS502">
        <f t="shared" si="70"/>
        <v>1.1338812025382295E-2</v>
      </c>
    </row>
    <row r="503" spans="5:45" ht="18" thickBot="1">
      <c r="E503" s="206">
        <v>23651</v>
      </c>
      <c r="F503" s="206">
        <v>23700</v>
      </c>
      <c r="G503" s="205">
        <v>67</v>
      </c>
      <c r="H503" s="205">
        <v>218</v>
      </c>
      <c r="I503" s="205">
        <v>304</v>
      </c>
      <c r="J503" s="205">
        <v>308</v>
      </c>
      <c r="M503">
        <f t="shared" si="73"/>
        <v>23676</v>
      </c>
      <c r="N503">
        <f t="shared" si="74"/>
        <v>79</v>
      </c>
      <c r="O503">
        <f t="shared" si="74"/>
        <v>568</v>
      </c>
      <c r="P503">
        <f t="shared" si="74"/>
        <v>1052</v>
      </c>
      <c r="Q503">
        <f t="shared" si="74"/>
        <v>1184</v>
      </c>
      <c r="AD503" t="b">
        <f t="shared" ref="AD503:AG566" si="75">N503=G503</f>
        <v>0</v>
      </c>
      <c r="AE503" t="b">
        <f t="shared" si="75"/>
        <v>0</v>
      </c>
      <c r="AF503" t="b">
        <f t="shared" si="75"/>
        <v>0</v>
      </c>
      <c r="AG503" t="b">
        <f t="shared" si="75"/>
        <v>0</v>
      </c>
      <c r="AI503">
        <f t="shared" ref="AI503:AL566" si="76">N503-G503</f>
        <v>12</v>
      </c>
      <c r="AJ503" s="96">
        <f t="shared" si="76"/>
        <v>350</v>
      </c>
      <c r="AK503" s="96">
        <f t="shared" si="76"/>
        <v>748</v>
      </c>
      <c r="AL503" s="96">
        <f t="shared" si="76"/>
        <v>876</v>
      </c>
      <c r="AS503">
        <f t="shared" si="70"/>
        <v>1.1309400290516705E-2</v>
      </c>
    </row>
    <row r="504" spans="5:45" ht="18" thickBot="1">
      <c r="E504" s="206">
        <v>23701</v>
      </c>
      <c r="F504" s="206">
        <v>23750</v>
      </c>
      <c r="G504" s="205">
        <v>67</v>
      </c>
      <c r="H504" s="205">
        <v>216</v>
      </c>
      <c r="I504" s="205">
        <v>302</v>
      </c>
      <c r="J504" s="205">
        <v>306</v>
      </c>
      <c r="M504">
        <f t="shared" si="73"/>
        <v>23726</v>
      </c>
      <c r="N504">
        <f t="shared" si="74"/>
        <v>78</v>
      </c>
      <c r="O504">
        <f t="shared" si="74"/>
        <v>564</v>
      </c>
      <c r="P504">
        <f t="shared" si="74"/>
        <v>1045</v>
      </c>
      <c r="Q504">
        <f t="shared" si="74"/>
        <v>1175</v>
      </c>
      <c r="AD504" t="b">
        <f t="shared" si="75"/>
        <v>0</v>
      </c>
      <c r="AE504" t="b">
        <f t="shared" si="75"/>
        <v>0</v>
      </c>
      <c r="AF504" t="b">
        <f t="shared" si="75"/>
        <v>0</v>
      </c>
      <c r="AG504" t="b">
        <f t="shared" si="75"/>
        <v>0</v>
      </c>
      <c r="AI504">
        <f t="shared" si="76"/>
        <v>11</v>
      </c>
      <c r="AJ504" s="96">
        <f t="shared" si="76"/>
        <v>348</v>
      </c>
      <c r="AK504" s="96">
        <f t="shared" si="76"/>
        <v>743</v>
      </c>
      <c r="AL504" s="96">
        <f t="shared" si="76"/>
        <v>869</v>
      </c>
      <c r="AS504">
        <f t="shared" ref="AS504:AS567" si="77">-(G504-N$8)/(M504-N$7)</f>
        <v>1.1280140743040463E-2</v>
      </c>
    </row>
    <row r="505" spans="5:45" ht="18" thickBot="1">
      <c r="E505" s="206">
        <v>23751</v>
      </c>
      <c r="F505" s="206">
        <v>23800</v>
      </c>
      <c r="G505" s="205">
        <v>66</v>
      </c>
      <c r="H505" s="205">
        <v>215</v>
      </c>
      <c r="I505" s="205">
        <v>300</v>
      </c>
      <c r="J505" s="205">
        <v>304</v>
      </c>
      <c r="M505">
        <f t="shared" si="73"/>
        <v>23776</v>
      </c>
      <c r="N505">
        <f t="shared" si="74"/>
        <v>78</v>
      </c>
      <c r="O505">
        <f t="shared" si="74"/>
        <v>560</v>
      </c>
      <c r="P505">
        <f t="shared" si="74"/>
        <v>1038</v>
      </c>
      <c r="Q505">
        <f t="shared" si="74"/>
        <v>1167</v>
      </c>
      <c r="AD505" t="b">
        <f t="shared" si="75"/>
        <v>0</v>
      </c>
      <c r="AE505" t="b">
        <f t="shared" si="75"/>
        <v>0</v>
      </c>
      <c r="AF505" t="b">
        <f t="shared" si="75"/>
        <v>0</v>
      </c>
      <c r="AG505" t="b">
        <f t="shared" si="75"/>
        <v>0</v>
      </c>
      <c r="AI505">
        <f t="shared" si="76"/>
        <v>12</v>
      </c>
      <c r="AJ505" s="96">
        <f t="shared" si="76"/>
        <v>345</v>
      </c>
      <c r="AK505" s="96">
        <f t="shared" si="76"/>
        <v>738</v>
      </c>
      <c r="AL505" s="96">
        <f t="shared" si="76"/>
        <v>863</v>
      </c>
      <c r="AS505">
        <f t="shared" si="77"/>
        <v>1.1302642444260942E-2</v>
      </c>
    </row>
    <row r="506" spans="5:45" ht="18" thickBot="1">
      <c r="E506" s="206">
        <v>23801</v>
      </c>
      <c r="F506" s="206">
        <v>23850</v>
      </c>
      <c r="G506" s="205">
        <v>66</v>
      </c>
      <c r="H506" s="205">
        <v>213</v>
      </c>
      <c r="I506" s="205">
        <v>298</v>
      </c>
      <c r="J506" s="205">
        <v>302</v>
      </c>
      <c r="M506">
        <f t="shared" si="73"/>
        <v>23826</v>
      </c>
      <c r="N506">
        <f t="shared" si="74"/>
        <v>77</v>
      </c>
      <c r="O506">
        <f t="shared" si="74"/>
        <v>557</v>
      </c>
      <c r="P506">
        <f t="shared" si="74"/>
        <v>1031</v>
      </c>
      <c r="Q506">
        <f t="shared" si="74"/>
        <v>1159</v>
      </c>
      <c r="AD506" t="b">
        <f t="shared" si="75"/>
        <v>0</v>
      </c>
      <c r="AE506" t="b">
        <f t="shared" si="75"/>
        <v>0</v>
      </c>
      <c r="AF506" t="b">
        <f t="shared" si="75"/>
        <v>0</v>
      </c>
      <c r="AG506" t="b">
        <f t="shared" si="75"/>
        <v>0</v>
      </c>
      <c r="AI506">
        <f t="shared" si="76"/>
        <v>11</v>
      </c>
      <c r="AJ506" s="96">
        <f t="shared" si="76"/>
        <v>344</v>
      </c>
      <c r="AK506" s="96">
        <f t="shared" si="76"/>
        <v>733</v>
      </c>
      <c r="AL506" s="96">
        <f t="shared" si="76"/>
        <v>857</v>
      </c>
      <c r="AS506">
        <f t="shared" si="77"/>
        <v>1.1273550911150005E-2</v>
      </c>
    </row>
    <row r="507" spans="5:45" ht="18" thickBot="1">
      <c r="E507" s="206">
        <v>23851</v>
      </c>
      <c r="F507" s="206">
        <v>23900</v>
      </c>
      <c r="G507" s="205">
        <v>65</v>
      </c>
      <c r="H507" s="205">
        <v>212</v>
      </c>
      <c r="I507" s="205">
        <v>296</v>
      </c>
      <c r="J507" s="205">
        <v>299</v>
      </c>
      <c r="M507">
        <f t="shared" si="73"/>
        <v>23876</v>
      </c>
      <c r="N507">
        <f t="shared" si="74"/>
        <v>77</v>
      </c>
      <c r="O507">
        <f t="shared" si="74"/>
        <v>553</v>
      </c>
      <c r="P507">
        <f t="shared" si="74"/>
        <v>1023</v>
      </c>
      <c r="Q507">
        <f t="shared" si="74"/>
        <v>1151</v>
      </c>
      <c r="AD507" t="b">
        <f t="shared" si="75"/>
        <v>0</v>
      </c>
      <c r="AE507" t="b">
        <f t="shared" si="75"/>
        <v>0</v>
      </c>
      <c r="AF507" t="b">
        <f t="shared" si="75"/>
        <v>0</v>
      </c>
      <c r="AG507" t="b">
        <f t="shared" si="75"/>
        <v>0</v>
      </c>
      <c r="AI507">
        <f t="shared" si="76"/>
        <v>12</v>
      </c>
      <c r="AJ507" s="96">
        <f t="shared" si="76"/>
        <v>341</v>
      </c>
      <c r="AK507" s="96">
        <f t="shared" si="76"/>
        <v>727</v>
      </c>
      <c r="AL507" s="96">
        <f t="shared" si="76"/>
        <v>852</v>
      </c>
      <c r="AS507">
        <f t="shared" si="77"/>
        <v>1.1295953994660095E-2</v>
      </c>
    </row>
    <row r="508" spans="5:45" ht="18" thickBot="1">
      <c r="E508" s="206">
        <v>23901</v>
      </c>
      <c r="F508" s="206">
        <v>23950</v>
      </c>
      <c r="G508" s="205">
        <v>65</v>
      </c>
      <c r="H508" s="205">
        <v>210</v>
      </c>
      <c r="I508" s="205">
        <v>294</v>
      </c>
      <c r="J508" s="205">
        <v>297</v>
      </c>
      <c r="M508">
        <f t="shared" si="73"/>
        <v>23926</v>
      </c>
      <c r="N508">
        <f t="shared" si="74"/>
        <v>76</v>
      </c>
      <c r="O508">
        <f t="shared" si="74"/>
        <v>549</v>
      </c>
      <c r="P508">
        <f t="shared" si="74"/>
        <v>1016</v>
      </c>
      <c r="Q508">
        <f t="shared" si="74"/>
        <v>1143</v>
      </c>
      <c r="AD508" t="b">
        <f t="shared" si="75"/>
        <v>0</v>
      </c>
      <c r="AE508" t="b">
        <f t="shared" si="75"/>
        <v>0</v>
      </c>
      <c r="AF508" t="b">
        <f t="shared" si="75"/>
        <v>0</v>
      </c>
      <c r="AG508" t="b">
        <f t="shared" si="75"/>
        <v>0</v>
      </c>
      <c r="AI508">
        <f t="shared" si="76"/>
        <v>11</v>
      </c>
      <c r="AJ508" s="96">
        <f t="shared" si="76"/>
        <v>339</v>
      </c>
      <c r="AK508" s="96">
        <f t="shared" si="76"/>
        <v>722</v>
      </c>
      <c r="AL508" s="96">
        <f t="shared" si="76"/>
        <v>846</v>
      </c>
      <c r="AS508">
        <f t="shared" si="77"/>
        <v>1.1267028577281573E-2</v>
      </c>
    </row>
    <row r="509" spans="5:45" ht="18" thickBot="1">
      <c r="E509" s="206">
        <v>23951</v>
      </c>
      <c r="F509" s="206">
        <v>24000</v>
      </c>
      <c r="G509" s="205">
        <v>64</v>
      </c>
      <c r="H509" s="205">
        <v>209</v>
      </c>
      <c r="I509" s="205">
        <v>291</v>
      </c>
      <c r="J509" s="205">
        <v>295</v>
      </c>
      <c r="M509">
        <f t="shared" si="73"/>
        <v>23976</v>
      </c>
      <c r="N509">
        <f t="shared" si="74"/>
        <v>76</v>
      </c>
      <c r="O509">
        <f t="shared" si="74"/>
        <v>545</v>
      </c>
      <c r="P509">
        <f t="shared" si="74"/>
        <v>1009</v>
      </c>
      <c r="Q509">
        <f t="shared" si="74"/>
        <v>1135</v>
      </c>
      <c r="AD509" t="b">
        <f t="shared" si="75"/>
        <v>0</v>
      </c>
      <c r="AE509" t="b">
        <f t="shared" si="75"/>
        <v>0</v>
      </c>
      <c r="AF509" t="b">
        <f t="shared" si="75"/>
        <v>0</v>
      </c>
      <c r="AG509" t="b">
        <f t="shared" si="75"/>
        <v>0</v>
      </c>
      <c r="AI509">
        <f t="shared" si="76"/>
        <v>12</v>
      </c>
      <c r="AJ509" s="96">
        <f t="shared" si="76"/>
        <v>336</v>
      </c>
      <c r="AK509" s="96">
        <f t="shared" si="76"/>
        <v>718</v>
      </c>
      <c r="AL509" s="96">
        <f t="shared" si="76"/>
        <v>840</v>
      </c>
      <c r="AS509">
        <f t="shared" si="77"/>
        <v>1.1289333878218226E-2</v>
      </c>
    </row>
    <row r="510" spans="5:45" ht="18" thickBot="1">
      <c r="E510" s="206">
        <v>24001</v>
      </c>
      <c r="F510" s="206">
        <v>24050</v>
      </c>
      <c r="G510" s="205">
        <v>64</v>
      </c>
      <c r="H510" s="205">
        <v>207</v>
      </c>
      <c r="I510" s="205">
        <v>289</v>
      </c>
      <c r="J510" s="205">
        <v>293</v>
      </c>
      <c r="M510">
        <f t="shared" si="73"/>
        <v>24026</v>
      </c>
      <c r="N510">
        <f t="shared" ref="N510:Q529" si="78">ROUND(IF($M510&lt;N$25,$M510*N$22,0)+IF($M510=N$25,N$24,0)+IF(AND($M510&gt;N$25,$M510&lt;=N$26),N$24 - (($M510-N$25)*N$23),0),0)</f>
        <v>75</v>
      </c>
      <c r="O510">
        <f t="shared" si="78"/>
        <v>541</v>
      </c>
      <c r="P510">
        <f t="shared" si="78"/>
        <v>1002</v>
      </c>
      <c r="Q510">
        <f t="shared" si="78"/>
        <v>1127</v>
      </c>
      <c r="AD510" t="b">
        <f t="shared" si="75"/>
        <v>0</v>
      </c>
      <c r="AE510" t="b">
        <f t="shared" si="75"/>
        <v>0</v>
      </c>
      <c r="AF510" t="b">
        <f t="shared" si="75"/>
        <v>0</v>
      </c>
      <c r="AG510" t="b">
        <f t="shared" si="75"/>
        <v>0</v>
      </c>
      <c r="AI510">
        <f t="shared" si="76"/>
        <v>11</v>
      </c>
      <c r="AJ510" s="96">
        <f t="shared" si="76"/>
        <v>334</v>
      </c>
      <c r="AK510" s="96">
        <f t="shared" si="76"/>
        <v>713</v>
      </c>
      <c r="AL510" s="96">
        <f t="shared" si="76"/>
        <v>834</v>
      </c>
      <c r="AS510">
        <f t="shared" si="77"/>
        <v>1.1260572709670845E-2</v>
      </c>
    </row>
    <row r="511" spans="5:45" ht="18" thickBot="1">
      <c r="E511" s="206">
        <v>24051</v>
      </c>
      <c r="F511" s="206">
        <v>24100</v>
      </c>
      <c r="G511" s="205">
        <v>63</v>
      </c>
      <c r="H511" s="205">
        <v>206</v>
      </c>
      <c r="I511" s="205">
        <v>287</v>
      </c>
      <c r="J511" s="205">
        <v>291</v>
      </c>
      <c r="M511">
        <f t="shared" si="73"/>
        <v>24076</v>
      </c>
      <c r="N511">
        <f t="shared" si="78"/>
        <v>74</v>
      </c>
      <c r="O511">
        <f t="shared" si="78"/>
        <v>537</v>
      </c>
      <c r="P511">
        <f t="shared" si="78"/>
        <v>994</v>
      </c>
      <c r="Q511">
        <f t="shared" si="78"/>
        <v>1119</v>
      </c>
      <c r="AD511" t="b">
        <f t="shared" si="75"/>
        <v>0</v>
      </c>
      <c r="AE511" t="b">
        <f t="shared" si="75"/>
        <v>0</v>
      </c>
      <c r="AF511" t="b">
        <f t="shared" si="75"/>
        <v>0</v>
      </c>
      <c r="AG511" t="b">
        <f t="shared" si="75"/>
        <v>0</v>
      </c>
      <c r="AI511">
        <f t="shared" si="76"/>
        <v>11</v>
      </c>
      <c r="AJ511" s="96">
        <f t="shared" si="76"/>
        <v>331</v>
      </c>
      <c r="AK511" s="96">
        <f t="shared" si="76"/>
        <v>707</v>
      </c>
      <c r="AL511" s="96">
        <f t="shared" si="76"/>
        <v>828</v>
      </c>
      <c r="AS511">
        <f t="shared" si="77"/>
        <v>1.1282781053059564E-2</v>
      </c>
    </row>
    <row r="512" spans="5:45" ht="18" thickBot="1">
      <c r="E512" s="206">
        <v>24101</v>
      </c>
      <c r="F512" s="206">
        <v>24150</v>
      </c>
      <c r="G512" s="205">
        <v>63</v>
      </c>
      <c r="H512" s="205">
        <v>204</v>
      </c>
      <c r="I512" s="205">
        <v>285</v>
      </c>
      <c r="J512" s="205">
        <v>289</v>
      </c>
      <c r="M512">
        <f t="shared" si="73"/>
        <v>24126</v>
      </c>
      <c r="N512">
        <f t="shared" si="78"/>
        <v>74</v>
      </c>
      <c r="O512">
        <f t="shared" si="78"/>
        <v>533</v>
      </c>
      <c r="P512">
        <f t="shared" si="78"/>
        <v>987</v>
      </c>
      <c r="Q512">
        <f t="shared" si="78"/>
        <v>1110</v>
      </c>
      <c r="AD512" t="b">
        <f t="shared" si="75"/>
        <v>0</v>
      </c>
      <c r="AE512" t="b">
        <f t="shared" si="75"/>
        <v>0</v>
      </c>
      <c r="AF512" t="b">
        <f t="shared" si="75"/>
        <v>0</v>
      </c>
      <c r="AG512" t="b">
        <f t="shared" si="75"/>
        <v>0</v>
      </c>
      <c r="AI512">
        <f t="shared" si="76"/>
        <v>11</v>
      </c>
      <c r="AJ512" s="96">
        <f t="shared" si="76"/>
        <v>329</v>
      </c>
      <c r="AK512" s="96">
        <f t="shared" si="76"/>
        <v>702</v>
      </c>
      <c r="AL512" s="96">
        <f t="shared" si="76"/>
        <v>821</v>
      </c>
      <c r="AS512">
        <f t="shared" si="77"/>
        <v>1.1254182297475414E-2</v>
      </c>
    </row>
    <row r="513" spans="5:45" ht="18" thickBot="1">
      <c r="E513" s="206">
        <v>24151</v>
      </c>
      <c r="F513" s="206">
        <v>24200</v>
      </c>
      <c r="G513" s="205">
        <v>62</v>
      </c>
      <c r="H513" s="205">
        <v>203</v>
      </c>
      <c r="I513" s="205">
        <v>283</v>
      </c>
      <c r="J513" s="205">
        <v>287</v>
      </c>
      <c r="M513">
        <f t="shared" si="73"/>
        <v>24176</v>
      </c>
      <c r="N513">
        <f t="shared" si="78"/>
        <v>73</v>
      </c>
      <c r="O513">
        <f t="shared" si="78"/>
        <v>529</v>
      </c>
      <c r="P513">
        <f t="shared" si="78"/>
        <v>980</v>
      </c>
      <c r="Q513">
        <f t="shared" si="78"/>
        <v>1102</v>
      </c>
      <c r="AD513" t="b">
        <f t="shared" si="75"/>
        <v>0</v>
      </c>
      <c r="AE513" t="b">
        <f t="shared" si="75"/>
        <v>0</v>
      </c>
      <c r="AF513" t="b">
        <f t="shared" si="75"/>
        <v>0</v>
      </c>
      <c r="AG513" t="b">
        <f t="shared" si="75"/>
        <v>0</v>
      </c>
      <c r="AI513">
        <f t="shared" si="76"/>
        <v>11</v>
      </c>
      <c r="AJ513" s="96">
        <f t="shared" si="76"/>
        <v>326</v>
      </c>
      <c r="AK513" s="96">
        <f t="shared" si="76"/>
        <v>697</v>
      </c>
      <c r="AL513" s="96">
        <f t="shared" si="76"/>
        <v>815</v>
      </c>
      <c r="AS513">
        <f t="shared" si="77"/>
        <v>1.1276294498381877E-2</v>
      </c>
    </row>
    <row r="514" spans="5:45" ht="18" thickBot="1">
      <c r="E514" s="206">
        <v>24201</v>
      </c>
      <c r="F514" s="206">
        <v>24250</v>
      </c>
      <c r="G514" s="205">
        <v>62</v>
      </c>
      <c r="H514" s="205">
        <v>201</v>
      </c>
      <c r="I514" s="205">
        <v>281</v>
      </c>
      <c r="J514" s="205">
        <v>285</v>
      </c>
      <c r="M514">
        <f t="shared" si="73"/>
        <v>24226</v>
      </c>
      <c r="N514">
        <f t="shared" si="78"/>
        <v>73</v>
      </c>
      <c r="O514">
        <f t="shared" si="78"/>
        <v>525</v>
      </c>
      <c r="P514">
        <f t="shared" si="78"/>
        <v>973</v>
      </c>
      <c r="Q514">
        <f t="shared" si="78"/>
        <v>1094</v>
      </c>
      <c r="AD514" t="b">
        <f t="shared" si="75"/>
        <v>0</v>
      </c>
      <c r="AE514" t="b">
        <f t="shared" si="75"/>
        <v>0</v>
      </c>
      <c r="AF514" t="b">
        <f t="shared" si="75"/>
        <v>0</v>
      </c>
      <c r="AG514" t="b">
        <f t="shared" si="75"/>
        <v>0</v>
      </c>
      <c r="AI514">
        <f t="shared" si="76"/>
        <v>11</v>
      </c>
      <c r="AJ514" s="96">
        <f t="shared" si="76"/>
        <v>324</v>
      </c>
      <c r="AK514" s="96">
        <f t="shared" si="76"/>
        <v>692</v>
      </c>
      <c r="AL514" s="96">
        <f t="shared" si="76"/>
        <v>809</v>
      </c>
      <c r="AS514">
        <f t="shared" si="77"/>
        <v>1.124785635024715E-2</v>
      </c>
    </row>
    <row r="515" spans="5:45" ht="18" thickBot="1">
      <c r="E515" s="206">
        <v>24251</v>
      </c>
      <c r="F515" s="206">
        <v>24300</v>
      </c>
      <c r="G515" s="205">
        <v>62</v>
      </c>
      <c r="H515" s="205">
        <v>200</v>
      </c>
      <c r="I515" s="205">
        <v>279</v>
      </c>
      <c r="J515" s="205">
        <v>282</v>
      </c>
      <c r="M515">
        <f t="shared" si="73"/>
        <v>24276</v>
      </c>
      <c r="N515">
        <f t="shared" si="78"/>
        <v>72</v>
      </c>
      <c r="O515">
        <f t="shared" si="78"/>
        <v>521</v>
      </c>
      <c r="P515">
        <f t="shared" si="78"/>
        <v>966</v>
      </c>
      <c r="Q515">
        <f t="shared" si="78"/>
        <v>1086</v>
      </c>
      <c r="AD515" t="b">
        <f t="shared" si="75"/>
        <v>0</v>
      </c>
      <c r="AE515" t="b">
        <f t="shared" si="75"/>
        <v>0</v>
      </c>
      <c r="AF515" t="b">
        <f t="shared" si="75"/>
        <v>0</v>
      </c>
      <c r="AG515" t="b">
        <f t="shared" si="75"/>
        <v>0</v>
      </c>
      <c r="AI515">
        <f t="shared" si="76"/>
        <v>10</v>
      </c>
      <c r="AJ515" s="96">
        <f t="shared" si="76"/>
        <v>321</v>
      </c>
      <c r="AK515" s="96">
        <f t="shared" si="76"/>
        <v>687</v>
      </c>
      <c r="AL515" s="96">
        <f t="shared" si="76"/>
        <v>804</v>
      </c>
      <c r="AS515">
        <f t="shared" si="77"/>
        <v>1.12195612799356E-2</v>
      </c>
    </row>
    <row r="516" spans="5:45" ht="18" thickBot="1">
      <c r="E516" s="206">
        <v>24301</v>
      </c>
      <c r="F516" s="206">
        <v>24350</v>
      </c>
      <c r="G516" s="205">
        <v>61</v>
      </c>
      <c r="H516" s="205">
        <v>198</v>
      </c>
      <c r="I516" s="205">
        <v>277</v>
      </c>
      <c r="J516" s="205">
        <v>280</v>
      </c>
      <c r="M516">
        <f t="shared" si="73"/>
        <v>24326</v>
      </c>
      <c r="N516">
        <f t="shared" si="78"/>
        <v>72</v>
      </c>
      <c r="O516">
        <f t="shared" si="78"/>
        <v>518</v>
      </c>
      <c r="P516">
        <f t="shared" si="78"/>
        <v>958</v>
      </c>
      <c r="Q516">
        <f t="shared" si="78"/>
        <v>1078</v>
      </c>
      <c r="AD516" t="b">
        <f t="shared" si="75"/>
        <v>0</v>
      </c>
      <c r="AE516" t="b">
        <f t="shared" si="75"/>
        <v>0</v>
      </c>
      <c r="AF516" t="b">
        <f t="shared" si="75"/>
        <v>0</v>
      </c>
      <c r="AG516" t="b">
        <f t="shared" si="75"/>
        <v>0</v>
      </c>
      <c r="AI516">
        <f t="shared" si="76"/>
        <v>11</v>
      </c>
      <c r="AJ516" s="96">
        <f t="shared" si="76"/>
        <v>320</v>
      </c>
      <c r="AK516" s="96">
        <f t="shared" si="76"/>
        <v>681</v>
      </c>
      <c r="AL516" s="96">
        <f t="shared" si="76"/>
        <v>798</v>
      </c>
      <c r="AS516">
        <f t="shared" si="77"/>
        <v>1.1241593897420455E-2</v>
      </c>
    </row>
    <row r="517" spans="5:45" ht="18" thickBot="1">
      <c r="E517" s="206">
        <v>24351</v>
      </c>
      <c r="F517" s="206">
        <v>24400</v>
      </c>
      <c r="G517" s="205">
        <v>61</v>
      </c>
      <c r="H517" s="205">
        <v>197</v>
      </c>
      <c r="I517" s="205">
        <v>275</v>
      </c>
      <c r="J517" s="205">
        <v>278</v>
      </c>
      <c r="M517">
        <f t="shared" si="73"/>
        <v>24376</v>
      </c>
      <c r="N517">
        <f t="shared" si="78"/>
        <v>71</v>
      </c>
      <c r="O517">
        <f t="shared" si="78"/>
        <v>514</v>
      </c>
      <c r="P517">
        <f t="shared" si="78"/>
        <v>951</v>
      </c>
      <c r="Q517">
        <f t="shared" si="78"/>
        <v>1070</v>
      </c>
      <c r="AD517" t="b">
        <f t="shared" si="75"/>
        <v>0</v>
      </c>
      <c r="AE517" t="b">
        <f t="shared" si="75"/>
        <v>0</v>
      </c>
      <c r="AF517" t="b">
        <f t="shared" si="75"/>
        <v>0</v>
      </c>
      <c r="AG517" t="b">
        <f t="shared" si="75"/>
        <v>0</v>
      </c>
      <c r="AI517">
        <f t="shared" si="76"/>
        <v>10</v>
      </c>
      <c r="AJ517" s="96">
        <f t="shared" si="76"/>
        <v>317</v>
      </c>
      <c r="AK517" s="96">
        <f t="shared" si="76"/>
        <v>676</v>
      </c>
      <c r="AL517" s="96">
        <f t="shared" si="76"/>
        <v>792</v>
      </c>
      <c r="AS517">
        <f t="shared" si="77"/>
        <v>1.1213456147376852E-2</v>
      </c>
    </row>
    <row r="518" spans="5:45" ht="18" thickBot="1">
      <c r="E518" s="206">
        <v>24401</v>
      </c>
      <c r="F518" s="206">
        <v>24450</v>
      </c>
      <c r="G518" s="205">
        <v>60</v>
      </c>
      <c r="H518" s="205">
        <v>195</v>
      </c>
      <c r="I518" s="205">
        <v>273</v>
      </c>
      <c r="J518" s="205">
        <v>276</v>
      </c>
      <c r="M518">
        <f t="shared" si="73"/>
        <v>24426</v>
      </c>
      <c r="N518">
        <f t="shared" si="78"/>
        <v>71</v>
      </c>
      <c r="O518">
        <f t="shared" si="78"/>
        <v>510</v>
      </c>
      <c r="P518">
        <f t="shared" si="78"/>
        <v>944</v>
      </c>
      <c r="Q518">
        <f t="shared" si="78"/>
        <v>1062</v>
      </c>
      <c r="AD518" t="b">
        <f t="shared" si="75"/>
        <v>0</v>
      </c>
      <c r="AE518" t="b">
        <f t="shared" si="75"/>
        <v>0</v>
      </c>
      <c r="AF518" t="b">
        <f t="shared" si="75"/>
        <v>0</v>
      </c>
      <c r="AG518" t="b">
        <f t="shared" si="75"/>
        <v>0</v>
      </c>
      <c r="AI518">
        <f t="shared" si="76"/>
        <v>11</v>
      </c>
      <c r="AJ518" s="96">
        <f t="shared" si="76"/>
        <v>315</v>
      </c>
      <c r="AK518" s="96">
        <f t="shared" si="76"/>
        <v>671</v>
      </c>
      <c r="AL518" s="96">
        <f t="shared" si="76"/>
        <v>786</v>
      </c>
      <c r="AS518">
        <f t="shared" si="77"/>
        <v>1.1235393987815839E-2</v>
      </c>
    </row>
    <row r="519" spans="5:45" ht="18" thickBot="1">
      <c r="E519" s="206">
        <v>24451</v>
      </c>
      <c r="F519" s="206">
        <v>24500</v>
      </c>
      <c r="G519" s="205">
        <v>60</v>
      </c>
      <c r="H519" s="205">
        <v>194</v>
      </c>
      <c r="I519" s="205">
        <v>270</v>
      </c>
      <c r="J519" s="205">
        <v>274</v>
      </c>
      <c r="M519">
        <f t="shared" si="73"/>
        <v>24476</v>
      </c>
      <c r="N519">
        <f t="shared" si="78"/>
        <v>70</v>
      </c>
      <c r="O519">
        <f t="shared" si="78"/>
        <v>506</v>
      </c>
      <c r="P519">
        <f t="shared" si="78"/>
        <v>937</v>
      </c>
      <c r="Q519">
        <f t="shared" si="78"/>
        <v>1054</v>
      </c>
      <c r="AD519" t="b">
        <f t="shared" si="75"/>
        <v>0</v>
      </c>
      <c r="AE519" t="b">
        <f t="shared" si="75"/>
        <v>0</v>
      </c>
      <c r="AF519" t="b">
        <f t="shared" si="75"/>
        <v>0</v>
      </c>
      <c r="AG519" t="b">
        <f t="shared" si="75"/>
        <v>0</v>
      </c>
      <c r="AI519">
        <f t="shared" si="76"/>
        <v>10</v>
      </c>
      <c r="AJ519" s="96">
        <f t="shared" si="76"/>
        <v>312</v>
      </c>
      <c r="AK519" s="96">
        <f t="shared" si="76"/>
        <v>667</v>
      </c>
      <c r="AL519" s="96">
        <f t="shared" si="76"/>
        <v>780</v>
      </c>
      <c r="AS519">
        <f t="shared" si="77"/>
        <v>1.1207411835026897E-2</v>
      </c>
    </row>
    <row r="520" spans="5:45" ht="18" thickBot="1">
      <c r="E520" s="206">
        <v>24501</v>
      </c>
      <c r="F520" s="206">
        <v>24550</v>
      </c>
      <c r="G520" s="205">
        <v>59</v>
      </c>
      <c r="H520" s="205">
        <v>192</v>
      </c>
      <c r="I520" s="205">
        <v>268</v>
      </c>
      <c r="J520" s="205">
        <v>272</v>
      </c>
      <c r="M520">
        <f t="shared" si="73"/>
        <v>24526</v>
      </c>
      <c r="N520">
        <f t="shared" si="78"/>
        <v>70</v>
      </c>
      <c r="O520">
        <f t="shared" si="78"/>
        <v>502</v>
      </c>
      <c r="P520">
        <f t="shared" si="78"/>
        <v>929</v>
      </c>
      <c r="Q520">
        <f t="shared" si="78"/>
        <v>1045</v>
      </c>
      <c r="AD520" t="b">
        <f t="shared" si="75"/>
        <v>0</v>
      </c>
      <c r="AE520" t="b">
        <f t="shared" si="75"/>
        <v>0</v>
      </c>
      <c r="AF520" t="b">
        <f t="shared" si="75"/>
        <v>0</v>
      </c>
      <c r="AG520" t="b">
        <f t="shared" si="75"/>
        <v>0</v>
      </c>
      <c r="AI520">
        <f t="shared" si="76"/>
        <v>11</v>
      </c>
      <c r="AJ520" s="96">
        <f t="shared" si="76"/>
        <v>310</v>
      </c>
      <c r="AK520" s="96">
        <f t="shared" si="76"/>
        <v>661</v>
      </c>
      <c r="AL520" s="96">
        <f t="shared" si="76"/>
        <v>773</v>
      </c>
      <c r="AS520">
        <f t="shared" si="77"/>
        <v>1.1229255689158302E-2</v>
      </c>
    </row>
    <row r="521" spans="5:45" ht="18" thickBot="1">
      <c r="E521" s="206">
        <v>24551</v>
      </c>
      <c r="F521" s="206">
        <v>24600</v>
      </c>
      <c r="G521" s="205">
        <v>59</v>
      </c>
      <c r="H521" s="205">
        <v>191</v>
      </c>
      <c r="I521" s="205">
        <v>266</v>
      </c>
      <c r="J521" s="205">
        <v>270</v>
      </c>
      <c r="M521">
        <f t="shared" si="73"/>
        <v>24576</v>
      </c>
      <c r="N521">
        <f t="shared" si="78"/>
        <v>69</v>
      </c>
      <c r="O521">
        <f t="shared" si="78"/>
        <v>498</v>
      </c>
      <c r="P521">
        <f t="shared" si="78"/>
        <v>922</v>
      </c>
      <c r="Q521">
        <f t="shared" si="78"/>
        <v>1037</v>
      </c>
      <c r="AD521" t="b">
        <f t="shared" si="75"/>
        <v>0</v>
      </c>
      <c r="AE521" t="b">
        <f t="shared" si="75"/>
        <v>0</v>
      </c>
      <c r="AF521" t="b">
        <f t="shared" si="75"/>
        <v>0</v>
      </c>
      <c r="AG521" t="b">
        <f t="shared" si="75"/>
        <v>0</v>
      </c>
      <c r="AI521">
        <f t="shared" si="76"/>
        <v>10</v>
      </c>
      <c r="AJ521" s="96">
        <f t="shared" si="76"/>
        <v>307</v>
      </c>
      <c r="AK521" s="96">
        <f t="shared" si="76"/>
        <v>656</v>
      </c>
      <c r="AL521" s="96">
        <f t="shared" si="76"/>
        <v>767</v>
      </c>
      <c r="AS521">
        <f t="shared" si="77"/>
        <v>1.1201427438540841E-2</v>
      </c>
    </row>
    <row r="522" spans="5:45" ht="18" thickBot="1">
      <c r="E522" s="206">
        <v>24601</v>
      </c>
      <c r="F522" s="206">
        <v>24650</v>
      </c>
      <c r="G522" s="205">
        <v>58</v>
      </c>
      <c r="H522" s="205">
        <v>189</v>
      </c>
      <c r="I522" s="205">
        <v>264</v>
      </c>
      <c r="J522" s="205">
        <v>268</v>
      </c>
      <c r="M522">
        <f t="shared" si="73"/>
        <v>24626</v>
      </c>
      <c r="N522">
        <f t="shared" si="78"/>
        <v>69</v>
      </c>
      <c r="O522">
        <f t="shared" si="78"/>
        <v>494</v>
      </c>
      <c r="P522">
        <f t="shared" si="78"/>
        <v>915</v>
      </c>
      <c r="Q522">
        <f t="shared" si="78"/>
        <v>1029</v>
      </c>
      <c r="AD522" t="b">
        <f t="shared" si="75"/>
        <v>0</v>
      </c>
      <c r="AE522" t="b">
        <f t="shared" si="75"/>
        <v>0</v>
      </c>
      <c r="AF522" t="b">
        <f t="shared" si="75"/>
        <v>0</v>
      </c>
      <c r="AG522" t="b">
        <f t="shared" si="75"/>
        <v>0</v>
      </c>
      <c r="AI522">
        <f t="shared" si="76"/>
        <v>11</v>
      </c>
      <c r="AJ522" s="96">
        <f t="shared" si="76"/>
        <v>305</v>
      </c>
      <c r="AK522" s="96">
        <f t="shared" si="76"/>
        <v>651</v>
      </c>
      <c r="AL522" s="96">
        <f t="shared" si="76"/>
        <v>761</v>
      </c>
      <c r="AS522">
        <f t="shared" si="77"/>
        <v>1.1223178087610006E-2</v>
      </c>
    </row>
    <row r="523" spans="5:45" ht="18" thickBot="1">
      <c r="E523" s="206">
        <v>24651</v>
      </c>
      <c r="F523" s="206">
        <v>24700</v>
      </c>
      <c r="G523" s="205">
        <v>58</v>
      </c>
      <c r="H523" s="205">
        <v>188</v>
      </c>
      <c r="I523" s="205">
        <v>262</v>
      </c>
      <c r="J523" s="205">
        <v>265</v>
      </c>
      <c r="M523">
        <f t="shared" si="73"/>
        <v>24676</v>
      </c>
      <c r="N523">
        <f t="shared" si="78"/>
        <v>68</v>
      </c>
      <c r="O523">
        <f t="shared" si="78"/>
        <v>490</v>
      </c>
      <c r="P523">
        <f t="shared" si="78"/>
        <v>908</v>
      </c>
      <c r="Q523">
        <f t="shared" si="78"/>
        <v>1021</v>
      </c>
      <c r="AD523" t="b">
        <f t="shared" si="75"/>
        <v>0</v>
      </c>
      <c r="AE523" t="b">
        <f t="shared" si="75"/>
        <v>0</v>
      </c>
      <c r="AF523" t="b">
        <f t="shared" si="75"/>
        <v>0</v>
      </c>
      <c r="AG523" t="b">
        <f t="shared" si="75"/>
        <v>0</v>
      </c>
      <c r="AI523">
        <f t="shared" si="76"/>
        <v>10</v>
      </c>
      <c r="AJ523" s="96">
        <f t="shared" si="76"/>
        <v>302</v>
      </c>
      <c r="AK523" s="96">
        <f t="shared" si="76"/>
        <v>646</v>
      </c>
      <c r="AL523" s="96">
        <f t="shared" si="76"/>
        <v>756</v>
      </c>
      <c r="AS523">
        <f t="shared" si="77"/>
        <v>1.119550207141448E-2</v>
      </c>
    </row>
    <row r="524" spans="5:45" ht="18" thickBot="1">
      <c r="E524" s="206">
        <v>24701</v>
      </c>
      <c r="F524" s="206">
        <v>24750</v>
      </c>
      <c r="G524" s="205">
        <v>57</v>
      </c>
      <c r="H524" s="205">
        <v>186</v>
      </c>
      <c r="I524" s="205">
        <v>260</v>
      </c>
      <c r="J524" s="205">
        <v>263</v>
      </c>
      <c r="M524">
        <f t="shared" si="73"/>
        <v>24726</v>
      </c>
      <c r="N524">
        <f t="shared" si="78"/>
        <v>68</v>
      </c>
      <c r="O524">
        <f t="shared" si="78"/>
        <v>486</v>
      </c>
      <c r="P524">
        <f t="shared" si="78"/>
        <v>900</v>
      </c>
      <c r="Q524">
        <f t="shared" si="78"/>
        <v>1013</v>
      </c>
      <c r="AD524" t="b">
        <f t="shared" si="75"/>
        <v>0</v>
      </c>
      <c r="AE524" t="b">
        <f t="shared" si="75"/>
        <v>0</v>
      </c>
      <c r="AF524" t="b">
        <f t="shared" si="75"/>
        <v>0</v>
      </c>
      <c r="AG524" t="b">
        <f t="shared" si="75"/>
        <v>0</v>
      </c>
      <c r="AI524">
        <f t="shared" si="76"/>
        <v>11</v>
      </c>
      <c r="AJ524" s="96">
        <f t="shared" si="76"/>
        <v>300</v>
      </c>
      <c r="AK524" s="96">
        <f t="shared" si="76"/>
        <v>640</v>
      </c>
      <c r="AL524" s="96">
        <f t="shared" si="76"/>
        <v>750</v>
      </c>
      <c r="AS524">
        <f t="shared" si="77"/>
        <v>1.1217160287316737E-2</v>
      </c>
    </row>
    <row r="525" spans="5:45" ht="18" thickBot="1">
      <c r="E525" s="206">
        <v>24751</v>
      </c>
      <c r="F525" s="206">
        <v>24800</v>
      </c>
      <c r="G525" s="205">
        <v>57</v>
      </c>
      <c r="H525" s="205">
        <v>185</v>
      </c>
      <c r="I525" s="205">
        <v>258</v>
      </c>
      <c r="J525" s="205">
        <v>261</v>
      </c>
      <c r="M525">
        <f t="shared" si="73"/>
        <v>24776</v>
      </c>
      <c r="N525">
        <f t="shared" si="78"/>
        <v>67</v>
      </c>
      <c r="O525">
        <f t="shared" si="78"/>
        <v>482</v>
      </c>
      <c r="P525">
        <f t="shared" si="78"/>
        <v>893</v>
      </c>
      <c r="Q525">
        <f t="shared" si="78"/>
        <v>1005</v>
      </c>
      <c r="AD525" t="b">
        <f t="shared" si="75"/>
        <v>0</v>
      </c>
      <c r="AE525" t="b">
        <f t="shared" si="75"/>
        <v>0</v>
      </c>
      <c r="AF525" t="b">
        <f t="shared" si="75"/>
        <v>0</v>
      </c>
      <c r="AG525" t="b">
        <f t="shared" si="75"/>
        <v>0</v>
      </c>
      <c r="AI525">
        <f t="shared" si="76"/>
        <v>10</v>
      </c>
      <c r="AJ525" s="96">
        <f t="shared" si="76"/>
        <v>297</v>
      </c>
      <c r="AK525" s="96">
        <f t="shared" si="76"/>
        <v>635</v>
      </c>
      <c r="AL525" s="96">
        <f t="shared" si="76"/>
        <v>744</v>
      </c>
      <c r="AS525">
        <f t="shared" si="77"/>
        <v>1.1189634864546525E-2</v>
      </c>
    </row>
    <row r="526" spans="5:45" ht="18" thickBot="1">
      <c r="E526" s="206">
        <v>24801</v>
      </c>
      <c r="F526" s="206">
        <v>24850</v>
      </c>
      <c r="G526" s="205">
        <v>56</v>
      </c>
      <c r="H526" s="205">
        <v>183</v>
      </c>
      <c r="I526" s="205">
        <v>256</v>
      </c>
      <c r="J526" s="205">
        <v>259</v>
      </c>
      <c r="M526">
        <f t="shared" si="73"/>
        <v>24826</v>
      </c>
      <c r="N526">
        <f t="shared" si="78"/>
        <v>66</v>
      </c>
      <c r="O526">
        <f t="shared" si="78"/>
        <v>479</v>
      </c>
      <c r="P526">
        <f t="shared" si="78"/>
        <v>886</v>
      </c>
      <c r="Q526">
        <f t="shared" si="78"/>
        <v>997</v>
      </c>
      <c r="AD526" t="b">
        <f t="shared" si="75"/>
        <v>0</v>
      </c>
      <c r="AE526" t="b">
        <f t="shared" si="75"/>
        <v>0</v>
      </c>
      <c r="AF526" t="b">
        <f t="shared" si="75"/>
        <v>0</v>
      </c>
      <c r="AG526" t="b">
        <f t="shared" si="75"/>
        <v>0</v>
      </c>
      <c r="AI526">
        <f t="shared" si="76"/>
        <v>10</v>
      </c>
      <c r="AJ526" s="96">
        <f t="shared" si="76"/>
        <v>296</v>
      </c>
      <c r="AK526" s="96">
        <f t="shared" si="76"/>
        <v>630</v>
      </c>
      <c r="AL526" s="96">
        <f t="shared" si="76"/>
        <v>738</v>
      </c>
      <c r="AS526">
        <f t="shared" si="77"/>
        <v>1.1211201409967689E-2</v>
      </c>
    </row>
    <row r="527" spans="5:45" ht="18" thickBot="1">
      <c r="E527" s="206">
        <v>24851</v>
      </c>
      <c r="F527" s="206">
        <v>24900</v>
      </c>
      <c r="G527" s="205">
        <v>56</v>
      </c>
      <c r="H527" s="205">
        <v>182</v>
      </c>
      <c r="I527" s="205">
        <v>254</v>
      </c>
      <c r="J527" s="205">
        <v>257</v>
      </c>
      <c r="M527">
        <f t="shared" si="73"/>
        <v>24876</v>
      </c>
      <c r="N527">
        <f t="shared" si="78"/>
        <v>66</v>
      </c>
      <c r="O527">
        <f t="shared" si="78"/>
        <v>475</v>
      </c>
      <c r="P527">
        <f t="shared" si="78"/>
        <v>879</v>
      </c>
      <c r="Q527">
        <f t="shared" si="78"/>
        <v>989</v>
      </c>
      <c r="AD527" t="b">
        <f t="shared" si="75"/>
        <v>0</v>
      </c>
      <c r="AE527" t="b">
        <f t="shared" si="75"/>
        <v>0</v>
      </c>
      <c r="AF527" t="b">
        <f t="shared" si="75"/>
        <v>0</v>
      </c>
      <c r="AG527" t="b">
        <f t="shared" si="75"/>
        <v>0</v>
      </c>
      <c r="AI527">
        <f t="shared" si="76"/>
        <v>10</v>
      </c>
      <c r="AJ527" s="96">
        <f t="shared" si="76"/>
        <v>293</v>
      </c>
      <c r="AK527" s="96">
        <f t="shared" si="76"/>
        <v>625</v>
      </c>
      <c r="AL527" s="96">
        <f t="shared" si="76"/>
        <v>732</v>
      </c>
      <c r="AS527">
        <f t="shared" si="77"/>
        <v>1.1183824965813636E-2</v>
      </c>
    </row>
    <row r="528" spans="5:45" ht="18" thickBot="1">
      <c r="E528" s="206">
        <v>24901</v>
      </c>
      <c r="F528" s="206">
        <v>24950</v>
      </c>
      <c r="G528" s="205">
        <v>56</v>
      </c>
      <c r="H528" s="205">
        <v>180</v>
      </c>
      <c r="I528" s="205">
        <v>252</v>
      </c>
      <c r="J528" s="205">
        <v>255</v>
      </c>
      <c r="M528">
        <f t="shared" si="73"/>
        <v>24926</v>
      </c>
      <c r="N528">
        <f t="shared" si="78"/>
        <v>65</v>
      </c>
      <c r="O528">
        <f t="shared" si="78"/>
        <v>471</v>
      </c>
      <c r="P528">
        <f t="shared" si="78"/>
        <v>872</v>
      </c>
      <c r="Q528">
        <f t="shared" si="78"/>
        <v>980</v>
      </c>
      <c r="AD528" t="b">
        <f t="shared" si="75"/>
        <v>0</v>
      </c>
      <c r="AE528" t="b">
        <f t="shared" si="75"/>
        <v>0</v>
      </c>
      <c r="AF528" t="b">
        <f t="shared" si="75"/>
        <v>0</v>
      </c>
      <c r="AG528" t="b">
        <f t="shared" si="75"/>
        <v>0</v>
      </c>
      <c r="AI528">
        <f t="shared" si="76"/>
        <v>9</v>
      </c>
      <c r="AJ528" s="96">
        <f t="shared" si="76"/>
        <v>291</v>
      </c>
      <c r="AK528" s="96">
        <f t="shared" si="76"/>
        <v>620</v>
      </c>
      <c r="AL528" s="96">
        <f t="shared" si="76"/>
        <v>725</v>
      </c>
      <c r="AS528">
        <f t="shared" si="77"/>
        <v>1.1156581896131735E-2</v>
      </c>
    </row>
    <row r="529" spans="5:45" ht="18" thickBot="1">
      <c r="E529" s="206">
        <v>24951</v>
      </c>
      <c r="F529" s="206">
        <v>25000</v>
      </c>
      <c r="G529" s="205">
        <v>55</v>
      </c>
      <c r="H529" s="205">
        <v>179</v>
      </c>
      <c r="I529" s="205">
        <v>249</v>
      </c>
      <c r="J529" s="205">
        <v>253</v>
      </c>
      <c r="M529">
        <f t="shared" si="73"/>
        <v>24976</v>
      </c>
      <c r="N529">
        <f t="shared" si="78"/>
        <v>65</v>
      </c>
      <c r="O529">
        <f t="shared" si="78"/>
        <v>467</v>
      </c>
      <c r="P529">
        <f t="shared" si="78"/>
        <v>864</v>
      </c>
      <c r="Q529">
        <f t="shared" si="78"/>
        <v>972</v>
      </c>
      <c r="AD529" t="b">
        <f t="shared" si="75"/>
        <v>0</v>
      </c>
      <c r="AE529" t="b">
        <f t="shared" si="75"/>
        <v>0</v>
      </c>
      <c r="AF529" t="b">
        <f t="shared" si="75"/>
        <v>0</v>
      </c>
      <c r="AG529" t="b">
        <f t="shared" si="75"/>
        <v>0</v>
      </c>
      <c r="AI529">
        <f t="shared" si="76"/>
        <v>10</v>
      </c>
      <c r="AJ529" s="96">
        <f t="shared" si="76"/>
        <v>288</v>
      </c>
      <c r="AK529" s="96">
        <f t="shared" si="76"/>
        <v>615</v>
      </c>
      <c r="AL529" s="96">
        <f t="shared" si="76"/>
        <v>719</v>
      </c>
      <c r="AS529">
        <f t="shared" si="77"/>
        <v>1.1178071539657854E-2</v>
      </c>
    </row>
    <row r="530" spans="5:45" ht="18" thickBot="1">
      <c r="E530" s="206">
        <v>25001</v>
      </c>
      <c r="F530" s="206">
        <v>25050</v>
      </c>
      <c r="G530" s="205">
        <v>55</v>
      </c>
      <c r="H530" s="205">
        <v>177</v>
      </c>
      <c r="I530" s="205">
        <v>247</v>
      </c>
      <c r="J530" s="205">
        <v>251</v>
      </c>
      <c r="M530">
        <f t="shared" si="73"/>
        <v>25026</v>
      </c>
      <c r="N530">
        <f t="shared" ref="N530:Q549" si="79">ROUND(IF($M530&lt;N$25,$M530*N$22,0)+IF($M530=N$25,N$24,0)+IF(AND($M530&gt;N$25,$M530&lt;=N$26),N$24 - (($M530-N$25)*N$23),0),0)</f>
        <v>64</v>
      </c>
      <c r="O530">
        <f t="shared" si="79"/>
        <v>463</v>
      </c>
      <c r="P530">
        <f t="shared" si="79"/>
        <v>857</v>
      </c>
      <c r="Q530">
        <f t="shared" si="79"/>
        <v>964</v>
      </c>
      <c r="AD530" t="b">
        <f t="shared" si="75"/>
        <v>0</v>
      </c>
      <c r="AE530" t="b">
        <f t="shared" si="75"/>
        <v>0</v>
      </c>
      <c r="AF530" t="b">
        <f t="shared" si="75"/>
        <v>0</v>
      </c>
      <c r="AG530" t="b">
        <f t="shared" si="75"/>
        <v>0</v>
      </c>
      <c r="AI530">
        <f t="shared" si="76"/>
        <v>9</v>
      </c>
      <c r="AJ530" s="96">
        <f t="shared" si="76"/>
        <v>286</v>
      </c>
      <c r="AK530" s="96">
        <f t="shared" si="76"/>
        <v>610</v>
      </c>
      <c r="AL530" s="96">
        <f t="shared" si="76"/>
        <v>713</v>
      </c>
      <c r="AS530">
        <f t="shared" si="77"/>
        <v>1.1150974498206147E-2</v>
      </c>
    </row>
    <row r="531" spans="5:45" ht="18" thickBot="1">
      <c r="E531" s="206">
        <v>25051</v>
      </c>
      <c r="F531" s="206">
        <v>25100</v>
      </c>
      <c r="G531" s="205">
        <v>54</v>
      </c>
      <c r="H531" s="205">
        <v>176</v>
      </c>
      <c r="I531" s="205">
        <v>245</v>
      </c>
      <c r="J531" s="205">
        <v>248</v>
      </c>
      <c r="M531">
        <f t="shared" si="73"/>
        <v>25076</v>
      </c>
      <c r="N531">
        <f t="shared" si="79"/>
        <v>64</v>
      </c>
      <c r="O531">
        <f t="shared" si="79"/>
        <v>459</v>
      </c>
      <c r="P531">
        <f t="shared" si="79"/>
        <v>850</v>
      </c>
      <c r="Q531">
        <f t="shared" si="79"/>
        <v>956</v>
      </c>
      <c r="AD531" t="b">
        <f t="shared" si="75"/>
        <v>0</v>
      </c>
      <c r="AE531" t="b">
        <f t="shared" si="75"/>
        <v>0</v>
      </c>
      <c r="AF531" t="b">
        <f t="shared" si="75"/>
        <v>0</v>
      </c>
      <c r="AG531" t="b">
        <f t="shared" si="75"/>
        <v>0</v>
      </c>
      <c r="AI531">
        <f t="shared" si="76"/>
        <v>10</v>
      </c>
      <c r="AJ531" s="96">
        <f t="shared" si="76"/>
        <v>283</v>
      </c>
      <c r="AK531" s="96">
        <f t="shared" si="76"/>
        <v>605</v>
      </c>
      <c r="AL531" s="96">
        <f t="shared" si="76"/>
        <v>708</v>
      </c>
      <c r="AS531">
        <f t="shared" si="77"/>
        <v>1.1172373766686013E-2</v>
      </c>
    </row>
    <row r="532" spans="5:45" ht="18" thickBot="1">
      <c r="E532" s="206">
        <v>25101</v>
      </c>
      <c r="F532" s="206">
        <v>25150</v>
      </c>
      <c r="G532" s="205">
        <v>54</v>
      </c>
      <c r="H532" s="205">
        <v>174</v>
      </c>
      <c r="I532" s="205">
        <v>243</v>
      </c>
      <c r="J532" s="205">
        <v>246</v>
      </c>
      <c r="M532">
        <f t="shared" si="73"/>
        <v>25126</v>
      </c>
      <c r="N532">
        <f t="shared" si="79"/>
        <v>63</v>
      </c>
      <c r="O532">
        <f t="shared" si="79"/>
        <v>455</v>
      </c>
      <c r="P532">
        <f t="shared" si="79"/>
        <v>843</v>
      </c>
      <c r="Q532">
        <f t="shared" si="79"/>
        <v>948</v>
      </c>
      <c r="AD532" t="b">
        <f t="shared" si="75"/>
        <v>0</v>
      </c>
      <c r="AE532" t="b">
        <f t="shared" si="75"/>
        <v>0</v>
      </c>
      <c r="AF532" t="b">
        <f t="shared" si="75"/>
        <v>0</v>
      </c>
      <c r="AG532" t="b">
        <f t="shared" si="75"/>
        <v>0</v>
      </c>
      <c r="AI532">
        <f t="shared" si="76"/>
        <v>9</v>
      </c>
      <c r="AJ532" s="96">
        <f t="shared" si="76"/>
        <v>281</v>
      </c>
      <c r="AK532" s="96">
        <f t="shared" si="76"/>
        <v>600</v>
      </c>
      <c r="AL532" s="96">
        <f t="shared" si="76"/>
        <v>702</v>
      </c>
      <c r="AS532">
        <f t="shared" si="77"/>
        <v>1.1145421210074303E-2</v>
      </c>
    </row>
    <row r="533" spans="5:45" ht="18" thickBot="1">
      <c r="E533" s="206">
        <v>25151</v>
      </c>
      <c r="F533" s="206">
        <v>25200</v>
      </c>
      <c r="G533" s="205">
        <v>53</v>
      </c>
      <c r="H533" s="205">
        <v>173</v>
      </c>
      <c r="I533" s="205">
        <v>241</v>
      </c>
      <c r="J533" s="205">
        <v>244</v>
      </c>
      <c r="M533">
        <f t="shared" si="73"/>
        <v>25176</v>
      </c>
      <c r="N533">
        <f t="shared" si="79"/>
        <v>63</v>
      </c>
      <c r="O533">
        <f t="shared" si="79"/>
        <v>451</v>
      </c>
      <c r="P533">
        <f t="shared" si="79"/>
        <v>835</v>
      </c>
      <c r="Q533">
        <f t="shared" si="79"/>
        <v>940</v>
      </c>
      <c r="AD533" t="b">
        <f t="shared" si="75"/>
        <v>0</v>
      </c>
      <c r="AE533" t="b">
        <f t="shared" si="75"/>
        <v>0</v>
      </c>
      <c r="AF533" t="b">
        <f t="shared" si="75"/>
        <v>0</v>
      </c>
      <c r="AG533" t="b">
        <f t="shared" si="75"/>
        <v>0</v>
      </c>
      <c r="AI533">
        <f t="shared" si="76"/>
        <v>10</v>
      </c>
      <c r="AJ533" s="96">
        <f t="shared" si="76"/>
        <v>278</v>
      </c>
      <c r="AK533" s="96">
        <f t="shared" si="76"/>
        <v>594</v>
      </c>
      <c r="AL533" s="96">
        <f t="shared" si="76"/>
        <v>696</v>
      </c>
      <c r="AS533">
        <f t="shared" si="77"/>
        <v>1.1166730843280709E-2</v>
      </c>
    </row>
    <row r="534" spans="5:45" ht="18" thickBot="1">
      <c r="E534" s="206">
        <v>25201</v>
      </c>
      <c r="F534" s="206">
        <v>25250</v>
      </c>
      <c r="G534" s="205">
        <v>53</v>
      </c>
      <c r="H534" s="205">
        <v>171</v>
      </c>
      <c r="I534" s="205">
        <v>239</v>
      </c>
      <c r="J534" s="205">
        <v>242</v>
      </c>
      <c r="M534">
        <f t="shared" si="73"/>
        <v>25226</v>
      </c>
      <c r="N534">
        <f t="shared" si="79"/>
        <v>62</v>
      </c>
      <c r="O534">
        <f t="shared" si="79"/>
        <v>447</v>
      </c>
      <c r="P534">
        <f t="shared" si="79"/>
        <v>828</v>
      </c>
      <c r="Q534">
        <f t="shared" si="79"/>
        <v>932</v>
      </c>
      <c r="AD534" t="b">
        <f t="shared" si="75"/>
        <v>0</v>
      </c>
      <c r="AE534" t="b">
        <f t="shared" si="75"/>
        <v>0</v>
      </c>
      <c r="AF534" t="b">
        <f t="shared" si="75"/>
        <v>0</v>
      </c>
      <c r="AG534" t="b">
        <f t="shared" si="75"/>
        <v>0</v>
      </c>
      <c r="AI534">
        <f t="shared" si="76"/>
        <v>9</v>
      </c>
      <c r="AJ534" s="96">
        <f t="shared" si="76"/>
        <v>276</v>
      </c>
      <c r="AK534" s="96">
        <f t="shared" si="76"/>
        <v>589</v>
      </c>
      <c r="AL534" s="96">
        <f t="shared" si="76"/>
        <v>690</v>
      </c>
      <c r="AS534">
        <f t="shared" si="77"/>
        <v>1.1139921252280803E-2</v>
      </c>
    </row>
    <row r="535" spans="5:45" ht="18" thickBot="1">
      <c r="E535" s="206">
        <v>25251</v>
      </c>
      <c r="F535" s="206">
        <v>25300</v>
      </c>
      <c r="G535" s="205">
        <v>52</v>
      </c>
      <c r="H535" s="205">
        <v>170</v>
      </c>
      <c r="I535" s="205">
        <v>237</v>
      </c>
      <c r="J535" s="205">
        <v>240</v>
      </c>
      <c r="M535">
        <f t="shared" si="73"/>
        <v>25276</v>
      </c>
      <c r="N535">
        <f t="shared" si="79"/>
        <v>62</v>
      </c>
      <c r="O535">
        <f t="shared" si="79"/>
        <v>444</v>
      </c>
      <c r="P535">
        <f t="shared" si="79"/>
        <v>821</v>
      </c>
      <c r="Q535">
        <f t="shared" si="79"/>
        <v>923</v>
      </c>
      <c r="AD535" t="b">
        <f t="shared" si="75"/>
        <v>0</v>
      </c>
      <c r="AE535" t="b">
        <f t="shared" si="75"/>
        <v>0</v>
      </c>
      <c r="AF535" t="b">
        <f t="shared" si="75"/>
        <v>0</v>
      </c>
      <c r="AG535" t="b">
        <f t="shared" si="75"/>
        <v>0</v>
      </c>
      <c r="AI535">
        <f t="shared" si="76"/>
        <v>10</v>
      </c>
      <c r="AJ535" s="96">
        <f t="shared" si="76"/>
        <v>274</v>
      </c>
      <c r="AK535" s="96">
        <f t="shared" si="76"/>
        <v>584</v>
      </c>
      <c r="AL535" s="96">
        <f t="shared" si="76"/>
        <v>683</v>
      </c>
      <c r="AS535">
        <f t="shared" si="77"/>
        <v>1.1161141981222457E-2</v>
      </c>
    </row>
    <row r="536" spans="5:45" ht="18" thickBot="1">
      <c r="E536" s="206">
        <v>25301</v>
      </c>
      <c r="F536" s="206">
        <v>25350</v>
      </c>
      <c r="G536" s="205">
        <v>52</v>
      </c>
      <c r="H536" s="205">
        <v>168</v>
      </c>
      <c r="I536" s="205">
        <v>235</v>
      </c>
      <c r="J536" s="205">
        <v>238</v>
      </c>
      <c r="M536">
        <f t="shared" si="73"/>
        <v>25326</v>
      </c>
      <c r="N536">
        <f t="shared" si="79"/>
        <v>61</v>
      </c>
      <c r="O536">
        <f t="shared" si="79"/>
        <v>440</v>
      </c>
      <c r="P536">
        <f t="shared" si="79"/>
        <v>814</v>
      </c>
      <c r="Q536">
        <f t="shared" si="79"/>
        <v>915</v>
      </c>
      <c r="AD536" t="b">
        <f t="shared" si="75"/>
        <v>0</v>
      </c>
      <c r="AE536" t="b">
        <f t="shared" si="75"/>
        <v>0</v>
      </c>
      <c r="AF536" t="b">
        <f t="shared" si="75"/>
        <v>0</v>
      </c>
      <c r="AG536" t="b">
        <f t="shared" si="75"/>
        <v>0</v>
      </c>
      <c r="AI536">
        <f t="shared" si="76"/>
        <v>9</v>
      </c>
      <c r="AJ536" s="96">
        <f t="shared" si="76"/>
        <v>272</v>
      </c>
      <c r="AK536" s="96">
        <f t="shared" si="76"/>
        <v>579</v>
      </c>
      <c r="AL536" s="96">
        <f t="shared" si="76"/>
        <v>677</v>
      </c>
      <c r="AS536">
        <f t="shared" si="77"/>
        <v>1.1134473860269521E-2</v>
      </c>
    </row>
    <row r="537" spans="5:45" ht="18" thickBot="1">
      <c r="E537" s="206">
        <v>25351</v>
      </c>
      <c r="F537" s="206">
        <v>25400</v>
      </c>
      <c r="G537" s="205">
        <v>51</v>
      </c>
      <c r="H537" s="205">
        <v>167</v>
      </c>
      <c r="I537" s="205">
        <v>233</v>
      </c>
      <c r="J537" s="205">
        <v>236</v>
      </c>
      <c r="M537">
        <f t="shared" si="73"/>
        <v>25376</v>
      </c>
      <c r="N537">
        <f t="shared" si="79"/>
        <v>61</v>
      </c>
      <c r="O537">
        <f t="shared" si="79"/>
        <v>436</v>
      </c>
      <c r="P537">
        <f t="shared" si="79"/>
        <v>807</v>
      </c>
      <c r="Q537">
        <f t="shared" si="79"/>
        <v>907</v>
      </c>
      <c r="AD537" t="b">
        <f t="shared" si="75"/>
        <v>0</v>
      </c>
      <c r="AE537" t="b">
        <f t="shared" si="75"/>
        <v>0</v>
      </c>
      <c r="AF537" t="b">
        <f t="shared" si="75"/>
        <v>0</v>
      </c>
      <c r="AG537" t="b">
        <f t="shared" si="75"/>
        <v>0</v>
      </c>
      <c r="AI537">
        <f t="shared" si="76"/>
        <v>10</v>
      </c>
      <c r="AJ537" s="96">
        <f t="shared" si="76"/>
        <v>269</v>
      </c>
      <c r="AK537" s="96">
        <f t="shared" si="76"/>
        <v>574</v>
      </c>
      <c r="AL537" s="96">
        <f t="shared" si="76"/>
        <v>671</v>
      </c>
      <c r="AS537">
        <f t="shared" si="77"/>
        <v>1.1155606407322655E-2</v>
      </c>
    </row>
    <row r="538" spans="5:45" ht="18" thickBot="1">
      <c r="E538" s="206">
        <v>25401</v>
      </c>
      <c r="F538" s="206">
        <v>25450</v>
      </c>
      <c r="G538" s="205">
        <v>51</v>
      </c>
      <c r="H538" s="205">
        <v>165</v>
      </c>
      <c r="I538" s="205">
        <v>231</v>
      </c>
      <c r="J538" s="205">
        <v>233</v>
      </c>
      <c r="M538">
        <f t="shared" si="73"/>
        <v>25426</v>
      </c>
      <c r="N538">
        <f t="shared" si="79"/>
        <v>60</v>
      </c>
      <c r="O538">
        <f t="shared" si="79"/>
        <v>432</v>
      </c>
      <c r="P538">
        <f t="shared" si="79"/>
        <v>799</v>
      </c>
      <c r="Q538">
        <f t="shared" si="79"/>
        <v>899</v>
      </c>
      <c r="AD538" t="b">
        <f t="shared" si="75"/>
        <v>0</v>
      </c>
      <c r="AE538" t="b">
        <f t="shared" si="75"/>
        <v>0</v>
      </c>
      <c r="AF538" t="b">
        <f t="shared" si="75"/>
        <v>0</v>
      </c>
      <c r="AG538" t="b">
        <f t="shared" si="75"/>
        <v>0</v>
      </c>
      <c r="AI538">
        <f t="shared" si="76"/>
        <v>9</v>
      </c>
      <c r="AJ538" s="96">
        <f t="shared" si="76"/>
        <v>267</v>
      </c>
      <c r="AK538" s="96">
        <f t="shared" si="76"/>
        <v>568</v>
      </c>
      <c r="AL538" s="96">
        <f t="shared" si="76"/>
        <v>666</v>
      </c>
      <c r="AS538">
        <f t="shared" si="77"/>
        <v>1.1129078284029297E-2</v>
      </c>
    </row>
    <row r="539" spans="5:45" ht="18" thickBot="1">
      <c r="E539" s="206">
        <v>25451</v>
      </c>
      <c r="F539" s="206">
        <v>25500</v>
      </c>
      <c r="G539" s="205">
        <v>50</v>
      </c>
      <c r="H539" s="205">
        <v>164</v>
      </c>
      <c r="I539" s="205">
        <v>228</v>
      </c>
      <c r="J539" s="205">
        <v>231</v>
      </c>
      <c r="M539">
        <f t="shared" si="73"/>
        <v>25476</v>
      </c>
      <c r="N539">
        <f t="shared" si="79"/>
        <v>59</v>
      </c>
      <c r="O539">
        <f t="shared" si="79"/>
        <v>428</v>
      </c>
      <c r="P539">
        <f t="shared" si="79"/>
        <v>792</v>
      </c>
      <c r="Q539">
        <f t="shared" si="79"/>
        <v>891</v>
      </c>
      <c r="AD539" t="b">
        <f t="shared" si="75"/>
        <v>0</v>
      </c>
      <c r="AE539" t="b">
        <f t="shared" si="75"/>
        <v>0</v>
      </c>
      <c r="AF539" t="b">
        <f t="shared" si="75"/>
        <v>0</v>
      </c>
      <c r="AG539" t="b">
        <f t="shared" si="75"/>
        <v>0</v>
      </c>
      <c r="AI539">
        <f t="shared" si="76"/>
        <v>9</v>
      </c>
      <c r="AJ539" s="96">
        <f t="shared" si="76"/>
        <v>264</v>
      </c>
      <c r="AK539" s="96">
        <f t="shared" si="76"/>
        <v>564</v>
      </c>
      <c r="AL539" s="96">
        <f t="shared" si="76"/>
        <v>660</v>
      </c>
      <c r="AS539">
        <f t="shared" si="77"/>
        <v>1.1150123363066996E-2</v>
      </c>
    </row>
    <row r="540" spans="5:45" ht="18" thickBot="1">
      <c r="E540" s="206">
        <v>25501</v>
      </c>
      <c r="F540" s="206">
        <v>25550</v>
      </c>
      <c r="G540" s="205">
        <v>50</v>
      </c>
      <c r="H540" s="205">
        <v>162</v>
      </c>
      <c r="I540" s="205">
        <v>226</v>
      </c>
      <c r="J540" s="205">
        <v>229</v>
      </c>
      <c r="M540">
        <f t="shared" si="73"/>
        <v>25526</v>
      </c>
      <c r="N540">
        <f t="shared" si="79"/>
        <v>59</v>
      </c>
      <c r="O540">
        <f t="shared" si="79"/>
        <v>424</v>
      </c>
      <c r="P540">
        <f t="shared" si="79"/>
        <v>785</v>
      </c>
      <c r="Q540">
        <f t="shared" si="79"/>
        <v>883</v>
      </c>
      <c r="AD540" t="b">
        <f t="shared" si="75"/>
        <v>0</v>
      </c>
      <c r="AE540" t="b">
        <f t="shared" si="75"/>
        <v>0</v>
      </c>
      <c r="AF540" t="b">
        <f t="shared" si="75"/>
        <v>0</v>
      </c>
      <c r="AG540" t="b">
        <f t="shared" si="75"/>
        <v>0</v>
      </c>
      <c r="AI540">
        <f t="shared" si="76"/>
        <v>9</v>
      </c>
      <c r="AJ540" s="96">
        <f t="shared" si="76"/>
        <v>262</v>
      </c>
      <c r="AK540" s="96">
        <f t="shared" si="76"/>
        <v>559</v>
      </c>
      <c r="AL540" s="96">
        <f t="shared" si="76"/>
        <v>654</v>
      </c>
      <c r="AS540">
        <f t="shared" si="77"/>
        <v>1.1123733787749692E-2</v>
      </c>
    </row>
    <row r="541" spans="5:45" ht="18" thickBot="1">
      <c r="E541" s="206">
        <v>25551</v>
      </c>
      <c r="F541" s="206">
        <v>25600</v>
      </c>
      <c r="G541" s="205">
        <v>50</v>
      </c>
      <c r="H541" s="205">
        <v>161</v>
      </c>
      <c r="I541" s="205">
        <v>224</v>
      </c>
      <c r="J541" s="205">
        <v>227</v>
      </c>
      <c r="M541">
        <f t="shared" si="73"/>
        <v>25576</v>
      </c>
      <c r="N541">
        <f t="shared" si="79"/>
        <v>58</v>
      </c>
      <c r="O541">
        <f t="shared" si="79"/>
        <v>420</v>
      </c>
      <c r="P541">
        <f t="shared" si="79"/>
        <v>778</v>
      </c>
      <c r="Q541">
        <f t="shared" si="79"/>
        <v>875</v>
      </c>
      <c r="AD541" t="b">
        <f t="shared" si="75"/>
        <v>0</v>
      </c>
      <c r="AE541" t="b">
        <f t="shared" si="75"/>
        <v>0</v>
      </c>
      <c r="AF541" t="b">
        <f t="shared" si="75"/>
        <v>0</v>
      </c>
      <c r="AG541" t="b">
        <f t="shared" si="75"/>
        <v>0</v>
      </c>
      <c r="AI541">
        <f t="shared" si="76"/>
        <v>8</v>
      </c>
      <c r="AJ541" s="96">
        <f t="shared" si="76"/>
        <v>259</v>
      </c>
      <c r="AK541" s="96">
        <f t="shared" si="76"/>
        <v>554</v>
      </c>
      <c r="AL541" s="96">
        <f t="shared" si="76"/>
        <v>648</v>
      </c>
      <c r="AS541">
        <f t="shared" si="77"/>
        <v>1.1097468832640725E-2</v>
      </c>
    </row>
    <row r="542" spans="5:45" ht="18" thickBot="1">
      <c r="E542" s="206">
        <v>25601</v>
      </c>
      <c r="F542" s="206">
        <v>25650</v>
      </c>
      <c r="G542" s="205">
        <v>49</v>
      </c>
      <c r="H542" s="205">
        <v>159</v>
      </c>
      <c r="I542" s="205">
        <v>222</v>
      </c>
      <c r="J542" s="205">
        <v>225</v>
      </c>
      <c r="M542">
        <f t="shared" si="73"/>
        <v>25626</v>
      </c>
      <c r="N542">
        <f t="shared" si="79"/>
        <v>58</v>
      </c>
      <c r="O542">
        <f t="shared" si="79"/>
        <v>416</v>
      </c>
      <c r="P542">
        <f t="shared" si="79"/>
        <v>770</v>
      </c>
      <c r="Q542">
        <f t="shared" si="79"/>
        <v>867</v>
      </c>
      <c r="AD542" t="b">
        <f t="shared" si="75"/>
        <v>0</v>
      </c>
      <c r="AE542" t="b">
        <f t="shared" si="75"/>
        <v>0</v>
      </c>
      <c r="AF542" t="b">
        <f t="shared" si="75"/>
        <v>0</v>
      </c>
      <c r="AG542" t="b">
        <f t="shared" si="75"/>
        <v>0</v>
      </c>
      <c r="AI542">
        <f t="shared" si="76"/>
        <v>9</v>
      </c>
      <c r="AJ542" s="96">
        <f t="shared" si="76"/>
        <v>257</v>
      </c>
      <c r="AK542" s="96">
        <f t="shared" si="76"/>
        <v>548</v>
      </c>
      <c r="AL542" s="96">
        <f t="shared" si="76"/>
        <v>642</v>
      </c>
      <c r="AS542">
        <f t="shared" si="77"/>
        <v>1.1118439649486479E-2</v>
      </c>
    </row>
    <row r="543" spans="5:45" ht="18" thickBot="1">
      <c r="E543" s="206">
        <v>25651</v>
      </c>
      <c r="F543" s="206">
        <v>25700</v>
      </c>
      <c r="G543" s="205">
        <v>49</v>
      </c>
      <c r="H543" s="205">
        <v>158</v>
      </c>
      <c r="I543" s="205">
        <v>220</v>
      </c>
      <c r="J543" s="205">
        <v>223</v>
      </c>
      <c r="M543">
        <f t="shared" ref="M543:M606" si="80">ROUND(AVERAGE(E543:F543),0)</f>
        <v>25676</v>
      </c>
      <c r="N543">
        <f t="shared" si="79"/>
        <v>57</v>
      </c>
      <c r="O543">
        <f t="shared" si="79"/>
        <v>412</v>
      </c>
      <c r="P543">
        <f t="shared" si="79"/>
        <v>763</v>
      </c>
      <c r="Q543">
        <f t="shared" si="79"/>
        <v>858</v>
      </c>
      <c r="AD543" t="b">
        <f t="shared" si="75"/>
        <v>0</v>
      </c>
      <c r="AE543" t="b">
        <f t="shared" si="75"/>
        <v>0</v>
      </c>
      <c r="AF543" t="b">
        <f t="shared" si="75"/>
        <v>0</v>
      </c>
      <c r="AG543" t="b">
        <f t="shared" si="75"/>
        <v>0</v>
      </c>
      <c r="AI543">
        <f t="shared" si="76"/>
        <v>8</v>
      </c>
      <c r="AJ543" s="96">
        <f t="shared" si="76"/>
        <v>254</v>
      </c>
      <c r="AK543" s="96">
        <f t="shared" si="76"/>
        <v>543</v>
      </c>
      <c r="AL543" s="96">
        <f t="shared" si="76"/>
        <v>635</v>
      </c>
      <c r="AS543">
        <f t="shared" si="77"/>
        <v>1.1092310584696372E-2</v>
      </c>
    </row>
    <row r="544" spans="5:45" ht="18" thickBot="1">
      <c r="E544" s="206">
        <v>25701</v>
      </c>
      <c r="F544" s="206">
        <v>25750</v>
      </c>
      <c r="G544" s="205">
        <v>48</v>
      </c>
      <c r="H544" s="205">
        <v>156</v>
      </c>
      <c r="I544" s="205">
        <v>218</v>
      </c>
      <c r="J544" s="205">
        <v>221</v>
      </c>
      <c r="M544">
        <f t="shared" si="80"/>
        <v>25726</v>
      </c>
      <c r="N544">
        <f t="shared" si="79"/>
        <v>57</v>
      </c>
      <c r="O544">
        <f t="shared" si="79"/>
        <v>408</v>
      </c>
      <c r="P544">
        <f t="shared" si="79"/>
        <v>756</v>
      </c>
      <c r="Q544">
        <f t="shared" si="79"/>
        <v>850</v>
      </c>
      <c r="AD544" t="b">
        <f t="shared" si="75"/>
        <v>0</v>
      </c>
      <c r="AE544" t="b">
        <f t="shared" si="75"/>
        <v>0</v>
      </c>
      <c r="AF544" t="b">
        <f t="shared" si="75"/>
        <v>0</v>
      </c>
      <c r="AG544" t="b">
        <f t="shared" si="75"/>
        <v>0</v>
      </c>
      <c r="AI544">
        <f t="shared" si="76"/>
        <v>9</v>
      </c>
      <c r="AJ544" s="96">
        <f t="shared" si="76"/>
        <v>252</v>
      </c>
      <c r="AK544" s="96">
        <f t="shared" si="76"/>
        <v>538</v>
      </c>
      <c r="AL544" s="96">
        <f t="shared" si="76"/>
        <v>629</v>
      </c>
      <c r="AS544">
        <f t="shared" si="77"/>
        <v>1.1113195160836538E-2</v>
      </c>
    </row>
    <row r="545" spans="5:45" ht="18" thickBot="1">
      <c r="E545" s="206">
        <v>25751</v>
      </c>
      <c r="F545" s="206">
        <v>25800</v>
      </c>
      <c r="G545" s="205">
        <v>48</v>
      </c>
      <c r="H545" s="205">
        <v>155</v>
      </c>
      <c r="I545" s="205">
        <v>216</v>
      </c>
      <c r="J545" s="205">
        <v>219</v>
      </c>
      <c r="M545">
        <f t="shared" si="80"/>
        <v>25776</v>
      </c>
      <c r="N545">
        <f t="shared" si="79"/>
        <v>56</v>
      </c>
      <c r="O545">
        <f t="shared" si="79"/>
        <v>405</v>
      </c>
      <c r="P545">
        <f t="shared" si="79"/>
        <v>749</v>
      </c>
      <c r="Q545">
        <f t="shared" si="79"/>
        <v>842</v>
      </c>
      <c r="AD545" t="b">
        <f t="shared" si="75"/>
        <v>0</v>
      </c>
      <c r="AE545" t="b">
        <f t="shared" si="75"/>
        <v>0</v>
      </c>
      <c r="AF545" t="b">
        <f t="shared" si="75"/>
        <v>0</v>
      </c>
      <c r="AG545" t="b">
        <f t="shared" si="75"/>
        <v>0</v>
      </c>
      <c r="AI545">
        <f t="shared" si="76"/>
        <v>8</v>
      </c>
      <c r="AJ545" s="96">
        <f t="shared" si="76"/>
        <v>250</v>
      </c>
      <c r="AK545" s="96">
        <f t="shared" si="76"/>
        <v>533</v>
      </c>
      <c r="AL545" s="96">
        <f t="shared" si="76"/>
        <v>623</v>
      </c>
      <c r="AS545">
        <f t="shared" si="77"/>
        <v>1.1087200598802395E-2</v>
      </c>
    </row>
    <row r="546" spans="5:45" ht="18" thickBot="1">
      <c r="E546" s="206">
        <v>25801</v>
      </c>
      <c r="F546" s="206">
        <v>25850</v>
      </c>
      <c r="G546" s="205">
        <v>47</v>
      </c>
      <c r="H546" s="205">
        <v>153</v>
      </c>
      <c r="I546" s="205">
        <v>214</v>
      </c>
      <c r="J546" s="205">
        <v>216</v>
      </c>
      <c r="M546">
        <f t="shared" si="80"/>
        <v>25826</v>
      </c>
      <c r="N546">
        <f t="shared" si="79"/>
        <v>56</v>
      </c>
      <c r="O546">
        <f t="shared" si="79"/>
        <v>401</v>
      </c>
      <c r="P546">
        <f t="shared" si="79"/>
        <v>742</v>
      </c>
      <c r="Q546">
        <f t="shared" si="79"/>
        <v>834</v>
      </c>
      <c r="AD546" t="b">
        <f t="shared" si="75"/>
        <v>0</v>
      </c>
      <c r="AE546" t="b">
        <f t="shared" si="75"/>
        <v>0</v>
      </c>
      <c r="AF546" t="b">
        <f t="shared" si="75"/>
        <v>0</v>
      </c>
      <c r="AG546" t="b">
        <f t="shared" si="75"/>
        <v>0</v>
      </c>
      <c r="AI546">
        <f t="shared" si="76"/>
        <v>9</v>
      </c>
      <c r="AJ546" s="96">
        <f t="shared" si="76"/>
        <v>248</v>
      </c>
      <c r="AK546" s="96">
        <f t="shared" si="76"/>
        <v>528</v>
      </c>
      <c r="AL546" s="96">
        <f t="shared" si="76"/>
        <v>618</v>
      </c>
      <c r="AS546">
        <f t="shared" si="77"/>
        <v>1.1107999626621861E-2</v>
      </c>
    </row>
    <row r="547" spans="5:45" ht="18" thickBot="1">
      <c r="E547" s="206">
        <v>25851</v>
      </c>
      <c r="F547" s="206">
        <v>25900</v>
      </c>
      <c r="G547" s="205">
        <v>47</v>
      </c>
      <c r="H547" s="205">
        <v>152</v>
      </c>
      <c r="I547" s="205">
        <v>212</v>
      </c>
      <c r="J547" s="205">
        <v>214</v>
      </c>
      <c r="M547">
        <f t="shared" si="80"/>
        <v>25876</v>
      </c>
      <c r="N547">
        <f t="shared" si="79"/>
        <v>55</v>
      </c>
      <c r="O547">
        <f t="shared" si="79"/>
        <v>397</v>
      </c>
      <c r="P547">
        <f t="shared" si="79"/>
        <v>734</v>
      </c>
      <c r="Q547">
        <f t="shared" si="79"/>
        <v>826</v>
      </c>
      <c r="AD547" t="b">
        <f t="shared" si="75"/>
        <v>0</v>
      </c>
      <c r="AE547" t="b">
        <f t="shared" si="75"/>
        <v>0</v>
      </c>
      <c r="AF547" t="b">
        <f t="shared" si="75"/>
        <v>0</v>
      </c>
      <c r="AG547" t="b">
        <f t="shared" si="75"/>
        <v>0</v>
      </c>
      <c r="AI547">
        <f t="shared" si="76"/>
        <v>8</v>
      </c>
      <c r="AJ547" s="96">
        <f t="shared" si="76"/>
        <v>245</v>
      </c>
      <c r="AK547" s="96">
        <f t="shared" si="76"/>
        <v>522</v>
      </c>
      <c r="AL547" s="96">
        <f t="shared" si="76"/>
        <v>612</v>
      </c>
      <c r="AS547">
        <f t="shared" si="77"/>
        <v>1.1082138200782269E-2</v>
      </c>
    </row>
    <row r="548" spans="5:45" ht="18" thickBot="1">
      <c r="E548" s="206">
        <v>25901</v>
      </c>
      <c r="F548" s="206">
        <v>25950</v>
      </c>
      <c r="G548" s="205">
        <v>46</v>
      </c>
      <c r="H548" s="205">
        <v>150</v>
      </c>
      <c r="I548" s="205">
        <v>210</v>
      </c>
      <c r="J548" s="205">
        <v>212</v>
      </c>
      <c r="M548">
        <f t="shared" si="80"/>
        <v>25926</v>
      </c>
      <c r="N548">
        <f t="shared" si="79"/>
        <v>55</v>
      </c>
      <c r="O548">
        <f t="shared" si="79"/>
        <v>393</v>
      </c>
      <c r="P548">
        <f t="shared" si="79"/>
        <v>727</v>
      </c>
      <c r="Q548">
        <f t="shared" si="79"/>
        <v>818</v>
      </c>
      <c r="AD548" t="b">
        <f t="shared" si="75"/>
        <v>0</v>
      </c>
      <c r="AE548" t="b">
        <f t="shared" si="75"/>
        <v>0</v>
      </c>
      <c r="AF548" t="b">
        <f t="shared" si="75"/>
        <v>0</v>
      </c>
      <c r="AG548" t="b">
        <f t="shared" si="75"/>
        <v>0</v>
      </c>
      <c r="AI548">
        <f t="shared" si="76"/>
        <v>9</v>
      </c>
      <c r="AJ548" s="96">
        <f t="shared" si="76"/>
        <v>243</v>
      </c>
      <c r="AK548" s="96">
        <f t="shared" si="76"/>
        <v>517</v>
      </c>
      <c r="AL548" s="96">
        <f t="shared" si="76"/>
        <v>606</v>
      </c>
      <c r="AS548">
        <f t="shared" si="77"/>
        <v>1.1102852364582366E-2</v>
      </c>
    </row>
    <row r="549" spans="5:45" ht="18" thickBot="1">
      <c r="E549" s="206">
        <v>25951</v>
      </c>
      <c r="F549" s="206">
        <v>26000</v>
      </c>
      <c r="G549" s="205">
        <v>46</v>
      </c>
      <c r="H549" s="205">
        <v>149</v>
      </c>
      <c r="I549" s="205">
        <v>207</v>
      </c>
      <c r="J549" s="205">
        <v>210</v>
      </c>
      <c r="M549">
        <f t="shared" si="80"/>
        <v>25976</v>
      </c>
      <c r="N549">
        <f t="shared" si="79"/>
        <v>54</v>
      </c>
      <c r="O549">
        <f t="shared" si="79"/>
        <v>389</v>
      </c>
      <c r="P549">
        <f t="shared" si="79"/>
        <v>720</v>
      </c>
      <c r="Q549">
        <f t="shared" si="79"/>
        <v>810</v>
      </c>
      <c r="AD549" t="b">
        <f t="shared" si="75"/>
        <v>0</v>
      </c>
      <c r="AE549" t="b">
        <f t="shared" si="75"/>
        <v>0</v>
      </c>
      <c r="AF549" t="b">
        <f t="shared" si="75"/>
        <v>0</v>
      </c>
      <c r="AG549" t="b">
        <f t="shared" si="75"/>
        <v>0</v>
      </c>
      <c r="AI549">
        <f t="shared" si="76"/>
        <v>8</v>
      </c>
      <c r="AJ549" s="96">
        <f t="shared" si="76"/>
        <v>240</v>
      </c>
      <c r="AK549" s="96">
        <f t="shared" si="76"/>
        <v>513</v>
      </c>
      <c r="AL549" s="96">
        <f t="shared" si="76"/>
        <v>600</v>
      </c>
      <c r="AS549">
        <f t="shared" si="77"/>
        <v>1.1077122728958102E-2</v>
      </c>
    </row>
    <row r="550" spans="5:45" ht="18" thickBot="1">
      <c r="E550" s="206">
        <v>26001</v>
      </c>
      <c r="F550" s="206">
        <v>26050</v>
      </c>
      <c r="G550" s="205">
        <v>45</v>
      </c>
      <c r="H550" s="205">
        <v>147</v>
      </c>
      <c r="I550" s="205">
        <v>205</v>
      </c>
      <c r="J550" s="205">
        <v>208</v>
      </c>
      <c r="M550">
        <f t="shared" si="80"/>
        <v>26026</v>
      </c>
      <c r="N550">
        <f t="shared" ref="N550:Q569" si="81">ROUND(IF($M550&lt;N$25,$M550*N$22,0)+IF($M550=N$25,N$24,0)+IF(AND($M550&gt;N$25,$M550&lt;=N$26),N$24 - (($M550-N$25)*N$23),0),0)</f>
        <v>54</v>
      </c>
      <c r="O550">
        <f t="shared" si="81"/>
        <v>385</v>
      </c>
      <c r="P550">
        <f t="shared" si="81"/>
        <v>713</v>
      </c>
      <c r="Q550">
        <f t="shared" si="81"/>
        <v>802</v>
      </c>
      <c r="AD550" t="b">
        <f t="shared" si="75"/>
        <v>0</v>
      </c>
      <c r="AE550" t="b">
        <f t="shared" si="75"/>
        <v>0</v>
      </c>
      <c r="AF550" t="b">
        <f t="shared" si="75"/>
        <v>0</v>
      </c>
      <c r="AG550" t="b">
        <f t="shared" si="75"/>
        <v>0</v>
      </c>
      <c r="AI550">
        <f t="shared" si="76"/>
        <v>9</v>
      </c>
      <c r="AJ550" s="96">
        <f t="shared" si="76"/>
        <v>238</v>
      </c>
      <c r="AK550" s="96">
        <f t="shared" si="76"/>
        <v>508</v>
      </c>
      <c r="AL550" s="96">
        <f t="shared" si="76"/>
        <v>594</v>
      </c>
      <c r="AS550">
        <f t="shared" si="77"/>
        <v>1.1097752705077221E-2</v>
      </c>
    </row>
    <row r="551" spans="5:45" ht="18" thickBot="1">
      <c r="E551" s="206">
        <v>26051</v>
      </c>
      <c r="F551" s="206">
        <v>26100</v>
      </c>
      <c r="G551" s="205">
        <v>45</v>
      </c>
      <c r="H551" s="205">
        <v>146</v>
      </c>
      <c r="I551" s="205">
        <v>203</v>
      </c>
      <c r="J551" s="205">
        <v>206</v>
      </c>
      <c r="M551">
        <f t="shared" si="80"/>
        <v>26076</v>
      </c>
      <c r="N551">
        <f t="shared" si="81"/>
        <v>53</v>
      </c>
      <c r="O551">
        <f t="shared" si="81"/>
        <v>381</v>
      </c>
      <c r="P551">
        <f t="shared" si="81"/>
        <v>705</v>
      </c>
      <c r="Q551">
        <f t="shared" si="81"/>
        <v>793</v>
      </c>
      <c r="AD551" t="b">
        <f t="shared" si="75"/>
        <v>0</v>
      </c>
      <c r="AE551" t="b">
        <f t="shared" si="75"/>
        <v>0</v>
      </c>
      <c r="AF551" t="b">
        <f t="shared" si="75"/>
        <v>0</v>
      </c>
      <c r="AG551" t="b">
        <f t="shared" si="75"/>
        <v>0</v>
      </c>
      <c r="AI551">
        <f t="shared" si="76"/>
        <v>8</v>
      </c>
      <c r="AJ551" s="96">
        <f t="shared" si="76"/>
        <v>235</v>
      </c>
      <c r="AK551" s="96">
        <f t="shared" si="76"/>
        <v>502</v>
      </c>
      <c r="AL551" s="96">
        <f t="shared" si="76"/>
        <v>587</v>
      </c>
      <c r="AS551">
        <f t="shared" si="77"/>
        <v>1.1072153533862336E-2</v>
      </c>
    </row>
    <row r="552" spans="5:45" ht="18" thickBot="1">
      <c r="E552" s="206">
        <v>26101</v>
      </c>
      <c r="F552" s="206">
        <v>26150</v>
      </c>
      <c r="G552" s="205">
        <v>45</v>
      </c>
      <c r="H552" s="205">
        <v>144</v>
      </c>
      <c r="I552" s="205">
        <v>201</v>
      </c>
      <c r="J552" s="205">
        <v>204</v>
      </c>
      <c r="M552">
        <f t="shared" si="80"/>
        <v>26126</v>
      </c>
      <c r="N552">
        <f t="shared" si="81"/>
        <v>53</v>
      </c>
      <c r="O552">
        <f t="shared" si="81"/>
        <v>377</v>
      </c>
      <c r="P552">
        <f t="shared" si="81"/>
        <v>698</v>
      </c>
      <c r="Q552">
        <f t="shared" si="81"/>
        <v>785</v>
      </c>
      <c r="AD552" t="b">
        <f t="shared" si="75"/>
        <v>0</v>
      </c>
      <c r="AE552" t="b">
        <f t="shared" si="75"/>
        <v>0</v>
      </c>
      <c r="AF552" t="b">
        <f t="shared" si="75"/>
        <v>0</v>
      </c>
      <c r="AG552" t="b">
        <f t="shared" si="75"/>
        <v>0</v>
      </c>
      <c r="AI552">
        <f t="shared" si="76"/>
        <v>8</v>
      </c>
      <c r="AJ552" s="96">
        <f t="shared" si="76"/>
        <v>233</v>
      </c>
      <c r="AK552" s="96">
        <f t="shared" si="76"/>
        <v>497</v>
      </c>
      <c r="AL552" s="96">
        <f t="shared" si="76"/>
        <v>581</v>
      </c>
      <c r="AS552">
        <f t="shared" si="77"/>
        <v>1.1046672190002762E-2</v>
      </c>
    </row>
    <row r="553" spans="5:45" ht="18" thickBot="1">
      <c r="E553" s="206">
        <v>26151</v>
      </c>
      <c r="F553" s="206">
        <v>26200</v>
      </c>
      <c r="G553" s="205">
        <v>44</v>
      </c>
      <c r="H553" s="205">
        <v>143</v>
      </c>
      <c r="I553" s="205">
        <v>199</v>
      </c>
      <c r="J553" s="205">
        <v>202</v>
      </c>
      <c r="M553">
        <f t="shared" si="80"/>
        <v>26176</v>
      </c>
      <c r="N553">
        <f t="shared" si="81"/>
        <v>52</v>
      </c>
      <c r="O553">
        <f t="shared" si="81"/>
        <v>373</v>
      </c>
      <c r="P553">
        <f t="shared" si="81"/>
        <v>691</v>
      </c>
      <c r="Q553">
        <f t="shared" si="81"/>
        <v>777</v>
      </c>
      <c r="AD553" t="b">
        <f t="shared" si="75"/>
        <v>0</v>
      </c>
      <c r="AE553" t="b">
        <f t="shared" si="75"/>
        <v>0</v>
      </c>
      <c r="AF553" t="b">
        <f t="shared" si="75"/>
        <v>0</v>
      </c>
      <c r="AG553" t="b">
        <f t="shared" si="75"/>
        <v>0</v>
      </c>
      <c r="AI553">
        <f t="shared" si="76"/>
        <v>8</v>
      </c>
      <c r="AJ553" s="96">
        <f t="shared" si="76"/>
        <v>230</v>
      </c>
      <c r="AK553" s="96">
        <f t="shared" si="76"/>
        <v>492</v>
      </c>
      <c r="AL553" s="96">
        <f t="shared" si="76"/>
        <v>575</v>
      </c>
      <c r="AS553">
        <f t="shared" si="77"/>
        <v>1.1067229977957385E-2</v>
      </c>
    </row>
    <row r="554" spans="5:45" ht="18" thickBot="1">
      <c r="E554" s="206">
        <v>26201</v>
      </c>
      <c r="F554" s="206">
        <v>26250</v>
      </c>
      <c r="G554" s="205">
        <v>44</v>
      </c>
      <c r="H554" s="205">
        <v>141</v>
      </c>
      <c r="I554" s="205">
        <v>197</v>
      </c>
      <c r="J554" s="205">
        <v>199</v>
      </c>
      <c r="M554">
        <f t="shared" si="80"/>
        <v>26226</v>
      </c>
      <c r="N554">
        <f t="shared" si="81"/>
        <v>51</v>
      </c>
      <c r="O554">
        <f t="shared" si="81"/>
        <v>369</v>
      </c>
      <c r="P554">
        <f t="shared" si="81"/>
        <v>684</v>
      </c>
      <c r="Q554">
        <f t="shared" si="81"/>
        <v>769</v>
      </c>
      <c r="AD554" t="b">
        <f t="shared" si="75"/>
        <v>0</v>
      </c>
      <c r="AE554" t="b">
        <f t="shared" si="75"/>
        <v>0</v>
      </c>
      <c r="AF554" t="b">
        <f t="shared" si="75"/>
        <v>0</v>
      </c>
      <c r="AG554" t="b">
        <f t="shared" si="75"/>
        <v>0</v>
      </c>
      <c r="AI554">
        <f t="shared" si="76"/>
        <v>7</v>
      </c>
      <c r="AJ554" s="96">
        <f t="shared" si="76"/>
        <v>228</v>
      </c>
      <c r="AK554" s="96">
        <f t="shared" si="76"/>
        <v>487</v>
      </c>
      <c r="AL554" s="96">
        <f t="shared" si="76"/>
        <v>570</v>
      </c>
      <c r="AS554">
        <f t="shared" si="77"/>
        <v>1.1041876660863191E-2</v>
      </c>
    </row>
    <row r="555" spans="5:45" ht="18" thickBot="1">
      <c r="E555" s="206">
        <v>26251</v>
      </c>
      <c r="F555" s="206">
        <v>26300</v>
      </c>
      <c r="G555" s="205">
        <v>43</v>
      </c>
      <c r="H555" s="205">
        <v>140</v>
      </c>
      <c r="I555" s="205">
        <v>195</v>
      </c>
      <c r="J555" s="205">
        <v>197</v>
      </c>
      <c r="M555">
        <f t="shared" si="80"/>
        <v>26276</v>
      </c>
      <c r="N555">
        <f t="shared" si="81"/>
        <v>51</v>
      </c>
      <c r="O555">
        <f t="shared" si="81"/>
        <v>366</v>
      </c>
      <c r="P555">
        <f t="shared" si="81"/>
        <v>676</v>
      </c>
      <c r="Q555">
        <f t="shared" si="81"/>
        <v>761</v>
      </c>
      <c r="AD555" t="b">
        <f t="shared" si="75"/>
        <v>0</v>
      </c>
      <c r="AE555" t="b">
        <f t="shared" si="75"/>
        <v>0</v>
      </c>
      <c r="AF555" t="b">
        <f t="shared" si="75"/>
        <v>0</v>
      </c>
      <c r="AG555" t="b">
        <f t="shared" si="75"/>
        <v>0</v>
      </c>
      <c r="AI555">
        <f t="shared" si="76"/>
        <v>8</v>
      </c>
      <c r="AJ555" s="96">
        <f t="shared" si="76"/>
        <v>226</v>
      </c>
      <c r="AK555" s="96">
        <f t="shared" si="76"/>
        <v>481</v>
      </c>
      <c r="AL555" s="96">
        <f t="shared" si="76"/>
        <v>564</v>
      </c>
      <c r="AS555">
        <f t="shared" si="77"/>
        <v>1.1062351435362956E-2</v>
      </c>
    </row>
    <row r="556" spans="5:45" ht="18" thickBot="1">
      <c r="E556" s="206">
        <v>26301</v>
      </c>
      <c r="F556" s="206">
        <v>26350</v>
      </c>
      <c r="G556" s="205">
        <v>43</v>
      </c>
      <c r="H556" s="205">
        <v>138</v>
      </c>
      <c r="I556" s="205">
        <v>193</v>
      </c>
      <c r="J556" s="205">
        <v>195</v>
      </c>
      <c r="M556">
        <f t="shared" si="80"/>
        <v>26326</v>
      </c>
      <c r="N556">
        <f t="shared" si="81"/>
        <v>50</v>
      </c>
      <c r="O556">
        <f t="shared" si="81"/>
        <v>362</v>
      </c>
      <c r="P556">
        <f t="shared" si="81"/>
        <v>669</v>
      </c>
      <c r="Q556">
        <f t="shared" si="81"/>
        <v>753</v>
      </c>
      <c r="AD556" t="b">
        <f t="shared" si="75"/>
        <v>0</v>
      </c>
      <c r="AE556" t="b">
        <f t="shared" si="75"/>
        <v>0</v>
      </c>
      <c r="AF556" t="b">
        <f t="shared" si="75"/>
        <v>0</v>
      </c>
      <c r="AG556" t="b">
        <f t="shared" si="75"/>
        <v>0</v>
      </c>
      <c r="AI556">
        <f t="shared" si="76"/>
        <v>7</v>
      </c>
      <c r="AJ556" s="96">
        <f t="shared" si="76"/>
        <v>224</v>
      </c>
      <c r="AK556" s="96">
        <f t="shared" si="76"/>
        <v>476</v>
      </c>
      <c r="AL556" s="96">
        <f t="shared" si="76"/>
        <v>558</v>
      </c>
      <c r="AS556">
        <f t="shared" si="77"/>
        <v>1.1037124874578126E-2</v>
      </c>
    </row>
    <row r="557" spans="5:45" ht="18" thickBot="1">
      <c r="E557" s="206">
        <v>26351</v>
      </c>
      <c r="F557" s="206">
        <v>26400</v>
      </c>
      <c r="G557" s="205">
        <v>42</v>
      </c>
      <c r="H557" s="205">
        <v>137</v>
      </c>
      <c r="I557" s="205">
        <v>191</v>
      </c>
      <c r="J557" s="205">
        <v>193</v>
      </c>
      <c r="M557">
        <f t="shared" si="80"/>
        <v>26376</v>
      </c>
      <c r="N557">
        <f t="shared" si="81"/>
        <v>50</v>
      </c>
      <c r="O557">
        <f t="shared" si="81"/>
        <v>358</v>
      </c>
      <c r="P557">
        <f t="shared" si="81"/>
        <v>662</v>
      </c>
      <c r="Q557">
        <f t="shared" si="81"/>
        <v>745</v>
      </c>
      <c r="AD557" t="b">
        <f t="shared" si="75"/>
        <v>0</v>
      </c>
      <c r="AE557" t="b">
        <f t="shared" si="75"/>
        <v>0</v>
      </c>
      <c r="AF557" t="b">
        <f t="shared" si="75"/>
        <v>0</v>
      </c>
      <c r="AG557" t="b">
        <f t="shared" si="75"/>
        <v>0</v>
      </c>
      <c r="AI557">
        <f t="shared" si="76"/>
        <v>8</v>
      </c>
      <c r="AJ557" s="96">
        <f t="shared" si="76"/>
        <v>221</v>
      </c>
      <c r="AK557" s="96">
        <f t="shared" si="76"/>
        <v>471</v>
      </c>
      <c r="AL557" s="96">
        <f t="shared" si="76"/>
        <v>552</v>
      </c>
      <c r="AS557">
        <f t="shared" si="77"/>
        <v>1.1057517291590827E-2</v>
      </c>
    </row>
    <row r="558" spans="5:45" ht="18" thickBot="1">
      <c r="E558" s="206">
        <v>26401</v>
      </c>
      <c r="F558" s="206">
        <v>26450</v>
      </c>
      <c r="G558" s="205">
        <v>42</v>
      </c>
      <c r="H558" s="205">
        <v>135</v>
      </c>
      <c r="I558" s="205">
        <v>189</v>
      </c>
      <c r="J558" s="205">
        <v>191</v>
      </c>
      <c r="M558">
        <f t="shared" si="80"/>
        <v>26426</v>
      </c>
      <c r="N558">
        <f t="shared" si="81"/>
        <v>49</v>
      </c>
      <c r="O558">
        <f t="shared" si="81"/>
        <v>354</v>
      </c>
      <c r="P558">
        <f t="shared" si="81"/>
        <v>655</v>
      </c>
      <c r="Q558">
        <f t="shared" si="81"/>
        <v>737</v>
      </c>
      <c r="AD558" t="b">
        <f t="shared" si="75"/>
        <v>0</v>
      </c>
      <c r="AE558" t="b">
        <f t="shared" si="75"/>
        <v>0</v>
      </c>
      <c r="AF558" t="b">
        <f t="shared" si="75"/>
        <v>0</v>
      </c>
      <c r="AG558" t="b">
        <f t="shared" si="75"/>
        <v>0</v>
      </c>
      <c r="AI558">
        <f t="shared" si="76"/>
        <v>7</v>
      </c>
      <c r="AJ558" s="96">
        <f t="shared" si="76"/>
        <v>219</v>
      </c>
      <c r="AK558" s="96">
        <f t="shared" si="76"/>
        <v>466</v>
      </c>
      <c r="AL558" s="96">
        <f t="shared" si="76"/>
        <v>546</v>
      </c>
      <c r="AS558">
        <f t="shared" si="77"/>
        <v>1.1032416235358214E-2</v>
      </c>
    </row>
    <row r="559" spans="5:45" ht="18" thickBot="1">
      <c r="E559" s="206">
        <v>26451</v>
      </c>
      <c r="F559" s="206">
        <v>26500</v>
      </c>
      <c r="G559" s="205">
        <v>41</v>
      </c>
      <c r="H559" s="205">
        <v>134</v>
      </c>
      <c r="I559" s="205">
        <v>186</v>
      </c>
      <c r="J559" s="205">
        <v>189</v>
      </c>
      <c r="M559">
        <f t="shared" si="80"/>
        <v>26476</v>
      </c>
      <c r="N559">
        <f t="shared" si="81"/>
        <v>49</v>
      </c>
      <c r="O559">
        <f t="shared" si="81"/>
        <v>350</v>
      </c>
      <c r="P559">
        <f t="shared" si="81"/>
        <v>648</v>
      </c>
      <c r="Q559">
        <f t="shared" si="81"/>
        <v>728</v>
      </c>
      <c r="AD559" t="b">
        <f t="shared" si="75"/>
        <v>0</v>
      </c>
      <c r="AE559" t="b">
        <f t="shared" si="75"/>
        <v>0</v>
      </c>
      <c r="AF559" t="b">
        <f t="shared" si="75"/>
        <v>0</v>
      </c>
      <c r="AG559" t="b">
        <f t="shared" si="75"/>
        <v>0</v>
      </c>
      <c r="AI559">
        <f t="shared" si="76"/>
        <v>8</v>
      </c>
      <c r="AJ559" s="96">
        <f t="shared" si="76"/>
        <v>216</v>
      </c>
      <c r="AK559" s="96">
        <f t="shared" si="76"/>
        <v>462</v>
      </c>
      <c r="AL559" s="96">
        <f t="shared" si="76"/>
        <v>539</v>
      </c>
      <c r="AS559">
        <f t="shared" si="77"/>
        <v>1.1052726943286828E-2</v>
      </c>
    </row>
    <row r="560" spans="5:45" ht="18" thickBot="1">
      <c r="E560" s="206">
        <v>26501</v>
      </c>
      <c r="F560" s="206">
        <v>26550</v>
      </c>
      <c r="G560" s="205">
        <v>41</v>
      </c>
      <c r="H560" s="205">
        <v>132</v>
      </c>
      <c r="I560" s="205">
        <v>184</v>
      </c>
      <c r="J560" s="205">
        <v>187</v>
      </c>
      <c r="M560">
        <f t="shared" si="80"/>
        <v>26526</v>
      </c>
      <c r="N560">
        <f t="shared" si="81"/>
        <v>48</v>
      </c>
      <c r="O560">
        <f t="shared" si="81"/>
        <v>346</v>
      </c>
      <c r="P560">
        <f t="shared" si="81"/>
        <v>640</v>
      </c>
      <c r="Q560">
        <f t="shared" si="81"/>
        <v>720</v>
      </c>
      <c r="AD560" t="b">
        <f t="shared" si="75"/>
        <v>0</v>
      </c>
      <c r="AE560" t="b">
        <f t="shared" si="75"/>
        <v>0</v>
      </c>
      <c r="AF560" t="b">
        <f t="shared" si="75"/>
        <v>0</v>
      </c>
      <c r="AG560" t="b">
        <f t="shared" si="75"/>
        <v>0</v>
      </c>
      <c r="AI560">
        <f t="shared" si="76"/>
        <v>7</v>
      </c>
      <c r="AJ560" s="96">
        <f t="shared" si="76"/>
        <v>214</v>
      </c>
      <c r="AK560" s="96">
        <f t="shared" si="76"/>
        <v>456</v>
      </c>
      <c r="AL560" s="96">
        <f t="shared" si="76"/>
        <v>533</v>
      </c>
      <c r="AS560">
        <f t="shared" si="77"/>
        <v>1.102775015818494E-2</v>
      </c>
    </row>
    <row r="561" spans="5:45" ht="18" thickBot="1">
      <c r="E561" s="206">
        <v>26551</v>
      </c>
      <c r="F561" s="206">
        <v>26600</v>
      </c>
      <c r="G561" s="205">
        <v>40</v>
      </c>
      <c r="H561" s="205">
        <v>131</v>
      </c>
      <c r="I561" s="205">
        <v>182</v>
      </c>
      <c r="J561" s="205">
        <v>185</v>
      </c>
      <c r="M561">
        <f t="shared" si="80"/>
        <v>26576</v>
      </c>
      <c r="N561">
        <f t="shared" si="81"/>
        <v>48</v>
      </c>
      <c r="O561">
        <f t="shared" si="81"/>
        <v>342</v>
      </c>
      <c r="P561">
        <f t="shared" si="81"/>
        <v>633</v>
      </c>
      <c r="Q561">
        <f t="shared" si="81"/>
        <v>712</v>
      </c>
      <c r="AD561" t="b">
        <f t="shared" si="75"/>
        <v>0</v>
      </c>
      <c r="AE561" t="b">
        <f t="shared" si="75"/>
        <v>0</v>
      </c>
      <c r="AF561" t="b">
        <f t="shared" si="75"/>
        <v>0</v>
      </c>
      <c r="AG561" t="b">
        <f t="shared" si="75"/>
        <v>0</v>
      </c>
      <c r="AI561">
        <f t="shared" si="76"/>
        <v>8</v>
      </c>
      <c r="AJ561" s="96">
        <f t="shared" si="76"/>
        <v>211</v>
      </c>
      <c r="AK561" s="96">
        <f t="shared" si="76"/>
        <v>451</v>
      </c>
      <c r="AL561" s="96">
        <f t="shared" si="76"/>
        <v>527</v>
      </c>
      <c r="AS561">
        <f t="shared" si="77"/>
        <v>1.1047979797979798E-2</v>
      </c>
    </row>
    <row r="562" spans="5:45" ht="18" thickBot="1">
      <c r="E562" s="206">
        <v>26601</v>
      </c>
      <c r="F562" s="206">
        <v>26650</v>
      </c>
      <c r="G562" s="205">
        <v>40</v>
      </c>
      <c r="H562" s="205">
        <v>129</v>
      </c>
      <c r="I562" s="205">
        <v>180</v>
      </c>
      <c r="J562" s="205">
        <v>182</v>
      </c>
      <c r="M562">
        <f t="shared" si="80"/>
        <v>26626</v>
      </c>
      <c r="N562">
        <f t="shared" si="81"/>
        <v>47</v>
      </c>
      <c r="O562">
        <f t="shared" si="81"/>
        <v>338</v>
      </c>
      <c r="P562">
        <f t="shared" si="81"/>
        <v>626</v>
      </c>
      <c r="Q562">
        <f t="shared" si="81"/>
        <v>704</v>
      </c>
      <c r="AD562" t="b">
        <f t="shared" si="75"/>
        <v>0</v>
      </c>
      <c r="AE562" t="b">
        <f t="shared" si="75"/>
        <v>0</v>
      </c>
      <c r="AF562" t="b">
        <f t="shared" si="75"/>
        <v>0</v>
      </c>
      <c r="AG562" t="b">
        <f t="shared" si="75"/>
        <v>0</v>
      </c>
      <c r="AI562">
        <f t="shared" si="76"/>
        <v>7</v>
      </c>
      <c r="AJ562" s="96">
        <f t="shared" si="76"/>
        <v>209</v>
      </c>
      <c r="AK562" s="96">
        <f t="shared" si="76"/>
        <v>446</v>
      </c>
      <c r="AL562" s="96">
        <f t="shared" si="76"/>
        <v>522</v>
      </c>
      <c r="AS562">
        <f t="shared" si="77"/>
        <v>1.1023126068568343E-2</v>
      </c>
    </row>
    <row r="563" spans="5:45" ht="18" thickBot="1">
      <c r="E563" s="206">
        <v>26651</v>
      </c>
      <c r="F563" s="206">
        <v>26700</v>
      </c>
      <c r="G563" s="205">
        <v>39</v>
      </c>
      <c r="H563" s="205">
        <v>128</v>
      </c>
      <c r="I563" s="205">
        <v>178</v>
      </c>
      <c r="J563" s="205">
        <v>180</v>
      </c>
      <c r="M563">
        <f t="shared" si="80"/>
        <v>26676</v>
      </c>
      <c r="N563">
        <f t="shared" si="81"/>
        <v>47</v>
      </c>
      <c r="O563">
        <f t="shared" si="81"/>
        <v>334</v>
      </c>
      <c r="P563">
        <f t="shared" si="81"/>
        <v>619</v>
      </c>
      <c r="Q563">
        <f t="shared" si="81"/>
        <v>696</v>
      </c>
      <c r="AD563" t="b">
        <f t="shared" si="75"/>
        <v>0</v>
      </c>
      <c r="AE563" t="b">
        <f t="shared" si="75"/>
        <v>0</v>
      </c>
      <c r="AF563" t="b">
        <f t="shared" si="75"/>
        <v>0</v>
      </c>
      <c r="AG563" t="b">
        <f t="shared" si="75"/>
        <v>0</v>
      </c>
      <c r="AI563">
        <f t="shared" si="76"/>
        <v>8</v>
      </c>
      <c r="AJ563" s="96">
        <f t="shared" si="76"/>
        <v>206</v>
      </c>
      <c r="AK563" s="96">
        <f t="shared" si="76"/>
        <v>441</v>
      </c>
      <c r="AL563" s="96">
        <f t="shared" si="76"/>
        <v>516</v>
      </c>
      <c r="AS563">
        <f t="shared" si="77"/>
        <v>1.1043275273837314E-2</v>
      </c>
    </row>
    <row r="564" spans="5:45" ht="18" thickBot="1">
      <c r="E564" s="206">
        <v>26701</v>
      </c>
      <c r="F564" s="206">
        <v>26750</v>
      </c>
      <c r="G564" s="205">
        <v>39</v>
      </c>
      <c r="H564" s="205">
        <v>126</v>
      </c>
      <c r="I564" s="205">
        <v>176</v>
      </c>
      <c r="J564" s="205">
        <v>178</v>
      </c>
      <c r="M564">
        <f t="shared" si="80"/>
        <v>26726</v>
      </c>
      <c r="N564">
        <f t="shared" si="81"/>
        <v>46</v>
      </c>
      <c r="O564">
        <f t="shared" si="81"/>
        <v>330</v>
      </c>
      <c r="P564">
        <f t="shared" si="81"/>
        <v>611</v>
      </c>
      <c r="Q564">
        <f t="shared" si="81"/>
        <v>688</v>
      </c>
      <c r="AD564" t="b">
        <f t="shared" si="75"/>
        <v>0</v>
      </c>
      <c r="AE564" t="b">
        <f t="shared" si="75"/>
        <v>0</v>
      </c>
      <c r="AF564" t="b">
        <f t="shared" si="75"/>
        <v>0</v>
      </c>
      <c r="AG564" t="b">
        <f t="shared" si="75"/>
        <v>0</v>
      </c>
      <c r="AI564">
        <f t="shared" si="76"/>
        <v>7</v>
      </c>
      <c r="AJ564" s="96">
        <f t="shared" si="76"/>
        <v>204</v>
      </c>
      <c r="AK564" s="96">
        <f t="shared" si="76"/>
        <v>435</v>
      </c>
      <c r="AL564" s="96">
        <f t="shared" si="76"/>
        <v>510</v>
      </c>
      <c r="AS564">
        <f t="shared" si="77"/>
        <v>1.1018543402311207E-2</v>
      </c>
    </row>
    <row r="565" spans="5:45" ht="18" thickBot="1">
      <c r="E565" s="206">
        <v>26751</v>
      </c>
      <c r="F565" s="206">
        <v>26800</v>
      </c>
      <c r="G565" s="205">
        <v>39</v>
      </c>
      <c r="H565" s="205">
        <v>125</v>
      </c>
      <c r="I565" s="205">
        <v>174</v>
      </c>
      <c r="J565" s="205">
        <v>176</v>
      </c>
      <c r="M565">
        <f t="shared" si="80"/>
        <v>26776</v>
      </c>
      <c r="N565">
        <f t="shared" si="81"/>
        <v>46</v>
      </c>
      <c r="O565">
        <f t="shared" si="81"/>
        <v>327</v>
      </c>
      <c r="P565">
        <f t="shared" si="81"/>
        <v>604</v>
      </c>
      <c r="Q565">
        <f t="shared" si="81"/>
        <v>680</v>
      </c>
      <c r="AD565" t="b">
        <f t="shared" si="75"/>
        <v>0</v>
      </c>
      <c r="AE565" t="b">
        <f t="shared" si="75"/>
        <v>0</v>
      </c>
      <c r="AF565" t="b">
        <f t="shared" si="75"/>
        <v>0</v>
      </c>
      <c r="AG565" t="b">
        <f t="shared" si="75"/>
        <v>0</v>
      </c>
      <c r="AI565">
        <f t="shared" si="76"/>
        <v>7</v>
      </c>
      <c r="AJ565" s="96">
        <f t="shared" si="76"/>
        <v>202</v>
      </c>
      <c r="AK565" s="96">
        <f t="shared" si="76"/>
        <v>430</v>
      </c>
      <c r="AL565" s="96">
        <f t="shared" si="76"/>
        <v>504</v>
      </c>
      <c r="AS565">
        <f t="shared" si="77"/>
        <v>1.0993922059349303E-2</v>
      </c>
    </row>
    <row r="566" spans="5:45" ht="18" thickBot="1">
      <c r="E566" s="206">
        <v>26801</v>
      </c>
      <c r="F566" s="206">
        <v>26850</v>
      </c>
      <c r="G566" s="205">
        <v>38</v>
      </c>
      <c r="H566" s="205">
        <v>123</v>
      </c>
      <c r="I566" s="205">
        <v>172</v>
      </c>
      <c r="J566" s="205">
        <v>174</v>
      </c>
      <c r="M566">
        <f t="shared" si="80"/>
        <v>26826</v>
      </c>
      <c r="N566">
        <f t="shared" si="81"/>
        <v>45</v>
      </c>
      <c r="O566">
        <f t="shared" si="81"/>
        <v>323</v>
      </c>
      <c r="P566">
        <f t="shared" si="81"/>
        <v>597</v>
      </c>
      <c r="Q566">
        <f t="shared" si="81"/>
        <v>671</v>
      </c>
      <c r="AD566" t="b">
        <f t="shared" si="75"/>
        <v>0</v>
      </c>
      <c r="AE566" t="b">
        <f t="shared" si="75"/>
        <v>0</v>
      </c>
      <c r="AF566" t="b">
        <f t="shared" si="75"/>
        <v>0</v>
      </c>
      <c r="AG566" t="b">
        <f t="shared" ref="AG566:AG629" si="82">Q566=J566</f>
        <v>0</v>
      </c>
      <c r="AI566">
        <f t="shared" si="76"/>
        <v>7</v>
      </c>
      <c r="AJ566" s="96">
        <f t="shared" si="76"/>
        <v>200</v>
      </c>
      <c r="AK566" s="96">
        <f t="shared" si="76"/>
        <v>425</v>
      </c>
      <c r="AL566" s="96">
        <f t="shared" ref="AL566:AL629" si="83">Q566-J566</f>
        <v>497</v>
      </c>
      <c r="AS566">
        <f t="shared" si="77"/>
        <v>1.1014001605279586E-2</v>
      </c>
    </row>
    <row r="567" spans="5:45" ht="18" thickBot="1">
      <c r="E567" s="206">
        <v>26851</v>
      </c>
      <c r="F567" s="206">
        <v>26900</v>
      </c>
      <c r="G567" s="205">
        <v>38</v>
      </c>
      <c r="H567" s="205">
        <v>122</v>
      </c>
      <c r="I567" s="205">
        <v>170</v>
      </c>
      <c r="J567" s="205">
        <v>172</v>
      </c>
      <c r="M567">
        <f t="shared" si="80"/>
        <v>26876</v>
      </c>
      <c r="N567">
        <f t="shared" si="81"/>
        <v>45</v>
      </c>
      <c r="O567">
        <f t="shared" si="81"/>
        <v>319</v>
      </c>
      <c r="P567">
        <f t="shared" si="81"/>
        <v>590</v>
      </c>
      <c r="Q567">
        <f t="shared" si="81"/>
        <v>663</v>
      </c>
      <c r="AD567" t="b">
        <f t="shared" ref="AD567:AG630" si="84">N567=G567</f>
        <v>0</v>
      </c>
      <c r="AE567" t="b">
        <f t="shared" si="84"/>
        <v>0</v>
      </c>
      <c r="AF567" t="b">
        <f t="shared" si="84"/>
        <v>0</v>
      </c>
      <c r="AG567" t="b">
        <f t="shared" si="82"/>
        <v>0</v>
      </c>
      <c r="AI567">
        <f t="shared" ref="AI567:AL630" si="85">N567-G567</f>
        <v>7</v>
      </c>
      <c r="AJ567" s="96">
        <f t="shared" si="85"/>
        <v>197</v>
      </c>
      <c r="AK567" s="96">
        <f t="shared" si="85"/>
        <v>420</v>
      </c>
      <c r="AL567" s="96">
        <f t="shared" si="83"/>
        <v>491</v>
      </c>
      <c r="AS567">
        <f t="shared" si="77"/>
        <v>1.0989499911016195E-2</v>
      </c>
    </row>
    <row r="568" spans="5:45" ht="18" thickBot="1">
      <c r="E568" s="206">
        <v>26901</v>
      </c>
      <c r="F568" s="206">
        <v>26950</v>
      </c>
      <c r="G568" s="205">
        <v>37</v>
      </c>
      <c r="H568" s="205">
        <v>120</v>
      </c>
      <c r="I568" s="205">
        <v>168</v>
      </c>
      <c r="J568" s="205">
        <v>170</v>
      </c>
      <c r="M568">
        <f t="shared" si="80"/>
        <v>26926</v>
      </c>
      <c r="N568">
        <f t="shared" si="81"/>
        <v>44</v>
      </c>
      <c r="O568">
        <f t="shared" si="81"/>
        <v>315</v>
      </c>
      <c r="P568">
        <f t="shared" si="81"/>
        <v>583</v>
      </c>
      <c r="Q568">
        <f t="shared" si="81"/>
        <v>655</v>
      </c>
      <c r="AD568" t="b">
        <f t="shared" si="84"/>
        <v>0</v>
      </c>
      <c r="AE568" t="b">
        <f t="shared" si="84"/>
        <v>0</v>
      </c>
      <c r="AF568" t="b">
        <f t="shared" si="84"/>
        <v>0</v>
      </c>
      <c r="AG568" t="b">
        <f t="shared" si="82"/>
        <v>0</v>
      </c>
      <c r="AI568">
        <f t="shared" si="85"/>
        <v>7</v>
      </c>
      <c r="AJ568" s="96">
        <f t="shared" si="85"/>
        <v>195</v>
      </c>
      <c r="AK568" s="96">
        <f t="shared" si="85"/>
        <v>415</v>
      </c>
      <c r="AL568" s="96">
        <f t="shared" si="83"/>
        <v>485</v>
      </c>
      <c r="AS568">
        <f t="shared" ref="AS568:AS631" si="86">-(G568-N$8)/(M568-N$7)</f>
        <v>1.1009500133179436E-2</v>
      </c>
    </row>
    <row r="569" spans="5:45" ht="18" thickBot="1">
      <c r="E569" s="206">
        <v>26951</v>
      </c>
      <c r="F569" s="206">
        <v>27000</v>
      </c>
      <c r="G569" s="205">
        <v>37</v>
      </c>
      <c r="H569" s="205">
        <v>119</v>
      </c>
      <c r="I569" s="205">
        <v>165</v>
      </c>
      <c r="J569" s="205">
        <v>167</v>
      </c>
      <c r="M569">
        <f t="shared" si="80"/>
        <v>26976</v>
      </c>
      <c r="N569">
        <f t="shared" si="81"/>
        <v>43</v>
      </c>
      <c r="O569">
        <f t="shared" si="81"/>
        <v>311</v>
      </c>
      <c r="P569">
        <f t="shared" si="81"/>
        <v>575</v>
      </c>
      <c r="Q569">
        <f t="shared" si="81"/>
        <v>647</v>
      </c>
      <c r="AD569" t="b">
        <f t="shared" si="84"/>
        <v>0</v>
      </c>
      <c r="AE569" t="b">
        <f t="shared" si="84"/>
        <v>0</v>
      </c>
      <c r="AF569" t="b">
        <f t="shared" si="84"/>
        <v>0</v>
      </c>
      <c r="AG569" t="b">
        <f t="shared" si="82"/>
        <v>0</v>
      </c>
      <c r="AI569">
        <f t="shared" si="85"/>
        <v>6</v>
      </c>
      <c r="AJ569" s="96">
        <f t="shared" si="85"/>
        <v>192</v>
      </c>
      <c r="AK569" s="96">
        <f t="shared" si="85"/>
        <v>410</v>
      </c>
      <c r="AL569" s="96">
        <f t="shared" si="83"/>
        <v>480</v>
      </c>
      <c r="AS569">
        <f t="shared" si="86"/>
        <v>1.0985116938341602E-2</v>
      </c>
    </row>
    <row r="570" spans="5:45" ht="18" thickBot="1">
      <c r="E570" s="206">
        <v>27001</v>
      </c>
      <c r="F570" s="206">
        <v>27050</v>
      </c>
      <c r="G570" s="205">
        <v>36</v>
      </c>
      <c r="H570" s="205">
        <v>117</v>
      </c>
      <c r="I570" s="205">
        <v>163</v>
      </c>
      <c r="J570" s="205">
        <v>165</v>
      </c>
      <c r="M570">
        <f t="shared" si="80"/>
        <v>27026</v>
      </c>
      <c r="N570">
        <f t="shared" ref="N570:Q589" si="87">ROUND(IF($M570&lt;N$25,$M570*N$22,0)+IF($M570=N$25,N$24,0)+IF(AND($M570&gt;N$25,$M570&lt;=N$26),N$24 - (($M570-N$25)*N$23),0),0)</f>
        <v>43</v>
      </c>
      <c r="O570">
        <f t="shared" si="87"/>
        <v>307</v>
      </c>
      <c r="P570">
        <f t="shared" si="87"/>
        <v>568</v>
      </c>
      <c r="Q570">
        <f t="shared" si="87"/>
        <v>639</v>
      </c>
      <c r="AD570" t="b">
        <f t="shared" si="84"/>
        <v>0</v>
      </c>
      <c r="AE570" t="b">
        <f t="shared" si="84"/>
        <v>0</v>
      </c>
      <c r="AF570" t="b">
        <f t="shared" si="84"/>
        <v>0</v>
      </c>
      <c r="AG570" t="b">
        <f t="shared" si="82"/>
        <v>0</v>
      </c>
      <c r="AI570">
        <f t="shared" si="85"/>
        <v>7</v>
      </c>
      <c r="AJ570" s="96">
        <f t="shared" si="85"/>
        <v>190</v>
      </c>
      <c r="AK570" s="96">
        <f t="shared" si="85"/>
        <v>405</v>
      </c>
      <c r="AL570" s="96">
        <f t="shared" si="83"/>
        <v>474</v>
      </c>
      <c r="AS570">
        <f t="shared" si="86"/>
        <v>1.1005038451339167E-2</v>
      </c>
    </row>
    <row r="571" spans="5:45" ht="18" thickBot="1">
      <c r="E571" s="206">
        <v>27051</v>
      </c>
      <c r="F571" s="206">
        <v>27100</v>
      </c>
      <c r="G571" s="205">
        <v>36</v>
      </c>
      <c r="H571" s="205">
        <v>116</v>
      </c>
      <c r="I571" s="205">
        <v>161</v>
      </c>
      <c r="J571" s="205">
        <v>163</v>
      </c>
      <c r="M571">
        <f t="shared" si="80"/>
        <v>27076</v>
      </c>
      <c r="N571">
        <f t="shared" si="87"/>
        <v>42</v>
      </c>
      <c r="O571">
        <f t="shared" si="87"/>
        <v>303</v>
      </c>
      <c r="P571">
        <f t="shared" si="87"/>
        <v>561</v>
      </c>
      <c r="Q571">
        <f t="shared" si="87"/>
        <v>631</v>
      </c>
      <c r="AD571" t="b">
        <f t="shared" si="84"/>
        <v>0</v>
      </c>
      <c r="AE571" t="b">
        <f t="shared" si="84"/>
        <v>0</v>
      </c>
      <c r="AF571" t="b">
        <f t="shared" si="84"/>
        <v>0</v>
      </c>
      <c r="AG571" t="b">
        <f t="shared" si="82"/>
        <v>0</v>
      </c>
      <c r="AI571">
        <f t="shared" si="85"/>
        <v>6</v>
      </c>
      <c r="AJ571" s="96">
        <f t="shared" si="85"/>
        <v>187</v>
      </c>
      <c r="AK571" s="96">
        <f t="shared" si="85"/>
        <v>400</v>
      </c>
      <c r="AL571" s="96">
        <f t="shared" si="83"/>
        <v>468</v>
      </c>
      <c r="AS571">
        <f t="shared" si="86"/>
        <v>1.0980772623037573E-2</v>
      </c>
    </row>
    <row r="572" spans="5:45" ht="18" thickBot="1">
      <c r="E572" s="206">
        <v>27101</v>
      </c>
      <c r="F572" s="206">
        <v>27150</v>
      </c>
      <c r="G572" s="205">
        <v>35</v>
      </c>
      <c r="H572" s="205">
        <v>114</v>
      </c>
      <c r="I572" s="205">
        <v>159</v>
      </c>
      <c r="J572" s="205">
        <v>161</v>
      </c>
      <c r="M572">
        <f t="shared" si="80"/>
        <v>27126</v>
      </c>
      <c r="N572">
        <f t="shared" si="87"/>
        <v>42</v>
      </c>
      <c r="O572">
        <f t="shared" si="87"/>
        <v>299</v>
      </c>
      <c r="P572">
        <f t="shared" si="87"/>
        <v>554</v>
      </c>
      <c r="Q572">
        <f t="shared" si="87"/>
        <v>623</v>
      </c>
      <c r="AD572" t="b">
        <f t="shared" si="84"/>
        <v>0</v>
      </c>
      <c r="AE572" t="b">
        <f t="shared" si="84"/>
        <v>0</v>
      </c>
      <c r="AF572" t="b">
        <f t="shared" si="84"/>
        <v>0</v>
      </c>
      <c r="AG572" t="b">
        <f t="shared" si="82"/>
        <v>0</v>
      </c>
      <c r="AI572">
        <f t="shared" si="85"/>
        <v>7</v>
      </c>
      <c r="AJ572" s="96">
        <f t="shared" si="85"/>
        <v>185</v>
      </c>
      <c r="AK572" s="96">
        <f t="shared" si="85"/>
        <v>395</v>
      </c>
      <c r="AL572" s="96">
        <f t="shared" si="83"/>
        <v>462</v>
      </c>
      <c r="AS572">
        <f t="shared" si="86"/>
        <v>1.1000616034497932E-2</v>
      </c>
    </row>
    <row r="573" spans="5:45" ht="18" thickBot="1">
      <c r="E573" s="206">
        <v>27151</v>
      </c>
      <c r="F573" s="206">
        <v>27200</v>
      </c>
      <c r="G573" s="205">
        <v>35</v>
      </c>
      <c r="H573" s="205">
        <v>113</v>
      </c>
      <c r="I573" s="205">
        <v>157</v>
      </c>
      <c r="J573" s="205">
        <v>159</v>
      </c>
      <c r="M573">
        <f t="shared" si="80"/>
        <v>27176</v>
      </c>
      <c r="N573">
        <f t="shared" si="87"/>
        <v>41</v>
      </c>
      <c r="O573">
        <f t="shared" si="87"/>
        <v>295</v>
      </c>
      <c r="P573">
        <f t="shared" si="87"/>
        <v>546</v>
      </c>
      <c r="Q573">
        <f t="shared" si="87"/>
        <v>615</v>
      </c>
      <c r="AD573" t="b">
        <f t="shared" si="84"/>
        <v>0</v>
      </c>
      <c r="AE573" t="b">
        <f t="shared" si="84"/>
        <v>0</v>
      </c>
      <c r="AF573" t="b">
        <f t="shared" si="84"/>
        <v>0</v>
      </c>
      <c r="AG573" t="b">
        <f t="shared" si="82"/>
        <v>0</v>
      </c>
      <c r="AI573">
        <f t="shared" si="85"/>
        <v>6</v>
      </c>
      <c r="AJ573" s="96">
        <f t="shared" si="85"/>
        <v>182</v>
      </c>
      <c r="AK573" s="96">
        <f t="shared" si="85"/>
        <v>389</v>
      </c>
      <c r="AL573" s="96">
        <f t="shared" si="83"/>
        <v>456</v>
      </c>
      <c r="AS573">
        <f t="shared" si="86"/>
        <v>1.097646645591851E-2</v>
      </c>
    </row>
    <row r="574" spans="5:45" ht="18" thickBot="1">
      <c r="E574" s="206">
        <v>27201</v>
      </c>
      <c r="F574" s="206">
        <v>27250</v>
      </c>
      <c r="G574" s="205">
        <v>34</v>
      </c>
      <c r="H574" s="205">
        <v>111</v>
      </c>
      <c r="I574" s="205">
        <v>155</v>
      </c>
      <c r="J574" s="205">
        <v>157</v>
      </c>
      <c r="M574">
        <f t="shared" si="80"/>
        <v>27226</v>
      </c>
      <c r="N574">
        <f t="shared" si="87"/>
        <v>41</v>
      </c>
      <c r="O574">
        <f t="shared" si="87"/>
        <v>291</v>
      </c>
      <c r="P574">
        <f t="shared" si="87"/>
        <v>539</v>
      </c>
      <c r="Q574">
        <f t="shared" si="87"/>
        <v>606</v>
      </c>
      <c r="AD574" t="b">
        <f t="shared" si="84"/>
        <v>0</v>
      </c>
      <c r="AE574" t="b">
        <f t="shared" si="84"/>
        <v>0</v>
      </c>
      <c r="AF574" t="b">
        <f t="shared" si="84"/>
        <v>0</v>
      </c>
      <c r="AG574" t="b">
        <f t="shared" si="82"/>
        <v>0</v>
      </c>
      <c r="AI574">
        <f t="shared" si="85"/>
        <v>7</v>
      </c>
      <c r="AJ574" s="96">
        <f t="shared" si="85"/>
        <v>180</v>
      </c>
      <c r="AK574" s="96">
        <f t="shared" si="85"/>
        <v>384</v>
      </c>
      <c r="AL574" s="96">
        <f t="shared" si="83"/>
        <v>449</v>
      </c>
      <c r="AS574">
        <f t="shared" si="86"/>
        <v>1.0996232366599492E-2</v>
      </c>
    </row>
    <row r="575" spans="5:45" ht="18" thickBot="1">
      <c r="E575" s="206">
        <v>27251</v>
      </c>
      <c r="F575" s="206">
        <v>27300</v>
      </c>
      <c r="G575" s="205">
        <v>34</v>
      </c>
      <c r="H575" s="205">
        <v>110</v>
      </c>
      <c r="I575" s="205">
        <v>153</v>
      </c>
      <c r="J575" s="205">
        <v>155</v>
      </c>
      <c r="M575">
        <f t="shared" si="80"/>
        <v>27276</v>
      </c>
      <c r="N575">
        <f t="shared" si="87"/>
        <v>40</v>
      </c>
      <c r="O575">
        <f t="shared" si="87"/>
        <v>288</v>
      </c>
      <c r="P575">
        <f t="shared" si="87"/>
        <v>532</v>
      </c>
      <c r="Q575">
        <f t="shared" si="87"/>
        <v>598</v>
      </c>
      <c r="AD575" t="b">
        <f t="shared" si="84"/>
        <v>0</v>
      </c>
      <c r="AE575" t="b">
        <f t="shared" si="84"/>
        <v>0</v>
      </c>
      <c r="AF575" t="b">
        <f t="shared" si="84"/>
        <v>0</v>
      </c>
      <c r="AG575" t="b">
        <f t="shared" si="82"/>
        <v>0</v>
      </c>
      <c r="AI575">
        <f t="shared" si="85"/>
        <v>6</v>
      </c>
      <c r="AJ575" s="96">
        <f t="shared" si="85"/>
        <v>178</v>
      </c>
      <c r="AK575" s="96">
        <f t="shared" si="85"/>
        <v>379</v>
      </c>
      <c r="AL575" s="96">
        <f t="shared" si="83"/>
        <v>443</v>
      </c>
      <c r="AS575">
        <f t="shared" si="86"/>
        <v>1.0972197936702221E-2</v>
      </c>
    </row>
    <row r="576" spans="5:45" ht="18" thickBot="1">
      <c r="E576" s="206">
        <v>27301</v>
      </c>
      <c r="F576" s="206">
        <v>27350</v>
      </c>
      <c r="G576" s="205">
        <v>34</v>
      </c>
      <c r="H576" s="205">
        <v>108</v>
      </c>
      <c r="I576" s="205">
        <v>151</v>
      </c>
      <c r="J576" s="205">
        <v>153</v>
      </c>
      <c r="M576">
        <f t="shared" si="80"/>
        <v>27326</v>
      </c>
      <c r="N576">
        <f t="shared" si="87"/>
        <v>40</v>
      </c>
      <c r="O576">
        <f t="shared" si="87"/>
        <v>284</v>
      </c>
      <c r="P576">
        <f t="shared" si="87"/>
        <v>525</v>
      </c>
      <c r="Q576">
        <f t="shared" si="87"/>
        <v>590</v>
      </c>
      <c r="AD576" t="b">
        <f t="shared" si="84"/>
        <v>0</v>
      </c>
      <c r="AE576" t="b">
        <f t="shared" si="84"/>
        <v>0</v>
      </c>
      <c r="AF576" t="b">
        <f t="shared" si="84"/>
        <v>0</v>
      </c>
      <c r="AG576" t="b">
        <f t="shared" si="82"/>
        <v>0</v>
      </c>
      <c r="AI576">
        <f t="shared" si="85"/>
        <v>6</v>
      </c>
      <c r="AJ576" s="96">
        <f t="shared" si="85"/>
        <v>176</v>
      </c>
      <c r="AK576" s="96">
        <f t="shared" si="85"/>
        <v>374</v>
      </c>
      <c r="AL576" s="96">
        <f t="shared" si="83"/>
        <v>437</v>
      </c>
      <c r="AS576">
        <f t="shared" si="86"/>
        <v>1.0948268341620868E-2</v>
      </c>
    </row>
    <row r="577" spans="5:45" ht="18" thickBot="1">
      <c r="E577" s="206">
        <v>27351</v>
      </c>
      <c r="F577" s="206">
        <v>27400</v>
      </c>
      <c r="G577" s="205">
        <v>33</v>
      </c>
      <c r="H577" s="205">
        <v>106</v>
      </c>
      <c r="I577" s="205">
        <v>149</v>
      </c>
      <c r="J577" s="205">
        <v>150</v>
      </c>
      <c r="M577">
        <f t="shared" si="80"/>
        <v>27376</v>
      </c>
      <c r="N577">
        <f t="shared" si="87"/>
        <v>39</v>
      </c>
      <c r="O577">
        <f t="shared" si="87"/>
        <v>280</v>
      </c>
      <c r="P577">
        <f t="shared" si="87"/>
        <v>518</v>
      </c>
      <c r="Q577">
        <f t="shared" si="87"/>
        <v>582</v>
      </c>
      <c r="AD577" t="b">
        <f t="shared" si="84"/>
        <v>0</v>
      </c>
      <c r="AE577" t="b">
        <f t="shared" si="84"/>
        <v>0</v>
      </c>
      <c r="AF577" t="b">
        <f t="shared" si="84"/>
        <v>0</v>
      </c>
      <c r="AG577" t="b">
        <f t="shared" si="82"/>
        <v>0</v>
      </c>
      <c r="AI577">
        <f t="shared" si="85"/>
        <v>6</v>
      </c>
      <c r="AJ577" s="96">
        <f t="shared" si="85"/>
        <v>174</v>
      </c>
      <c r="AK577" s="96">
        <f t="shared" si="85"/>
        <v>369</v>
      </c>
      <c r="AL577" s="96">
        <f t="shared" si="83"/>
        <v>432</v>
      </c>
      <c r="AS577">
        <f t="shared" si="86"/>
        <v>1.0967966573816155E-2</v>
      </c>
    </row>
    <row r="578" spans="5:45" ht="18" thickBot="1">
      <c r="E578" s="206">
        <v>27401</v>
      </c>
      <c r="F578" s="206">
        <v>27450</v>
      </c>
      <c r="G578" s="205">
        <v>33</v>
      </c>
      <c r="H578" s="205">
        <v>105</v>
      </c>
      <c r="I578" s="205">
        <v>147</v>
      </c>
      <c r="J578" s="205">
        <v>148</v>
      </c>
      <c r="M578">
        <f t="shared" si="80"/>
        <v>27426</v>
      </c>
      <c r="N578">
        <f t="shared" si="87"/>
        <v>39</v>
      </c>
      <c r="O578">
        <f t="shared" si="87"/>
        <v>276</v>
      </c>
      <c r="P578">
        <f t="shared" si="87"/>
        <v>510</v>
      </c>
      <c r="Q578">
        <f t="shared" si="87"/>
        <v>574</v>
      </c>
      <c r="AD578" t="b">
        <f t="shared" si="84"/>
        <v>0</v>
      </c>
      <c r="AE578" t="b">
        <f t="shared" si="84"/>
        <v>0</v>
      </c>
      <c r="AF578" t="b">
        <f t="shared" si="84"/>
        <v>0</v>
      </c>
      <c r="AG578" t="b">
        <f t="shared" si="82"/>
        <v>0</v>
      </c>
      <c r="AI578">
        <f t="shared" si="85"/>
        <v>6</v>
      </c>
      <c r="AJ578" s="96">
        <f t="shared" si="85"/>
        <v>171</v>
      </c>
      <c r="AK578" s="96">
        <f t="shared" si="85"/>
        <v>363</v>
      </c>
      <c r="AL578" s="96">
        <f t="shared" si="83"/>
        <v>426</v>
      </c>
      <c r="AS578">
        <f t="shared" si="86"/>
        <v>1.0944150091201251E-2</v>
      </c>
    </row>
    <row r="579" spans="5:45" ht="18" thickBot="1">
      <c r="E579" s="206">
        <v>27451</v>
      </c>
      <c r="F579" s="206">
        <v>27500</v>
      </c>
      <c r="G579" s="205">
        <v>32</v>
      </c>
      <c r="H579" s="205">
        <v>103</v>
      </c>
      <c r="I579" s="205">
        <v>145</v>
      </c>
      <c r="J579" s="205">
        <v>146</v>
      </c>
      <c r="M579">
        <f t="shared" si="80"/>
        <v>27476</v>
      </c>
      <c r="N579">
        <f t="shared" si="87"/>
        <v>38</v>
      </c>
      <c r="O579">
        <f t="shared" si="87"/>
        <v>272</v>
      </c>
      <c r="P579">
        <f t="shared" si="87"/>
        <v>503</v>
      </c>
      <c r="Q579">
        <f t="shared" si="87"/>
        <v>566</v>
      </c>
      <c r="AD579" t="b">
        <f t="shared" si="84"/>
        <v>0</v>
      </c>
      <c r="AE579" t="b">
        <f t="shared" si="84"/>
        <v>0</v>
      </c>
      <c r="AF579" t="b">
        <f t="shared" si="84"/>
        <v>0</v>
      </c>
      <c r="AG579" t="b">
        <f t="shared" si="82"/>
        <v>0</v>
      </c>
      <c r="AI579">
        <f t="shared" si="85"/>
        <v>6</v>
      </c>
      <c r="AJ579" s="96">
        <f t="shared" si="85"/>
        <v>169</v>
      </c>
      <c r="AK579" s="96">
        <f t="shared" si="85"/>
        <v>358</v>
      </c>
      <c r="AL579" s="96">
        <f t="shared" si="83"/>
        <v>420</v>
      </c>
      <c r="AS579">
        <f t="shared" si="86"/>
        <v>1.0963771884208702E-2</v>
      </c>
    </row>
    <row r="580" spans="5:45" ht="18" thickBot="1">
      <c r="E580" s="206">
        <v>27501</v>
      </c>
      <c r="F580" s="206">
        <v>27550</v>
      </c>
      <c r="G580" s="205">
        <v>32</v>
      </c>
      <c r="H580" s="205">
        <v>102</v>
      </c>
      <c r="I580" s="205">
        <v>142</v>
      </c>
      <c r="J580" s="205">
        <v>144</v>
      </c>
      <c r="M580">
        <f t="shared" si="80"/>
        <v>27526</v>
      </c>
      <c r="N580">
        <f t="shared" si="87"/>
        <v>38</v>
      </c>
      <c r="O580">
        <f t="shared" si="87"/>
        <v>268</v>
      </c>
      <c r="P580">
        <f t="shared" si="87"/>
        <v>496</v>
      </c>
      <c r="Q580">
        <f t="shared" si="87"/>
        <v>558</v>
      </c>
      <c r="AD580" t="b">
        <f t="shared" si="84"/>
        <v>0</v>
      </c>
      <c r="AE580" t="b">
        <f t="shared" si="84"/>
        <v>0</v>
      </c>
      <c r="AF580" t="b">
        <f t="shared" si="84"/>
        <v>0</v>
      </c>
      <c r="AG580" t="b">
        <f t="shared" si="82"/>
        <v>0</v>
      </c>
      <c r="AI580">
        <f t="shared" si="85"/>
        <v>6</v>
      </c>
      <c r="AJ580" s="96">
        <f t="shared" si="85"/>
        <v>166</v>
      </c>
      <c r="AK580" s="96">
        <f t="shared" si="85"/>
        <v>354</v>
      </c>
      <c r="AL580" s="96">
        <f t="shared" si="83"/>
        <v>414</v>
      </c>
      <c r="AS580">
        <f t="shared" si="86"/>
        <v>1.094006745654242E-2</v>
      </c>
    </row>
    <row r="581" spans="5:45" ht="18" thickBot="1">
      <c r="E581" s="206">
        <v>27551</v>
      </c>
      <c r="F581" s="206">
        <v>27600</v>
      </c>
      <c r="G581" s="205">
        <v>31</v>
      </c>
      <c r="H581" s="205">
        <v>100</v>
      </c>
      <c r="I581" s="205">
        <v>140</v>
      </c>
      <c r="J581" s="205">
        <v>142</v>
      </c>
      <c r="M581">
        <f t="shared" si="80"/>
        <v>27576</v>
      </c>
      <c r="N581">
        <f t="shared" si="87"/>
        <v>37</v>
      </c>
      <c r="O581">
        <f t="shared" si="87"/>
        <v>264</v>
      </c>
      <c r="P581">
        <f t="shared" si="87"/>
        <v>489</v>
      </c>
      <c r="Q581">
        <f t="shared" si="87"/>
        <v>550</v>
      </c>
      <c r="AD581" t="b">
        <f t="shared" si="84"/>
        <v>0</v>
      </c>
      <c r="AE581" t="b">
        <f t="shared" si="84"/>
        <v>0</v>
      </c>
      <c r="AF581" t="b">
        <f t="shared" si="84"/>
        <v>0</v>
      </c>
      <c r="AG581" t="b">
        <f t="shared" si="82"/>
        <v>0</v>
      </c>
      <c r="AI581">
        <f t="shared" si="85"/>
        <v>6</v>
      </c>
      <c r="AJ581" s="96">
        <f t="shared" si="85"/>
        <v>164</v>
      </c>
      <c r="AK581" s="96">
        <f t="shared" si="85"/>
        <v>349</v>
      </c>
      <c r="AL581" s="96">
        <f t="shared" si="83"/>
        <v>408</v>
      </c>
      <c r="AS581">
        <f t="shared" si="86"/>
        <v>1.0959613393165344E-2</v>
      </c>
    </row>
    <row r="582" spans="5:45" ht="18" thickBot="1">
      <c r="E582" s="206">
        <v>27601</v>
      </c>
      <c r="F582" s="206">
        <v>27650</v>
      </c>
      <c r="G582" s="205">
        <v>31</v>
      </c>
      <c r="H582" s="205">
        <v>99</v>
      </c>
      <c r="I582" s="205">
        <v>138</v>
      </c>
      <c r="J582" s="205">
        <v>140</v>
      </c>
      <c r="M582">
        <f t="shared" si="80"/>
        <v>27626</v>
      </c>
      <c r="N582">
        <f t="shared" si="87"/>
        <v>36</v>
      </c>
      <c r="O582">
        <f t="shared" si="87"/>
        <v>260</v>
      </c>
      <c r="P582">
        <f t="shared" si="87"/>
        <v>481</v>
      </c>
      <c r="Q582">
        <f t="shared" si="87"/>
        <v>541</v>
      </c>
      <c r="AD582" t="b">
        <f t="shared" si="84"/>
        <v>0</v>
      </c>
      <c r="AE582" t="b">
        <f t="shared" si="84"/>
        <v>0</v>
      </c>
      <c r="AF582" t="b">
        <f t="shared" si="84"/>
        <v>0</v>
      </c>
      <c r="AG582" t="b">
        <f t="shared" si="82"/>
        <v>0</v>
      </c>
      <c r="AI582">
        <f t="shared" si="85"/>
        <v>5</v>
      </c>
      <c r="AJ582" s="96">
        <f t="shared" si="85"/>
        <v>161</v>
      </c>
      <c r="AK582" s="96">
        <f t="shared" si="85"/>
        <v>343</v>
      </c>
      <c r="AL582" s="96">
        <f t="shared" si="83"/>
        <v>401</v>
      </c>
      <c r="AS582">
        <f t="shared" si="86"/>
        <v>1.0936019977611297E-2</v>
      </c>
    </row>
    <row r="583" spans="5:45" ht="18" thickBot="1">
      <c r="E583" s="206">
        <v>27651</v>
      </c>
      <c r="F583" s="206">
        <v>27700</v>
      </c>
      <c r="G583" s="205">
        <v>30</v>
      </c>
      <c r="H583" s="205">
        <v>97</v>
      </c>
      <c r="I583" s="205">
        <v>136</v>
      </c>
      <c r="J583" s="205">
        <v>138</v>
      </c>
      <c r="M583">
        <f t="shared" si="80"/>
        <v>27676</v>
      </c>
      <c r="N583">
        <f t="shared" si="87"/>
        <v>36</v>
      </c>
      <c r="O583">
        <f t="shared" si="87"/>
        <v>256</v>
      </c>
      <c r="P583">
        <f t="shared" si="87"/>
        <v>474</v>
      </c>
      <c r="Q583">
        <f t="shared" si="87"/>
        <v>533</v>
      </c>
      <c r="AD583" t="b">
        <f t="shared" si="84"/>
        <v>0</v>
      </c>
      <c r="AE583" t="b">
        <f t="shared" si="84"/>
        <v>0</v>
      </c>
      <c r="AF583" t="b">
        <f t="shared" si="84"/>
        <v>0</v>
      </c>
      <c r="AG583" t="b">
        <f t="shared" si="82"/>
        <v>0</v>
      </c>
      <c r="AI583">
        <f t="shared" si="85"/>
        <v>6</v>
      </c>
      <c r="AJ583" s="96">
        <f t="shared" si="85"/>
        <v>159</v>
      </c>
      <c r="AK583" s="96">
        <f t="shared" si="85"/>
        <v>338</v>
      </c>
      <c r="AL583" s="96">
        <f t="shared" si="83"/>
        <v>395</v>
      </c>
      <c r="AS583">
        <f t="shared" si="86"/>
        <v>1.0955490634129575E-2</v>
      </c>
    </row>
    <row r="584" spans="5:45" ht="18" thickBot="1">
      <c r="E584" s="206">
        <v>27701</v>
      </c>
      <c r="F584" s="206">
        <v>27750</v>
      </c>
      <c r="G584" s="205">
        <v>30</v>
      </c>
      <c r="H584" s="205">
        <v>96</v>
      </c>
      <c r="I584" s="205">
        <v>134</v>
      </c>
      <c r="J584" s="205">
        <v>136</v>
      </c>
      <c r="M584">
        <f t="shared" si="80"/>
        <v>27726</v>
      </c>
      <c r="N584">
        <f t="shared" si="87"/>
        <v>35</v>
      </c>
      <c r="O584">
        <f t="shared" si="87"/>
        <v>252</v>
      </c>
      <c r="P584">
        <f t="shared" si="87"/>
        <v>467</v>
      </c>
      <c r="Q584">
        <f t="shared" si="87"/>
        <v>525</v>
      </c>
      <c r="AD584" t="b">
        <f t="shared" si="84"/>
        <v>0</v>
      </c>
      <c r="AE584" t="b">
        <f t="shared" si="84"/>
        <v>0</v>
      </c>
      <c r="AF584" t="b">
        <f t="shared" si="84"/>
        <v>0</v>
      </c>
      <c r="AG584" t="b">
        <f t="shared" si="82"/>
        <v>0</v>
      </c>
      <c r="AI584">
        <f t="shared" si="85"/>
        <v>5</v>
      </c>
      <c r="AJ584" s="96">
        <f t="shared" si="85"/>
        <v>156</v>
      </c>
      <c r="AK584" s="96">
        <f t="shared" si="85"/>
        <v>333</v>
      </c>
      <c r="AL584" s="96">
        <f t="shared" si="83"/>
        <v>389</v>
      </c>
      <c r="AS584">
        <f t="shared" si="86"/>
        <v>1.0932007202263569E-2</v>
      </c>
    </row>
    <row r="585" spans="5:45" ht="18" thickBot="1">
      <c r="E585" s="206">
        <v>27751</v>
      </c>
      <c r="F585" s="206">
        <v>27800</v>
      </c>
      <c r="G585" s="205">
        <v>29</v>
      </c>
      <c r="H585" s="205">
        <v>94</v>
      </c>
      <c r="I585" s="205">
        <v>132</v>
      </c>
      <c r="J585" s="205">
        <v>133</v>
      </c>
      <c r="M585">
        <f t="shared" si="80"/>
        <v>27776</v>
      </c>
      <c r="N585">
        <f t="shared" si="87"/>
        <v>35</v>
      </c>
      <c r="O585">
        <f t="shared" si="87"/>
        <v>249</v>
      </c>
      <c r="P585">
        <f t="shared" si="87"/>
        <v>460</v>
      </c>
      <c r="Q585">
        <f t="shared" si="87"/>
        <v>517</v>
      </c>
      <c r="AD585" t="b">
        <f t="shared" si="84"/>
        <v>0</v>
      </c>
      <c r="AE585" t="b">
        <f t="shared" si="84"/>
        <v>0</v>
      </c>
      <c r="AF585" t="b">
        <f t="shared" si="84"/>
        <v>0</v>
      </c>
      <c r="AG585" t="b">
        <f t="shared" si="82"/>
        <v>0</v>
      </c>
      <c r="AI585">
        <f t="shared" si="85"/>
        <v>6</v>
      </c>
      <c r="AJ585" s="96">
        <f t="shared" si="85"/>
        <v>155</v>
      </c>
      <c r="AK585" s="96">
        <f t="shared" si="85"/>
        <v>328</v>
      </c>
      <c r="AL585" s="96">
        <f t="shared" si="83"/>
        <v>384</v>
      </c>
      <c r="AS585">
        <f t="shared" si="86"/>
        <v>1.0951403148528405E-2</v>
      </c>
    </row>
    <row r="586" spans="5:45" ht="18" thickBot="1">
      <c r="E586" s="206">
        <v>27801</v>
      </c>
      <c r="F586" s="206">
        <v>27850</v>
      </c>
      <c r="G586" s="205">
        <v>29</v>
      </c>
      <c r="H586" s="205">
        <v>93</v>
      </c>
      <c r="I586" s="205">
        <v>130</v>
      </c>
      <c r="J586" s="205">
        <v>131</v>
      </c>
      <c r="M586">
        <f t="shared" si="80"/>
        <v>27826</v>
      </c>
      <c r="N586">
        <f t="shared" si="87"/>
        <v>34</v>
      </c>
      <c r="O586">
        <f t="shared" si="87"/>
        <v>245</v>
      </c>
      <c r="P586">
        <f t="shared" si="87"/>
        <v>452</v>
      </c>
      <c r="Q586">
        <f t="shared" si="87"/>
        <v>509</v>
      </c>
      <c r="AD586" t="b">
        <f t="shared" si="84"/>
        <v>0</v>
      </c>
      <c r="AE586" t="b">
        <f t="shared" si="84"/>
        <v>0</v>
      </c>
      <c r="AF586" t="b">
        <f t="shared" si="84"/>
        <v>0</v>
      </c>
      <c r="AG586" t="b">
        <f t="shared" si="82"/>
        <v>0</v>
      </c>
      <c r="AI586">
        <f t="shared" si="85"/>
        <v>5</v>
      </c>
      <c r="AJ586" s="96">
        <f t="shared" si="85"/>
        <v>152</v>
      </c>
      <c r="AK586" s="96">
        <f t="shared" si="85"/>
        <v>322</v>
      </c>
      <c r="AL586" s="96">
        <f t="shared" si="83"/>
        <v>378</v>
      </c>
      <c r="AS586">
        <f t="shared" si="86"/>
        <v>1.09280286860753E-2</v>
      </c>
    </row>
    <row r="587" spans="5:45" ht="18" thickBot="1">
      <c r="E587" s="206">
        <v>27851</v>
      </c>
      <c r="F587" s="206">
        <v>27900</v>
      </c>
      <c r="G587" s="205">
        <v>28</v>
      </c>
      <c r="H587" s="205">
        <v>91</v>
      </c>
      <c r="I587" s="205">
        <v>128</v>
      </c>
      <c r="J587" s="205">
        <v>129</v>
      </c>
      <c r="M587">
        <f t="shared" si="80"/>
        <v>27876</v>
      </c>
      <c r="N587">
        <f t="shared" si="87"/>
        <v>34</v>
      </c>
      <c r="O587">
        <f t="shared" si="87"/>
        <v>241</v>
      </c>
      <c r="P587">
        <f t="shared" si="87"/>
        <v>445</v>
      </c>
      <c r="Q587">
        <f t="shared" si="87"/>
        <v>501</v>
      </c>
      <c r="AD587" t="b">
        <f t="shared" si="84"/>
        <v>0</v>
      </c>
      <c r="AE587" t="b">
        <f t="shared" si="84"/>
        <v>0</v>
      </c>
      <c r="AF587" t="b">
        <f t="shared" si="84"/>
        <v>0</v>
      </c>
      <c r="AG587" t="b">
        <f t="shared" si="82"/>
        <v>0</v>
      </c>
      <c r="AI587">
        <f t="shared" si="85"/>
        <v>6</v>
      </c>
      <c r="AJ587" s="96">
        <f t="shared" si="85"/>
        <v>150</v>
      </c>
      <c r="AK587" s="96">
        <f t="shared" si="85"/>
        <v>317</v>
      </c>
      <c r="AL587" s="96">
        <f t="shared" si="83"/>
        <v>372</v>
      </c>
      <c r="AS587">
        <f t="shared" si="86"/>
        <v>1.0947350485602317E-2</v>
      </c>
    </row>
    <row r="588" spans="5:45" ht="18" thickBot="1">
      <c r="E588" s="206">
        <v>27901</v>
      </c>
      <c r="F588" s="206">
        <v>27950</v>
      </c>
      <c r="G588" s="205">
        <v>28</v>
      </c>
      <c r="H588" s="205">
        <v>90</v>
      </c>
      <c r="I588" s="205">
        <v>126</v>
      </c>
      <c r="J588" s="205">
        <v>127</v>
      </c>
      <c r="M588">
        <f t="shared" si="80"/>
        <v>27926</v>
      </c>
      <c r="N588">
        <f t="shared" si="87"/>
        <v>33</v>
      </c>
      <c r="O588">
        <f t="shared" si="87"/>
        <v>237</v>
      </c>
      <c r="P588">
        <f t="shared" si="87"/>
        <v>438</v>
      </c>
      <c r="Q588">
        <f t="shared" si="87"/>
        <v>493</v>
      </c>
      <c r="AD588" t="b">
        <f t="shared" si="84"/>
        <v>0</v>
      </c>
      <c r="AE588" t="b">
        <f t="shared" si="84"/>
        <v>0</v>
      </c>
      <c r="AF588" t="b">
        <f t="shared" si="84"/>
        <v>0</v>
      </c>
      <c r="AG588" t="b">
        <f t="shared" si="82"/>
        <v>0</v>
      </c>
      <c r="AI588">
        <f t="shared" si="85"/>
        <v>5</v>
      </c>
      <c r="AJ588" s="96">
        <f t="shared" si="85"/>
        <v>147</v>
      </c>
      <c r="AK588" s="96">
        <f t="shared" si="85"/>
        <v>312</v>
      </c>
      <c r="AL588" s="96">
        <f t="shared" si="83"/>
        <v>366</v>
      </c>
      <c r="AS588">
        <f t="shared" si="86"/>
        <v>1.0924083992178866E-2</v>
      </c>
    </row>
    <row r="589" spans="5:45" ht="18" thickBot="1">
      <c r="E589" s="206">
        <v>27951</v>
      </c>
      <c r="F589" s="206">
        <v>28000</v>
      </c>
      <c r="G589" s="205">
        <v>28</v>
      </c>
      <c r="H589" s="205">
        <v>88</v>
      </c>
      <c r="I589" s="205">
        <v>124</v>
      </c>
      <c r="J589" s="205">
        <v>125</v>
      </c>
      <c r="M589">
        <f t="shared" si="80"/>
        <v>27976</v>
      </c>
      <c r="N589">
        <f t="shared" si="87"/>
        <v>33</v>
      </c>
      <c r="O589">
        <f t="shared" si="87"/>
        <v>233</v>
      </c>
      <c r="P589">
        <f t="shared" si="87"/>
        <v>431</v>
      </c>
      <c r="Q589">
        <f t="shared" si="87"/>
        <v>485</v>
      </c>
      <c r="AD589" t="b">
        <f t="shared" si="84"/>
        <v>0</v>
      </c>
      <c r="AE589" t="b">
        <f t="shared" si="84"/>
        <v>0</v>
      </c>
      <c r="AF589" t="b">
        <f t="shared" si="84"/>
        <v>0</v>
      </c>
      <c r="AG589" t="b">
        <f t="shared" si="82"/>
        <v>0</v>
      </c>
      <c r="AI589">
        <f t="shared" si="85"/>
        <v>5</v>
      </c>
      <c r="AJ589" s="96">
        <f t="shared" si="85"/>
        <v>145</v>
      </c>
      <c r="AK589" s="96">
        <f t="shared" si="85"/>
        <v>307</v>
      </c>
      <c r="AL589" s="96">
        <f t="shared" si="83"/>
        <v>360</v>
      </c>
      <c r="AS589">
        <f t="shared" si="86"/>
        <v>1.0900916185951815E-2</v>
      </c>
    </row>
    <row r="590" spans="5:45" ht="18" thickBot="1">
      <c r="E590" s="206">
        <v>28001</v>
      </c>
      <c r="F590" s="206">
        <v>28050</v>
      </c>
      <c r="G590" s="205">
        <v>27</v>
      </c>
      <c r="H590" s="205">
        <v>87</v>
      </c>
      <c r="I590" s="205">
        <v>121</v>
      </c>
      <c r="J590" s="205">
        <v>123</v>
      </c>
      <c r="M590">
        <f t="shared" si="80"/>
        <v>28026</v>
      </c>
      <c r="N590">
        <f t="shared" ref="N590:Q609" si="88">ROUND(IF($M590&lt;N$25,$M590*N$22,0)+IF($M590=N$25,N$24,0)+IF(AND($M590&gt;N$25,$M590&lt;=N$26),N$24 - (($M590-N$25)*N$23),0),0)</f>
        <v>32</v>
      </c>
      <c r="O590">
        <f t="shared" si="88"/>
        <v>229</v>
      </c>
      <c r="P590">
        <f t="shared" si="88"/>
        <v>424</v>
      </c>
      <c r="Q590">
        <f t="shared" si="88"/>
        <v>476</v>
      </c>
      <c r="AD590" t="b">
        <f t="shared" si="84"/>
        <v>0</v>
      </c>
      <c r="AE590" t="b">
        <f t="shared" si="84"/>
        <v>0</v>
      </c>
      <c r="AF590" t="b">
        <f t="shared" si="84"/>
        <v>0</v>
      </c>
      <c r="AG590" t="b">
        <f t="shared" si="82"/>
        <v>0</v>
      </c>
      <c r="AI590">
        <f t="shared" si="85"/>
        <v>5</v>
      </c>
      <c r="AJ590" s="96">
        <f t="shared" si="85"/>
        <v>142</v>
      </c>
      <c r="AK590" s="96">
        <f t="shared" si="85"/>
        <v>303</v>
      </c>
      <c r="AL590" s="96">
        <f t="shared" si="83"/>
        <v>353</v>
      </c>
      <c r="AS590">
        <f t="shared" si="86"/>
        <v>1.0920172691103023E-2</v>
      </c>
    </row>
    <row r="591" spans="5:45" ht="18" thickBot="1">
      <c r="E591" s="206">
        <v>28051</v>
      </c>
      <c r="F591" s="206">
        <v>28100</v>
      </c>
      <c r="G591" s="205">
        <v>27</v>
      </c>
      <c r="H591" s="205">
        <v>85</v>
      </c>
      <c r="I591" s="205">
        <v>119</v>
      </c>
      <c r="J591" s="205">
        <v>121</v>
      </c>
      <c r="M591">
        <f t="shared" si="80"/>
        <v>28076</v>
      </c>
      <c r="N591">
        <f t="shared" si="88"/>
        <v>32</v>
      </c>
      <c r="O591">
        <f t="shared" si="88"/>
        <v>225</v>
      </c>
      <c r="P591">
        <f t="shared" si="88"/>
        <v>416</v>
      </c>
      <c r="Q591">
        <f t="shared" si="88"/>
        <v>468</v>
      </c>
      <c r="AD591" t="b">
        <f t="shared" si="84"/>
        <v>0</v>
      </c>
      <c r="AE591" t="b">
        <f t="shared" si="84"/>
        <v>0</v>
      </c>
      <c r="AF591" t="b">
        <f t="shared" si="84"/>
        <v>0</v>
      </c>
      <c r="AG591" t="b">
        <f t="shared" si="82"/>
        <v>0</v>
      </c>
      <c r="AI591">
        <f t="shared" si="85"/>
        <v>5</v>
      </c>
      <c r="AJ591" s="96">
        <f t="shared" si="85"/>
        <v>140</v>
      </c>
      <c r="AK591" s="96">
        <f t="shared" si="85"/>
        <v>297</v>
      </c>
      <c r="AL591" s="96">
        <f t="shared" si="83"/>
        <v>347</v>
      </c>
      <c r="AS591">
        <f t="shared" si="86"/>
        <v>1.0897110998479472E-2</v>
      </c>
    </row>
    <row r="592" spans="5:45" ht="18" thickBot="1">
      <c r="E592" s="206">
        <v>28101</v>
      </c>
      <c r="F592" s="206">
        <v>28150</v>
      </c>
      <c r="G592" s="205">
        <v>26</v>
      </c>
      <c r="H592" s="205">
        <v>84</v>
      </c>
      <c r="I592" s="205">
        <v>117</v>
      </c>
      <c r="J592" s="205">
        <v>118</v>
      </c>
      <c r="M592">
        <f t="shared" si="80"/>
        <v>28126</v>
      </c>
      <c r="N592">
        <f t="shared" si="88"/>
        <v>31</v>
      </c>
      <c r="O592">
        <f t="shared" si="88"/>
        <v>221</v>
      </c>
      <c r="P592">
        <f t="shared" si="88"/>
        <v>409</v>
      </c>
      <c r="Q592">
        <f t="shared" si="88"/>
        <v>460</v>
      </c>
      <c r="AD592" t="b">
        <f t="shared" si="84"/>
        <v>0</v>
      </c>
      <c r="AE592" t="b">
        <f t="shared" si="84"/>
        <v>0</v>
      </c>
      <c r="AF592" t="b">
        <f t="shared" si="84"/>
        <v>0</v>
      </c>
      <c r="AG592" t="b">
        <f t="shared" si="82"/>
        <v>0</v>
      </c>
      <c r="AI592">
        <f t="shared" si="85"/>
        <v>5</v>
      </c>
      <c r="AJ592" s="96">
        <f t="shared" si="85"/>
        <v>137</v>
      </c>
      <c r="AK592" s="96">
        <f t="shared" si="85"/>
        <v>292</v>
      </c>
      <c r="AL592" s="96">
        <f t="shared" si="83"/>
        <v>342</v>
      </c>
      <c r="AS592">
        <f t="shared" si="86"/>
        <v>1.0916294360617045E-2</v>
      </c>
    </row>
    <row r="593" spans="5:45" ht="18" thickBot="1">
      <c r="E593" s="206">
        <v>28151</v>
      </c>
      <c r="F593" s="206">
        <v>28200</v>
      </c>
      <c r="G593" s="205">
        <v>26</v>
      </c>
      <c r="H593" s="205">
        <v>82</v>
      </c>
      <c r="I593" s="205">
        <v>115</v>
      </c>
      <c r="J593" s="205">
        <v>116</v>
      </c>
      <c r="M593">
        <f t="shared" si="80"/>
        <v>28176</v>
      </c>
      <c r="N593">
        <f t="shared" si="88"/>
        <v>31</v>
      </c>
      <c r="O593">
        <f t="shared" si="88"/>
        <v>217</v>
      </c>
      <c r="P593">
        <f t="shared" si="88"/>
        <v>402</v>
      </c>
      <c r="Q593">
        <f t="shared" si="88"/>
        <v>452</v>
      </c>
      <c r="AD593" t="b">
        <f t="shared" si="84"/>
        <v>0</v>
      </c>
      <c r="AE593" t="b">
        <f t="shared" si="84"/>
        <v>0</v>
      </c>
      <c r="AF593" t="b">
        <f t="shared" si="84"/>
        <v>0</v>
      </c>
      <c r="AG593" t="b">
        <f t="shared" si="82"/>
        <v>0</v>
      </c>
      <c r="AI593">
        <f t="shared" si="85"/>
        <v>5</v>
      </c>
      <c r="AJ593" s="96">
        <f t="shared" si="85"/>
        <v>135</v>
      </c>
      <c r="AK593" s="96">
        <f t="shared" si="85"/>
        <v>287</v>
      </c>
      <c r="AL593" s="96">
        <f t="shared" si="83"/>
        <v>336</v>
      </c>
      <c r="AS593">
        <f t="shared" si="86"/>
        <v>1.0893337819650068E-2</v>
      </c>
    </row>
    <row r="594" spans="5:45" ht="18" thickBot="1">
      <c r="E594" s="206">
        <v>28201</v>
      </c>
      <c r="F594" s="206">
        <v>28250</v>
      </c>
      <c r="G594" s="205">
        <v>25</v>
      </c>
      <c r="H594" s="205">
        <v>81</v>
      </c>
      <c r="I594" s="205">
        <v>113</v>
      </c>
      <c r="J594" s="205">
        <v>114</v>
      </c>
      <c r="M594">
        <f t="shared" si="80"/>
        <v>28226</v>
      </c>
      <c r="N594">
        <f t="shared" si="88"/>
        <v>30</v>
      </c>
      <c r="O594">
        <f t="shared" si="88"/>
        <v>213</v>
      </c>
      <c r="P594">
        <f t="shared" si="88"/>
        <v>395</v>
      </c>
      <c r="Q594">
        <f t="shared" si="88"/>
        <v>444</v>
      </c>
      <c r="AD594" t="b">
        <f t="shared" si="84"/>
        <v>0</v>
      </c>
      <c r="AE594" t="b">
        <f t="shared" si="84"/>
        <v>0</v>
      </c>
      <c r="AF594" t="b">
        <f t="shared" si="84"/>
        <v>0</v>
      </c>
      <c r="AG594" t="b">
        <f t="shared" si="82"/>
        <v>0</v>
      </c>
      <c r="AI594">
        <f t="shared" si="85"/>
        <v>5</v>
      </c>
      <c r="AJ594" s="96">
        <f t="shared" si="85"/>
        <v>132</v>
      </c>
      <c r="AK594" s="96">
        <f t="shared" si="85"/>
        <v>282</v>
      </c>
      <c r="AL594" s="96">
        <f t="shared" si="83"/>
        <v>330</v>
      </c>
      <c r="AS594">
        <f t="shared" si="86"/>
        <v>1.091244858557878E-2</v>
      </c>
    </row>
    <row r="595" spans="5:45" ht="18" thickBot="1">
      <c r="E595" s="206">
        <v>28251</v>
      </c>
      <c r="F595" s="206">
        <v>28300</v>
      </c>
      <c r="G595" s="205">
        <v>25</v>
      </c>
      <c r="H595" s="205">
        <v>79</v>
      </c>
      <c r="I595" s="205">
        <v>111</v>
      </c>
      <c r="J595" s="205">
        <v>112</v>
      </c>
      <c r="M595">
        <f t="shared" si="80"/>
        <v>28276</v>
      </c>
      <c r="N595">
        <f t="shared" si="88"/>
        <v>30</v>
      </c>
      <c r="O595">
        <f t="shared" si="88"/>
        <v>210</v>
      </c>
      <c r="P595">
        <f t="shared" si="88"/>
        <v>387</v>
      </c>
      <c r="Q595">
        <f t="shared" si="88"/>
        <v>436</v>
      </c>
      <c r="AD595" t="b">
        <f t="shared" si="84"/>
        <v>0</v>
      </c>
      <c r="AE595" t="b">
        <f t="shared" si="84"/>
        <v>0</v>
      </c>
      <c r="AF595" t="b">
        <f t="shared" si="84"/>
        <v>0</v>
      </c>
      <c r="AG595" t="b">
        <f t="shared" si="82"/>
        <v>0</v>
      </c>
      <c r="AI595">
        <f t="shared" si="85"/>
        <v>5</v>
      </c>
      <c r="AJ595" s="96">
        <f t="shared" si="85"/>
        <v>131</v>
      </c>
      <c r="AK595" s="96">
        <f t="shared" si="85"/>
        <v>276</v>
      </c>
      <c r="AL595" s="96">
        <f t="shared" si="83"/>
        <v>324</v>
      </c>
      <c r="AS595">
        <f t="shared" si="86"/>
        <v>1.0889596247277601E-2</v>
      </c>
    </row>
    <row r="596" spans="5:45" ht="18" thickBot="1">
      <c r="E596" s="206">
        <v>28301</v>
      </c>
      <c r="F596" s="206">
        <v>28350</v>
      </c>
      <c r="G596" s="205">
        <v>24</v>
      </c>
      <c r="H596" s="205">
        <v>78</v>
      </c>
      <c r="I596" s="205">
        <v>109</v>
      </c>
      <c r="J596" s="205">
        <v>110</v>
      </c>
      <c r="M596">
        <f t="shared" si="80"/>
        <v>28326</v>
      </c>
      <c r="N596">
        <f t="shared" si="88"/>
        <v>29</v>
      </c>
      <c r="O596">
        <f t="shared" si="88"/>
        <v>206</v>
      </c>
      <c r="P596">
        <f t="shared" si="88"/>
        <v>380</v>
      </c>
      <c r="Q596">
        <f t="shared" si="88"/>
        <v>428</v>
      </c>
      <c r="AD596" t="b">
        <f t="shared" si="84"/>
        <v>0</v>
      </c>
      <c r="AE596" t="b">
        <f t="shared" si="84"/>
        <v>0</v>
      </c>
      <c r="AF596" t="b">
        <f t="shared" si="84"/>
        <v>0</v>
      </c>
      <c r="AG596" t="b">
        <f t="shared" si="82"/>
        <v>0</v>
      </c>
      <c r="AI596">
        <f t="shared" si="85"/>
        <v>5</v>
      </c>
      <c r="AJ596" s="96">
        <f t="shared" si="85"/>
        <v>128</v>
      </c>
      <c r="AK596" s="96">
        <f t="shared" si="85"/>
        <v>271</v>
      </c>
      <c r="AL596" s="96">
        <f t="shared" si="83"/>
        <v>318</v>
      </c>
      <c r="AS596">
        <f t="shared" si="86"/>
        <v>1.0908634957786508E-2</v>
      </c>
    </row>
    <row r="597" spans="5:45" ht="18" thickBot="1">
      <c r="E597" s="206">
        <v>28351</v>
      </c>
      <c r="F597" s="206">
        <v>28400</v>
      </c>
      <c r="G597" s="205">
        <v>24</v>
      </c>
      <c r="H597" s="205">
        <v>76</v>
      </c>
      <c r="I597" s="205">
        <v>107</v>
      </c>
      <c r="J597" s="205">
        <v>108</v>
      </c>
      <c r="M597">
        <f t="shared" si="80"/>
        <v>28376</v>
      </c>
      <c r="N597">
        <f t="shared" si="88"/>
        <v>28</v>
      </c>
      <c r="O597">
        <f t="shared" si="88"/>
        <v>202</v>
      </c>
      <c r="P597">
        <f t="shared" si="88"/>
        <v>373</v>
      </c>
      <c r="Q597">
        <f t="shared" si="88"/>
        <v>419</v>
      </c>
      <c r="AD597" t="b">
        <f t="shared" si="84"/>
        <v>0</v>
      </c>
      <c r="AE597" t="b">
        <f t="shared" si="84"/>
        <v>0</v>
      </c>
      <c r="AF597" t="b">
        <f t="shared" si="84"/>
        <v>0</v>
      </c>
      <c r="AG597" t="b">
        <f t="shared" si="82"/>
        <v>0</v>
      </c>
      <c r="AI597">
        <f t="shared" si="85"/>
        <v>4</v>
      </c>
      <c r="AJ597" s="96">
        <f t="shared" si="85"/>
        <v>126</v>
      </c>
      <c r="AK597" s="96">
        <f t="shared" si="85"/>
        <v>266</v>
      </c>
      <c r="AL597" s="96">
        <f t="shared" si="83"/>
        <v>311</v>
      </c>
      <c r="AS597">
        <f t="shared" si="86"/>
        <v>1.0885885885885885E-2</v>
      </c>
    </row>
    <row r="598" spans="5:45" ht="18" thickBot="1">
      <c r="E598" s="206">
        <v>28401</v>
      </c>
      <c r="F598" s="206">
        <v>28450</v>
      </c>
      <c r="G598" s="205">
        <v>23</v>
      </c>
      <c r="H598" s="205">
        <v>75</v>
      </c>
      <c r="I598" s="205">
        <v>105</v>
      </c>
      <c r="J598" s="205">
        <v>106</v>
      </c>
      <c r="M598">
        <f t="shared" si="80"/>
        <v>28426</v>
      </c>
      <c r="N598">
        <f t="shared" si="88"/>
        <v>28</v>
      </c>
      <c r="O598">
        <f t="shared" si="88"/>
        <v>198</v>
      </c>
      <c r="P598">
        <f t="shared" si="88"/>
        <v>366</v>
      </c>
      <c r="Q598">
        <f t="shared" si="88"/>
        <v>411</v>
      </c>
      <c r="AD598" t="b">
        <f t="shared" si="84"/>
        <v>0</v>
      </c>
      <c r="AE598" t="b">
        <f t="shared" si="84"/>
        <v>0</v>
      </c>
      <c r="AF598" t="b">
        <f t="shared" si="84"/>
        <v>0</v>
      </c>
      <c r="AG598" t="b">
        <f t="shared" si="82"/>
        <v>0</v>
      </c>
      <c r="AI598">
        <f t="shared" si="85"/>
        <v>5</v>
      </c>
      <c r="AJ598" s="96">
        <f t="shared" si="85"/>
        <v>123</v>
      </c>
      <c r="AK598" s="96">
        <f t="shared" si="85"/>
        <v>261</v>
      </c>
      <c r="AL598" s="96">
        <f t="shared" si="83"/>
        <v>305</v>
      </c>
      <c r="AS598">
        <f t="shared" si="86"/>
        <v>1.0904853075834513E-2</v>
      </c>
    </row>
    <row r="599" spans="5:45" ht="18" thickBot="1">
      <c r="E599" s="206">
        <v>28451</v>
      </c>
      <c r="F599" s="206">
        <v>28500</v>
      </c>
      <c r="G599" s="205">
        <v>23</v>
      </c>
      <c r="H599" s="205">
        <v>73</v>
      </c>
      <c r="I599" s="205">
        <v>103</v>
      </c>
      <c r="J599" s="205">
        <v>104</v>
      </c>
      <c r="M599">
        <f t="shared" si="80"/>
        <v>28476</v>
      </c>
      <c r="N599">
        <f t="shared" si="88"/>
        <v>27</v>
      </c>
      <c r="O599">
        <f t="shared" si="88"/>
        <v>194</v>
      </c>
      <c r="P599">
        <f t="shared" si="88"/>
        <v>359</v>
      </c>
      <c r="Q599">
        <f t="shared" si="88"/>
        <v>403</v>
      </c>
      <c r="AD599" t="b">
        <f t="shared" si="84"/>
        <v>0</v>
      </c>
      <c r="AE599" t="b">
        <f t="shared" si="84"/>
        <v>0</v>
      </c>
      <c r="AF599" t="b">
        <f t="shared" si="84"/>
        <v>0</v>
      </c>
      <c r="AG599" t="b">
        <f t="shared" si="82"/>
        <v>0</v>
      </c>
      <c r="AI599">
        <f t="shared" si="85"/>
        <v>4</v>
      </c>
      <c r="AJ599" s="96">
        <f t="shared" si="85"/>
        <v>121</v>
      </c>
      <c r="AK599" s="96">
        <f t="shared" si="85"/>
        <v>256</v>
      </c>
      <c r="AL599" s="96">
        <f t="shared" si="83"/>
        <v>299</v>
      </c>
      <c r="AS599">
        <f t="shared" si="86"/>
        <v>1.0882206346569197E-2</v>
      </c>
    </row>
    <row r="600" spans="5:45" ht="18" thickBot="1">
      <c r="E600" s="206">
        <v>28501</v>
      </c>
      <c r="F600" s="206">
        <v>28550</v>
      </c>
      <c r="G600" s="205">
        <v>22</v>
      </c>
      <c r="H600" s="205">
        <v>72</v>
      </c>
      <c r="I600" s="205">
        <v>100</v>
      </c>
      <c r="J600" s="205">
        <v>101</v>
      </c>
      <c r="M600">
        <f t="shared" si="80"/>
        <v>28526</v>
      </c>
      <c r="N600">
        <f t="shared" si="88"/>
        <v>27</v>
      </c>
      <c r="O600">
        <f t="shared" si="88"/>
        <v>190</v>
      </c>
      <c r="P600">
        <f t="shared" si="88"/>
        <v>351</v>
      </c>
      <c r="Q600">
        <f t="shared" si="88"/>
        <v>395</v>
      </c>
      <c r="AD600" t="b">
        <f t="shared" si="84"/>
        <v>0</v>
      </c>
      <c r="AE600" t="b">
        <f t="shared" si="84"/>
        <v>0</v>
      </c>
      <c r="AF600" t="b">
        <f t="shared" si="84"/>
        <v>0</v>
      </c>
      <c r="AG600" t="b">
        <f t="shared" si="82"/>
        <v>0</v>
      </c>
      <c r="AI600">
        <f t="shared" si="85"/>
        <v>5</v>
      </c>
      <c r="AJ600" s="96">
        <f t="shared" si="85"/>
        <v>118</v>
      </c>
      <c r="AK600" s="96">
        <f t="shared" si="85"/>
        <v>251</v>
      </c>
      <c r="AL600" s="96">
        <f t="shared" si="83"/>
        <v>294</v>
      </c>
      <c r="AS600">
        <f t="shared" si="86"/>
        <v>1.090110254497223E-2</v>
      </c>
    </row>
    <row r="601" spans="5:45" ht="18" thickBot="1">
      <c r="E601" s="206">
        <v>28551</v>
      </c>
      <c r="F601" s="206">
        <v>28600</v>
      </c>
      <c r="G601" s="205">
        <v>22</v>
      </c>
      <c r="H601" s="205">
        <v>70</v>
      </c>
      <c r="I601" s="205">
        <v>98</v>
      </c>
      <c r="J601" s="205">
        <v>99</v>
      </c>
      <c r="M601">
        <f t="shared" si="80"/>
        <v>28576</v>
      </c>
      <c r="N601">
        <f t="shared" si="88"/>
        <v>26</v>
      </c>
      <c r="O601">
        <f t="shared" si="88"/>
        <v>186</v>
      </c>
      <c r="P601">
        <f t="shared" si="88"/>
        <v>344</v>
      </c>
      <c r="Q601">
        <f t="shared" si="88"/>
        <v>387</v>
      </c>
      <c r="AD601" t="b">
        <f t="shared" si="84"/>
        <v>0</v>
      </c>
      <c r="AE601" t="b">
        <f t="shared" si="84"/>
        <v>0</v>
      </c>
      <c r="AF601" t="b">
        <f t="shared" si="84"/>
        <v>0</v>
      </c>
      <c r="AG601" t="b">
        <f t="shared" si="82"/>
        <v>0</v>
      </c>
      <c r="AI601">
        <f t="shared" si="85"/>
        <v>4</v>
      </c>
      <c r="AJ601" s="96">
        <f t="shared" si="85"/>
        <v>116</v>
      </c>
      <c r="AK601" s="96">
        <f t="shared" si="85"/>
        <v>246</v>
      </c>
      <c r="AL601" s="96">
        <f t="shared" si="83"/>
        <v>288</v>
      </c>
      <c r="AS601">
        <f t="shared" si="86"/>
        <v>1.0878557246856387E-2</v>
      </c>
    </row>
    <row r="602" spans="5:45" ht="18" thickBot="1">
      <c r="E602" s="206">
        <v>28601</v>
      </c>
      <c r="F602" s="206">
        <v>28650</v>
      </c>
      <c r="G602" s="205">
        <v>22</v>
      </c>
      <c r="H602" s="205">
        <v>69</v>
      </c>
      <c r="I602" s="205">
        <v>96</v>
      </c>
      <c r="J602" s="205">
        <v>97</v>
      </c>
      <c r="M602">
        <f t="shared" si="80"/>
        <v>28626</v>
      </c>
      <c r="N602">
        <f t="shared" si="88"/>
        <v>26</v>
      </c>
      <c r="O602">
        <f t="shared" si="88"/>
        <v>182</v>
      </c>
      <c r="P602">
        <f t="shared" si="88"/>
        <v>337</v>
      </c>
      <c r="Q602">
        <f t="shared" si="88"/>
        <v>379</v>
      </c>
      <c r="AD602" t="b">
        <f t="shared" si="84"/>
        <v>0</v>
      </c>
      <c r="AE602" t="b">
        <f t="shared" si="84"/>
        <v>0</v>
      </c>
      <c r="AF602" t="b">
        <f t="shared" si="84"/>
        <v>0</v>
      </c>
      <c r="AG602" t="b">
        <f t="shared" si="82"/>
        <v>0</v>
      </c>
      <c r="AI602">
        <f t="shared" si="85"/>
        <v>4</v>
      </c>
      <c r="AJ602" s="96">
        <f t="shared" si="85"/>
        <v>113</v>
      </c>
      <c r="AK602" s="96">
        <f t="shared" si="85"/>
        <v>241</v>
      </c>
      <c r="AL602" s="96">
        <f t="shared" si="83"/>
        <v>282</v>
      </c>
      <c r="AS602">
        <f t="shared" si="86"/>
        <v>1.0856105011145051E-2</v>
      </c>
    </row>
    <row r="603" spans="5:45" ht="18" thickBot="1">
      <c r="E603" s="206">
        <v>28651</v>
      </c>
      <c r="F603" s="206">
        <v>28700</v>
      </c>
      <c r="G603" s="205">
        <v>21</v>
      </c>
      <c r="H603" s="205">
        <v>67</v>
      </c>
      <c r="I603" s="205">
        <v>94</v>
      </c>
      <c r="J603" s="205">
        <v>95</v>
      </c>
      <c r="M603">
        <f t="shared" si="80"/>
        <v>28676</v>
      </c>
      <c r="N603">
        <f t="shared" si="88"/>
        <v>25</v>
      </c>
      <c r="O603">
        <f t="shared" si="88"/>
        <v>178</v>
      </c>
      <c r="P603">
        <f t="shared" si="88"/>
        <v>330</v>
      </c>
      <c r="Q603">
        <f t="shared" si="88"/>
        <v>371</v>
      </c>
      <c r="AD603" t="b">
        <f t="shared" si="84"/>
        <v>0</v>
      </c>
      <c r="AE603" t="b">
        <f t="shared" si="84"/>
        <v>0</v>
      </c>
      <c r="AF603" t="b">
        <f t="shared" si="84"/>
        <v>0</v>
      </c>
      <c r="AG603" t="b">
        <f t="shared" si="82"/>
        <v>0</v>
      </c>
      <c r="AI603">
        <f t="shared" si="85"/>
        <v>4</v>
      </c>
      <c r="AJ603" s="96">
        <f t="shared" si="85"/>
        <v>111</v>
      </c>
      <c r="AK603" s="96">
        <f t="shared" si="85"/>
        <v>236</v>
      </c>
      <c r="AL603" s="96">
        <f t="shared" si="83"/>
        <v>276</v>
      </c>
      <c r="AS603">
        <f t="shared" si="86"/>
        <v>1.0874938210578349E-2</v>
      </c>
    </row>
    <row r="604" spans="5:45" ht="18" thickBot="1">
      <c r="E604" s="206">
        <v>28701</v>
      </c>
      <c r="F604" s="206">
        <v>28750</v>
      </c>
      <c r="G604" s="205">
        <v>21</v>
      </c>
      <c r="H604" s="205">
        <v>66</v>
      </c>
      <c r="I604" s="205">
        <v>92</v>
      </c>
      <c r="J604" s="205">
        <v>93</v>
      </c>
      <c r="M604">
        <f t="shared" si="80"/>
        <v>28726</v>
      </c>
      <c r="N604">
        <f t="shared" si="88"/>
        <v>25</v>
      </c>
      <c r="O604">
        <f t="shared" si="88"/>
        <v>174</v>
      </c>
      <c r="P604">
        <f t="shared" si="88"/>
        <v>322</v>
      </c>
      <c r="Q604">
        <f t="shared" si="88"/>
        <v>363</v>
      </c>
      <c r="AD604" t="b">
        <f t="shared" si="84"/>
        <v>0</v>
      </c>
      <c r="AE604" t="b">
        <f t="shared" si="84"/>
        <v>0</v>
      </c>
      <c r="AF604" t="b">
        <f t="shared" si="84"/>
        <v>0</v>
      </c>
      <c r="AG604" t="b">
        <f t="shared" si="82"/>
        <v>0</v>
      </c>
      <c r="AI604">
        <f t="shared" si="85"/>
        <v>4</v>
      </c>
      <c r="AJ604" s="96">
        <f t="shared" si="85"/>
        <v>108</v>
      </c>
      <c r="AK604" s="96">
        <f t="shared" si="85"/>
        <v>230</v>
      </c>
      <c r="AL604" s="96">
        <f t="shared" si="83"/>
        <v>270</v>
      </c>
      <c r="AS604">
        <f t="shared" si="86"/>
        <v>1.0852585710762147E-2</v>
      </c>
    </row>
    <row r="605" spans="5:45" ht="18" thickBot="1">
      <c r="E605" s="206">
        <v>28751</v>
      </c>
      <c r="F605" s="206">
        <v>28800</v>
      </c>
      <c r="G605" s="205">
        <v>20</v>
      </c>
      <c r="H605" s="205">
        <v>64</v>
      </c>
      <c r="I605" s="205">
        <v>90</v>
      </c>
      <c r="J605" s="205">
        <v>91</v>
      </c>
      <c r="M605">
        <f t="shared" si="80"/>
        <v>28776</v>
      </c>
      <c r="N605">
        <f t="shared" si="88"/>
        <v>24</v>
      </c>
      <c r="O605">
        <f t="shared" si="88"/>
        <v>171</v>
      </c>
      <c r="P605">
        <f t="shared" si="88"/>
        <v>315</v>
      </c>
      <c r="Q605">
        <f t="shared" si="88"/>
        <v>354</v>
      </c>
      <c r="AD605" t="b">
        <f t="shared" si="84"/>
        <v>0</v>
      </c>
      <c r="AE605" t="b">
        <f t="shared" si="84"/>
        <v>0</v>
      </c>
      <c r="AF605" t="b">
        <f t="shared" si="84"/>
        <v>0</v>
      </c>
      <c r="AG605" t="b">
        <f t="shared" si="82"/>
        <v>0</v>
      </c>
      <c r="AI605">
        <f t="shared" si="85"/>
        <v>4</v>
      </c>
      <c r="AJ605" s="96">
        <f t="shared" si="85"/>
        <v>107</v>
      </c>
      <c r="AK605" s="96">
        <f t="shared" si="85"/>
        <v>225</v>
      </c>
      <c r="AL605" s="96">
        <f t="shared" si="83"/>
        <v>263</v>
      </c>
      <c r="AS605">
        <f t="shared" si="86"/>
        <v>1.0871348867738759E-2</v>
      </c>
    </row>
    <row r="606" spans="5:45" ht="18" thickBot="1">
      <c r="E606" s="206">
        <v>28801</v>
      </c>
      <c r="F606" s="206">
        <v>28850</v>
      </c>
      <c r="G606" s="205">
        <v>20</v>
      </c>
      <c r="H606" s="205">
        <v>63</v>
      </c>
      <c r="I606" s="205">
        <v>88</v>
      </c>
      <c r="J606" s="205">
        <v>89</v>
      </c>
      <c r="M606">
        <f t="shared" si="80"/>
        <v>28826</v>
      </c>
      <c r="N606">
        <f t="shared" si="88"/>
        <v>24</v>
      </c>
      <c r="O606">
        <f t="shared" si="88"/>
        <v>167</v>
      </c>
      <c r="P606">
        <f t="shared" si="88"/>
        <v>308</v>
      </c>
      <c r="Q606">
        <f t="shared" si="88"/>
        <v>346</v>
      </c>
      <c r="AD606" t="b">
        <f t="shared" si="84"/>
        <v>0</v>
      </c>
      <c r="AE606" t="b">
        <f t="shared" si="84"/>
        <v>0</v>
      </c>
      <c r="AF606" t="b">
        <f t="shared" si="84"/>
        <v>0</v>
      </c>
      <c r="AG606" t="b">
        <f t="shared" si="82"/>
        <v>0</v>
      </c>
      <c r="AI606">
        <f t="shared" si="85"/>
        <v>4</v>
      </c>
      <c r="AJ606" s="96">
        <f t="shared" si="85"/>
        <v>104</v>
      </c>
      <c r="AK606" s="96">
        <f t="shared" si="85"/>
        <v>220</v>
      </c>
      <c r="AL606" s="96">
        <f t="shared" si="83"/>
        <v>257</v>
      </c>
      <c r="AS606">
        <f t="shared" si="86"/>
        <v>1.0849095226398101E-2</v>
      </c>
    </row>
    <row r="607" spans="5:45" ht="18" thickBot="1">
      <c r="E607" s="206">
        <v>28851</v>
      </c>
      <c r="F607" s="206">
        <v>28900</v>
      </c>
      <c r="G607" s="205">
        <v>19</v>
      </c>
      <c r="H607" s="205">
        <v>61</v>
      </c>
      <c r="I607" s="205">
        <v>86</v>
      </c>
      <c r="J607" s="205">
        <v>87</v>
      </c>
      <c r="M607">
        <f t="shared" ref="M607:M648" si="89">ROUND(AVERAGE(E607:F607),0)</f>
        <v>28876</v>
      </c>
      <c r="N607">
        <f t="shared" si="88"/>
        <v>23</v>
      </c>
      <c r="O607">
        <f t="shared" si="88"/>
        <v>163</v>
      </c>
      <c r="P607">
        <f t="shared" si="88"/>
        <v>301</v>
      </c>
      <c r="Q607">
        <f t="shared" si="88"/>
        <v>338</v>
      </c>
      <c r="AD607" t="b">
        <f t="shared" si="84"/>
        <v>0</v>
      </c>
      <c r="AE607" t="b">
        <f t="shared" si="84"/>
        <v>0</v>
      </c>
      <c r="AF607" t="b">
        <f t="shared" si="84"/>
        <v>0</v>
      </c>
      <c r="AG607" t="b">
        <f t="shared" si="82"/>
        <v>0</v>
      </c>
      <c r="AI607">
        <f t="shared" si="85"/>
        <v>4</v>
      </c>
      <c r="AJ607" s="96">
        <f t="shared" si="85"/>
        <v>102</v>
      </c>
      <c r="AK607" s="96">
        <f t="shared" si="85"/>
        <v>215</v>
      </c>
      <c r="AL607" s="96">
        <f t="shared" si="83"/>
        <v>251</v>
      </c>
      <c r="AS607">
        <f t="shared" si="86"/>
        <v>1.0867788854387972E-2</v>
      </c>
    </row>
    <row r="608" spans="5:45" ht="18" thickBot="1">
      <c r="E608" s="206">
        <v>28901</v>
      </c>
      <c r="F608" s="206">
        <v>28950</v>
      </c>
      <c r="G608" s="205">
        <v>19</v>
      </c>
      <c r="H608" s="205">
        <v>60</v>
      </c>
      <c r="I608" s="205">
        <v>84</v>
      </c>
      <c r="J608" s="205">
        <v>84</v>
      </c>
      <c r="M608">
        <f t="shared" si="89"/>
        <v>28926</v>
      </c>
      <c r="N608">
        <f t="shared" si="88"/>
        <v>23</v>
      </c>
      <c r="O608">
        <f t="shared" si="88"/>
        <v>159</v>
      </c>
      <c r="P608">
        <f t="shared" si="88"/>
        <v>294</v>
      </c>
      <c r="Q608">
        <f t="shared" si="88"/>
        <v>330</v>
      </c>
      <c r="AD608" t="b">
        <f t="shared" si="84"/>
        <v>0</v>
      </c>
      <c r="AE608" t="b">
        <f t="shared" si="84"/>
        <v>0</v>
      </c>
      <c r="AF608" t="b">
        <f t="shared" si="84"/>
        <v>0</v>
      </c>
      <c r="AG608" t="b">
        <f t="shared" si="82"/>
        <v>0</v>
      </c>
      <c r="AI608">
        <f t="shared" si="85"/>
        <v>4</v>
      </c>
      <c r="AJ608" s="96">
        <f t="shared" si="85"/>
        <v>99</v>
      </c>
      <c r="AK608" s="96">
        <f t="shared" si="85"/>
        <v>210</v>
      </c>
      <c r="AL608" s="96">
        <f t="shared" si="83"/>
        <v>246</v>
      </c>
      <c r="AS608">
        <f t="shared" si="86"/>
        <v>1.0845633205577755E-2</v>
      </c>
    </row>
    <row r="609" spans="5:45" ht="18" thickBot="1">
      <c r="E609" s="206">
        <v>28951</v>
      </c>
      <c r="F609" s="206">
        <v>29000</v>
      </c>
      <c r="G609" s="205">
        <v>18</v>
      </c>
      <c r="H609" s="205">
        <v>58</v>
      </c>
      <c r="I609" s="205">
        <v>82</v>
      </c>
      <c r="J609" s="205">
        <v>82</v>
      </c>
      <c r="M609">
        <f t="shared" si="89"/>
        <v>28976</v>
      </c>
      <c r="N609">
        <f t="shared" si="88"/>
        <v>22</v>
      </c>
      <c r="O609">
        <f t="shared" si="88"/>
        <v>155</v>
      </c>
      <c r="P609">
        <f t="shared" si="88"/>
        <v>286</v>
      </c>
      <c r="Q609">
        <f t="shared" si="88"/>
        <v>322</v>
      </c>
      <c r="AD609" t="b">
        <f t="shared" si="84"/>
        <v>0</v>
      </c>
      <c r="AE609" t="b">
        <f t="shared" si="84"/>
        <v>0</v>
      </c>
      <c r="AF609" t="b">
        <f t="shared" si="84"/>
        <v>0</v>
      </c>
      <c r="AG609" t="b">
        <f t="shared" si="82"/>
        <v>0</v>
      </c>
      <c r="AI609">
        <f t="shared" si="85"/>
        <v>4</v>
      </c>
      <c r="AJ609" s="96">
        <f t="shared" si="85"/>
        <v>97</v>
      </c>
      <c r="AK609" s="96">
        <f t="shared" si="85"/>
        <v>204</v>
      </c>
      <c r="AL609" s="96">
        <f t="shared" si="83"/>
        <v>240</v>
      </c>
      <c r="AS609">
        <f t="shared" si="86"/>
        <v>1.08642578125E-2</v>
      </c>
    </row>
    <row r="610" spans="5:45" ht="18" thickBot="1">
      <c r="E610" s="206">
        <v>29001</v>
      </c>
      <c r="F610" s="206">
        <v>29050</v>
      </c>
      <c r="G610" s="205">
        <v>18</v>
      </c>
      <c r="H610" s="205">
        <v>57</v>
      </c>
      <c r="I610" s="205">
        <v>79</v>
      </c>
      <c r="J610" s="205">
        <v>80</v>
      </c>
      <c r="M610">
        <f t="shared" si="89"/>
        <v>29026</v>
      </c>
      <c r="N610">
        <f t="shared" ref="N610:Q629" si="90">ROUND(IF($M610&lt;N$25,$M610*N$22,0)+IF($M610=N$25,N$24,0)+IF(AND($M610&gt;N$25,$M610&lt;=N$26),N$24 - (($M610-N$25)*N$23),0),0)</f>
        <v>22</v>
      </c>
      <c r="O610">
        <f t="shared" si="90"/>
        <v>151</v>
      </c>
      <c r="P610">
        <f t="shared" si="90"/>
        <v>279</v>
      </c>
      <c r="Q610">
        <f t="shared" si="90"/>
        <v>314</v>
      </c>
      <c r="AD610" t="b">
        <f t="shared" si="84"/>
        <v>0</v>
      </c>
      <c r="AE610" t="b">
        <f t="shared" si="84"/>
        <v>0</v>
      </c>
      <c r="AF610" t="b">
        <f t="shared" si="84"/>
        <v>0</v>
      </c>
      <c r="AG610" t="b">
        <f t="shared" si="82"/>
        <v>0</v>
      </c>
      <c r="AI610">
        <f t="shared" si="85"/>
        <v>4</v>
      </c>
      <c r="AJ610" s="96">
        <f t="shared" si="85"/>
        <v>94</v>
      </c>
      <c r="AK610" s="96">
        <f t="shared" si="85"/>
        <v>200</v>
      </c>
      <c r="AL610" s="96">
        <f t="shared" si="83"/>
        <v>234</v>
      </c>
      <c r="AS610">
        <f t="shared" si="86"/>
        <v>1.0842199301551206E-2</v>
      </c>
    </row>
    <row r="611" spans="5:45" ht="18" thickBot="1">
      <c r="E611" s="206">
        <v>29051</v>
      </c>
      <c r="F611" s="206">
        <v>29100</v>
      </c>
      <c r="G611" s="205">
        <v>17</v>
      </c>
      <c r="H611" s="205">
        <v>55</v>
      </c>
      <c r="I611" s="205">
        <v>77</v>
      </c>
      <c r="J611" s="205">
        <v>78</v>
      </c>
      <c r="M611">
        <f t="shared" si="89"/>
        <v>29076</v>
      </c>
      <c r="N611">
        <f t="shared" si="90"/>
        <v>21</v>
      </c>
      <c r="O611">
        <f t="shared" si="90"/>
        <v>147</v>
      </c>
      <c r="P611">
        <f t="shared" si="90"/>
        <v>272</v>
      </c>
      <c r="Q611">
        <f t="shared" si="90"/>
        <v>306</v>
      </c>
      <c r="AD611" t="b">
        <f t="shared" si="84"/>
        <v>0</v>
      </c>
      <c r="AE611" t="b">
        <f t="shared" si="84"/>
        <v>0</v>
      </c>
      <c r="AF611" t="b">
        <f t="shared" si="84"/>
        <v>0</v>
      </c>
      <c r="AG611" t="b">
        <f t="shared" si="82"/>
        <v>0</v>
      </c>
      <c r="AI611">
        <f t="shared" si="85"/>
        <v>4</v>
      </c>
      <c r="AJ611" s="96">
        <f t="shared" si="85"/>
        <v>92</v>
      </c>
      <c r="AK611" s="96">
        <f t="shared" si="85"/>
        <v>195</v>
      </c>
      <c r="AL611" s="96">
        <f t="shared" si="83"/>
        <v>228</v>
      </c>
      <c r="AS611">
        <f t="shared" si="86"/>
        <v>1.0860755389852489E-2</v>
      </c>
    </row>
    <row r="612" spans="5:45" ht="18" thickBot="1">
      <c r="E612" s="206">
        <v>29101</v>
      </c>
      <c r="F612" s="206">
        <v>29150</v>
      </c>
      <c r="G612" s="205">
        <v>17</v>
      </c>
      <c r="H612" s="205">
        <v>54</v>
      </c>
      <c r="I612" s="205">
        <v>75</v>
      </c>
      <c r="J612" s="205">
        <v>76</v>
      </c>
      <c r="M612">
        <f t="shared" si="89"/>
        <v>29126</v>
      </c>
      <c r="N612">
        <f t="shared" si="90"/>
        <v>20</v>
      </c>
      <c r="O612">
        <f t="shared" si="90"/>
        <v>143</v>
      </c>
      <c r="P612">
        <f t="shared" si="90"/>
        <v>265</v>
      </c>
      <c r="Q612">
        <f t="shared" si="90"/>
        <v>298</v>
      </c>
      <c r="AD612" t="b">
        <f t="shared" si="84"/>
        <v>0</v>
      </c>
      <c r="AE612" t="b">
        <f t="shared" si="84"/>
        <v>0</v>
      </c>
      <c r="AF612" t="b">
        <f t="shared" si="84"/>
        <v>0</v>
      </c>
      <c r="AG612" t="b">
        <f t="shared" si="82"/>
        <v>0</v>
      </c>
      <c r="AI612">
        <f t="shared" si="85"/>
        <v>3</v>
      </c>
      <c r="AJ612" s="96">
        <f t="shared" si="85"/>
        <v>89</v>
      </c>
      <c r="AK612" s="96">
        <f t="shared" si="85"/>
        <v>190</v>
      </c>
      <c r="AL612" s="96">
        <f t="shared" si="83"/>
        <v>222</v>
      </c>
      <c r="AS612">
        <f t="shared" si="86"/>
        <v>1.0838793173178032E-2</v>
      </c>
    </row>
    <row r="613" spans="5:45" ht="18" thickBot="1">
      <c r="E613" s="206">
        <v>29151</v>
      </c>
      <c r="F613" s="206">
        <v>29200</v>
      </c>
      <c r="G613" s="205">
        <v>17</v>
      </c>
      <c r="H613" s="205">
        <v>52</v>
      </c>
      <c r="I613" s="205">
        <v>73</v>
      </c>
      <c r="J613" s="205">
        <v>74</v>
      </c>
      <c r="M613">
        <f t="shared" si="89"/>
        <v>29176</v>
      </c>
      <c r="N613">
        <f t="shared" si="90"/>
        <v>20</v>
      </c>
      <c r="O613">
        <f t="shared" si="90"/>
        <v>139</v>
      </c>
      <c r="P613">
        <f t="shared" si="90"/>
        <v>257</v>
      </c>
      <c r="Q613">
        <f t="shared" si="90"/>
        <v>289</v>
      </c>
      <c r="AD613" t="b">
        <f t="shared" si="84"/>
        <v>0</v>
      </c>
      <c r="AE613" t="b">
        <f t="shared" si="84"/>
        <v>0</v>
      </c>
      <c r="AF613" t="b">
        <f t="shared" si="84"/>
        <v>0</v>
      </c>
      <c r="AG613" t="b">
        <f t="shared" si="82"/>
        <v>0</v>
      </c>
      <c r="AI613">
        <f t="shared" si="85"/>
        <v>3</v>
      </c>
      <c r="AJ613" s="96">
        <f t="shared" si="85"/>
        <v>87</v>
      </c>
      <c r="AK613" s="96">
        <f t="shared" si="85"/>
        <v>184</v>
      </c>
      <c r="AL613" s="96">
        <f t="shared" si="83"/>
        <v>215</v>
      </c>
      <c r="AS613">
        <f t="shared" si="86"/>
        <v>1.0816919599612528E-2</v>
      </c>
    </row>
    <row r="614" spans="5:45" ht="18" thickBot="1">
      <c r="E614" s="206">
        <v>29201</v>
      </c>
      <c r="F614" s="206">
        <v>29250</v>
      </c>
      <c r="G614" s="205">
        <v>16</v>
      </c>
      <c r="H614" s="205">
        <v>51</v>
      </c>
      <c r="I614" s="205">
        <v>71</v>
      </c>
      <c r="J614" s="205">
        <v>72</v>
      </c>
      <c r="M614">
        <f t="shared" si="89"/>
        <v>29226</v>
      </c>
      <c r="N614">
        <f t="shared" si="90"/>
        <v>19</v>
      </c>
      <c r="O614">
        <f t="shared" si="90"/>
        <v>135</v>
      </c>
      <c r="P614">
        <f t="shared" si="90"/>
        <v>250</v>
      </c>
      <c r="Q614">
        <f t="shared" si="90"/>
        <v>281</v>
      </c>
      <c r="AD614" t="b">
        <f t="shared" si="84"/>
        <v>0</v>
      </c>
      <c r="AE614" t="b">
        <f t="shared" si="84"/>
        <v>0</v>
      </c>
      <c r="AF614" t="b">
        <f t="shared" si="84"/>
        <v>0</v>
      </c>
      <c r="AG614" t="b">
        <f t="shared" si="82"/>
        <v>0</v>
      </c>
      <c r="AI614">
        <f t="shared" si="85"/>
        <v>3</v>
      </c>
      <c r="AJ614" s="96">
        <f t="shared" si="85"/>
        <v>84</v>
      </c>
      <c r="AK614" s="96">
        <f t="shared" si="85"/>
        <v>179</v>
      </c>
      <c r="AL614" s="96">
        <f t="shared" si="83"/>
        <v>209</v>
      </c>
      <c r="AS614">
        <f t="shared" si="86"/>
        <v>1.0835414484814308E-2</v>
      </c>
    </row>
    <row r="615" spans="5:45" ht="18" thickBot="1">
      <c r="E615" s="206">
        <v>29251</v>
      </c>
      <c r="F615" s="206">
        <v>29300</v>
      </c>
      <c r="G615" s="205">
        <v>16</v>
      </c>
      <c r="H615" s="205">
        <v>49</v>
      </c>
      <c r="I615" s="205">
        <v>69</v>
      </c>
      <c r="J615" s="205">
        <v>70</v>
      </c>
      <c r="M615">
        <f t="shared" si="89"/>
        <v>29276</v>
      </c>
      <c r="N615">
        <f t="shared" si="90"/>
        <v>19</v>
      </c>
      <c r="O615">
        <f t="shared" si="90"/>
        <v>132</v>
      </c>
      <c r="P615">
        <f t="shared" si="90"/>
        <v>243</v>
      </c>
      <c r="Q615">
        <f t="shared" si="90"/>
        <v>273</v>
      </c>
      <c r="AD615" t="b">
        <f t="shared" si="84"/>
        <v>0</v>
      </c>
      <c r="AE615" t="b">
        <f t="shared" si="84"/>
        <v>0</v>
      </c>
      <c r="AF615" t="b">
        <f t="shared" si="84"/>
        <v>0</v>
      </c>
      <c r="AG615" t="b">
        <f t="shared" si="82"/>
        <v>0</v>
      </c>
      <c r="AI615">
        <f t="shared" si="85"/>
        <v>3</v>
      </c>
      <c r="AJ615" s="96">
        <f t="shared" si="85"/>
        <v>83</v>
      </c>
      <c r="AK615" s="96">
        <f t="shared" si="85"/>
        <v>174</v>
      </c>
      <c r="AL615" s="96">
        <f t="shared" si="83"/>
        <v>203</v>
      </c>
      <c r="AS615">
        <f t="shared" si="86"/>
        <v>1.0813635632738383E-2</v>
      </c>
    </row>
    <row r="616" spans="5:45" ht="18" thickBot="1">
      <c r="E616" s="206">
        <v>29301</v>
      </c>
      <c r="F616" s="206">
        <v>29350</v>
      </c>
      <c r="G616" s="205">
        <v>15</v>
      </c>
      <c r="H616" s="205">
        <v>48</v>
      </c>
      <c r="I616" s="205">
        <v>67</v>
      </c>
      <c r="J616" s="205">
        <v>67</v>
      </c>
      <c r="M616">
        <f t="shared" si="89"/>
        <v>29326</v>
      </c>
      <c r="N616">
        <f t="shared" si="90"/>
        <v>18</v>
      </c>
      <c r="O616">
        <f t="shared" si="90"/>
        <v>128</v>
      </c>
      <c r="P616">
        <f t="shared" si="90"/>
        <v>236</v>
      </c>
      <c r="Q616">
        <f t="shared" si="90"/>
        <v>265</v>
      </c>
      <c r="AD616" t="b">
        <f t="shared" si="84"/>
        <v>0</v>
      </c>
      <c r="AE616" t="b">
        <f t="shared" si="84"/>
        <v>0</v>
      </c>
      <c r="AF616" t="b">
        <f t="shared" si="84"/>
        <v>0</v>
      </c>
      <c r="AG616" t="b">
        <f t="shared" si="82"/>
        <v>0</v>
      </c>
      <c r="AI616">
        <f t="shared" si="85"/>
        <v>3</v>
      </c>
      <c r="AJ616" s="96">
        <f t="shared" si="85"/>
        <v>80</v>
      </c>
      <c r="AK616" s="96">
        <f t="shared" si="85"/>
        <v>169</v>
      </c>
      <c r="AL616" s="96">
        <f t="shared" si="83"/>
        <v>198</v>
      </c>
      <c r="AS616">
        <f t="shared" si="86"/>
        <v>1.083206290620236E-2</v>
      </c>
    </row>
    <row r="617" spans="5:45" ht="18" thickBot="1">
      <c r="E617" s="206">
        <v>29351</v>
      </c>
      <c r="F617" s="206">
        <v>29400</v>
      </c>
      <c r="G617" s="205">
        <v>15</v>
      </c>
      <c r="H617" s="205">
        <v>46</v>
      </c>
      <c r="I617" s="205">
        <v>65</v>
      </c>
      <c r="J617" s="205">
        <v>65</v>
      </c>
      <c r="M617">
        <f t="shared" si="89"/>
        <v>29376</v>
      </c>
      <c r="N617">
        <f t="shared" si="90"/>
        <v>18</v>
      </c>
      <c r="O617">
        <f t="shared" si="90"/>
        <v>124</v>
      </c>
      <c r="P617">
        <f t="shared" si="90"/>
        <v>228</v>
      </c>
      <c r="Q617">
        <f t="shared" si="90"/>
        <v>257</v>
      </c>
      <c r="AD617" t="b">
        <f t="shared" si="84"/>
        <v>0</v>
      </c>
      <c r="AE617" t="b">
        <f t="shared" si="84"/>
        <v>0</v>
      </c>
      <c r="AF617" t="b">
        <f t="shared" si="84"/>
        <v>0</v>
      </c>
      <c r="AG617" t="b">
        <f t="shared" si="82"/>
        <v>0</v>
      </c>
      <c r="AI617">
        <f t="shared" si="85"/>
        <v>3</v>
      </c>
      <c r="AJ617" s="96">
        <f t="shared" si="85"/>
        <v>78</v>
      </c>
      <c r="AK617" s="96">
        <f t="shared" si="85"/>
        <v>163</v>
      </c>
      <c r="AL617" s="96">
        <f t="shared" si="83"/>
        <v>192</v>
      </c>
      <c r="AS617">
        <f t="shared" si="86"/>
        <v>1.081037796284433E-2</v>
      </c>
    </row>
    <row r="618" spans="5:45" ht="18" thickBot="1">
      <c r="E618" s="206">
        <v>29401</v>
      </c>
      <c r="F618" s="206">
        <v>29450</v>
      </c>
      <c r="G618" s="205">
        <v>14</v>
      </c>
      <c r="H618" s="205">
        <v>45</v>
      </c>
      <c r="I618" s="205">
        <v>63</v>
      </c>
      <c r="J618" s="205">
        <v>63</v>
      </c>
      <c r="M618">
        <f t="shared" si="89"/>
        <v>29426</v>
      </c>
      <c r="N618">
        <f t="shared" si="90"/>
        <v>17</v>
      </c>
      <c r="O618">
        <f t="shared" si="90"/>
        <v>120</v>
      </c>
      <c r="P618">
        <f t="shared" si="90"/>
        <v>221</v>
      </c>
      <c r="Q618">
        <f t="shared" si="90"/>
        <v>249</v>
      </c>
      <c r="AD618" t="b">
        <f t="shared" si="84"/>
        <v>0</v>
      </c>
      <c r="AE618" t="b">
        <f t="shared" si="84"/>
        <v>0</v>
      </c>
      <c r="AF618" t="b">
        <f t="shared" si="84"/>
        <v>0</v>
      </c>
      <c r="AG618" t="b">
        <f t="shared" si="82"/>
        <v>0</v>
      </c>
      <c r="AI618">
        <f t="shared" si="85"/>
        <v>3</v>
      </c>
      <c r="AJ618" s="96">
        <f t="shared" si="85"/>
        <v>75</v>
      </c>
      <c r="AK618" s="96">
        <f t="shared" si="85"/>
        <v>158</v>
      </c>
      <c r="AL618" s="96">
        <f t="shared" si="83"/>
        <v>186</v>
      </c>
      <c r="AS618">
        <f t="shared" si="86"/>
        <v>1.0828738112363142E-2</v>
      </c>
    </row>
    <row r="619" spans="5:45" ht="18" thickBot="1">
      <c r="E619" s="206">
        <v>29451</v>
      </c>
      <c r="F619" s="206">
        <v>29500</v>
      </c>
      <c r="G619" s="205">
        <v>14</v>
      </c>
      <c r="H619" s="205">
        <v>43</v>
      </c>
      <c r="I619" s="205">
        <v>61</v>
      </c>
      <c r="J619" s="205">
        <v>61</v>
      </c>
      <c r="M619">
        <f t="shared" si="89"/>
        <v>29476</v>
      </c>
      <c r="N619">
        <f t="shared" si="90"/>
        <v>17</v>
      </c>
      <c r="O619">
        <f t="shared" si="90"/>
        <v>116</v>
      </c>
      <c r="P619">
        <f t="shared" si="90"/>
        <v>214</v>
      </c>
      <c r="Q619">
        <f t="shared" si="90"/>
        <v>241</v>
      </c>
      <c r="AD619" t="b">
        <f t="shared" si="84"/>
        <v>0</v>
      </c>
      <c r="AE619" t="b">
        <f t="shared" si="84"/>
        <v>0</v>
      </c>
      <c r="AF619" t="b">
        <f t="shared" si="84"/>
        <v>0</v>
      </c>
      <c r="AG619" t="b">
        <f t="shared" si="82"/>
        <v>0</v>
      </c>
      <c r="AI619">
        <f t="shared" si="85"/>
        <v>3</v>
      </c>
      <c r="AJ619" s="96">
        <f t="shared" si="85"/>
        <v>73</v>
      </c>
      <c r="AK619" s="96">
        <f t="shared" si="85"/>
        <v>153</v>
      </c>
      <c r="AL619" s="96">
        <f t="shared" si="83"/>
        <v>180</v>
      </c>
      <c r="AS619">
        <f t="shared" si="86"/>
        <v>1.0807146275323018E-2</v>
      </c>
    </row>
    <row r="620" spans="5:45" ht="18" thickBot="1">
      <c r="E620" s="206">
        <v>29501</v>
      </c>
      <c r="F620" s="206">
        <v>29550</v>
      </c>
      <c r="G620" s="205">
        <v>13</v>
      </c>
      <c r="H620" s="205">
        <v>42</v>
      </c>
      <c r="I620" s="205">
        <v>58</v>
      </c>
      <c r="J620" s="205">
        <v>59</v>
      </c>
      <c r="M620">
        <f t="shared" si="89"/>
        <v>29526</v>
      </c>
      <c r="N620">
        <f t="shared" si="90"/>
        <v>16</v>
      </c>
      <c r="O620">
        <f t="shared" si="90"/>
        <v>112</v>
      </c>
      <c r="P620">
        <f t="shared" si="90"/>
        <v>207</v>
      </c>
      <c r="Q620">
        <f t="shared" si="90"/>
        <v>233</v>
      </c>
      <c r="AD620" t="b">
        <f t="shared" si="84"/>
        <v>0</v>
      </c>
      <c r="AE620" t="b">
        <f t="shared" si="84"/>
        <v>0</v>
      </c>
      <c r="AF620" t="b">
        <f t="shared" si="84"/>
        <v>0</v>
      </c>
      <c r="AG620" t="b">
        <f t="shared" si="82"/>
        <v>0</v>
      </c>
      <c r="AI620">
        <f t="shared" si="85"/>
        <v>3</v>
      </c>
      <c r="AJ620" s="96">
        <f t="shared" si="85"/>
        <v>70</v>
      </c>
      <c r="AK620" s="96">
        <f t="shared" si="85"/>
        <v>149</v>
      </c>
      <c r="AL620" s="96">
        <f t="shared" si="83"/>
        <v>174</v>
      </c>
      <c r="AS620">
        <f t="shared" si="86"/>
        <v>1.0825439783491205E-2</v>
      </c>
    </row>
    <row r="621" spans="5:45" ht="18" thickBot="1">
      <c r="E621" s="206">
        <v>29551</v>
      </c>
      <c r="F621" s="206">
        <v>29600</v>
      </c>
      <c r="G621" s="205">
        <v>13</v>
      </c>
      <c r="H621" s="205">
        <v>40</v>
      </c>
      <c r="I621" s="205">
        <v>56</v>
      </c>
      <c r="J621" s="205">
        <v>57</v>
      </c>
      <c r="M621">
        <f t="shared" si="89"/>
        <v>29576</v>
      </c>
      <c r="N621">
        <f t="shared" si="90"/>
        <v>16</v>
      </c>
      <c r="O621">
        <f t="shared" si="90"/>
        <v>108</v>
      </c>
      <c r="P621">
        <f t="shared" si="90"/>
        <v>200</v>
      </c>
      <c r="Q621">
        <f t="shared" si="90"/>
        <v>224</v>
      </c>
      <c r="AD621" t="b">
        <f t="shared" si="84"/>
        <v>0</v>
      </c>
      <c r="AE621" t="b">
        <f t="shared" si="84"/>
        <v>0</v>
      </c>
      <c r="AF621" t="b">
        <f t="shared" si="84"/>
        <v>0</v>
      </c>
      <c r="AG621" t="b">
        <f t="shared" si="82"/>
        <v>0</v>
      </c>
      <c r="AI621">
        <f t="shared" si="85"/>
        <v>3</v>
      </c>
      <c r="AJ621" s="96">
        <f t="shared" si="85"/>
        <v>68</v>
      </c>
      <c r="AK621" s="96">
        <f t="shared" si="85"/>
        <v>144</v>
      </c>
      <c r="AL621" s="96">
        <f t="shared" si="83"/>
        <v>167</v>
      </c>
      <c r="AS621">
        <f t="shared" si="86"/>
        <v>1.0803940260565617E-2</v>
      </c>
    </row>
    <row r="622" spans="5:45" ht="18" thickBot="1">
      <c r="E622" s="206">
        <v>29601</v>
      </c>
      <c r="F622" s="206">
        <v>29650</v>
      </c>
      <c r="G622" s="205">
        <v>12</v>
      </c>
      <c r="H622" s="205">
        <v>39</v>
      </c>
      <c r="I622" s="205">
        <v>54</v>
      </c>
      <c r="J622" s="205">
        <v>55</v>
      </c>
      <c r="M622">
        <f t="shared" si="89"/>
        <v>29626</v>
      </c>
      <c r="N622">
        <f t="shared" si="90"/>
        <v>15</v>
      </c>
      <c r="O622">
        <f t="shared" si="90"/>
        <v>104</v>
      </c>
      <c r="P622">
        <f t="shared" si="90"/>
        <v>192</v>
      </c>
      <c r="Q622">
        <f t="shared" si="90"/>
        <v>216</v>
      </c>
      <c r="AD622" t="b">
        <f t="shared" si="84"/>
        <v>0</v>
      </c>
      <c r="AE622" t="b">
        <f t="shared" si="84"/>
        <v>0</v>
      </c>
      <c r="AF622" t="b">
        <f t="shared" si="84"/>
        <v>0</v>
      </c>
      <c r="AG622" t="b">
        <f t="shared" si="82"/>
        <v>0</v>
      </c>
      <c r="AI622">
        <f t="shared" si="85"/>
        <v>3</v>
      </c>
      <c r="AJ622" s="96">
        <f t="shared" si="85"/>
        <v>65</v>
      </c>
      <c r="AK622" s="96">
        <f t="shared" si="85"/>
        <v>138</v>
      </c>
      <c r="AL622" s="96">
        <f t="shared" si="83"/>
        <v>161</v>
      </c>
      <c r="AS622">
        <f t="shared" si="86"/>
        <v>1.0822167604852136E-2</v>
      </c>
    </row>
    <row r="623" spans="5:45" ht="18" thickBot="1">
      <c r="E623" s="206">
        <v>29651</v>
      </c>
      <c r="F623" s="206">
        <v>29700</v>
      </c>
      <c r="G623" s="205">
        <v>12</v>
      </c>
      <c r="H623" s="205">
        <v>37</v>
      </c>
      <c r="I623" s="205">
        <v>52</v>
      </c>
      <c r="J623" s="205">
        <v>52</v>
      </c>
      <c r="M623">
        <f t="shared" si="89"/>
        <v>29676</v>
      </c>
      <c r="N623">
        <f t="shared" si="90"/>
        <v>15</v>
      </c>
      <c r="O623">
        <f t="shared" si="90"/>
        <v>100</v>
      </c>
      <c r="P623">
        <f t="shared" si="90"/>
        <v>185</v>
      </c>
      <c r="Q623">
        <f t="shared" si="90"/>
        <v>208</v>
      </c>
      <c r="AD623" t="b">
        <f t="shared" si="84"/>
        <v>0</v>
      </c>
      <c r="AE623" t="b">
        <f t="shared" si="84"/>
        <v>0</v>
      </c>
      <c r="AF623" t="b">
        <f t="shared" si="84"/>
        <v>0</v>
      </c>
      <c r="AG623" t="b">
        <f t="shared" si="82"/>
        <v>0</v>
      </c>
      <c r="AI623">
        <f t="shared" si="85"/>
        <v>3</v>
      </c>
      <c r="AJ623" s="96">
        <f t="shared" si="85"/>
        <v>63</v>
      </c>
      <c r="AK623" s="96">
        <f t="shared" si="85"/>
        <v>133</v>
      </c>
      <c r="AL623" s="96">
        <f t="shared" si="83"/>
        <v>156</v>
      </c>
      <c r="AS623">
        <f t="shared" si="86"/>
        <v>1.0800759613862954E-2</v>
      </c>
    </row>
    <row r="624" spans="5:45" ht="18" thickBot="1">
      <c r="E624" s="206">
        <v>29701</v>
      </c>
      <c r="F624" s="206">
        <v>29750</v>
      </c>
      <c r="G624" s="205">
        <v>11</v>
      </c>
      <c r="H624" s="205">
        <v>36</v>
      </c>
      <c r="I624" s="205">
        <v>50</v>
      </c>
      <c r="J624" s="205">
        <v>50</v>
      </c>
      <c r="M624">
        <f t="shared" si="89"/>
        <v>29726</v>
      </c>
      <c r="N624">
        <f t="shared" si="90"/>
        <v>14</v>
      </c>
      <c r="O624">
        <f t="shared" si="90"/>
        <v>96</v>
      </c>
      <c r="P624">
        <f t="shared" si="90"/>
        <v>178</v>
      </c>
      <c r="Q624">
        <f t="shared" si="90"/>
        <v>200</v>
      </c>
      <c r="AD624" t="b">
        <f t="shared" si="84"/>
        <v>0</v>
      </c>
      <c r="AE624" t="b">
        <f t="shared" si="84"/>
        <v>0</v>
      </c>
      <c r="AF624" t="b">
        <f t="shared" si="84"/>
        <v>0</v>
      </c>
      <c r="AG624" t="b">
        <f t="shared" si="82"/>
        <v>0</v>
      </c>
      <c r="AI624">
        <f t="shared" si="85"/>
        <v>3</v>
      </c>
      <c r="AJ624" s="96">
        <f t="shared" si="85"/>
        <v>60</v>
      </c>
      <c r="AK624" s="96">
        <f t="shared" si="85"/>
        <v>128</v>
      </c>
      <c r="AL624" s="96">
        <f t="shared" si="83"/>
        <v>150</v>
      </c>
      <c r="AS624">
        <f t="shared" si="86"/>
        <v>1.0818921266682461E-2</v>
      </c>
    </row>
    <row r="625" spans="5:45" ht="18" thickBot="1">
      <c r="E625" s="206">
        <v>29751</v>
      </c>
      <c r="F625" s="206">
        <v>29800</v>
      </c>
      <c r="G625" s="205">
        <v>11</v>
      </c>
      <c r="H625" s="205">
        <v>34</v>
      </c>
      <c r="I625" s="205">
        <v>48</v>
      </c>
      <c r="J625" s="205">
        <v>48</v>
      </c>
      <c r="M625">
        <f t="shared" si="89"/>
        <v>29776</v>
      </c>
      <c r="N625">
        <f t="shared" si="90"/>
        <v>13</v>
      </c>
      <c r="O625">
        <f t="shared" si="90"/>
        <v>93</v>
      </c>
      <c r="P625">
        <f t="shared" si="90"/>
        <v>171</v>
      </c>
      <c r="Q625">
        <f t="shared" si="90"/>
        <v>192</v>
      </c>
      <c r="AD625" t="b">
        <f t="shared" si="84"/>
        <v>0</v>
      </c>
      <c r="AE625" t="b">
        <f t="shared" si="84"/>
        <v>0</v>
      </c>
      <c r="AF625" t="b">
        <f t="shared" si="84"/>
        <v>0</v>
      </c>
      <c r="AG625" t="b">
        <f t="shared" si="82"/>
        <v>0</v>
      </c>
      <c r="AI625">
        <f t="shared" si="85"/>
        <v>2</v>
      </c>
      <c r="AJ625" s="96">
        <f t="shared" si="85"/>
        <v>59</v>
      </c>
      <c r="AK625" s="96">
        <f t="shared" si="85"/>
        <v>123</v>
      </c>
      <c r="AL625" s="96">
        <f t="shared" si="83"/>
        <v>144</v>
      </c>
      <c r="AS625">
        <f t="shared" si="86"/>
        <v>1.0797604035308953E-2</v>
      </c>
    </row>
    <row r="626" spans="5:45" ht="18" thickBot="1">
      <c r="E626" s="206">
        <v>29801</v>
      </c>
      <c r="F626" s="206">
        <v>29850</v>
      </c>
      <c r="G626" s="205">
        <v>11</v>
      </c>
      <c r="H626" s="205">
        <v>33</v>
      </c>
      <c r="I626" s="205">
        <v>46</v>
      </c>
      <c r="J626" s="205">
        <v>46</v>
      </c>
      <c r="M626">
        <f t="shared" si="89"/>
        <v>29826</v>
      </c>
      <c r="N626">
        <f t="shared" si="90"/>
        <v>13</v>
      </c>
      <c r="O626">
        <f t="shared" si="90"/>
        <v>89</v>
      </c>
      <c r="P626">
        <f t="shared" si="90"/>
        <v>163</v>
      </c>
      <c r="Q626">
        <f t="shared" si="90"/>
        <v>184</v>
      </c>
      <c r="AD626" t="b">
        <f t="shared" si="84"/>
        <v>0</v>
      </c>
      <c r="AE626" t="b">
        <f t="shared" si="84"/>
        <v>0</v>
      </c>
      <c r="AF626" t="b">
        <f t="shared" si="84"/>
        <v>0</v>
      </c>
      <c r="AG626" t="b">
        <f t="shared" si="82"/>
        <v>0</v>
      </c>
      <c r="AI626">
        <f t="shared" si="85"/>
        <v>2</v>
      </c>
      <c r="AJ626" s="96">
        <f t="shared" si="85"/>
        <v>56</v>
      </c>
      <c r="AK626" s="96">
        <f t="shared" si="85"/>
        <v>117</v>
      </c>
      <c r="AL626" s="96">
        <f t="shared" si="83"/>
        <v>138</v>
      </c>
      <c r="AS626">
        <f t="shared" si="86"/>
        <v>1.077637064422245E-2</v>
      </c>
    </row>
    <row r="627" spans="5:45" ht="18" thickBot="1">
      <c r="E627" s="206">
        <v>29851</v>
      </c>
      <c r="F627" s="206">
        <v>29900</v>
      </c>
      <c r="G627" s="205">
        <v>10</v>
      </c>
      <c r="H627" s="205">
        <v>31</v>
      </c>
      <c r="I627" s="205">
        <v>44</v>
      </c>
      <c r="J627" s="205">
        <v>44</v>
      </c>
      <c r="M627">
        <f t="shared" si="89"/>
        <v>29876</v>
      </c>
      <c r="N627">
        <f t="shared" si="90"/>
        <v>12</v>
      </c>
      <c r="O627">
        <f t="shared" si="90"/>
        <v>85</v>
      </c>
      <c r="P627">
        <f t="shared" si="90"/>
        <v>156</v>
      </c>
      <c r="Q627">
        <f t="shared" si="90"/>
        <v>176</v>
      </c>
      <c r="AD627" t="b">
        <f t="shared" si="84"/>
        <v>0</v>
      </c>
      <c r="AE627" t="b">
        <f t="shared" si="84"/>
        <v>0</v>
      </c>
      <c r="AF627" t="b">
        <f t="shared" si="84"/>
        <v>0</v>
      </c>
      <c r="AG627" t="b">
        <f t="shared" si="82"/>
        <v>0</v>
      </c>
      <c r="AI627">
        <f t="shared" si="85"/>
        <v>2</v>
      </c>
      <c r="AJ627" s="96">
        <f t="shared" si="85"/>
        <v>54</v>
      </c>
      <c r="AK627" s="96">
        <f t="shared" si="85"/>
        <v>112</v>
      </c>
      <c r="AL627" s="96">
        <f t="shared" si="83"/>
        <v>132</v>
      </c>
      <c r="AS627">
        <f t="shared" si="86"/>
        <v>1.079447322970639E-2</v>
      </c>
    </row>
    <row r="628" spans="5:45" ht="18" thickBot="1">
      <c r="E628" s="206">
        <v>29901</v>
      </c>
      <c r="F628" s="206">
        <v>29950</v>
      </c>
      <c r="G628" s="205">
        <v>10</v>
      </c>
      <c r="H628" s="205">
        <v>30</v>
      </c>
      <c r="I628" s="205">
        <v>42</v>
      </c>
      <c r="J628" s="205">
        <v>42</v>
      </c>
      <c r="M628">
        <f t="shared" si="89"/>
        <v>29926</v>
      </c>
      <c r="N628">
        <f t="shared" si="90"/>
        <v>12</v>
      </c>
      <c r="O628">
        <f t="shared" si="90"/>
        <v>81</v>
      </c>
      <c r="P628">
        <f t="shared" si="90"/>
        <v>149</v>
      </c>
      <c r="Q628">
        <f t="shared" si="90"/>
        <v>167</v>
      </c>
      <c r="AD628" t="b">
        <f t="shared" si="84"/>
        <v>0</v>
      </c>
      <c r="AE628" t="b">
        <f t="shared" si="84"/>
        <v>0</v>
      </c>
      <c r="AF628" t="b">
        <f t="shared" si="84"/>
        <v>0</v>
      </c>
      <c r="AG628" t="b">
        <f t="shared" si="82"/>
        <v>0</v>
      </c>
      <c r="AI628">
        <f t="shared" si="85"/>
        <v>2</v>
      </c>
      <c r="AJ628" s="96">
        <f t="shared" si="85"/>
        <v>51</v>
      </c>
      <c r="AK628" s="96">
        <f t="shared" si="85"/>
        <v>107</v>
      </c>
      <c r="AL628" s="96">
        <f t="shared" si="83"/>
        <v>125</v>
      </c>
      <c r="AS628">
        <f t="shared" si="86"/>
        <v>1.077332915458748E-2</v>
      </c>
    </row>
    <row r="629" spans="5:45" ht="18" thickBot="1">
      <c r="E629" s="206">
        <v>29951</v>
      </c>
      <c r="F629" s="206">
        <v>30000</v>
      </c>
      <c r="G629" s="205">
        <v>9</v>
      </c>
      <c r="H629" s="205">
        <v>28</v>
      </c>
      <c r="I629" s="205">
        <v>40</v>
      </c>
      <c r="J629" s="205">
        <v>40</v>
      </c>
      <c r="M629">
        <f t="shared" si="89"/>
        <v>29976</v>
      </c>
      <c r="N629">
        <f t="shared" si="90"/>
        <v>11</v>
      </c>
      <c r="O629">
        <f t="shared" si="90"/>
        <v>77</v>
      </c>
      <c r="P629">
        <f t="shared" si="90"/>
        <v>142</v>
      </c>
      <c r="Q629">
        <f t="shared" si="90"/>
        <v>159</v>
      </c>
      <c r="AD629" t="b">
        <f t="shared" si="84"/>
        <v>0</v>
      </c>
      <c r="AE629" t="b">
        <f t="shared" si="84"/>
        <v>0</v>
      </c>
      <c r="AF629" t="b">
        <f t="shared" si="84"/>
        <v>0</v>
      </c>
      <c r="AG629" t="b">
        <f t="shared" si="82"/>
        <v>0</v>
      </c>
      <c r="AI629">
        <f t="shared" si="85"/>
        <v>2</v>
      </c>
      <c r="AJ629" s="96">
        <f t="shared" si="85"/>
        <v>49</v>
      </c>
      <c r="AK629" s="96">
        <f t="shared" si="85"/>
        <v>102</v>
      </c>
      <c r="AL629" s="96">
        <f t="shared" si="83"/>
        <v>119</v>
      </c>
      <c r="AS629">
        <f t="shared" si="86"/>
        <v>1.0791366906474821E-2</v>
      </c>
    </row>
    <row r="630" spans="5:45" ht="18" thickBot="1">
      <c r="E630" s="206">
        <v>30001</v>
      </c>
      <c r="F630" s="206">
        <v>30050</v>
      </c>
      <c r="G630" s="205">
        <v>9</v>
      </c>
      <c r="H630" s="205">
        <v>27</v>
      </c>
      <c r="I630" s="205">
        <v>37</v>
      </c>
      <c r="J630" s="205">
        <v>38</v>
      </c>
      <c r="M630">
        <f t="shared" si="89"/>
        <v>30026</v>
      </c>
      <c r="N630">
        <f t="shared" ref="N630:Q648" si="91">ROUND(IF($M630&lt;N$25,$M630*N$22,0)+IF($M630=N$25,N$24,0)+IF(AND($M630&gt;N$25,$M630&lt;=N$26),N$24 - (($M630-N$25)*N$23),0),0)</f>
        <v>11</v>
      </c>
      <c r="O630">
        <f t="shared" si="91"/>
        <v>73</v>
      </c>
      <c r="P630">
        <f t="shared" si="91"/>
        <v>135</v>
      </c>
      <c r="Q630">
        <f t="shared" si="91"/>
        <v>151</v>
      </c>
      <c r="AD630" t="b">
        <f t="shared" si="84"/>
        <v>0</v>
      </c>
      <c r="AE630" t="b">
        <f t="shared" si="84"/>
        <v>0</v>
      </c>
      <c r="AF630" t="b">
        <f t="shared" si="84"/>
        <v>0</v>
      </c>
      <c r="AG630" t="b">
        <f t="shared" si="84"/>
        <v>0</v>
      </c>
      <c r="AI630">
        <f t="shared" si="85"/>
        <v>2</v>
      </c>
      <c r="AJ630" s="96">
        <f t="shared" si="85"/>
        <v>46</v>
      </c>
      <c r="AK630" s="96">
        <f t="shared" si="85"/>
        <v>98</v>
      </c>
      <c r="AL630" s="96">
        <f t="shared" si="85"/>
        <v>113</v>
      </c>
      <c r="AS630">
        <f t="shared" si="86"/>
        <v>1.0770311402481855E-2</v>
      </c>
    </row>
    <row r="631" spans="5:45" ht="18" thickBot="1">
      <c r="E631" s="206">
        <v>30051</v>
      </c>
      <c r="F631" s="206">
        <v>30100</v>
      </c>
      <c r="G631" s="205">
        <v>8</v>
      </c>
      <c r="H631" s="205">
        <v>25</v>
      </c>
      <c r="I631" s="205">
        <v>35</v>
      </c>
      <c r="J631" s="205">
        <v>35</v>
      </c>
      <c r="M631">
        <f t="shared" si="89"/>
        <v>30076</v>
      </c>
      <c r="N631">
        <f t="shared" si="91"/>
        <v>10</v>
      </c>
      <c r="O631">
        <f t="shared" si="91"/>
        <v>69</v>
      </c>
      <c r="P631">
        <f t="shared" si="91"/>
        <v>127</v>
      </c>
      <c r="Q631">
        <f t="shared" si="91"/>
        <v>143</v>
      </c>
      <c r="AD631" t="b">
        <f t="shared" ref="AD631:AG648" si="92">N631=G631</f>
        <v>0</v>
      </c>
      <c r="AE631" t="b">
        <f t="shared" si="92"/>
        <v>0</v>
      </c>
      <c r="AF631" t="b">
        <f t="shared" si="92"/>
        <v>0</v>
      </c>
      <c r="AG631" t="b">
        <f t="shared" si="92"/>
        <v>0</v>
      </c>
      <c r="AI631">
        <f t="shared" ref="AI631:AL648" si="93">N631-G631</f>
        <v>2</v>
      </c>
      <c r="AJ631" s="96">
        <f t="shared" si="93"/>
        <v>44</v>
      </c>
      <c r="AK631" s="96">
        <f t="shared" si="93"/>
        <v>92</v>
      </c>
      <c r="AL631" s="96">
        <f t="shared" si="93"/>
        <v>108</v>
      </c>
      <c r="AS631">
        <f t="shared" si="86"/>
        <v>1.0788284779560679E-2</v>
      </c>
    </row>
    <row r="632" spans="5:45" ht="18" thickBot="1">
      <c r="E632" s="206">
        <v>30101</v>
      </c>
      <c r="F632" s="206">
        <v>30150</v>
      </c>
      <c r="G632" s="205">
        <v>8</v>
      </c>
      <c r="H632" s="205">
        <v>24</v>
      </c>
      <c r="I632" s="205">
        <v>33</v>
      </c>
      <c r="J632" s="205">
        <v>33</v>
      </c>
      <c r="M632">
        <f t="shared" si="89"/>
        <v>30126</v>
      </c>
      <c r="N632">
        <f t="shared" si="91"/>
        <v>10</v>
      </c>
      <c r="O632">
        <f t="shared" si="91"/>
        <v>65</v>
      </c>
      <c r="P632">
        <f t="shared" si="91"/>
        <v>120</v>
      </c>
      <c r="Q632">
        <f t="shared" si="91"/>
        <v>135</v>
      </c>
      <c r="AD632" t="b">
        <f t="shared" si="92"/>
        <v>0</v>
      </c>
      <c r="AE632" t="b">
        <f t="shared" si="92"/>
        <v>0</v>
      </c>
      <c r="AF632" t="b">
        <f t="shared" si="92"/>
        <v>0</v>
      </c>
      <c r="AG632" t="b">
        <f t="shared" si="92"/>
        <v>0</v>
      </c>
      <c r="AI632">
        <f t="shared" si="93"/>
        <v>2</v>
      </c>
      <c r="AJ632" s="96">
        <f t="shared" si="93"/>
        <v>41</v>
      </c>
      <c r="AK632" s="96">
        <f t="shared" si="93"/>
        <v>87</v>
      </c>
      <c r="AL632" s="96">
        <f t="shared" si="93"/>
        <v>102</v>
      </c>
      <c r="AS632">
        <f t="shared" ref="AS632:AS648" si="94">-(G632-N$8)/(M632-N$7)</f>
        <v>1.0767317111093836E-2</v>
      </c>
    </row>
    <row r="633" spans="5:45" ht="18" thickBot="1">
      <c r="E633" s="206">
        <v>30151</v>
      </c>
      <c r="F633" s="206">
        <v>30200</v>
      </c>
      <c r="G633" s="205">
        <v>7</v>
      </c>
      <c r="H633" s="205">
        <v>22</v>
      </c>
      <c r="I633" s="205">
        <v>31</v>
      </c>
      <c r="J633" s="205">
        <v>31</v>
      </c>
      <c r="M633">
        <f t="shared" si="89"/>
        <v>30176</v>
      </c>
      <c r="N633">
        <f t="shared" si="91"/>
        <v>9</v>
      </c>
      <c r="O633">
        <f t="shared" si="91"/>
        <v>61</v>
      </c>
      <c r="P633">
        <f t="shared" si="91"/>
        <v>113</v>
      </c>
      <c r="Q633">
        <f t="shared" si="91"/>
        <v>127</v>
      </c>
      <c r="AD633" t="b">
        <f t="shared" si="92"/>
        <v>0</v>
      </c>
      <c r="AE633" t="b">
        <f t="shared" si="92"/>
        <v>0</v>
      </c>
      <c r="AF633" t="b">
        <f t="shared" si="92"/>
        <v>0</v>
      </c>
      <c r="AG633" t="b">
        <f t="shared" si="92"/>
        <v>0</v>
      </c>
      <c r="AI633">
        <f t="shared" si="93"/>
        <v>2</v>
      </c>
      <c r="AJ633" s="96">
        <f t="shared" si="93"/>
        <v>39</v>
      </c>
      <c r="AK633" s="96">
        <f t="shared" si="93"/>
        <v>82</v>
      </c>
      <c r="AL633" s="96">
        <f t="shared" si="93"/>
        <v>96</v>
      </c>
      <c r="AS633">
        <f t="shared" si="94"/>
        <v>1.0785226567349473E-2</v>
      </c>
    </row>
    <row r="634" spans="5:45" ht="18" thickBot="1">
      <c r="E634" s="206">
        <v>30201</v>
      </c>
      <c r="F634" s="206">
        <v>30250</v>
      </c>
      <c r="G634" s="205">
        <v>7</v>
      </c>
      <c r="H634" s="205">
        <v>21</v>
      </c>
      <c r="I634" s="205">
        <v>29</v>
      </c>
      <c r="J634" s="205">
        <v>29</v>
      </c>
      <c r="M634">
        <f t="shared" si="89"/>
        <v>30226</v>
      </c>
      <c r="N634">
        <f t="shared" si="91"/>
        <v>9</v>
      </c>
      <c r="O634">
        <f t="shared" si="91"/>
        <v>57</v>
      </c>
      <c r="P634">
        <f t="shared" si="91"/>
        <v>106</v>
      </c>
      <c r="Q634">
        <f t="shared" si="91"/>
        <v>119</v>
      </c>
      <c r="AD634" t="b">
        <f t="shared" si="92"/>
        <v>0</v>
      </c>
      <c r="AE634" t="b">
        <f t="shared" si="92"/>
        <v>0</v>
      </c>
      <c r="AF634" t="b">
        <f t="shared" si="92"/>
        <v>0</v>
      </c>
      <c r="AG634" t="b">
        <f t="shared" si="92"/>
        <v>0</v>
      </c>
      <c r="AI634">
        <f t="shared" si="93"/>
        <v>2</v>
      </c>
      <c r="AJ634" s="96">
        <f t="shared" si="93"/>
        <v>36</v>
      </c>
      <c r="AK634" s="96">
        <f t="shared" si="93"/>
        <v>77</v>
      </c>
      <c r="AL634" s="96">
        <f t="shared" si="93"/>
        <v>90</v>
      </c>
      <c r="AS634">
        <f t="shared" si="94"/>
        <v>1.0764346007899016E-2</v>
      </c>
    </row>
    <row r="635" spans="5:45" ht="18" thickBot="1">
      <c r="E635" s="206">
        <v>30251</v>
      </c>
      <c r="F635" s="206">
        <v>30300</v>
      </c>
      <c r="G635" s="205">
        <v>6</v>
      </c>
      <c r="H635" s="205">
        <v>19</v>
      </c>
      <c r="I635" s="205">
        <v>27</v>
      </c>
      <c r="J635" s="205">
        <v>27</v>
      </c>
      <c r="M635">
        <f t="shared" si="89"/>
        <v>30276</v>
      </c>
      <c r="N635">
        <f t="shared" si="91"/>
        <v>8</v>
      </c>
      <c r="O635">
        <f t="shared" si="91"/>
        <v>54</v>
      </c>
      <c r="P635">
        <f t="shared" si="91"/>
        <v>98</v>
      </c>
      <c r="Q635">
        <f t="shared" si="91"/>
        <v>111</v>
      </c>
      <c r="AD635" t="b">
        <f t="shared" si="92"/>
        <v>0</v>
      </c>
      <c r="AE635" t="b">
        <f t="shared" si="92"/>
        <v>0</v>
      </c>
      <c r="AF635" t="b">
        <f t="shared" si="92"/>
        <v>0</v>
      </c>
      <c r="AG635" t="b">
        <f t="shared" si="92"/>
        <v>0</v>
      </c>
      <c r="AI635">
        <f t="shared" si="93"/>
        <v>2</v>
      </c>
      <c r="AJ635" s="96">
        <f t="shared" si="93"/>
        <v>35</v>
      </c>
      <c r="AK635" s="96">
        <f t="shared" si="93"/>
        <v>71</v>
      </c>
      <c r="AL635" s="96">
        <f t="shared" si="93"/>
        <v>84</v>
      </c>
      <c r="AS635">
        <f t="shared" si="94"/>
        <v>1.0782191992579997E-2</v>
      </c>
    </row>
    <row r="636" spans="5:45" ht="18" thickBot="1">
      <c r="E636" s="206">
        <v>30301</v>
      </c>
      <c r="F636" s="206">
        <v>30350</v>
      </c>
      <c r="G636" s="205">
        <v>6</v>
      </c>
      <c r="H636" s="205">
        <v>18</v>
      </c>
      <c r="I636" s="205">
        <v>25</v>
      </c>
      <c r="J636" s="205">
        <v>25</v>
      </c>
      <c r="M636">
        <f t="shared" si="89"/>
        <v>30326</v>
      </c>
      <c r="N636">
        <f t="shared" si="91"/>
        <v>8</v>
      </c>
      <c r="O636">
        <f t="shared" si="91"/>
        <v>50</v>
      </c>
      <c r="P636">
        <f t="shared" si="91"/>
        <v>91</v>
      </c>
      <c r="Q636">
        <f t="shared" si="91"/>
        <v>102</v>
      </c>
      <c r="AD636" t="b">
        <f t="shared" si="92"/>
        <v>0</v>
      </c>
      <c r="AE636" t="b">
        <f t="shared" si="92"/>
        <v>0</v>
      </c>
      <c r="AF636" t="b">
        <f t="shared" si="92"/>
        <v>0</v>
      </c>
      <c r="AG636" t="b">
        <f t="shared" si="92"/>
        <v>0</v>
      </c>
      <c r="AI636">
        <f t="shared" si="93"/>
        <v>2</v>
      </c>
      <c r="AJ636" s="96">
        <f t="shared" si="93"/>
        <v>32</v>
      </c>
      <c r="AK636" s="96">
        <f t="shared" si="93"/>
        <v>66</v>
      </c>
      <c r="AL636" s="96">
        <f t="shared" si="93"/>
        <v>77</v>
      </c>
      <c r="AS636">
        <f t="shared" si="94"/>
        <v>1.0761397824577645E-2</v>
      </c>
    </row>
    <row r="637" spans="5:45" ht="18" thickBot="1">
      <c r="E637" s="206">
        <v>30351</v>
      </c>
      <c r="F637" s="206">
        <v>30400</v>
      </c>
      <c r="G637" s="205">
        <v>6</v>
      </c>
      <c r="H637" s="205">
        <v>16</v>
      </c>
      <c r="I637" s="205">
        <v>23</v>
      </c>
      <c r="J637" s="205">
        <v>23</v>
      </c>
      <c r="M637">
        <f t="shared" si="89"/>
        <v>30376</v>
      </c>
      <c r="N637">
        <f t="shared" si="91"/>
        <v>7</v>
      </c>
      <c r="O637">
        <f t="shared" si="91"/>
        <v>46</v>
      </c>
      <c r="P637">
        <f t="shared" si="91"/>
        <v>84</v>
      </c>
      <c r="Q637">
        <f t="shared" si="91"/>
        <v>94</v>
      </c>
      <c r="AD637" t="b">
        <f t="shared" si="92"/>
        <v>0</v>
      </c>
      <c r="AE637" t="b">
        <f t="shared" si="92"/>
        <v>0</v>
      </c>
      <c r="AF637" t="b">
        <f t="shared" si="92"/>
        <v>0</v>
      </c>
      <c r="AG637" t="b">
        <f t="shared" si="92"/>
        <v>0</v>
      </c>
      <c r="AI637">
        <f t="shared" si="93"/>
        <v>1</v>
      </c>
      <c r="AJ637" s="96">
        <f t="shared" si="93"/>
        <v>30</v>
      </c>
      <c r="AK637" s="96">
        <f t="shared" si="93"/>
        <v>61</v>
      </c>
      <c r="AL637" s="96">
        <f t="shared" si="93"/>
        <v>71</v>
      </c>
      <c r="AS637">
        <f t="shared" si="94"/>
        <v>1.074068370803819E-2</v>
      </c>
    </row>
    <row r="638" spans="5:45" ht="18" thickBot="1">
      <c r="E638" s="206">
        <v>30401</v>
      </c>
      <c r="F638" s="206">
        <v>30450</v>
      </c>
      <c r="G638" s="205">
        <v>5</v>
      </c>
      <c r="H638" s="205">
        <v>15</v>
      </c>
      <c r="I638" s="205">
        <v>21</v>
      </c>
      <c r="J638" s="205">
        <v>21</v>
      </c>
      <c r="M638">
        <f t="shared" si="89"/>
        <v>30426</v>
      </c>
      <c r="N638">
        <f t="shared" si="91"/>
        <v>7</v>
      </c>
      <c r="O638">
        <f t="shared" si="91"/>
        <v>42</v>
      </c>
      <c r="P638">
        <f t="shared" si="91"/>
        <v>77</v>
      </c>
      <c r="Q638">
        <f t="shared" si="91"/>
        <v>86</v>
      </c>
      <c r="AD638" t="b">
        <f t="shared" si="92"/>
        <v>0</v>
      </c>
      <c r="AE638" t="b">
        <f t="shared" si="92"/>
        <v>0</v>
      </c>
      <c r="AF638" t="b">
        <f t="shared" si="92"/>
        <v>0</v>
      </c>
      <c r="AG638" t="b">
        <f t="shared" si="92"/>
        <v>0</v>
      </c>
      <c r="AI638">
        <f t="shared" si="93"/>
        <v>2</v>
      </c>
      <c r="AJ638" s="96">
        <f t="shared" si="93"/>
        <v>27</v>
      </c>
      <c r="AK638" s="96">
        <f t="shared" si="93"/>
        <v>56</v>
      </c>
      <c r="AL638" s="96">
        <f t="shared" si="93"/>
        <v>65</v>
      </c>
      <c r="AS638">
        <f t="shared" si="94"/>
        <v>1.0758472296933835E-2</v>
      </c>
    </row>
    <row r="639" spans="5:45" ht="18" thickBot="1">
      <c r="E639" s="206">
        <v>30451</v>
      </c>
      <c r="F639" s="206">
        <v>30500</v>
      </c>
      <c r="G639" s="205">
        <v>5</v>
      </c>
      <c r="H639" s="205">
        <v>13</v>
      </c>
      <c r="I639" s="205">
        <v>19</v>
      </c>
      <c r="J639" s="205">
        <v>18</v>
      </c>
      <c r="M639">
        <f t="shared" si="89"/>
        <v>30476</v>
      </c>
      <c r="N639">
        <f t="shared" si="91"/>
        <v>6</v>
      </c>
      <c r="O639">
        <f t="shared" si="91"/>
        <v>38</v>
      </c>
      <c r="P639">
        <f t="shared" si="91"/>
        <v>70</v>
      </c>
      <c r="Q639">
        <f t="shared" si="91"/>
        <v>78</v>
      </c>
      <c r="AD639" t="b">
        <f t="shared" si="92"/>
        <v>0</v>
      </c>
      <c r="AE639" t="b">
        <f t="shared" si="92"/>
        <v>0</v>
      </c>
      <c r="AF639" t="b">
        <f t="shared" si="92"/>
        <v>0</v>
      </c>
      <c r="AG639" t="b">
        <f t="shared" si="92"/>
        <v>0</v>
      </c>
      <c r="AI639">
        <f t="shared" si="93"/>
        <v>1</v>
      </c>
      <c r="AJ639" s="96">
        <f t="shared" si="93"/>
        <v>25</v>
      </c>
      <c r="AK639" s="96">
        <f t="shared" si="93"/>
        <v>51</v>
      </c>
      <c r="AL639" s="96">
        <f t="shared" si="93"/>
        <v>60</v>
      </c>
      <c r="AS639">
        <f t="shared" si="94"/>
        <v>1.0737843227488879E-2</v>
      </c>
    </row>
    <row r="640" spans="5:45" ht="18" thickBot="1">
      <c r="E640" s="206">
        <v>30501</v>
      </c>
      <c r="F640" s="206">
        <v>30550</v>
      </c>
      <c r="G640" s="205">
        <v>4</v>
      </c>
      <c r="H640" s="205">
        <v>12</v>
      </c>
      <c r="I640" s="205">
        <v>16</v>
      </c>
      <c r="J640" s="205">
        <v>16</v>
      </c>
      <c r="M640">
        <f t="shared" si="89"/>
        <v>30526</v>
      </c>
      <c r="N640">
        <f t="shared" si="91"/>
        <v>5</v>
      </c>
      <c r="O640">
        <f t="shared" si="91"/>
        <v>34</v>
      </c>
      <c r="P640">
        <f t="shared" si="91"/>
        <v>62</v>
      </c>
      <c r="Q640">
        <f t="shared" si="91"/>
        <v>70</v>
      </c>
      <c r="AD640" t="b">
        <f t="shared" si="92"/>
        <v>0</v>
      </c>
      <c r="AE640" t="b">
        <f t="shared" si="92"/>
        <v>0</v>
      </c>
      <c r="AF640" t="b">
        <f t="shared" si="92"/>
        <v>0</v>
      </c>
      <c r="AG640" t="b">
        <f t="shared" si="92"/>
        <v>0</v>
      </c>
      <c r="AI640">
        <f t="shared" si="93"/>
        <v>1</v>
      </c>
      <c r="AJ640" s="96">
        <f t="shared" si="93"/>
        <v>22</v>
      </c>
      <c r="AK640" s="96">
        <f t="shared" si="93"/>
        <v>46</v>
      </c>
      <c r="AL640" s="96">
        <f t="shared" si="93"/>
        <v>54</v>
      </c>
      <c r="AS640">
        <f t="shared" si="94"/>
        <v>1.0755569164816658E-2</v>
      </c>
    </row>
    <row r="641" spans="5:45" ht="18" thickBot="1">
      <c r="E641" s="206">
        <v>30551</v>
      </c>
      <c r="F641" s="206">
        <v>30600</v>
      </c>
      <c r="G641" s="205">
        <v>4</v>
      </c>
      <c r="H641" s="205">
        <v>10</v>
      </c>
      <c r="I641" s="205">
        <v>14</v>
      </c>
      <c r="J641" s="205">
        <v>14</v>
      </c>
      <c r="M641">
        <f t="shared" si="89"/>
        <v>30576</v>
      </c>
      <c r="N641">
        <f t="shared" si="91"/>
        <v>5</v>
      </c>
      <c r="O641">
        <f t="shared" si="91"/>
        <v>30</v>
      </c>
      <c r="P641">
        <f t="shared" si="91"/>
        <v>55</v>
      </c>
      <c r="Q641">
        <f t="shared" si="91"/>
        <v>62</v>
      </c>
      <c r="AD641" t="b">
        <f t="shared" si="92"/>
        <v>0</v>
      </c>
      <c r="AE641" t="b">
        <f t="shared" si="92"/>
        <v>0</v>
      </c>
      <c r="AF641" t="b">
        <f t="shared" si="92"/>
        <v>0</v>
      </c>
      <c r="AG641" t="b">
        <f t="shared" si="92"/>
        <v>0</v>
      </c>
      <c r="AI641">
        <f t="shared" si="93"/>
        <v>1</v>
      </c>
      <c r="AJ641" s="96">
        <f t="shared" si="93"/>
        <v>20</v>
      </c>
      <c r="AK641" s="96">
        <f t="shared" si="93"/>
        <v>41</v>
      </c>
      <c r="AL641" s="96">
        <f t="shared" si="93"/>
        <v>48</v>
      </c>
      <c r="AS641">
        <f t="shared" si="94"/>
        <v>1.0735024449877751E-2</v>
      </c>
    </row>
    <row r="642" spans="5:45" ht="18" thickBot="1">
      <c r="E642" s="206">
        <v>30601</v>
      </c>
      <c r="F642" s="206">
        <v>30650</v>
      </c>
      <c r="G642" s="205">
        <v>3</v>
      </c>
      <c r="H642" s="205">
        <v>9</v>
      </c>
      <c r="I642" s="205">
        <v>12</v>
      </c>
      <c r="J642" s="205">
        <v>12</v>
      </c>
      <c r="M642">
        <f t="shared" si="89"/>
        <v>30626</v>
      </c>
      <c r="N642">
        <f t="shared" si="91"/>
        <v>4</v>
      </c>
      <c r="O642">
        <f t="shared" si="91"/>
        <v>26</v>
      </c>
      <c r="P642">
        <f t="shared" si="91"/>
        <v>48</v>
      </c>
      <c r="Q642">
        <f t="shared" si="91"/>
        <v>54</v>
      </c>
      <c r="AD642" t="b">
        <f t="shared" si="92"/>
        <v>0</v>
      </c>
      <c r="AE642" t="b">
        <f t="shared" si="92"/>
        <v>0</v>
      </c>
      <c r="AF642" t="b">
        <f t="shared" si="92"/>
        <v>0</v>
      </c>
      <c r="AG642" t="b">
        <f t="shared" si="92"/>
        <v>0</v>
      </c>
      <c r="AI642">
        <f t="shared" si="93"/>
        <v>1</v>
      </c>
      <c r="AJ642" s="96">
        <f t="shared" si="93"/>
        <v>17</v>
      </c>
      <c r="AK642" s="96">
        <f t="shared" si="93"/>
        <v>36</v>
      </c>
      <c r="AL642" s="96">
        <f t="shared" si="93"/>
        <v>42</v>
      </c>
      <c r="AS642">
        <f t="shared" si="94"/>
        <v>1.0752688172043012E-2</v>
      </c>
    </row>
    <row r="643" spans="5:45" ht="18" thickBot="1">
      <c r="E643" s="206">
        <v>30651</v>
      </c>
      <c r="F643" s="206">
        <v>30700</v>
      </c>
      <c r="G643" s="205">
        <v>3</v>
      </c>
      <c r="H643" s="205">
        <v>7</v>
      </c>
      <c r="I643" s="205">
        <v>10</v>
      </c>
      <c r="J643" s="205">
        <v>10</v>
      </c>
      <c r="M643">
        <f t="shared" si="89"/>
        <v>30676</v>
      </c>
      <c r="N643">
        <f t="shared" si="91"/>
        <v>4</v>
      </c>
      <c r="O643">
        <f t="shared" si="91"/>
        <v>22</v>
      </c>
      <c r="P643">
        <f t="shared" si="91"/>
        <v>41</v>
      </c>
      <c r="Q643">
        <f t="shared" si="91"/>
        <v>46</v>
      </c>
      <c r="AD643" t="b">
        <f t="shared" si="92"/>
        <v>0</v>
      </c>
      <c r="AE643" t="b">
        <f t="shared" si="92"/>
        <v>0</v>
      </c>
      <c r="AF643" t="b">
        <f t="shared" si="92"/>
        <v>0</v>
      </c>
      <c r="AG643" t="b">
        <f t="shared" si="92"/>
        <v>0</v>
      </c>
      <c r="AI643">
        <f t="shared" si="93"/>
        <v>1</v>
      </c>
      <c r="AJ643" s="96">
        <f t="shared" si="93"/>
        <v>15</v>
      </c>
      <c r="AK643" s="96">
        <f t="shared" si="93"/>
        <v>31</v>
      </c>
      <c r="AL643" s="96">
        <f t="shared" si="93"/>
        <v>36</v>
      </c>
      <c r="AS643">
        <f t="shared" si="94"/>
        <v>1.0732227127416654E-2</v>
      </c>
    </row>
    <row r="644" spans="5:45" ht="18" thickBot="1">
      <c r="E644" s="206">
        <v>30701</v>
      </c>
      <c r="F644" s="206">
        <v>30750</v>
      </c>
      <c r="G644" s="205">
        <v>2</v>
      </c>
      <c r="H644" s="205">
        <v>6</v>
      </c>
      <c r="I644" s="205">
        <v>8</v>
      </c>
      <c r="J644" s="205">
        <v>8</v>
      </c>
      <c r="M644">
        <f t="shared" si="89"/>
        <v>30726</v>
      </c>
      <c r="N644">
        <f t="shared" si="91"/>
        <v>3</v>
      </c>
      <c r="O644">
        <f t="shared" si="91"/>
        <v>18</v>
      </c>
      <c r="P644">
        <f t="shared" si="91"/>
        <v>33</v>
      </c>
      <c r="Q644">
        <f t="shared" si="91"/>
        <v>37</v>
      </c>
      <c r="AD644" t="b">
        <f t="shared" si="92"/>
        <v>0</v>
      </c>
      <c r="AE644" t="b">
        <f t="shared" si="92"/>
        <v>0</v>
      </c>
      <c r="AF644" t="b">
        <f t="shared" si="92"/>
        <v>0</v>
      </c>
      <c r="AG644" t="b">
        <f t="shared" si="92"/>
        <v>0</v>
      </c>
      <c r="AI644">
        <f t="shared" si="93"/>
        <v>1</v>
      </c>
      <c r="AJ644" s="96">
        <f t="shared" si="93"/>
        <v>12</v>
      </c>
      <c r="AK644" s="96">
        <f t="shared" si="93"/>
        <v>25</v>
      </c>
      <c r="AL644" s="96">
        <f t="shared" si="93"/>
        <v>29</v>
      </c>
      <c r="AS644">
        <f t="shared" si="94"/>
        <v>1.0749829066322268E-2</v>
      </c>
    </row>
    <row r="645" spans="5:45" ht="18" thickBot="1">
      <c r="E645" s="206">
        <v>30751</v>
      </c>
      <c r="F645" s="206">
        <v>30800</v>
      </c>
      <c r="G645" s="205">
        <v>2</v>
      </c>
      <c r="H645" s="205">
        <v>4</v>
      </c>
      <c r="I645" s="205">
        <v>6</v>
      </c>
      <c r="J645" s="205">
        <v>6</v>
      </c>
      <c r="M645">
        <f t="shared" si="89"/>
        <v>30776</v>
      </c>
      <c r="N645">
        <f t="shared" si="91"/>
        <v>3</v>
      </c>
      <c r="O645">
        <f t="shared" si="91"/>
        <v>15</v>
      </c>
      <c r="P645">
        <f t="shared" si="91"/>
        <v>26</v>
      </c>
      <c r="Q645">
        <f t="shared" si="91"/>
        <v>29</v>
      </c>
      <c r="AD645" t="b">
        <f t="shared" si="92"/>
        <v>0</v>
      </c>
      <c r="AE645" t="b">
        <f t="shared" si="92"/>
        <v>0</v>
      </c>
      <c r="AF645" t="b">
        <f t="shared" si="92"/>
        <v>0</v>
      </c>
      <c r="AG645" t="b">
        <f t="shared" si="92"/>
        <v>0</v>
      </c>
      <c r="AI645">
        <f t="shared" si="93"/>
        <v>1</v>
      </c>
      <c r="AJ645" s="96">
        <f t="shared" si="93"/>
        <v>11</v>
      </c>
      <c r="AK645" s="96">
        <f t="shared" si="93"/>
        <v>20</v>
      </c>
      <c r="AL645" s="96">
        <f t="shared" si="93"/>
        <v>23</v>
      </c>
      <c r="AS645">
        <f t="shared" si="94"/>
        <v>1.072945101607522E-2</v>
      </c>
    </row>
    <row r="646" spans="5:45" ht="18" thickBot="1">
      <c r="E646" s="206">
        <v>30801</v>
      </c>
      <c r="F646" s="206">
        <v>30850</v>
      </c>
      <c r="G646" s="205">
        <v>1</v>
      </c>
      <c r="H646" s="205">
        <v>3</v>
      </c>
      <c r="I646" s="205">
        <v>4</v>
      </c>
      <c r="J646" s="205">
        <v>4</v>
      </c>
      <c r="M646">
        <f t="shared" si="89"/>
        <v>30826</v>
      </c>
      <c r="N646">
        <f t="shared" si="91"/>
        <v>2</v>
      </c>
      <c r="O646">
        <f t="shared" si="91"/>
        <v>11</v>
      </c>
      <c r="P646">
        <f t="shared" si="91"/>
        <v>19</v>
      </c>
      <c r="Q646">
        <f t="shared" si="91"/>
        <v>21</v>
      </c>
      <c r="AD646" t="b">
        <f t="shared" si="92"/>
        <v>0</v>
      </c>
      <c r="AE646" t="b">
        <f t="shared" si="92"/>
        <v>0</v>
      </c>
      <c r="AF646" t="b">
        <f t="shared" si="92"/>
        <v>0</v>
      </c>
      <c r="AG646" t="b">
        <f t="shared" si="92"/>
        <v>0</v>
      </c>
      <c r="AI646">
        <f t="shared" si="93"/>
        <v>1</v>
      </c>
      <c r="AJ646" s="96">
        <f t="shared" si="93"/>
        <v>8</v>
      </c>
      <c r="AK646" s="96">
        <f t="shared" si="93"/>
        <v>15</v>
      </c>
      <c r="AL646" s="96">
        <f t="shared" si="93"/>
        <v>17</v>
      </c>
      <c r="AS646">
        <f>-(G646-N$8)/(M646-N$7)</f>
        <v>1.0746991599182623E-2</v>
      </c>
    </row>
    <row r="647" spans="5:45" ht="18" thickBot="1">
      <c r="E647" s="206">
        <v>30851</v>
      </c>
      <c r="F647" s="206">
        <v>30900</v>
      </c>
      <c r="G647" s="205">
        <v>1</v>
      </c>
      <c r="H647" s="205">
        <v>1</v>
      </c>
      <c r="I647" s="205">
        <v>2</v>
      </c>
      <c r="J647" s="205">
        <v>1</v>
      </c>
      <c r="M647">
        <f t="shared" si="89"/>
        <v>30876</v>
      </c>
      <c r="N647">
        <f t="shared" si="91"/>
        <v>2</v>
      </c>
      <c r="O647">
        <f t="shared" si="91"/>
        <v>7</v>
      </c>
      <c r="P647">
        <f t="shared" si="91"/>
        <v>12</v>
      </c>
      <c r="Q647">
        <f t="shared" si="91"/>
        <v>13</v>
      </c>
      <c r="AD647" t="b">
        <f t="shared" si="92"/>
        <v>0</v>
      </c>
      <c r="AE647" t="b">
        <f t="shared" si="92"/>
        <v>0</v>
      </c>
      <c r="AF647" t="b">
        <f t="shared" si="92"/>
        <v>0</v>
      </c>
      <c r="AG647" t="b">
        <f t="shared" si="92"/>
        <v>0</v>
      </c>
      <c r="AI647">
        <f t="shared" si="93"/>
        <v>1</v>
      </c>
      <c r="AJ647" s="96">
        <f t="shared" si="93"/>
        <v>6</v>
      </c>
      <c r="AK647" s="96">
        <f t="shared" si="93"/>
        <v>10</v>
      </c>
      <c r="AL647" s="96">
        <f t="shared" si="93"/>
        <v>12</v>
      </c>
      <c r="AS647">
        <f t="shared" si="94"/>
        <v>1.0726695875509895E-2</v>
      </c>
    </row>
    <row r="648" spans="5:45" ht="17.5">
      <c r="E648" s="206">
        <v>30901</v>
      </c>
      <c r="F648" s="206">
        <v>30950</v>
      </c>
      <c r="G648" s="205">
        <v>1</v>
      </c>
      <c r="H648" s="205">
        <v>1</v>
      </c>
      <c r="I648" s="205">
        <v>1</v>
      </c>
      <c r="J648" s="205">
        <v>1</v>
      </c>
      <c r="M648">
        <f t="shared" si="89"/>
        <v>30926</v>
      </c>
      <c r="N648">
        <f t="shared" si="91"/>
        <v>1</v>
      </c>
      <c r="O648">
        <f t="shared" si="91"/>
        <v>3</v>
      </c>
      <c r="P648">
        <f t="shared" si="91"/>
        <v>4</v>
      </c>
      <c r="Q648">
        <f t="shared" si="91"/>
        <v>5</v>
      </c>
      <c r="AD648" t="b">
        <f t="shared" si="92"/>
        <v>1</v>
      </c>
      <c r="AE648" t="b">
        <f t="shared" si="92"/>
        <v>0</v>
      </c>
      <c r="AF648" t="b">
        <f t="shared" si="92"/>
        <v>0</v>
      </c>
      <c r="AG648" t="b">
        <f t="shared" si="92"/>
        <v>0</v>
      </c>
      <c r="AI648">
        <f t="shared" si="93"/>
        <v>0</v>
      </c>
      <c r="AJ648" s="96">
        <f t="shared" si="93"/>
        <v>2</v>
      </c>
      <c r="AK648" s="96">
        <f t="shared" si="93"/>
        <v>3</v>
      </c>
      <c r="AL648" s="96">
        <f t="shared" si="93"/>
        <v>4</v>
      </c>
      <c r="AS648">
        <f t="shared" si="94"/>
        <v>1.0706476664404736E-2</v>
      </c>
    </row>
    <row r="649" spans="5:45">
      <c r="AG649" t="s">
        <v>57</v>
      </c>
      <c r="AI649" t="s">
        <v>57</v>
      </c>
      <c r="AJ649" t="s">
        <v>57</v>
      </c>
      <c r="AK649" t="s">
        <v>57</v>
      </c>
      <c r="AL649" t="s">
        <v>57</v>
      </c>
    </row>
  </sheetData>
  <mergeCells count="7">
    <mergeCell ref="E26:F26"/>
    <mergeCell ref="G26:J26"/>
    <mergeCell ref="C10:C11"/>
    <mergeCell ref="D10:D11"/>
    <mergeCell ref="G10:G11"/>
    <mergeCell ref="H10:H11"/>
    <mergeCell ref="I10:I11"/>
  </mergeCells>
  <hyperlinks>
    <hyperlink ref="I10" r:id="rId1" location="Note2" display="https://www.ftb.ca.gov/about-ftb/newsroom/caleitc/eligibility-and-credit-information.html - Note2" xr:uid="{D2FE0032-163E-4DB2-A094-10F24A966F2E}"/>
    <hyperlink ref="H12" r:id="rId2" location="Note" display="https://www.ftb.ca.gov/about-ftb/newsroom/caleitc/eligibility-and-credit-information.html - Note" xr:uid="{73E05D30-3B6B-4FDD-9E52-D76CCD3172E3}"/>
  </hyperlinks>
  <pageMargins left="0.7" right="0.7" top="0.75" bottom="0.75" header="0.3" footer="0.3"/>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463D-9D53-456B-B42A-AED8BBFD064A}">
  <sheetPr codeName="Sheet8"/>
  <dimension ref="C1:P49"/>
  <sheetViews>
    <sheetView workbookViewId="0">
      <selection activeCell="S7" sqref="S7"/>
    </sheetView>
  </sheetViews>
  <sheetFormatPr defaultRowHeight="14.5"/>
  <cols>
    <col min="5" max="5" width="47.81640625" customWidth="1"/>
  </cols>
  <sheetData>
    <row r="1" spans="3:12">
      <c r="D1" t="s">
        <v>715</v>
      </c>
    </row>
    <row r="2" spans="3:12">
      <c r="D2" t="s">
        <v>716</v>
      </c>
    </row>
    <row r="3" spans="3:12">
      <c r="C3" s="4" t="s">
        <v>721</v>
      </c>
      <c r="D3">
        <v>1</v>
      </c>
      <c r="E3" t="s">
        <v>714</v>
      </c>
    </row>
    <row r="4" spans="3:12">
      <c r="C4" s="4" t="s">
        <v>719</v>
      </c>
      <c r="D4">
        <v>2</v>
      </c>
      <c r="E4" t="s">
        <v>698</v>
      </c>
      <c r="F4" s="2">
        <v>45000</v>
      </c>
    </row>
    <row r="5" spans="3:12">
      <c r="C5" s="4" t="s">
        <v>720</v>
      </c>
      <c r="D5">
        <v>3</v>
      </c>
      <c r="E5" t="s">
        <v>699</v>
      </c>
      <c r="F5" s="2">
        <f>MIN(F4,G5)</f>
        <v>8750</v>
      </c>
      <c r="G5">
        <v>8750</v>
      </c>
    </row>
    <row r="6" spans="3:12">
      <c r="C6" s="4" t="s">
        <v>717</v>
      </c>
      <c r="D6">
        <v>4</v>
      </c>
      <c r="E6" t="s">
        <v>700</v>
      </c>
      <c r="F6" s="2">
        <f>F5*G6</f>
        <v>350</v>
      </c>
      <c r="G6" s="45">
        <v>0.04</v>
      </c>
    </row>
    <row r="7" spans="3:12">
      <c r="C7" s="4" t="s">
        <v>722</v>
      </c>
      <c r="D7">
        <v>5</v>
      </c>
      <c r="E7" t="s">
        <v>702</v>
      </c>
      <c r="F7">
        <v>0</v>
      </c>
      <c r="I7" t="s">
        <v>702</v>
      </c>
      <c r="L7" t="s">
        <v>703</v>
      </c>
    </row>
    <row r="8" spans="3:12">
      <c r="C8" s="4" t="s">
        <v>723</v>
      </c>
      <c r="D8">
        <v>6</v>
      </c>
      <c r="E8" t="s">
        <v>704</v>
      </c>
      <c r="F8" s="2">
        <f>SUM(F6:F7)</f>
        <v>350</v>
      </c>
      <c r="I8">
        <v>1</v>
      </c>
      <c r="J8">
        <v>925</v>
      </c>
    </row>
    <row r="9" spans="3:12">
      <c r="C9" s="4">
        <v>1</v>
      </c>
      <c r="D9">
        <v>7</v>
      </c>
      <c r="E9" t="s">
        <v>701</v>
      </c>
      <c r="F9">
        <v>2</v>
      </c>
      <c r="I9">
        <v>2</v>
      </c>
      <c r="J9">
        <v>2100</v>
      </c>
    </row>
    <row r="10" spans="3:12">
      <c r="C10" s="4">
        <v>2</v>
      </c>
      <c r="D10">
        <v>8</v>
      </c>
      <c r="E10" t="s">
        <v>705</v>
      </c>
      <c r="F10">
        <f>G10*F9</f>
        <v>3500</v>
      </c>
      <c r="G10">
        <v>1750</v>
      </c>
      <c r="I10" t="s">
        <v>286</v>
      </c>
      <c r="J10">
        <v>2500</v>
      </c>
    </row>
    <row r="11" spans="3:12">
      <c r="C11" s="4" t="s">
        <v>286</v>
      </c>
      <c r="D11">
        <v>9</v>
      </c>
      <c r="E11" t="s">
        <v>706</v>
      </c>
      <c r="F11" s="2">
        <f>F8+F10</f>
        <v>3850</v>
      </c>
    </row>
    <row r="12" spans="3:12">
      <c r="C12" s="4" t="s">
        <v>728</v>
      </c>
      <c r="D12">
        <v>10</v>
      </c>
      <c r="E12" t="s">
        <v>707</v>
      </c>
      <c r="F12">
        <f>MAX(F3:F4)</f>
        <v>45000</v>
      </c>
    </row>
    <row r="13" spans="3:12">
      <c r="C13" s="4" t="s">
        <v>724</v>
      </c>
      <c r="D13">
        <v>11</v>
      </c>
      <c r="E13" t="s">
        <v>708</v>
      </c>
      <c r="F13">
        <f>K13</f>
        <v>29500</v>
      </c>
      <c r="H13" t="s">
        <v>128</v>
      </c>
      <c r="I13">
        <v>35000</v>
      </c>
      <c r="J13" t="s">
        <v>709</v>
      </c>
      <c r="K13">
        <v>29500</v>
      </c>
    </row>
    <row r="14" spans="3:12">
      <c r="C14" s="4" t="s">
        <v>725</v>
      </c>
      <c r="D14">
        <v>12</v>
      </c>
      <c r="E14" t="s">
        <v>710</v>
      </c>
      <c r="F14">
        <f>F12-F13</f>
        <v>15500</v>
      </c>
    </row>
    <row r="15" spans="3:12">
      <c r="C15" s="4" t="s">
        <v>726</v>
      </c>
      <c r="D15">
        <v>13</v>
      </c>
      <c r="E15" t="s">
        <v>711</v>
      </c>
      <c r="F15" s="45">
        <f>H15</f>
        <v>0.12</v>
      </c>
      <c r="G15" s="45">
        <v>0.09</v>
      </c>
      <c r="H15" s="45">
        <v>0.12</v>
      </c>
    </row>
    <row r="16" spans="3:12">
      <c r="C16" s="4" t="s">
        <v>727</v>
      </c>
      <c r="D16">
        <v>14</v>
      </c>
      <c r="E16" t="s">
        <v>712</v>
      </c>
      <c r="F16">
        <f>F15*F14</f>
        <v>1860</v>
      </c>
    </row>
    <row r="17" spans="3:10">
      <c r="C17" s="4" t="s">
        <v>729</v>
      </c>
      <c r="D17">
        <v>15</v>
      </c>
      <c r="E17" t="s">
        <v>713</v>
      </c>
      <c r="F17" s="2">
        <f>MAX(F11-F16,0)</f>
        <v>1990</v>
      </c>
    </row>
    <row r="18" spans="3:10">
      <c r="C18" s="4" t="s">
        <v>730</v>
      </c>
    </row>
    <row r="19" spans="3:10">
      <c r="C19" s="4" t="s">
        <v>128</v>
      </c>
    </row>
    <row r="20" spans="3:10">
      <c r="C20" s="4" t="s">
        <v>718</v>
      </c>
    </row>
    <row r="21" spans="3:10">
      <c r="C21" s="4" t="s">
        <v>731</v>
      </c>
    </row>
    <row r="22" spans="3:10">
      <c r="C22" s="4" t="s">
        <v>736</v>
      </c>
    </row>
    <row r="23" spans="3:10">
      <c r="C23" s="4" t="s">
        <v>732</v>
      </c>
    </row>
    <row r="24" spans="3:10">
      <c r="C24" s="4" t="s">
        <v>733</v>
      </c>
    </row>
    <row r="25" spans="3:10">
      <c r="C25" s="4" t="s">
        <v>734</v>
      </c>
      <c r="E25" s="4" t="s">
        <v>721</v>
      </c>
      <c r="F25" s="209">
        <v>15250</v>
      </c>
      <c r="G25" s="209">
        <v>45000</v>
      </c>
      <c r="H25" s="209">
        <v>25000</v>
      </c>
      <c r="I25" s="209">
        <v>35000</v>
      </c>
      <c r="J25" s="209">
        <v>55000</v>
      </c>
    </row>
    <row r="26" spans="3:10">
      <c r="C26" s="4" t="s">
        <v>735</v>
      </c>
      <c r="E26" s="4" t="s">
        <v>719</v>
      </c>
      <c r="F26" s="223">
        <v>8750</v>
      </c>
      <c r="G26" s="223">
        <v>8750</v>
      </c>
      <c r="H26" s="223">
        <v>8750</v>
      </c>
      <c r="I26" s="223">
        <v>8750</v>
      </c>
      <c r="J26" s="223">
        <v>8750</v>
      </c>
    </row>
    <row r="27" spans="3:10">
      <c r="C27" s="4" t="s">
        <v>713</v>
      </c>
      <c r="E27" s="4" t="s">
        <v>720</v>
      </c>
      <c r="F27" s="221">
        <f>MIN(F25:F26)</f>
        <v>8750</v>
      </c>
      <c r="G27" s="221">
        <f>MIN(G25:G26)</f>
        <v>8750</v>
      </c>
      <c r="H27" s="221">
        <f>MIN(H25:H26)</f>
        <v>8750</v>
      </c>
      <c r="I27" s="221">
        <f>MIN(I25:I26)</f>
        <v>8750</v>
      </c>
      <c r="J27" s="221">
        <f>MIN(J25:J26)</f>
        <v>8750</v>
      </c>
    </row>
    <row r="28" spans="3:10">
      <c r="E28" s="4" t="s">
        <v>717</v>
      </c>
      <c r="F28" s="222">
        <v>0.04</v>
      </c>
      <c r="G28" s="222">
        <v>0.04</v>
      </c>
      <c r="H28" s="222">
        <v>0.04</v>
      </c>
      <c r="I28" s="222">
        <v>0.04</v>
      </c>
      <c r="J28" s="222">
        <v>0.04</v>
      </c>
    </row>
    <row r="29" spans="3:10">
      <c r="E29" s="4" t="s">
        <v>722</v>
      </c>
      <c r="F29" s="221">
        <f>F28*F27</f>
        <v>350</v>
      </c>
      <c r="G29" s="221">
        <f>G28*G27</f>
        <v>350</v>
      </c>
      <c r="H29" s="221">
        <f>H28*H27</f>
        <v>350</v>
      </c>
      <c r="I29" s="221">
        <f>I28*I27</f>
        <v>350</v>
      </c>
      <c r="J29" s="221">
        <f>J28*J27</f>
        <v>350</v>
      </c>
    </row>
    <row r="30" spans="3:10">
      <c r="E30" s="4" t="s">
        <v>723</v>
      </c>
      <c r="F30" s="209">
        <v>0</v>
      </c>
      <c r="G30" s="209">
        <v>0</v>
      </c>
      <c r="H30" s="209">
        <v>0</v>
      </c>
      <c r="I30" s="209">
        <v>0</v>
      </c>
      <c r="J30" s="209">
        <v>0</v>
      </c>
    </row>
    <row r="31" spans="3:10">
      <c r="E31" s="4">
        <v>1</v>
      </c>
      <c r="F31" s="220">
        <v>925</v>
      </c>
      <c r="G31" s="220">
        <v>925</v>
      </c>
      <c r="H31" s="220">
        <v>925</v>
      </c>
      <c r="I31" s="220">
        <v>925</v>
      </c>
      <c r="J31" s="220">
        <v>925</v>
      </c>
    </row>
    <row r="32" spans="3:10">
      <c r="E32" s="4">
        <v>2</v>
      </c>
      <c r="F32" s="220">
        <v>2100</v>
      </c>
      <c r="G32" s="220">
        <v>2100</v>
      </c>
      <c r="H32" s="220">
        <v>2100</v>
      </c>
      <c r="I32" s="220">
        <v>2100</v>
      </c>
      <c r="J32" s="220">
        <v>2100</v>
      </c>
    </row>
    <row r="33" spans="5:16">
      <c r="E33" s="4" t="s">
        <v>286</v>
      </c>
      <c r="F33" s="220">
        <v>2500</v>
      </c>
      <c r="G33" s="220">
        <v>2500</v>
      </c>
      <c r="H33" s="220">
        <v>2500</v>
      </c>
      <c r="I33" s="220">
        <v>2500</v>
      </c>
      <c r="J33" s="220">
        <v>2500</v>
      </c>
    </row>
    <row r="34" spans="5:16">
      <c r="E34" s="4" t="s">
        <v>728</v>
      </c>
      <c r="F34" s="221">
        <f>F30+F29</f>
        <v>350</v>
      </c>
      <c r="G34" s="221">
        <f>G30+G29</f>
        <v>350</v>
      </c>
      <c r="H34" s="221">
        <f>H30+H29</f>
        <v>350</v>
      </c>
      <c r="I34" s="221">
        <f>I30+I29</f>
        <v>350</v>
      </c>
      <c r="J34" s="221">
        <f>J30+J29</f>
        <v>350</v>
      </c>
    </row>
    <row r="35" spans="5:16">
      <c r="E35" s="4" t="s">
        <v>724</v>
      </c>
      <c r="F35" s="209">
        <v>2</v>
      </c>
      <c r="G35" s="209">
        <v>2</v>
      </c>
      <c r="H35" s="209">
        <v>2</v>
      </c>
      <c r="I35" s="209">
        <v>2</v>
      </c>
      <c r="J35" s="209">
        <v>2</v>
      </c>
    </row>
    <row r="36" spans="5:16">
      <c r="E36" s="4" t="s">
        <v>725</v>
      </c>
      <c r="F36" s="221">
        <v>1750</v>
      </c>
      <c r="G36" s="221">
        <v>1750</v>
      </c>
      <c r="H36" s="221">
        <v>1750</v>
      </c>
      <c r="I36" s="221">
        <v>1750</v>
      </c>
      <c r="J36" s="221">
        <v>1750</v>
      </c>
    </row>
    <row r="37" spans="5:16">
      <c r="E37" s="4" t="s">
        <v>726</v>
      </c>
      <c r="F37" s="221">
        <f>F36*F35</f>
        <v>3500</v>
      </c>
      <c r="G37" s="221">
        <f>G36*G35</f>
        <v>3500</v>
      </c>
      <c r="H37" s="221">
        <f>H36*H35</f>
        <v>3500</v>
      </c>
      <c r="I37" s="221">
        <f>I36*I35</f>
        <v>3500</v>
      </c>
      <c r="J37" s="221">
        <f>J36*J35</f>
        <v>3500</v>
      </c>
    </row>
    <row r="38" spans="5:16">
      <c r="E38" s="4" t="s">
        <v>727</v>
      </c>
      <c r="F38" s="221">
        <f>F37+F34</f>
        <v>3850</v>
      </c>
      <c r="G38" s="221">
        <f>G37+G34</f>
        <v>3850</v>
      </c>
      <c r="H38" s="221">
        <f>H37+H34</f>
        <v>3850</v>
      </c>
      <c r="I38" s="221">
        <f>I37+I34</f>
        <v>3850</v>
      </c>
      <c r="J38" s="221">
        <f>J37+J34</f>
        <v>3850</v>
      </c>
    </row>
    <row r="39" spans="5:16">
      <c r="E39" s="4" t="s">
        <v>729</v>
      </c>
      <c r="F39" s="221">
        <f>MAX(F25:F26)</f>
        <v>15250</v>
      </c>
      <c r="G39" s="221">
        <f>MAX(G25:G26)</f>
        <v>45000</v>
      </c>
      <c r="H39" s="221">
        <f>MAX(H25:H26)</f>
        <v>25000</v>
      </c>
      <c r="I39" s="221">
        <f>MAX(I25:I26)</f>
        <v>35000</v>
      </c>
      <c r="J39" s="221">
        <f>MAX(J25:J26)</f>
        <v>55000</v>
      </c>
    </row>
    <row r="40" spans="5:16">
      <c r="E40" s="4" t="s">
        <v>730</v>
      </c>
      <c r="F40" s="209">
        <f>F42</f>
        <v>29500</v>
      </c>
      <c r="G40" s="209">
        <f>G42</f>
        <v>29500</v>
      </c>
      <c r="H40" s="209">
        <f>H42</f>
        <v>29500</v>
      </c>
      <c r="I40" s="209">
        <f>I42</f>
        <v>29500</v>
      </c>
      <c r="J40" s="209">
        <f>J42</f>
        <v>29500</v>
      </c>
      <c r="L40" s="209">
        <f>IF(F25-F40&lt;0,F38,F38-(F25-F40)*F45)</f>
        <v>3850</v>
      </c>
      <c r="M40" s="209">
        <f>IF(G25-G40&lt;0,G38,G38-(G25-G40)*G45)</f>
        <v>1990</v>
      </c>
      <c r="N40" s="209">
        <f>IF(H25-H40&lt;0,H38,H38-(H25-H40)*H45)</f>
        <v>3850</v>
      </c>
      <c r="O40" s="209">
        <f>IF(I25-I40&lt;0,I38,I38-(I25-I40)*I45)</f>
        <v>3190</v>
      </c>
      <c r="P40" s="209">
        <f>IF(J25-J40&lt;0,J38,J38-(J25-J40)*J45)</f>
        <v>790</v>
      </c>
    </row>
    <row r="41" spans="5:16">
      <c r="E41" s="4" t="s">
        <v>128</v>
      </c>
      <c r="F41" s="220">
        <v>35000</v>
      </c>
      <c r="G41" s="220">
        <v>35000</v>
      </c>
      <c r="H41" s="220">
        <v>35000</v>
      </c>
      <c r="I41" s="220">
        <v>35000</v>
      </c>
      <c r="J41" s="220">
        <v>35000</v>
      </c>
    </row>
    <row r="42" spans="5:16">
      <c r="E42" s="4" t="s">
        <v>718</v>
      </c>
      <c r="F42" s="220">
        <v>29500</v>
      </c>
      <c r="G42" s="220">
        <v>29500</v>
      </c>
      <c r="H42" s="220">
        <v>29500</v>
      </c>
      <c r="I42" s="220">
        <v>29500</v>
      </c>
      <c r="J42" s="220">
        <v>29500</v>
      </c>
    </row>
    <row r="43" spans="5:16">
      <c r="E43" s="4" t="s">
        <v>740</v>
      </c>
      <c r="F43" s="209">
        <f>F39-F42</f>
        <v>-14250</v>
      </c>
      <c r="G43" s="209">
        <f>G39-G42</f>
        <v>15500</v>
      </c>
      <c r="H43" s="209">
        <f>H39-H42</f>
        <v>-4500</v>
      </c>
      <c r="I43" s="209">
        <f>I39-I42</f>
        <v>5500</v>
      </c>
      <c r="J43" s="209">
        <f>J39-J42</f>
        <v>25500</v>
      </c>
    </row>
    <row r="44" spans="5:16">
      <c r="E44" s="4" t="s">
        <v>736</v>
      </c>
    </row>
    <row r="45" spans="5:16">
      <c r="E45" s="4" t="s">
        <v>732</v>
      </c>
      <c r="F45" s="211">
        <v>0.12</v>
      </c>
      <c r="G45" s="211">
        <v>0.12</v>
      </c>
      <c r="H45" s="211">
        <v>0.12</v>
      </c>
      <c r="I45" s="211">
        <v>0.12</v>
      </c>
      <c r="J45" s="211">
        <v>0.12</v>
      </c>
    </row>
    <row r="46" spans="5:16">
      <c r="E46" s="4" t="s">
        <v>733</v>
      </c>
      <c r="F46" s="219">
        <v>0.09</v>
      </c>
      <c r="G46" s="219">
        <v>0.09</v>
      </c>
      <c r="H46" s="219">
        <v>0.09</v>
      </c>
      <c r="I46" s="219">
        <v>0.09</v>
      </c>
      <c r="J46" s="219">
        <v>0.09</v>
      </c>
    </row>
    <row r="47" spans="5:16">
      <c r="E47" s="4" t="s">
        <v>734</v>
      </c>
      <c r="F47" s="219">
        <v>0.12</v>
      </c>
      <c r="G47" s="219">
        <v>0.12</v>
      </c>
      <c r="H47" s="219">
        <v>0.12</v>
      </c>
      <c r="I47" s="219">
        <v>0.12</v>
      </c>
      <c r="J47" s="219">
        <v>0.12</v>
      </c>
    </row>
    <row r="48" spans="5:16">
      <c r="E48" s="4" t="s">
        <v>735</v>
      </c>
      <c r="F48" s="209" t="str">
        <f>IF(F43&lt;0,"",F45*F43)</f>
        <v/>
      </c>
      <c r="G48" s="209">
        <f>IF(G43&lt;0,"",G45*G43)</f>
        <v>1860</v>
      </c>
      <c r="H48" s="209" t="str">
        <f>IF(H43&lt;0,"",H45*H43)</f>
        <v/>
      </c>
      <c r="I48" s="209">
        <f>IF(I43&lt;0,"",I45*I43)</f>
        <v>660</v>
      </c>
      <c r="J48" s="209">
        <f>IF(J43&lt;0,"",J45*J43)</f>
        <v>3060</v>
      </c>
    </row>
    <row r="49" spans="5:10">
      <c r="E49" s="4" t="s">
        <v>765</v>
      </c>
      <c r="F49" s="209">
        <f>IF(F43&lt;0,F38,F38-F48)</f>
        <v>3850</v>
      </c>
      <c r="G49" s="209">
        <f>IF(G43&lt;0,G38,G38-G48)</f>
        <v>1990</v>
      </c>
      <c r="H49" s="209">
        <f>IF(H43&lt;0,H38,H38-H48)</f>
        <v>3850</v>
      </c>
      <c r="I49" s="209">
        <f>IF(I43&lt;0,I38,I38-I48)</f>
        <v>3190</v>
      </c>
      <c r="J49" s="209">
        <f>IF(J43&lt;0,J38,J38-J48)</f>
        <v>790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8E26-AD31-4199-856A-37D1FB918F4D}">
  <sheetPr codeName="Sheet9"/>
  <dimension ref="A1:C34"/>
  <sheetViews>
    <sheetView workbookViewId="0">
      <selection activeCell="C3" sqref="C3"/>
    </sheetView>
  </sheetViews>
  <sheetFormatPr defaultColWidth="9.1796875" defaultRowHeight="14.5"/>
  <cols>
    <col min="1" max="1" width="33.7265625" style="230" customWidth="1"/>
    <col min="2" max="2" width="39.1796875" style="230" customWidth="1"/>
    <col min="3" max="3" width="52.7265625" style="230" customWidth="1"/>
    <col min="4" max="16384" width="9.1796875" style="230"/>
  </cols>
  <sheetData>
    <row r="1" spans="1:3">
      <c r="A1" s="229" t="s">
        <v>806</v>
      </c>
      <c r="C1" s="230">
        <f>COUNTA(C4:C34)</f>
        <v>31</v>
      </c>
    </row>
    <row r="2" spans="1:3">
      <c r="A2" s="250" t="s">
        <v>807</v>
      </c>
      <c r="B2" s="251"/>
      <c r="C2" s="251"/>
    </row>
    <row r="3" spans="1:3">
      <c r="A3" s="229" t="s">
        <v>808</v>
      </c>
      <c r="B3" s="229" t="s">
        <v>809</v>
      </c>
      <c r="C3" s="229" t="s">
        <v>810</v>
      </c>
    </row>
    <row r="4" spans="1:3">
      <c r="A4" s="230" t="s">
        <v>1</v>
      </c>
      <c r="B4" s="230" t="s">
        <v>2</v>
      </c>
      <c r="C4" s="230" t="s">
        <v>0</v>
      </c>
    </row>
    <row r="5" spans="1:3">
      <c r="A5" s="230" t="s">
        <v>8</v>
      </c>
      <c r="B5" s="230" t="s">
        <v>5</v>
      </c>
      <c r="C5" s="230" t="s">
        <v>3</v>
      </c>
    </row>
    <row r="6" spans="1:3">
      <c r="A6" s="230" t="s">
        <v>27</v>
      </c>
      <c r="B6" s="230" t="s">
        <v>11</v>
      </c>
      <c r="C6" s="230" t="s">
        <v>4</v>
      </c>
    </row>
    <row r="7" spans="1:3">
      <c r="A7" s="230" t="s">
        <v>40</v>
      </c>
      <c r="B7" s="230" t="s">
        <v>12</v>
      </c>
      <c r="C7" s="230" t="s">
        <v>6</v>
      </c>
    </row>
    <row r="8" spans="1:3">
      <c r="A8" s="230" t="s">
        <v>41</v>
      </c>
      <c r="B8" s="230" t="s">
        <v>13</v>
      </c>
      <c r="C8" s="230" t="s">
        <v>7</v>
      </c>
    </row>
    <row r="9" spans="1:3">
      <c r="A9" s="230" t="s">
        <v>42</v>
      </c>
      <c r="B9" s="230" t="s">
        <v>16</v>
      </c>
      <c r="C9" s="230" t="s">
        <v>9</v>
      </c>
    </row>
    <row r="10" spans="1:3">
      <c r="A10" s="230" t="s">
        <v>49</v>
      </c>
      <c r="B10" s="230" t="s">
        <v>21</v>
      </c>
      <c r="C10" s="230" t="s">
        <v>10</v>
      </c>
    </row>
    <row r="11" spans="1:3">
      <c r="B11" s="230" t="s">
        <v>23</v>
      </c>
      <c r="C11" s="230" t="s">
        <v>14</v>
      </c>
    </row>
    <row r="12" spans="1:3">
      <c r="B12" s="230" t="s">
        <v>811</v>
      </c>
      <c r="C12" s="230" t="s">
        <v>15</v>
      </c>
    </row>
    <row r="13" spans="1:3">
      <c r="B13" s="230" t="s">
        <v>32</v>
      </c>
      <c r="C13" s="230" t="s">
        <v>17</v>
      </c>
    </row>
    <row r="14" spans="1:3">
      <c r="B14" s="230" t="s">
        <v>37</v>
      </c>
      <c r="C14" s="230" t="s">
        <v>18</v>
      </c>
    </row>
    <row r="15" spans="1:3">
      <c r="B15" s="230" t="s">
        <v>43</v>
      </c>
      <c r="C15" s="230" t="s">
        <v>19</v>
      </c>
    </row>
    <row r="16" spans="1:3">
      <c r="B16" s="230" t="s">
        <v>812</v>
      </c>
      <c r="C16" s="230" t="s">
        <v>20</v>
      </c>
    </row>
    <row r="17" spans="3:3">
      <c r="C17" s="230" t="s">
        <v>22</v>
      </c>
    </row>
    <row r="18" spans="3:3">
      <c r="C18" s="230" t="s">
        <v>24</v>
      </c>
    </row>
    <row r="19" spans="3:3">
      <c r="C19" s="230" t="s">
        <v>25</v>
      </c>
    </row>
    <row r="20" spans="3:3">
      <c r="C20" s="230" t="s">
        <v>26</v>
      </c>
    </row>
    <row r="21" spans="3:3">
      <c r="C21" s="230" t="s">
        <v>29</v>
      </c>
    </row>
    <row r="22" spans="3:3">
      <c r="C22" s="230" t="s">
        <v>30</v>
      </c>
    </row>
    <row r="23" spans="3:3">
      <c r="C23" s="230" t="s">
        <v>31</v>
      </c>
    </row>
    <row r="24" spans="3:3">
      <c r="C24" s="230" t="s">
        <v>33</v>
      </c>
    </row>
    <row r="25" spans="3:3">
      <c r="C25" s="230" t="s">
        <v>34</v>
      </c>
    </row>
    <row r="26" spans="3:3">
      <c r="C26" s="230" t="s">
        <v>35</v>
      </c>
    </row>
    <row r="27" spans="3:3">
      <c r="C27" s="230" t="s">
        <v>36</v>
      </c>
    </row>
    <row r="28" spans="3:3">
      <c r="C28" s="230" t="s">
        <v>38</v>
      </c>
    </row>
    <row r="29" spans="3:3">
      <c r="C29" s="230" t="s">
        <v>39</v>
      </c>
    </row>
    <row r="30" spans="3:3">
      <c r="C30" s="230" t="s">
        <v>44</v>
      </c>
    </row>
    <row r="31" spans="3:3">
      <c r="C31" s="230" t="s">
        <v>45</v>
      </c>
    </row>
    <row r="32" spans="3:3">
      <c r="C32" s="230" t="s">
        <v>47</v>
      </c>
    </row>
    <row r="33" spans="3:3">
      <c r="C33" s="230" t="s">
        <v>48</v>
      </c>
    </row>
    <row r="34" spans="3:3">
      <c r="C34" s="230" t="s">
        <v>813</v>
      </c>
    </row>
  </sheetData>
  <mergeCells count="1">
    <mergeCell ref="A2:C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835F-379A-40E0-99CA-12B190316D92}">
  <sheetPr codeName="Sheet13"/>
  <dimension ref="A1:Q302"/>
  <sheetViews>
    <sheetView workbookViewId="0">
      <selection activeCell="B19" sqref="B19"/>
    </sheetView>
  </sheetViews>
  <sheetFormatPr defaultRowHeight="14.5"/>
  <cols>
    <col min="3" max="4" width="21.7265625" customWidth="1"/>
    <col min="5" max="5" width="10" bestFit="1" customWidth="1"/>
    <col min="6" max="6" width="6.81640625" customWidth="1"/>
    <col min="7" max="7" width="14.81640625" bestFit="1" customWidth="1"/>
    <col min="8" max="8" width="10" bestFit="1" customWidth="1"/>
    <col min="9" max="9" width="13.26953125" customWidth="1"/>
    <col min="10" max="10" width="14.81640625" bestFit="1" customWidth="1"/>
    <col min="11" max="14" width="11.1796875" bestFit="1" customWidth="1"/>
    <col min="15" max="15" width="14" customWidth="1"/>
  </cols>
  <sheetData>
    <row r="1" spans="1:17">
      <c r="A1" s="229" t="s">
        <v>806</v>
      </c>
    </row>
    <row r="2" spans="1:17">
      <c r="A2" t="s">
        <v>780</v>
      </c>
    </row>
    <row r="3" spans="1:17">
      <c r="B3" t="s">
        <v>814</v>
      </c>
    </row>
    <row r="4" spans="1:17">
      <c r="B4" t="s">
        <v>815</v>
      </c>
    </row>
    <row r="6" spans="1:17" ht="58">
      <c r="C6" s="231" t="s">
        <v>365</v>
      </c>
      <c r="D6" s="231"/>
      <c r="E6" s="231" t="s">
        <v>816</v>
      </c>
      <c r="F6" s="231"/>
      <c r="G6" s="231" t="s">
        <v>817</v>
      </c>
      <c r="H6" s="231" t="s">
        <v>818</v>
      </c>
      <c r="I6" s="231"/>
      <c r="J6" s="231" t="s">
        <v>819</v>
      </c>
      <c r="K6" s="231" t="s">
        <v>820</v>
      </c>
      <c r="L6" s="231" t="s">
        <v>821</v>
      </c>
      <c r="M6" s="231" t="s">
        <v>822</v>
      </c>
      <c r="N6" s="231" t="s">
        <v>823</v>
      </c>
      <c r="O6" s="231" t="s">
        <v>824</v>
      </c>
    </row>
    <row r="7" spans="1:17">
      <c r="C7" s="232" t="s">
        <v>825</v>
      </c>
      <c r="D7" s="232"/>
      <c r="E7" s="233">
        <v>0.02</v>
      </c>
      <c r="F7" s="232" t="s">
        <v>826</v>
      </c>
      <c r="G7" s="234">
        <v>0</v>
      </c>
      <c r="H7" s="233">
        <v>0.02</v>
      </c>
      <c r="I7" s="232" t="s">
        <v>826</v>
      </c>
      <c r="J7" s="234">
        <v>0</v>
      </c>
      <c r="K7" s="234">
        <v>3000</v>
      </c>
      <c r="L7" s="234">
        <v>8500</v>
      </c>
      <c r="M7" s="234">
        <v>1500</v>
      </c>
      <c r="N7" s="234">
        <v>3000</v>
      </c>
      <c r="O7" s="234">
        <v>1000</v>
      </c>
    </row>
    <row r="8" spans="1:17">
      <c r="C8" s="235" t="s">
        <v>0</v>
      </c>
      <c r="D8" s="235"/>
      <c r="E8" s="236">
        <v>0.04</v>
      </c>
      <c r="F8" s="235" t="s">
        <v>826</v>
      </c>
      <c r="G8" s="237">
        <v>500</v>
      </c>
      <c r="H8" s="236">
        <v>0.04</v>
      </c>
      <c r="I8" s="235" t="s">
        <v>826</v>
      </c>
      <c r="J8" s="237">
        <v>1000</v>
      </c>
      <c r="K8" s="237"/>
      <c r="L8" s="237"/>
      <c r="M8" s="237"/>
      <c r="N8" s="237"/>
      <c r="O8" s="237"/>
    </row>
    <row r="9" spans="1:17">
      <c r="C9" s="235" t="s">
        <v>0</v>
      </c>
      <c r="D9" s="235"/>
      <c r="E9" s="236">
        <v>0.05</v>
      </c>
      <c r="F9" s="235" t="s">
        <v>826</v>
      </c>
      <c r="G9" s="237">
        <v>3000</v>
      </c>
      <c r="H9" s="236">
        <v>0.05</v>
      </c>
      <c r="I9" s="235" t="s">
        <v>826</v>
      </c>
      <c r="J9" s="237">
        <v>6000</v>
      </c>
      <c r="K9" s="235"/>
      <c r="L9" s="235"/>
      <c r="M9" s="235"/>
      <c r="N9" s="235"/>
      <c r="O9" s="235"/>
    </row>
    <row r="10" spans="1:17">
      <c r="C10" s="235" t="s">
        <v>1</v>
      </c>
      <c r="D10" s="235"/>
      <c r="E10" s="236" t="s">
        <v>827</v>
      </c>
      <c r="F10" s="235"/>
      <c r="G10" s="237"/>
      <c r="H10" s="236" t="s">
        <v>827</v>
      </c>
      <c r="I10" s="235"/>
      <c r="J10" s="237"/>
      <c r="K10" s="235" t="s">
        <v>828</v>
      </c>
      <c r="L10" s="235" t="s">
        <v>828</v>
      </c>
      <c r="M10" s="235" t="s">
        <v>828</v>
      </c>
      <c r="N10" s="235" t="s">
        <v>828</v>
      </c>
      <c r="O10" s="235" t="s">
        <v>828</v>
      </c>
    </row>
    <row r="11" spans="1:17">
      <c r="C11" s="235" t="s">
        <v>829</v>
      </c>
      <c r="D11" s="235"/>
      <c r="E11" s="236">
        <v>2.5000000000000001E-2</v>
      </c>
      <c r="F11" s="235" t="s">
        <v>826</v>
      </c>
      <c r="G11" s="237">
        <v>0</v>
      </c>
      <c r="H11" s="236">
        <v>2.5000000000000001E-2</v>
      </c>
      <c r="I11" s="235" t="s">
        <v>826</v>
      </c>
      <c r="J11" s="237">
        <v>0</v>
      </c>
      <c r="K11" s="237">
        <v>13850</v>
      </c>
      <c r="L11" s="237">
        <v>27700</v>
      </c>
      <c r="M11" s="235" t="s">
        <v>828</v>
      </c>
      <c r="N11" s="235" t="s">
        <v>828</v>
      </c>
      <c r="O11" s="235" t="s">
        <v>830</v>
      </c>
      <c r="Q11" s="238" t="s">
        <v>831</v>
      </c>
    </row>
    <row r="12" spans="1:17">
      <c r="C12" s="235" t="s">
        <v>832</v>
      </c>
      <c r="D12" s="235"/>
      <c r="E12" s="236">
        <v>0.02</v>
      </c>
      <c r="F12" s="235" t="s">
        <v>826</v>
      </c>
      <c r="G12" s="237">
        <v>0</v>
      </c>
      <c r="H12" s="236">
        <v>0.02</v>
      </c>
      <c r="I12" s="235" t="s">
        <v>826</v>
      </c>
      <c r="J12" s="237">
        <v>0</v>
      </c>
      <c r="K12" s="237">
        <v>2270</v>
      </c>
      <c r="L12" s="237">
        <v>4540</v>
      </c>
      <c r="M12" s="235" t="s">
        <v>833</v>
      </c>
      <c r="N12" s="235" t="s">
        <v>834</v>
      </c>
      <c r="O12" s="235" t="s">
        <v>833</v>
      </c>
    </row>
    <row r="13" spans="1:17">
      <c r="C13" s="235" t="s">
        <v>3</v>
      </c>
      <c r="D13" s="235"/>
      <c r="E13" s="236">
        <v>0.04</v>
      </c>
      <c r="F13" s="235" t="s">
        <v>826</v>
      </c>
      <c r="G13" s="237">
        <v>4300</v>
      </c>
      <c r="H13" s="236">
        <v>0.04</v>
      </c>
      <c r="I13" s="235" t="s">
        <v>826</v>
      </c>
      <c r="J13" s="237">
        <v>4300</v>
      </c>
      <c r="K13" s="237"/>
      <c r="L13" s="237"/>
      <c r="M13" s="235"/>
      <c r="N13" s="235"/>
      <c r="O13" s="235"/>
    </row>
    <row r="14" spans="1:17">
      <c r="C14" s="235" t="s">
        <v>3</v>
      </c>
      <c r="D14" s="235"/>
      <c r="E14" s="236">
        <v>4.9000000000000002E-2</v>
      </c>
      <c r="F14" s="235" t="s">
        <v>826</v>
      </c>
      <c r="G14" s="237">
        <v>8500</v>
      </c>
      <c r="H14" s="236">
        <v>4.9000000000000002E-2</v>
      </c>
      <c r="I14" s="235" t="s">
        <v>826</v>
      </c>
      <c r="J14" s="237">
        <v>8500</v>
      </c>
      <c r="K14" s="235"/>
      <c r="L14" s="235"/>
      <c r="M14" s="235"/>
      <c r="N14" s="235"/>
      <c r="O14" s="235"/>
    </row>
    <row r="15" spans="1:17" ht="29">
      <c r="C15" s="235" t="s">
        <v>835</v>
      </c>
      <c r="D15" s="235"/>
      <c r="E15" s="236">
        <v>0.01</v>
      </c>
      <c r="F15" s="235" t="s">
        <v>826</v>
      </c>
      <c r="G15" s="237">
        <v>0</v>
      </c>
      <c r="H15" s="236">
        <v>0.01</v>
      </c>
      <c r="I15" s="235" t="s">
        <v>826</v>
      </c>
      <c r="J15" s="237">
        <v>0</v>
      </c>
      <c r="K15" s="237">
        <v>5202</v>
      </c>
      <c r="L15" s="237">
        <v>10404</v>
      </c>
      <c r="M15" s="235" t="s">
        <v>836</v>
      </c>
      <c r="N15" s="235" t="s">
        <v>837</v>
      </c>
      <c r="O15" s="235" t="s">
        <v>838</v>
      </c>
    </row>
    <row r="16" spans="1:17">
      <c r="C16" s="235" t="s">
        <v>4</v>
      </c>
      <c r="D16" s="235"/>
      <c r="E16" s="236">
        <v>0.02</v>
      </c>
      <c r="F16" s="235" t="s">
        <v>826</v>
      </c>
      <c r="G16" s="237">
        <v>10099</v>
      </c>
      <c r="H16" s="236">
        <v>0.02</v>
      </c>
      <c r="I16" s="235" t="s">
        <v>826</v>
      </c>
      <c r="J16" s="237">
        <v>20198</v>
      </c>
      <c r="K16" s="237"/>
      <c r="L16" s="237"/>
      <c r="M16" s="235"/>
      <c r="N16" s="235"/>
      <c r="O16" s="235"/>
    </row>
    <row r="17" spans="3:15">
      <c r="C17" s="235" t="s">
        <v>4</v>
      </c>
      <c r="D17" s="235"/>
      <c r="E17" s="236">
        <v>0.04</v>
      </c>
      <c r="F17" s="235" t="s">
        <v>826</v>
      </c>
      <c r="G17" s="237">
        <v>23942</v>
      </c>
      <c r="H17" s="236">
        <v>0.04</v>
      </c>
      <c r="I17" s="235" t="s">
        <v>826</v>
      </c>
      <c r="J17" s="237">
        <v>47884</v>
      </c>
      <c r="K17" s="235"/>
      <c r="L17" s="235"/>
      <c r="M17" s="235"/>
      <c r="N17" s="235"/>
      <c r="O17" s="235"/>
    </row>
    <row r="18" spans="3:15">
      <c r="C18" s="235" t="s">
        <v>4</v>
      </c>
      <c r="D18" s="235"/>
      <c r="E18" s="236">
        <v>0.06</v>
      </c>
      <c r="F18" s="235" t="s">
        <v>826</v>
      </c>
      <c r="G18" s="237">
        <v>37788</v>
      </c>
      <c r="H18" s="236">
        <v>0.06</v>
      </c>
      <c r="I18" s="235" t="s">
        <v>826</v>
      </c>
      <c r="J18" s="237">
        <v>75576</v>
      </c>
      <c r="K18" s="235"/>
      <c r="L18" s="235"/>
      <c r="M18" s="235"/>
      <c r="N18" s="235"/>
      <c r="O18" s="235"/>
    </row>
    <row r="19" spans="3:15">
      <c r="C19" s="235" t="s">
        <v>4</v>
      </c>
      <c r="D19" s="235"/>
      <c r="E19" s="236">
        <v>0.08</v>
      </c>
      <c r="F19" s="235" t="s">
        <v>826</v>
      </c>
      <c r="G19" s="237">
        <v>52455</v>
      </c>
      <c r="H19" s="236">
        <v>0.08</v>
      </c>
      <c r="I19" s="235" t="s">
        <v>826</v>
      </c>
      <c r="J19" s="237">
        <v>104910</v>
      </c>
      <c r="K19" s="235"/>
      <c r="L19" s="235"/>
      <c r="M19" s="235"/>
      <c r="N19" s="235"/>
      <c r="O19" s="235"/>
    </row>
    <row r="20" spans="3:15">
      <c r="C20" s="235" t="s">
        <v>4</v>
      </c>
      <c r="D20" s="235"/>
      <c r="E20" s="236">
        <v>9.2999999999999999E-2</v>
      </c>
      <c r="F20" s="235" t="s">
        <v>826</v>
      </c>
      <c r="G20" s="237">
        <v>66295</v>
      </c>
      <c r="H20" s="236">
        <v>9.2999999999999999E-2</v>
      </c>
      <c r="I20" s="235" t="s">
        <v>826</v>
      </c>
      <c r="J20" s="237">
        <v>132590</v>
      </c>
      <c r="K20" s="235"/>
      <c r="L20" s="235"/>
      <c r="M20" s="235"/>
      <c r="N20" s="235"/>
      <c r="O20" s="235"/>
    </row>
    <row r="21" spans="3:15">
      <c r="C21" s="235" t="s">
        <v>4</v>
      </c>
      <c r="D21" s="235"/>
      <c r="E21" s="236">
        <v>0.10299999999999999</v>
      </c>
      <c r="F21" s="235" t="s">
        <v>826</v>
      </c>
      <c r="G21" s="237">
        <v>338639</v>
      </c>
      <c r="H21" s="236">
        <v>0.10299999999999999</v>
      </c>
      <c r="I21" s="235" t="s">
        <v>826</v>
      </c>
      <c r="J21" s="237">
        <v>677278</v>
      </c>
      <c r="K21" s="235"/>
      <c r="L21" s="235"/>
      <c r="M21" s="235"/>
      <c r="N21" s="235"/>
      <c r="O21" s="235"/>
    </row>
    <row r="22" spans="3:15">
      <c r="C22" s="235" t="s">
        <v>4</v>
      </c>
      <c r="D22" s="235"/>
      <c r="E22" s="236">
        <v>0.113</v>
      </c>
      <c r="F22" s="235" t="s">
        <v>826</v>
      </c>
      <c r="G22" s="237">
        <v>406364</v>
      </c>
      <c r="H22" s="236">
        <v>0.113</v>
      </c>
      <c r="I22" s="235" t="s">
        <v>826</v>
      </c>
      <c r="J22" s="237">
        <v>812728</v>
      </c>
      <c r="K22" s="235"/>
      <c r="L22" s="235"/>
      <c r="M22" s="235"/>
      <c r="N22" s="235"/>
      <c r="O22" s="235"/>
    </row>
    <row r="23" spans="3:15">
      <c r="C23" s="235" t="s">
        <v>4</v>
      </c>
      <c r="D23" s="235"/>
      <c r="E23" s="236">
        <v>0.123</v>
      </c>
      <c r="F23" s="235" t="s">
        <v>826</v>
      </c>
      <c r="G23" s="237">
        <v>677275</v>
      </c>
      <c r="H23" s="236">
        <v>0.123</v>
      </c>
      <c r="I23" s="235" t="s">
        <v>826</v>
      </c>
      <c r="J23" s="237">
        <v>1000000</v>
      </c>
      <c r="K23" s="235"/>
      <c r="L23" s="235"/>
      <c r="M23" s="235"/>
      <c r="N23" s="235"/>
      <c r="O23" s="235"/>
    </row>
    <row r="24" spans="3:15">
      <c r="C24" s="235" t="s">
        <v>4</v>
      </c>
      <c r="D24" s="235"/>
      <c r="E24" s="236">
        <v>0.13300000000000001</v>
      </c>
      <c r="F24" s="235" t="s">
        <v>826</v>
      </c>
      <c r="G24" s="237">
        <v>1000000</v>
      </c>
      <c r="H24" s="236">
        <v>0.13300000000000001</v>
      </c>
      <c r="I24" s="235" t="s">
        <v>826</v>
      </c>
      <c r="J24" s="237">
        <v>1354550</v>
      </c>
      <c r="K24" s="235"/>
      <c r="L24" s="235"/>
      <c r="M24" s="235"/>
      <c r="N24" s="235"/>
      <c r="O24" s="235"/>
    </row>
    <row r="25" spans="3:15">
      <c r="C25" s="235" t="s">
        <v>839</v>
      </c>
      <c r="D25" s="235"/>
      <c r="E25" s="236">
        <v>4.3999999999999997E-2</v>
      </c>
      <c r="F25" s="235" t="s">
        <v>826</v>
      </c>
      <c r="G25" s="237">
        <v>0</v>
      </c>
      <c r="H25" s="236">
        <v>4.3999999999999997E-2</v>
      </c>
      <c r="I25" s="235" t="s">
        <v>826</v>
      </c>
      <c r="J25" s="237">
        <v>0</v>
      </c>
      <c r="K25" s="237">
        <v>13850</v>
      </c>
      <c r="L25" s="237">
        <v>27700</v>
      </c>
      <c r="M25" s="235" t="s">
        <v>828</v>
      </c>
      <c r="N25" s="235" t="s">
        <v>828</v>
      </c>
      <c r="O25" s="235" t="s">
        <v>828</v>
      </c>
    </row>
    <row r="26" spans="3:15">
      <c r="C26" s="235" t="s">
        <v>840</v>
      </c>
      <c r="D26" s="235"/>
      <c r="E26" s="236">
        <v>0.03</v>
      </c>
      <c r="F26" s="235" t="s">
        <v>826</v>
      </c>
      <c r="G26" s="237">
        <v>0</v>
      </c>
      <c r="H26" s="236">
        <v>0.03</v>
      </c>
      <c r="I26" s="235" t="s">
        <v>826</v>
      </c>
      <c r="J26" s="237">
        <v>0</v>
      </c>
      <c r="K26" s="237" t="s">
        <v>828</v>
      </c>
      <c r="L26" s="237" t="s">
        <v>828</v>
      </c>
      <c r="M26" s="237">
        <v>15000</v>
      </c>
      <c r="N26" s="237">
        <v>24000</v>
      </c>
      <c r="O26" s="237">
        <v>0</v>
      </c>
    </row>
    <row r="27" spans="3:15">
      <c r="C27" s="235" t="s">
        <v>6</v>
      </c>
      <c r="D27" s="235"/>
      <c r="E27" s="236">
        <v>0.05</v>
      </c>
      <c r="F27" s="235" t="s">
        <v>826</v>
      </c>
      <c r="G27" s="237">
        <v>10000</v>
      </c>
      <c r="H27" s="236">
        <v>0.05</v>
      </c>
      <c r="I27" s="235" t="s">
        <v>826</v>
      </c>
      <c r="J27" s="237">
        <v>20000</v>
      </c>
      <c r="K27" s="235"/>
      <c r="L27" s="235"/>
      <c r="M27" s="237"/>
      <c r="N27" s="237"/>
      <c r="O27" s="237"/>
    </row>
    <row r="28" spans="3:15">
      <c r="C28" s="235" t="s">
        <v>6</v>
      </c>
      <c r="D28" s="235"/>
      <c r="E28" s="236">
        <v>5.5E-2</v>
      </c>
      <c r="F28" s="235" t="s">
        <v>826</v>
      </c>
      <c r="G28" s="237">
        <v>50000</v>
      </c>
      <c r="H28" s="236">
        <v>5.5E-2</v>
      </c>
      <c r="I28" s="235" t="s">
        <v>826</v>
      </c>
      <c r="J28" s="237">
        <v>100000</v>
      </c>
      <c r="K28" s="235"/>
      <c r="L28" s="235"/>
      <c r="M28" s="235"/>
      <c r="N28" s="235"/>
      <c r="O28" s="235"/>
    </row>
    <row r="29" spans="3:15">
      <c r="C29" s="235" t="s">
        <v>6</v>
      </c>
      <c r="D29" s="235"/>
      <c r="E29" s="236">
        <v>0.06</v>
      </c>
      <c r="F29" s="235" t="s">
        <v>826</v>
      </c>
      <c r="G29" s="237">
        <v>100000</v>
      </c>
      <c r="H29" s="236">
        <v>0.06</v>
      </c>
      <c r="I29" s="235" t="s">
        <v>826</v>
      </c>
      <c r="J29" s="237">
        <v>200000</v>
      </c>
      <c r="K29" s="235"/>
      <c r="L29" s="235"/>
      <c r="M29" s="235"/>
      <c r="N29" s="235"/>
      <c r="O29" s="235"/>
    </row>
    <row r="30" spans="3:15">
      <c r="C30" s="235" t="s">
        <v>6</v>
      </c>
      <c r="D30" s="235"/>
      <c r="E30" s="236">
        <v>6.5000000000000002E-2</v>
      </c>
      <c r="F30" s="235" t="s">
        <v>826</v>
      </c>
      <c r="G30" s="237">
        <v>200000</v>
      </c>
      <c r="H30" s="236">
        <v>6.5000000000000002E-2</v>
      </c>
      <c r="I30" s="235" t="s">
        <v>826</v>
      </c>
      <c r="J30" s="237">
        <v>400000</v>
      </c>
      <c r="K30" s="235"/>
      <c r="L30" s="235"/>
      <c r="M30" s="235"/>
      <c r="N30" s="235"/>
      <c r="O30" s="235"/>
    </row>
    <row r="31" spans="3:15">
      <c r="C31" s="235" t="s">
        <v>6</v>
      </c>
      <c r="D31" s="235"/>
      <c r="E31" s="236">
        <v>6.9000000000000006E-2</v>
      </c>
      <c r="F31" s="235" t="s">
        <v>826</v>
      </c>
      <c r="G31" s="237">
        <v>250000</v>
      </c>
      <c r="H31" s="236">
        <v>6.9000000000000006E-2</v>
      </c>
      <c r="I31" s="235" t="s">
        <v>826</v>
      </c>
      <c r="J31" s="237">
        <v>500000</v>
      </c>
      <c r="K31" s="235"/>
      <c r="L31" s="235"/>
      <c r="M31" s="235"/>
      <c r="N31" s="235"/>
      <c r="O31" s="235"/>
    </row>
    <row r="32" spans="3:15">
      <c r="C32" s="235" t="s">
        <v>6</v>
      </c>
      <c r="D32" s="235"/>
      <c r="E32" s="236">
        <v>6.9900000000000004E-2</v>
      </c>
      <c r="F32" s="235" t="s">
        <v>826</v>
      </c>
      <c r="G32" s="237">
        <v>500000</v>
      </c>
      <c r="H32" s="236">
        <v>6.9900000000000004E-2</v>
      </c>
      <c r="I32" s="235" t="s">
        <v>826</v>
      </c>
      <c r="J32" s="237">
        <v>1000000</v>
      </c>
      <c r="K32" s="235"/>
      <c r="L32" s="235"/>
      <c r="M32" s="235"/>
      <c r="N32" s="235"/>
      <c r="O32" s="235"/>
    </row>
    <row r="33" spans="3:15">
      <c r="C33" s="235" t="s">
        <v>841</v>
      </c>
      <c r="D33" s="235"/>
      <c r="E33" s="236">
        <v>2.1999999999999999E-2</v>
      </c>
      <c r="F33" s="235" t="s">
        <v>826</v>
      </c>
      <c r="G33" s="237">
        <v>2000</v>
      </c>
      <c r="H33" s="236">
        <v>2.1999999999999999E-2</v>
      </c>
      <c r="I33" s="235" t="s">
        <v>826</v>
      </c>
      <c r="J33" s="237">
        <v>2000</v>
      </c>
      <c r="K33" s="237">
        <v>3250</v>
      </c>
      <c r="L33" s="237">
        <v>6500</v>
      </c>
      <c r="M33" s="235" t="s">
        <v>842</v>
      </c>
      <c r="N33" s="235" t="s">
        <v>843</v>
      </c>
      <c r="O33" s="235" t="s">
        <v>842</v>
      </c>
    </row>
    <row r="34" spans="3:15">
      <c r="C34" s="235" t="s">
        <v>7</v>
      </c>
      <c r="D34" s="235"/>
      <c r="E34" s="236">
        <v>3.9E-2</v>
      </c>
      <c r="F34" s="235" t="s">
        <v>826</v>
      </c>
      <c r="G34" s="237">
        <v>5000</v>
      </c>
      <c r="H34" s="236">
        <v>3.9E-2</v>
      </c>
      <c r="I34" s="235" t="s">
        <v>826</v>
      </c>
      <c r="J34" s="237">
        <v>5000</v>
      </c>
      <c r="K34" s="237"/>
      <c r="L34" s="237"/>
      <c r="M34" s="235"/>
      <c r="N34" s="235"/>
      <c r="O34" s="235"/>
    </row>
    <row r="35" spans="3:15">
      <c r="C35" s="235" t="s">
        <v>7</v>
      </c>
      <c r="D35" s="235"/>
      <c r="E35" s="236">
        <v>4.8000000000000001E-2</v>
      </c>
      <c r="F35" s="235" t="s">
        <v>826</v>
      </c>
      <c r="G35" s="237">
        <v>10000</v>
      </c>
      <c r="H35" s="236">
        <v>4.8000000000000001E-2</v>
      </c>
      <c r="I35" s="235" t="s">
        <v>826</v>
      </c>
      <c r="J35" s="237">
        <v>10000</v>
      </c>
      <c r="K35" s="235"/>
      <c r="L35" s="235"/>
      <c r="M35" s="235"/>
      <c r="N35" s="235"/>
      <c r="O35" s="235"/>
    </row>
    <row r="36" spans="3:15">
      <c r="C36" s="235" t="s">
        <v>7</v>
      </c>
      <c r="D36" s="235"/>
      <c r="E36" s="236">
        <v>5.1999999999999998E-2</v>
      </c>
      <c r="F36" s="235" t="s">
        <v>826</v>
      </c>
      <c r="G36" s="237">
        <v>20000</v>
      </c>
      <c r="H36" s="236">
        <v>5.1999999999999998E-2</v>
      </c>
      <c r="I36" s="235" t="s">
        <v>826</v>
      </c>
      <c r="J36" s="237">
        <v>20000</v>
      </c>
      <c r="K36" s="235"/>
      <c r="L36" s="235"/>
      <c r="M36" s="235"/>
      <c r="N36" s="235"/>
      <c r="O36" s="235"/>
    </row>
    <row r="37" spans="3:15">
      <c r="C37" s="235" t="s">
        <v>7</v>
      </c>
      <c r="D37" s="235"/>
      <c r="E37" s="236">
        <v>5.5500000000000001E-2</v>
      </c>
      <c r="F37" s="235" t="s">
        <v>826</v>
      </c>
      <c r="G37" s="237">
        <v>25000</v>
      </c>
      <c r="H37" s="236">
        <v>5.5500000000000001E-2</v>
      </c>
      <c r="I37" s="235" t="s">
        <v>826</v>
      </c>
      <c r="J37" s="237">
        <v>25000</v>
      </c>
      <c r="K37" s="235"/>
      <c r="L37" s="235"/>
      <c r="M37" s="235"/>
      <c r="N37" s="235"/>
      <c r="O37" s="235"/>
    </row>
    <row r="38" spans="3:15">
      <c r="C38" s="235" t="s">
        <v>7</v>
      </c>
      <c r="D38" s="235"/>
      <c r="E38" s="236">
        <v>6.6000000000000003E-2</v>
      </c>
      <c r="F38" s="235" t="s">
        <v>826</v>
      </c>
      <c r="G38" s="237">
        <v>60000</v>
      </c>
      <c r="H38" s="236">
        <v>6.6000000000000003E-2</v>
      </c>
      <c r="I38" s="235" t="s">
        <v>826</v>
      </c>
      <c r="J38" s="237">
        <v>60000</v>
      </c>
      <c r="K38" s="235"/>
      <c r="L38" s="235"/>
      <c r="M38" s="235"/>
      <c r="N38" s="235"/>
      <c r="O38" s="235"/>
    </row>
    <row r="39" spans="3:15">
      <c r="C39" s="235" t="s">
        <v>8</v>
      </c>
      <c r="D39" s="235"/>
      <c r="E39" s="236" t="s">
        <v>827</v>
      </c>
      <c r="F39" s="235"/>
      <c r="G39" s="237"/>
      <c r="H39" s="236" t="s">
        <v>827</v>
      </c>
      <c r="I39" s="235"/>
      <c r="J39" s="237"/>
      <c r="K39" s="235" t="s">
        <v>828</v>
      </c>
      <c r="L39" s="235" t="s">
        <v>828</v>
      </c>
      <c r="M39" s="235" t="s">
        <v>828</v>
      </c>
      <c r="N39" s="235" t="s">
        <v>828</v>
      </c>
      <c r="O39" s="235" t="s">
        <v>828</v>
      </c>
    </row>
    <row r="40" spans="3:15">
      <c r="C40" s="235" t="s">
        <v>9</v>
      </c>
      <c r="D40" s="235"/>
      <c r="E40" s="236">
        <v>0.01</v>
      </c>
      <c r="F40" s="235" t="s">
        <v>826</v>
      </c>
      <c r="G40" s="237">
        <v>0</v>
      </c>
      <c r="H40" s="236">
        <v>0.01</v>
      </c>
      <c r="I40" s="235" t="s">
        <v>826</v>
      </c>
      <c r="J40" s="237">
        <v>0</v>
      </c>
      <c r="K40" s="237">
        <v>5400</v>
      </c>
      <c r="L40" s="237">
        <v>7100</v>
      </c>
      <c r="M40" s="237">
        <v>2700</v>
      </c>
      <c r="N40" s="237">
        <v>7400</v>
      </c>
      <c r="O40" s="237">
        <v>3000</v>
      </c>
    </row>
    <row r="41" spans="3:15">
      <c r="C41" s="235" t="s">
        <v>9</v>
      </c>
      <c r="D41" s="235"/>
      <c r="E41" s="236">
        <v>0.02</v>
      </c>
      <c r="F41" s="235" t="s">
        <v>826</v>
      </c>
      <c r="G41" s="237">
        <v>750</v>
      </c>
      <c r="H41" s="236">
        <v>0.02</v>
      </c>
      <c r="I41" s="235" t="s">
        <v>826</v>
      </c>
      <c r="J41" s="237">
        <v>1000</v>
      </c>
      <c r="K41" s="237"/>
      <c r="L41" s="237"/>
      <c r="M41" s="237"/>
      <c r="N41" s="237"/>
      <c r="O41" s="237"/>
    </row>
    <row r="42" spans="3:15">
      <c r="C42" s="235" t="s">
        <v>9</v>
      </c>
      <c r="D42" s="235"/>
      <c r="E42" s="236">
        <v>0.03</v>
      </c>
      <c r="F42" s="235" t="s">
        <v>826</v>
      </c>
      <c r="G42" s="237">
        <v>2250</v>
      </c>
      <c r="H42" s="236">
        <v>0.03</v>
      </c>
      <c r="I42" s="235" t="s">
        <v>826</v>
      </c>
      <c r="J42" s="237">
        <v>3000</v>
      </c>
      <c r="K42" s="235"/>
      <c r="L42" s="235"/>
      <c r="M42" s="235"/>
      <c r="N42" s="235"/>
      <c r="O42" s="235"/>
    </row>
    <row r="43" spans="3:15">
      <c r="C43" s="235" t="s">
        <v>9</v>
      </c>
      <c r="D43" s="235"/>
      <c r="E43" s="236">
        <v>0.04</v>
      </c>
      <c r="F43" s="235" t="s">
        <v>826</v>
      </c>
      <c r="G43" s="237">
        <v>3750</v>
      </c>
      <c r="H43" s="236">
        <v>0.04</v>
      </c>
      <c r="I43" s="235" t="s">
        <v>826</v>
      </c>
      <c r="J43" s="237">
        <v>5000</v>
      </c>
      <c r="K43" s="235"/>
      <c r="L43" s="235"/>
      <c r="M43" s="235"/>
      <c r="N43" s="235"/>
      <c r="O43" s="235"/>
    </row>
    <row r="44" spans="3:15">
      <c r="C44" s="235" t="s">
        <v>9</v>
      </c>
      <c r="D44" s="235"/>
      <c r="E44" s="236">
        <v>0.05</v>
      </c>
      <c r="F44" s="235" t="s">
        <v>826</v>
      </c>
      <c r="G44" s="237">
        <v>5250</v>
      </c>
      <c r="H44" s="236">
        <v>0.05</v>
      </c>
      <c r="I44" s="235" t="s">
        <v>826</v>
      </c>
      <c r="J44" s="237">
        <v>7000</v>
      </c>
      <c r="K44" s="235"/>
      <c r="L44" s="235"/>
      <c r="M44" s="235"/>
      <c r="N44" s="235"/>
      <c r="O44" s="235"/>
    </row>
    <row r="45" spans="3:15">
      <c r="C45" s="235" t="s">
        <v>9</v>
      </c>
      <c r="D45" s="235"/>
      <c r="E45" s="236">
        <v>5.7500000000000002E-2</v>
      </c>
      <c r="F45" s="235" t="s">
        <v>826</v>
      </c>
      <c r="G45" s="237">
        <v>7000</v>
      </c>
      <c r="H45" s="236">
        <v>5.7500000000000002E-2</v>
      </c>
      <c r="I45" s="235" t="s">
        <v>826</v>
      </c>
      <c r="J45" s="237">
        <v>10000</v>
      </c>
      <c r="K45" s="235"/>
      <c r="L45" s="235"/>
      <c r="M45" s="235"/>
      <c r="N45" s="235"/>
      <c r="O45" s="235"/>
    </row>
    <row r="46" spans="3:15">
      <c r="C46" s="235" t="s">
        <v>844</v>
      </c>
      <c r="D46" s="235"/>
      <c r="E46" s="236">
        <v>1.4E-2</v>
      </c>
      <c r="F46" s="235" t="s">
        <v>826</v>
      </c>
      <c r="G46" s="237">
        <v>0</v>
      </c>
      <c r="H46" s="236">
        <v>1.4E-2</v>
      </c>
      <c r="I46" s="235" t="s">
        <v>826</v>
      </c>
      <c r="J46" s="237">
        <v>0</v>
      </c>
      <c r="K46" s="237">
        <v>2200</v>
      </c>
      <c r="L46" s="237">
        <v>4400</v>
      </c>
      <c r="M46" s="237">
        <v>1144</v>
      </c>
      <c r="N46" s="237">
        <v>2288</v>
      </c>
      <c r="O46" s="237">
        <v>1144</v>
      </c>
    </row>
    <row r="47" spans="3:15">
      <c r="C47" s="235" t="s">
        <v>10</v>
      </c>
      <c r="D47" s="235"/>
      <c r="E47" s="236">
        <v>3.2000000000000001E-2</v>
      </c>
      <c r="F47" s="236" t="s">
        <v>826</v>
      </c>
      <c r="G47" s="237">
        <v>2400</v>
      </c>
      <c r="H47" s="236">
        <v>3.2000000000000001E-2</v>
      </c>
      <c r="I47" s="236" t="s">
        <v>826</v>
      </c>
      <c r="J47" s="237">
        <v>4800</v>
      </c>
      <c r="L47" s="237"/>
      <c r="M47" s="237"/>
      <c r="N47" s="237"/>
      <c r="O47" s="237"/>
    </row>
    <row r="48" spans="3:15">
      <c r="C48" s="235" t="s">
        <v>10</v>
      </c>
      <c r="E48" s="236">
        <v>5.5E-2</v>
      </c>
      <c r="F48" s="236" t="s">
        <v>826</v>
      </c>
      <c r="G48" s="237">
        <v>4800</v>
      </c>
      <c r="H48" s="236">
        <v>5.5E-2</v>
      </c>
      <c r="I48" s="236" t="s">
        <v>826</v>
      </c>
      <c r="J48" s="237">
        <v>9600</v>
      </c>
      <c r="K48" s="235"/>
      <c r="L48" s="235"/>
      <c r="M48" s="235"/>
      <c r="N48" s="235"/>
      <c r="O48" s="235"/>
    </row>
    <row r="49" spans="3:15">
      <c r="C49" s="235" t="s">
        <v>10</v>
      </c>
      <c r="D49" s="235"/>
      <c r="E49" s="236">
        <v>6.4000000000000001E-2</v>
      </c>
      <c r="F49" s="236" t="s">
        <v>826</v>
      </c>
      <c r="G49" s="237">
        <v>9600</v>
      </c>
      <c r="H49" s="236">
        <v>6.4000000000000001E-2</v>
      </c>
      <c r="I49" s="236" t="s">
        <v>826</v>
      </c>
      <c r="J49" s="237">
        <v>19200</v>
      </c>
      <c r="K49" s="235"/>
      <c r="L49" s="235"/>
      <c r="M49" s="235"/>
      <c r="N49" s="235"/>
      <c r="O49" s="235"/>
    </row>
    <row r="50" spans="3:15">
      <c r="C50" s="235" t="s">
        <v>10</v>
      </c>
      <c r="D50" s="236"/>
      <c r="E50" s="236">
        <v>6.8000000000000005E-2</v>
      </c>
      <c r="F50" s="236" t="s">
        <v>826</v>
      </c>
      <c r="G50" s="237">
        <v>14400</v>
      </c>
      <c r="H50" s="236">
        <v>6.8000000000000005E-2</v>
      </c>
      <c r="I50" s="236" t="s">
        <v>826</v>
      </c>
      <c r="J50" s="237">
        <v>28800</v>
      </c>
      <c r="K50" s="235"/>
      <c r="L50" s="235"/>
      <c r="M50" s="235"/>
      <c r="N50" s="235"/>
      <c r="O50" s="235"/>
    </row>
    <row r="51" spans="3:15">
      <c r="C51" s="235" t="s">
        <v>10</v>
      </c>
      <c r="D51" s="235"/>
      <c r="E51" s="236">
        <v>7.1999999999999995E-2</v>
      </c>
      <c r="F51" s="236" t="s">
        <v>826</v>
      </c>
      <c r="G51" s="237">
        <v>19200</v>
      </c>
      <c r="H51" s="236">
        <v>7.1999999999999995E-2</v>
      </c>
      <c r="I51" s="236" t="s">
        <v>826</v>
      </c>
      <c r="J51" s="237">
        <v>38400</v>
      </c>
      <c r="K51" s="235"/>
      <c r="L51" s="235"/>
      <c r="M51" s="235"/>
      <c r="N51" s="235"/>
      <c r="O51" s="235"/>
    </row>
    <row r="52" spans="3:15">
      <c r="C52" s="235" t="s">
        <v>10</v>
      </c>
      <c r="D52" s="235"/>
      <c r="E52" s="236">
        <v>7.5999999999999998E-2</v>
      </c>
      <c r="F52" s="236" t="s">
        <v>826</v>
      </c>
      <c r="G52" s="237">
        <v>24000</v>
      </c>
      <c r="H52" s="236">
        <v>7.5999999999999998E-2</v>
      </c>
      <c r="I52" s="236" t="s">
        <v>826</v>
      </c>
      <c r="J52" s="237">
        <v>48000</v>
      </c>
      <c r="K52" s="235"/>
      <c r="L52" s="235"/>
      <c r="M52" s="235"/>
      <c r="N52" s="235"/>
      <c r="O52" s="235"/>
    </row>
    <row r="53" spans="3:15">
      <c r="C53" s="235" t="s">
        <v>10</v>
      </c>
      <c r="D53" s="235"/>
      <c r="E53" s="236">
        <v>7.9000000000000001E-2</v>
      </c>
      <c r="F53" s="236" t="s">
        <v>826</v>
      </c>
      <c r="G53" s="237">
        <v>36000</v>
      </c>
      <c r="H53" s="236">
        <v>7.9000000000000001E-2</v>
      </c>
      <c r="I53" s="236" t="s">
        <v>826</v>
      </c>
      <c r="J53" s="237">
        <v>72000</v>
      </c>
      <c r="K53" s="237"/>
      <c r="L53" s="237"/>
      <c r="M53" s="235"/>
      <c r="N53" s="235"/>
      <c r="O53" s="235"/>
    </row>
    <row r="54" spans="3:15">
      <c r="C54" s="235" t="s">
        <v>10</v>
      </c>
      <c r="D54" s="235"/>
      <c r="E54" s="236">
        <v>8.2500000000000004E-2</v>
      </c>
      <c r="F54" s="236" t="s">
        <v>826</v>
      </c>
      <c r="G54" s="237">
        <v>48000</v>
      </c>
      <c r="H54" s="236">
        <v>8.2500000000000004E-2</v>
      </c>
      <c r="I54" s="236" t="s">
        <v>826</v>
      </c>
      <c r="J54" s="237">
        <v>96000</v>
      </c>
      <c r="K54" s="235"/>
      <c r="L54" s="235"/>
      <c r="M54" s="237"/>
      <c r="N54" s="237"/>
      <c r="O54" s="237"/>
    </row>
    <row r="55" spans="3:15">
      <c r="C55" s="235" t="s">
        <v>10</v>
      </c>
      <c r="D55" s="235"/>
      <c r="E55" s="236">
        <v>0.09</v>
      </c>
      <c r="F55" s="236" t="s">
        <v>826</v>
      </c>
      <c r="G55" s="237">
        <v>150000</v>
      </c>
      <c r="H55" s="236">
        <v>0.09</v>
      </c>
      <c r="I55" s="236" t="s">
        <v>826</v>
      </c>
      <c r="J55" s="237">
        <v>300000</v>
      </c>
      <c r="K55" s="235"/>
      <c r="L55" s="235"/>
      <c r="M55" s="235"/>
      <c r="N55" s="235"/>
      <c r="O55" s="235"/>
    </row>
    <row r="56" spans="3:15">
      <c r="C56" s="235" t="s">
        <v>10</v>
      </c>
      <c r="D56" s="235"/>
      <c r="E56" s="236">
        <v>0.1</v>
      </c>
      <c r="F56" s="236" t="s">
        <v>826</v>
      </c>
      <c r="G56" s="237">
        <v>175000</v>
      </c>
      <c r="H56" s="236">
        <v>0.1</v>
      </c>
      <c r="I56" s="236" t="s">
        <v>826</v>
      </c>
      <c r="J56" s="237">
        <v>350000</v>
      </c>
      <c r="K56" s="235"/>
      <c r="L56" s="235"/>
      <c r="M56" s="235"/>
      <c r="N56" s="235"/>
      <c r="O56" s="235"/>
    </row>
    <row r="57" spans="3:15">
      <c r="C57" s="235" t="s">
        <v>10</v>
      </c>
      <c r="D57" s="235"/>
      <c r="E57" s="236">
        <v>0.11</v>
      </c>
      <c r="F57" s="236" t="s">
        <v>826</v>
      </c>
      <c r="G57" s="237">
        <v>200000</v>
      </c>
      <c r="H57" s="236">
        <v>0.11</v>
      </c>
      <c r="I57" s="236" t="s">
        <v>826</v>
      </c>
      <c r="J57" s="237">
        <v>400000</v>
      </c>
      <c r="K57" s="235"/>
      <c r="L57" s="235"/>
      <c r="M57" s="235"/>
      <c r="N57" s="235"/>
      <c r="O57" s="235"/>
    </row>
    <row r="58" spans="3:15">
      <c r="C58" s="235" t="s">
        <v>845</v>
      </c>
      <c r="D58" s="235"/>
      <c r="E58" s="236">
        <v>5.8000000000000003E-2</v>
      </c>
      <c r="F58" s="235" t="s">
        <v>826</v>
      </c>
      <c r="G58" s="237">
        <v>0</v>
      </c>
      <c r="H58" s="236">
        <v>5.8000000000000003E-2</v>
      </c>
      <c r="I58" s="235" t="s">
        <v>826</v>
      </c>
      <c r="J58" s="237">
        <v>0</v>
      </c>
      <c r="K58" s="237">
        <v>13850</v>
      </c>
      <c r="L58" s="237">
        <v>27700</v>
      </c>
      <c r="M58" s="235" t="s">
        <v>828</v>
      </c>
      <c r="N58" s="235" t="s">
        <v>828</v>
      </c>
      <c r="O58" s="235" t="s">
        <v>828</v>
      </c>
    </row>
    <row r="59" spans="3:15">
      <c r="C59" s="235" t="s">
        <v>846</v>
      </c>
      <c r="D59" s="235"/>
      <c r="E59" s="236">
        <v>4.9500000000000002E-2</v>
      </c>
      <c r="F59" s="235" t="s">
        <v>826</v>
      </c>
      <c r="G59" s="237">
        <v>0</v>
      </c>
      <c r="H59" s="236">
        <v>4.9500000000000002E-2</v>
      </c>
      <c r="I59" s="235" t="s">
        <v>826</v>
      </c>
      <c r="J59" s="237">
        <v>0</v>
      </c>
      <c r="K59" s="235" t="s">
        <v>828</v>
      </c>
      <c r="L59" s="235" t="s">
        <v>828</v>
      </c>
      <c r="M59" s="237">
        <v>2425</v>
      </c>
      <c r="N59" s="237">
        <v>2850</v>
      </c>
      <c r="O59" s="237">
        <v>2425</v>
      </c>
    </row>
    <row r="60" spans="3:15">
      <c r="C60" s="235" t="s">
        <v>847</v>
      </c>
      <c r="D60" s="235"/>
      <c r="E60" s="236">
        <v>3.15E-2</v>
      </c>
      <c r="F60" s="235" t="s">
        <v>826</v>
      </c>
      <c r="G60" s="237">
        <v>0</v>
      </c>
      <c r="H60" s="236">
        <v>3.15E-2</v>
      </c>
      <c r="I60" s="235" t="s">
        <v>826</v>
      </c>
      <c r="J60" s="237">
        <v>0</v>
      </c>
      <c r="K60" s="235" t="s">
        <v>828</v>
      </c>
      <c r="L60" s="235" t="s">
        <v>828</v>
      </c>
      <c r="M60" s="237">
        <v>1000</v>
      </c>
      <c r="N60" s="237">
        <v>2000</v>
      </c>
      <c r="O60" s="237">
        <v>1000</v>
      </c>
    </row>
    <row r="61" spans="3:15">
      <c r="C61" s="235" t="s">
        <v>848</v>
      </c>
      <c r="D61" s="235"/>
      <c r="E61" s="236">
        <v>4.3999999999999997E-2</v>
      </c>
      <c r="F61" s="235" t="s">
        <v>826</v>
      </c>
      <c r="G61" s="237">
        <v>0</v>
      </c>
      <c r="H61" s="236">
        <v>4.3999999999999997E-2</v>
      </c>
      <c r="I61" s="235" t="s">
        <v>826</v>
      </c>
      <c r="J61" s="237">
        <v>0</v>
      </c>
      <c r="K61" s="235" t="s">
        <v>828</v>
      </c>
      <c r="L61" s="235" t="s">
        <v>828</v>
      </c>
      <c r="M61" s="235" t="s">
        <v>849</v>
      </c>
      <c r="N61" s="235" t="s">
        <v>850</v>
      </c>
      <c r="O61" s="235" t="s">
        <v>849</v>
      </c>
    </row>
    <row r="62" spans="3:15">
      <c r="C62" s="235" t="s">
        <v>14</v>
      </c>
      <c r="D62" s="235"/>
      <c r="E62" s="236">
        <v>4.82E-2</v>
      </c>
      <c r="F62" s="235" t="s">
        <v>826</v>
      </c>
      <c r="G62" s="237">
        <v>6000</v>
      </c>
      <c r="H62" s="236">
        <v>4.82E-2</v>
      </c>
      <c r="I62" s="235" t="s">
        <v>826</v>
      </c>
      <c r="J62" s="237">
        <v>12000</v>
      </c>
      <c r="K62" s="235"/>
      <c r="L62" s="235"/>
      <c r="M62" s="235"/>
      <c r="N62" s="235"/>
      <c r="O62" s="235"/>
    </row>
    <row r="63" spans="3:15">
      <c r="C63" s="235" t="s">
        <v>14</v>
      </c>
      <c r="D63" s="235"/>
      <c r="E63" s="236">
        <v>5.7000000000000002E-2</v>
      </c>
      <c r="F63" s="235" t="s">
        <v>826</v>
      </c>
      <c r="G63" s="237">
        <v>30000</v>
      </c>
      <c r="H63" s="236">
        <v>5.7000000000000002E-2</v>
      </c>
      <c r="I63" s="235" t="s">
        <v>826</v>
      </c>
      <c r="J63" s="237">
        <v>60000</v>
      </c>
      <c r="K63" s="237"/>
      <c r="L63" s="237"/>
      <c r="M63" s="237"/>
      <c r="N63" s="237"/>
      <c r="O63" s="235"/>
    </row>
    <row r="64" spans="3:15">
      <c r="C64" s="235" t="s">
        <v>14</v>
      </c>
      <c r="D64" s="235"/>
      <c r="E64" s="236">
        <v>0.06</v>
      </c>
      <c r="F64" s="235" t="s">
        <v>826</v>
      </c>
      <c r="G64" s="237">
        <v>75000</v>
      </c>
      <c r="H64" s="236">
        <v>0.06</v>
      </c>
      <c r="I64" s="235" t="s">
        <v>826</v>
      </c>
      <c r="J64" s="237">
        <v>150000</v>
      </c>
      <c r="K64" s="235"/>
      <c r="L64" s="235"/>
      <c r="M64" s="235"/>
      <c r="N64" s="235"/>
      <c r="O64" s="235"/>
    </row>
    <row r="65" spans="3:15">
      <c r="C65" s="235" t="s">
        <v>851</v>
      </c>
      <c r="D65" s="235"/>
      <c r="E65" s="236">
        <v>3.1E-2</v>
      </c>
      <c r="F65" s="235" t="s">
        <v>826</v>
      </c>
      <c r="G65" s="237">
        <v>0</v>
      </c>
      <c r="H65" s="236">
        <v>3.1E-2</v>
      </c>
      <c r="I65" s="235" t="s">
        <v>826</v>
      </c>
      <c r="J65" s="237">
        <v>0</v>
      </c>
      <c r="K65" s="237">
        <v>3500</v>
      </c>
      <c r="L65" s="237">
        <v>8000</v>
      </c>
      <c r="M65" s="237">
        <v>2250</v>
      </c>
      <c r="N65" s="237">
        <v>4500</v>
      </c>
      <c r="O65" s="237">
        <v>2250</v>
      </c>
    </row>
    <row r="66" spans="3:15">
      <c r="C66" s="235" t="s">
        <v>15</v>
      </c>
      <c r="D66" s="235"/>
      <c r="E66" s="236">
        <v>5.2499999999999998E-2</v>
      </c>
      <c r="F66" s="235" t="s">
        <v>826</v>
      </c>
      <c r="G66" s="237">
        <v>15000</v>
      </c>
      <c r="H66" s="236">
        <v>5.2499999999999998E-2</v>
      </c>
      <c r="I66" s="235" t="s">
        <v>826</v>
      </c>
      <c r="J66" s="237">
        <v>30000</v>
      </c>
      <c r="K66" s="237"/>
      <c r="L66" s="237"/>
      <c r="M66" s="237"/>
      <c r="N66" s="237"/>
      <c r="O66" s="237"/>
    </row>
    <row r="67" spans="3:15">
      <c r="C67" s="235" t="s">
        <v>15</v>
      </c>
      <c r="D67" s="235"/>
      <c r="E67" s="236">
        <v>5.7000000000000002E-2</v>
      </c>
      <c r="F67" s="235" t="s">
        <v>826</v>
      </c>
      <c r="G67" s="237">
        <v>30000</v>
      </c>
      <c r="H67" s="236">
        <v>5.7000000000000002E-2</v>
      </c>
      <c r="I67" s="235" t="s">
        <v>826</v>
      </c>
      <c r="J67" s="237">
        <v>60000</v>
      </c>
      <c r="K67" s="235"/>
      <c r="L67" s="235"/>
      <c r="M67" s="235"/>
      <c r="N67" s="235"/>
      <c r="O67" s="235"/>
    </row>
    <row r="68" spans="3:15">
      <c r="C68" s="235" t="s">
        <v>852</v>
      </c>
      <c r="D68" s="235"/>
      <c r="E68" s="236">
        <v>4.4999999999999998E-2</v>
      </c>
      <c r="F68" s="235" t="s">
        <v>826</v>
      </c>
      <c r="G68" s="237">
        <v>0</v>
      </c>
      <c r="H68" s="236">
        <v>4.4999999999999998E-2</v>
      </c>
      <c r="I68" s="235" t="s">
        <v>826</v>
      </c>
      <c r="J68" s="237">
        <v>0</v>
      </c>
      <c r="K68" s="237">
        <v>2770</v>
      </c>
      <c r="L68" s="237">
        <v>5540</v>
      </c>
      <c r="M68" s="235" t="s">
        <v>828</v>
      </c>
      <c r="N68" s="235" t="s">
        <v>828</v>
      </c>
      <c r="O68" s="235" t="s">
        <v>828</v>
      </c>
    </row>
    <row r="69" spans="3:15">
      <c r="C69" s="235" t="s">
        <v>16</v>
      </c>
      <c r="D69" s="235"/>
      <c r="E69" s="236"/>
      <c r="F69" s="235"/>
      <c r="G69" s="237"/>
      <c r="H69" s="236"/>
      <c r="I69" s="235"/>
      <c r="J69" s="237"/>
      <c r="K69" s="235"/>
      <c r="L69" s="235"/>
      <c r="M69" s="235"/>
      <c r="N69" s="235"/>
      <c r="O69" s="235"/>
    </row>
    <row r="70" spans="3:15">
      <c r="C70" s="235" t="s">
        <v>853</v>
      </c>
      <c r="D70" s="235"/>
      <c r="E70" s="236">
        <v>1.8499999999999999E-2</v>
      </c>
      <c r="F70" s="235" t="s">
        <v>826</v>
      </c>
      <c r="G70" s="237">
        <v>0</v>
      </c>
      <c r="H70" s="236">
        <v>1.8499999999999999E-2</v>
      </c>
      <c r="I70" s="235" t="s">
        <v>826</v>
      </c>
      <c r="J70" s="237">
        <v>0</v>
      </c>
      <c r="K70" s="235" t="s">
        <v>828</v>
      </c>
      <c r="L70" s="235" t="s">
        <v>828</v>
      </c>
      <c r="M70" s="237">
        <v>4500</v>
      </c>
      <c r="N70" s="237">
        <v>9000</v>
      </c>
      <c r="O70" s="237">
        <v>1000</v>
      </c>
    </row>
    <row r="71" spans="3:15">
      <c r="C71" s="235" t="s">
        <v>17</v>
      </c>
      <c r="D71" s="235"/>
      <c r="E71" s="236">
        <v>3.5000000000000003E-2</v>
      </c>
      <c r="F71" s="235" t="s">
        <v>826</v>
      </c>
      <c r="G71" s="237">
        <v>12500</v>
      </c>
      <c r="H71" s="236">
        <v>3.5000000000000003E-2</v>
      </c>
      <c r="I71" s="235" t="s">
        <v>826</v>
      </c>
      <c r="J71" s="237">
        <v>25000</v>
      </c>
      <c r="K71" s="235"/>
      <c r="L71" s="235"/>
      <c r="M71" s="235"/>
      <c r="N71" s="235"/>
      <c r="O71" s="235"/>
    </row>
    <row r="72" spans="3:15">
      <c r="C72" s="235" t="s">
        <v>17</v>
      </c>
      <c r="D72" s="235"/>
      <c r="E72" s="236">
        <v>4.2500000000000003E-2</v>
      </c>
      <c r="F72" s="235" t="s">
        <v>826</v>
      </c>
      <c r="G72" s="237">
        <v>50000</v>
      </c>
      <c r="H72" s="236">
        <v>4.2500000000000003E-2</v>
      </c>
      <c r="I72" s="235" t="s">
        <v>826</v>
      </c>
      <c r="J72" s="237">
        <v>100000</v>
      </c>
      <c r="K72" s="235"/>
      <c r="L72" s="235"/>
      <c r="M72" s="235"/>
      <c r="N72" s="235"/>
      <c r="O72" s="235"/>
    </row>
    <row r="73" spans="3:15">
      <c r="C73" s="235" t="s">
        <v>854</v>
      </c>
      <c r="D73" s="235"/>
      <c r="E73" s="236">
        <v>5.8000000000000003E-2</v>
      </c>
      <c r="F73" s="235" t="s">
        <v>826</v>
      </c>
      <c r="G73" s="237">
        <v>0</v>
      </c>
      <c r="H73" s="236">
        <v>5.8000000000000003E-2</v>
      </c>
      <c r="I73" s="235" t="s">
        <v>826</v>
      </c>
      <c r="J73" s="237">
        <v>0</v>
      </c>
      <c r="K73" s="237">
        <v>13850</v>
      </c>
      <c r="L73" s="237">
        <v>27700</v>
      </c>
      <c r="M73" s="237">
        <v>4700</v>
      </c>
      <c r="N73" s="237">
        <v>9400</v>
      </c>
      <c r="O73" s="235" t="s">
        <v>855</v>
      </c>
    </row>
    <row r="74" spans="3:15">
      <c r="C74" s="235" t="s">
        <v>18</v>
      </c>
      <c r="D74" s="235"/>
      <c r="E74" s="236">
        <v>6.7500000000000004E-2</v>
      </c>
      <c r="F74" s="235" t="s">
        <v>826</v>
      </c>
      <c r="G74" s="237">
        <v>24500</v>
      </c>
      <c r="H74" s="236">
        <v>6.7500000000000004E-2</v>
      </c>
      <c r="I74" s="235" t="s">
        <v>826</v>
      </c>
      <c r="J74" s="237">
        <v>49050</v>
      </c>
      <c r="K74" s="235"/>
      <c r="L74" s="235"/>
      <c r="M74" s="237"/>
      <c r="N74" s="237"/>
      <c r="O74" s="237"/>
    </row>
    <row r="75" spans="3:15">
      <c r="C75" s="235" t="s">
        <v>18</v>
      </c>
      <c r="D75" s="235"/>
      <c r="E75" s="236">
        <v>7.1499999999999994E-2</v>
      </c>
      <c r="F75" s="235" t="s">
        <v>826</v>
      </c>
      <c r="G75" s="237">
        <v>58050</v>
      </c>
      <c r="H75" s="236">
        <v>7.1499999999999994E-2</v>
      </c>
      <c r="I75" s="235" t="s">
        <v>826</v>
      </c>
      <c r="J75" s="237">
        <v>116100</v>
      </c>
      <c r="K75" s="235"/>
      <c r="L75" s="235"/>
      <c r="M75" s="235"/>
      <c r="N75" s="235"/>
      <c r="O75" s="235"/>
    </row>
    <row r="76" spans="3:15" ht="29">
      <c r="C76" s="235" t="s">
        <v>856</v>
      </c>
      <c r="D76" s="235"/>
      <c r="E76" s="236">
        <v>0.02</v>
      </c>
      <c r="F76" s="235" t="s">
        <v>826</v>
      </c>
      <c r="G76" s="237">
        <v>0</v>
      </c>
      <c r="H76" s="236">
        <v>0.02</v>
      </c>
      <c r="I76" s="235" t="s">
        <v>826</v>
      </c>
      <c r="J76" s="237">
        <v>0</v>
      </c>
      <c r="K76" s="237">
        <v>2400</v>
      </c>
      <c r="L76" s="237">
        <v>4850</v>
      </c>
      <c r="M76" s="237">
        <v>3200</v>
      </c>
      <c r="N76" s="237">
        <v>6400</v>
      </c>
      <c r="O76" s="237">
        <v>3200</v>
      </c>
    </row>
    <row r="77" spans="3:15">
      <c r="C77" s="235" t="s">
        <v>19</v>
      </c>
      <c r="D77" s="235"/>
      <c r="E77" s="236">
        <v>0.03</v>
      </c>
      <c r="F77" s="235" t="s">
        <v>826</v>
      </c>
      <c r="G77" s="237">
        <v>1000</v>
      </c>
      <c r="H77" s="236">
        <v>0.03</v>
      </c>
      <c r="I77" s="235" t="s">
        <v>826</v>
      </c>
      <c r="J77" s="237">
        <v>1000</v>
      </c>
      <c r="K77" s="237"/>
      <c r="L77" s="237"/>
      <c r="M77" s="235"/>
      <c r="N77" s="235"/>
      <c r="O77" s="237"/>
    </row>
    <row r="78" spans="3:15">
      <c r="C78" s="235" t="s">
        <v>19</v>
      </c>
      <c r="D78" s="235"/>
      <c r="E78" s="236">
        <v>0.04</v>
      </c>
      <c r="F78" s="235" t="s">
        <v>826</v>
      </c>
      <c r="G78" s="237">
        <v>2000</v>
      </c>
      <c r="H78" s="236">
        <v>0.04</v>
      </c>
      <c r="I78" s="235" t="s">
        <v>826</v>
      </c>
      <c r="J78" s="237">
        <v>2000</v>
      </c>
      <c r="K78" s="235"/>
      <c r="L78" s="235"/>
      <c r="M78" s="235"/>
      <c r="N78" s="235"/>
      <c r="O78" s="235"/>
    </row>
    <row r="79" spans="3:15">
      <c r="C79" s="235" t="s">
        <v>19</v>
      </c>
      <c r="D79" s="235"/>
      <c r="E79" s="236">
        <v>4.7500000000000001E-2</v>
      </c>
      <c r="F79" s="235" t="s">
        <v>826</v>
      </c>
      <c r="G79" s="237">
        <v>3000</v>
      </c>
      <c r="H79" s="236">
        <v>4.7500000000000001E-2</v>
      </c>
      <c r="I79" s="235" t="s">
        <v>826</v>
      </c>
      <c r="J79" s="237">
        <v>3000</v>
      </c>
      <c r="K79" s="235"/>
      <c r="L79" s="235"/>
      <c r="M79" s="235"/>
      <c r="N79" s="235"/>
      <c r="O79" s="235"/>
    </row>
    <row r="80" spans="3:15">
      <c r="C80" s="235" t="s">
        <v>19</v>
      </c>
      <c r="D80" s="235"/>
      <c r="E80" s="236">
        <v>0.05</v>
      </c>
      <c r="F80" s="235" t="s">
        <v>826</v>
      </c>
      <c r="G80" s="237">
        <v>100000</v>
      </c>
      <c r="H80" s="236">
        <v>0.05</v>
      </c>
      <c r="I80" s="235" t="s">
        <v>826</v>
      </c>
      <c r="J80" s="237">
        <v>150000</v>
      </c>
      <c r="K80" s="235"/>
      <c r="L80" s="235"/>
      <c r="M80" s="235"/>
      <c r="N80" s="235"/>
      <c r="O80" s="235"/>
    </row>
    <row r="81" spans="3:15">
      <c r="C81" s="235" t="s">
        <v>19</v>
      </c>
      <c r="D81" s="235"/>
      <c r="E81" s="236">
        <v>5.2499999999999998E-2</v>
      </c>
      <c r="F81" s="235" t="s">
        <v>826</v>
      </c>
      <c r="G81" s="237">
        <v>125000</v>
      </c>
      <c r="H81" s="236">
        <v>5.2499999999999998E-2</v>
      </c>
      <c r="I81" s="235" t="s">
        <v>826</v>
      </c>
      <c r="J81" s="237">
        <v>175000</v>
      </c>
      <c r="K81" s="237"/>
      <c r="L81" s="237"/>
      <c r="M81" s="237"/>
      <c r="N81" s="237"/>
      <c r="O81" s="237"/>
    </row>
    <row r="82" spans="3:15">
      <c r="C82" s="235" t="s">
        <v>19</v>
      </c>
      <c r="D82" s="235"/>
      <c r="E82" s="236">
        <v>5.5E-2</v>
      </c>
      <c r="F82" s="235" t="s">
        <v>826</v>
      </c>
      <c r="G82" s="237">
        <v>150000</v>
      </c>
      <c r="H82" s="236">
        <v>5.5E-2</v>
      </c>
      <c r="I82" s="235" t="s">
        <v>826</v>
      </c>
      <c r="J82" s="237">
        <v>225000</v>
      </c>
      <c r="K82" s="237"/>
      <c r="L82" s="237"/>
      <c r="M82" s="235"/>
      <c r="N82" s="235"/>
      <c r="O82" s="235"/>
    </row>
    <row r="83" spans="3:15">
      <c r="C83" s="235" t="s">
        <v>19</v>
      </c>
      <c r="D83" s="235"/>
      <c r="E83" s="236">
        <v>5.7500000000000002E-2</v>
      </c>
      <c r="F83" s="235" t="s">
        <v>826</v>
      </c>
      <c r="G83" s="237">
        <v>250000</v>
      </c>
      <c r="H83" s="236">
        <v>5.7500000000000002E-2</v>
      </c>
      <c r="I83" s="235" t="s">
        <v>826</v>
      </c>
      <c r="J83" s="237">
        <v>300000</v>
      </c>
      <c r="K83" s="235"/>
      <c r="L83" s="235"/>
      <c r="M83" s="235"/>
      <c r="N83" s="235"/>
      <c r="O83" s="235"/>
    </row>
    <row r="84" spans="3:15">
      <c r="C84" s="235" t="s">
        <v>20</v>
      </c>
      <c r="D84" s="235"/>
      <c r="E84" s="236">
        <v>0.05</v>
      </c>
      <c r="F84" s="235" t="s">
        <v>826</v>
      </c>
      <c r="G84" s="237">
        <v>0</v>
      </c>
      <c r="H84" s="236">
        <v>0.05</v>
      </c>
      <c r="I84" s="235" t="s">
        <v>826</v>
      </c>
      <c r="J84" s="237">
        <v>0</v>
      </c>
      <c r="K84" s="235" t="s">
        <v>828</v>
      </c>
      <c r="L84" s="235" t="s">
        <v>828</v>
      </c>
      <c r="M84" s="237">
        <v>4400</v>
      </c>
      <c r="N84" s="237">
        <v>8800</v>
      </c>
      <c r="O84" s="237">
        <v>1000</v>
      </c>
    </row>
    <row r="85" spans="3:15">
      <c r="C85" s="235" t="s">
        <v>20</v>
      </c>
      <c r="D85" s="235"/>
      <c r="E85" s="236">
        <v>0.09</v>
      </c>
      <c r="F85" s="235" t="s">
        <v>826</v>
      </c>
      <c r="G85" s="237">
        <v>1000000</v>
      </c>
      <c r="H85" s="236">
        <v>0.09</v>
      </c>
      <c r="I85" s="235" t="s">
        <v>826</v>
      </c>
      <c r="J85" s="237">
        <v>1000000</v>
      </c>
      <c r="K85" s="235"/>
      <c r="L85" s="235"/>
      <c r="M85" s="235"/>
      <c r="N85" s="235"/>
      <c r="O85" s="235"/>
    </row>
    <row r="86" spans="3:15">
      <c r="C86" s="235" t="s">
        <v>857</v>
      </c>
      <c r="D86" s="235"/>
      <c r="E86" s="236">
        <v>4.2500000000000003E-2</v>
      </c>
      <c r="F86" s="235" t="s">
        <v>826</v>
      </c>
      <c r="G86" s="237">
        <v>0</v>
      </c>
      <c r="H86" s="236">
        <v>4.2500000000000003E-2</v>
      </c>
      <c r="I86" s="235" t="s">
        <v>826</v>
      </c>
      <c r="J86" s="237">
        <v>0</v>
      </c>
      <c r="K86" s="235" t="s">
        <v>828</v>
      </c>
      <c r="L86" s="235" t="s">
        <v>828</v>
      </c>
      <c r="M86" s="237">
        <v>5000</v>
      </c>
      <c r="N86" s="237">
        <v>10000</v>
      </c>
      <c r="O86" s="237">
        <v>5000</v>
      </c>
    </row>
    <row r="87" spans="3:15">
      <c r="C87" s="235" t="s">
        <v>858</v>
      </c>
      <c r="D87" s="235"/>
      <c r="E87" s="236">
        <v>5.3499999999999999E-2</v>
      </c>
      <c r="F87" s="235" t="s">
        <v>826</v>
      </c>
      <c r="G87" s="237">
        <v>0</v>
      </c>
      <c r="H87" s="236">
        <v>5.3499999999999999E-2</v>
      </c>
      <c r="I87" s="235" t="s">
        <v>826</v>
      </c>
      <c r="J87" s="237">
        <v>0</v>
      </c>
      <c r="K87" s="237">
        <v>13825</v>
      </c>
      <c r="L87" s="237">
        <v>27650</v>
      </c>
      <c r="M87" s="235" t="s">
        <v>828</v>
      </c>
      <c r="N87" s="235" t="s">
        <v>828</v>
      </c>
      <c r="O87" s="237">
        <v>4800</v>
      </c>
    </row>
    <row r="88" spans="3:15">
      <c r="C88" s="235" t="s">
        <v>22</v>
      </c>
      <c r="D88" s="235"/>
      <c r="E88" s="236">
        <v>6.8000000000000005E-2</v>
      </c>
      <c r="F88" s="235" t="s">
        <v>826</v>
      </c>
      <c r="G88" s="237">
        <v>30070</v>
      </c>
      <c r="H88" s="236">
        <v>6.8000000000000005E-2</v>
      </c>
      <c r="I88" s="235" t="s">
        <v>826</v>
      </c>
      <c r="J88" s="237">
        <v>43950</v>
      </c>
      <c r="K88" s="235"/>
      <c r="L88" s="235"/>
      <c r="M88" s="235"/>
      <c r="N88" s="235"/>
      <c r="O88" s="235"/>
    </row>
    <row r="89" spans="3:15">
      <c r="C89" s="235" t="s">
        <v>22</v>
      </c>
      <c r="D89" s="235"/>
      <c r="E89" s="236">
        <v>7.85E-2</v>
      </c>
      <c r="F89" s="235" t="s">
        <v>826</v>
      </c>
      <c r="G89" s="237">
        <v>98760</v>
      </c>
      <c r="H89" s="236">
        <v>7.85E-2</v>
      </c>
      <c r="I89" s="235" t="s">
        <v>826</v>
      </c>
      <c r="J89" s="237">
        <v>174610</v>
      </c>
      <c r="K89" s="237"/>
      <c r="L89" s="237"/>
      <c r="M89" s="237"/>
      <c r="N89" s="237"/>
      <c r="O89" s="237"/>
    </row>
    <row r="90" spans="3:15">
      <c r="C90" s="235" t="s">
        <v>22</v>
      </c>
      <c r="D90" s="235"/>
      <c r="E90" s="236">
        <v>9.8500000000000004E-2</v>
      </c>
      <c r="F90" s="235" t="s">
        <v>826</v>
      </c>
      <c r="G90" s="237">
        <v>183340</v>
      </c>
      <c r="H90" s="236">
        <v>9.8500000000000004E-2</v>
      </c>
      <c r="I90" s="235" t="s">
        <v>826</v>
      </c>
      <c r="J90" s="237">
        <v>304970</v>
      </c>
      <c r="K90" s="235"/>
      <c r="L90" s="235"/>
      <c r="M90" s="235"/>
      <c r="N90" s="235"/>
      <c r="O90" s="235"/>
    </row>
    <row r="91" spans="3:15">
      <c r="C91" s="235" t="s">
        <v>23</v>
      </c>
      <c r="D91" s="235"/>
      <c r="E91" s="236">
        <v>0.05</v>
      </c>
      <c r="F91" s="235" t="s">
        <v>826</v>
      </c>
      <c r="G91" s="237">
        <v>10000</v>
      </c>
      <c r="H91" s="236">
        <v>0.05</v>
      </c>
      <c r="I91" s="235" t="s">
        <v>826</v>
      </c>
      <c r="J91" s="237">
        <v>10000</v>
      </c>
      <c r="K91" s="237">
        <v>2300</v>
      </c>
      <c r="L91" s="237">
        <v>4600</v>
      </c>
      <c r="M91" s="237">
        <v>6000</v>
      </c>
      <c r="N91" s="237">
        <v>12000</v>
      </c>
      <c r="O91" s="237">
        <v>1500</v>
      </c>
    </row>
    <row r="92" spans="3:15">
      <c r="C92" s="235" t="s">
        <v>859</v>
      </c>
      <c r="D92" s="235"/>
      <c r="E92" s="236">
        <v>0.02</v>
      </c>
      <c r="F92" s="235" t="s">
        <v>826</v>
      </c>
      <c r="G92" s="237">
        <v>1121</v>
      </c>
      <c r="H92" s="236">
        <v>0.02</v>
      </c>
      <c r="I92" s="235" t="s">
        <v>826</v>
      </c>
      <c r="J92" s="237">
        <v>1121</v>
      </c>
      <c r="K92" s="237">
        <v>13850</v>
      </c>
      <c r="L92" s="237">
        <v>27700</v>
      </c>
      <c r="M92" s="235" t="s">
        <v>860</v>
      </c>
      <c r="N92" s="235" t="s">
        <v>860</v>
      </c>
      <c r="O92" s="235" t="s">
        <v>860</v>
      </c>
    </row>
    <row r="93" spans="3:15">
      <c r="C93" s="235" t="s">
        <v>24</v>
      </c>
      <c r="D93" s="235"/>
      <c r="E93" s="236">
        <v>2.5000000000000001E-2</v>
      </c>
      <c r="F93" s="235" t="s">
        <v>826</v>
      </c>
      <c r="G93" s="237">
        <v>2242</v>
      </c>
      <c r="H93" s="236">
        <v>2.5000000000000001E-2</v>
      </c>
      <c r="I93" s="235" t="s">
        <v>826</v>
      </c>
      <c r="J93" s="237">
        <v>2242</v>
      </c>
      <c r="K93" s="235"/>
      <c r="L93" s="235"/>
      <c r="M93" s="235"/>
      <c r="N93" s="235"/>
      <c r="O93" s="235"/>
    </row>
    <row r="94" spans="3:15">
      <c r="C94" s="235" t="s">
        <v>24</v>
      </c>
      <c r="D94" s="235"/>
      <c r="E94" s="236">
        <v>0.03</v>
      </c>
      <c r="F94" s="235" t="s">
        <v>826</v>
      </c>
      <c r="G94" s="237">
        <v>3363</v>
      </c>
      <c r="H94" s="236">
        <v>0.03</v>
      </c>
      <c r="I94" s="235" t="s">
        <v>826</v>
      </c>
      <c r="J94" s="237">
        <v>3363</v>
      </c>
      <c r="K94" s="235"/>
      <c r="L94" s="235"/>
      <c r="M94" s="235"/>
      <c r="N94" s="235"/>
      <c r="O94" s="235"/>
    </row>
    <row r="95" spans="3:15">
      <c r="C95" s="235" t="s">
        <v>24</v>
      </c>
      <c r="D95" s="235"/>
      <c r="E95" s="236">
        <v>3.5000000000000003E-2</v>
      </c>
      <c r="F95" s="235" t="s">
        <v>826</v>
      </c>
      <c r="G95" s="237">
        <v>4484</v>
      </c>
      <c r="H95" s="236">
        <v>3.5000000000000003E-2</v>
      </c>
      <c r="I95" s="235" t="s">
        <v>826</v>
      </c>
      <c r="J95" s="237">
        <v>4484</v>
      </c>
      <c r="K95" s="235"/>
      <c r="L95" s="235"/>
      <c r="M95" s="235"/>
      <c r="N95" s="235"/>
      <c r="O95" s="235"/>
    </row>
    <row r="96" spans="3:15">
      <c r="C96" s="235" t="s">
        <v>24</v>
      </c>
      <c r="D96" s="235"/>
      <c r="E96" s="236">
        <v>0.04</v>
      </c>
      <c r="F96" s="235" t="s">
        <v>826</v>
      </c>
      <c r="G96" s="237">
        <v>5605</v>
      </c>
      <c r="H96" s="236">
        <v>0.04</v>
      </c>
      <c r="I96" s="235" t="s">
        <v>826</v>
      </c>
      <c r="J96" s="237">
        <v>5605</v>
      </c>
      <c r="K96" s="237"/>
      <c r="L96" s="237"/>
      <c r="M96" s="235"/>
      <c r="N96" s="235"/>
      <c r="O96" s="235"/>
    </row>
    <row r="97" spans="3:15">
      <c r="C97" s="235" t="s">
        <v>24</v>
      </c>
      <c r="D97" s="235"/>
      <c r="E97" s="236">
        <v>4.4999999999999998E-2</v>
      </c>
      <c r="F97" s="235" t="s">
        <v>826</v>
      </c>
      <c r="G97" s="237">
        <v>6726</v>
      </c>
      <c r="H97" s="236">
        <v>4.4999999999999998E-2</v>
      </c>
      <c r="I97" s="235" t="s">
        <v>826</v>
      </c>
      <c r="J97" s="237">
        <v>6726</v>
      </c>
      <c r="K97" s="235"/>
      <c r="L97" s="235"/>
      <c r="M97" s="235"/>
      <c r="N97" s="235"/>
      <c r="O97" s="235"/>
    </row>
    <row r="98" spans="3:15">
      <c r="C98" s="235" t="s">
        <v>24</v>
      </c>
      <c r="D98" s="235"/>
      <c r="E98" s="236">
        <v>4.9500000000000002E-2</v>
      </c>
      <c r="F98" s="235" t="s">
        <v>826</v>
      </c>
      <c r="G98" s="237">
        <v>7847</v>
      </c>
      <c r="H98" s="236">
        <v>4.9500000000000002E-2</v>
      </c>
      <c r="I98" s="235" t="s">
        <v>826</v>
      </c>
      <c r="J98" s="237">
        <v>7847</v>
      </c>
      <c r="K98" s="235"/>
      <c r="L98" s="235"/>
      <c r="M98" s="235"/>
      <c r="N98" s="235"/>
      <c r="O98" s="235"/>
    </row>
    <row r="99" spans="3:15">
      <c r="C99" s="235" t="s">
        <v>861</v>
      </c>
      <c r="D99" s="235"/>
      <c r="E99" s="236">
        <v>0.01</v>
      </c>
      <c r="F99" s="235" t="s">
        <v>826</v>
      </c>
      <c r="G99" s="237">
        <v>0</v>
      </c>
      <c r="H99" s="236">
        <v>0.01</v>
      </c>
      <c r="I99" s="235" t="s">
        <v>826</v>
      </c>
      <c r="J99" s="237">
        <v>0</v>
      </c>
      <c r="K99" s="237">
        <v>5540</v>
      </c>
      <c r="L99" s="237">
        <v>11080</v>
      </c>
      <c r="M99" s="237">
        <v>2960</v>
      </c>
      <c r="N99" s="237">
        <v>5920</v>
      </c>
      <c r="O99" s="237">
        <v>2960</v>
      </c>
    </row>
    <row r="100" spans="3:15">
      <c r="C100" s="235" t="s">
        <v>25</v>
      </c>
      <c r="D100" s="235"/>
      <c r="E100" s="236">
        <v>0.02</v>
      </c>
      <c r="F100" s="235" t="s">
        <v>826</v>
      </c>
      <c r="G100" s="237">
        <v>3600</v>
      </c>
      <c r="H100" s="236">
        <v>0.02</v>
      </c>
      <c r="I100" s="235" t="s">
        <v>826</v>
      </c>
      <c r="J100" s="237">
        <v>3600</v>
      </c>
      <c r="K100" s="235"/>
      <c r="L100" s="235"/>
      <c r="M100" s="235"/>
      <c r="N100" s="235"/>
      <c r="O100" s="235"/>
    </row>
    <row r="101" spans="3:15">
      <c r="C101" s="235" t="s">
        <v>25</v>
      </c>
      <c r="D101" s="235"/>
      <c r="E101" s="236">
        <v>0.03</v>
      </c>
      <c r="F101" s="235" t="s">
        <v>826</v>
      </c>
      <c r="G101" s="237">
        <v>6300</v>
      </c>
      <c r="H101" s="236">
        <v>0.03</v>
      </c>
      <c r="I101" s="235" t="s">
        <v>826</v>
      </c>
      <c r="J101" s="237">
        <v>6300</v>
      </c>
      <c r="K101" s="235"/>
      <c r="L101" s="235"/>
      <c r="M101" s="237"/>
      <c r="N101" s="237"/>
      <c r="O101" s="235"/>
    </row>
    <row r="102" spans="3:15">
      <c r="C102" s="235" t="s">
        <v>25</v>
      </c>
      <c r="D102" s="235"/>
      <c r="E102" s="236">
        <v>0.04</v>
      </c>
      <c r="F102" s="235" t="s">
        <v>826</v>
      </c>
      <c r="G102" s="237">
        <v>9700</v>
      </c>
      <c r="H102" s="236">
        <v>0.04</v>
      </c>
      <c r="I102" s="235" t="s">
        <v>826</v>
      </c>
      <c r="J102" s="237">
        <v>9700</v>
      </c>
      <c r="K102" s="235"/>
      <c r="L102" s="235"/>
      <c r="M102" s="237"/>
      <c r="N102" s="237"/>
      <c r="O102" s="237"/>
    </row>
    <row r="103" spans="3:15">
      <c r="C103" s="235" t="s">
        <v>25</v>
      </c>
      <c r="D103" s="235"/>
      <c r="E103" s="236">
        <v>0.05</v>
      </c>
      <c r="F103" s="235" t="s">
        <v>826</v>
      </c>
      <c r="G103" s="237">
        <v>13000</v>
      </c>
      <c r="H103" s="236">
        <v>0.05</v>
      </c>
      <c r="I103" s="235" t="s">
        <v>826</v>
      </c>
      <c r="J103" s="237">
        <v>13000</v>
      </c>
      <c r="K103" s="235"/>
      <c r="L103" s="235"/>
      <c r="M103" s="235"/>
      <c r="N103" s="235"/>
      <c r="O103" s="235"/>
    </row>
    <row r="104" spans="3:15">
      <c r="C104" s="235" t="s">
        <v>25</v>
      </c>
      <c r="D104" s="235"/>
      <c r="E104" s="236">
        <v>0.06</v>
      </c>
      <c r="F104" s="235" t="s">
        <v>826</v>
      </c>
      <c r="G104" s="237">
        <v>16800</v>
      </c>
      <c r="H104" s="236">
        <v>0.06</v>
      </c>
      <c r="I104" s="235" t="s">
        <v>826</v>
      </c>
      <c r="J104" s="237">
        <v>16800</v>
      </c>
      <c r="K104" s="235"/>
      <c r="L104" s="235"/>
      <c r="M104" s="235"/>
      <c r="N104" s="235"/>
      <c r="O104" s="235"/>
    </row>
    <row r="105" spans="3:15">
      <c r="C105" s="235" t="s">
        <v>25</v>
      </c>
      <c r="D105" s="235"/>
      <c r="E105" s="236">
        <v>6.7500000000000004E-2</v>
      </c>
      <c r="F105" s="235" t="s">
        <v>826</v>
      </c>
      <c r="G105" s="237">
        <v>21600</v>
      </c>
      <c r="H105" s="236">
        <v>6.7500000000000004E-2</v>
      </c>
      <c r="I105" s="235" t="s">
        <v>826</v>
      </c>
      <c r="J105" s="237">
        <v>21600</v>
      </c>
      <c r="K105" s="235"/>
      <c r="L105" s="235"/>
      <c r="M105" s="235"/>
      <c r="N105" s="235"/>
      <c r="O105" s="235"/>
    </row>
    <row r="106" spans="3:15">
      <c r="C106" s="235" t="s">
        <v>862</v>
      </c>
      <c r="D106" s="235"/>
      <c r="E106" s="236">
        <v>2.46E-2</v>
      </c>
      <c r="F106" s="235" t="s">
        <v>826</v>
      </c>
      <c r="G106" s="237">
        <v>0</v>
      </c>
      <c r="H106" s="236">
        <v>2.46E-2</v>
      </c>
      <c r="I106" s="235" t="s">
        <v>826</v>
      </c>
      <c r="J106" s="237">
        <v>0</v>
      </c>
      <c r="K106" s="237">
        <v>7900</v>
      </c>
      <c r="L106" s="237">
        <v>15800</v>
      </c>
      <c r="M106" s="235" t="s">
        <v>863</v>
      </c>
      <c r="N106" s="235" t="s">
        <v>864</v>
      </c>
      <c r="O106" s="235" t="s">
        <v>863</v>
      </c>
    </row>
    <row r="107" spans="3:15">
      <c r="C107" s="235" t="s">
        <v>26</v>
      </c>
      <c r="D107" s="235"/>
      <c r="E107" s="236">
        <v>3.5099999999999999E-2</v>
      </c>
      <c r="F107" s="235" t="s">
        <v>826</v>
      </c>
      <c r="G107" s="237">
        <v>3700</v>
      </c>
      <c r="H107" s="236">
        <v>3.5099999999999999E-2</v>
      </c>
      <c r="I107" s="235" t="s">
        <v>826</v>
      </c>
      <c r="J107" s="237">
        <v>7390</v>
      </c>
      <c r="K107" s="235"/>
      <c r="L107" s="235"/>
      <c r="M107" s="235"/>
      <c r="N107" s="235"/>
      <c r="O107" s="235"/>
    </row>
    <row r="108" spans="3:15">
      <c r="C108" s="235" t="s">
        <v>26</v>
      </c>
      <c r="D108" s="235"/>
      <c r="E108" s="236">
        <v>5.0099999999999999E-2</v>
      </c>
      <c r="F108" s="235" t="s">
        <v>826</v>
      </c>
      <c r="G108" s="237">
        <v>22170</v>
      </c>
      <c r="H108" s="236">
        <v>5.0099999999999999E-2</v>
      </c>
      <c r="I108" s="235" t="s">
        <v>826</v>
      </c>
      <c r="J108" s="237">
        <v>44350</v>
      </c>
      <c r="K108" s="235"/>
      <c r="L108" s="235"/>
      <c r="M108" s="235"/>
      <c r="N108" s="235"/>
      <c r="O108" s="235"/>
    </row>
    <row r="109" spans="3:15">
      <c r="C109" s="235" t="s">
        <v>26</v>
      </c>
      <c r="D109" s="235"/>
      <c r="E109" s="236">
        <v>6.6400000000000001E-2</v>
      </c>
      <c r="F109" s="235" t="s">
        <v>826</v>
      </c>
      <c r="G109" s="237">
        <v>35730</v>
      </c>
      <c r="H109" s="236">
        <v>6.6400000000000001E-2</v>
      </c>
      <c r="I109" s="235" t="s">
        <v>826</v>
      </c>
      <c r="J109" s="237">
        <v>71460</v>
      </c>
      <c r="K109" s="235"/>
      <c r="L109" s="235"/>
      <c r="M109" s="235"/>
      <c r="N109" s="235"/>
      <c r="O109" s="235"/>
    </row>
    <row r="110" spans="3:15">
      <c r="C110" s="235" t="s">
        <v>27</v>
      </c>
      <c r="D110" s="235"/>
      <c r="E110" s="236" t="s">
        <v>827</v>
      </c>
      <c r="F110" s="235"/>
      <c r="G110" s="237"/>
      <c r="H110" s="236" t="s">
        <v>827</v>
      </c>
      <c r="I110" s="235"/>
      <c r="J110" s="237"/>
      <c r="K110" s="237" t="s">
        <v>828</v>
      </c>
      <c r="L110" s="237" t="s">
        <v>828</v>
      </c>
      <c r="M110" s="235" t="s">
        <v>828</v>
      </c>
      <c r="N110" s="235" t="s">
        <v>828</v>
      </c>
      <c r="O110" s="237" t="s">
        <v>828</v>
      </c>
    </row>
    <row r="111" spans="3:15" ht="72.5">
      <c r="C111" s="235" t="s">
        <v>865</v>
      </c>
      <c r="D111" s="235"/>
      <c r="E111" s="236" t="s">
        <v>866</v>
      </c>
      <c r="F111" s="235"/>
      <c r="G111" s="237"/>
      <c r="H111" s="236" t="s">
        <v>866</v>
      </c>
      <c r="I111" s="235"/>
      <c r="J111" s="237"/>
      <c r="K111" s="235" t="s">
        <v>860</v>
      </c>
      <c r="L111" s="235" t="s">
        <v>860</v>
      </c>
      <c r="M111" s="237">
        <v>2400</v>
      </c>
      <c r="N111" s="237">
        <v>4800</v>
      </c>
      <c r="O111" s="235" t="s">
        <v>828</v>
      </c>
    </row>
    <row r="112" spans="3:15">
      <c r="C112" s="235" t="s">
        <v>867</v>
      </c>
      <c r="D112" s="235"/>
      <c r="E112" s="236">
        <v>1.4E-2</v>
      </c>
      <c r="F112" s="235" t="s">
        <v>826</v>
      </c>
      <c r="G112" s="237">
        <v>0</v>
      </c>
      <c r="H112" s="236">
        <v>1.4E-2</v>
      </c>
      <c r="I112" s="235" t="s">
        <v>826</v>
      </c>
      <c r="J112" s="237">
        <v>0</v>
      </c>
      <c r="K112" s="235" t="s">
        <v>828</v>
      </c>
      <c r="L112" s="235" t="s">
        <v>828</v>
      </c>
      <c r="M112" s="237">
        <v>1000</v>
      </c>
      <c r="N112" s="237">
        <v>2000</v>
      </c>
      <c r="O112" s="237">
        <v>1500</v>
      </c>
    </row>
    <row r="113" spans="3:15">
      <c r="C113" s="235" t="s">
        <v>29</v>
      </c>
      <c r="D113" s="235"/>
      <c r="E113" s="236">
        <v>1.7500000000000002E-2</v>
      </c>
      <c r="F113" s="235" t="s">
        <v>826</v>
      </c>
      <c r="G113" s="237">
        <v>20000</v>
      </c>
      <c r="H113" s="236">
        <v>1.7500000000000002E-2</v>
      </c>
      <c r="I113" s="235" t="s">
        <v>826</v>
      </c>
      <c r="J113" s="237">
        <v>20000</v>
      </c>
      <c r="K113" s="235"/>
      <c r="L113" s="235"/>
      <c r="M113" s="235"/>
      <c r="N113" s="235"/>
      <c r="O113" s="235"/>
    </row>
    <row r="114" spans="3:15">
      <c r="C114" s="235" t="s">
        <v>29</v>
      </c>
      <c r="D114" s="235"/>
      <c r="E114" s="236">
        <v>3.5000000000000003E-2</v>
      </c>
      <c r="F114" s="235" t="s">
        <v>826</v>
      </c>
      <c r="G114" s="237">
        <v>35000</v>
      </c>
      <c r="H114" s="236">
        <v>2.4500000000000001E-2</v>
      </c>
      <c r="I114" s="235" t="s">
        <v>826</v>
      </c>
      <c r="J114" s="237">
        <v>50000</v>
      </c>
      <c r="K114" s="235"/>
      <c r="L114" s="235"/>
      <c r="M114" s="235"/>
      <c r="N114" s="235"/>
      <c r="O114" s="235"/>
    </row>
    <row r="115" spans="3:15">
      <c r="C115" s="235" t="s">
        <v>29</v>
      </c>
      <c r="D115" s="235"/>
      <c r="E115" s="236">
        <v>5.525E-2</v>
      </c>
      <c r="F115" s="235" t="s">
        <v>826</v>
      </c>
      <c r="G115" s="237">
        <v>40000</v>
      </c>
      <c r="H115" s="236">
        <v>3.5000000000000003E-2</v>
      </c>
      <c r="I115" s="235" t="s">
        <v>826</v>
      </c>
      <c r="J115" s="237">
        <v>70000</v>
      </c>
      <c r="K115" s="237"/>
      <c r="L115" s="237"/>
      <c r="M115" s="235"/>
      <c r="N115" s="235"/>
      <c r="O115" s="237"/>
    </row>
    <row r="116" spans="3:15">
      <c r="C116" s="235" t="s">
        <v>29</v>
      </c>
      <c r="D116" s="235"/>
      <c r="E116" s="236">
        <v>6.3700000000000007E-2</v>
      </c>
      <c r="F116" s="235" t="s">
        <v>826</v>
      </c>
      <c r="G116" s="237">
        <v>75000</v>
      </c>
      <c r="H116" s="236">
        <v>5.525E-2</v>
      </c>
      <c r="I116" s="235" t="s">
        <v>826</v>
      </c>
      <c r="J116" s="237">
        <v>80000</v>
      </c>
      <c r="K116" s="235"/>
      <c r="L116" s="235"/>
      <c r="M116" s="235"/>
      <c r="N116" s="235"/>
      <c r="O116" s="235"/>
    </row>
    <row r="117" spans="3:15">
      <c r="C117" s="235" t="s">
        <v>29</v>
      </c>
      <c r="D117" s="235"/>
      <c r="E117" s="236">
        <v>8.9700000000000002E-2</v>
      </c>
      <c r="F117" s="235" t="s">
        <v>826</v>
      </c>
      <c r="G117" s="237">
        <v>500000</v>
      </c>
      <c r="H117" s="236">
        <v>6.3700000000000007E-2</v>
      </c>
      <c r="I117" s="235" t="s">
        <v>826</v>
      </c>
      <c r="J117" s="237">
        <v>150000</v>
      </c>
      <c r="K117" s="235"/>
      <c r="L117" s="235"/>
      <c r="M117" s="235"/>
      <c r="N117" s="235"/>
      <c r="O117" s="235"/>
    </row>
    <row r="118" spans="3:15">
      <c r="C118" s="235" t="s">
        <v>29</v>
      </c>
      <c r="D118" s="235"/>
      <c r="E118" s="236">
        <v>0.1075</v>
      </c>
      <c r="F118" s="235" t="s">
        <v>826</v>
      </c>
      <c r="G118" s="237">
        <v>1000000</v>
      </c>
      <c r="H118" s="236">
        <v>8.9700000000000002E-2</v>
      </c>
      <c r="I118" s="235" t="s">
        <v>826</v>
      </c>
      <c r="J118" s="237">
        <v>500000</v>
      </c>
      <c r="K118" s="235"/>
      <c r="L118" s="235"/>
      <c r="M118" s="235"/>
      <c r="N118" s="235"/>
      <c r="O118" s="235"/>
    </row>
    <row r="119" spans="3:15">
      <c r="C119" s="235" t="s">
        <v>29</v>
      </c>
      <c r="D119" s="235"/>
      <c r="E119" s="236"/>
      <c r="F119" s="235"/>
      <c r="G119" s="237"/>
      <c r="H119" s="236">
        <v>0.1075</v>
      </c>
      <c r="I119" s="235" t="s">
        <v>826</v>
      </c>
      <c r="J119" s="237">
        <v>1000000</v>
      </c>
      <c r="K119" s="235"/>
      <c r="L119" s="235"/>
      <c r="M119" s="235"/>
      <c r="N119" s="235"/>
      <c r="O119" s="235"/>
    </row>
    <row r="120" spans="3:15">
      <c r="C120" s="235" t="s">
        <v>868</v>
      </c>
      <c r="D120" s="235"/>
      <c r="E120" s="236">
        <v>1.7000000000000001E-2</v>
      </c>
      <c r="F120" s="235" t="s">
        <v>826</v>
      </c>
      <c r="G120" s="237">
        <v>0</v>
      </c>
      <c r="H120" s="236">
        <v>1.7000000000000001E-2</v>
      </c>
      <c r="I120" s="235" t="s">
        <v>826</v>
      </c>
      <c r="J120" s="237">
        <v>0</v>
      </c>
      <c r="K120" s="237">
        <v>13850</v>
      </c>
      <c r="L120" s="237">
        <v>27700</v>
      </c>
      <c r="M120" s="235" t="s">
        <v>828</v>
      </c>
      <c r="N120" s="235" t="s">
        <v>828</v>
      </c>
      <c r="O120" s="237">
        <v>4000</v>
      </c>
    </row>
    <row r="121" spans="3:15">
      <c r="C121" s="235" t="s">
        <v>30</v>
      </c>
      <c r="D121" s="235"/>
      <c r="E121" s="236">
        <v>3.2000000000000001E-2</v>
      </c>
      <c r="F121" s="235" t="s">
        <v>826</v>
      </c>
      <c r="G121" s="237">
        <v>5500</v>
      </c>
      <c r="H121" s="236">
        <v>3.2000000000000001E-2</v>
      </c>
      <c r="I121" s="235" t="s">
        <v>826</v>
      </c>
      <c r="J121" s="237">
        <v>8000</v>
      </c>
      <c r="K121" s="235"/>
      <c r="L121" s="235"/>
      <c r="M121" s="235"/>
      <c r="N121" s="235"/>
      <c r="O121" s="235"/>
    </row>
    <row r="122" spans="3:15">
      <c r="C122" s="235" t="s">
        <v>30</v>
      </c>
      <c r="D122" s="235"/>
      <c r="E122" s="236">
        <v>4.7E-2</v>
      </c>
      <c r="F122" s="235" t="s">
        <v>826</v>
      </c>
      <c r="G122" s="237">
        <v>11000</v>
      </c>
      <c r="H122" s="236">
        <v>4.7E-2</v>
      </c>
      <c r="I122" s="235" t="s">
        <v>826</v>
      </c>
      <c r="J122" s="237">
        <v>16000</v>
      </c>
      <c r="K122" s="235"/>
      <c r="L122" s="235"/>
      <c r="M122" s="235"/>
      <c r="N122" s="235"/>
      <c r="O122" s="235"/>
    </row>
    <row r="123" spans="3:15">
      <c r="C123" s="235" t="s">
        <v>30</v>
      </c>
      <c r="D123" s="235"/>
      <c r="E123" s="236">
        <v>4.9000000000000002E-2</v>
      </c>
      <c r="F123" s="235" t="s">
        <v>826</v>
      </c>
      <c r="G123" s="237">
        <v>16000</v>
      </c>
      <c r="H123" s="236">
        <v>4.9000000000000002E-2</v>
      </c>
      <c r="I123" s="235" t="s">
        <v>826</v>
      </c>
      <c r="J123" s="237">
        <v>24000</v>
      </c>
      <c r="K123" s="235"/>
      <c r="L123" s="235"/>
      <c r="M123" s="235"/>
      <c r="N123" s="235"/>
      <c r="O123" s="235"/>
    </row>
    <row r="124" spans="3:15">
      <c r="C124" s="235" t="s">
        <v>30</v>
      </c>
      <c r="D124" s="235"/>
      <c r="E124" s="236">
        <v>5.8999999999999997E-2</v>
      </c>
      <c r="F124" s="235" t="s">
        <v>826</v>
      </c>
      <c r="G124" s="237">
        <v>210000</v>
      </c>
      <c r="H124" s="236">
        <v>5.8999999999999997E-2</v>
      </c>
      <c r="I124" s="235" t="s">
        <v>826</v>
      </c>
      <c r="J124" s="237">
        <v>315000</v>
      </c>
      <c r="K124" s="237"/>
      <c r="L124" s="237"/>
      <c r="M124" s="235"/>
      <c r="N124" s="235"/>
      <c r="O124" s="235"/>
    </row>
    <row r="125" spans="3:15">
      <c r="C125" s="235" t="s">
        <v>869</v>
      </c>
      <c r="D125" s="235"/>
      <c r="E125" s="236">
        <v>0.04</v>
      </c>
      <c r="F125" s="235" t="s">
        <v>826</v>
      </c>
      <c r="G125" s="237">
        <v>0</v>
      </c>
      <c r="H125" s="236">
        <v>0.04</v>
      </c>
      <c r="I125" s="235" t="s">
        <v>826</v>
      </c>
      <c r="J125" s="237">
        <v>0</v>
      </c>
      <c r="K125" s="237">
        <v>8000</v>
      </c>
      <c r="L125" s="237">
        <v>16050</v>
      </c>
      <c r="M125" s="235" t="s">
        <v>828</v>
      </c>
      <c r="N125" s="235" t="s">
        <v>828</v>
      </c>
      <c r="O125" s="237">
        <v>1000</v>
      </c>
    </row>
    <row r="126" spans="3:15">
      <c r="C126" s="235" t="s">
        <v>31</v>
      </c>
      <c r="D126" s="235"/>
      <c r="E126" s="236">
        <v>4.4999999999999998E-2</v>
      </c>
      <c r="F126" s="236" t="s">
        <v>826</v>
      </c>
      <c r="G126" s="237">
        <v>8500</v>
      </c>
      <c r="H126" s="236">
        <v>4.4999999999999998E-2</v>
      </c>
      <c r="I126" s="236" t="s">
        <v>826</v>
      </c>
      <c r="J126" s="237">
        <v>17150</v>
      </c>
      <c r="K126" s="235"/>
      <c r="L126" s="235"/>
      <c r="M126" s="235"/>
      <c r="N126" s="235"/>
      <c r="O126" s="235"/>
    </row>
    <row r="127" spans="3:15">
      <c r="C127" s="235" t="s">
        <v>31</v>
      </c>
      <c r="D127" s="236"/>
      <c r="E127" s="236">
        <v>5.2499999999999998E-2</v>
      </c>
      <c r="F127" s="236" t="s">
        <v>826</v>
      </c>
      <c r="G127" s="237">
        <v>11700</v>
      </c>
      <c r="H127" s="236">
        <v>5.2499999999999998E-2</v>
      </c>
      <c r="I127" s="236" t="s">
        <v>826</v>
      </c>
      <c r="J127" s="237">
        <v>23600</v>
      </c>
      <c r="K127" s="235"/>
      <c r="L127" s="235"/>
      <c r="M127" s="235"/>
      <c r="N127" s="235"/>
      <c r="O127" s="235"/>
    </row>
    <row r="128" spans="3:15">
      <c r="C128" s="235" t="s">
        <v>31</v>
      </c>
      <c r="D128" s="235"/>
      <c r="E128" s="236">
        <v>5.5E-2</v>
      </c>
      <c r="F128" s="236" t="s">
        <v>826</v>
      </c>
      <c r="G128" s="237">
        <v>13900</v>
      </c>
      <c r="H128" s="236">
        <v>5.5E-2</v>
      </c>
      <c r="I128" s="236" t="s">
        <v>826</v>
      </c>
      <c r="J128" s="237">
        <v>27900</v>
      </c>
      <c r="K128" s="235"/>
      <c r="L128" s="235"/>
      <c r="M128" s="235"/>
      <c r="N128" s="235"/>
      <c r="O128" s="235"/>
    </row>
    <row r="129" spans="3:15">
      <c r="C129" s="235" t="s">
        <v>31</v>
      </c>
      <c r="D129" s="236"/>
      <c r="E129" s="236">
        <v>0.06</v>
      </c>
      <c r="F129" s="236" t="s">
        <v>826</v>
      </c>
      <c r="G129" s="237">
        <v>80650</v>
      </c>
      <c r="H129" s="236">
        <v>0.06</v>
      </c>
      <c r="I129" s="236" t="s">
        <v>826</v>
      </c>
      <c r="J129" s="237">
        <v>161550</v>
      </c>
      <c r="K129" s="235"/>
      <c r="L129" s="235"/>
      <c r="M129" s="235"/>
      <c r="N129" s="235"/>
      <c r="O129" s="235"/>
    </row>
    <row r="130" spans="3:15">
      <c r="C130" s="235" t="s">
        <v>31</v>
      </c>
      <c r="D130" s="235"/>
      <c r="E130" s="236">
        <v>6.8500000000000005E-2</v>
      </c>
      <c r="F130" s="236" t="s">
        <v>826</v>
      </c>
      <c r="G130" s="237">
        <v>215400</v>
      </c>
      <c r="H130" s="236">
        <v>6.8500000000000005E-2</v>
      </c>
      <c r="I130" s="236" t="s">
        <v>826</v>
      </c>
      <c r="J130" s="237">
        <v>323200</v>
      </c>
      <c r="K130" s="235"/>
      <c r="L130" s="235"/>
      <c r="M130" s="237"/>
      <c r="N130" s="237"/>
      <c r="O130" s="237"/>
    </row>
    <row r="131" spans="3:15">
      <c r="C131" s="235" t="s">
        <v>31</v>
      </c>
      <c r="D131" s="236"/>
      <c r="E131" s="236">
        <v>9.6500000000000002E-2</v>
      </c>
      <c r="F131" s="236" t="s">
        <v>826</v>
      </c>
      <c r="G131" s="237">
        <v>1077550</v>
      </c>
      <c r="H131" s="236">
        <v>9.6500000000000002E-2</v>
      </c>
      <c r="I131" s="236" t="s">
        <v>826</v>
      </c>
      <c r="J131" s="237">
        <v>2155350</v>
      </c>
      <c r="K131" s="235"/>
      <c r="L131" s="235"/>
      <c r="M131" s="235"/>
      <c r="N131" s="235"/>
      <c r="O131" s="235"/>
    </row>
    <row r="132" spans="3:15">
      <c r="C132" s="235" t="s">
        <v>31</v>
      </c>
      <c r="D132" s="235"/>
      <c r="E132" s="236">
        <v>0.10299999999999999</v>
      </c>
      <c r="F132" s="236" t="s">
        <v>826</v>
      </c>
      <c r="G132" s="237">
        <v>5000000</v>
      </c>
      <c r="H132" s="236">
        <v>0.10299999999999999</v>
      </c>
      <c r="I132" s="236" t="s">
        <v>826</v>
      </c>
      <c r="J132" s="237">
        <v>5000000</v>
      </c>
      <c r="K132" s="235"/>
      <c r="L132" s="235"/>
      <c r="M132" s="235"/>
      <c r="N132" s="235"/>
      <c r="O132" s="235"/>
    </row>
    <row r="133" spans="3:15">
      <c r="C133" s="235" t="s">
        <v>31</v>
      </c>
      <c r="D133" s="236"/>
      <c r="E133" s="236">
        <v>0.109</v>
      </c>
      <c r="F133" s="236" t="s">
        <v>826</v>
      </c>
      <c r="G133" s="237">
        <v>25000000</v>
      </c>
      <c r="H133" s="236">
        <v>0.109</v>
      </c>
      <c r="I133" s="236" t="s">
        <v>826</v>
      </c>
      <c r="J133" s="237">
        <v>25000000</v>
      </c>
      <c r="K133" s="235"/>
      <c r="L133" s="235"/>
      <c r="M133" s="235"/>
      <c r="N133" s="235"/>
      <c r="O133" s="235"/>
    </row>
    <row r="134" spans="3:15">
      <c r="C134" s="235" t="s">
        <v>32</v>
      </c>
      <c r="D134" s="235"/>
      <c r="E134" s="236">
        <v>4.7500000000000001E-2</v>
      </c>
      <c r="F134" s="235" t="s">
        <v>826</v>
      </c>
      <c r="G134" s="237">
        <v>0</v>
      </c>
      <c r="H134" s="236">
        <v>4.7500000000000001E-2</v>
      </c>
      <c r="I134" s="235" t="s">
        <v>826</v>
      </c>
      <c r="J134" s="237">
        <v>0</v>
      </c>
      <c r="K134" s="237">
        <v>12750</v>
      </c>
      <c r="L134" s="237">
        <v>25500</v>
      </c>
      <c r="M134" s="235" t="s">
        <v>828</v>
      </c>
      <c r="N134" s="235" t="s">
        <v>828</v>
      </c>
      <c r="O134" s="235" t="s">
        <v>828</v>
      </c>
    </row>
    <row r="135" spans="3:15">
      <c r="C135" s="235" t="s">
        <v>870</v>
      </c>
      <c r="D135" s="235"/>
      <c r="E135" s="236">
        <v>1.0999999999999999E-2</v>
      </c>
      <c r="F135" s="235" t="s">
        <v>826</v>
      </c>
      <c r="G135" s="237">
        <v>0</v>
      </c>
      <c r="H135" s="236">
        <v>1.0999999999999999E-2</v>
      </c>
      <c r="I135" s="235" t="s">
        <v>826</v>
      </c>
      <c r="J135" s="237">
        <v>0</v>
      </c>
      <c r="K135" s="237">
        <v>13850</v>
      </c>
      <c r="L135" s="237">
        <v>27700</v>
      </c>
      <c r="M135" s="235" t="s">
        <v>828</v>
      </c>
      <c r="N135" s="235" t="s">
        <v>828</v>
      </c>
      <c r="O135" s="235" t="s">
        <v>828</v>
      </c>
    </row>
    <row r="136" spans="3:15">
      <c r="C136" s="235" t="s">
        <v>33</v>
      </c>
      <c r="D136" s="235"/>
      <c r="E136" s="236">
        <v>2.0400000000000001E-2</v>
      </c>
      <c r="F136" s="235" t="s">
        <v>826</v>
      </c>
      <c r="G136" s="237">
        <v>41775</v>
      </c>
      <c r="H136" s="236">
        <v>2.0400000000000001E-2</v>
      </c>
      <c r="I136" s="235" t="s">
        <v>826</v>
      </c>
      <c r="J136" s="237">
        <v>69700</v>
      </c>
      <c r="K136" s="235"/>
      <c r="L136" s="235"/>
      <c r="M136" s="235"/>
      <c r="N136" s="235"/>
      <c r="O136" s="235"/>
    </row>
    <row r="137" spans="3:15">
      <c r="C137" s="235" t="s">
        <v>33</v>
      </c>
      <c r="D137" s="235"/>
      <c r="E137" s="236">
        <v>2.2700000000000001E-2</v>
      </c>
      <c r="F137" s="235" t="s">
        <v>826</v>
      </c>
      <c r="G137" s="237">
        <v>101050</v>
      </c>
      <c r="H137" s="236">
        <v>2.2700000000000001E-2</v>
      </c>
      <c r="I137" s="235" t="s">
        <v>826</v>
      </c>
      <c r="J137" s="237">
        <v>168450</v>
      </c>
      <c r="K137" s="237"/>
      <c r="L137" s="237"/>
      <c r="M137" s="237"/>
      <c r="N137" s="237"/>
      <c r="O137" s="237"/>
    </row>
    <row r="138" spans="3:15">
      <c r="C138" s="235" t="s">
        <v>33</v>
      </c>
      <c r="D138" s="235"/>
      <c r="E138" s="236">
        <v>2.64E-2</v>
      </c>
      <c r="F138" s="235" t="s">
        <v>826</v>
      </c>
      <c r="G138" s="237">
        <v>210825</v>
      </c>
      <c r="H138" s="236">
        <v>2.64E-2</v>
      </c>
      <c r="I138" s="235" t="s">
        <v>826</v>
      </c>
      <c r="J138" s="237">
        <v>256650</v>
      </c>
      <c r="K138" s="235"/>
      <c r="L138" s="235"/>
      <c r="M138" s="235"/>
      <c r="N138" s="235"/>
      <c r="O138" s="235"/>
    </row>
    <row r="139" spans="3:15">
      <c r="C139" s="235" t="s">
        <v>33</v>
      </c>
      <c r="D139" s="235"/>
      <c r="E139" s="236">
        <v>2.9000000000000001E-2</v>
      </c>
      <c r="F139" s="235" t="s">
        <v>826</v>
      </c>
      <c r="G139" s="237">
        <v>458350</v>
      </c>
      <c r="H139" s="236">
        <v>2.9000000000000001E-2</v>
      </c>
      <c r="I139" s="235" t="s">
        <v>826</v>
      </c>
      <c r="J139" s="237">
        <v>458350</v>
      </c>
      <c r="K139" s="235"/>
      <c r="L139" s="235"/>
      <c r="M139" s="235"/>
      <c r="N139" s="235"/>
      <c r="O139" s="235"/>
    </row>
    <row r="140" spans="3:15">
      <c r="C140" s="235" t="s">
        <v>871</v>
      </c>
      <c r="D140" s="235"/>
      <c r="E140" s="236">
        <v>2.7650000000000001E-2</v>
      </c>
      <c r="F140" s="235" t="s">
        <v>826</v>
      </c>
      <c r="G140" s="237">
        <v>26050</v>
      </c>
      <c r="H140" s="236">
        <v>2.7650000000000001E-2</v>
      </c>
      <c r="I140" s="235" t="s">
        <v>826</v>
      </c>
      <c r="J140" s="237">
        <v>26050</v>
      </c>
      <c r="K140" s="235" t="s">
        <v>828</v>
      </c>
      <c r="L140" s="235" t="s">
        <v>828</v>
      </c>
      <c r="M140" s="237">
        <v>2400</v>
      </c>
      <c r="N140" s="237">
        <v>4800</v>
      </c>
      <c r="O140" s="237">
        <v>2400</v>
      </c>
    </row>
    <row r="141" spans="3:15">
      <c r="C141" s="235" t="s">
        <v>34</v>
      </c>
      <c r="D141" s="235"/>
      <c r="E141" s="236">
        <v>3.2259999999999997E-2</v>
      </c>
      <c r="F141" s="235" t="s">
        <v>826</v>
      </c>
      <c r="G141" s="237">
        <v>46100</v>
      </c>
      <c r="H141" s="236">
        <v>3.2259999999999997E-2</v>
      </c>
      <c r="I141" s="235" t="s">
        <v>826</v>
      </c>
      <c r="J141" s="237">
        <v>46100</v>
      </c>
      <c r="K141" s="235"/>
      <c r="L141" s="235"/>
      <c r="M141" s="235"/>
      <c r="N141" s="235"/>
      <c r="O141" s="235"/>
    </row>
    <row r="142" spans="3:15">
      <c r="C142" s="235" t="s">
        <v>34</v>
      </c>
      <c r="D142" s="235"/>
      <c r="E142" s="236">
        <v>3.6880000000000003E-2</v>
      </c>
      <c r="F142" s="235" t="s">
        <v>826</v>
      </c>
      <c r="G142" s="237">
        <v>92150</v>
      </c>
      <c r="H142" s="236">
        <v>3.6880000000000003E-2</v>
      </c>
      <c r="I142" s="235" t="s">
        <v>826</v>
      </c>
      <c r="J142" s="237">
        <v>92150</v>
      </c>
      <c r="K142" s="235"/>
      <c r="L142" s="235"/>
      <c r="M142" s="235"/>
      <c r="N142" s="235"/>
      <c r="O142" s="235"/>
    </row>
    <row r="143" spans="3:15">
      <c r="C143" s="235" t="s">
        <v>34</v>
      </c>
      <c r="D143" s="235"/>
      <c r="E143" s="236">
        <v>3.9899999999999998E-2</v>
      </c>
      <c r="F143" s="235" t="s">
        <v>826</v>
      </c>
      <c r="G143" s="237">
        <v>115300</v>
      </c>
      <c r="H143" s="236">
        <v>3.9899999999999998E-2</v>
      </c>
      <c r="I143" s="235" t="s">
        <v>826</v>
      </c>
      <c r="J143" s="237">
        <v>115300</v>
      </c>
      <c r="K143" s="235"/>
      <c r="L143" s="235"/>
      <c r="M143" s="235"/>
      <c r="N143" s="235"/>
      <c r="O143" s="235"/>
    </row>
    <row r="144" spans="3:15">
      <c r="C144" s="235" t="s">
        <v>872</v>
      </c>
      <c r="D144" s="235"/>
      <c r="E144" s="236">
        <v>2.5000000000000001E-3</v>
      </c>
      <c r="F144" s="235" t="s">
        <v>826</v>
      </c>
      <c r="G144" s="237">
        <v>0</v>
      </c>
      <c r="H144" s="236">
        <v>2.5000000000000001E-3</v>
      </c>
      <c r="I144" s="235" t="s">
        <v>826</v>
      </c>
      <c r="J144" s="237">
        <v>0</v>
      </c>
      <c r="K144" s="237">
        <v>6350</v>
      </c>
      <c r="L144" s="237">
        <v>12700</v>
      </c>
      <c r="M144" s="237">
        <v>1000</v>
      </c>
      <c r="N144" s="237">
        <v>2000</v>
      </c>
      <c r="O144" s="237">
        <v>1000</v>
      </c>
    </row>
    <row r="145" spans="3:15">
      <c r="C145" s="235" t="s">
        <v>35</v>
      </c>
      <c r="D145" s="235"/>
      <c r="E145" s="236">
        <v>7.4999999999999997E-3</v>
      </c>
      <c r="F145" s="235" t="s">
        <v>826</v>
      </c>
      <c r="G145" s="237">
        <v>1000</v>
      </c>
      <c r="H145" s="236">
        <v>7.4999999999999997E-3</v>
      </c>
      <c r="I145" s="235" t="s">
        <v>826</v>
      </c>
      <c r="J145" s="237">
        <v>2000</v>
      </c>
      <c r="K145" s="235"/>
      <c r="L145" s="235"/>
      <c r="M145" s="235"/>
      <c r="N145" s="235"/>
      <c r="O145" s="235"/>
    </row>
    <row r="146" spans="3:15">
      <c r="C146" s="235" t="s">
        <v>35</v>
      </c>
      <c r="D146" s="235"/>
      <c r="E146" s="236">
        <v>1.7500000000000002E-2</v>
      </c>
      <c r="F146" s="235" t="s">
        <v>826</v>
      </c>
      <c r="G146" s="237">
        <v>2500</v>
      </c>
      <c r="H146" s="236">
        <v>1.7500000000000002E-2</v>
      </c>
      <c r="I146" s="235" t="s">
        <v>826</v>
      </c>
      <c r="J146" s="237">
        <v>5000</v>
      </c>
      <c r="K146" s="235"/>
      <c r="L146" s="235"/>
      <c r="M146" s="235"/>
      <c r="N146" s="235"/>
      <c r="O146" s="235"/>
    </row>
    <row r="147" spans="3:15">
      <c r="C147" s="235" t="s">
        <v>35</v>
      </c>
      <c r="D147" s="235"/>
      <c r="E147" s="236">
        <v>2.75E-2</v>
      </c>
      <c r="F147" s="235" t="s">
        <v>826</v>
      </c>
      <c r="G147" s="237">
        <v>3750</v>
      </c>
      <c r="H147" s="236">
        <v>2.75E-2</v>
      </c>
      <c r="I147" s="235" t="s">
        <v>826</v>
      </c>
      <c r="J147" s="237">
        <v>7500</v>
      </c>
      <c r="K147" s="237"/>
      <c r="L147" s="237"/>
      <c r="M147" s="237"/>
      <c r="N147" s="237"/>
      <c r="O147" s="237"/>
    </row>
    <row r="148" spans="3:15">
      <c r="C148" s="235" t="s">
        <v>35</v>
      </c>
      <c r="D148" s="235"/>
      <c r="E148" s="236">
        <v>3.7499999999999999E-2</v>
      </c>
      <c r="F148" s="235" t="s">
        <v>826</v>
      </c>
      <c r="G148" s="237">
        <v>4900</v>
      </c>
      <c r="H148" s="236">
        <v>3.7499999999999999E-2</v>
      </c>
      <c r="I148" s="235" t="s">
        <v>826</v>
      </c>
      <c r="J148" s="237">
        <v>9800</v>
      </c>
      <c r="K148" s="235"/>
      <c r="L148" s="235"/>
      <c r="M148" s="235"/>
      <c r="N148" s="235"/>
      <c r="O148" s="235"/>
    </row>
    <row r="149" spans="3:15">
      <c r="C149" s="235" t="s">
        <v>35</v>
      </c>
      <c r="D149" s="235"/>
      <c r="E149" s="236">
        <v>4.7500000000000001E-2</v>
      </c>
      <c r="F149" s="235" t="s">
        <v>826</v>
      </c>
      <c r="G149" s="237">
        <v>7200</v>
      </c>
      <c r="H149" s="236">
        <v>4.7500000000000001E-2</v>
      </c>
      <c r="I149" s="235" t="s">
        <v>826</v>
      </c>
      <c r="J149" s="237">
        <v>12200</v>
      </c>
      <c r="K149" s="235"/>
      <c r="L149" s="235"/>
      <c r="M149" s="235"/>
      <c r="N149" s="235"/>
      <c r="O149" s="235"/>
    </row>
    <row r="150" spans="3:15" ht="29">
      <c r="C150" s="235" t="s">
        <v>873</v>
      </c>
      <c r="D150" s="235"/>
      <c r="E150" s="236">
        <v>4.7500000000000001E-2</v>
      </c>
      <c r="F150" s="235" t="s">
        <v>826</v>
      </c>
      <c r="G150" s="237">
        <v>0</v>
      </c>
      <c r="H150" s="236">
        <v>4.7500000000000001E-2</v>
      </c>
      <c r="I150" s="235" t="s">
        <v>826</v>
      </c>
      <c r="J150" s="237">
        <v>0</v>
      </c>
      <c r="K150" s="237">
        <v>2605</v>
      </c>
      <c r="L150" s="237">
        <v>5210</v>
      </c>
      <c r="M150" s="235" t="s">
        <v>874</v>
      </c>
      <c r="N150" s="235" t="s">
        <v>875</v>
      </c>
      <c r="O150" s="235" t="s">
        <v>874</v>
      </c>
    </row>
    <row r="151" spans="3:15">
      <c r="C151" s="235" t="s">
        <v>36</v>
      </c>
      <c r="D151" s="235"/>
      <c r="E151" s="236">
        <v>6.7500000000000004E-2</v>
      </c>
      <c r="F151" s="235" t="s">
        <v>826</v>
      </c>
      <c r="G151" s="237">
        <v>4050</v>
      </c>
      <c r="H151" s="236">
        <v>6.7500000000000004E-2</v>
      </c>
      <c r="I151" s="235" t="s">
        <v>826</v>
      </c>
      <c r="J151" s="237">
        <v>8100</v>
      </c>
      <c r="K151" s="237"/>
      <c r="L151" s="237"/>
      <c r="M151" s="237"/>
      <c r="N151" s="237"/>
      <c r="O151" s="237"/>
    </row>
    <row r="152" spans="3:15">
      <c r="C152" s="235" t="s">
        <v>36</v>
      </c>
      <c r="D152" s="235"/>
      <c r="E152" s="236">
        <v>8.7499999999999994E-2</v>
      </c>
      <c r="F152" s="235" t="s">
        <v>826</v>
      </c>
      <c r="G152" s="237">
        <v>10200</v>
      </c>
      <c r="H152" s="236">
        <v>8.7499999999999994E-2</v>
      </c>
      <c r="I152" s="235" t="s">
        <v>826</v>
      </c>
      <c r="J152" s="237">
        <v>20400</v>
      </c>
      <c r="K152" s="235"/>
      <c r="L152" s="235"/>
      <c r="M152" s="235"/>
      <c r="N152" s="235"/>
      <c r="O152" s="235"/>
    </row>
    <row r="153" spans="3:15">
      <c r="C153" s="235" t="s">
        <v>36</v>
      </c>
      <c r="D153" s="235"/>
      <c r="E153" s="236">
        <v>9.9000000000000005E-2</v>
      </c>
      <c r="F153" s="235" t="s">
        <v>826</v>
      </c>
      <c r="G153" s="237">
        <v>125000</v>
      </c>
      <c r="H153" s="236">
        <v>9.9000000000000005E-2</v>
      </c>
      <c r="I153" s="235" t="s">
        <v>826</v>
      </c>
      <c r="J153" s="237">
        <v>250000</v>
      </c>
      <c r="K153" s="235"/>
      <c r="L153" s="235"/>
      <c r="M153" s="235"/>
      <c r="N153" s="235"/>
      <c r="O153" s="235"/>
    </row>
    <row r="154" spans="3:15">
      <c r="C154" s="235" t="s">
        <v>876</v>
      </c>
      <c r="D154" s="235"/>
      <c r="E154" s="236">
        <v>3.0700000000000002E-2</v>
      </c>
      <c r="F154" s="235" t="s">
        <v>826</v>
      </c>
      <c r="G154" s="237">
        <v>0</v>
      </c>
      <c r="H154" s="236">
        <v>3.0700000000000002E-2</v>
      </c>
      <c r="I154" s="235" t="s">
        <v>826</v>
      </c>
      <c r="J154" s="237">
        <v>0</v>
      </c>
      <c r="K154" s="235" t="s">
        <v>828</v>
      </c>
      <c r="L154" s="235" t="s">
        <v>828</v>
      </c>
      <c r="M154" s="235" t="s">
        <v>828</v>
      </c>
      <c r="N154" s="235" t="s">
        <v>828</v>
      </c>
      <c r="O154" s="235" t="s">
        <v>828</v>
      </c>
    </row>
    <row r="155" spans="3:15">
      <c r="C155" s="235" t="s">
        <v>877</v>
      </c>
      <c r="D155" s="235"/>
      <c r="E155" s="236">
        <v>3.7499999999999999E-2</v>
      </c>
      <c r="F155" s="235" t="s">
        <v>826</v>
      </c>
      <c r="G155" s="237">
        <v>0</v>
      </c>
      <c r="H155" s="236">
        <v>3.7499999999999999E-2</v>
      </c>
      <c r="I155" s="235" t="s">
        <v>826</v>
      </c>
      <c r="J155" s="237">
        <v>0</v>
      </c>
      <c r="K155" s="237">
        <v>10000</v>
      </c>
      <c r="L155" s="237">
        <v>20050</v>
      </c>
      <c r="M155" s="237">
        <v>4700</v>
      </c>
      <c r="N155" s="237">
        <v>9400</v>
      </c>
      <c r="O155" s="237">
        <v>4700</v>
      </c>
    </row>
    <row r="156" spans="3:15">
      <c r="C156" s="235" t="s">
        <v>38</v>
      </c>
      <c r="D156" s="235"/>
      <c r="E156" s="236">
        <v>4.7500000000000001E-2</v>
      </c>
      <c r="F156" s="235" t="s">
        <v>826</v>
      </c>
      <c r="G156" s="237">
        <v>68200</v>
      </c>
      <c r="H156" s="236">
        <v>4.7500000000000001E-2</v>
      </c>
      <c r="I156" s="235" t="s">
        <v>826</v>
      </c>
      <c r="J156" s="237">
        <v>68200</v>
      </c>
      <c r="K156" s="235"/>
      <c r="L156" s="235"/>
      <c r="M156" s="237"/>
      <c r="N156" s="237"/>
      <c r="O156" s="237"/>
    </row>
    <row r="157" spans="3:15">
      <c r="C157" s="235" t="s">
        <v>38</v>
      </c>
      <c r="D157" s="235"/>
      <c r="E157" s="236">
        <v>5.9900000000000002E-2</v>
      </c>
      <c r="F157" s="235" t="s">
        <v>826</v>
      </c>
      <c r="G157" s="237">
        <v>155050</v>
      </c>
      <c r="H157" s="236">
        <v>5.9900000000000002E-2</v>
      </c>
      <c r="I157" s="235" t="s">
        <v>826</v>
      </c>
      <c r="J157" s="237">
        <v>155050</v>
      </c>
      <c r="K157" s="235"/>
      <c r="L157" s="235"/>
      <c r="M157" s="235"/>
      <c r="N157" s="235"/>
      <c r="O157" s="235"/>
    </row>
    <row r="158" spans="3:15">
      <c r="C158" s="235" t="s">
        <v>878</v>
      </c>
      <c r="D158" s="235"/>
      <c r="E158" s="236">
        <v>0</v>
      </c>
      <c r="F158" s="235" t="s">
        <v>826</v>
      </c>
      <c r="G158" s="237">
        <v>0</v>
      </c>
      <c r="H158" s="236">
        <v>0</v>
      </c>
      <c r="I158" s="235" t="s">
        <v>826</v>
      </c>
      <c r="J158" s="237">
        <v>0</v>
      </c>
      <c r="K158" s="235" t="s">
        <v>879</v>
      </c>
      <c r="L158" s="235" t="s">
        <v>880</v>
      </c>
      <c r="M158" s="235" t="s">
        <v>828</v>
      </c>
      <c r="N158" s="235" t="s">
        <v>828</v>
      </c>
      <c r="O158" s="235" t="s">
        <v>881</v>
      </c>
    </row>
    <row r="159" spans="3:15">
      <c r="C159" s="235" t="s">
        <v>39</v>
      </c>
      <c r="D159" s="235"/>
      <c r="E159" s="236">
        <v>0.03</v>
      </c>
      <c r="F159" s="235" t="s">
        <v>826</v>
      </c>
      <c r="G159" s="237">
        <v>3200</v>
      </c>
      <c r="H159" s="236">
        <v>0.03</v>
      </c>
      <c r="I159" s="235" t="s">
        <v>826</v>
      </c>
      <c r="J159" s="237">
        <v>3200</v>
      </c>
      <c r="K159" s="235"/>
      <c r="L159" s="235"/>
      <c r="M159" s="235"/>
      <c r="N159" s="235"/>
      <c r="O159" s="235"/>
    </row>
    <row r="160" spans="3:15">
      <c r="C160" s="235" t="s">
        <v>39</v>
      </c>
      <c r="D160" s="235"/>
      <c r="E160" s="236">
        <v>6.5000000000000002E-2</v>
      </c>
      <c r="F160" s="235" t="s">
        <v>826</v>
      </c>
      <c r="G160" s="237">
        <v>16040</v>
      </c>
      <c r="H160" s="236">
        <v>6.5000000000000002E-2</v>
      </c>
      <c r="I160" s="235" t="s">
        <v>826</v>
      </c>
      <c r="J160" s="237">
        <v>16040</v>
      </c>
      <c r="K160" s="235"/>
      <c r="L160" s="235"/>
      <c r="M160" s="235"/>
      <c r="N160" s="235"/>
      <c r="O160" s="235"/>
    </row>
    <row r="161" spans="3:15">
      <c r="C161" s="235" t="s">
        <v>40</v>
      </c>
      <c r="D161" s="235"/>
      <c r="E161" s="236" t="s">
        <v>827</v>
      </c>
      <c r="F161" s="235"/>
      <c r="G161" s="237"/>
      <c r="H161" s="236" t="s">
        <v>827</v>
      </c>
      <c r="I161" s="235"/>
      <c r="J161" s="237"/>
      <c r="K161" s="237" t="s">
        <v>828</v>
      </c>
      <c r="L161" s="237" t="s">
        <v>828</v>
      </c>
      <c r="M161" s="237" t="s">
        <v>828</v>
      </c>
      <c r="N161" s="237" t="s">
        <v>828</v>
      </c>
      <c r="O161" s="237" t="s">
        <v>828</v>
      </c>
    </row>
    <row r="162" spans="3:15">
      <c r="C162" s="235" t="s">
        <v>41</v>
      </c>
      <c r="D162" s="235"/>
      <c r="E162" s="236" t="s">
        <v>827</v>
      </c>
      <c r="F162" s="235"/>
      <c r="G162" s="237"/>
      <c r="H162" s="236" t="s">
        <v>827</v>
      </c>
      <c r="I162" s="235"/>
      <c r="J162" s="237"/>
      <c r="K162" s="235" t="s">
        <v>828</v>
      </c>
      <c r="L162" s="235" t="s">
        <v>828</v>
      </c>
      <c r="M162" s="235" t="s">
        <v>828</v>
      </c>
      <c r="N162" s="235" t="s">
        <v>828</v>
      </c>
      <c r="O162" s="235" t="s">
        <v>828</v>
      </c>
    </row>
    <row r="163" spans="3:15">
      <c r="C163" s="235" t="s">
        <v>42</v>
      </c>
      <c r="D163" s="235"/>
      <c r="E163" s="236" t="s">
        <v>827</v>
      </c>
      <c r="F163" s="235"/>
      <c r="G163" s="237"/>
      <c r="H163" s="236" t="s">
        <v>827</v>
      </c>
      <c r="I163" s="235"/>
      <c r="J163" s="237"/>
      <c r="K163" s="235" t="s">
        <v>828</v>
      </c>
      <c r="L163" s="235" t="s">
        <v>828</v>
      </c>
      <c r="M163" s="235" t="s">
        <v>828</v>
      </c>
      <c r="N163" s="235" t="s">
        <v>828</v>
      </c>
      <c r="O163" s="235" t="s">
        <v>828</v>
      </c>
    </row>
    <row r="164" spans="3:15" ht="29">
      <c r="C164" s="235" t="s">
        <v>882</v>
      </c>
      <c r="D164" s="235"/>
      <c r="E164" s="236">
        <v>4.8500000000000001E-2</v>
      </c>
      <c r="F164" s="235" t="s">
        <v>826</v>
      </c>
      <c r="G164" s="237">
        <v>0</v>
      </c>
      <c r="H164" s="236">
        <v>4.8500000000000001E-2</v>
      </c>
      <c r="I164" s="235" t="s">
        <v>826</v>
      </c>
      <c r="J164" s="237">
        <v>0</v>
      </c>
      <c r="K164" s="235" t="s">
        <v>883</v>
      </c>
      <c r="L164" s="235" t="s">
        <v>884</v>
      </c>
      <c r="M164" s="235" t="s">
        <v>828</v>
      </c>
      <c r="N164" s="235" t="s">
        <v>828</v>
      </c>
      <c r="O164" s="235" t="s">
        <v>885</v>
      </c>
    </row>
    <row r="165" spans="3:15">
      <c r="C165" s="235" t="s">
        <v>886</v>
      </c>
      <c r="D165" s="235"/>
      <c r="E165" s="236">
        <v>3.3500000000000002E-2</v>
      </c>
      <c r="F165" s="235" t="s">
        <v>826</v>
      </c>
      <c r="G165" s="237">
        <v>0</v>
      </c>
      <c r="H165" s="236">
        <v>3.3500000000000002E-2</v>
      </c>
      <c r="I165" s="235" t="s">
        <v>826</v>
      </c>
      <c r="J165" s="237">
        <v>0</v>
      </c>
      <c r="K165" s="237">
        <v>6500</v>
      </c>
      <c r="L165" s="237">
        <v>13050</v>
      </c>
      <c r="M165" s="237">
        <v>4500</v>
      </c>
      <c r="N165" s="237">
        <v>9000</v>
      </c>
      <c r="O165" s="237">
        <v>4500</v>
      </c>
    </row>
    <row r="166" spans="3:15">
      <c r="C166" s="235" t="s">
        <v>44</v>
      </c>
      <c r="D166" s="235"/>
      <c r="E166" s="236">
        <v>6.6000000000000003E-2</v>
      </c>
      <c r="F166" s="235" t="s">
        <v>826</v>
      </c>
      <c r="G166" s="237">
        <v>42150</v>
      </c>
      <c r="H166" s="236">
        <v>6.6000000000000003E-2</v>
      </c>
      <c r="I166" s="235" t="s">
        <v>826</v>
      </c>
      <c r="J166" s="237">
        <v>70450</v>
      </c>
      <c r="K166" s="237"/>
      <c r="L166" s="237"/>
      <c r="M166" s="235"/>
      <c r="N166" s="235"/>
      <c r="O166" s="235"/>
    </row>
    <row r="167" spans="3:15">
      <c r="C167" s="235" t="s">
        <v>44</v>
      </c>
      <c r="D167" s="235"/>
      <c r="E167" s="236">
        <v>7.5999999999999998E-2</v>
      </c>
      <c r="F167" s="235" t="s">
        <v>826</v>
      </c>
      <c r="G167" s="237">
        <v>102200</v>
      </c>
      <c r="H167" s="236">
        <v>7.5999999999999998E-2</v>
      </c>
      <c r="I167" s="235" t="s">
        <v>826</v>
      </c>
      <c r="J167" s="237">
        <v>170300</v>
      </c>
      <c r="K167" s="235"/>
      <c r="L167" s="235"/>
      <c r="M167" s="235"/>
      <c r="N167" s="235"/>
      <c r="O167" s="235"/>
    </row>
    <row r="168" spans="3:15">
      <c r="C168" s="235" t="s">
        <v>44</v>
      </c>
      <c r="D168" s="235"/>
      <c r="E168" s="236">
        <v>8.7499999999999994E-2</v>
      </c>
      <c r="F168" s="235" t="s">
        <v>826</v>
      </c>
      <c r="G168" s="237">
        <v>213150</v>
      </c>
      <c r="H168" s="236">
        <v>8.7499999999999994E-2</v>
      </c>
      <c r="I168" s="235" t="s">
        <v>826</v>
      </c>
      <c r="J168" s="237">
        <v>259500</v>
      </c>
      <c r="K168" s="235"/>
      <c r="L168" s="235"/>
      <c r="M168" s="235"/>
      <c r="N168" s="235"/>
      <c r="O168" s="235"/>
    </row>
    <row r="169" spans="3:15">
      <c r="C169" s="235" t="s">
        <v>887</v>
      </c>
      <c r="D169" s="235"/>
      <c r="E169" s="236">
        <v>0.02</v>
      </c>
      <c r="F169" s="235" t="s">
        <v>826</v>
      </c>
      <c r="G169" s="237">
        <v>0</v>
      </c>
      <c r="H169" s="236">
        <v>0.02</v>
      </c>
      <c r="I169" s="235" t="s">
        <v>826</v>
      </c>
      <c r="J169" s="237">
        <v>0</v>
      </c>
      <c r="K169" s="237">
        <v>8000</v>
      </c>
      <c r="L169" s="237">
        <v>16000</v>
      </c>
      <c r="M169" s="237">
        <v>930</v>
      </c>
      <c r="N169" s="237">
        <v>1860</v>
      </c>
      <c r="O169" s="237">
        <v>930</v>
      </c>
    </row>
    <row r="170" spans="3:15">
      <c r="C170" s="235" t="s">
        <v>45</v>
      </c>
      <c r="D170" s="235"/>
      <c r="E170" s="236">
        <v>0.03</v>
      </c>
      <c r="F170" s="235" t="s">
        <v>826</v>
      </c>
      <c r="G170" s="237">
        <v>3000</v>
      </c>
      <c r="H170" s="236">
        <v>0.03</v>
      </c>
      <c r="I170" s="235" t="s">
        <v>826</v>
      </c>
      <c r="J170" s="237">
        <v>3000</v>
      </c>
      <c r="K170" s="235"/>
      <c r="L170" s="235"/>
      <c r="M170" s="235"/>
      <c r="N170" s="235"/>
      <c r="O170" s="235"/>
    </row>
    <row r="171" spans="3:15">
      <c r="C171" s="235" t="s">
        <v>45</v>
      </c>
      <c r="D171" s="235"/>
      <c r="E171" s="236">
        <v>0.05</v>
      </c>
      <c r="F171" s="235" t="s">
        <v>826</v>
      </c>
      <c r="G171" s="237">
        <v>5000</v>
      </c>
      <c r="H171" s="236">
        <v>0.05</v>
      </c>
      <c r="I171" s="235" t="s">
        <v>826</v>
      </c>
      <c r="J171" s="237">
        <v>5000</v>
      </c>
      <c r="K171" s="235"/>
      <c r="L171" s="235"/>
      <c r="M171" s="235"/>
      <c r="N171" s="235"/>
      <c r="O171" s="235"/>
    </row>
    <row r="172" spans="3:15">
      <c r="C172" s="235" t="s">
        <v>45</v>
      </c>
      <c r="D172" s="235"/>
      <c r="E172" s="236">
        <v>5.7500000000000002E-2</v>
      </c>
      <c r="F172" s="235" t="s">
        <v>826</v>
      </c>
      <c r="G172" s="237">
        <v>17000</v>
      </c>
      <c r="H172" s="236">
        <v>5.7500000000000002E-2</v>
      </c>
      <c r="I172" s="235" t="s">
        <v>826</v>
      </c>
      <c r="J172" s="237">
        <v>17000</v>
      </c>
      <c r="K172" s="235"/>
      <c r="L172" s="235"/>
      <c r="M172" s="235"/>
      <c r="N172" s="235"/>
      <c r="O172" s="239"/>
    </row>
    <row r="173" spans="3:15" ht="72.5">
      <c r="C173" s="235" t="s">
        <v>46</v>
      </c>
      <c r="E173" s="235" t="s">
        <v>888</v>
      </c>
      <c r="F173" s="236"/>
      <c r="G173" s="235"/>
      <c r="H173" s="237" t="s">
        <v>888</v>
      </c>
      <c r="I173" s="235"/>
      <c r="J173" s="237">
        <v>250000</v>
      </c>
      <c r="K173" s="237">
        <v>250000</v>
      </c>
      <c r="L173" s="237" t="s">
        <v>828</v>
      </c>
      <c r="M173" s="237" t="s">
        <v>828</v>
      </c>
      <c r="N173" s="237" t="s">
        <v>828</v>
      </c>
      <c r="O173" s="237"/>
    </row>
    <row r="174" spans="3:15">
      <c r="C174" s="235" t="s">
        <v>889</v>
      </c>
      <c r="E174" s="235">
        <v>0.03</v>
      </c>
      <c r="F174" s="236" t="s">
        <v>826</v>
      </c>
      <c r="G174" s="235">
        <v>0</v>
      </c>
      <c r="H174" s="237">
        <v>0.03</v>
      </c>
      <c r="I174" s="236" t="s">
        <v>826</v>
      </c>
      <c r="J174" s="235">
        <v>0</v>
      </c>
      <c r="K174" s="237" t="s">
        <v>828</v>
      </c>
      <c r="L174" s="237" t="s">
        <v>828</v>
      </c>
      <c r="M174" s="237">
        <v>2000</v>
      </c>
      <c r="N174" s="237">
        <v>4000</v>
      </c>
      <c r="O174" s="237">
        <v>2000</v>
      </c>
    </row>
    <row r="175" spans="3:15">
      <c r="C175" s="235" t="s">
        <v>47</v>
      </c>
      <c r="E175" s="235">
        <v>0.04</v>
      </c>
      <c r="F175" s="236" t="s">
        <v>826</v>
      </c>
      <c r="G175" s="235">
        <v>10000</v>
      </c>
      <c r="H175" s="237">
        <v>0.04</v>
      </c>
      <c r="I175" s="236" t="s">
        <v>826</v>
      </c>
      <c r="J175" s="235">
        <v>10000</v>
      </c>
      <c r="K175" s="237"/>
      <c r="L175" s="237"/>
      <c r="M175" s="237"/>
      <c r="N175" s="237"/>
      <c r="O175" s="237"/>
    </row>
    <row r="176" spans="3:15">
      <c r="C176" s="235" t="s">
        <v>47</v>
      </c>
      <c r="E176" s="235">
        <v>4.4999999999999998E-2</v>
      </c>
      <c r="F176" s="236" t="s">
        <v>826</v>
      </c>
      <c r="G176" s="235">
        <v>25000</v>
      </c>
      <c r="H176" s="237">
        <v>4.4999999999999998E-2</v>
      </c>
      <c r="I176" s="236" t="s">
        <v>826</v>
      </c>
      <c r="J176" s="235">
        <v>25000</v>
      </c>
      <c r="K176" s="237"/>
      <c r="L176" s="237"/>
      <c r="M176" s="237"/>
      <c r="N176" s="237"/>
      <c r="O176" s="237"/>
    </row>
    <row r="177" spans="3:15">
      <c r="C177" s="235" t="s">
        <v>47</v>
      </c>
      <c r="E177" s="235">
        <v>0.06</v>
      </c>
      <c r="F177" s="236" t="s">
        <v>826</v>
      </c>
      <c r="G177" s="235">
        <v>40000</v>
      </c>
      <c r="H177" s="237">
        <v>0.06</v>
      </c>
      <c r="I177" s="236" t="s">
        <v>826</v>
      </c>
      <c r="J177" s="235">
        <v>40000</v>
      </c>
      <c r="K177" s="237"/>
      <c r="L177" s="237"/>
      <c r="M177" s="237"/>
      <c r="N177" s="237"/>
      <c r="O177" s="237"/>
    </row>
    <row r="178" spans="3:15">
      <c r="C178" s="235" t="s">
        <v>47</v>
      </c>
      <c r="E178" s="235">
        <v>6.5000000000000002E-2</v>
      </c>
      <c r="F178" s="236" t="s">
        <v>826</v>
      </c>
      <c r="G178" s="235">
        <v>60000</v>
      </c>
      <c r="H178" s="237">
        <v>6.5000000000000002E-2</v>
      </c>
      <c r="I178" s="236" t="s">
        <v>826</v>
      </c>
      <c r="J178" s="235">
        <v>60000</v>
      </c>
      <c r="K178" s="237"/>
      <c r="L178" s="237"/>
      <c r="M178" s="237"/>
      <c r="N178" s="237"/>
      <c r="O178" s="237"/>
    </row>
    <row r="179" spans="3:15" ht="29">
      <c r="C179" s="235" t="s">
        <v>890</v>
      </c>
      <c r="E179" s="235">
        <v>3.5400000000000001E-2</v>
      </c>
      <c r="F179" s="236" t="s">
        <v>826</v>
      </c>
      <c r="G179" s="235">
        <v>0</v>
      </c>
      <c r="H179" s="237">
        <v>3.5400000000000001E-2</v>
      </c>
      <c r="I179" s="236" t="s">
        <v>826</v>
      </c>
      <c r="J179" s="235">
        <v>0</v>
      </c>
      <c r="K179" s="237">
        <v>12760</v>
      </c>
      <c r="L179" s="237">
        <v>23620</v>
      </c>
      <c r="M179" s="237">
        <v>700</v>
      </c>
      <c r="N179" s="237">
        <v>1400</v>
      </c>
      <c r="O179" s="237">
        <v>700</v>
      </c>
    </row>
    <row r="180" spans="3:15" ht="29">
      <c r="C180" s="235" t="s">
        <v>890</v>
      </c>
      <c r="E180" s="236">
        <v>3.5400000000000001E-2</v>
      </c>
      <c r="F180" s="236" t="s">
        <v>826</v>
      </c>
      <c r="G180" s="237">
        <v>0</v>
      </c>
      <c r="H180" s="236">
        <v>3.5400000000000001E-2</v>
      </c>
      <c r="I180" s="236" t="s">
        <v>826</v>
      </c>
      <c r="J180" s="237">
        <v>0</v>
      </c>
      <c r="K180" s="237">
        <v>12760</v>
      </c>
      <c r="L180" s="237">
        <v>23620</v>
      </c>
      <c r="M180" s="237">
        <v>700</v>
      </c>
      <c r="N180" s="237">
        <v>1400</v>
      </c>
      <c r="O180" s="237">
        <v>700</v>
      </c>
    </row>
    <row r="181" spans="3:15">
      <c r="C181" s="235" t="s">
        <v>48</v>
      </c>
      <c r="E181" s="236">
        <v>4.65E-2</v>
      </c>
      <c r="F181" s="236" t="s">
        <v>826</v>
      </c>
      <c r="G181" s="237">
        <v>13810</v>
      </c>
      <c r="H181" s="236">
        <v>4.65E-2</v>
      </c>
      <c r="I181" s="236" t="s">
        <v>826</v>
      </c>
      <c r="J181" s="237">
        <v>18420</v>
      </c>
      <c r="K181" s="237"/>
      <c r="L181" s="235"/>
      <c r="M181" s="235"/>
      <c r="N181" s="235"/>
      <c r="O181" s="235"/>
    </row>
    <row r="182" spans="3:15">
      <c r="C182" s="235" t="s">
        <v>48</v>
      </c>
      <c r="E182" s="236">
        <v>5.2999999999999999E-2</v>
      </c>
      <c r="F182" s="236" t="s">
        <v>826</v>
      </c>
      <c r="G182" s="237">
        <v>27630</v>
      </c>
      <c r="H182" s="236">
        <v>5.2999999999999999E-2</v>
      </c>
      <c r="I182" s="236" t="s">
        <v>826</v>
      </c>
      <c r="J182" s="237">
        <v>36840</v>
      </c>
      <c r="K182" s="237"/>
      <c r="L182" s="235"/>
      <c r="M182" s="235"/>
      <c r="N182" s="235"/>
      <c r="O182" s="235"/>
    </row>
    <row r="183" spans="3:15">
      <c r="C183" s="235" t="s">
        <v>48</v>
      </c>
      <c r="E183" s="236">
        <v>7.6499999999999999E-2</v>
      </c>
      <c r="F183" s="236" t="s">
        <v>826</v>
      </c>
      <c r="G183" s="237">
        <v>304170</v>
      </c>
      <c r="H183" s="236">
        <v>7.6499999999999999E-2</v>
      </c>
      <c r="I183" s="236" t="s">
        <v>826</v>
      </c>
      <c r="J183" s="237">
        <v>405550</v>
      </c>
      <c r="K183" s="237"/>
      <c r="L183" s="235"/>
      <c r="M183" s="235"/>
      <c r="N183" s="235"/>
      <c r="O183" s="235"/>
    </row>
    <row r="184" spans="3:15">
      <c r="C184" s="235" t="s">
        <v>49</v>
      </c>
      <c r="E184" s="235" t="s">
        <v>827</v>
      </c>
      <c r="F184" s="236"/>
      <c r="G184" s="235"/>
      <c r="H184" s="237" t="s">
        <v>827</v>
      </c>
      <c r="I184" s="236"/>
      <c r="J184" s="235"/>
      <c r="K184" s="237" t="s">
        <v>828</v>
      </c>
      <c r="L184" s="235" t="s">
        <v>828</v>
      </c>
      <c r="M184" s="235" t="s">
        <v>828</v>
      </c>
      <c r="N184" s="235" t="s">
        <v>828</v>
      </c>
      <c r="O184" s="235" t="s">
        <v>828</v>
      </c>
    </row>
    <row r="185" spans="3:15">
      <c r="C185" s="235" t="s">
        <v>891</v>
      </c>
      <c r="E185" s="236">
        <v>0.04</v>
      </c>
      <c r="F185" s="236" t="s">
        <v>826</v>
      </c>
      <c r="G185" s="237">
        <v>0</v>
      </c>
      <c r="H185" s="236">
        <v>0.04</v>
      </c>
      <c r="I185" s="236" t="s">
        <v>826</v>
      </c>
      <c r="J185" s="237">
        <v>0</v>
      </c>
      <c r="K185" s="237">
        <v>13850</v>
      </c>
      <c r="L185" s="237">
        <v>27700</v>
      </c>
      <c r="M185" s="235" t="s">
        <v>828</v>
      </c>
      <c r="N185" s="235" t="s">
        <v>828</v>
      </c>
      <c r="O185" s="235" t="s">
        <v>828</v>
      </c>
    </row>
    <row r="186" spans="3:15">
      <c r="C186" s="235" t="s">
        <v>892</v>
      </c>
      <c r="E186" s="236">
        <v>0.06</v>
      </c>
      <c r="F186" s="236" t="s">
        <v>826</v>
      </c>
      <c r="G186" s="237">
        <v>10000</v>
      </c>
      <c r="H186" s="236">
        <v>0.06</v>
      </c>
      <c r="I186" s="236" t="s">
        <v>826</v>
      </c>
      <c r="J186" s="237">
        <v>10000</v>
      </c>
      <c r="K186" s="237"/>
      <c r="L186" s="235"/>
      <c r="M186" s="235"/>
      <c r="N186" s="235"/>
      <c r="O186" s="235"/>
    </row>
    <row r="187" spans="3:15">
      <c r="C187" s="235" t="s">
        <v>892</v>
      </c>
      <c r="E187" s="236">
        <v>6.5000000000000002E-2</v>
      </c>
      <c r="F187" s="236" t="s">
        <v>826</v>
      </c>
      <c r="G187" s="237">
        <v>40000</v>
      </c>
      <c r="H187" s="236">
        <v>6.5000000000000002E-2</v>
      </c>
      <c r="I187" s="236" t="s">
        <v>826</v>
      </c>
      <c r="J187" s="237">
        <v>40000</v>
      </c>
      <c r="K187" s="237"/>
      <c r="L187" s="235"/>
      <c r="M187" s="235"/>
      <c r="N187" s="235"/>
      <c r="O187" s="235"/>
    </row>
    <row r="188" spans="3:15">
      <c r="C188" s="235" t="s">
        <v>892</v>
      </c>
      <c r="E188" s="236">
        <v>8.5000000000000006E-2</v>
      </c>
      <c r="F188" s="236" t="s">
        <v>826</v>
      </c>
      <c r="G188" s="237">
        <v>60000</v>
      </c>
      <c r="H188" s="236">
        <v>8.5000000000000006E-2</v>
      </c>
      <c r="I188" s="236" t="s">
        <v>826</v>
      </c>
      <c r="J188" s="237">
        <v>60000</v>
      </c>
      <c r="K188" s="237"/>
      <c r="L188" s="235"/>
      <c r="M188" s="235"/>
      <c r="N188" s="235"/>
      <c r="O188" s="235"/>
    </row>
    <row r="189" spans="3:15">
      <c r="C189" s="235" t="s">
        <v>892</v>
      </c>
      <c r="E189" s="236">
        <v>9.2499999999999999E-2</v>
      </c>
      <c r="F189" s="236" t="s">
        <v>826</v>
      </c>
      <c r="G189" s="237">
        <v>250000</v>
      </c>
      <c r="H189" s="236">
        <v>9.2499999999999999E-2</v>
      </c>
      <c r="I189" s="236" t="s">
        <v>826</v>
      </c>
      <c r="J189" s="237">
        <v>250000</v>
      </c>
      <c r="K189" s="237"/>
      <c r="L189" s="235"/>
      <c r="M189" s="235"/>
      <c r="N189" s="235"/>
      <c r="O189" s="235"/>
    </row>
    <row r="190" spans="3:15">
      <c r="C190" s="235" t="s">
        <v>892</v>
      </c>
      <c r="E190" s="236">
        <v>9.7500000000000003E-2</v>
      </c>
      <c r="F190" s="236" t="s">
        <v>826</v>
      </c>
      <c r="G190" s="237">
        <v>500000</v>
      </c>
      <c r="H190" s="236">
        <v>9.7500000000000003E-2</v>
      </c>
      <c r="I190" s="236" t="s">
        <v>826</v>
      </c>
      <c r="J190" s="237">
        <v>500000</v>
      </c>
      <c r="K190" s="237"/>
      <c r="L190" s="235"/>
      <c r="M190" s="235"/>
      <c r="N190" s="235"/>
      <c r="O190" s="235"/>
    </row>
    <row r="191" spans="3:15">
      <c r="C191" s="235" t="s">
        <v>892</v>
      </c>
      <c r="E191" s="236">
        <v>0.1075</v>
      </c>
      <c r="F191" s="236" t="s">
        <v>826</v>
      </c>
      <c r="G191" s="237">
        <v>1000000</v>
      </c>
      <c r="H191" s="236">
        <v>0.1075</v>
      </c>
      <c r="I191" s="236" t="s">
        <v>826</v>
      </c>
      <c r="J191" s="237">
        <v>1000000</v>
      </c>
      <c r="K191" s="237"/>
      <c r="L191" s="235"/>
      <c r="M191" s="235"/>
      <c r="N191" s="235"/>
      <c r="O191" s="235"/>
    </row>
    <row r="192" spans="3:15">
      <c r="C192" s="235"/>
      <c r="D192" s="235"/>
      <c r="E192" s="236"/>
      <c r="F192" s="235"/>
      <c r="G192" s="237"/>
      <c r="H192" s="236"/>
      <c r="I192" s="235"/>
      <c r="J192" s="237"/>
      <c r="K192" s="235"/>
      <c r="L192" s="235"/>
      <c r="M192" s="235"/>
      <c r="N192" s="235"/>
      <c r="O192" s="239"/>
    </row>
    <row r="193" spans="3:15">
      <c r="C193" s="235"/>
      <c r="D193" s="235"/>
      <c r="E193" s="236"/>
      <c r="F193" s="235"/>
      <c r="G193" s="237"/>
      <c r="H193" s="236"/>
      <c r="I193" s="235"/>
      <c r="J193" s="237"/>
      <c r="K193" s="235"/>
      <c r="L193" s="235"/>
      <c r="M193" s="235"/>
      <c r="N193" s="235"/>
      <c r="O193" s="239"/>
    </row>
    <row r="194" spans="3:15">
      <c r="C194" s="235"/>
      <c r="D194" s="235"/>
      <c r="E194" s="236"/>
      <c r="F194" s="235"/>
      <c r="G194" s="237"/>
      <c r="H194" s="236"/>
      <c r="I194" s="235"/>
      <c r="J194" s="237"/>
      <c r="K194" s="235"/>
      <c r="L194" s="235"/>
      <c r="M194" s="235"/>
      <c r="N194" s="235"/>
      <c r="O194" s="239"/>
    </row>
    <row r="195" spans="3:15">
      <c r="C195" s="235"/>
      <c r="D195" s="235"/>
      <c r="E195" s="236"/>
      <c r="F195" s="235"/>
      <c r="G195" s="237"/>
      <c r="H195" s="236"/>
      <c r="I195" s="235"/>
      <c r="J195" s="237"/>
      <c r="K195" s="235"/>
      <c r="L195" s="235"/>
      <c r="M195" s="235"/>
      <c r="N195" s="235"/>
      <c r="O195" s="239"/>
    </row>
    <row r="196" spans="3:15">
      <c r="C196" s="235"/>
      <c r="D196" s="235"/>
      <c r="E196" s="236"/>
      <c r="F196" s="235"/>
      <c r="G196" s="237"/>
      <c r="H196" s="236"/>
      <c r="I196" s="235"/>
      <c r="J196" s="237"/>
      <c r="K196" s="235"/>
      <c r="L196" s="235"/>
      <c r="M196" s="235"/>
      <c r="N196" s="235"/>
      <c r="O196" s="239"/>
    </row>
    <row r="197" spans="3:15">
      <c r="C197" s="235"/>
      <c r="D197" s="235"/>
      <c r="E197" s="236"/>
      <c r="F197" s="235"/>
      <c r="G197" s="237"/>
      <c r="H197" s="236"/>
      <c r="I197" s="235"/>
      <c r="J197" s="237"/>
      <c r="K197" s="235"/>
      <c r="L197" s="235"/>
      <c r="M197" s="235"/>
      <c r="N197" s="235"/>
      <c r="O197" s="239"/>
    </row>
    <row r="198" spans="3:15">
      <c r="C198" s="235"/>
      <c r="D198" s="235"/>
      <c r="E198" s="236"/>
      <c r="F198" s="235"/>
      <c r="G198" s="237"/>
      <c r="H198" s="236"/>
      <c r="I198" s="235"/>
      <c r="J198" s="237"/>
      <c r="K198" s="235"/>
      <c r="L198" s="235"/>
      <c r="M198" s="235"/>
      <c r="N198" s="235"/>
      <c r="O198" s="239"/>
    </row>
    <row r="200" spans="3:15">
      <c r="C200" s="232" t="s">
        <v>893</v>
      </c>
    </row>
    <row r="201" spans="3:15">
      <c r="C201" s="240" t="s">
        <v>894</v>
      </c>
    </row>
    <row r="202" spans="3:15">
      <c r="C202" s="240" t="s">
        <v>895</v>
      </c>
    </row>
    <row r="203" spans="3:15">
      <c r="C203" s="240" t="s">
        <v>896</v>
      </c>
    </row>
    <row r="204" spans="3:15">
      <c r="C204" s="240" t="s">
        <v>897</v>
      </c>
    </row>
    <row r="205" spans="3:15">
      <c r="C205" s="240" t="s">
        <v>898</v>
      </c>
    </row>
    <row r="206" spans="3:15">
      <c r="C206" s="240" t="s">
        <v>899</v>
      </c>
    </row>
    <row r="207" spans="3:15">
      <c r="C207" s="240" t="s">
        <v>900</v>
      </c>
    </row>
    <row r="208" spans="3:15">
      <c r="C208" s="240" t="s">
        <v>901</v>
      </c>
    </row>
    <row r="209" spans="3:3">
      <c r="C209" s="240" t="s">
        <v>902</v>
      </c>
    </row>
    <row r="210" spans="3:3">
      <c r="C210" s="240" t="s">
        <v>903</v>
      </c>
    </row>
    <row r="211" spans="3:3">
      <c r="C211" s="240" t="s">
        <v>904</v>
      </c>
    </row>
    <row r="212" spans="3:3">
      <c r="C212" s="240" t="s">
        <v>905</v>
      </c>
    </row>
    <row r="213" spans="3:3">
      <c r="C213" s="240" t="s">
        <v>906</v>
      </c>
    </row>
    <row r="214" spans="3:3">
      <c r="C214" s="240" t="s">
        <v>907</v>
      </c>
    </row>
    <row r="215" spans="3:3">
      <c r="C215" s="240" t="s">
        <v>908</v>
      </c>
    </row>
    <row r="216" spans="3:3">
      <c r="C216" s="240" t="s">
        <v>909</v>
      </c>
    </row>
    <row r="217" spans="3:3">
      <c r="C217" s="240" t="s">
        <v>910</v>
      </c>
    </row>
    <row r="218" spans="3:3">
      <c r="C218" s="240" t="s">
        <v>911</v>
      </c>
    </row>
    <row r="219" spans="3:3">
      <c r="C219" s="240" t="s">
        <v>912</v>
      </c>
    </row>
    <row r="220" spans="3:3">
      <c r="C220" s="240" t="s">
        <v>913</v>
      </c>
    </row>
    <row r="221" spans="3:3">
      <c r="C221" s="240" t="s">
        <v>914</v>
      </c>
    </row>
    <row r="222" spans="3:3">
      <c r="C222" s="240" t="s">
        <v>915</v>
      </c>
    </row>
    <row r="223" spans="3:3">
      <c r="C223" s="240" t="s">
        <v>916</v>
      </c>
    </row>
    <row r="224" spans="3:3">
      <c r="C224" s="240" t="s">
        <v>917</v>
      </c>
    </row>
    <row r="225" spans="3:3">
      <c r="C225" s="240" t="s">
        <v>918</v>
      </c>
    </row>
    <row r="226" spans="3:3">
      <c r="C226" s="240" t="s">
        <v>919</v>
      </c>
    </row>
    <row r="227" spans="3:3">
      <c r="C227" s="240" t="s">
        <v>920</v>
      </c>
    </row>
    <row r="228" spans="3:3">
      <c r="C228" s="240" t="s">
        <v>921</v>
      </c>
    </row>
    <row r="229" spans="3:3">
      <c r="C229" s="240" t="s">
        <v>922</v>
      </c>
    </row>
    <row r="230" spans="3:3">
      <c r="C230" s="240" t="s">
        <v>923</v>
      </c>
    </row>
    <row r="231" spans="3:3">
      <c r="C231" s="240" t="s">
        <v>924</v>
      </c>
    </row>
    <row r="232" spans="3:3">
      <c r="C232" s="240" t="s">
        <v>925</v>
      </c>
    </row>
    <row r="233" spans="3:3">
      <c r="C233" s="240" t="s">
        <v>926</v>
      </c>
    </row>
    <row r="234" spans="3:3">
      <c r="C234" s="240" t="s">
        <v>927</v>
      </c>
    </row>
    <row r="235" spans="3:3">
      <c r="C235" s="240" t="s">
        <v>928</v>
      </c>
    </row>
    <row r="236" spans="3:3">
      <c r="C236" s="240" t="s">
        <v>929</v>
      </c>
    </row>
    <row r="237" spans="3:3">
      <c r="C237" s="240" t="s">
        <v>930</v>
      </c>
    </row>
    <row r="238" spans="3:3">
      <c r="C238" s="240" t="s">
        <v>931</v>
      </c>
    </row>
    <row r="239" spans="3:3">
      <c r="C239" s="240" t="s">
        <v>932</v>
      </c>
    </row>
    <row r="240" spans="3:3">
      <c r="C240" s="240" t="s">
        <v>933</v>
      </c>
    </row>
    <row r="241" spans="3:3">
      <c r="C241" s="240" t="s">
        <v>934</v>
      </c>
    </row>
    <row r="242" spans="3:3">
      <c r="C242" s="240" t="s">
        <v>935</v>
      </c>
    </row>
    <row r="244" spans="3:3">
      <c r="C244" t="s">
        <v>936</v>
      </c>
    </row>
    <row r="246" spans="3:3">
      <c r="C246" t="s">
        <v>937</v>
      </c>
    </row>
    <row r="248" spans="3:3" ht="17.5">
      <c r="C248" s="241" t="s">
        <v>2</v>
      </c>
    </row>
    <row r="249" spans="3:3">
      <c r="C249" s="61"/>
    </row>
    <row r="250" spans="3:3">
      <c r="C250" s="242" t="s">
        <v>938</v>
      </c>
    </row>
    <row r="251" spans="3:3">
      <c r="C251" s="61"/>
    </row>
    <row r="252" spans="3:3">
      <c r="C252" s="242" t="s">
        <v>3</v>
      </c>
    </row>
    <row r="253" spans="3:3">
      <c r="C253" s="61"/>
    </row>
    <row r="254" spans="3:3" ht="17.5">
      <c r="C254" s="243" t="s">
        <v>939</v>
      </c>
    </row>
    <row r="255" spans="3:3">
      <c r="C255" s="61"/>
    </row>
    <row r="256" spans="3:3">
      <c r="C256" s="242" t="s">
        <v>11</v>
      </c>
    </row>
    <row r="257" spans="3:3">
      <c r="C257" s="61"/>
    </row>
    <row r="258" spans="3:3">
      <c r="C258" s="242" t="s">
        <v>940</v>
      </c>
    </row>
    <row r="259" spans="3:3">
      <c r="C259" s="61"/>
    </row>
    <row r="260" spans="3:3">
      <c r="C260" s="242" t="s">
        <v>13</v>
      </c>
    </row>
    <row r="261" spans="3:3">
      <c r="C261" s="61"/>
    </row>
    <row r="262" spans="3:3">
      <c r="C262" s="242" t="s">
        <v>941</v>
      </c>
    </row>
    <row r="263" spans="3:3">
      <c r="C263" s="61"/>
    </row>
    <row r="264" spans="3:3" ht="17.5">
      <c r="C264" s="241" t="s">
        <v>14</v>
      </c>
    </row>
    <row r="265" spans="3:3">
      <c r="C265" s="61"/>
    </row>
    <row r="266" spans="3:3" ht="17.5">
      <c r="C266" s="243" t="s">
        <v>942</v>
      </c>
    </row>
    <row r="267" spans="3:3">
      <c r="C267" s="61"/>
    </row>
    <row r="268" spans="3:3" ht="17.5">
      <c r="C268" s="243" t="s">
        <v>943</v>
      </c>
    </row>
    <row r="269" spans="3:3">
      <c r="C269" s="61"/>
    </row>
    <row r="270" spans="3:3">
      <c r="C270" s="242" t="s">
        <v>16</v>
      </c>
    </row>
    <row r="271" spans="3:3">
      <c r="C271" s="61"/>
    </row>
    <row r="272" spans="3:3">
      <c r="C272" s="242" t="s">
        <v>944</v>
      </c>
    </row>
    <row r="273" spans="3:3">
      <c r="C273" s="61"/>
    </row>
    <row r="274" spans="3:3" ht="17.5">
      <c r="C274" s="243" t="s">
        <v>945</v>
      </c>
    </row>
    <row r="275" spans="3:3">
      <c r="C275" s="61"/>
    </row>
    <row r="276" spans="3:3" ht="17.5">
      <c r="C276" s="241" t="s">
        <v>20</v>
      </c>
    </row>
    <row r="277" spans="3:3">
      <c r="C277" s="61"/>
    </row>
    <row r="278" spans="3:3" ht="17.5">
      <c r="C278" s="243" t="s">
        <v>946</v>
      </c>
    </row>
    <row r="279" spans="3:3">
      <c r="C279" s="61"/>
    </row>
    <row r="280" spans="3:3" ht="17.5">
      <c r="C280" s="241" t="s">
        <v>23</v>
      </c>
    </row>
    <row r="281" spans="3:3">
      <c r="C281" s="61"/>
    </row>
    <row r="282" spans="3:3">
      <c r="C282" s="242" t="s">
        <v>947</v>
      </c>
    </row>
    <row r="283" spans="3:3">
      <c r="C283" s="61"/>
    </row>
    <row r="284" spans="3:3">
      <c r="C284" s="242" t="s">
        <v>24</v>
      </c>
    </row>
    <row r="285" spans="3:3">
      <c r="C285" s="61"/>
    </row>
    <row r="286" spans="3:3">
      <c r="C286" s="242" t="s">
        <v>948</v>
      </c>
    </row>
    <row r="287" spans="3:3">
      <c r="C287" s="61"/>
    </row>
    <row r="288" spans="3:3" ht="17.5">
      <c r="C288" s="241" t="s">
        <v>26</v>
      </c>
    </row>
    <row r="289" spans="3:3">
      <c r="C289" s="61"/>
    </row>
    <row r="290" spans="3:3">
      <c r="C290" s="242" t="s">
        <v>949</v>
      </c>
    </row>
    <row r="291" spans="3:3">
      <c r="C291" s="61"/>
    </row>
    <row r="292" spans="3:3" ht="17.5">
      <c r="C292" s="241" t="s">
        <v>28</v>
      </c>
    </row>
    <row r="293" spans="3:3">
      <c r="C293" s="61"/>
    </row>
    <row r="294" spans="3:3">
      <c r="C294" s="242" t="s">
        <v>950</v>
      </c>
    </row>
    <row r="295" spans="3:3">
      <c r="C295" s="61"/>
    </row>
    <row r="296" spans="3:3" ht="17.5">
      <c r="C296" s="241" t="s">
        <v>31</v>
      </c>
    </row>
    <row r="297" spans="3:3">
      <c r="C297" s="61"/>
    </row>
    <row r="298" spans="3:3">
      <c r="C298" s="242" t="s">
        <v>951</v>
      </c>
    </row>
    <row r="299" spans="3:3">
      <c r="C299" s="61"/>
    </row>
    <row r="300" spans="3:3">
      <c r="C300" s="242" t="s">
        <v>32</v>
      </c>
    </row>
    <row r="301" spans="3:3">
      <c r="C301" s="61"/>
    </row>
    <row r="302" spans="3:3">
      <c r="C302" s="242" t="s">
        <v>952</v>
      </c>
    </row>
  </sheetData>
  <hyperlinks>
    <hyperlink ref="C250" r:id="rId1" display="https://www.azleg.gov/legtext/55leg/1R/bills/SB1828S.pdf" xr:uid="{F3C7CDDA-DAC2-46CD-B44B-68C261BF4032}"/>
    <hyperlink ref="C252" r:id="rId2" display="https://taxfoundation.org/location/arkansas/" xr:uid="{E8DA794B-B4E7-44FE-AE1D-06485335D557}"/>
    <hyperlink ref="C256" r:id="rId3" display="https://taxfoundation.org/location/idaho/" xr:uid="{61CF91E6-4B55-4CBB-B431-92BC08C9F004}"/>
    <hyperlink ref="C258" r:id="rId4" display="https://www.legislature.idaho.gov/sessioninfo/2022spcl/legislation/H0001/" xr:uid="{D9AA7ABA-A251-42FA-A280-F7F17258D283}"/>
    <hyperlink ref="C260" r:id="rId5" display="https://taxfoundation.org/location/indiana/" xr:uid="{50892736-B354-4548-B340-C3B3FE2ABBA5}"/>
    <hyperlink ref="C262" r:id="rId6" location="document-65639af8" display="https://www.iga.in.gov/legislative/2022/bills/house/1002 - document-65639af8" xr:uid="{B36EDD88-D8C3-4BBF-BD52-520A975209DE}"/>
    <hyperlink ref="C270" r:id="rId7" display="https://taxfoundation.org/location/kentucky/" xr:uid="{DEE7D040-6A96-4EAE-A322-F875108F6789}"/>
    <hyperlink ref="C272" r:id="rId8" display="https://www.apps.legislature.ky.gov/record/22rs/hb8.html" xr:uid="{388DC4A9-3633-41DF-A399-E8B81C819ED6}"/>
    <hyperlink ref="C282" r:id="rId9" display="http://www.legislature.ms.gov/legislation/previous-sessions-text-search/" xr:uid="{1509AD93-21C3-43CB-9A99-B3374C30DA83}"/>
    <hyperlink ref="C284" r:id="rId10" display="https://taxfoundation.org/location/missouri/" xr:uid="{0CC62F65-294E-44CE-AE07-B2AA4DD743C8}"/>
    <hyperlink ref="C286" r:id="rId11" display="https://www.senate.mo.gov/22info/BTS_Web/Bill.aspx?SessionType=E1&amp;BillID=97872967" xr:uid="{3C8F86B1-90D5-4D9F-9BF4-172DED8D33C2}"/>
    <hyperlink ref="C290" r:id="rId12" display="https://nebraskalegislature.gov/bills/view_bill.php?DocumentID=47318" xr:uid="{E4E58950-AF8E-492B-885B-FBD4A779D420}"/>
    <hyperlink ref="C294" r:id="rId13" display="https://www.legiscan.com/NH/bill/HB2/2021" xr:uid="{75200D9E-351F-4997-8269-1A7AEDE0A308}"/>
    <hyperlink ref="C298" r:id="rId14" display="https://www.nysenate.gov/legislation/bills/2021/S8009" xr:uid="{C8475F47-D4BC-4BB8-8ED2-42BBE20C15DF}"/>
    <hyperlink ref="C300" r:id="rId15" display="https://taxfoundation.org/location/north-carolina/" xr:uid="{2911642D-5BAE-4D2A-A560-F450A2BF4F75}"/>
    <hyperlink ref="C302" r:id="rId16" display="https://www.ncleg.gov/Sessions/2021/Bills/Senate/PDF/S105v8.pdf" xr:uid="{D341AB33-339A-428B-9EA4-840B103E37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Sources</vt:lpstr>
      <vt:lpstr>Final Results</vt:lpstr>
      <vt:lpstr>Calc</vt:lpstr>
      <vt:lpstr>Weights</vt:lpstr>
      <vt:lpstr>fTax</vt:lpstr>
      <vt:lpstr>CTC</vt:lpstr>
      <vt:lpstr>EITC</vt:lpstr>
      <vt:lpstr>StateIncomeData</vt:lpstr>
      <vt:lpstr>State calcs</vt:lpstr>
      <vt:lpstr>CA</vt:lpstr>
      <vt:lpstr>MN</vt:lpstr>
      <vt:lpstr>States w Y taxes</vt:lpstr>
      <vt:lpstr>TaxFoundationTable</vt:lpstr>
      <vt:lpstr>FedFilingStatusHeadofHousehold</vt:lpstr>
      <vt:lpstr>FedFilingStatusMarriedFilingJointly</vt:lpstr>
      <vt:lpstr>FedFilingStatusMarriedFilingSeparately</vt:lpstr>
      <vt:lpstr>FedFilingStatusSingle</vt:lpstr>
      <vt:lpstr>'Final Results'!Income_Exclusions</vt:lpstr>
      <vt:lpstr>Income_Exclusions</vt:lpstr>
      <vt:lpstr>'Final Results'!Social_Security_Income_Deductions</vt:lpstr>
      <vt:lpstr>Social_Security_Income_Deductions</vt:lpstr>
      <vt:lpstr>Weights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Randolph</dc:creator>
  <cp:lastModifiedBy>Raymond Packer</cp:lastModifiedBy>
  <dcterms:created xsi:type="dcterms:W3CDTF">2024-08-24T04:11:07Z</dcterms:created>
  <dcterms:modified xsi:type="dcterms:W3CDTF">2024-11-02T11:26:23Z</dcterms:modified>
</cp:coreProperties>
</file>